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7695" windowHeight="5745"/>
  </bookViews>
  <sheets>
    <sheet name="Instructions" sheetId="1" r:id="rId1"/>
    <sheet name="Overall Efficiency - Annual" sheetId="2" r:id="rId2"/>
    <sheet name="GHG Analysis" sheetId="3" r:id="rId3"/>
    <sheet name="Parameters" sheetId="4" r:id="rId4"/>
    <sheet name="Annual Compl Rpt" sheetId="18" r:id="rId5"/>
    <sheet name="GHG Model - Residues" sheetId="6" r:id="rId6"/>
    <sheet name="GHG Model - Forest Thinnings" sheetId="11" r:id="rId7"/>
    <sheet name="Carbon Deficit Analyses" sheetId="17" r:id="rId8"/>
    <sheet name="Overall Efficiency - Q1" sheetId="7" r:id="rId9"/>
    <sheet name="Overall Efficiency - Q2" sheetId="8" r:id="rId10"/>
    <sheet name="Overall Efficiency - Q3" sheetId="9" r:id="rId11"/>
    <sheet name="Overall Efficiency - Q4" sheetId="10" r:id="rId12"/>
  </sheets>
  <definedNames>
    <definedName name="BiomassFuels">Parameters!$B$5:$B$8</definedName>
    <definedName name="BiomassHeatValues">Parameters!$B$5:$E$8</definedName>
    <definedName name="ConventionalFuelList">Parameters!$B$13:$B$17</definedName>
    <definedName name="ElectricGeneration">Parameters!$B$21:$B$22</definedName>
    <definedName name="TypeOfFuel">Parameters!$B$5:$B$7</definedName>
  </definedNames>
  <calcPr calcId="125725"/>
  <customWorkbookViews>
    <customWorkbookView name="Dwayne Breger - Personal View" guid="{C282F3AD-FD8E-4599-82FE-23A64399EB81}" mergeInterval="0" personalView="1" maximized="1" xWindow="1" yWindow="1" windowWidth="1055" windowHeight="738" tabRatio="669" activeSheetId="1"/>
  </customWorkbookViews>
</workbook>
</file>

<file path=xl/calcChain.xml><?xml version="1.0" encoding="utf-8"?>
<calcChain xmlns="http://schemas.openxmlformats.org/spreadsheetml/2006/main">
  <c r="E37" i="2"/>
  <c r="E33" i="18"/>
  <c r="E30"/>
  <c r="E29"/>
  <c r="G29" s="1"/>
  <c r="E45" i="3"/>
  <c r="C81" i="11"/>
  <c r="C82"/>
  <c r="C83"/>
  <c r="C84"/>
  <c r="C85"/>
  <c r="C86"/>
  <c r="C87"/>
  <c r="C88"/>
  <c r="C89"/>
  <c r="C90"/>
  <c r="C91"/>
  <c r="C92"/>
  <c r="C93"/>
  <c r="C94"/>
  <c r="C95"/>
  <c r="C66"/>
  <c r="C67"/>
  <c r="C68"/>
  <c r="C69"/>
  <c r="C70"/>
  <c r="C71"/>
  <c r="C72"/>
  <c r="C73"/>
  <c r="C74"/>
  <c r="C75"/>
  <c r="C76"/>
  <c r="C77"/>
  <c r="C78"/>
  <c r="C79"/>
  <c r="C80"/>
  <c r="C48"/>
  <c r="C49"/>
  <c r="C50"/>
  <c r="C51"/>
  <c r="C52"/>
  <c r="C53"/>
  <c r="C54"/>
  <c r="C55"/>
  <c r="C56"/>
  <c r="C57"/>
  <c r="C58"/>
  <c r="C59"/>
  <c r="C60"/>
  <c r="C61"/>
  <c r="C62"/>
  <c r="C63"/>
  <c r="C64"/>
  <c r="C65"/>
  <c r="C33"/>
  <c r="C34"/>
  <c r="C35"/>
  <c r="C36"/>
  <c r="C37"/>
  <c r="C38"/>
  <c r="C39"/>
  <c r="C40"/>
  <c r="C41"/>
  <c r="C42"/>
  <c r="C43"/>
  <c r="C44"/>
  <c r="C45"/>
  <c r="C46"/>
  <c r="C47"/>
  <c r="C23"/>
  <c r="C24"/>
  <c r="C25"/>
  <c r="C26"/>
  <c r="C27"/>
  <c r="C28"/>
  <c r="C29"/>
  <c r="C30"/>
  <c r="C31"/>
  <c r="C32"/>
  <c r="C17"/>
  <c r="C18"/>
  <c r="C19"/>
  <c r="C20"/>
  <c r="C21"/>
  <c r="C22"/>
  <c r="C16"/>
  <c r="M50" i="17"/>
  <c r="I53" s="1"/>
  <c r="H37"/>
  <c r="G53" s="1"/>
  <c r="F83"/>
  <c r="F85"/>
  <c r="F87"/>
  <c r="F89"/>
  <c r="F91"/>
  <c r="F93"/>
  <c r="F95"/>
  <c r="F97"/>
  <c r="F99"/>
  <c r="F101"/>
  <c r="F103"/>
  <c r="F105"/>
  <c r="F107"/>
  <c r="F109"/>
  <c r="F51"/>
  <c r="I32"/>
  <c r="F111" s="1"/>
  <c r="D6" i="6"/>
  <c r="J26" i="17"/>
  <c r="I26"/>
  <c r="H26"/>
  <c r="G26"/>
  <c r="F26"/>
  <c r="E26"/>
  <c r="J25"/>
  <c r="J30" s="1"/>
  <c r="E100" s="1"/>
  <c r="I25"/>
  <c r="I30" s="1"/>
  <c r="E130" s="1"/>
  <c r="H25"/>
  <c r="H30" s="1"/>
  <c r="E80" s="1"/>
  <c r="G25"/>
  <c r="G30" s="1"/>
  <c r="E70" s="1"/>
  <c r="F25"/>
  <c r="F30" s="1"/>
  <c r="E60" s="1"/>
  <c r="E25"/>
  <c r="E30" s="1"/>
  <c r="J23"/>
  <c r="I23"/>
  <c r="H23"/>
  <c r="G23"/>
  <c r="F23"/>
  <c r="E23"/>
  <c r="J22"/>
  <c r="J29" s="1"/>
  <c r="I22"/>
  <c r="I29" s="1"/>
  <c r="H22"/>
  <c r="H29" s="1"/>
  <c r="G22"/>
  <c r="G29" s="1"/>
  <c r="F22"/>
  <c r="F29" s="1"/>
  <c r="E22"/>
  <c r="E29" s="1"/>
  <c r="J20"/>
  <c r="I20"/>
  <c r="H20"/>
  <c r="G20"/>
  <c r="F20"/>
  <c r="E20"/>
  <c r="J19"/>
  <c r="I19"/>
  <c r="H19"/>
  <c r="G19"/>
  <c r="F19"/>
  <c r="E19"/>
  <c r="F81" l="1"/>
  <c r="F79"/>
  <c r="F77"/>
  <c r="F75"/>
  <c r="F73"/>
  <c r="F71"/>
  <c r="F69"/>
  <c r="F67"/>
  <c r="F65"/>
  <c r="F63"/>
  <c r="F61"/>
  <c r="F59"/>
  <c r="F57"/>
  <c r="F55"/>
  <c r="F53"/>
  <c r="F130"/>
  <c r="F128"/>
  <c r="F126"/>
  <c r="F124"/>
  <c r="F122"/>
  <c r="F120"/>
  <c r="F118"/>
  <c r="F116"/>
  <c r="F114"/>
  <c r="F112"/>
  <c r="G130"/>
  <c r="G128"/>
  <c r="G126"/>
  <c r="G124"/>
  <c r="G122"/>
  <c r="G120"/>
  <c r="G118"/>
  <c r="G116"/>
  <c r="G114"/>
  <c r="G112"/>
  <c r="G110"/>
  <c r="G108"/>
  <c r="G106"/>
  <c r="G104"/>
  <c r="G102"/>
  <c r="G100"/>
  <c r="G98"/>
  <c r="G96"/>
  <c r="G94"/>
  <c r="G92"/>
  <c r="G90"/>
  <c r="G88"/>
  <c r="G86"/>
  <c r="G84"/>
  <c r="G82"/>
  <c r="G80"/>
  <c r="G78"/>
  <c r="G76"/>
  <c r="G74"/>
  <c r="G72"/>
  <c r="G70"/>
  <c r="G68"/>
  <c r="G66"/>
  <c r="G64"/>
  <c r="G62"/>
  <c r="G60"/>
  <c r="G58"/>
  <c r="G56"/>
  <c r="G54"/>
  <c r="G52"/>
  <c r="F110"/>
  <c r="F108"/>
  <c r="F106"/>
  <c r="F104"/>
  <c r="F102"/>
  <c r="F100"/>
  <c r="F98"/>
  <c r="F96"/>
  <c r="F94"/>
  <c r="F92"/>
  <c r="F90"/>
  <c r="F88"/>
  <c r="F86"/>
  <c r="F84"/>
  <c r="F82"/>
  <c r="F80"/>
  <c r="F78"/>
  <c r="F76"/>
  <c r="F74"/>
  <c r="F72"/>
  <c r="F70"/>
  <c r="F68"/>
  <c r="F66"/>
  <c r="F64"/>
  <c r="F62"/>
  <c r="F60"/>
  <c r="F58"/>
  <c r="F56"/>
  <c r="F54"/>
  <c r="F52"/>
  <c r="F129"/>
  <c r="F127"/>
  <c r="F125"/>
  <c r="F123"/>
  <c r="F121"/>
  <c r="F119"/>
  <c r="F117"/>
  <c r="F115"/>
  <c r="F113"/>
  <c r="G51"/>
  <c r="G129"/>
  <c r="G127"/>
  <c r="G125"/>
  <c r="G123"/>
  <c r="G121"/>
  <c r="G119"/>
  <c r="G117"/>
  <c r="G115"/>
  <c r="G113"/>
  <c r="G111"/>
  <c r="G109"/>
  <c r="G107"/>
  <c r="G105"/>
  <c r="G103"/>
  <c r="G101"/>
  <c r="G99"/>
  <c r="G97"/>
  <c r="G95"/>
  <c r="G93"/>
  <c r="G91"/>
  <c r="G89"/>
  <c r="G87"/>
  <c r="G85"/>
  <c r="G83"/>
  <c r="G81"/>
  <c r="G79"/>
  <c r="G77"/>
  <c r="G75"/>
  <c r="G73"/>
  <c r="G71"/>
  <c r="G69"/>
  <c r="G67"/>
  <c r="G65"/>
  <c r="G63"/>
  <c r="G61"/>
  <c r="G59"/>
  <c r="G57"/>
  <c r="G55"/>
  <c r="E90"/>
  <c r="G30" i="18"/>
  <c r="I130" i="17"/>
  <c r="I128"/>
  <c r="I126"/>
  <c r="I124"/>
  <c r="I122"/>
  <c r="I120"/>
  <c r="I118"/>
  <c r="I116"/>
  <c r="I114"/>
  <c r="I112"/>
  <c r="I110"/>
  <c r="I108"/>
  <c r="I106"/>
  <c r="I104"/>
  <c r="I102"/>
  <c r="I100"/>
  <c r="I98"/>
  <c r="I96"/>
  <c r="I94"/>
  <c r="I92"/>
  <c r="I90"/>
  <c r="I88"/>
  <c r="I86"/>
  <c r="I84"/>
  <c r="I82"/>
  <c r="I80"/>
  <c r="I78"/>
  <c r="I76"/>
  <c r="I74"/>
  <c r="I72"/>
  <c r="I70"/>
  <c r="I68"/>
  <c r="I66"/>
  <c r="I64"/>
  <c r="I62"/>
  <c r="I60"/>
  <c r="I58"/>
  <c r="I56"/>
  <c r="I54"/>
  <c r="I52"/>
  <c r="I51"/>
  <c r="I129"/>
  <c r="I127"/>
  <c r="I125"/>
  <c r="I123"/>
  <c r="I121"/>
  <c r="I119"/>
  <c r="I117"/>
  <c r="I115"/>
  <c r="I113"/>
  <c r="I111"/>
  <c r="I109"/>
  <c r="I107"/>
  <c r="I105"/>
  <c r="I103"/>
  <c r="I101"/>
  <c r="I99"/>
  <c r="I97"/>
  <c r="I95"/>
  <c r="I93"/>
  <c r="I91"/>
  <c r="I89"/>
  <c r="I87"/>
  <c r="I85"/>
  <c r="I83"/>
  <c r="I81"/>
  <c r="I79"/>
  <c r="I77"/>
  <c r="I75"/>
  <c r="I73"/>
  <c r="I71"/>
  <c r="I69"/>
  <c r="I67"/>
  <c r="I65"/>
  <c r="I63"/>
  <c r="I61"/>
  <c r="I59"/>
  <c r="I57"/>
  <c r="I55"/>
  <c r="E51"/>
  <c r="E101"/>
  <c r="E102"/>
  <c r="E103"/>
  <c r="E104"/>
  <c r="E105"/>
  <c r="E106"/>
  <c r="E107"/>
  <c r="E108"/>
  <c r="E109"/>
  <c r="E110"/>
  <c r="E111"/>
  <c r="E112"/>
  <c r="E113"/>
  <c r="E114"/>
  <c r="E115"/>
  <c r="E116"/>
  <c r="E117"/>
  <c r="E118"/>
  <c r="E119"/>
  <c r="E120"/>
  <c r="E121"/>
  <c r="E122"/>
  <c r="E123"/>
  <c r="E124"/>
  <c r="E125"/>
  <c r="E126"/>
  <c r="E127"/>
  <c r="E128"/>
  <c r="E129"/>
  <c r="EA17" i="11"/>
  <c r="EA18"/>
  <c r="EA19"/>
  <c r="EA20"/>
  <c r="EA21"/>
  <c r="EA22"/>
  <c r="EA23"/>
  <c r="EA24"/>
  <c r="EA25"/>
  <c r="EA26"/>
  <c r="EA27"/>
  <c r="EA28"/>
  <c r="EA29"/>
  <c r="EA30"/>
  <c r="EA31"/>
  <c r="EA32"/>
  <c r="EA33"/>
  <c r="EA34"/>
  <c r="EA35"/>
  <c r="EA36"/>
  <c r="EA37"/>
  <c r="EA38"/>
  <c r="EA39"/>
  <c r="EA40"/>
  <c r="EA41"/>
  <c r="EA42"/>
  <c r="EA43"/>
  <c r="EA44"/>
  <c r="EA45"/>
  <c r="EA46"/>
  <c r="EA47"/>
  <c r="EA48"/>
  <c r="EA49"/>
  <c r="EA50"/>
  <c r="EA51"/>
  <c r="EA52"/>
  <c r="EA53"/>
  <c r="EA54"/>
  <c r="EA55"/>
  <c r="EA56"/>
  <c r="EA57"/>
  <c r="EA58"/>
  <c r="EA59"/>
  <c r="EA60"/>
  <c r="EA61"/>
  <c r="EA62"/>
  <c r="EA63"/>
  <c r="EA64"/>
  <c r="EA65"/>
  <c r="EA16"/>
  <c r="EA17" i="6"/>
  <c r="EA18"/>
  <c r="EA19"/>
  <c r="EA20"/>
  <c r="EA21"/>
  <c r="EA22"/>
  <c r="EA23"/>
  <c r="EA24"/>
  <c r="EA25"/>
  <c r="EA26"/>
  <c r="EA27"/>
  <c r="EA28"/>
  <c r="EA29"/>
  <c r="EA30"/>
  <c r="EA31"/>
  <c r="EA32"/>
  <c r="EA33"/>
  <c r="EA34"/>
  <c r="EA35"/>
  <c r="EA36"/>
  <c r="EA37"/>
  <c r="EA38"/>
  <c r="EA39"/>
  <c r="EA40"/>
  <c r="EA41"/>
  <c r="EA42"/>
  <c r="EA43"/>
  <c r="EA44"/>
  <c r="EA45"/>
  <c r="EA46"/>
  <c r="EA47"/>
  <c r="EA48"/>
  <c r="EA49"/>
  <c r="EA50"/>
  <c r="EA51"/>
  <c r="EA52"/>
  <c r="EA53"/>
  <c r="EA54"/>
  <c r="EA55"/>
  <c r="EA56"/>
  <c r="EA57"/>
  <c r="EA58"/>
  <c r="EA59"/>
  <c r="EA60"/>
  <c r="EA61"/>
  <c r="EA62"/>
  <c r="EA63"/>
  <c r="EA64"/>
  <c r="EA65"/>
  <c r="EA16"/>
  <c r="C21" i="4"/>
  <c r="E10" i="10"/>
  <c r="E10" i="9"/>
  <c r="E10" i="7"/>
  <c r="E15" i="10"/>
  <c r="E16" i="2"/>
  <c r="E16" i="10" s="1"/>
  <c r="F16" i="2"/>
  <c r="F16" i="8" s="1"/>
  <c r="F17" i="2"/>
  <c r="F17" i="9" s="1"/>
  <c r="E34" i="10"/>
  <c r="E35"/>
  <c r="E36"/>
  <c r="E37"/>
  <c r="E15" i="9"/>
  <c r="E34"/>
  <c r="E35"/>
  <c r="E36"/>
  <c r="E37"/>
  <c r="E10" i="8"/>
  <c r="E15"/>
  <c r="E34"/>
  <c r="E35"/>
  <c r="E36"/>
  <c r="E37"/>
  <c r="E15" i="7"/>
  <c r="E34"/>
  <c r="E35"/>
  <c r="E36"/>
  <c r="E37"/>
  <c r="D17" i="4"/>
  <c r="F27"/>
  <c r="H27" s="1"/>
  <c r="D12" s="1"/>
  <c r="E20" i="3" s="1"/>
  <c r="F29" i="4"/>
  <c r="H29" s="1"/>
  <c r="D14" s="1"/>
  <c r="F30"/>
  <c r="H30" s="1"/>
  <c r="F28"/>
  <c r="H28" s="1"/>
  <c r="D13" s="1"/>
  <c r="E15" i="3"/>
  <c r="E30"/>
  <c r="E34"/>
  <c r="E33"/>
  <c r="E10"/>
  <c r="E35" i="2"/>
  <c r="E16" i="3"/>
  <c r="E34" i="2"/>
  <c r="E36"/>
  <c r="E29" i="3"/>
  <c r="F16" i="9" l="1"/>
  <c r="E16"/>
  <c r="E16" i="8"/>
  <c r="E33" s="1"/>
  <c r="E40" s="1"/>
  <c r="F16" i="3"/>
  <c r="E17"/>
  <c r="E21" s="1"/>
  <c r="F17" i="10"/>
  <c r="F17" i="8"/>
  <c r="E16" i="7"/>
  <c r="D7" i="6"/>
  <c r="CP78" s="1"/>
  <c r="DV45" i="11"/>
  <c r="DR44"/>
  <c r="DN43"/>
  <c r="DJ42"/>
  <c r="DF41"/>
  <c r="DB40"/>
  <c r="CX39"/>
  <c r="CT38"/>
  <c r="CP37"/>
  <c r="CL36"/>
  <c r="CH35"/>
  <c r="CD34"/>
  <c r="BZ33"/>
  <c r="BV32"/>
  <c r="BR31"/>
  <c r="BN30"/>
  <c r="BJ29"/>
  <c r="BF28"/>
  <c r="BB27"/>
  <c r="DV123"/>
  <c r="DR122"/>
  <c r="DN121"/>
  <c r="DJ120"/>
  <c r="DF119"/>
  <c r="DB118"/>
  <c r="CX117"/>
  <c r="CT116"/>
  <c r="CP115"/>
  <c r="CL114"/>
  <c r="CH113"/>
  <c r="CD112"/>
  <c r="BZ111"/>
  <c r="BV110"/>
  <c r="BR109"/>
  <c r="BN108"/>
  <c r="BJ107"/>
  <c r="BF106"/>
  <c r="BB105"/>
  <c r="AX104"/>
  <c r="DV121"/>
  <c r="DR120"/>
  <c r="DN119"/>
  <c r="DJ118"/>
  <c r="DF117"/>
  <c r="DB116"/>
  <c r="CX115"/>
  <c r="CT114"/>
  <c r="CP113"/>
  <c r="CL112"/>
  <c r="CH111"/>
  <c r="CD110"/>
  <c r="BZ109"/>
  <c r="BV108"/>
  <c r="BR107"/>
  <c r="BN106"/>
  <c r="BJ105"/>
  <c r="BF104"/>
  <c r="BB103"/>
  <c r="AX102"/>
  <c r="DV119"/>
  <c r="DR118"/>
  <c r="DN117"/>
  <c r="DJ116"/>
  <c r="DF115"/>
  <c r="DB114"/>
  <c r="CX113"/>
  <c r="CT112"/>
  <c r="CP111"/>
  <c r="CL110"/>
  <c r="CH109"/>
  <c r="CD108"/>
  <c r="BZ107"/>
  <c r="BV106"/>
  <c r="BR105"/>
  <c r="BN104"/>
  <c r="BJ103"/>
  <c r="BF102"/>
  <c r="BB101"/>
  <c r="AX100"/>
  <c r="DV117"/>
  <c r="DR116"/>
  <c r="DN115"/>
  <c r="DJ114"/>
  <c r="DF113"/>
  <c r="DB112"/>
  <c r="CX111"/>
  <c r="CT110"/>
  <c r="CP109"/>
  <c r="CL108"/>
  <c r="CH107"/>
  <c r="CD106"/>
  <c r="BZ105"/>
  <c r="BV104"/>
  <c r="BR103"/>
  <c r="BN102"/>
  <c r="BJ101"/>
  <c r="BF100"/>
  <c r="BB99"/>
  <c r="AX98"/>
  <c r="DV115"/>
  <c r="DR114"/>
  <c r="DN113"/>
  <c r="DJ112"/>
  <c r="DF111"/>
  <c r="DB110"/>
  <c r="CX109"/>
  <c r="CT108"/>
  <c r="CP107"/>
  <c r="CL106"/>
  <c r="CH105"/>
  <c r="CD104"/>
  <c r="BZ103"/>
  <c r="BV102"/>
  <c r="BR101"/>
  <c r="BN100"/>
  <c r="BJ99"/>
  <c r="BF98"/>
  <c r="BB97"/>
  <c r="AX96"/>
  <c r="DV113"/>
  <c r="DR112"/>
  <c r="DN111"/>
  <c r="DJ110"/>
  <c r="DF109"/>
  <c r="DB108"/>
  <c r="CX107"/>
  <c r="CT106"/>
  <c r="CP105"/>
  <c r="CL104"/>
  <c r="CH103"/>
  <c r="CD102"/>
  <c r="BZ101"/>
  <c r="BV100"/>
  <c r="BR99"/>
  <c r="BN98"/>
  <c r="BJ97"/>
  <c r="BF96"/>
  <c r="BB95"/>
  <c r="AX94"/>
  <c r="DV111"/>
  <c r="DR110"/>
  <c r="DN109"/>
  <c r="DJ108"/>
  <c r="DF107"/>
  <c r="DB106"/>
  <c r="CX105"/>
  <c r="CT104"/>
  <c r="CP103"/>
  <c r="CL102"/>
  <c r="CH101"/>
  <c r="CD100"/>
  <c r="BZ99"/>
  <c r="BV98"/>
  <c r="BR97"/>
  <c r="BN96"/>
  <c r="BJ95"/>
  <c r="BF94"/>
  <c r="BB93"/>
  <c r="AX92"/>
  <c r="DV109"/>
  <c r="DR108"/>
  <c r="DN107"/>
  <c r="DJ106"/>
  <c r="DF105"/>
  <c r="DB104"/>
  <c r="CX103"/>
  <c r="CT102"/>
  <c r="CP101"/>
  <c r="CL100"/>
  <c r="CH99"/>
  <c r="CD98"/>
  <c r="BZ97"/>
  <c r="BV96"/>
  <c r="BR95"/>
  <c r="BN94"/>
  <c r="BJ93"/>
  <c r="BF92"/>
  <c r="BB91"/>
  <c r="AX90"/>
  <c r="DV107"/>
  <c r="DR106"/>
  <c r="DN105"/>
  <c r="DJ104"/>
  <c r="DF103"/>
  <c r="DB102"/>
  <c r="CX101"/>
  <c r="CT100"/>
  <c r="CP99"/>
  <c r="CL98"/>
  <c r="CH97"/>
  <c r="CD96"/>
  <c r="BZ95"/>
  <c r="BV94"/>
  <c r="BR93"/>
  <c r="BN92"/>
  <c r="BJ91"/>
  <c r="BF90"/>
  <c r="BB89"/>
  <c r="DV105"/>
  <c r="DR104"/>
  <c r="DN103"/>
  <c r="DJ102"/>
  <c r="DF101"/>
  <c r="DB100"/>
  <c r="CX99"/>
  <c r="CT98"/>
  <c r="CP97"/>
  <c r="CL96"/>
  <c r="CH95"/>
  <c r="CD94"/>
  <c r="BZ93"/>
  <c r="BV92"/>
  <c r="BR91"/>
  <c r="BN90"/>
  <c r="BJ89"/>
  <c r="BF88"/>
  <c r="BB87"/>
  <c r="DV103"/>
  <c r="DR102"/>
  <c r="DN101"/>
  <c r="DJ100"/>
  <c r="DF99"/>
  <c r="DB98"/>
  <c r="CX97"/>
  <c r="CT96"/>
  <c r="CP95"/>
  <c r="CL94"/>
  <c r="CH93"/>
  <c r="CD92"/>
  <c r="BZ91"/>
  <c r="BV90"/>
  <c r="BR89"/>
  <c r="BN88"/>
  <c r="BJ87"/>
  <c r="BF86"/>
  <c r="BB85"/>
  <c r="DV101"/>
  <c r="DR100"/>
  <c r="DN99"/>
  <c r="DJ98"/>
  <c r="DF97"/>
  <c r="DB96"/>
  <c r="CX95"/>
  <c r="CT94"/>
  <c r="CP93"/>
  <c r="CL92"/>
  <c r="CH91"/>
  <c r="CD90"/>
  <c r="BZ89"/>
  <c r="BV88"/>
  <c r="BR87"/>
  <c r="BN86"/>
  <c r="BJ85"/>
  <c r="BF84"/>
  <c r="BB83"/>
  <c r="DV99"/>
  <c r="DR98"/>
  <c r="DN97"/>
  <c r="DJ96"/>
  <c r="DF95"/>
  <c r="DB94"/>
  <c r="CX93"/>
  <c r="CT92"/>
  <c r="CP91"/>
  <c r="CL90"/>
  <c r="CH89"/>
  <c r="CD88"/>
  <c r="BZ87"/>
  <c r="BV86"/>
  <c r="BR85"/>
  <c r="BN84"/>
  <c r="BJ83"/>
  <c r="BF82"/>
  <c r="BB81"/>
  <c r="DV97"/>
  <c r="DR96"/>
  <c r="DN95"/>
  <c r="DJ94"/>
  <c r="DF93"/>
  <c r="DB92"/>
  <c r="CX91"/>
  <c r="CT90"/>
  <c r="CP89"/>
  <c r="CL88"/>
  <c r="CH87"/>
  <c r="CD86"/>
  <c r="BZ85"/>
  <c r="BV84"/>
  <c r="BR83"/>
  <c r="BN82"/>
  <c r="BJ81"/>
  <c r="BF80"/>
  <c r="BB79"/>
  <c r="DV95"/>
  <c r="DR94"/>
  <c r="DN93"/>
  <c r="DJ92"/>
  <c r="DF91"/>
  <c r="DB90"/>
  <c r="CX89"/>
  <c r="CT88"/>
  <c r="CP87"/>
  <c r="CL86"/>
  <c r="CH85"/>
  <c r="CD84"/>
  <c r="BZ83"/>
  <c r="BV82"/>
  <c r="BR81"/>
  <c r="BN80"/>
  <c r="BJ79"/>
  <c r="BF78"/>
  <c r="BB77"/>
  <c r="DV93"/>
  <c r="DR92"/>
  <c r="DN91"/>
  <c r="DJ90"/>
  <c r="DF89"/>
  <c r="DB88"/>
  <c r="CX87"/>
  <c r="CT86"/>
  <c r="CP85"/>
  <c r="CL84"/>
  <c r="CH83"/>
  <c r="CD82"/>
  <c r="BZ81"/>
  <c r="BV80"/>
  <c r="BR79"/>
  <c r="BN78"/>
  <c r="BJ77"/>
  <c r="BF76"/>
  <c r="BB75"/>
  <c r="DV91"/>
  <c r="DR90"/>
  <c r="DN89"/>
  <c r="DJ88"/>
  <c r="DF87"/>
  <c r="DB86"/>
  <c r="CX85"/>
  <c r="CT84"/>
  <c r="CP83"/>
  <c r="CL82"/>
  <c r="CH81"/>
  <c r="CD80"/>
  <c r="BZ79"/>
  <c r="BV78"/>
  <c r="BR77"/>
  <c r="BN76"/>
  <c r="BJ75"/>
  <c r="BF74"/>
  <c r="BB73"/>
  <c r="DV89"/>
  <c r="DR88"/>
  <c r="DN87"/>
  <c r="DJ86"/>
  <c r="DF85"/>
  <c r="DB84"/>
  <c r="CX83"/>
  <c r="CT82"/>
  <c r="CP81"/>
  <c r="CL80"/>
  <c r="CH79"/>
  <c r="CD78"/>
  <c r="BZ77"/>
  <c r="BV76"/>
  <c r="BR75"/>
  <c r="BN74"/>
  <c r="BJ73"/>
  <c r="BF72"/>
  <c r="BB71"/>
  <c r="DV87"/>
  <c r="DR86"/>
  <c r="DN85"/>
  <c r="DJ84"/>
  <c r="DF83"/>
  <c r="DB82"/>
  <c r="CX81"/>
  <c r="CT80"/>
  <c r="CP79"/>
  <c r="CL78"/>
  <c r="CH77"/>
  <c r="CD76"/>
  <c r="BZ75"/>
  <c r="BV74"/>
  <c r="BR73"/>
  <c r="BN72"/>
  <c r="BJ71"/>
  <c r="BF70"/>
  <c r="BB69"/>
  <c r="DV85"/>
  <c r="DR84"/>
  <c r="DN83"/>
  <c r="DJ82"/>
  <c r="DF81"/>
  <c r="DB80"/>
  <c r="CX79"/>
  <c r="CT78"/>
  <c r="CP77"/>
  <c r="CL76"/>
  <c r="CH75"/>
  <c r="CD74"/>
  <c r="BZ73"/>
  <c r="BV72"/>
  <c r="BR71"/>
  <c r="BN70"/>
  <c r="BJ69"/>
  <c r="BF68"/>
  <c r="BB67"/>
  <c r="DV83"/>
  <c r="DR82"/>
  <c r="DN81"/>
  <c r="DJ80"/>
  <c r="DF79"/>
  <c r="DB78"/>
  <c r="CX77"/>
  <c r="CT76"/>
  <c r="CP75"/>
  <c r="CL74"/>
  <c r="CH73"/>
  <c r="CD72"/>
  <c r="BZ71"/>
  <c r="BV70"/>
  <c r="BR69"/>
  <c r="BN68"/>
  <c r="BJ67"/>
  <c r="BF66"/>
  <c r="BB65"/>
  <c r="DV81"/>
  <c r="DR80"/>
  <c r="DN79"/>
  <c r="DJ78"/>
  <c r="DF77"/>
  <c r="DB76"/>
  <c r="CX75"/>
  <c r="CT74"/>
  <c r="CP73"/>
  <c r="CL72"/>
  <c r="CH71"/>
  <c r="CD70"/>
  <c r="BZ69"/>
  <c r="BV68"/>
  <c r="BR67"/>
  <c r="BN66"/>
  <c r="BJ65"/>
  <c r="BF64"/>
  <c r="BB63"/>
  <c r="DV79"/>
  <c r="DR78"/>
  <c r="DN77"/>
  <c r="DJ76"/>
  <c r="DF75"/>
  <c r="DB74"/>
  <c r="CX73"/>
  <c r="CT72"/>
  <c r="CP71"/>
  <c r="CL70"/>
  <c r="CH69"/>
  <c r="CD68"/>
  <c r="BZ67"/>
  <c r="BV66"/>
  <c r="BR65"/>
  <c r="BN64"/>
  <c r="BJ63"/>
  <c r="BF62"/>
  <c r="BB61"/>
  <c r="DV77"/>
  <c r="DR76"/>
  <c r="DN75"/>
  <c r="DJ74"/>
  <c r="DF73"/>
  <c r="DB72"/>
  <c r="CX71"/>
  <c r="CT70"/>
  <c r="CP69"/>
  <c r="CL68"/>
  <c r="CH67"/>
  <c r="CD66"/>
  <c r="BZ65"/>
  <c r="BV64"/>
  <c r="BR63"/>
  <c r="BN62"/>
  <c r="BJ61"/>
  <c r="BF60"/>
  <c r="BB59"/>
  <c r="DV75"/>
  <c r="DR74"/>
  <c r="DN73"/>
  <c r="DJ72"/>
  <c r="DF71"/>
  <c r="DB70"/>
  <c r="CX69"/>
  <c r="CT68"/>
  <c r="CP67"/>
  <c r="CL66"/>
  <c r="CH65"/>
  <c r="CD64"/>
  <c r="BZ63"/>
  <c r="BV62"/>
  <c r="BR61"/>
  <c r="BN60"/>
  <c r="BJ59"/>
  <c r="BF58"/>
  <c r="BB57"/>
  <c r="DV73"/>
  <c r="DR72"/>
  <c r="DN71"/>
  <c r="DJ70"/>
  <c r="DF69"/>
  <c r="DB68"/>
  <c r="CX67"/>
  <c r="CT66"/>
  <c r="CP65"/>
  <c r="CL64"/>
  <c r="CH63"/>
  <c r="CD62"/>
  <c r="BZ61"/>
  <c r="BV60"/>
  <c r="BR59"/>
  <c r="BN58"/>
  <c r="BJ57"/>
  <c r="BF56"/>
  <c r="BB55"/>
  <c r="DV71"/>
  <c r="DR70"/>
  <c r="DN69"/>
  <c r="DJ68"/>
  <c r="DF67"/>
  <c r="DB66"/>
  <c r="CX65"/>
  <c r="CT64"/>
  <c r="CP63"/>
  <c r="CL62"/>
  <c r="CH61"/>
  <c r="CD60"/>
  <c r="BZ59"/>
  <c r="BV58"/>
  <c r="BR57"/>
  <c r="BN56"/>
  <c r="BJ55"/>
  <c r="BF54"/>
  <c r="BB53"/>
  <c r="DV69"/>
  <c r="DR68"/>
  <c r="DN67"/>
  <c r="DJ66"/>
  <c r="DF65"/>
  <c r="DB64"/>
  <c r="CX63"/>
  <c r="CT62"/>
  <c r="CP61"/>
  <c r="CL60"/>
  <c r="CH59"/>
  <c r="CD58"/>
  <c r="BZ57"/>
  <c r="BV56"/>
  <c r="BR55"/>
  <c r="BN54"/>
  <c r="BJ53"/>
  <c r="BF52"/>
  <c r="BB51"/>
  <c r="DV67"/>
  <c r="DR66"/>
  <c r="DN65"/>
  <c r="DJ64"/>
  <c r="DF63"/>
  <c r="DB62"/>
  <c r="CX61"/>
  <c r="CT60"/>
  <c r="CP59"/>
  <c r="CL58"/>
  <c r="CH57"/>
  <c r="CD56"/>
  <c r="BZ55"/>
  <c r="BV54"/>
  <c r="BR53"/>
  <c r="BN52"/>
  <c r="BJ51"/>
  <c r="BF50"/>
  <c r="BB49"/>
  <c r="DV65"/>
  <c r="DR64"/>
  <c r="DN63"/>
  <c r="DJ62"/>
  <c r="DF61"/>
  <c r="DB60"/>
  <c r="CX59"/>
  <c r="CT58"/>
  <c r="CP57"/>
  <c r="CL56"/>
  <c r="CH55"/>
  <c r="CD54"/>
  <c r="BZ53"/>
  <c r="BV52"/>
  <c r="BR51"/>
  <c r="BN50"/>
  <c r="BJ49"/>
  <c r="BF48"/>
  <c r="BB47"/>
  <c r="DV63"/>
  <c r="DR62"/>
  <c r="DN61"/>
  <c r="DJ60"/>
  <c r="DF59"/>
  <c r="DB58"/>
  <c r="CX57"/>
  <c r="CT56"/>
  <c r="CP55"/>
  <c r="CL54"/>
  <c r="CH53"/>
  <c r="CD52"/>
  <c r="BZ51"/>
  <c r="BV50"/>
  <c r="BR49"/>
  <c r="BN48"/>
  <c r="BJ47"/>
  <c r="BF46"/>
  <c r="BB45"/>
  <c r="DV61"/>
  <c r="DR60"/>
  <c r="DN59"/>
  <c r="DJ58"/>
  <c r="DF57"/>
  <c r="DB56"/>
  <c r="CX55"/>
  <c r="CT54"/>
  <c r="CP53"/>
  <c r="CL52"/>
  <c r="CH51"/>
  <c r="CD50"/>
  <c r="BZ49"/>
  <c r="BV48"/>
  <c r="BR47"/>
  <c r="BN46"/>
  <c r="BJ45"/>
  <c r="BF44"/>
  <c r="BB43"/>
  <c r="DV59"/>
  <c r="DR58"/>
  <c r="DN57"/>
  <c r="DJ56"/>
  <c r="DF55"/>
  <c r="DB54"/>
  <c r="CX53"/>
  <c r="CT52"/>
  <c r="CP51"/>
  <c r="CL50"/>
  <c r="CH49"/>
  <c r="CD48"/>
  <c r="BZ47"/>
  <c r="BV46"/>
  <c r="BR45"/>
  <c r="BN44"/>
  <c r="BJ43"/>
  <c r="BF42"/>
  <c r="BB41"/>
  <c r="DV57"/>
  <c r="DR56"/>
  <c r="DN55"/>
  <c r="DJ54"/>
  <c r="DF53"/>
  <c r="DB52"/>
  <c r="CX51"/>
  <c r="CT50"/>
  <c r="CP49"/>
  <c r="CL48"/>
  <c r="CH47"/>
  <c r="CD46"/>
  <c r="BZ45"/>
  <c r="BV44"/>
  <c r="BR43"/>
  <c r="BN42"/>
  <c r="BJ41"/>
  <c r="BF40"/>
  <c r="BB39"/>
  <c r="DV55"/>
  <c r="DR54"/>
  <c r="DN53"/>
  <c r="DJ52"/>
  <c r="DF51"/>
  <c r="DB50"/>
  <c r="CX49"/>
  <c r="CT48"/>
  <c r="CP47"/>
  <c r="CL46"/>
  <c r="CH45"/>
  <c r="CD44"/>
  <c r="BZ43"/>
  <c r="BV42"/>
  <c r="BR41"/>
  <c r="BN40"/>
  <c r="BJ39"/>
  <c r="BF38"/>
  <c r="BB37"/>
  <c r="DV53"/>
  <c r="DR52"/>
  <c r="DN51"/>
  <c r="DJ50"/>
  <c r="DF49"/>
  <c r="DB48"/>
  <c r="CX47"/>
  <c r="CT46"/>
  <c r="CP45"/>
  <c r="CL44"/>
  <c r="CH43"/>
  <c r="CD42"/>
  <c r="BZ41"/>
  <c r="BV40"/>
  <c r="BR39"/>
  <c r="BN38"/>
  <c r="BJ37"/>
  <c r="BF36"/>
  <c r="BB35"/>
  <c r="DV51"/>
  <c r="DR50"/>
  <c r="DN49"/>
  <c r="DJ48"/>
  <c r="DF47"/>
  <c r="DB46"/>
  <c r="CX45"/>
  <c r="CT44"/>
  <c r="CP43"/>
  <c r="CL42"/>
  <c r="CH41"/>
  <c r="CD40"/>
  <c r="BZ39"/>
  <c r="BV38"/>
  <c r="BR37"/>
  <c r="BN36"/>
  <c r="BJ35"/>
  <c r="BF34"/>
  <c r="BB33"/>
  <c r="DV49"/>
  <c r="DR48"/>
  <c r="DN47"/>
  <c r="DJ46"/>
  <c r="DF45"/>
  <c r="DB44"/>
  <c r="CX43"/>
  <c r="CT42"/>
  <c r="CP41"/>
  <c r="CL40"/>
  <c r="CH39"/>
  <c r="CD38"/>
  <c r="BZ37"/>
  <c r="BV36"/>
  <c r="BR35"/>
  <c r="BN34"/>
  <c r="BJ33"/>
  <c r="BF32"/>
  <c r="BB31"/>
  <c r="DV47"/>
  <c r="DR46"/>
  <c r="DN45"/>
  <c r="DJ44"/>
  <c r="DF43"/>
  <c r="DB42"/>
  <c r="CX41"/>
  <c r="CT40"/>
  <c r="CP39"/>
  <c r="CL38"/>
  <c r="CH37"/>
  <c r="CD36"/>
  <c r="BZ35"/>
  <c r="BV34"/>
  <c r="BR33"/>
  <c r="BN32"/>
  <c r="BJ31"/>
  <c r="BF30"/>
  <c r="BB29"/>
  <c r="J16"/>
  <c r="J18"/>
  <c r="J20"/>
  <c r="J22"/>
  <c r="J24"/>
  <c r="J26"/>
  <c r="J28"/>
  <c r="J30"/>
  <c r="J32"/>
  <c r="J34"/>
  <c r="J36"/>
  <c r="J38"/>
  <c r="J40"/>
  <c r="J42"/>
  <c r="J44"/>
  <c r="J46"/>
  <c r="J48"/>
  <c r="J50"/>
  <c r="J52"/>
  <c r="J54"/>
  <c r="J56"/>
  <c r="J58"/>
  <c r="J60"/>
  <c r="J62"/>
  <c r="J64"/>
  <c r="J66"/>
  <c r="J68"/>
  <c r="J70"/>
  <c r="J72"/>
  <c r="J74"/>
  <c r="J76"/>
  <c r="J78"/>
  <c r="J80"/>
  <c r="J82"/>
  <c r="J84"/>
  <c r="J86"/>
  <c r="J88"/>
  <c r="J90"/>
  <c r="J92"/>
  <c r="J94"/>
  <c r="N17"/>
  <c r="N19"/>
  <c r="N21"/>
  <c r="N23"/>
  <c r="N25"/>
  <c r="N27"/>
  <c r="N29"/>
  <c r="N31"/>
  <c r="N33"/>
  <c r="N35"/>
  <c r="N37"/>
  <c r="N39"/>
  <c r="N41"/>
  <c r="N43"/>
  <c r="N45"/>
  <c r="N47"/>
  <c r="N49"/>
  <c r="N51"/>
  <c r="N53"/>
  <c r="N55"/>
  <c r="N57"/>
  <c r="N59"/>
  <c r="N61"/>
  <c r="N63"/>
  <c r="N65"/>
  <c r="N67"/>
  <c r="N69"/>
  <c r="N71"/>
  <c r="N73"/>
  <c r="N75"/>
  <c r="N77"/>
  <c r="N79"/>
  <c r="N81"/>
  <c r="N83"/>
  <c r="N85"/>
  <c r="N87"/>
  <c r="N89"/>
  <c r="N91"/>
  <c r="N93"/>
  <c r="N95"/>
  <c r="R18"/>
  <c r="R20"/>
  <c r="R22"/>
  <c r="R24"/>
  <c r="R26"/>
  <c r="R28"/>
  <c r="R30"/>
  <c r="R32"/>
  <c r="R34"/>
  <c r="R36"/>
  <c r="R38"/>
  <c r="R40"/>
  <c r="R42"/>
  <c r="R44"/>
  <c r="R46"/>
  <c r="R48"/>
  <c r="R50"/>
  <c r="R52"/>
  <c r="R54"/>
  <c r="R56"/>
  <c r="R58"/>
  <c r="R60"/>
  <c r="R62"/>
  <c r="R64"/>
  <c r="R66"/>
  <c r="R68"/>
  <c r="R70"/>
  <c r="R72"/>
  <c r="R74"/>
  <c r="R76"/>
  <c r="R78"/>
  <c r="R80"/>
  <c r="R82"/>
  <c r="R84"/>
  <c r="R86"/>
  <c r="R88"/>
  <c r="R90"/>
  <c r="R92"/>
  <c r="R94"/>
  <c r="R96"/>
  <c r="V19"/>
  <c r="V21"/>
  <c r="V23"/>
  <c r="V25"/>
  <c r="V27"/>
  <c r="V29"/>
  <c r="V31"/>
  <c r="V33"/>
  <c r="V35"/>
  <c r="V37"/>
  <c r="V39"/>
  <c r="V41"/>
  <c r="V43"/>
  <c r="V45"/>
  <c r="V47"/>
  <c r="V49"/>
  <c r="V51"/>
  <c r="V53"/>
  <c r="V55"/>
  <c r="V57"/>
  <c r="V59"/>
  <c r="V61"/>
  <c r="V63"/>
  <c r="V65"/>
  <c r="V67"/>
  <c r="V69"/>
  <c r="V71"/>
  <c r="V73"/>
  <c r="V75"/>
  <c r="V77"/>
  <c r="V79"/>
  <c r="V81"/>
  <c r="V83"/>
  <c r="V85"/>
  <c r="V87"/>
  <c r="V89"/>
  <c r="V91"/>
  <c r="V93"/>
  <c r="V95"/>
  <c r="V97"/>
  <c r="Z20"/>
  <c r="Z22"/>
  <c r="Z24"/>
  <c r="Z26"/>
  <c r="Z28"/>
  <c r="Z30"/>
  <c r="Z32"/>
  <c r="Z34"/>
  <c r="Z36"/>
  <c r="Z38"/>
  <c r="Z40"/>
  <c r="Z42"/>
  <c r="Z44"/>
  <c r="Z46"/>
  <c r="Z48"/>
  <c r="Z50"/>
  <c r="Z52"/>
  <c r="Z54"/>
  <c r="Z56"/>
  <c r="Z58"/>
  <c r="Z60"/>
  <c r="Z62"/>
  <c r="Z64"/>
  <c r="Z66"/>
  <c r="Z68"/>
  <c r="Z70"/>
  <c r="Z72"/>
  <c r="Z74"/>
  <c r="Z76"/>
  <c r="Z78"/>
  <c r="Z80"/>
  <c r="Z82"/>
  <c r="Z84"/>
  <c r="Z86"/>
  <c r="Z88"/>
  <c r="Z90"/>
  <c r="Z92"/>
  <c r="Z94"/>
  <c r="Z96"/>
  <c r="Z98"/>
  <c r="AD21"/>
  <c r="AD23"/>
  <c r="AD25"/>
  <c r="AD27"/>
  <c r="AD29"/>
  <c r="AD31"/>
  <c r="AD33"/>
  <c r="AD35"/>
  <c r="AD37"/>
  <c r="AD39"/>
  <c r="AD41"/>
  <c r="AD43"/>
  <c r="AD45"/>
  <c r="AD47"/>
  <c r="AD49"/>
  <c r="AD51"/>
  <c r="AD53"/>
  <c r="AD55"/>
  <c r="AD57"/>
  <c r="AD59"/>
  <c r="AD61"/>
  <c r="AD63"/>
  <c r="AD65"/>
  <c r="AD67"/>
  <c r="AD69"/>
  <c r="AD71"/>
  <c r="AD73"/>
  <c r="AD75"/>
  <c r="AD77"/>
  <c r="AD79"/>
  <c r="AD81"/>
  <c r="AD83"/>
  <c r="AD85"/>
  <c r="AD87"/>
  <c r="AD89"/>
  <c r="AD91"/>
  <c r="AD93"/>
  <c r="AD95"/>
  <c r="AD97"/>
  <c r="AD99"/>
  <c r="AH22"/>
  <c r="AH24"/>
  <c r="AH26"/>
  <c r="AH28"/>
  <c r="AH30"/>
  <c r="AH32"/>
  <c r="AH34"/>
  <c r="AH36"/>
  <c r="AH38"/>
  <c r="AH40"/>
  <c r="AH42"/>
  <c r="AH44"/>
  <c r="AH46"/>
  <c r="AH48"/>
  <c r="AH50"/>
  <c r="AH52"/>
  <c r="AH54"/>
  <c r="AH56"/>
  <c r="AH58"/>
  <c r="AH60"/>
  <c r="AH62"/>
  <c r="AH64"/>
  <c r="AH66"/>
  <c r="AH68"/>
  <c r="AH70"/>
  <c r="AH72"/>
  <c r="AH74"/>
  <c r="AH76"/>
  <c r="AH78"/>
  <c r="AH80"/>
  <c r="AH82"/>
  <c r="AH84"/>
  <c r="AH86"/>
  <c r="AH88"/>
  <c r="AH90"/>
  <c r="AH92"/>
  <c r="AH94"/>
  <c r="AH96"/>
  <c r="AH98"/>
  <c r="AH100"/>
  <c r="AL23"/>
  <c r="AL25"/>
  <c r="AL27"/>
  <c r="AL29"/>
  <c r="AL31"/>
  <c r="AL33"/>
  <c r="AL35"/>
  <c r="AL37"/>
  <c r="AL39"/>
  <c r="AL41"/>
  <c r="AL43"/>
  <c r="AL45"/>
  <c r="AL47"/>
  <c r="AL49"/>
  <c r="AL51"/>
  <c r="AL53"/>
  <c r="AL55"/>
  <c r="AL57"/>
  <c r="AL59"/>
  <c r="AL61"/>
  <c r="AL63"/>
  <c r="AL65"/>
  <c r="AL67"/>
  <c r="AL69"/>
  <c r="AL71"/>
  <c r="AL73"/>
  <c r="AL75"/>
  <c r="AL77"/>
  <c r="AL79"/>
  <c r="AL81"/>
  <c r="AL83"/>
  <c r="AL85"/>
  <c r="AL87"/>
  <c r="AL89"/>
  <c r="AL91"/>
  <c r="AL93"/>
  <c r="AL95"/>
  <c r="AL97"/>
  <c r="AL99"/>
  <c r="AL101"/>
  <c r="AP24"/>
  <c r="AP26"/>
  <c r="AP28"/>
  <c r="AP30"/>
  <c r="AP32"/>
  <c r="AP34"/>
  <c r="AP36"/>
  <c r="AP38"/>
  <c r="AP40"/>
  <c r="AP42"/>
  <c r="AP44"/>
  <c r="AP46"/>
  <c r="AP48"/>
  <c r="AP50"/>
  <c r="AP52"/>
  <c r="AP54"/>
  <c r="AP56"/>
  <c r="AP58"/>
  <c r="AP60"/>
  <c r="AP62"/>
  <c r="AP64"/>
  <c r="AP66"/>
  <c r="AP68"/>
  <c r="AP70"/>
  <c r="AP72"/>
  <c r="AP74"/>
  <c r="AP76"/>
  <c r="AP78"/>
  <c r="AP80"/>
  <c r="AP82"/>
  <c r="AP84"/>
  <c r="AP86"/>
  <c r="AP88"/>
  <c r="AP90"/>
  <c r="AP92"/>
  <c r="AP94"/>
  <c r="AP96"/>
  <c r="AP98"/>
  <c r="AP100"/>
  <c r="AP102"/>
  <c r="AT25"/>
  <c r="AT27"/>
  <c r="AT29"/>
  <c r="AT31"/>
  <c r="AT33"/>
  <c r="AT35"/>
  <c r="AT37"/>
  <c r="AT39"/>
  <c r="AT41"/>
  <c r="AT43"/>
  <c r="AT45"/>
  <c r="AT47"/>
  <c r="AT49"/>
  <c r="AT51"/>
  <c r="AT53"/>
  <c r="AT55"/>
  <c r="AT57"/>
  <c r="AT59"/>
  <c r="AT61"/>
  <c r="AT63"/>
  <c r="AT65"/>
  <c r="AT67"/>
  <c r="AT69"/>
  <c r="AT71"/>
  <c r="AT73"/>
  <c r="AT75"/>
  <c r="AT77"/>
  <c r="AT79"/>
  <c r="AT81"/>
  <c r="AT83"/>
  <c r="AT85"/>
  <c r="AT87"/>
  <c r="AT89"/>
  <c r="AT91"/>
  <c r="AT93"/>
  <c r="AT95"/>
  <c r="AT97"/>
  <c r="AT99"/>
  <c r="AT101"/>
  <c r="AT103"/>
  <c r="AX26"/>
  <c r="AX28"/>
  <c r="AX30"/>
  <c r="AX32"/>
  <c r="AX34"/>
  <c r="AX36"/>
  <c r="AX38"/>
  <c r="AX40"/>
  <c r="AX42"/>
  <c r="AX44"/>
  <c r="AX46"/>
  <c r="AX48"/>
  <c r="AX50"/>
  <c r="AX52"/>
  <c r="AX54"/>
  <c r="AX56"/>
  <c r="AX58"/>
  <c r="AX60"/>
  <c r="AX62"/>
  <c r="AX64"/>
  <c r="AX66"/>
  <c r="AX68"/>
  <c r="AX70"/>
  <c r="AX72"/>
  <c r="AX74"/>
  <c r="AX76"/>
  <c r="AX78"/>
  <c r="AX80"/>
  <c r="AX82"/>
  <c r="AX84"/>
  <c r="AX86"/>
  <c r="AX88"/>
  <c r="DV124"/>
  <c r="DR123"/>
  <c r="DN122"/>
  <c r="DJ121"/>
  <c r="DF120"/>
  <c r="DB119"/>
  <c r="CX118"/>
  <c r="CT117"/>
  <c r="CP116"/>
  <c r="CL115"/>
  <c r="CH114"/>
  <c r="CD113"/>
  <c r="BZ112"/>
  <c r="BV111"/>
  <c r="BR110"/>
  <c r="BN109"/>
  <c r="BJ108"/>
  <c r="BF107"/>
  <c r="BB106"/>
  <c r="AX105"/>
  <c r="DV122"/>
  <c r="DR121"/>
  <c r="DN120"/>
  <c r="DJ119"/>
  <c r="DF118"/>
  <c r="DB117"/>
  <c r="CX116"/>
  <c r="CT115"/>
  <c r="CP114"/>
  <c r="CL113"/>
  <c r="CH112"/>
  <c r="CD111"/>
  <c r="BZ110"/>
  <c r="BV109"/>
  <c r="BR108"/>
  <c r="BN107"/>
  <c r="BJ106"/>
  <c r="BF105"/>
  <c r="BB104"/>
  <c r="AX103"/>
  <c r="DV120"/>
  <c r="DR119"/>
  <c r="DN118"/>
  <c r="DJ117"/>
  <c r="DF116"/>
  <c r="DB115"/>
  <c r="CX114"/>
  <c r="CT113"/>
  <c r="CP112"/>
  <c r="CL111"/>
  <c r="CH110"/>
  <c r="CD109"/>
  <c r="BZ108"/>
  <c r="BV107"/>
  <c r="BR106"/>
  <c r="BN105"/>
  <c r="BJ104"/>
  <c r="BF103"/>
  <c r="BB102"/>
  <c r="AX101"/>
  <c r="DV118"/>
  <c r="DR117"/>
  <c r="DN116"/>
  <c r="DJ115"/>
  <c r="DF114"/>
  <c r="DB113"/>
  <c r="CX112"/>
  <c r="CT111"/>
  <c r="CP110"/>
  <c r="CL109"/>
  <c r="CH108"/>
  <c r="CD107"/>
  <c r="BZ106"/>
  <c r="BV105"/>
  <c r="BR104"/>
  <c r="BN103"/>
  <c r="BJ102"/>
  <c r="BF101"/>
  <c r="BB100"/>
  <c r="AX99"/>
  <c r="DV116"/>
  <c r="DR115"/>
  <c r="DN114"/>
  <c r="DJ113"/>
  <c r="DF112"/>
  <c r="DB111"/>
  <c r="CX110"/>
  <c r="CT109"/>
  <c r="CP108"/>
  <c r="CL107"/>
  <c r="CH106"/>
  <c r="CD105"/>
  <c r="BZ104"/>
  <c r="BV103"/>
  <c r="BR102"/>
  <c r="BN101"/>
  <c r="BJ100"/>
  <c r="BF99"/>
  <c r="BB98"/>
  <c r="AX97"/>
  <c r="DV114"/>
  <c r="DR113"/>
  <c r="DN112"/>
  <c r="DJ111"/>
  <c r="DF110"/>
  <c r="DB109"/>
  <c r="CX108"/>
  <c r="CT107"/>
  <c r="CP106"/>
  <c r="CL105"/>
  <c r="CH104"/>
  <c r="CD103"/>
  <c r="BZ102"/>
  <c r="BV101"/>
  <c r="BR100"/>
  <c r="BN99"/>
  <c r="BJ98"/>
  <c r="BF97"/>
  <c r="BB96"/>
  <c r="AX95"/>
  <c r="DV112"/>
  <c r="DR111"/>
  <c r="DN110"/>
  <c r="DJ109"/>
  <c r="DF108"/>
  <c r="DB107"/>
  <c r="CX106"/>
  <c r="CT105"/>
  <c r="CP104"/>
  <c r="CL103"/>
  <c r="CH102"/>
  <c r="CD101"/>
  <c r="BZ100"/>
  <c r="BV99"/>
  <c r="BR98"/>
  <c r="BN97"/>
  <c r="BJ96"/>
  <c r="BF95"/>
  <c r="BB94"/>
  <c r="AX93"/>
  <c r="DV110"/>
  <c r="DR109"/>
  <c r="DN108"/>
  <c r="DJ107"/>
  <c r="DF106"/>
  <c r="DB105"/>
  <c r="CX104"/>
  <c r="CT103"/>
  <c r="CP102"/>
  <c r="CL101"/>
  <c r="CH100"/>
  <c r="CD99"/>
  <c r="BZ98"/>
  <c r="BV97"/>
  <c r="BR96"/>
  <c r="BN95"/>
  <c r="BJ94"/>
  <c r="BF93"/>
  <c r="BB92"/>
  <c r="AX91"/>
  <c r="DV108"/>
  <c r="DR107"/>
  <c r="DN106"/>
  <c r="DJ105"/>
  <c r="DF104"/>
  <c r="DB103"/>
  <c r="CX102"/>
  <c r="CT101"/>
  <c r="CP100"/>
  <c r="CL99"/>
  <c r="CH98"/>
  <c r="CD97"/>
  <c r="BZ96"/>
  <c r="BV95"/>
  <c r="BR94"/>
  <c r="BN93"/>
  <c r="BJ92"/>
  <c r="BF91"/>
  <c r="BB90"/>
  <c r="DV106"/>
  <c r="DR105"/>
  <c r="DN104"/>
  <c r="DJ103"/>
  <c r="DF102"/>
  <c r="DB101"/>
  <c r="CX100"/>
  <c r="CT99"/>
  <c r="CP98"/>
  <c r="CL97"/>
  <c r="CH96"/>
  <c r="CD95"/>
  <c r="BZ94"/>
  <c r="BV93"/>
  <c r="BR92"/>
  <c r="BN91"/>
  <c r="BJ90"/>
  <c r="BF89"/>
  <c r="BB88"/>
  <c r="DV104"/>
  <c r="DR103"/>
  <c r="DN102"/>
  <c r="DJ101"/>
  <c r="DF100"/>
  <c r="DB99"/>
  <c r="CX98"/>
  <c r="CT97"/>
  <c r="CP96"/>
  <c r="CL95"/>
  <c r="CH94"/>
  <c r="CD93"/>
  <c r="BZ92"/>
  <c r="BV91"/>
  <c r="BR90"/>
  <c r="BN89"/>
  <c r="BJ88"/>
  <c r="BF87"/>
  <c r="BB86"/>
  <c r="DV102"/>
  <c r="DR101"/>
  <c r="DN100"/>
  <c r="DJ99"/>
  <c r="DF98"/>
  <c r="DB97"/>
  <c r="CX96"/>
  <c r="CT95"/>
  <c r="CP94"/>
  <c r="CL93"/>
  <c r="CH92"/>
  <c r="CD91"/>
  <c r="BZ90"/>
  <c r="BV89"/>
  <c r="BR88"/>
  <c r="BN87"/>
  <c r="BJ86"/>
  <c r="BF85"/>
  <c r="BB84"/>
  <c r="DV100"/>
  <c r="DR99"/>
  <c r="DN98"/>
  <c r="DJ97"/>
  <c r="DF96"/>
  <c r="DB95"/>
  <c r="CX94"/>
  <c r="CT93"/>
  <c r="CP92"/>
  <c r="CL91"/>
  <c r="CH90"/>
  <c r="CD89"/>
  <c r="BZ88"/>
  <c r="BV87"/>
  <c r="BR86"/>
  <c r="BN85"/>
  <c r="BJ84"/>
  <c r="BF83"/>
  <c r="BB82"/>
  <c r="DV98"/>
  <c r="DR97"/>
  <c r="DN96"/>
  <c r="DJ95"/>
  <c r="DF94"/>
  <c r="DB93"/>
  <c r="CX92"/>
  <c r="CT91"/>
  <c r="CP90"/>
  <c r="CL89"/>
  <c r="CH88"/>
  <c r="CD87"/>
  <c r="BZ86"/>
  <c r="BV85"/>
  <c r="BR84"/>
  <c r="BN83"/>
  <c r="BJ82"/>
  <c r="BF81"/>
  <c r="BB80"/>
  <c r="DV96"/>
  <c r="DR95"/>
  <c r="DN94"/>
  <c r="DJ93"/>
  <c r="DF92"/>
  <c r="DB91"/>
  <c r="CX90"/>
  <c r="CT89"/>
  <c r="CP88"/>
  <c r="CL87"/>
  <c r="CH86"/>
  <c r="CD85"/>
  <c r="BZ84"/>
  <c r="BV83"/>
  <c r="BR82"/>
  <c r="BN81"/>
  <c r="BJ80"/>
  <c r="BF79"/>
  <c r="BB78"/>
  <c r="DV94"/>
  <c r="DR93"/>
  <c r="DN92"/>
  <c r="DJ91"/>
  <c r="DF90"/>
  <c r="DB89"/>
  <c r="CX88"/>
  <c r="CT87"/>
  <c r="CP86"/>
  <c r="CL85"/>
  <c r="CH84"/>
  <c r="CD83"/>
  <c r="BZ82"/>
  <c r="BV81"/>
  <c r="BR80"/>
  <c r="BN79"/>
  <c r="BJ78"/>
  <c r="BF77"/>
  <c r="BB76"/>
  <c r="DV92"/>
  <c r="DR91"/>
  <c r="DN90"/>
  <c r="DJ89"/>
  <c r="DF88"/>
  <c r="DB87"/>
  <c r="CX86"/>
  <c r="CT85"/>
  <c r="CP84"/>
  <c r="CL83"/>
  <c r="CH82"/>
  <c r="CD81"/>
  <c r="BZ80"/>
  <c r="BV79"/>
  <c r="BR78"/>
  <c r="BN77"/>
  <c r="BJ76"/>
  <c r="BF75"/>
  <c r="BB74"/>
  <c r="DV90"/>
  <c r="DR89"/>
  <c r="DN88"/>
  <c r="DJ87"/>
  <c r="DF86"/>
  <c r="DB85"/>
  <c r="CX84"/>
  <c r="CT83"/>
  <c r="CP82"/>
  <c r="CL81"/>
  <c r="CH80"/>
  <c r="CD79"/>
  <c r="BZ78"/>
  <c r="BV77"/>
  <c r="BR76"/>
  <c r="BN75"/>
  <c r="BJ74"/>
  <c r="BF73"/>
  <c r="BB72"/>
  <c r="DV88"/>
  <c r="DR87"/>
  <c r="DN86"/>
  <c r="DJ85"/>
  <c r="DF84"/>
  <c r="DB83"/>
  <c r="CX82"/>
  <c r="CT81"/>
  <c r="CP80"/>
  <c r="CL79"/>
  <c r="CH78"/>
  <c r="CD77"/>
  <c r="BZ76"/>
  <c r="BV75"/>
  <c r="BR74"/>
  <c r="BN73"/>
  <c r="BJ72"/>
  <c r="BF71"/>
  <c r="BB70"/>
  <c r="DV86"/>
  <c r="DR85"/>
  <c r="DN84"/>
  <c r="DJ83"/>
  <c r="DF82"/>
  <c r="DB81"/>
  <c r="CX80"/>
  <c r="CT79"/>
  <c r="CP78"/>
  <c r="CL77"/>
  <c r="CH76"/>
  <c r="CD75"/>
  <c r="BZ74"/>
  <c r="BV73"/>
  <c r="BR72"/>
  <c r="BN71"/>
  <c r="BJ70"/>
  <c r="BF69"/>
  <c r="BB68"/>
  <c r="DV84"/>
  <c r="DR83"/>
  <c r="DN82"/>
  <c r="DJ81"/>
  <c r="DF80"/>
  <c r="DB79"/>
  <c r="CX78"/>
  <c r="CT77"/>
  <c r="CP76"/>
  <c r="CL75"/>
  <c r="CH74"/>
  <c r="CD73"/>
  <c r="BZ72"/>
  <c r="BV71"/>
  <c r="BR70"/>
  <c r="BN69"/>
  <c r="BJ68"/>
  <c r="BF67"/>
  <c r="BB66"/>
  <c r="DV82"/>
  <c r="DR81"/>
  <c r="DN80"/>
  <c r="DJ79"/>
  <c r="DF78"/>
  <c r="DB77"/>
  <c r="CX76"/>
  <c r="CT75"/>
  <c r="CP74"/>
  <c r="CL73"/>
  <c r="CH72"/>
  <c r="CD71"/>
  <c r="BZ70"/>
  <c r="BV69"/>
  <c r="BR68"/>
  <c r="BN67"/>
  <c r="BJ66"/>
  <c r="BF65"/>
  <c r="BB64"/>
  <c r="DV80"/>
  <c r="DR79"/>
  <c r="DN78"/>
  <c r="DJ77"/>
  <c r="DF76"/>
  <c r="DB75"/>
  <c r="CX74"/>
  <c r="CT73"/>
  <c r="CP72"/>
  <c r="CL71"/>
  <c r="CH70"/>
  <c r="CD69"/>
  <c r="BZ68"/>
  <c r="BV67"/>
  <c r="BR66"/>
  <c r="BN65"/>
  <c r="BJ64"/>
  <c r="BF63"/>
  <c r="BB62"/>
  <c r="DV78"/>
  <c r="DR77"/>
  <c r="DN76"/>
  <c r="DJ75"/>
  <c r="DF74"/>
  <c r="DB73"/>
  <c r="CX72"/>
  <c r="CT71"/>
  <c r="CP70"/>
  <c r="CL69"/>
  <c r="CH68"/>
  <c r="CD67"/>
  <c r="BZ66"/>
  <c r="BV65"/>
  <c r="BR64"/>
  <c r="BN63"/>
  <c r="BJ62"/>
  <c r="BF61"/>
  <c r="BB60"/>
  <c r="DV76"/>
  <c r="DR75"/>
  <c r="DN74"/>
  <c r="DJ73"/>
  <c r="DF72"/>
  <c r="DB71"/>
  <c r="CX70"/>
  <c r="CT69"/>
  <c r="CP68"/>
  <c r="CL67"/>
  <c r="CH66"/>
  <c r="CD65"/>
  <c r="BZ64"/>
  <c r="BV63"/>
  <c r="BR62"/>
  <c r="BN61"/>
  <c r="BJ60"/>
  <c r="BF59"/>
  <c r="BB58"/>
  <c r="DV74"/>
  <c r="DR73"/>
  <c r="DN72"/>
  <c r="DJ71"/>
  <c r="DF70"/>
  <c r="DB69"/>
  <c r="CX68"/>
  <c r="CT67"/>
  <c r="CP66"/>
  <c r="CL65"/>
  <c r="CH64"/>
  <c r="CD63"/>
  <c r="BZ62"/>
  <c r="BV61"/>
  <c r="BR60"/>
  <c r="BN59"/>
  <c r="BJ58"/>
  <c r="BF57"/>
  <c r="BB56"/>
  <c r="DV72"/>
  <c r="DR71"/>
  <c r="DN70"/>
  <c r="DJ69"/>
  <c r="DF68"/>
  <c r="DB67"/>
  <c r="CX66"/>
  <c r="CT65"/>
  <c r="CP64"/>
  <c r="CL63"/>
  <c r="CH62"/>
  <c r="CD61"/>
  <c r="BZ60"/>
  <c r="BV59"/>
  <c r="BR58"/>
  <c r="BN57"/>
  <c r="BJ56"/>
  <c r="BF55"/>
  <c r="BB54"/>
  <c r="DV70"/>
  <c r="DR69"/>
  <c r="DN68"/>
  <c r="DJ67"/>
  <c r="DF66"/>
  <c r="DB65"/>
  <c r="CX64"/>
  <c r="CT63"/>
  <c r="CP62"/>
  <c r="CL61"/>
  <c r="CH60"/>
  <c r="CD59"/>
  <c r="BZ58"/>
  <c r="BV57"/>
  <c r="BR56"/>
  <c r="BN55"/>
  <c r="BJ54"/>
  <c r="BF53"/>
  <c r="BB52"/>
  <c r="DV68"/>
  <c r="DR67"/>
  <c r="DN66"/>
  <c r="DJ65"/>
  <c r="DF64"/>
  <c r="DB63"/>
  <c r="CX62"/>
  <c r="CT61"/>
  <c r="CP60"/>
  <c r="CL59"/>
  <c r="CH58"/>
  <c r="CD57"/>
  <c r="BZ56"/>
  <c r="BV55"/>
  <c r="BR54"/>
  <c r="BN53"/>
  <c r="BJ52"/>
  <c r="BF51"/>
  <c r="BB50"/>
  <c r="DV66"/>
  <c r="DR65"/>
  <c r="DN64"/>
  <c r="DJ63"/>
  <c r="DF62"/>
  <c r="DB61"/>
  <c r="CX60"/>
  <c r="CT59"/>
  <c r="CP58"/>
  <c r="CL57"/>
  <c r="CH56"/>
  <c r="CD55"/>
  <c r="BZ54"/>
  <c r="BV53"/>
  <c r="BR52"/>
  <c r="BN51"/>
  <c r="BJ50"/>
  <c r="BF49"/>
  <c r="BB48"/>
  <c r="DV64"/>
  <c r="DR63"/>
  <c r="DN62"/>
  <c r="DJ61"/>
  <c r="DF60"/>
  <c r="DB59"/>
  <c r="CX58"/>
  <c r="CT57"/>
  <c r="CP56"/>
  <c r="CL55"/>
  <c r="CH54"/>
  <c r="CD53"/>
  <c r="BZ52"/>
  <c r="BV51"/>
  <c r="BR50"/>
  <c r="BN49"/>
  <c r="BJ48"/>
  <c r="BF47"/>
  <c r="BB46"/>
  <c r="DV62"/>
  <c r="DR61"/>
  <c r="DN60"/>
  <c r="DJ59"/>
  <c r="DF58"/>
  <c r="DB57"/>
  <c r="CX56"/>
  <c r="CT55"/>
  <c r="CP54"/>
  <c r="CL53"/>
  <c r="CH52"/>
  <c r="CD51"/>
  <c r="BZ50"/>
  <c r="BV49"/>
  <c r="BR48"/>
  <c r="BN47"/>
  <c r="BJ46"/>
  <c r="BF45"/>
  <c r="BB44"/>
  <c r="DV60"/>
  <c r="DR59"/>
  <c r="DN58"/>
  <c r="DJ57"/>
  <c r="DF56"/>
  <c r="DB55"/>
  <c r="CX54"/>
  <c r="CT53"/>
  <c r="CP52"/>
  <c r="CL51"/>
  <c r="CH50"/>
  <c r="CD49"/>
  <c r="BZ48"/>
  <c r="BV47"/>
  <c r="BR46"/>
  <c r="BN45"/>
  <c r="BJ44"/>
  <c r="BF43"/>
  <c r="BB42"/>
  <c r="DV58"/>
  <c r="DR57"/>
  <c r="DN56"/>
  <c r="DJ55"/>
  <c r="DF54"/>
  <c r="DB53"/>
  <c r="CX52"/>
  <c r="CT51"/>
  <c r="CP50"/>
  <c r="CL49"/>
  <c r="CH48"/>
  <c r="CD47"/>
  <c r="BZ46"/>
  <c r="BV45"/>
  <c r="BR44"/>
  <c r="BN43"/>
  <c r="BJ42"/>
  <c r="BF41"/>
  <c r="BB40"/>
  <c r="DV56"/>
  <c r="DR55"/>
  <c r="DN54"/>
  <c r="DJ53"/>
  <c r="DF52"/>
  <c r="DB51"/>
  <c r="CX50"/>
  <c r="CT49"/>
  <c r="CP48"/>
  <c r="CL47"/>
  <c r="CH46"/>
  <c r="CD45"/>
  <c r="BZ44"/>
  <c r="BV43"/>
  <c r="BR42"/>
  <c r="BN41"/>
  <c r="BJ40"/>
  <c r="BF39"/>
  <c r="BB38"/>
  <c r="DV54"/>
  <c r="DR53"/>
  <c r="DN52"/>
  <c r="DJ51"/>
  <c r="DF50"/>
  <c r="DB49"/>
  <c r="CX48"/>
  <c r="CT47"/>
  <c r="CP46"/>
  <c r="CL45"/>
  <c r="CH44"/>
  <c r="CD43"/>
  <c r="BZ42"/>
  <c r="BV41"/>
  <c r="BR40"/>
  <c r="BN39"/>
  <c r="BJ38"/>
  <c r="BF37"/>
  <c r="BB36"/>
  <c r="DV52"/>
  <c r="DR51"/>
  <c r="DN50"/>
  <c r="DJ49"/>
  <c r="DF48"/>
  <c r="DB47"/>
  <c r="CX46"/>
  <c r="CT45"/>
  <c r="CP44"/>
  <c r="CL43"/>
  <c r="CH42"/>
  <c r="CD41"/>
  <c r="BZ40"/>
  <c r="BV39"/>
  <c r="BR38"/>
  <c r="BN37"/>
  <c r="BJ36"/>
  <c r="BF35"/>
  <c r="BB34"/>
  <c r="DV50"/>
  <c r="DR49"/>
  <c r="DN48"/>
  <c r="DJ47"/>
  <c r="DF46"/>
  <c r="DB45"/>
  <c r="CX44"/>
  <c r="CT43"/>
  <c r="CP42"/>
  <c r="CL41"/>
  <c r="CH40"/>
  <c r="CD39"/>
  <c r="BZ38"/>
  <c r="BV37"/>
  <c r="BR36"/>
  <c r="BN35"/>
  <c r="BJ34"/>
  <c r="BF33"/>
  <c r="BB32"/>
  <c r="DV48"/>
  <c r="DR47"/>
  <c r="DN46"/>
  <c r="DJ45"/>
  <c r="DF44"/>
  <c r="DB43"/>
  <c r="CX42"/>
  <c r="CT41"/>
  <c r="CP40"/>
  <c r="CL39"/>
  <c r="CH38"/>
  <c r="CD37"/>
  <c r="BZ36"/>
  <c r="BV35"/>
  <c r="BR34"/>
  <c r="BN33"/>
  <c r="BJ32"/>
  <c r="BF31"/>
  <c r="BB30"/>
  <c r="DV46"/>
  <c r="DR45"/>
  <c r="DN44"/>
  <c r="DJ43"/>
  <c r="DF42"/>
  <c r="DB41"/>
  <c r="CX40"/>
  <c r="CT39"/>
  <c r="CP38"/>
  <c r="CL37"/>
  <c r="CH36"/>
  <c r="CD35"/>
  <c r="BZ34"/>
  <c r="BV33"/>
  <c r="BR32"/>
  <c r="BN31"/>
  <c r="BJ30"/>
  <c r="BF29"/>
  <c r="BB28"/>
  <c r="J17"/>
  <c r="J19"/>
  <c r="J21"/>
  <c r="J23"/>
  <c r="J25"/>
  <c r="J27"/>
  <c r="J29"/>
  <c r="J31"/>
  <c r="J33"/>
  <c r="J35"/>
  <c r="J37"/>
  <c r="J39"/>
  <c r="J41"/>
  <c r="J43"/>
  <c r="J45"/>
  <c r="J47"/>
  <c r="J49"/>
  <c r="J51"/>
  <c r="J53"/>
  <c r="J55"/>
  <c r="J57"/>
  <c r="J59"/>
  <c r="J61"/>
  <c r="J63"/>
  <c r="J65"/>
  <c r="J67"/>
  <c r="J69"/>
  <c r="J71"/>
  <c r="J73"/>
  <c r="J75"/>
  <c r="J77"/>
  <c r="J79"/>
  <c r="J81"/>
  <c r="J83"/>
  <c r="J85"/>
  <c r="J87"/>
  <c r="J89"/>
  <c r="J91"/>
  <c r="J93"/>
  <c r="J95"/>
  <c r="N18"/>
  <c r="N20"/>
  <c r="N22"/>
  <c r="N24"/>
  <c r="N26"/>
  <c r="N28"/>
  <c r="N30"/>
  <c r="N32"/>
  <c r="N34"/>
  <c r="N36"/>
  <c r="N38"/>
  <c r="N40"/>
  <c r="N42"/>
  <c r="N44"/>
  <c r="N46"/>
  <c r="N48"/>
  <c r="N50"/>
  <c r="N52"/>
  <c r="N54"/>
  <c r="N56"/>
  <c r="N58"/>
  <c r="N60"/>
  <c r="N62"/>
  <c r="N64"/>
  <c r="N66"/>
  <c r="N68"/>
  <c r="N70"/>
  <c r="N72"/>
  <c r="N74"/>
  <c r="N76"/>
  <c r="N78"/>
  <c r="N80"/>
  <c r="N82"/>
  <c r="N84"/>
  <c r="N86"/>
  <c r="N88"/>
  <c r="N90"/>
  <c r="N92"/>
  <c r="N94"/>
  <c r="N96"/>
  <c r="R19"/>
  <c r="R21"/>
  <c r="R23"/>
  <c r="R25"/>
  <c r="R27"/>
  <c r="R29"/>
  <c r="R31"/>
  <c r="R33"/>
  <c r="R35"/>
  <c r="R37"/>
  <c r="R39"/>
  <c r="R41"/>
  <c r="R43"/>
  <c r="R45"/>
  <c r="R47"/>
  <c r="R49"/>
  <c r="R51"/>
  <c r="R53"/>
  <c r="R55"/>
  <c r="R57"/>
  <c r="R59"/>
  <c r="R61"/>
  <c r="R63"/>
  <c r="R65"/>
  <c r="R67"/>
  <c r="R69"/>
  <c r="R71"/>
  <c r="R73"/>
  <c r="R75"/>
  <c r="R77"/>
  <c r="R79"/>
  <c r="R81"/>
  <c r="R83"/>
  <c r="R85"/>
  <c r="R87"/>
  <c r="R89"/>
  <c r="R91"/>
  <c r="R93"/>
  <c r="R95"/>
  <c r="R97"/>
  <c r="V20"/>
  <c r="V22"/>
  <c r="V24"/>
  <c r="V26"/>
  <c r="V28"/>
  <c r="V30"/>
  <c r="V32"/>
  <c r="V34"/>
  <c r="V36"/>
  <c r="V38"/>
  <c r="V40"/>
  <c r="V42"/>
  <c r="V44"/>
  <c r="V46"/>
  <c r="V48"/>
  <c r="V50"/>
  <c r="V52"/>
  <c r="V54"/>
  <c r="V56"/>
  <c r="V58"/>
  <c r="V60"/>
  <c r="V62"/>
  <c r="V64"/>
  <c r="V66"/>
  <c r="V68"/>
  <c r="V70"/>
  <c r="V72"/>
  <c r="V74"/>
  <c r="V76"/>
  <c r="V78"/>
  <c r="V80"/>
  <c r="V82"/>
  <c r="V84"/>
  <c r="V86"/>
  <c r="V88"/>
  <c r="V90"/>
  <c r="V92"/>
  <c r="V94"/>
  <c r="V96"/>
  <c r="V98"/>
  <c r="Z21"/>
  <c r="Z23"/>
  <c r="Z25"/>
  <c r="Z27"/>
  <c r="Z29"/>
  <c r="Z31"/>
  <c r="Z33"/>
  <c r="Z35"/>
  <c r="Z37"/>
  <c r="Z39"/>
  <c r="Z41"/>
  <c r="Z43"/>
  <c r="Z45"/>
  <c r="Z47"/>
  <c r="Z49"/>
  <c r="Z51"/>
  <c r="Z53"/>
  <c r="Z55"/>
  <c r="Z57"/>
  <c r="Z59"/>
  <c r="Z61"/>
  <c r="Z63"/>
  <c r="Z65"/>
  <c r="Z67"/>
  <c r="Z69"/>
  <c r="Z71"/>
  <c r="Z73"/>
  <c r="Z75"/>
  <c r="Z77"/>
  <c r="Z79"/>
  <c r="Z81"/>
  <c r="Z83"/>
  <c r="Z85"/>
  <c r="Z87"/>
  <c r="Z89"/>
  <c r="Z91"/>
  <c r="Z93"/>
  <c r="Z95"/>
  <c r="Z97"/>
  <c r="Z99"/>
  <c r="AD22"/>
  <c r="AD24"/>
  <c r="AD26"/>
  <c r="AD28"/>
  <c r="AD30"/>
  <c r="AD32"/>
  <c r="AD34"/>
  <c r="AD36"/>
  <c r="AD38"/>
  <c r="AD40"/>
  <c r="AD42"/>
  <c r="AD44"/>
  <c r="AD46"/>
  <c r="AD48"/>
  <c r="AD50"/>
  <c r="AD52"/>
  <c r="AD54"/>
  <c r="AD56"/>
  <c r="AD58"/>
  <c r="AD60"/>
  <c r="AD62"/>
  <c r="AD64"/>
  <c r="AD66"/>
  <c r="AD68"/>
  <c r="AD70"/>
  <c r="AD72"/>
  <c r="AD74"/>
  <c r="AD76"/>
  <c r="AD78"/>
  <c r="AD80"/>
  <c r="AD82"/>
  <c r="AD84"/>
  <c r="AD86"/>
  <c r="AD88"/>
  <c r="AD90"/>
  <c r="AD92"/>
  <c r="AD94"/>
  <c r="AD96"/>
  <c r="AD98"/>
  <c r="AD100"/>
  <c r="AH23"/>
  <c r="AH25"/>
  <c r="AH27"/>
  <c r="AH29"/>
  <c r="AH31"/>
  <c r="AH33"/>
  <c r="AH35"/>
  <c r="AH37"/>
  <c r="AH39"/>
  <c r="AH41"/>
  <c r="AH43"/>
  <c r="AH45"/>
  <c r="AH47"/>
  <c r="AH49"/>
  <c r="AH51"/>
  <c r="AH53"/>
  <c r="AH55"/>
  <c r="AH57"/>
  <c r="AH59"/>
  <c r="AH61"/>
  <c r="AH63"/>
  <c r="AH65"/>
  <c r="AH67"/>
  <c r="AH69"/>
  <c r="AH71"/>
  <c r="AH73"/>
  <c r="AH75"/>
  <c r="AH77"/>
  <c r="AH79"/>
  <c r="AH81"/>
  <c r="AH83"/>
  <c r="AH85"/>
  <c r="AH87"/>
  <c r="AH89"/>
  <c r="AH91"/>
  <c r="AH93"/>
  <c r="AH95"/>
  <c r="AH97"/>
  <c r="AH99"/>
  <c r="AH101"/>
  <c r="AL24"/>
  <c r="AL26"/>
  <c r="AL28"/>
  <c r="AL30"/>
  <c r="AL32"/>
  <c r="AL34"/>
  <c r="AL36"/>
  <c r="AL38"/>
  <c r="AL40"/>
  <c r="AL42"/>
  <c r="AL44"/>
  <c r="AL46"/>
  <c r="AL48"/>
  <c r="AL50"/>
  <c r="AL52"/>
  <c r="AL54"/>
  <c r="AL56"/>
  <c r="AL58"/>
  <c r="AL60"/>
  <c r="AL62"/>
  <c r="AL64"/>
  <c r="AL66"/>
  <c r="AL68"/>
  <c r="AL70"/>
  <c r="AL72"/>
  <c r="AL74"/>
  <c r="AL76"/>
  <c r="AL78"/>
  <c r="AL80"/>
  <c r="AL82"/>
  <c r="AL84"/>
  <c r="AL86"/>
  <c r="AL88"/>
  <c r="AL90"/>
  <c r="AL92"/>
  <c r="AL94"/>
  <c r="AL96"/>
  <c r="AL98"/>
  <c r="AL100"/>
  <c r="AL102"/>
  <c r="AP25"/>
  <c r="AP27"/>
  <c r="AP29"/>
  <c r="AP31"/>
  <c r="AP33"/>
  <c r="AP35"/>
  <c r="AP37"/>
  <c r="AP39"/>
  <c r="AP41"/>
  <c r="AP43"/>
  <c r="AP45"/>
  <c r="AP47"/>
  <c r="AP49"/>
  <c r="AP51"/>
  <c r="AP53"/>
  <c r="AP55"/>
  <c r="AP57"/>
  <c r="AP59"/>
  <c r="AP61"/>
  <c r="AP63"/>
  <c r="AP65"/>
  <c r="AP67"/>
  <c r="AP69"/>
  <c r="AP71"/>
  <c r="AP73"/>
  <c r="AP75"/>
  <c r="AP77"/>
  <c r="AP79"/>
  <c r="AP81"/>
  <c r="AP83"/>
  <c r="AP85"/>
  <c r="AP87"/>
  <c r="AP89"/>
  <c r="AP91"/>
  <c r="AP93"/>
  <c r="AP95"/>
  <c r="AP97"/>
  <c r="AP99"/>
  <c r="AP101"/>
  <c r="AP103"/>
  <c r="AT26"/>
  <c r="AT28"/>
  <c r="AT30"/>
  <c r="AT32"/>
  <c r="AT34"/>
  <c r="AT36"/>
  <c r="AT38"/>
  <c r="AT40"/>
  <c r="AT42"/>
  <c r="AT44"/>
  <c r="AT46"/>
  <c r="AT48"/>
  <c r="AT50"/>
  <c r="AT52"/>
  <c r="AT54"/>
  <c r="AT56"/>
  <c r="AT58"/>
  <c r="AT60"/>
  <c r="AT62"/>
  <c r="AT64"/>
  <c r="AT66"/>
  <c r="AT68"/>
  <c r="AT70"/>
  <c r="AT72"/>
  <c r="AT74"/>
  <c r="AT76"/>
  <c r="AT78"/>
  <c r="AT80"/>
  <c r="AT82"/>
  <c r="AT84"/>
  <c r="AT86"/>
  <c r="AT88"/>
  <c r="AT90"/>
  <c r="AT92"/>
  <c r="AT94"/>
  <c r="AT96"/>
  <c r="AT98"/>
  <c r="AT100"/>
  <c r="AT102"/>
  <c r="AT104"/>
  <c r="AX27"/>
  <c r="AX29"/>
  <c r="AX31"/>
  <c r="AX33"/>
  <c r="AX35"/>
  <c r="AX37"/>
  <c r="AX39"/>
  <c r="AX41"/>
  <c r="AX43"/>
  <c r="AX45"/>
  <c r="AX47"/>
  <c r="AX49"/>
  <c r="AX51"/>
  <c r="AX53"/>
  <c r="AX55"/>
  <c r="AX57"/>
  <c r="AX59"/>
  <c r="AX61"/>
  <c r="AX63"/>
  <c r="AX65"/>
  <c r="AX67"/>
  <c r="AX69"/>
  <c r="AX71"/>
  <c r="AX73"/>
  <c r="AX75"/>
  <c r="AX77"/>
  <c r="AX79"/>
  <c r="AX81"/>
  <c r="AX83"/>
  <c r="AX85"/>
  <c r="AX87"/>
  <c r="AX89"/>
  <c r="CP42" i="6"/>
  <c r="CL59"/>
  <c r="CH76"/>
  <c r="CP75"/>
  <c r="CP43"/>
  <c r="CL60"/>
  <c r="CH77"/>
  <c r="CH59"/>
  <c r="CH43"/>
  <c r="CD76"/>
  <c r="CD60"/>
  <c r="CD44"/>
  <c r="BZ77"/>
  <c r="BZ61"/>
  <c r="BZ45"/>
  <c r="BV78"/>
  <c r="BV62"/>
  <c r="BV46"/>
  <c r="BR79"/>
  <c r="AP71"/>
  <c r="AP39"/>
  <c r="AL56"/>
  <c r="AL24"/>
  <c r="AH41"/>
  <c r="AD58"/>
  <c r="AD26"/>
  <c r="Z43"/>
  <c r="BR63"/>
  <c r="BR47"/>
  <c r="BR31"/>
  <c r="BN64"/>
  <c r="BN48"/>
  <c r="BN40"/>
  <c r="BN32"/>
  <c r="BJ73"/>
  <c r="BJ65"/>
  <c r="BJ57"/>
  <c r="BJ49"/>
  <c r="BJ41"/>
  <c r="BJ33"/>
  <c r="BF74"/>
  <c r="BF66"/>
  <c r="BF58"/>
  <c r="BF50"/>
  <c r="BF42"/>
  <c r="BF34"/>
  <c r="BB75"/>
  <c r="BB67"/>
  <c r="BB59"/>
  <c r="BB51"/>
  <c r="BB43"/>
  <c r="BB35"/>
  <c r="BB27"/>
  <c r="AX68"/>
  <c r="AX60"/>
  <c r="AX52"/>
  <c r="AX44"/>
  <c r="AX36"/>
  <c r="AX28"/>
  <c r="AT69"/>
  <c r="AT61"/>
  <c r="AT53"/>
  <c r="AT39"/>
  <c r="AP72"/>
  <c r="AP64"/>
  <c r="AP56"/>
  <c r="AP48"/>
  <c r="AP40"/>
  <c r="AP32"/>
  <c r="AP24"/>
  <c r="AL65"/>
  <c r="AL57"/>
  <c r="AL49"/>
  <c r="AL41"/>
  <c r="AL33"/>
  <c r="AL25"/>
  <c r="AH66"/>
  <c r="AH58"/>
  <c r="AH50"/>
  <c r="AH42"/>
  <c r="AH34"/>
  <c r="AH26"/>
  <c r="AD67"/>
  <c r="AD59"/>
  <c r="AD51"/>
  <c r="AD43"/>
  <c r="AD35"/>
  <c r="AD27"/>
  <c r="Z68"/>
  <c r="Z60"/>
  <c r="Z52"/>
  <c r="Z44"/>
  <c r="J61"/>
  <c r="J52"/>
  <c r="J44"/>
  <c r="J36"/>
  <c r="J28"/>
  <c r="J19"/>
  <c r="N21"/>
  <c r="N29"/>
  <c r="N37"/>
  <c r="N45"/>
  <c r="N53"/>
  <c r="N61"/>
  <c r="R20"/>
  <c r="R28"/>
  <c r="R36"/>
  <c r="R44"/>
  <c r="R52"/>
  <c r="R60"/>
  <c r="V19"/>
  <c r="V27"/>
  <c r="V35"/>
  <c r="V43"/>
  <c r="V51"/>
  <c r="V59"/>
  <c r="V67"/>
  <c r="Z26"/>
  <c r="Z34"/>
  <c r="C17"/>
  <c r="C25"/>
  <c r="C34"/>
  <c r="C42"/>
  <c r="C22"/>
  <c r="C30"/>
  <c r="C37"/>
  <c r="C45"/>
  <c r="F17" i="7"/>
  <c r="F16" i="10"/>
  <c r="E33" s="1"/>
  <c r="E40" s="1"/>
  <c r="E33" i="2"/>
  <c r="E40" s="1"/>
  <c r="E36" i="3"/>
  <c r="D16" i="4"/>
  <c r="E37" i="3" s="1"/>
  <c r="D15" i="4"/>
  <c r="F16" i="7"/>
  <c r="E33" s="1"/>
  <c r="E40" s="1"/>
  <c r="E31" i="3"/>
  <c r="E33" i="9" l="1"/>
  <c r="E40" s="1"/>
  <c r="C41" i="6"/>
  <c r="C33"/>
  <c r="C26"/>
  <c r="C18"/>
  <c r="C38"/>
  <c r="C29"/>
  <c r="C21"/>
  <c r="Z38"/>
  <c r="Z30"/>
  <c r="Z22"/>
  <c r="V63"/>
  <c r="V55"/>
  <c r="V47"/>
  <c r="V39"/>
  <c r="V31"/>
  <c r="V23"/>
  <c r="R64"/>
  <c r="R56"/>
  <c r="R48"/>
  <c r="R40"/>
  <c r="R32"/>
  <c r="R24"/>
  <c r="N65"/>
  <c r="N57"/>
  <c r="N49"/>
  <c r="N41"/>
  <c r="N33"/>
  <c r="N25"/>
  <c r="N17"/>
  <c r="J24"/>
  <c r="J32"/>
  <c r="J40"/>
  <c r="J48"/>
  <c r="J57"/>
  <c r="J65"/>
  <c r="Z48"/>
  <c r="Z56"/>
  <c r="Z64"/>
  <c r="AD23"/>
  <c r="AD31"/>
  <c r="AD39"/>
  <c r="AD47"/>
  <c r="AD55"/>
  <c r="AD63"/>
  <c r="AH22"/>
  <c r="AH30"/>
  <c r="AH38"/>
  <c r="AH46"/>
  <c r="AH54"/>
  <c r="AH62"/>
  <c r="AH70"/>
  <c r="AL29"/>
  <c r="AL37"/>
  <c r="AL45"/>
  <c r="AL53"/>
  <c r="AL61"/>
  <c r="AL69"/>
  <c r="AP28"/>
  <c r="AP36"/>
  <c r="AP44"/>
  <c r="AP52"/>
  <c r="AP60"/>
  <c r="AP68"/>
  <c r="AT31"/>
  <c r="AT47"/>
  <c r="AT57"/>
  <c r="AT65"/>
  <c r="AT73"/>
  <c r="AX32"/>
  <c r="AX40"/>
  <c r="AX48"/>
  <c r="AX56"/>
  <c r="AX64"/>
  <c r="AX72"/>
  <c r="BB31"/>
  <c r="BB39"/>
  <c r="BB47"/>
  <c r="BB55"/>
  <c r="BB63"/>
  <c r="BB71"/>
  <c r="BF30"/>
  <c r="BF38"/>
  <c r="BF46"/>
  <c r="BF54"/>
  <c r="BF62"/>
  <c r="BF70"/>
  <c r="BJ29"/>
  <c r="BJ37"/>
  <c r="BJ45"/>
  <c r="BJ53"/>
  <c r="BJ61"/>
  <c r="BJ69"/>
  <c r="BJ77"/>
  <c r="BN36"/>
  <c r="BN44"/>
  <c r="BN56"/>
  <c r="BN72"/>
  <c r="BR39"/>
  <c r="BR55"/>
  <c r="BR71"/>
  <c r="Z59"/>
  <c r="AD42"/>
  <c r="AH25"/>
  <c r="AH57"/>
  <c r="AL40"/>
  <c r="AL72"/>
  <c r="AP55"/>
  <c r="AT38"/>
  <c r="BV38"/>
  <c r="BV54"/>
  <c r="BV70"/>
  <c r="BZ37"/>
  <c r="BZ53"/>
  <c r="BZ69"/>
  <c r="CD36"/>
  <c r="CD52"/>
  <c r="CD68"/>
  <c r="CH35"/>
  <c r="CH51"/>
  <c r="CH67"/>
  <c r="CL44"/>
  <c r="CL76"/>
  <c r="CP59"/>
  <c r="CT42"/>
  <c r="CL43"/>
  <c r="CL75"/>
  <c r="CP58"/>
  <c r="C43"/>
  <c r="C40"/>
  <c r="C35"/>
  <c r="C32"/>
  <c r="C28"/>
  <c r="C24"/>
  <c r="C19"/>
  <c r="C44"/>
  <c r="C39"/>
  <c r="C36"/>
  <c r="C31"/>
  <c r="C27"/>
  <c r="C23"/>
  <c r="C20"/>
  <c r="Z39"/>
  <c r="Z35"/>
  <c r="Z31"/>
  <c r="Z27"/>
  <c r="Z23"/>
  <c r="V68"/>
  <c r="V64"/>
  <c r="V60"/>
  <c r="V56"/>
  <c r="V52"/>
  <c r="V48"/>
  <c r="V44"/>
  <c r="V40"/>
  <c r="V36"/>
  <c r="V32"/>
  <c r="V28"/>
  <c r="V24"/>
  <c r="V20"/>
  <c r="R65"/>
  <c r="R61"/>
  <c r="R57"/>
  <c r="R53"/>
  <c r="R49"/>
  <c r="R45"/>
  <c r="R41"/>
  <c r="R37"/>
  <c r="R33"/>
  <c r="R29"/>
  <c r="R25"/>
  <c r="R21"/>
  <c r="N66"/>
  <c r="N62"/>
  <c r="N58"/>
  <c r="N54"/>
  <c r="N50"/>
  <c r="N46"/>
  <c r="N42"/>
  <c r="N38"/>
  <c r="N34"/>
  <c r="N30"/>
  <c r="N26"/>
  <c r="N22"/>
  <c r="N18"/>
  <c r="J18"/>
  <c r="J22"/>
  <c r="J26"/>
  <c r="J30"/>
  <c r="J34"/>
  <c r="J38"/>
  <c r="J42"/>
  <c r="J46"/>
  <c r="J50"/>
  <c r="J54"/>
  <c r="J58"/>
  <c r="J62"/>
  <c r="Z41"/>
  <c r="Z45"/>
  <c r="Z49"/>
  <c r="Z53"/>
  <c r="Z57"/>
  <c r="Z61"/>
  <c r="Z65"/>
  <c r="Z69"/>
  <c r="AD24"/>
  <c r="AD28"/>
  <c r="AD32"/>
  <c r="AD36"/>
  <c r="AD40"/>
  <c r="AD44"/>
  <c r="AD48"/>
  <c r="AD52"/>
  <c r="AD56"/>
  <c r="AD60"/>
  <c r="AD64"/>
  <c r="AD68"/>
  <c r="AH23"/>
  <c r="AH27"/>
  <c r="AH31"/>
  <c r="AH35"/>
  <c r="AH39"/>
  <c r="AH43"/>
  <c r="AH47"/>
  <c r="AH51"/>
  <c r="AH55"/>
  <c r="AH59"/>
  <c r="AH63"/>
  <c r="AH67"/>
  <c r="AH71"/>
  <c r="AL26"/>
  <c r="AL30"/>
  <c r="AL34"/>
  <c r="AL38"/>
  <c r="AL42"/>
  <c r="AL46"/>
  <c r="AL50"/>
  <c r="AL54"/>
  <c r="AL58"/>
  <c r="AL62"/>
  <c r="AL66"/>
  <c r="AL70"/>
  <c r="AP25"/>
  <c r="AP29"/>
  <c r="AP33"/>
  <c r="AP37"/>
  <c r="AP41"/>
  <c r="AP45"/>
  <c r="AP49"/>
  <c r="AP53"/>
  <c r="AP57"/>
  <c r="AP61"/>
  <c r="AP65"/>
  <c r="AP69"/>
  <c r="AT27"/>
  <c r="AT35"/>
  <c r="AT43"/>
  <c r="AT51"/>
  <c r="AT55"/>
  <c r="AT59"/>
  <c r="AT63"/>
  <c r="AT67"/>
  <c r="AT71"/>
  <c r="AX26"/>
  <c r="AX30"/>
  <c r="AX34"/>
  <c r="AX38"/>
  <c r="AX42"/>
  <c r="AX46"/>
  <c r="AX50"/>
  <c r="AX54"/>
  <c r="AX58"/>
  <c r="AX62"/>
  <c r="AX66"/>
  <c r="AX70"/>
  <c r="AX74"/>
  <c r="BB29"/>
  <c r="BB33"/>
  <c r="BB37"/>
  <c r="BB41"/>
  <c r="BB45"/>
  <c r="BB49"/>
  <c r="BB53"/>
  <c r="BB57"/>
  <c r="BB61"/>
  <c r="BB65"/>
  <c r="BB69"/>
  <c r="BB73"/>
  <c r="BF28"/>
  <c r="BF32"/>
  <c r="BF36"/>
  <c r="BF40"/>
  <c r="BF44"/>
  <c r="BF48"/>
  <c r="BF52"/>
  <c r="BF56"/>
  <c r="BF60"/>
  <c r="BF64"/>
  <c r="BF68"/>
  <c r="BF72"/>
  <c r="BF76"/>
  <c r="BJ31"/>
  <c r="BJ35"/>
  <c r="BJ39"/>
  <c r="BJ43"/>
  <c r="BJ47"/>
  <c r="BJ51"/>
  <c r="BJ55"/>
  <c r="BJ59"/>
  <c r="BJ63"/>
  <c r="BJ67"/>
  <c r="BJ71"/>
  <c r="BJ75"/>
  <c r="BN30"/>
  <c r="BN34"/>
  <c r="BN38"/>
  <c r="BN42"/>
  <c r="BN46"/>
  <c r="BN52"/>
  <c r="BN60"/>
  <c r="BN68"/>
  <c r="BN76"/>
  <c r="BR35"/>
  <c r="BR43"/>
  <c r="BR51"/>
  <c r="BR59"/>
  <c r="BR67"/>
  <c r="BR75"/>
  <c r="Z51"/>
  <c r="Z67"/>
  <c r="AD34"/>
  <c r="AD50"/>
  <c r="AD66"/>
  <c r="AH33"/>
  <c r="AH49"/>
  <c r="AH65"/>
  <c r="AL32"/>
  <c r="AL48"/>
  <c r="AL64"/>
  <c r="AP31"/>
  <c r="AP47"/>
  <c r="AP63"/>
  <c r="AT30"/>
  <c r="AT46"/>
  <c r="BV34"/>
  <c r="BV42"/>
  <c r="BV50"/>
  <c r="BV58"/>
  <c r="BV66"/>
  <c r="BV74"/>
  <c r="BZ33"/>
  <c r="BZ41"/>
  <c r="BZ49"/>
  <c r="BZ57"/>
  <c r="BZ65"/>
  <c r="BZ73"/>
  <c r="BZ81"/>
  <c r="CD40"/>
  <c r="CD48"/>
  <c r="CD56"/>
  <c r="CD64"/>
  <c r="CD72"/>
  <c r="CD80"/>
  <c r="CH39"/>
  <c r="CH47"/>
  <c r="CH55"/>
  <c r="CH63"/>
  <c r="CH71"/>
  <c r="CL36"/>
  <c r="CL52"/>
  <c r="CL68"/>
  <c r="CL84"/>
  <c r="CP51"/>
  <c r="CP67"/>
  <c r="CP83"/>
  <c r="CT50"/>
  <c r="CH84"/>
  <c r="CL51"/>
  <c r="CL67"/>
  <c r="CL83"/>
  <c r="CP50"/>
  <c r="CP70"/>
  <c r="AP73"/>
  <c r="AT28"/>
  <c r="AT32"/>
  <c r="AT36"/>
  <c r="AT40"/>
  <c r="AT44"/>
  <c r="AT48"/>
  <c r="AT52"/>
  <c r="AT54"/>
  <c r="AT56"/>
  <c r="AT58"/>
  <c r="AT60"/>
  <c r="AT62"/>
  <c r="AT64"/>
  <c r="AT66"/>
  <c r="AT68"/>
  <c r="AT70"/>
  <c r="AT72"/>
  <c r="AT74"/>
  <c r="AX27"/>
  <c r="AX29"/>
  <c r="AX31"/>
  <c r="AX33"/>
  <c r="AX35"/>
  <c r="AX37"/>
  <c r="AX39"/>
  <c r="AX41"/>
  <c r="AX43"/>
  <c r="AX45"/>
  <c r="AX47"/>
  <c r="AX49"/>
  <c r="AX51"/>
  <c r="AX53"/>
  <c r="AX55"/>
  <c r="AX57"/>
  <c r="AX59"/>
  <c r="AX61"/>
  <c r="AX63"/>
  <c r="AX65"/>
  <c r="AX67"/>
  <c r="AX69"/>
  <c r="AX71"/>
  <c r="AX73"/>
  <c r="AX75"/>
  <c r="BB28"/>
  <c r="BB30"/>
  <c r="BB32"/>
  <c r="BB34"/>
  <c r="BB36"/>
  <c r="BB38"/>
  <c r="BB40"/>
  <c r="BB42"/>
  <c r="BB44"/>
  <c r="BB46"/>
  <c r="BB48"/>
  <c r="BB50"/>
  <c r="BB52"/>
  <c r="BB54"/>
  <c r="BB56"/>
  <c r="BB58"/>
  <c r="BB60"/>
  <c r="BB62"/>
  <c r="BB64"/>
  <c r="BB66"/>
  <c r="BB68"/>
  <c r="BB70"/>
  <c r="BB72"/>
  <c r="BB74"/>
  <c r="BB76"/>
  <c r="BF29"/>
  <c r="BF31"/>
  <c r="BF33"/>
  <c r="BF35"/>
  <c r="BF37"/>
  <c r="BF39"/>
  <c r="BF41"/>
  <c r="BF43"/>
  <c r="BF45"/>
  <c r="BF47"/>
  <c r="BF49"/>
  <c r="BF51"/>
  <c r="BF53"/>
  <c r="BF55"/>
  <c r="BF57"/>
  <c r="BF59"/>
  <c r="BF61"/>
  <c r="BF63"/>
  <c r="BF65"/>
  <c r="BF67"/>
  <c r="BF69"/>
  <c r="BF71"/>
  <c r="BF73"/>
  <c r="BF75"/>
  <c r="BF77"/>
  <c r="BJ30"/>
  <c r="BJ32"/>
  <c r="BJ34"/>
  <c r="BJ36"/>
  <c r="BJ38"/>
  <c r="BJ40"/>
  <c r="BJ42"/>
  <c r="BJ44"/>
  <c r="BJ46"/>
  <c r="BJ48"/>
  <c r="BJ50"/>
  <c r="BJ52"/>
  <c r="BJ54"/>
  <c r="BJ56"/>
  <c r="BJ58"/>
  <c r="BJ60"/>
  <c r="BJ62"/>
  <c r="BJ64"/>
  <c r="BJ66"/>
  <c r="BJ68"/>
  <c r="BJ70"/>
  <c r="BJ72"/>
  <c r="BJ74"/>
  <c r="BJ76"/>
  <c r="BJ78"/>
  <c r="BN31"/>
  <c r="BN33"/>
  <c r="BN35"/>
  <c r="BN37"/>
  <c r="BN39"/>
  <c r="BN41"/>
  <c r="BN43"/>
  <c r="BN45"/>
  <c r="BN47"/>
  <c r="BN50"/>
  <c r="BN54"/>
  <c r="BN58"/>
  <c r="BN62"/>
  <c r="BN66"/>
  <c r="BN70"/>
  <c r="BN74"/>
  <c r="BN78"/>
  <c r="BR33"/>
  <c r="BR37"/>
  <c r="BR41"/>
  <c r="BR45"/>
  <c r="BR49"/>
  <c r="BR53"/>
  <c r="BR57"/>
  <c r="BR61"/>
  <c r="BR65"/>
  <c r="BR69"/>
  <c r="BR73"/>
  <c r="BR77"/>
  <c r="Z47"/>
  <c r="Z55"/>
  <c r="Z63"/>
  <c r="AD22"/>
  <c r="AD30"/>
  <c r="AD38"/>
  <c r="AD46"/>
  <c r="AD54"/>
  <c r="AD62"/>
  <c r="AD70"/>
  <c r="AH29"/>
  <c r="AH37"/>
  <c r="AH45"/>
  <c r="AH53"/>
  <c r="AH61"/>
  <c r="AH69"/>
  <c r="AL28"/>
  <c r="AL36"/>
  <c r="AL44"/>
  <c r="AL52"/>
  <c r="AL60"/>
  <c r="AL68"/>
  <c r="AP27"/>
  <c r="AP35"/>
  <c r="AP43"/>
  <c r="AP51"/>
  <c r="AP59"/>
  <c r="AP67"/>
  <c r="AT26"/>
  <c r="AT34"/>
  <c r="AT42"/>
  <c r="AT50"/>
  <c r="BV32"/>
  <c r="BV36"/>
  <c r="BV40"/>
  <c r="BV44"/>
  <c r="BV48"/>
  <c r="BV52"/>
  <c r="BV56"/>
  <c r="BV60"/>
  <c r="BV64"/>
  <c r="BV68"/>
  <c r="BV72"/>
  <c r="BV76"/>
  <c r="BV80"/>
  <c r="BZ35"/>
  <c r="BZ39"/>
  <c r="BZ43"/>
  <c r="BZ47"/>
  <c r="BZ51"/>
  <c r="BZ55"/>
  <c r="BZ59"/>
  <c r="BZ63"/>
  <c r="BZ67"/>
  <c r="BZ71"/>
  <c r="BZ75"/>
  <c r="BZ79"/>
  <c r="CD34"/>
  <c r="CD38"/>
  <c r="CD42"/>
  <c r="CD46"/>
  <c r="CD50"/>
  <c r="CD54"/>
  <c r="CD58"/>
  <c r="CD62"/>
  <c r="CD66"/>
  <c r="CD70"/>
  <c r="CD74"/>
  <c r="CD78"/>
  <c r="CD82"/>
  <c r="CH37"/>
  <c r="CH41"/>
  <c r="CH45"/>
  <c r="CH49"/>
  <c r="CH53"/>
  <c r="CH57"/>
  <c r="CH61"/>
  <c r="CH65"/>
  <c r="CH69"/>
  <c r="CH73"/>
  <c r="CH81"/>
  <c r="CL40"/>
  <c r="CL48"/>
  <c r="CL56"/>
  <c r="CL64"/>
  <c r="CL72"/>
  <c r="CL80"/>
  <c r="CP39"/>
  <c r="CP47"/>
  <c r="CP55"/>
  <c r="CP63"/>
  <c r="CP71"/>
  <c r="CP79"/>
  <c r="CT38"/>
  <c r="CT46"/>
  <c r="CT54"/>
  <c r="CH80"/>
  <c r="CL39"/>
  <c r="CL47"/>
  <c r="CL55"/>
  <c r="CL63"/>
  <c r="CL71"/>
  <c r="CL79"/>
  <c r="CP38"/>
  <c r="CP46"/>
  <c r="CP54"/>
  <c r="CP62"/>
  <c r="CP82"/>
  <c r="CP74"/>
  <c r="CP66"/>
  <c r="CP60"/>
  <c r="CP56"/>
  <c r="CP52"/>
  <c r="CP48"/>
  <c r="CP44"/>
  <c r="CP40"/>
  <c r="CL85"/>
  <c r="CL81"/>
  <c r="CL77"/>
  <c r="CL73"/>
  <c r="CL69"/>
  <c r="CL65"/>
  <c r="CL61"/>
  <c r="CL57"/>
  <c r="CL53"/>
  <c r="CL49"/>
  <c r="CL45"/>
  <c r="CL41"/>
  <c r="CL37"/>
  <c r="CH82"/>
  <c r="CH78"/>
  <c r="CH74"/>
  <c r="CT52"/>
  <c r="CT48"/>
  <c r="CT44"/>
  <c r="CT40"/>
  <c r="CP85"/>
  <c r="CP81"/>
  <c r="CP77"/>
  <c r="CP73"/>
  <c r="CP69"/>
  <c r="CP65"/>
  <c r="CP61"/>
  <c r="CP57"/>
  <c r="CP53"/>
  <c r="CP49"/>
  <c r="CP45"/>
  <c r="CP41"/>
  <c r="CP37"/>
  <c r="CL82"/>
  <c r="CL78"/>
  <c r="CL74"/>
  <c r="CL70"/>
  <c r="CL66"/>
  <c r="CL62"/>
  <c r="CL58"/>
  <c r="CL54"/>
  <c r="CL50"/>
  <c r="CL46"/>
  <c r="CL42"/>
  <c r="CL38"/>
  <c r="CH83"/>
  <c r="CH79"/>
  <c r="CH75"/>
  <c r="CH72"/>
  <c r="CH70"/>
  <c r="CH68"/>
  <c r="CH66"/>
  <c r="CH64"/>
  <c r="CH62"/>
  <c r="CH60"/>
  <c r="CH58"/>
  <c r="CH56"/>
  <c r="CH54"/>
  <c r="CH52"/>
  <c r="CH50"/>
  <c r="CH48"/>
  <c r="CH46"/>
  <c r="CH44"/>
  <c r="CH42"/>
  <c r="CH40"/>
  <c r="CH38"/>
  <c r="CH36"/>
  <c r="CD83"/>
  <c r="CD81"/>
  <c r="CD79"/>
  <c r="CD77"/>
  <c r="CD75"/>
  <c r="CD73"/>
  <c r="CD71"/>
  <c r="CD69"/>
  <c r="CD67"/>
  <c r="CD65"/>
  <c r="CD63"/>
  <c r="CD61"/>
  <c r="CD59"/>
  <c r="CD57"/>
  <c r="CD55"/>
  <c r="CD53"/>
  <c r="CD51"/>
  <c r="CD49"/>
  <c r="CD47"/>
  <c r="CD45"/>
  <c r="CD43"/>
  <c r="CD41"/>
  <c r="CD39"/>
  <c r="CD37"/>
  <c r="CD35"/>
  <c r="BZ82"/>
  <c r="BZ80"/>
  <c r="BZ78"/>
  <c r="BZ76"/>
  <c r="BZ74"/>
  <c r="BZ72"/>
  <c r="BZ70"/>
  <c r="BZ68"/>
  <c r="BZ66"/>
  <c r="BZ64"/>
  <c r="BZ62"/>
  <c r="BZ60"/>
  <c r="BZ58"/>
  <c r="BZ56"/>
  <c r="BZ54"/>
  <c r="BZ52"/>
  <c r="BZ50"/>
  <c r="BZ48"/>
  <c r="BZ46"/>
  <c r="BZ44"/>
  <c r="BZ42"/>
  <c r="BZ40"/>
  <c r="BZ38"/>
  <c r="BZ36"/>
  <c r="BZ34"/>
  <c r="BV81"/>
  <c r="BV79"/>
  <c r="BV77"/>
  <c r="BV75"/>
  <c r="BV73"/>
  <c r="BV71"/>
  <c r="BV69"/>
  <c r="BV67"/>
  <c r="BV65"/>
  <c r="BV63"/>
  <c r="BV61"/>
  <c r="BV59"/>
  <c r="BV57"/>
  <c r="BV55"/>
  <c r="BV53"/>
  <c r="BV51"/>
  <c r="BV49"/>
  <c r="BV47"/>
  <c r="BV45"/>
  <c r="BV43"/>
  <c r="BV41"/>
  <c r="BV39"/>
  <c r="BV37"/>
  <c r="BV35"/>
  <c r="BV33"/>
  <c r="BR80"/>
  <c r="BR78"/>
  <c r="AT49"/>
  <c r="AT45"/>
  <c r="AT41"/>
  <c r="AT37"/>
  <c r="AT33"/>
  <c r="AT29"/>
  <c r="AT25"/>
  <c r="AP70"/>
  <c r="AP66"/>
  <c r="AP62"/>
  <c r="AP58"/>
  <c r="AP54"/>
  <c r="AP50"/>
  <c r="AP46"/>
  <c r="AP42"/>
  <c r="AP38"/>
  <c r="AP34"/>
  <c r="AP30"/>
  <c r="AP26"/>
  <c r="AL71"/>
  <c r="AL67"/>
  <c r="AL63"/>
  <c r="AL59"/>
  <c r="AL55"/>
  <c r="AL51"/>
  <c r="AL47"/>
  <c r="AL43"/>
  <c r="AL39"/>
  <c r="AL35"/>
  <c r="AL31"/>
  <c r="AL27"/>
  <c r="AL23"/>
  <c r="AH68"/>
  <c r="AH64"/>
  <c r="AH60"/>
  <c r="AH56"/>
  <c r="AH52"/>
  <c r="AH48"/>
  <c r="AH44"/>
  <c r="AH40"/>
  <c r="AH36"/>
  <c r="AH32"/>
  <c r="AH28"/>
  <c r="AH24"/>
  <c r="AD69"/>
  <c r="AD65"/>
  <c r="AD61"/>
  <c r="AD57"/>
  <c r="AD53"/>
  <c r="AD49"/>
  <c r="AD45"/>
  <c r="AD41"/>
  <c r="AD37"/>
  <c r="AD33"/>
  <c r="AD29"/>
  <c r="AD25"/>
  <c r="AD21"/>
  <c r="Z66"/>
  <c r="Z62"/>
  <c r="Z58"/>
  <c r="Z54"/>
  <c r="Z50"/>
  <c r="Z46"/>
  <c r="Z42"/>
  <c r="BR76"/>
  <c r="BR74"/>
  <c r="BR72"/>
  <c r="BR70"/>
  <c r="BR68"/>
  <c r="BR66"/>
  <c r="BR64"/>
  <c r="BR62"/>
  <c r="BR60"/>
  <c r="BR58"/>
  <c r="BR56"/>
  <c r="BR54"/>
  <c r="BR52"/>
  <c r="BR50"/>
  <c r="BR48"/>
  <c r="BR46"/>
  <c r="BR44"/>
  <c r="BR42"/>
  <c r="BR40"/>
  <c r="BR38"/>
  <c r="BR36"/>
  <c r="BR34"/>
  <c r="BR32"/>
  <c r="BN79"/>
  <c r="BN77"/>
  <c r="BN75"/>
  <c r="BN73"/>
  <c r="BN71"/>
  <c r="BN69"/>
  <c r="BN67"/>
  <c r="BN65"/>
  <c r="BN63"/>
  <c r="BN61"/>
  <c r="BN59"/>
  <c r="BN57"/>
  <c r="BN55"/>
  <c r="BN53"/>
  <c r="BN51"/>
  <c r="BN49"/>
  <c r="Z40"/>
  <c r="J63"/>
  <c r="J59"/>
  <c r="J55"/>
  <c r="J51"/>
  <c r="J47"/>
  <c r="J43"/>
  <c r="J39"/>
  <c r="J35"/>
  <c r="J31"/>
  <c r="J27"/>
  <c r="J23"/>
  <c r="J20"/>
  <c r="N19"/>
  <c r="N23"/>
  <c r="N27"/>
  <c r="N31"/>
  <c r="N35"/>
  <c r="N39"/>
  <c r="N43"/>
  <c r="N47"/>
  <c r="N51"/>
  <c r="N55"/>
  <c r="N59"/>
  <c r="N63"/>
  <c r="R18"/>
  <c r="R22"/>
  <c r="R26"/>
  <c r="R30"/>
  <c r="R34"/>
  <c r="R38"/>
  <c r="R42"/>
  <c r="R46"/>
  <c r="R50"/>
  <c r="R54"/>
  <c r="R58"/>
  <c r="R62"/>
  <c r="R66"/>
  <c r="V21"/>
  <c r="V25"/>
  <c r="V29"/>
  <c r="V33"/>
  <c r="V37"/>
  <c r="V41"/>
  <c r="V45"/>
  <c r="V49"/>
  <c r="V53"/>
  <c r="V57"/>
  <c r="V61"/>
  <c r="V65"/>
  <c r="Z20"/>
  <c r="Z24"/>
  <c r="Z28"/>
  <c r="Z32"/>
  <c r="Z36"/>
  <c r="DV92"/>
  <c r="DV88"/>
  <c r="DV84"/>
  <c r="DV80"/>
  <c r="DV76"/>
  <c r="DV72"/>
  <c r="DV68"/>
  <c r="DV64"/>
  <c r="DV60"/>
  <c r="DV56"/>
  <c r="DV52"/>
  <c r="DV48"/>
  <c r="DR93"/>
  <c r="DR89"/>
  <c r="DR85"/>
  <c r="DR81"/>
  <c r="DR77"/>
  <c r="DR73"/>
  <c r="DR69"/>
  <c r="DR65"/>
  <c r="DR61"/>
  <c r="DR57"/>
  <c r="DR53"/>
  <c r="DR49"/>
  <c r="DR45"/>
  <c r="DN90"/>
  <c r="DN86"/>
  <c r="DN82"/>
  <c r="DN78"/>
  <c r="DN74"/>
  <c r="DN70"/>
  <c r="DN66"/>
  <c r="DN62"/>
  <c r="DN58"/>
  <c r="DN54"/>
  <c r="DN50"/>
  <c r="DN46"/>
  <c r="DJ91"/>
  <c r="DJ87"/>
  <c r="DJ83"/>
  <c r="DJ79"/>
  <c r="DJ75"/>
  <c r="DJ71"/>
  <c r="DJ67"/>
  <c r="DJ63"/>
  <c r="DJ59"/>
  <c r="DJ55"/>
  <c r="DJ51"/>
  <c r="DJ47"/>
  <c r="DJ43"/>
  <c r="DF88"/>
  <c r="DF84"/>
  <c r="DF80"/>
  <c r="DF76"/>
  <c r="DF72"/>
  <c r="DF68"/>
  <c r="DF64"/>
  <c r="DF60"/>
  <c r="DF56"/>
  <c r="DF52"/>
  <c r="DF48"/>
  <c r="DF44"/>
  <c r="DB89"/>
  <c r="DB85"/>
  <c r="DB82"/>
  <c r="DB78"/>
  <c r="DB74"/>
  <c r="DB70"/>
  <c r="DB66"/>
  <c r="DB62"/>
  <c r="DB58"/>
  <c r="DB54"/>
  <c r="DB50"/>
  <c r="DB46"/>
  <c r="DB42"/>
  <c r="CX87"/>
  <c r="CX83"/>
  <c r="CX79"/>
  <c r="CX75"/>
  <c r="CX71"/>
  <c r="CX67"/>
  <c r="CX63"/>
  <c r="CX59"/>
  <c r="CX55"/>
  <c r="CX51"/>
  <c r="CX47"/>
  <c r="CX43"/>
  <c r="CX39"/>
  <c r="CT84"/>
  <c r="CT80"/>
  <c r="CT76"/>
  <c r="CT72"/>
  <c r="CT68"/>
  <c r="CT64"/>
  <c r="CT60"/>
  <c r="CT56"/>
  <c r="DV93"/>
  <c r="DV89"/>
  <c r="DV85"/>
  <c r="DV81"/>
  <c r="DV77"/>
  <c r="DV73"/>
  <c r="DV69"/>
  <c r="DV65"/>
  <c r="DV61"/>
  <c r="DV57"/>
  <c r="DV53"/>
  <c r="DV49"/>
  <c r="DV45"/>
  <c r="DR90"/>
  <c r="DR86"/>
  <c r="DR82"/>
  <c r="DR78"/>
  <c r="DR74"/>
  <c r="DR70"/>
  <c r="DR66"/>
  <c r="DR62"/>
  <c r="DR58"/>
  <c r="DR54"/>
  <c r="DR50"/>
  <c r="DR46"/>
  <c r="DN91"/>
  <c r="DN87"/>
  <c r="DN83"/>
  <c r="DN79"/>
  <c r="DN75"/>
  <c r="DN71"/>
  <c r="DN67"/>
  <c r="DN63"/>
  <c r="DN59"/>
  <c r="DN55"/>
  <c r="DN51"/>
  <c r="DN47"/>
  <c r="DN43"/>
  <c r="DJ88"/>
  <c r="DJ84"/>
  <c r="DJ80"/>
  <c r="DJ76"/>
  <c r="DJ72"/>
  <c r="DJ68"/>
  <c r="DJ64"/>
  <c r="DJ60"/>
  <c r="DJ56"/>
  <c r="DJ52"/>
  <c r="DJ48"/>
  <c r="DJ44"/>
  <c r="DF89"/>
  <c r="DF85"/>
  <c r="DF81"/>
  <c r="DF77"/>
  <c r="DF73"/>
  <c r="DF69"/>
  <c r="DF65"/>
  <c r="DF61"/>
  <c r="DF57"/>
  <c r="DF53"/>
  <c r="DF49"/>
  <c r="DF45"/>
  <c r="DF41"/>
  <c r="DB86"/>
  <c r="DB81"/>
  <c r="DB77"/>
  <c r="DB73"/>
  <c r="DB69"/>
  <c r="DB65"/>
  <c r="DB61"/>
  <c r="DB57"/>
  <c r="DB53"/>
  <c r="DB49"/>
  <c r="DB45"/>
  <c r="DB41"/>
  <c r="CX86"/>
  <c r="CX82"/>
  <c r="CX78"/>
  <c r="CX74"/>
  <c r="CX70"/>
  <c r="CX66"/>
  <c r="CX62"/>
  <c r="CX58"/>
  <c r="CX54"/>
  <c r="CX50"/>
  <c r="CX46"/>
  <c r="CX42"/>
  <c r="CT87"/>
  <c r="CT83"/>
  <c r="CT79"/>
  <c r="CT75"/>
  <c r="CT71"/>
  <c r="CT67"/>
  <c r="CT63"/>
  <c r="CT59"/>
  <c r="CT55"/>
  <c r="CT51"/>
  <c r="CT47"/>
  <c r="CT43"/>
  <c r="CT39"/>
  <c r="CP84"/>
  <c r="CP80"/>
  <c r="CP76"/>
  <c r="CP72"/>
  <c r="CP68"/>
  <c r="CP64"/>
  <c r="J64"/>
  <c r="J60"/>
  <c r="J56"/>
  <c r="J53"/>
  <c r="J49"/>
  <c r="J45"/>
  <c r="J41"/>
  <c r="J37"/>
  <c r="J33"/>
  <c r="J29"/>
  <c r="J25"/>
  <c r="J21"/>
  <c r="J17"/>
  <c r="N20"/>
  <c r="N24"/>
  <c r="N28"/>
  <c r="N32"/>
  <c r="N36"/>
  <c r="N40"/>
  <c r="N44"/>
  <c r="N48"/>
  <c r="N52"/>
  <c r="N56"/>
  <c r="N60"/>
  <c r="N64"/>
  <c r="R19"/>
  <c r="R23"/>
  <c r="R27"/>
  <c r="R31"/>
  <c r="R35"/>
  <c r="R39"/>
  <c r="R43"/>
  <c r="R47"/>
  <c r="R51"/>
  <c r="R55"/>
  <c r="R59"/>
  <c r="R63"/>
  <c r="R67"/>
  <c r="V22"/>
  <c r="V26"/>
  <c r="V30"/>
  <c r="V34"/>
  <c r="V38"/>
  <c r="V42"/>
  <c r="V46"/>
  <c r="V50"/>
  <c r="V54"/>
  <c r="V58"/>
  <c r="V62"/>
  <c r="V66"/>
  <c r="Z21"/>
  <c r="Z25"/>
  <c r="Z29"/>
  <c r="Z33"/>
  <c r="Z37"/>
  <c r="DV90"/>
  <c r="DV86"/>
  <c r="DV82"/>
  <c r="DV78"/>
  <c r="DV74"/>
  <c r="DV70"/>
  <c r="DV66"/>
  <c r="DV62"/>
  <c r="DV58"/>
  <c r="DV54"/>
  <c r="DV50"/>
  <c r="DV46"/>
  <c r="DR91"/>
  <c r="DR87"/>
  <c r="DR83"/>
  <c r="DR79"/>
  <c r="DR75"/>
  <c r="DR71"/>
  <c r="DR67"/>
  <c r="DR63"/>
  <c r="DR59"/>
  <c r="DR55"/>
  <c r="DR51"/>
  <c r="DR47"/>
  <c r="DN92"/>
  <c r="DN88"/>
  <c r="DN84"/>
  <c r="DN80"/>
  <c r="DN76"/>
  <c r="DN72"/>
  <c r="DN68"/>
  <c r="DN64"/>
  <c r="DN60"/>
  <c r="DN56"/>
  <c r="DN52"/>
  <c r="DN48"/>
  <c r="DN44"/>
  <c r="DJ89"/>
  <c r="DJ85"/>
  <c r="DJ81"/>
  <c r="DJ77"/>
  <c r="DJ73"/>
  <c r="DJ69"/>
  <c r="DJ65"/>
  <c r="DJ61"/>
  <c r="DJ57"/>
  <c r="DJ53"/>
  <c r="DJ49"/>
  <c r="DJ45"/>
  <c r="DF90"/>
  <c r="DF86"/>
  <c r="DF82"/>
  <c r="DF78"/>
  <c r="DF74"/>
  <c r="DF70"/>
  <c r="DF66"/>
  <c r="DF62"/>
  <c r="DF58"/>
  <c r="DF54"/>
  <c r="DF50"/>
  <c r="DF46"/>
  <c r="DF42"/>
  <c r="DB87"/>
  <c r="DB83"/>
  <c r="DB79"/>
  <c r="DB75"/>
  <c r="DB71"/>
  <c r="DB67"/>
  <c r="DB63"/>
  <c r="DB59"/>
  <c r="DB55"/>
  <c r="DB51"/>
  <c r="DB47"/>
  <c r="DB43"/>
  <c r="CX88"/>
  <c r="CX84"/>
  <c r="CX80"/>
  <c r="CX76"/>
  <c r="CX72"/>
  <c r="CX69"/>
  <c r="CX65"/>
  <c r="CX61"/>
  <c r="CX57"/>
  <c r="CX53"/>
  <c r="CX49"/>
  <c r="CX45"/>
  <c r="CX41"/>
  <c r="CT86"/>
  <c r="CT82"/>
  <c r="CT78"/>
  <c r="CT74"/>
  <c r="CT70"/>
  <c r="CT66"/>
  <c r="CT62"/>
  <c r="CT58"/>
  <c r="DV94"/>
  <c r="DV91"/>
  <c r="DV87"/>
  <c r="DV83"/>
  <c r="DV79"/>
  <c r="DV75"/>
  <c r="DV71"/>
  <c r="DV67"/>
  <c r="DV63"/>
  <c r="DV59"/>
  <c r="DV55"/>
  <c r="DV51"/>
  <c r="DV47"/>
  <c r="DR92"/>
  <c r="DR88"/>
  <c r="DR84"/>
  <c r="DR80"/>
  <c r="DR76"/>
  <c r="DR72"/>
  <c r="DR68"/>
  <c r="DR64"/>
  <c r="DR60"/>
  <c r="DR56"/>
  <c r="DR52"/>
  <c r="DR48"/>
  <c r="DR44"/>
  <c r="DN89"/>
  <c r="DN85"/>
  <c r="DN81"/>
  <c r="DN77"/>
  <c r="DN73"/>
  <c r="DN69"/>
  <c r="DN65"/>
  <c r="DN61"/>
  <c r="DN57"/>
  <c r="DN53"/>
  <c r="DN49"/>
  <c r="DN45"/>
  <c r="DJ90"/>
  <c r="DJ86"/>
  <c r="DJ82"/>
  <c r="DJ78"/>
  <c r="DJ74"/>
  <c r="DJ70"/>
  <c r="DJ66"/>
  <c r="DJ62"/>
  <c r="DJ58"/>
  <c r="DJ54"/>
  <c r="DJ50"/>
  <c r="DJ46"/>
  <c r="DJ42"/>
  <c r="DF87"/>
  <c r="DF83"/>
  <c r="DF79"/>
  <c r="DF75"/>
  <c r="DF71"/>
  <c r="DF67"/>
  <c r="DF63"/>
  <c r="DF59"/>
  <c r="DF55"/>
  <c r="DF51"/>
  <c r="DF47"/>
  <c r="DF43"/>
  <c r="DB88"/>
  <c r="DB84"/>
  <c r="DB80"/>
  <c r="DB76"/>
  <c r="DB72"/>
  <c r="DB68"/>
  <c r="DB64"/>
  <c r="DB60"/>
  <c r="DB56"/>
  <c r="DB52"/>
  <c r="DB48"/>
  <c r="DB44"/>
  <c r="DB40"/>
  <c r="CX85"/>
  <c r="CX81"/>
  <c r="CX77"/>
  <c r="CX73"/>
  <c r="CX68"/>
  <c r="CX64"/>
  <c r="CX60"/>
  <c r="CX56"/>
  <c r="CX52"/>
  <c r="CX48"/>
  <c r="CX44"/>
  <c r="CX40"/>
  <c r="CT85"/>
  <c r="CT81"/>
  <c r="CT77"/>
  <c r="CT73"/>
  <c r="CT69"/>
  <c r="CT65"/>
  <c r="CT61"/>
  <c r="CT57"/>
  <c r="CT53"/>
  <c r="CT49"/>
  <c r="CT45"/>
  <c r="CT41"/>
  <c r="CP86"/>
  <c r="C16"/>
  <c r="J16"/>
  <c r="E38" i="3"/>
  <c r="E41" s="1"/>
  <c r="E42" s="1"/>
  <c r="D8" i="6" l="1"/>
  <c r="D10" s="1"/>
  <c r="K16" s="1"/>
  <c r="L16" s="1"/>
  <c r="D8" i="11"/>
  <c r="D10" s="1"/>
  <c r="D16" i="6" l="1"/>
  <c r="E16" s="1"/>
  <c r="EB18"/>
  <c r="EB20"/>
  <c r="EB22"/>
  <c r="EB24"/>
  <c r="EB26"/>
  <c r="EB28"/>
  <c r="EB30"/>
  <c r="EB32"/>
  <c r="EB34"/>
  <c r="EB36"/>
  <c r="EB38"/>
  <c r="EB40"/>
  <c r="EB42"/>
  <c r="EB44"/>
  <c r="EB46"/>
  <c r="EB48"/>
  <c r="EB50"/>
  <c r="EB52"/>
  <c r="EB54"/>
  <c r="EB56"/>
  <c r="EB58"/>
  <c r="EB60"/>
  <c r="EB62"/>
  <c r="EB64"/>
  <c r="DW93"/>
  <c r="DX93" s="1"/>
  <c r="DC76"/>
  <c r="DD76" s="1"/>
  <c r="DC68"/>
  <c r="DD68" s="1"/>
  <c r="DC60"/>
  <c r="DD60" s="1"/>
  <c r="DC52"/>
  <c r="DD52" s="1"/>
  <c r="DC44"/>
  <c r="DD44" s="1"/>
  <c r="CY85"/>
  <c r="CZ85" s="1"/>
  <c r="CY77"/>
  <c r="CZ77" s="1"/>
  <c r="EB16"/>
  <c r="DC78"/>
  <c r="DD78" s="1"/>
  <c r="DC70"/>
  <c r="DD70" s="1"/>
  <c r="DC62"/>
  <c r="DD62" s="1"/>
  <c r="DC54"/>
  <c r="DD54" s="1"/>
  <c r="DC46"/>
  <c r="DD46" s="1"/>
  <c r="CY87"/>
  <c r="CZ87" s="1"/>
  <c r="CY79"/>
  <c r="CZ79" s="1"/>
  <c r="CY71"/>
  <c r="CZ71" s="1"/>
  <c r="BS76"/>
  <c r="BT76" s="1"/>
  <c r="BS72"/>
  <c r="BT72" s="1"/>
  <c r="BS68"/>
  <c r="BT68" s="1"/>
  <c r="BS64"/>
  <c r="BT64" s="1"/>
  <c r="BS60"/>
  <c r="BT60" s="1"/>
  <c r="BS56"/>
  <c r="BT56" s="1"/>
  <c r="BS52"/>
  <c r="BT52" s="1"/>
  <c r="BS48"/>
  <c r="BT48" s="1"/>
  <c r="BS44"/>
  <c r="BT44" s="1"/>
  <c r="BS40"/>
  <c r="BT40" s="1"/>
  <c r="BS36"/>
  <c r="BT36" s="1"/>
  <c r="BS32"/>
  <c r="BT32" s="1"/>
  <c r="BO77"/>
  <c r="BP77" s="1"/>
  <c r="BO73"/>
  <c r="BP73" s="1"/>
  <c r="BO69"/>
  <c r="BP69" s="1"/>
  <c r="BO65"/>
  <c r="BP65" s="1"/>
  <c r="BO61"/>
  <c r="BP61" s="1"/>
  <c r="BO57"/>
  <c r="BP57" s="1"/>
  <c r="BO53"/>
  <c r="BP53" s="1"/>
  <c r="BO49"/>
  <c r="BP49" s="1"/>
  <c r="BO45"/>
  <c r="BP45" s="1"/>
  <c r="BO41"/>
  <c r="BP41" s="1"/>
  <c r="BO37"/>
  <c r="BP37" s="1"/>
  <c r="BO33"/>
  <c r="BP33" s="1"/>
  <c r="BK78"/>
  <c r="BL78" s="1"/>
  <c r="BK74"/>
  <c r="BL74" s="1"/>
  <c r="BK70"/>
  <c r="BL70" s="1"/>
  <c r="BK66"/>
  <c r="BL66" s="1"/>
  <c r="BK64"/>
  <c r="BL64" s="1"/>
  <c r="BK62"/>
  <c r="BL62" s="1"/>
  <c r="BK60"/>
  <c r="BL60" s="1"/>
  <c r="BK58"/>
  <c r="BL58" s="1"/>
  <c r="BK56"/>
  <c r="BL56" s="1"/>
  <c r="BK52"/>
  <c r="BL52" s="1"/>
  <c r="BK48"/>
  <c r="BL48" s="1"/>
  <c r="BK44"/>
  <c r="BL44" s="1"/>
  <c r="BK40"/>
  <c r="BL40" s="1"/>
  <c r="BK36"/>
  <c r="BL36" s="1"/>
  <c r="BK32"/>
  <c r="BL32" s="1"/>
  <c r="BG77"/>
  <c r="BH77" s="1"/>
  <c r="BG73"/>
  <c r="BH73" s="1"/>
  <c r="BG69"/>
  <c r="BH69" s="1"/>
  <c r="BG65"/>
  <c r="BH65" s="1"/>
  <c r="BG61"/>
  <c r="BH61" s="1"/>
  <c r="BG57"/>
  <c r="BH57" s="1"/>
  <c r="BG53"/>
  <c r="BH53" s="1"/>
  <c r="BG49"/>
  <c r="BH49" s="1"/>
  <c r="BG45"/>
  <c r="BH45" s="1"/>
  <c r="BG41"/>
  <c r="BH41" s="1"/>
  <c r="BG37"/>
  <c r="BH37" s="1"/>
  <c r="BG33"/>
  <c r="BH33" s="1"/>
  <c r="BG29"/>
  <c r="BH29" s="1"/>
  <c r="BC74"/>
  <c r="BD74" s="1"/>
  <c r="BC70"/>
  <c r="BD70" s="1"/>
  <c r="BC66"/>
  <c r="BD66" s="1"/>
  <c r="BC62"/>
  <c r="BD62" s="1"/>
  <c r="BC58"/>
  <c r="BD58" s="1"/>
  <c r="BC54"/>
  <c r="BD54" s="1"/>
  <c r="BC50"/>
  <c r="BD50" s="1"/>
  <c r="BC46"/>
  <c r="BD46" s="1"/>
  <c r="BC42"/>
  <c r="BD42" s="1"/>
  <c r="BC38"/>
  <c r="BD38" s="1"/>
  <c r="BC34"/>
  <c r="BD34" s="1"/>
  <c r="BC30"/>
  <c r="BD30" s="1"/>
  <c r="AY75"/>
  <c r="AZ75" s="1"/>
  <c r="AY71"/>
  <c r="AZ71" s="1"/>
  <c r="AY67"/>
  <c r="AZ67" s="1"/>
  <c r="AY63"/>
  <c r="AZ63" s="1"/>
  <c r="AY59"/>
  <c r="AZ59" s="1"/>
  <c r="AY55"/>
  <c r="AZ55" s="1"/>
  <c r="AY51"/>
  <c r="AZ51" s="1"/>
  <c r="AY47"/>
  <c r="AZ47" s="1"/>
  <c r="AY43"/>
  <c r="AZ43" s="1"/>
  <c r="AY39"/>
  <c r="AZ39" s="1"/>
  <c r="AY35"/>
  <c r="AZ35" s="1"/>
  <c r="AY31"/>
  <c r="AZ31" s="1"/>
  <c r="AY27"/>
  <c r="AZ27" s="1"/>
  <c r="AU72"/>
  <c r="AV72" s="1"/>
  <c r="AU68"/>
  <c r="AV68" s="1"/>
  <c r="AU64"/>
  <c r="AV64" s="1"/>
  <c r="AU60"/>
  <c r="AV60" s="1"/>
  <c r="AU56"/>
  <c r="AV56" s="1"/>
  <c r="AU52"/>
  <c r="AV52" s="1"/>
  <c r="AU43"/>
  <c r="AV43" s="1"/>
  <c r="AU35"/>
  <c r="AV35" s="1"/>
  <c r="AU27"/>
  <c r="AV27" s="1"/>
  <c r="AQ68"/>
  <c r="AR68" s="1"/>
  <c r="AQ60"/>
  <c r="AR60" s="1"/>
  <c r="AQ52"/>
  <c r="AR52" s="1"/>
  <c r="AQ44"/>
  <c r="AR44" s="1"/>
  <c r="AQ36"/>
  <c r="AR36" s="1"/>
  <c r="AQ28"/>
  <c r="AR28" s="1"/>
  <c r="AM69"/>
  <c r="AN69" s="1"/>
  <c r="AM61"/>
  <c r="AN61" s="1"/>
  <c r="AM53"/>
  <c r="AN53" s="1"/>
  <c r="AM45"/>
  <c r="AN45" s="1"/>
  <c r="AM37"/>
  <c r="AN37" s="1"/>
  <c r="AM29"/>
  <c r="AN29" s="1"/>
  <c r="AI70"/>
  <c r="AJ70" s="1"/>
  <c r="AI62"/>
  <c r="AJ62" s="1"/>
  <c r="AI54"/>
  <c r="AJ54" s="1"/>
  <c r="AI46"/>
  <c r="AJ46" s="1"/>
  <c r="AI38"/>
  <c r="AJ38" s="1"/>
  <c r="AI30"/>
  <c r="AJ30" s="1"/>
  <c r="AI22"/>
  <c r="AJ22" s="1"/>
  <c r="AE63"/>
  <c r="AF63" s="1"/>
  <c r="AE55"/>
  <c r="AF55" s="1"/>
  <c r="AE47"/>
  <c r="AF47" s="1"/>
  <c r="AE39"/>
  <c r="AF39" s="1"/>
  <c r="AE27"/>
  <c r="AF27" s="1"/>
  <c r="AA60"/>
  <c r="AB60" s="1"/>
  <c r="AA44"/>
  <c r="AB44" s="1"/>
  <c r="AU49"/>
  <c r="AV49" s="1"/>
  <c r="AU41"/>
  <c r="AV41" s="1"/>
  <c r="AU33"/>
  <c r="AV33" s="1"/>
  <c r="AU25"/>
  <c r="AV25" s="1"/>
  <c r="AQ66"/>
  <c r="AR66" s="1"/>
  <c r="AQ58"/>
  <c r="AR58" s="1"/>
  <c r="AQ50"/>
  <c r="AR50" s="1"/>
  <c r="AQ42"/>
  <c r="AR42" s="1"/>
  <c r="AQ34"/>
  <c r="AR34" s="1"/>
  <c r="AQ26"/>
  <c r="AR26" s="1"/>
  <c r="AM67"/>
  <c r="AN67" s="1"/>
  <c r="AM59"/>
  <c r="AN59" s="1"/>
  <c r="AM51"/>
  <c r="AN51" s="1"/>
  <c r="AM43"/>
  <c r="AN43" s="1"/>
  <c r="AM35"/>
  <c r="AN35" s="1"/>
  <c r="AM27"/>
  <c r="AN27" s="1"/>
  <c r="AI68"/>
  <c r="AJ68" s="1"/>
  <c r="AI60"/>
  <c r="AJ60" s="1"/>
  <c r="AI52"/>
  <c r="AJ52" s="1"/>
  <c r="AI44"/>
  <c r="AJ44" s="1"/>
  <c r="AI36"/>
  <c r="AJ36" s="1"/>
  <c r="AI28"/>
  <c r="AJ28" s="1"/>
  <c r="AE69"/>
  <c r="AF69" s="1"/>
  <c r="AE61"/>
  <c r="AF61" s="1"/>
  <c r="AE53"/>
  <c r="AF53" s="1"/>
  <c r="AE45"/>
  <c r="AF45" s="1"/>
  <c r="AE37"/>
  <c r="AF37" s="1"/>
  <c r="AE29"/>
  <c r="AF29" s="1"/>
  <c r="AE21"/>
  <c r="AF21" s="1"/>
  <c r="AA62"/>
  <c r="AB62" s="1"/>
  <c r="AA54"/>
  <c r="AB54" s="1"/>
  <c r="AA46"/>
  <c r="AB46" s="1"/>
  <c r="K59"/>
  <c r="L59" s="1"/>
  <c r="O19"/>
  <c r="P19" s="1"/>
  <c r="O27"/>
  <c r="P27" s="1"/>
  <c r="O35"/>
  <c r="P35" s="1"/>
  <c r="O43"/>
  <c r="P43" s="1"/>
  <c r="O51"/>
  <c r="P51" s="1"/>
  <c r="O59"/>
  <c r="P59" s="1"/>
  <c r="S18"/>
  <c r="T18" s="1"/>
  <c r="S26"/>
  <c r="T26" s="1"/>
  <c r="S34"/>
  <c r="T34" s="1"/>
  <c r="S42"/>
  <c r="T42" s="1"/>
  <c r="S50"/>
  <c r="T50" s="1"/>
  <c r="S58"/>
  <c r="T58" s="1"/>
  <c r="S66"/>
  <c r="T66" s="1"/>
  <c r="W25"/>
  <c r="X25" s="1"/>
  <c r="W33"/>
  <c r="X33" s="1"/>
  <c r="W41"/>
  <c r="X41" s="1"/>
  <c r="W49"/>
  <c r="X49" s="1"/>
  <c r="W57"/>
  <c r="X57" s="1"/>
  <c r="W65"/>
  <c r="X65" s="1"/>
  <c r="AA24"/>
  <c r="AB24" s="1"/>
  <c r="AA32"/>
  <c r="AB32" s="1"/>
  <c r="D44"/>
  <c r="E44" s="1"/>
  <c r="D36"/>
  <c r="E36" s="1"/>
  <c r="BW41"/>
  <c r="BX41" s="1"/>
  <c r="BS46"/>
  <c r="BT46" s="1"/>
  <c r="BS34"/>
  <c r="BT34" s="1"/>
  <c r="BO75"/>
  <c r="BP75" s="1"/>
  <c r="BO67"/>
  <c r="BP67" s="1"/>
  <c r="BO59"/>
  <c r="BP59" s="1"/>
  <c r="BO51"/>
  <c r="BP51" s="1"/>
  <c r="BO43"/>
  <c r="BP43" s="1"/>
  <c r="BO35"/>
  <c r="BP35" s="1"/>
  <c r="BK76"/>
  <c r="BL76" s="1"/>
  <c r="BK68"/>
  <c r="BL68" s="1"/>
  <c r="BK54"/>
  <c r="BL54" s="1"/>
  <c r="BK46"/>
  <c r="BL46" s="1"/>
  <c r="BK38"/>
  <c r="BL38" s="1"/>
  <c r="BK30"/>
  <c r="BL30" s="1"/>
  <c r="BG71"/>
  <c r="BH71" s="1"/>
  <c r="BG67"/>
  <c r="BH67" s="1"/>
  <c r="BG59"/>
  <c r="BH59" s="1"/>
  <c r="BG51"/>
  <c r="BH51" s="1"/>
  <c r="BG39"/>
  <c r="BH39" s="1"/>
  <c r="BG31"/>
  <c r="BH31" s="1"/>
  <c r="BC72"/>
  <c r="BD72" s="1"/>
  <c r="BC64"/>
  <c r="BD64" s="1"/>
  <c r="BC56"/>
  <c r="BD56" s="1"/>
  <c r="BC48"/>
  <c r="BD48" s="1"/>
  <c r="BC40"/>
  <c r="BD40" s="1"/>
  <c r="BC32"/>
  <c r="BD32" s="1"/>
  <c r="AY73"/>
  <c r="AZ73" s="1"/>
  <c r="AY65"/>
  <c r="AZ65" s="1"/>
  <c r="AY57"/>
  <c r="AZ57" s="1"/>
  <c r="AY49"/>
  <c r="AZ49" s="1"/>
  <c r="AY41"/>
  <c r="AZ41" s="1"/>
  <c r="AY33"/>
  <c r="AZ33" s="1"/>
  <c r="AU74"/>
  <c r="AV74" s="1"/>
  <c r="AU66"/>
  <c r="AV66" s="1"/>
  <c r="AU58"/>
  <c r="AV58" s="1"/>
  <c r="AU47"/>
  <c r="AV47" s="1"/>
  <c r="AU31"/>
  <c r="AV31" s="1"/>
  <c r="AQ64"/>
  <c r="AR64" s="1"/>
  <c r="AQ48"/>
  <c r="AR48" s="1"/>
  <c r="AQ32"/>
  <c r="AR32" s="1"/>
  <c r="AM65"/>
  <c r="AN65" s="1"/>
  <c r="AM49"/>
  <c r="AN49" s="1"/>
  <c r="AM33"/>
  <c r="AN33" s="1"/>
  <c r="AI66"/>
  <c r="AJ66" s="1"/>
  <c r="AI50"/>
  <c r="AJ50" s="1"/>
  <c r="AI34"/>
  <c r="AJ34" s="1"/>
  <c r="AE67"/>
  <c r="AF67" s="1"/>
  <c r="AE51"/>
  <c r="AF51" s="1"/>
  <c r="AE35"/>
  <c r="AF35" s="1"/>
  <c r="AA52"/>
  <c r="AB52" s="1"/>
  <c r="AU45"/>
  <c r="AV45" s="1"/>
  <c r="AU29"/>
  <c r="AV29" s="1"/>
  <c r="AQ62"/>
  <c r="AR62" s="1"/>
  <c r="AQ46"/>
  <c r="AR46" s="1"/>
  <c r="AQ30"/>
  <c r="AR30" s="1"/>
  <c r="AM63"/>
  <c r="AN63" s="1"/>
  <c r="AM47"/>
  <c r="AN47" s="1"/>
  <c r="AM31"/>
  <c r="AN31" s="1"/>
  <c r="AI64"/>
  <c r="AJ64" s="1"/>
  <c r="AI48"/>
  <c r="AJ48" s="1"/>
  <c r="AI32"/>
  <c r="AJ32" s="1"/>
  <c r="AE65"/>
  <c r="AF65" s="1"/>
  <c r="AE49"/>
  <c r="AF49" s="1"/>
  <c r="AE33"/>
  <c r="AF33" s="1"/>
  <c r="AA66"/>
  <c r="AB66" s="1"/>
  <c r="AA50"/>
  <c r="AB50" s="1"/>
  <c r="K63"/>
  <c r="L63" s="1"/>
  <c r="K20"/>
  <c r="L20" s="1"/>
  <c r="O23"/>
  <c r="P23" s="1"/>
  <c r="O31"/>
  <c r="P31" s="1"/>
  <c r="O39"/>
  <c r="P39" s="1"/>
  <c r="O47"/>
  <c r="P47" s="1"/>
  <c r="O63"/>
  <c r="P63" s="1"/>
  <c r="S30"/>
  <c r="T30" s="1"/>
  <c r="S46"/>
  <c r="T46" s="1"/>
  <c r="S62"/>
  <c r="T62" s="1"/>
  <c r="W21"/>
  <c r="X21" s="1"/>
  <c r="W37"/>
  <c r="X37" s="1"/>
  <c r="W45"/>
  <c r="X45" s="1"/>
  <c r="W61"/>
  <c r="X61" s="1"/>
  <c r="AA28"/>
  <c r="AB28" s="1"/>
  <c r="EB17"/>
  <c r="EB19"/>
  <c r="EB21"/>
  <c r="EB23"/>
  <c r="EB25"/>
  <c r="EB27"/>
  <c r="EB29"/>
  <c r="EB31"/>
  <c r="EB33"/>
  <c r="EB35"/>
  <c r="EB37"/>
  <c r="EB39"/>
  <c r="EB41"/>
  <c r="EB43"/>
  <c r="EB45"/>
  <c r="EB47"/>
  <c r="EB49"/>
  <c r="EB51"/>
  <c r="EB53"/>
  <c r="EB55"/>
  <c r="EB57"/>
  <c r="EB59"/>
  <c r="EB61"/>
  <c r="EB63"/>
  <c r="EB65"/>
  <c r="DC80"/>
  <c r="DD80" s="1"/>
  <c r="DC72"/>
  <c r="DD72" s="1"/>
  <c r="DC64"/>
  <c r="DD64" s="1"/>
  <c r="DC56"/>
  <c r="DD56" s="1"/>
  <c r="DC48"/>
  <c r="DD48" s="1"/>
  <c r="DC40"/>
  <c r="DD40" s="1"/>
  <c r="CY81"/>
  <c r="CZ81" s="1"/>
  <c r="CY73"/>
  <c r="CZ73" s="1"/>
  <c r="DC82"/>
  <c r="DD82" s="1"/>
  <c r="DC74"/>
  <c r="DD74" s="1"/>
  <c r="DC66"/>
  <c r="DD66" s="1"/>
  <c r="DC58"/>
  <c r="DD58" s="1"/>
  <c r="DC50"/>
  <c r="DD50" s="1"/>
  <c r="DC42"/>
  <c r="DD42" s="1"/>
  <c r="CY83"/>
  <c r="CZ83" s="1"/>
  <c r="CY75"/>
  <c r="CZ75" s="1"/>
  <c r="CI72"/>
  <c r="CJ72" s="1"/>
  <c r="CI70"/>
  <c r="CJ70" s="1"/>
  <c r="CI68"/>
  <c r="CJ68" s="1"/>
  <c r="CI66"/>
  <c r="CJ66" s="1"/>
  <c r="CI64"/>
  <c r="CJ64" s="1"/>
  <c r="CI62"/>
  <c r="CJ62" s="1"/>
  <c r="CI60"/>
  <c r="CJ60" s="1"/>
  <c r="CI58"/>
  <c r="CJ58" s="1"/>
  <c r="CI56"/>
  <c r="CJ56" s="1"/>
  <c r="CI54"/>
  <c r="CJ54" s="1"/>
  <c r="CI52"/>
  <c r="CJ52" s="1"/>
  <c r="CI50"/>
  <c r="CJ50" s="1"/>
  <c r="CI48"/>
  <c r="CJ48" s="1"/>
  <c r="CI46"/>
  <c r="CJ46" s="1"/>
  <c r="CI44"/>
  <c r="CJ44" s="1"/>
  <c r="CI42"/>
  <c r="CJ42" s="1"/>
  <c r="CI40"/>
  <c r="CJ40" s="1"/>
  <c r="CI38"/>
  <c r="CJ38" s="1"/>
  <c r="CI36"/>
  <c r="CJ36" s="1"/>
  <c r="CE83"/>
  <c r="CF83" s="1"/>
  <c r="CE81"/>
  <c r="CF81" s="1"/>
  <c r="CE79"/>
  <c r="CF79" s="1"/>
  <c r="CE77"/>
  <c r="CF77" s="1"/>
  <c r="CE75"/>
  <c r="CF75" s="1"/>
  <c r="CE73"/>
  <c r="CF73" s="1"/>
  <c r="CE71"/>
  <c r="CF71" s="1"/>
  <c r="CE69"/>
  <c r="CF69" s="1"/>
  <c r="CE67"/>
  <c r="CF67" s="1"/>
  <c r="CE65"/>
  <c r="CF65" s="1"/>
  <c r="CE63"/>
  <c r="CF63" s="1"/>
  <c r="CE61"/>
  <c r="CF61" s="1"/>
  <c r="CE59"/>
  <c r="CF59" s="1"/>
  <c r="CE57"/>
  <c r="CF57" s="1"/>
  <c r="CE55"/>
  <c r="CF55" s="1"/>
  <c r="CE53"/>
  <c r="CF53" s="1"/>
  <c r="CE51"/>
  <c r="CF51" s="1"/>
  <c r="CE49"/>
  <c r="CF49" s="1"/>
  <c r="CE47"/>
  <c r="CF47" s="1"/>
  <c r="CE45"/>
  <c r="CF45" s="1"/>
  <c r="CE43"/>
  <c r="CF43" s="1"/>
  <c r="CE41"/>
  <c r="CF41" s="1"/>
  <c r="CE39"/>
  <c r="CF39" s="1"/>
  <c r="CE37"/>
  <c r="CF37" s="1"/>
  <c r="CE35"/>
  <c r="CF35" s="1"/>
  <c r="CA82"/>
  <c r="CB82" s="1"/>
  <c r="CA80"/>
  <c r="CB80" s="1"/>
  <c r="CA78"/>
  <c r="CB78" s="1"/>
  <c r="CA76"/>
  <c r="CB76" s="1"/>
  <c r="CA74"/>
  <c r="CB74" s="1"/>
  <c r="CA72"/>
  <c r="CB72" s="1"/>
  <c r="CA70"/>
  <c r="CB70" s="1"/>
  <c r="CA68"/>
  <c r="CB68" s="1"/>
  <c r="CA66"/>
  <c r="CB66" s="1"/>
  <c r="CA64"/>
  <c r="CB64" s="1"/>
  <c r="CA62"/>
  <c r="CB62" s="1"/>
  <c r="CA60"/>
  <c r="CB60" s="1"/>
  <c r="CA58"/>
  <c r="CB58" s="1"/>
  <c r="CA56"/>
  <c r="CB56" s="1"/>
  <c r="CA54"/>
  <c r="CB54" s="1"/>
  <c r="CA52"/>
  <c r="CB52" s="1"/>
  <c r="CA50"/>
  <c r="CB50" s="1"/>
  <c r="CA48"/>
  <c r="CB48" s="1"/>
  <c r="CA46"/>
  <c r="CB46" s="1"/>
  <c r="CA44"/>
  <c r="CB44" s="1"/>
  <c r="CA42"/>
  <c r="CB42" s="1"/>
  <c r="CA40"/>
  <c r="CB40" s="1"/>
  <c r="CA38"/>
  <c r="CB38" s="1"/>
  <c r="CA36"/>
  <c r="CB36" s="1"/>
  <c r="CA34"/>
  <c r="CB34" s="1"/>
  <c r="BW81"/>
  <c r="BX81" s="1"/>
  <c r="BW79"/>
  <c r="BX79" s="1"/>
  <c r="BW77"/>
  <c r="BX77" s="1"/>
  <c r="BW75"/>
  <c r="BX75" s="1"/>
  <c r="BW73"/>
  <c r="BX73" s="1"/>
  <c r="BW71"/>
  <c r="BX71" s="1"/>
  <c r="BW69"/>
  <c r="BX69" s="1"/>
  <c r="BW67"/>
  <c r="BX67" s="1"/>
  <c r="BW65"/>
  <c r="BX65" s="1"/>
  <c r="BW63"/>
  <c r="BX63" s="1"/>
  <c r="BW61"/>
  <c r="BX61" s="1"/>
  <c r="BW59"/>
  <c r="BX59" s="1"/>
  <c r="BW57"/>
  <c r="BX57" s="1"/>
  <c r="BW55"/>
  <c r="BX55" s="1"/>
  <c r="BW53"/>
  <c r="BX53" s="1"/>
  <c r="BW51"/>
  <c r="BX51" s="1"/>
  <c r="BW49"/>
  <c r="BX49" s="1"/>
  <c r="BW47"/>
  <c r="BX47" s="1"/>
  <c r="BW45"/>
  <c r="BX45" s="1"/>
  <c r="BW43"/>
  <c r="BX43" s="1"/>
  <c r="BW39"/>
  <c r="BX39" s="1"/>
  <c r="BW37"/>
  <c r="BX37" s="1"/>
  <c r="BW35"/>
  <c r="BX35" s="1"/>
  <c r="BW33"/>
  <c r="BX33" s="1"/>
  <c r="BS80"/>
  <c r="BT80" s="1"/>
  <c r="BS78"/>
  <c r="BT78" s="1"/>
  <c r="BS74"/>
  <c r="BT74" s="1"/>
  <c r="BS70"/>
  <c r="BT70" s="1"/>
  <c r="BS66"/>
  <c r="BT66" s="1"/>
  <c r="BS62"/>
  <c r="BT62" s="1"/>
  <c r="BS58"/>
  <c r="BT58" s="1"/>
  <c r="BS54"/>
  <c r="BT54" s="1"/>
  <c r="BS50"/>
  <c r="BT50" s="1"/>
  <c r="BS42"/>
  <c r="BT42" s="1"/>
  <c r="BS38"/>
  <c r="BT38" s="1"/>
  <c r="BO79"/>
  <c r="BP79" s="1"/>
  <c r="BO71"/>
  <c r="BP71" s="1"/>
  <c r="BO63"/>
  <c r="BP63" s="1"/>
  <c r="BO55"/>
  <c r="BP55" s="1"/>
  <c r="BO47"/>
  <c r="BP47" s="1"/>
  <c r="BO39"/>
  <c r="BP39" s="1"/>
  <c r="BO31"/>
  <c r="BP31" s="1"/>
  <c r="BK72"/>
  <c r="BL72" s="1"/>
  <c r="BK50"/>
  <c r="BL50" s="1"/>
  <c r="BK42"/>
  <c r="BL42" s="1"/>
  <c r="BK34"/>
  <c r="BL34" s="1"/>
  <c r="BG75"/>
  <c r="BH75" s="1"/>
  <c r="BG63"/>
  <c r="BH63" s="1"/>
  <c r="BG55"/>
  <c r="BH55" s="1"/>
  <c r="BG47"/>
  <c r="BH47" s="1"/>
  <c r="BG43"/>
  <c r="BH43" s="1"/>
  <c r="BG35"/>
  <c r="BH35" s="1"/>
  <c r="BC76"/>
  <c r="BD76" s="1"/>
  <c r="BC68"/>
  <c r="BD68" s="1"/>
  <c r="BC60"/>
  <c r="BD60" s="1"/>
  <c r="BC52"/>
  <c r="BD52" s="1"/>
  <c r="BC44"/>
  <c r="BD44" s="1"/>
  <c r="BC36"/>
  <c r="BD36" s="1"/>
  <c r="BC28"/>
  <c r="BD28" s="1"/>
  <c r="AY69"/>
  <c r="AZ69" s="1"/>
  <c r="AY61"/>
  <c r="AZ61" s="1"/>
  <c r="AY53"/>
  <c r="AZ53" s="1"/>
  <c r="AY45"/>
  <c r="AZ45" s="1"/>
  <c r="AY37"/>
  <c r="AZ37" s="1"/>
  <c r="AY29"/>
  <c r="AZ29" s="1"/>
  <c r="AU70"/>
  <c r="AV70" s="1"/>
  <c r="AU62"/>
  <c r="AV62" s="1"/>
  <c r="AU54"/>
  <c r="AV54" s="1"/>
  <c r="AU39"/>
  <c r="AV39" s="1"/>
  <c r="AQ72"/>
  <c r="AR72" s="1"/>
  <c r="AQ56"/>
  <c r="AR56" s="1"/>
  <c r="AQ40"/>
  <c r="AR40" s="1"/>
  <c r="AQ24"/>
  <c r="AR24" s="1"/>
  <c r="AM57"/>
  <c r="AN57" s="1"/>
  <c r="AM41"/>
  <c r="AN41" s="1"/>
  <c r="AM25"/>
  <c r="AN25" s="1"/>
  <c r="AI58"/>
  <c r="AJ58" s="1"/>
  <c r="AI42"/>
  <c r="AJ42" s="1"/>
  <c r="AI26"/>
  <c r="AJ26" s="1"/>
  <c r="AE59"/>
  <c r="AF59" s="1"/>
  <c r="AE43"/>
  <c r="AF43" s="1"/>
  <c r="AA68"/>
  <c r="AB68" s="1"/>
  <c r="AA40"/>
  <c r="AB40" s="1"/>
  <c r="AU37"/>
  <c r="AV37" s="1"/>
  <c r="AQ70"/>
  <c r="AR70" s="1"/>
  <c r="AQ54"/>
  <c r="AR54" s="1"/>
  <c r="AQ38"/>
  <c r="AR38" s="1"/>
  <c r="AM71"/>
  <c r="AN71" s="1"/>
  <c r="AM55"/>
  <c r="AN55" s="1"/>
  <c r="AM39"/>
  <c r="AN39" s="1"/>
  <c r="AM23"/>
  <c r="AN23" s="1"/>
  <c r="AI56"/>
  <c r="AJ56" s="1"/>
  <c r="AI40"/>
  <c r="AJ40" s="1"/>
  <c r="AI24"/>
  <c r="AJ24" s="1"/>
  <c r="AE57"/>
  <c r="AF57" s="1"/>
  <c r="AE41"/>
  <c r="AF41" s="1"/>
  <c r="AE25"/>
  <c r="AF25" s="1"/>
  <c r="AA58"/>
  <c r="AB58" s="1"/>
  <c r="AA42"/>
  <c r="AB42" s="1"/>
  <c r="K55"/>
  <c r="L55" s="1"/>
  <c r="O55"/>
  <c r="P55" s="1"/>
  <c r="S22"/>
  <c r="T22" s="1"/>
  <c r="S38"/>
  <c r="T38" s="1"/>
  <c r="S54"/>
  <c r="T54" s="1"/>
  <c r="W29"/>
  <c r="X29" s="1"/>
  <c r="W53"/>
  <c r="X53" s="1"/>
  <c r="AA20"/>
  <c r="AB20" s="1"/>
  <c r="AA36"/>
  <c r="AB36" s="1"/>
  <c r="D42"/>
  <c r="E42" s="1"/>
  <c r="D33"/>
  <c r="E33" s="1"/>
  <c r="D18"/>
  <c r="E18" s="1"/>
  <c r="D25"/>
  <c r="E25" s="1"/>
  <c r="AA31"/>
  <c r="AB31" s="1"/>
  <c r="W64"/>
  <c r="X64" s="1"/>
  <c r="W48"/>
  <c r="X48" s="1"/>
  <c r="W35"/>
  <c r="X35" s="1"/>
  <c r="W19"/>
  <c r="X19" s="1"/>
  <c r="S49"/>
  <c r="T49" s="1"/>
  <c r="S33"/>
  <c r="T33" s="1"/>
  <c r="O66"/>
  <c r="P66" s="1"/>
  <c r="O50"/>
  <c r="P50" s="1"/>
  <c r="O37"/>
  <c r="P37" s="1"/>
  <c r="O21"/>
  <c r="P21" s="1"/>
  <c r="K24"/>
  <c r="L24" s="1"/>
  <c r="K40"/>
  <c r="L40" s="1"/>
  <c r="K61"/>
  <c r="L61" s="1"/>
  <c r="AA56"/>
  <c r="AB56" s="1"/>
  <c r="AE23"/>
  <c r="AF23" s="1"/>
  <c r="AU51"/>
  <c r="AV51" s="1"/>
  <c r="AU55"/>
  <c r="AV55" s="1"/>
  <c r="AU59"/>
  <c r="AV59" s="1"/>
  <c r="AU63"/>
  <c r="AV63" s="1"/>
  <c r="AU67"/>
  <c r="AV67" s="1"/>
  <c r="AU71"/>
  <c r="AV71" s="1"/>
  <c r="AY26"/>
  <c r="AZ26" s="1"/>
  <c r="AY30"/>
  <c r="AZ30" s="1"/>
  <c r="AY34"/>
  <c r="AZ34" s="1"/>
  <c r="AY38"/>
  <c r="AZ38" s="1"/>
  <c r="AY42"/>
  <c r="AZ42" s="1"/>
  <c r="AY46"/>
  <c r="AZ46" s="1"/>
  <c r="AY50"/>
  <c r="AZ50" s="1"/>
  <c r="AY54"/>
  <c r="AZ54" s="1"/>
  <c r="AY58"/>
  <c r="AZ58" s="1"/>
  <c r="AY62"/>
  <c r="AZ62" s="1"/>
  <c r="AY66"/>
  <c r="AZ66" s="1"/>
  <c r="AY70"/>
  <c r="AZ70" s="1"/>
  <c r="AY74"/>
  <c r="AZ74" s="1"/>
  <c r="BC29"/>
  <c r="BD29" s="1"/>
  <c r="BC33"/>
  <c r="BD33" s="1"/>
  <c r="BC37"/>
  <c r="BD37" s="1"/>
  <c r="BC41"/>
  <c r="BD41" s="1"/>
  <c r="BC45"/>
  <c r="BD45" s="1"/>
  <c r="BC49"/>
  <c r="BD49" s="1"/>
  <c r="BC53"/>
  <c r="BD53" s="1"/>
  <c r="BC57"/>
  <c r="BD57" s="1"/>
  <c r="BC61"/>
  <c r="BD61" s="1"/>
  <c r="BC65"/>
  <c r="BD65" s="1"/>
  <c r="BC69"/>
  <c r="BD69" s="1"/>
  <c r="BC73"/>
  <c r="BD73" s="1"/>
  <c r="BG28"/>
  <c r="BH28" s="1"/>
  <c r="BG32"/>
  <c r="BH32" s="1"/>
  <c r="BG36"/>
  <c r="BH36" s="1"/>
  <c r="BG40"/>
  <c r="BH40" s="1"/>
  <c r="BG44"/>
  <c r="BH44" s="1"/>
  <c r="BG48"/>
  <c r="BH48" s="1"/>
  <c r="BG52"/>
  <c r="BH52" s="1"/>
  <c r="BG56"/>
  <c r="BH56" s="1"/>
  <c r="BG60"/>
  <c r="BH60" s="1"/>
  <c r="BG64"/>
  <c r="BH64" s="1"/>
  <c r="BG68"/>
  <c r="BH68" s="1"/>
  <c r="BG72"/>
  <c r="BH72" s="1"/>
  <c r="BG76"/>
  <c r="BH76" s="1"/>
  <c r="BK31"/>
  <c r="BL31" s="1"/>
  <c r="BK35"/>
  <c r="BL35" s="1"/>
  <c r="BK39"/>
  <c r="BL39" s="1"/>
  <c r="BK43"/>
  <c r="BL43" s="1"/>
  <c r="BK47"/>
  <c r="BL47" s="1"/>
  <c r="BK51"/>
  <c r="BL51" s="1"/>
  <c r="BK55"/>
  <c r="BL55" s="1"/>
  <c r="BK59"/>
  <c r="BL59" s="1"/>
  <c r="BK63"/>
  <c r="BL63" s="1"/>
  <c r="BK67"/>
  <c r="BL67" s="1"/>
  <c r="BK71"/>
  <c r="BL71" s="1"/>
  <c r="BK75"/>
  <c r="BL75" s="1"/>
  <c r="BO30"/>
  <c r="BP30" s="1"/>
  <c r="BO34"/>
  <c r="BP34" s="1"/>
  <c r="BO38"/>
  <c r="BP38" s="1"/>
  <c r="BO42"/>
  <c r="BP42" s="1"/>
  <c r="BO46"/>
  <c r="BP46" s="1"/>
  <c r="BO50"/>
  <c r="BP50" s="1"/>
  <c r="BO54"/>
  <c r="BP54" s="1"/>
  <c r="BO58"/>
  <c r="BP58" s="1"/>
  <c r="BO62"/>
  <c r="BP62" s="1"/>
  <c r="BO66"/>
  <c r="BP66" s="1"/>
  <c r="BO70"/>
  <c r="BP70" s="1"/>
  <c r="BO74"/>
  <c r="BP74" s="1"/>
  <c r="BO78"/>
  <c r="BP78" s="1"/>
  <c r="BS33"/>
  <c r="BT33" s="1"/>
  <c r="BS37"/>
  <c r="BT37" s="1"/>
  <c r="BS41"/>
  <c r="BT41" s="1"/>
  <c r="BS45"/>
  <c r="BT45" s="1"/>
  <c r="BS49"/>
  <c r="BT49" s="1"/>
  <c r="BS53"/>
  <c r="BT53" s="1"/>
  <c r="BS57"/>
  <c r="BT57" s="1"/>
  <c r="BS61"/>
  <c r="BT61" s="1"/>
  <c r="BS65"/>
  <c r="BT65" s="1"/>
  <c r="BS69"/>
  <c r="BT69" s="1"/>
  <c r="BS73"/>
  <c r="BT73" s="1"/>
  <c r="BS77"/>
  <c r="BT77" s="1"/>
  <c r="AA47"/>
  <c r="AB47" s="1"/>
  <c r="AA55"/>
  <c r="AB55" s="1"/>
  <c r="AA63"/>
  <c r="AB63" s="1"/>
  <c r="AE22"/>
  <c r="AF22" s="1"/>
  <c r="AE30"/>
  <c r="AF30" s="1"/>
  <c r="AE38"/>
  <c r="AF38" s="1"/>
  <c r="AE46"/>
  <c r="AF46" s="1"/>
  <c r="AE54"/>
  <c r="AF54" s="1"/>
  <c r="AE62"/>
  <c r="AF62" s="1"/>
  <c r="AE70"/>
  <c r="AF70" s="1"/>
  <c r="AI29"/>
  <c r="AJ29" s="1"/>
  <c r="AI37"/>
  <c r="AJ37" s="1"/>
  <c r="AI45"/>
  <c r="AJ45" s="1"/>
  <c r="AI53"/>
  <c r="AJ53" s="1"/>
  <c r="AI61"/>
  <c r="AJ61" s="1"/>
  <c r="AI69"/>
  <c r="AJ69" s="1"/>
  <c r="AM28"/>
  <c r="AN28" s="1"/>
  <c r="AM36"/>
  <c r="AN36" s="1"/>
  <c r="AM44"/>
  <c r="AN44" s="1"/>
  <c r="AM52"/>
  <c r="AN52" s="1"/>
  <c r="AM60"/>
  <c r="AN60" s="1"/>
  <c r="AM68"/>
  <c r="AN68" s="1"/>
  <c r="AQ27"/>
  <c r="AR27" s="1"/>
  <c r="AQ35"/>
  <c r="AR35" s="1"/>
  <c r="AQ43"/>
  <c r="AR43" s="1"/>
  <c r="AQ51"/>
  <c r="AR51" s="1"/>
  <c r="AQ59"/>
  <c r="AR59" s="1"/>
  <c r="AQ67"/>
  <c r="AR67" s="1"/>
  <c r="AU26"/>
  <c r="AV26" s="1"/>
  <c r="AU34"/>
  <c r="AV34" s="1"/>
  <c r="AU42"/>
  <c r="AV42" s="1"/>
  <c r="AU50"/>
  <c r="AV50" s="1"/>
  <c r="BW32"/>
  <c r="BX32" s="1"/>
  <c r="BW36"/>
  <c r="BX36" s="1"/>
  <c r="BW40"/>
  <c r="BX40" s="1"/>
  <c r="BW44"/>
  <c r="BX44" s="1"/>
  <c r="BW48"/>
  <c r="BX48" s="1"/>
  <c r="BW52"/>
  <c r="BX52" s="1"/>
  <c r="BW56"/>
  <c r="BX56" s="1"/>
  <c r="BW60"/>
  <c r="BX60" s="1"/>
  <c r="BW64"/>
  <c r="BX64" s="1"/>
  <c r="BW68"/>
  <c r="BX68" s="1"/>
  <c r="BW72"/>
  <c r="BX72" s="1"/>
  <c r="BW76"/>
  <c r="BX76" s="1"/>
  <c r="BW80"/>
  <c r="BX80" s="1"/>
  <c r="CA35"/>
  <c r="CB35" s="1"/>
  <c r="CA39"/>
  <c r="CB39" s="1"/>
  <c r="CA43"/>
  <c r="CB43" s="1"/>
  <c r="CA47"/>
  <c r="CB47" s="1"/>
  <c r="CA51"/>
  <c r="CB51" s="1"/>
  <c r="CA55"/>
  <c r="CB55" s="1"/>
  <c r="CA59"/>
  <c r="CB59" s="1"/>
  <c r="CA63"/>
  <c r="CB63" s="1"/>
  <c r="CA67"/>
  <c r="CB67" s="1"/>
  <c r="CA71"/>
  <c r="CB71" s="1"/>
  <c r="CA75"/>
  <c r="CB75" s="1"/>
  <c r="CA79"/>
  <c r="CB79" s="1"/>
  <c r="CE34"/>
  <c r="CF34" s="1"/>
  <c r="CE38"/>
  <c r="CF38" s="1"/>
  <c r="CE42"/>
  <c r="CF42" s="1"/>
  <c r="CE46"/>
  <c r="CF46" s="1"/>
  <c r="CE50"/>
  <c r="CF50" s="1"/>
  <c r="CE54"/>
  <c r="CF54" s="1"/>
  <c r="CE58"/>
  <c r="CF58" s="1"/>
  <c r="CE62"/>
  <c r="CF62" s="1"/>
  <c r="CE66"/>
  <c r="CF66" s="1"/>
  <c r="CE70"/>
  <c r="CF70" s="1"/>
  <c r="CE74"/>
  <c r="CF74" s="1"/>
  <c r="CE78"/>
  <c r="CF78" s="1"/>
  <c r="CE82"/>
  <c r="CF82" s="1"/>
  <c r="CI37"/>
  <c r="CJ37" s="1"/>
  <c r="CI41"/>
  <c r="CJ41" s="1"/>
  <c r="CI45"/>
  <c r="CJ45" s="1"/>
  <c r="CI49"/>
  <c r="CJ49" s="1"/>
  <c r="CI53"/>
  <c r="CJ53" s="1"/>
  <c r="CI57"/>
  <c r="CJ57" s="1"/>
  <c r="CI61"/>
  <c r="CJ61" s="1"/>
  <c r="CI65"/>
  <c r="CJ65" s="1"/>
  <c r="CI69"/>
  <c r="CJ69" s="1"/>
  <c r="CI73"/>
  <c r="CJ73" s="1"/>
  <c r="CI81"/>
  <c r="CJ81" s="1"/>
  <c r="CM40"/>
  <c r="CN40" s="1"/>
  <c r="CM48"/>
  <c r="CN48" s="1"/>
  <c r="CM56"/>
  <c r="CN56" s="1"/>
  <c r="CM64"/>
  <c r="CN64" s="1"/>
  <c r="CM72"/>
  <c r="CN72" s="1"/>
  <c r="CM80"/>
  <c r="CN80" s="1"/>
  <c r="CQ39"/>
  <c r="CR39" s="1"/>
  <c r="CQ47"/>
  <c r="CR47" s="1"/>
  <c r="CQ55"/>
  <c r="CR55" s="1"/>
  <c r="CQ63"/>
  <c r="CR63" s="1"/>
  <c r="CQ71"/>
  <c r="CR71" s="1"/>
  <c r="CQ79"/>
  <c r="CR79" s="1"/>
  <c r="CU38"/>
  <c r="CV38" s="1"/>
  <c r="CU46"/>
  <c r="CV46" s="1"/>
  <c r="CU54"/>
  <c r="CV54" s="1"/>
  <c r="CI80"/>
  <c r="CJ80" s="1"/>
  <c r="CM39"/>
  <c r="CN39" s="1"/>
  <c r="CM47"/>
  <c r="CN47" s="1"/>
  <c r="CM55"/>
  <c r="CN55" s="1"/>
  <c r="CM63"/>
  <c r="CN63" s="1"/>
  <c r="CM71"/>
  <c r="CN71" s="1"/>
  <c r="CM79"/>
  <c r="CN79" s="1"/>
  <c r="CQ38"/>
  <c r="CR38" s="1"/>
  <c r="CQ46"/>
  <c r="CR46" s="1"/>
  <c r="CQ54"/>
  <c r="CR54" s="1"/>
  <c r="CQ62"/>
  <c r="CR62" s="1"/>
  <c r="CQ70"/>
  <c r="CR70" s="1"/>
  <c r="CQ78"/>
  <c r="CR78" s="1"/>
  <c r="CQ86"/>
  <c r="CR86" s="1"/>
  <c r="CU45"/>
  <c r="CV45" s="1"/>
  <c r="CU53"/>
  <c r="CV53" s="1"/>
  <c r="CU61"/>
  <c r="CV61" s="1"/>
  <c r="CU69"/>
  <c r="CV69" s="1"/>
  <c r="CU77"/>
  <c r="CV77" s="1"/>
  <c r="CU85"/>
  <c r="CV85" s="1"/>
  <c r="CY44"/>
  <c r="CZ44" s="1"/>
  <c r="CY52"/>
  <c r="CZ52" s="1"/>
  <c r="CY60"/>
  <c r="CZ60" s="1"/>
  <c r="CY68"/>
  <c r="CZ68" s="1"/>
  <c r="DC88"/>
  <c r="DD88" s="1"/>
  <c r="DG47"/>
  <c r="DH47" s="1"/>
  <c r="DG55"/>
  <c r="DH55" s="1"/>
  <c r="DG63"/>
  <c r="DH63" s="1"/>
  <c r="DG71"/>
  <c r="DH71" s="1"/>
  <c r="DG79"/>
  <c r="DH79" s="1"/>
  <c r="DG87"/>
  <c r="DH87" s="1"/>
  <c r="DK46"/>
  <c r="DL46" s="1"/>
  <c r="DK54"/>
  <c r="DL54" s="1"/>
  <c r="DK62"/>
  <c r="DL62" s="1"/>
  <c r="DK70"/>
  <c r="DL70" s="1"/>
  <c r="DK78"/>
  <c r="DL78" s="1"/>
  <c r="DK86"/>
  <c r="DL86" s="1"/>
  <c r="DO45"/>
  <c r="DP45" s="1"/>
  <c r="DO53"/>
  <c r="DP53" s="1"/>
  <c r="DO61"/>
  <c r="DP61" s="1"/>
  <c r="DO69"/>
  <c r="DP69" s="1"/>
  <c r="DO77"/>
  <c r="DP77" s="1"/>
  <c r="DO85"/>
  <c r="DP85" s="1"/>
  <c r="DS44"/>
  <c r="DT44" s="1"/>
  <c r="DS52"/>
  <c r="DT52" s="1"/>
  <c r="DS60"/>
  <c r="DT60" s="1"/>
  <c r="DS68"/>
  <c r="DT68" s="1"/>
  <c r="DS76"/>
  <c r="DT76" s="1"/>
  <c r="DS84"/>
  <c r="DT84" s="1"/>
  <c r="DS92"/>
  <c r="DT92" s="1"/>
  <c r="DW51"/>
  <c r="DX51" s="1"/>
  <c r="DW59"/>
  <c r="DX59" s="1"/>
  <c r="DW67"/>
  <c r="DX67" s="1"/>
  <c r="DW75"/>
  <c r="DX75" s="1"/>
  <c r="DW83"/>
  <c r="DX83" s="1"/>
  <c r="DW91"/>
  <c r="DX91" s="1"/>
  <c r="CU58"/>
  <c r="CV58" s="1"/>
  <c r="CU66"/>
  <c r="CV66" s="1"/>
  <c r="CU74"/>
  <c r="CV74" s="1"/>
  <c r="CU82"/>
  <c r="CV82" s="1"/>
  <c r="CY41"/>
  <c r="CZ41" s="1"/>
  <c r="CY49"/>
  <c r="CZ49" s="1"/>
  <c r="CY57"/>
  <c r="CZ57" s="1"/>
  <c r="CY65"/>
  <c r="CZ65" s="1"/>
  <c r="CY72"/>
  <c r="CZ72" s="1"/>
  <c r="CY80"/>
  <c r="CZ80" s="1"/>
  <c r="CY88"/>
  <c r="CZ88" s="1"/>
  <c r="DC47"/>
  <c r="DD47" s="1"/>
  <c r="DC55"/>
  <c r="DD55" s="1"/>
  <c r="DC63"/>
  <c r="DD63" s="1"/>
  <c r="DC71"/>
  <c r="DD71" s="1"/>
  <c r="DC79"/>
  <c r="DD79" s="1"/>
  <c r="DC87"/>
  <c r="DD87" s="1"/>
  <c r="DG46"/>
  <c r="DH46" s="1"/>
  <c r="DG54"/>
  <c r="DH54" s="1"/>
  <c r="DG62"/>
  <c r="DH62" s="1"/>
  <c r="DG70"/>
  <c r="DH70" s="1"/>
  <c r="DG78"/>
  <c r="DH78" s="1"/>
  <c r="DG86"/>
  <c r="DH86" s="1"/>
  <c r="DK45"/>
  <c r="DL45" s="1"/>
  <c r="DK53"/>
  <c r="DL53" s="1"/>
  <c r="DK61"/>
  <c r="DL61" s="1"/>
  <c r="DK69"/>
  <c r="DL69" s="1"/>
  <c r="DK77"/>
  <c r="DL77" s="1"/>
  <c r="DK85"/>
  <c r="DL85" s="1"/>
  <c r="DO44"/>
  <c r="DP44" s="1"/>
  <c r="DO52"/>
  <c r="DP52" s="1"/>
  <c r="DO60"/>
  <c r="DP60" s="1"/>
  <c r="DO68"/>
  <c r="DP68" s="1"/>
  <c r="DO76"/>
  <c r="DP76" s="1"/>
  <c r="DO84"/>
  <c r="DP84" s="1"/>
  <c r="DO92"/>
  <c r="DP92" s="1"/>
  <c r="DS51"/>
  <c r="DT51" s="1"/>
  <c r="DS59"/>
  <c r="DT59" s="1"/>
  <c r="DS67"/>
  <c r="DT67" s="1"/>
  <c r="DS75"/>
  <c r="DT75" s="1"/>
  <c r="DS83"/>
  <c r="DT83" s="1"/>
  <c r="DS91"/>
  <c r="DT91" s="1"/>
  <c r="DW50"/>
  <c r="DX50" s="1"/>
  <c r="DW58"/>
  <c r="DX58" s="1"/>
  <c r="DW66"/>
  <c r="DX66" s="1"/>
  <c r="DW74"/>
  <c r="DX74" s="1"/>
  <c r="DW82"/>
  <c r="DX82" s="1"/>
  <c r="DW90"/>
  <c r="DX90" s="1"/>
  <c r="D37"/>
  <c r="E37" s="1"/>
  <c r="D22"/>
  <c r="E22" s="1"/>
  <c r="D29"/>
  <c r="E29" s="1"/>
  <c r="AA39"/>
  <c r="AB39" s="1"/>
  <c r="AA23"/>
  <c r="AB23" s="1"/>
  <c r="W56"/>
  <c r="X56" s="1"/>
  <c r="W40"/>
  <c r="X40" s="1"/>
  <c r="W27"/>
  <c r="X27" s="1"/>
  <c r="S57"/>
  <c r="T57" s="1"/>
  <c r="S41"/>
  <c r="T41" s="1"/>
  <c r="S25"/>
  <c r="T25" s="1"/>
  <c r="O58"/>
  <c r="P58" s="1"/>
  <c r="O42"/>
  <c r="P42" s="1"/>
  <c r="O26"/>
  <c r="P26" s="1"/>
  <c r="K28"/>
  <c r="L28" s="1"/>
  <c r="K44"/>
  <c r="L44" s="1"/>
  <c r="K58"/>
  <c r="L58" s="1"/>
  <c r="D40"/>
  <c r="E40" s="1"/>
  <c r="D32"/>
  <c r="E32" s="1"/>
  <c r="D24"/>
  <c r="E24" s="1"/>
  <c r="D39"/>
  <c r="E39" s="1"/>
  <c r="D27"/>
  <c r="E27" s="1"/>
  <c r="D20"/>
  <c r="E20" s="1"/>
  <c r="AA35"/>
  <c r="AB35" s="1"/>
  <c r="AA27"/>
  <c r="AB27" s="1"/>
  <c r="W68"/>
  <c r="X68" s="1"/>
  <c r="W60"/>
  <c r="X60" s="1"/>
  <c r="W52"/>
  <c r="X52" s="1"/>
  <c r="W44"/>
  <c r="X44" s="1"/>
  <c r="W36"/>
  <c r="X36" s="1"/>
  <c r="W28"/>
  <c r="X28" s="1"/>
  <c r="W20"/>
  <c r="X20" s="1"/>
  <c r="S61"/>
  <c r="T61" s="1"/>
  <c r="S53"/>
  <c r="T53" s="1"/>
  <c r="S45"/>
  <c r="T45" s="1"/>
  <c r="S37"/>
  <c r="T37" s="1"/>
  <c r="S29"/>
  <c r="T29" s="1"/>
  <c r="S21"/>
  <c r="T21" s="1"/>
  <c r="O62"/>
  <c r="P62" s="1"/>
  <c r="O54"/>
  <c r="P54" s="1"/>
  <c r="O46"/>
  <c r="P46" s="1"/>
  <c r="O38"/>
  <c r="P38" s="1"/>
  <c r="O30"/>
  <c r="P30" s="1"/>
  <c r="O22"/>
  <c r="P22" s="1"/>
  <c r="K19"/>
  <c r="L19" s="1"/>
  <c r="K26"/>
  <c r="L26" s="1"/>
  <c r="K34"/>
  <c r="L34" s="1"/>
  <c r="K42"/>
  <c r="L42" s="1"/>
  <c r="K50"/>
  <c r="L50" s="1"/>
  <c r="K57"/>
  <c r="L57" s="1"/>
  <c r="K65"/>
  <c r="L65" s="1"/>
  <c r="AA45"/>
  <c r="AB45" s="1"/>
  <c r="AA53"/>
  <c r="AB53" s="1"/>
  <c r="AA61"/>
  <c r="AB61" s="1"/>
  <c r="AA69"/>
  <c r="AB69" s="1"/>
  <c r="AE28"/>
  <c r="AF28" s="1"/>
  <c r="AE36"/>
  <c r="AF36" s="1"/>
  <c r="AE44"/>
  <c r="AF44" s="1"/>
  <c r="AE52"/>
  <c r="AF52" s="1"/>
  <c r="AE60"/>
  <c r="AF60" s="1"/>
  <c r="AE68"/>
  <c r="AF68" s="1"/>
  <c r="AI27"/>
  <c r="AJ27" s="1"/>
  <c r="AI35"/>
  <c r="AJ35" s="1"/>
  <c r="AI43"/>
  <c r="AJ43" s="1"/>
  <c r="AI51"/>
  <c r="AJ51" s="1"/>
  <c r="AI59"/>
  <c r="AJ59" s="1"/>
  <c r="AI67"/>
  <c r="AJ67" s="1"/>
  <c r="AM26"/>
  <c r="AN26" s="1"/>
  <c r="AM34"/>
  <c r="AN34" s="1"/>
  <c r="AM42"/>
  <c r="AN42" s="1"/>
  <c r="AM50"/>
  <c r="AN50" s="1"/>
  <c r="AM58"/>
  <c r="AN58" s="1"/>
  <c r="AM66"/>
  <c r="AN66" s="1"/>
  <c r="AQ25"/>
  <c r="AR25" s="1"/>
  <c r="AQ33"/>
  <c r="AR33" s="1"/>
  <c r="AQ41"/>
  <c r="AR41" s="1"/>
  <c r="AQ49"/>
  <c r="AR49" s="1"/>
  <c r="AQ57"/>
  <c r="AR57" s="1"/>
  <c r="AQ65"/>
  <c r="AR65" s="1"/>
  <c r="AQ73"/>
  <c r="AR73" s="1"/>
  <c r="AU32"/>
  <c r="AV32" s="1"/>
  <c r="AU40"/>
  <c r="AV40" s="1"/>
  <c r="AU48"/>
  <c r="AV48" s="1"/>
  <c r="CI79"/>
  <c r="CJ79" s="1"/>
  <c r="CM38"/>
  <c r="CN38" s="1"/>
  <c r="CM46"/>
  <c r="CN46" s="1"/>
  <c r="CM54"/>
  <c r="CN54" s="1"/>
  <c r="CM62"/>
  <c r="CN62" s="1"/>
  <c r="CM70"/>
  <c r="CN70" s="1"/>
  <c r="CM78"/>
  <c r="CN78" s="1"/>
  <c r="CQ37"/>
  <c r="CR37" s="1"/>
  <c r="CQ45"/>
  <c r="CR45" s="1"/>
  <c r="CQ53"/>
  <c r="CR53" s="1"/>
  <c r="CQ61"/>
  <c r="CR61" s="1"/>
  <c r="CQ69"/>
  <c r="CR69" s="1"/>
  <c r="CQ77"/>
  <c r="CR77" s="1"/>
  <c r="CQ85"/>
  <c r="CR85" s="1"/>
  <c r="CU44"/>
  <c r="CV44" s="1"/>
  <c r="CU52"/>
  <c r="CV52" s="1"/>
  <c r="CI78"/>
  <c r="CJ78" s="1"/>
  <c r="CM37"/>
  <c r="CN37" s="1"/>
  <c r="CM45"/>
  <c r="CN45" s="1"/>
  <c r="CM53"/>
  <c r="CN53" s="1"/>
  <c r="CM61"/>
  <c r="CN61" s="1"/>
  <c r="CM69"/>
  <c r="CN69" s="1"/>
  <c r="CM77"/>
  <c r="CN77" s="1"/>
  <c r="CM85"/>
  <c r="CN85" s="1"/>
  <c r="CQ44"/>
  <c r="CR44" s="1"/>
  <c r="CQ52"/>
  <c r="CR52" s="1"/>
  <c r="CQ60"/>
  <c r="CR60" s="1"/>
  <c r="CQ68"/>
  <c r="CR68" s="1"/>
  <c r="CQ76"/>
  <c r="CR76" s="1"/>
  <c r="CQ84"/>
  <c r="CR84" s="1"/>
  <c r="CU43"/>
  <c r="CV43" s="1"/>
  <c r="CU51"/>
  <c r="CV51" s="1"/>
  <c r="CU59"/>
  <c r="CV59" s="1"/>
  <c r="CU67"/>
  <c r="CV67" s="1"/>
  <c r="CU75"/>
  <c r="CV75" s="1"/>
  <c r="CU83"/>
  <c r="CV83" s="1"/>
  <c r="CY42"/>
  <c r="CZ42" s="1"/>
  <c r="CY50"/>
  <c r="CZ50" s="1"/>
  <c r="CY58"/>
  <c r="CZ58" s="1"/>
  <c r="CY66"/>
  <c r="CZ66" s="1"/>
  <c r="CY74"/>
  <c r="CZ74" s="1"/>
  <c r="CY82"/>
  <c r="CZ82" s="1"/>
  <c r="DC41"/>
  <c r="DD41" s="1"/>
  <c r="DC49"/>
  <c r="DD49" s="1"/>
  <c r="DC57"/>
  <c r="DD57" s="1"/>
  <c r="DC65"/>
  <c r="DD65" s="1"/>
  <c r="DC73"/>
  <c r="DD73" s="1"/>
  <c r="DC81"/>
  <c r="DD81" s="1"/>
  <c r="DG41"/>
  <c r="DH41" s="1"/>
  <c r="DG49"/>
  <c r="DH49" s="1"/>
  <c r="DG57"/>
  <c r="DH57" s="1"/>
  <c r="DG65"/>
  <c r="DH65" s="1"/>
  <c r="DG73"/>
  <c r="DH73" s="1"/>
  <c r="DG81"/>
  <c r="DH81" s="1"/>
  <c r="DG89"/>
  <c r="DH89" s="1"/>
  <c r="DK48"/>
  <c r="DL48" s="1"/>
  <c r="DK56"/>
  <c r="DL56" s="1"/>
  <c r="DK64"/>
  <c r="DL64" s="1"/>
  <c r="DK72"/>
  <c r="DL72" s="1"/>
  <c r="DK80"/>
  <c r="DL80" s="1"/>
  <c r="DK88"/>
  <c r="DL88" s="1"/>
  <c r="DO47"/>
  <c r="DP47" s="1"/>
  <c r="DO55"/>
  <c r="DP55" s="1"/>
  <c r="DO63"/>
  <c r="DP63" s="1"/>
  <c r="DO71"/>
  <c r="DP71" s="1"/>
  <c r="DO79"/>
  <c r="DP79" s="1"/>
  <c r="DO87"/>
  <c r="DP87" s="1"/>
  <c r="DS46"/>
  <c r="DT46" s="1"/>
  <c r="DS54"/>
  <c r="DT54" s="1"/>
  <c r="DS62"/>
  <c r="DT62" s="1"/>
  <c r="DS70"/>
  <c r="DT70" s="1"/>
  <c r="DS78"/>
  <c r="DT78" s="1"/>
  <c r="DS86"/>
  <c r="DT86" s="1"/>
  <c r="DW45"/>
  <c r="DX45" s="1"/>
  <c r="DW53"/>
  <c r="DX53" s="1"/>
  <c r="DW61"/>
  <c r="DX61" s="1"/>
  <c r="DW69"/>
  <c r="DX69" s="1"/>
  <c r="DW77"/>
  <c r="DX77" s="1"/>
  <c r="DW85"/>
  <c r="DX85" s="1"/>
  <c r="CU56"/>
  <c r="CV56" s="1"/>
  <c r="CU64"/>
  <c r="CV64" s="1"/>
  <c r="CU72"/>
  <c r="CV72" s="1"/>
  <c r="CU80"/>
  <c r="CV80" s="1"/>
  <c r="CY39"/>
  <c r="CZ39" s="1"/>
  <c r="CY47"/>
  <c r="CZ47" s="1"/>
  <c r="CY55"/>
  <c r="CZ55" s="1"/>
  <c r="CY63"/>
  <c r="CZ63" s="1"/>
  <c r="DC85"/>
  <c r="DD85" s="1"/>
  <c r="DG44"/>
  <c r="DH44" s="1"/>
  <c r="DG52"/>
  <c r="DH52" s="1"/>
  <c r="DG60"/>
  <c r="DH60" s="1"/>
  <c r="DG68"/>
  <c r="DH68" s="1"/>
  <c r="DG76"/>
  <c r="DH76" s="1"/>
  <c r="DG84"/>
  <c r="DH84" s="1"/>
  <c r="DK43"/>
  <c r="DL43" s="1"/>
  <c r="DK51"/>
  <c r="DL51" s="1"/>
  <c r="DK59"/>
  <c r="DL59" s="1"/>
  <c r="DK67"/>
  <c r="DL67" s="1"/>
  <c r="DK75"/>
  <c r="DL75" s="1"/>
  <c r="DK83"/>
  <c r="DL83" s="1"/>
  <c r="DK91"/>
  <c r="DL91" s="1"/>
  <c r="DO50"/>
  <c r="DP50" s="1"/>
  <c r="DO58"/>
  <c r="DP58" s="1"/>
  <c r="DO66"/>
  <c r="DP66" s="1"/>
  <c r="DO74"/>
  <c r="DP74" s="1"/>
  <c r="DO82"/>
  <c r="DP82" s="1"/>
  <c r="DO90"/>
  <c r="DP90" s="1"/>
  <c r="DS49"/>
  <c r="DT49" s="1"/>
  <c r="DS57"/>
  <c r="DT57" s="1"/>
  <c r="DS65"/>
  <c r="DT65" s="1"/>
  <c r="DS73"/>
  <c r="DT73" s="1"/>
  <c r="DS81"/>
  <c r="DT81" s="1"/>
  <c r="DS89"/>
  <c r="DT89" s="1"/>
  <c r="DW48"/>
  <c r="DX48" s="1"/>
  <c r="AA37"/>
  <c r="AB37" s="1"/>
  <c r="AA29"/>
  <c r="AB29" s="1"/>
  <c r="AA21"/>
  <c r="AB21" s="1"/>
  <c r="W62"/>
  <c r="X62" s="1"/>
  <c r="W54"/>
  <c r="X54" s="1"/>
  <c r="W46"/>
  <c r="X46" s="1"/>
  <c r="W38"/>
  <c r="X38" s="1"/>
  <c r="W30"/>
  <c r="X30" s="1"/>
  <c r="W22"/>
  <c r="X22" s="1"/>
  <c r="S63"/>
  <c r="T63" s="1"/>
  <c r="S55"/>
  <c r="T55" s="1"/>
  <c r="S47"/>
  <c r="T47" s="1"/>
  <c r="S39"/>
  <c r="T39" s="1"/>
  <c r="S31"/>
  <c r="T31" s="1"/>
  <c r="S23"/>
  <c r="T23" s="1"/>
  <c r="O64"/>
  <c r="P64" s="1"/>
  <c r="O56"/>
  <c r="P56" s="1"/>
  <c r="O48"/>
  <c r="P48" s="1"/>
  <c r="O40"/>
  <c r="P40" s="1"/>
  <c r="O32"/>
  <c r="P32" s="1"/>
  <c r="O24"/>
  <c r="P24" s="1"/>
  <c r="K17"/>
  <c r="L17" s="1"/>
  <c r="K25"/>
  <c r="L25" s="1"/>
  <c r="K33"/>
  <c r="L33" s="1"/>
  <c r="K41"/>
  <c r="L41" s="1"/>
  <c r="K49"/>
  <c r="L49" s="1"/>
  <c r="K56"/>
  <c r="L56" s="1"/>
  <c r="K64"/>
  <c r="L64" s="1"/>
  <c r="DW56"/>
  <c r="DX56" s="1"/>
  <c r="DW64"/>
  <c r="DX64" s="1"/>
  <c r="DW72"/>
  <c r="DX72" s="1"/>
  <c r="DW80"/>
  <c r="DX80" s="1"/>
  <c r="DW88"/>
  <c r="DX88" s="1"/>
  <c r="K23"/>
  <c r="L23" s="1"/>
  <c r="K31"/>
  <c r="L31" s="1"/>
  <c r="K39"/>
  <c r="L39" s="1"/>
  <c r="K47"/>
  <c r="L47" s="1"/>
  <c r="D41"/>
  <c r="E41" s="1"/>
  <c r="D26"/>
  <c r="E26" s="1"/>
  <c r="D34"/>
  <c r="E34" s="1"/>
  <c r="D17"/>
  <c r="E17" s="1"/>
  <c r="AA26"/>
  <c r="AB26" s="1"/>
  <c r="W59"/>
  <c r="X59" s="1"/>
  <c r="W43"/>
  <c r="X43" s="1"/>
  <c r="W24"/>
  <c r="X24" s="1"/>
  <c r="S60"/>
  <c r="T60" s="1"/>
  <c r="S44"/>
  <c r="T44" s="1"/>
  <c r="S28"/>
  <c r="T28" s="1"/>
  <c r="O61"/>
  <c r="P61" s="1"/>
  <c r="O45"/>
  <c r="P45" s="1"/>
  <c r="O29"/>
  <c r="P29" s="1"/>
  <c r="K18"/>
  <c r="L18" s="1"/>
  <c r="K32"/>
  <c r="L32" s="1"/>
  <c r="K48"/>
  <c r="L48" s="1"/>
  <c r="AA48"/>
  <c r="AB48" s="1"/>
  <c r="AA64"/>
  <c r="AB64" s="1"/>
  <c r="AE31"/>
  <c r="AF31" s="1"/>
  <c r="AU53"/>
  <c r="AV53" s="1"/>
  <c r="AU57"/>
  <c r="AV57" s="1"/>
  <c r="AU61"/>
  <c r="AV61" s="1"/>
  <c r="AU65"/>
  <c r="AV65" s="1"/>
  <c r="AU69"/>
  <c r="AV69" s="1"/>
  <c r="AU73"/>
  <c r="AV73" s="1"/>
  <c r="AY28"/>
  <c r="AZ28" s="1"/>
  <c r="AY32"/>
  <c r="AZ32" s="1"/>
  <c r="AY36"/>
  <c r="AZ36" s="1"/>
  <c r="AY40"/>
  <c r="AZ40" s="1"/>
  <c r="AY44"/>
  <c r="AZ44" s="1"/>
  <c r="AY48"/>
  <c r="AZ48" s="1"/>
  <c r="AY52"/>
  <c r="AZ52" s="1"/>
  <c r="AY56"/>
  <c r="AZ56" s="1"/>
  <c r="AY60"/>
  <c r="AZ60" s="1"/>
  <c r="AY64"/>
  <c r="AZ64" s="1"/>
  <c r="AY68"/>
  <c r="AZ68" s="1"/>
  <c r="AY72"/>
  <c r="AZ72" s="1"/>
  <c r="BC27"/>
  <c r="BD27" s="1"/>
  <c r="BC31"/>
  <c r="BD31" s="1"/>
  <c r="BC35"/>
  <c r="BD35" s="1"/>
  <c r="BC39"/>
  <c r="BD39" s="1"/>
  <c r="BC43"/>
  <c r="BD43" s="1"/>
  <c r="BC47"/>
  <c r="BD47" s="1"/>
  <c r="BC51"/>
  <c r="BD51" s="1"/>
  <c r="BC55"/>
  <c r="BD55" s="1"/>
  <c r="BC59"/>
  <c r="BD59" s="1"/>
  <c r="BC63"/>
  <c r="BD63" s="1"/>
  <c r="BC67"/>
  <c r="BD67" s="1"/>
  <c r="BC71"/>
  <c r="BD71" s="1"/>
  <c r="BC75"/>
  <c r="BD75" s="1"/>
  <c r="BG30"/>
  <c r="BH30" s="1"/>
  <c r="BG34"/>
  <c r="BH34" s="1"/>
  <c r="BG38"/>
  <c r="BH38" s="1"/>
  <c r="BG42"/>
  <c r="BH42" s="1"/>
  <c r="BG46"/>
  <c r="BH46" s="1"/>
  <c r="BG50"/>
  <c r="BH50" s="1"/>
  <c r="BG54"/>
  <c r="BH54" s="1"/>
  <c r="BG58"/>
  <c r="BH58" s="1"/>
  <c r="BG62"/>
  <c r="BH62" s="1"/>
  <c r="BG66"/>
  <c r="BH66" s="1"/>
  <c r="BG70"/>
  <c r="BH70" s="1"/>
  <c r="BG74"/>
  <c r="BH74" s="1"/>
  <c r="BK29"/>
  <c r="BL29" s="1"/>
  <c r="BK33"/>
  <c r="BL33" s="1"/>
  <c r="BK37"/>
  <c r="BL37" s="1"/>
  <c r="BK41"/>
  <c r="BL41" s="1"/>
  <c r="BK45"/>
  <c r="BL45" s="1"/>
  <c r="BK49"/>
  <c r="BL49" s="1"/>
  <c r="BK53"/>
  <c r="BL53" s="1"/>
  <c r="BK57"/>
  <c r="BL57" s="1"/>
  <c r="BK61"/>
  <c r="BL61" s="1"/>
  <c r="BK65"/>
  <c r="BL65" s="1"/>
  <c r="BK69"/>
  <c r="BL69" s="1"/>
  <c r="BK73"/>
  <c r="BL73" s="1"/>
  <c r="BK77"/>
  <c r="BL77" s="1"/>
  <c r="BO32"/>
  <c r="BP32" s="1"/>
  <c r="BO36"/>
  <c r="BP36" s="1"/>
  <c r="BO40"/>
  <c r="BP40" s="1"/>
  <c r="BO44"/>
  <c r="BP44" s="1"/>
  <c r="BO48"/>
  <c r="BP48" s="1"/>
  <c r="BO52"/>
  <c r="BP52" s="1"/>
  <c r="BO56"/>
  <c r="BP56" s="1"/>
  <c r="BO60"/>
  <c r="BP60" s="1"/>
  <c r="BO64"/>
  <c r="BP64" s="1"/>
  <c r="BO68"/>
  <c r="BP68" s="1"/>
  <c r="BO72"/>
  <c r="BP72" s="1"/>
  <c r="BO76"/>
  <c r="BP76" s="1"/>
  <c r="BS31"/>
  <c r="BT31" s="1"/>
  <c r="BS35"/>
  <c r="BT35" s="1"/>
  <c r="BS39"/>
  <c r="BT39" s="1"/>
  <c r="BS43"/>
  <c r="BT43" s="1"/>
  <c r="BS47"/>
  <c r="BT47" s="1"/>
  <c r="BS51"/>
  <c r="BT51" s="1"/>
  <c r="BS55"/>
  <c r="BT55" s="1"/>
  <c r="BS59"/>
  <c r="BT59" s="1"/>
  <c r="BS63"/>
  <c r="BT63" s="1"/>
  <c r="BS67"/>
  <c r="BT67" s="1"/>
  <c r="BS71"/>
  <c r="BT71" s="1"/>
  <c r="BS75"/>
  <c r="BT75" s="1"/>
  <c r="AA43"/>
  <c r="AB43" s="1"/>
  <c r="AA51"/>
  <c r="AB51" s="1"/>
  <c r="AA59"/>
  <c r="AB59" s="1"/>
  <c r="AA67"/>
  <c r="AB67" s="1"/>
  <c r="AE26"/>
  <c r="AF26" s="1"/>
  <c r="AE34"/>
  <c r="AF34" s="1"/>
  <c r="AE42"/>
  <c r="AF42" s="1"/>
  <c r="AE50"/>
  <c r="AF50" s="1"/>
  <c r="AE58"/>
  <c r="AF58" s="1"/>
  <c r="AE66"/>
  <c r="AF66" s="1"/>
  <c r="AI25"/>
  <c r="AJ25" s="1"/>
  <c r="AI33"/>
  <c r="AJ33" s="1"/>
  <c r="AI41"/>
  <c r="AJ41" s="1"/>
  <c r="AI49"/>
  <c r="AJ49" s="1"/>
  <c r="AI57"/>
  <c r="AJ57" s="1"/>
  <c r="AI65"/>
  <c r="AJ65" s="1"/>
  <c r="AM24"/>
  <c r="AN24" s="1"/>
  <c r="AM32"/>
  <c r="AN32" s="1"/>
  <c r="AM40"/>
  <c r="AN40" s="1"/>
  <c r="AM48"/>
  <c r="AN48" s="1"/>
  <c r="AM56"/>
  <c r="AN56" s="1"/>
  <c r="AM64"/>
  <c r="AN64" s="1"/>
  <c r="AM72"/>
  <c r="AN72" s="1"/>
  <c r="AQ31"/>
  <c r="AR31" s="1"/>
  <c r="AQ39"/>
  <c r="AR39" s="1"/>
  <c r="AQ47"/>
  <c r="AR47" s="1"/>
  <c r="AQ55"/>
  <c r="AR55" s="1"/>
  <c r="AQ63"/>
  <c r="AR63" s="1"/>
  <c r="AQ71"/>
  <c r="AR71" s="1"/>
  <c r="AU30"/>
  <c r="AV30" s="1"/>
  <c r="AU38"/>
  <c r="AV38" s="1"/>
  <c r="AU46"/>
  <c r="AV46" s="1"/>
  <c r="BS79"/>
  <c r="BT79" s="1"/>
  <c r="BW34"/>
  <c r="BX34" s="1"/>
  <c r="BW38"/>
  <c r="BX38" s="1"/>
  <c r="BW42"/>
  <c r="BX42" s="1"/>
  <c r="BW46"/>
  <c r="BX46" s="1"/>
  <c r="BW50"/>
  <c r="BX50" s="1"/>
  <c r="BW54"/>
  <c r="BX54" s="1"/>
  <c r="BW58"/>
  <c r="BX58" s="1"/>
  <c r="BW62"/>
  <c r="BX62" s="1"/>
  <c r="BW66"/>
  <c r="BX66" s="1"/>
  <c r="BW70"/>
  <c r="BX70" s="1"/>
  <c r="BW74"/>
  <c r="BX74" s="1"/>
  <c r="BW78"/>
  <c r="BX78" s="1"/>
  <c r="CA33"/>
  <c r="CB33" s="1"/>
  <c r="CA37"/>
  <c r="CB37" s="1"/>
  <c r="CA41"/>
  <c r="CB41" s="1"/>
  <c r="CA45"/>
  <c r="CB45" s="1"/>
  <c r="CA49"/>
  <c r="CB49" s="1"/>
  <c r="CA53"/>
  <c r="CB53" s="1"/>
  <c r="CA57"/>
  <c r="CB57" s="1"/>
  <c r="CA61"/>
  <c r="CB61" s="1"/>
  <c r="CA65"/>
  <c r="CB65" s="1"/>
  <c r="CA69"/>
  <c r="CB69" s="1"/>
  <c r="CA73"/>
  <c r="CB73" s="1"/>
  <c r="CA77"/>
  <c r="CB77" s="1"/>
  <c r="CA81"/>
  <c r="CB81" s="1"/>
  <c r="CE36"/>
  <c r="CF36" s="1"/>
  <c r="CE40"/>
  <c r="CF40" s="1"/>
  <c r="CE44"/>
  <c r="CF44" s="1"/>
  <c r="CE48"/>
  <c r="CF48" s="1"/>
  <c r="CE52"/>
  <c r="CF52" s="1"/>
  <c r="CE56"/>
  <c r="CF56" s="1"/>
  <c r="CE60"/>
  <c r="CF60" s="1"/>
  <c r="CE64"/>
  <c r="CF64" s="1"/>
  <c r="CE68"/>
  <c r="CF68" s="1"/>
  <c r="CE72"/>
  <c r="CF72" s="1"/>
  <c r="CE76"/>
  <c r="CF76" s="1"/>
  <c r="CE80"/>
  <c r="CF80" s="1"/>
  <c r="CI35"/>
  <c r="CJ35" s="1"/>
  <c r="CI39"/>
  <c r="CJ39" s="1"/>
  <c r="CI43"/>
  <c r="CJ43" s="1"/>
  <c r="CI47"/>
  <c r="CJ47" s="1"/>
  <c r="CI51"/>
  <c r="CJ51" s="1"/>
  <c r="CI55"/>
  <c r="CJ55" s="1"/>
  <c r="CI59"/>
  <c r="CJ59" s="1"/>
  <c r="CI63"/>
  <c r="CJ63" s="1"/>
  <c r="CI67"/>
  <c r="CJ67" s="1"/>
  <c r="CI71"/>
  <c r="CJ71" s="1"/>
  <c r="CI77"/>
  <c r="CJ77" s="1"/>
  <c r="CM36"/>
  <c r="CN36" s="1"/>
  <c r="CM44"/>
  <c r="CN44" s="1"/>
  <c r="CM52"/>
  <c r="CN52" s="1"/>
  <c r="CM60"/>
  <c r="CN60" s="1"/>
  <c r="CM68"/>
  <c r="CN68" s="1"/>
  <c r="CM76"/>
  <c r="CN76" s="1"/>
  <c r="CM84"/>
  <c r="CN84" s="1"/>
  <c r="CQ43"/>
  <c r="CR43" s="1"/>
  <c r="CQ51"/>
  <c r="CR51" s="1"/>
  <c r="CQ59"/>
  <c r="CR59" s="1"/>
  <c r="CQ67"/>
  <c r="CR67" s="1"/>
  <c r="CQ75"/>
  <c r="CR75" s="1"/>
  <c r="CQ83"/>
  <c r="CR83" s="1"/>
  <c r="CU42"/>
  <c r="CV42" s="1"/>
  <c r="CU50"/>
  <c r="CV50" s="1"/>
  <c r="CI76"/>
  <c r="CJ76" s="1"/>
  <c r="CI84"/>
  <c r="CJ84" s="1"/>
  <c r="CM43"/>
  <c r="CN43" s="1"/>
  <c r="CM51"/>
  <c r="CN51" s="1"/>
  <c r="CM59"/>
  <c r="CN59" s="1"/>
  <c r="CM67"/>
  <c r="CN67" s="1"/>
  <c r="CM75"/>
  <c r="CN75" s="1"/>
  <c r="CM83"/>
  <c r="CN83" s="1"/>
  <c r="CQ42"/>
  <c r="CR42" s="1"/>
  <c r="CQ50"/>
  <c r="CR50" s="1"/>
  <c r="CQ58"/>
  <c r="CR58" s="1"/>
  <c r="CQ66"/>
  <c r="CR66" s="1"/>
  <c r="CQ74"/>
  <c r="CR74" s="1"/>
  <c r="CQ82"/>
  <c r="CR82" s="1"/>
  <c r="CU41"/>
  <c r="CV41" s="1"/>
  <c r="CU49"/>
  <c r="CV49" s="1"/>
  <c r="CU57"/>
  <c r="CV57" s="1"/>
  <c r="CU65"/>
  <c r="CV65" s="1"/>
  <c r="CU73"/>
  <c r="CV73" s="1"/>
  <c r="CU81"/>
  <c r="CV81" s="1"/>
  <c r="CY40"/>
  <c r="CZ40" s="1"/>
  <c r="CY48"/>
  <c r="CZ48" s="1"/>
  <c r="CY56"/>
  <c r="CZ56" s="1"/>
  <c r="CY64"/>
  <c r="CZ64" s="1"/>
  <c r="DC84"/>
  <c r="DD84" s="1"/>
  <c r="DG43"/>
  <c r="DH43" s="1"/>
  <c r="DG51"/>
  <c r="DH51" s="1"/>
  <c r="DG59"/>
  <c r="DH59" s="1"/>
  <c r="DG67"/>
  <c r="DH67" s="1"/>
  <c r="DG75"/>
  <c r="DH75" s="1"/>
  <c r="DG83"/>
  <c r="DH83" s="1"/>
  <c r="DK42"/>
  <c r="DL42" s="1"/>
  <c r="DK50"/>
  <c r="DL50" s="1"/>
  <c r="DK58"/>
  <c r="DL58" s="1"/>
  <c r="DK66"/>
  <c r="DL66" s="1"/>
  <c r="DK74"/>
  <c r="DL74" s="1"/>
  <c r="DK82"/>
  <c r="DL82" s="1"/>
  <c r="DK90"/>
  <c r="DL90" s="1"/>
  <c r="DO49"/>
  <c r="DP49" s="1"/>
  <c r="DO57"/>
  <c r="DP57" s="1"/>
  <c r="DO65"/>
  <c r="DP65" s="1"/>
  <c r="DO73"/>
  <c r="DP73" s="1"/>
  <c r="DO81"/>
  <c r="DP81" s="1"/>
  <c r="DO89"/>
  <c r="DP89" s="1"/>
  <c r="DS48"/>
  <c r="DT48" s="1"/>
  <c r="DS56"/>
  <c r="DT56" s="1"/>
  <c r="DS64"/>
  <c r="DT64" s="1"/>
  <c r="DS72"/>
  <c r="DT72" s="1"/>
  <c r="DS80"/>
  <c r="DT80" s="1"/>
  <c r="DS88"/>
  <c r="DT88" s="1"/>
  <c r="DW47"/>
  <c r="DX47" s="1"/>
  <c r="DW55"/>
  <c r="DX55" s="1"/>
  <c r="DW63"/>
  <c r="DX63" s="1"/>
  <c r="DW71"/>
  <c r="DX71" s="1"/>
  <c r="DW79"/>
  <c r="DX79" s="1"/>
  <c r="DW87"/>
  <c r="DX87" s="1"/>
  <c r="DW94"/>
  <c r="DX94" s="1"/>
  <c r="CU62"/>
  <c r="CV62" s="1"/>
  <c r="CU70"/>
  <c r="CV70" s="1"/>
  <c r="CU78"/>
  <c r="CV78" s="1"/>
  <c r="CU86"/>
  <c r="CV86" s="1"/>
  <c r="CY45"/>
  <c r="CZ45" s="1"/>
  <c r="CY53"/>
  <c r="CZ53" s="1"/>
  <c r="CY61"/>
  <c r="CZ61" s="1"/>
  <c r="CY69"/>
  <c r="CZ69" s="1"/>
  <c r="CY76"/>
  <c r="CZ76" s="1"/>
  <c r="CY84"/>
  <c r="CZ84" s="1"/>
  <c r="DC43"/>
  <c r="DD43" s="1"/>
  <c r="DC51"/>
  <c r="DD51" s="1"/>
  <c r="DC59"/>
  <c r="DD59" s="1"/>
  <c r="DC67"/>
  <c r="DD67" s="1"/>
  <c r="DC75"/>
  <c r="DD75" s="1"/>
  <c r="DC83"/>
  <c r="DD83" s="1"/>
  <c r="DG42"/>
  <c r="DH42" s="1"/>
  <c r="DG50"/>
  <c r="DH50" s="1"/>
  <c r="DG58"/>
  <c r="DH58" s="1"/>
  <c r="DG66"/>
  <c r="DH66" s="1"/>
  <c r="DG74"/>
  <c r="DH74" s="1"/>
  <c r="DG82"/>
  <c r="DH82" s="1"/>
  <c r="DG90"/>
  <c r="DH90" s="1"/>
  <c r="DK49"/>
  <c r="DL49" s="1"/>
  <c r="DK57"/>
  <c r="DL57" s="1"/>
  <c r="DK65"/>
  <c r="DL65" s="1"/>
  <c r="DK73"/>
  <c r="DL73" s="1"/>
  <c r="DK81"/>
  <c r="DL81" s="1"/>
  <c r="DK89"/>
  <c r="DL89" s="1"/>
  <c r="DO48"/>
  <c r="DP48" s="1"/>
  <c r="DO56"/>
  <c r="DP56" s="1"/>
  <c r="DO64"/>
  <c r="DP64" s="1"/>
  <c r="DO72"/>
  <c r="DP72" s="1"/>
  <c r="DO80"/>
  <c r="DP80" s="1"/>
  <c r="DO88"/>
  <c r="DP88" s="1"/>
  <c r="DS47"/>
  <c r="DT47" s="1"/>
  <c r="DS55"/>
  <c r="DT55" s="1"/>
  <c r="DS63"/>
  <c r="DT63" s="1"/>
  <c r="DS71"/>
  <c r="DT71" s="1"/>
  <c r="DS79"/>
  <c r="DT79" s="1"/>
  <c r="DS87"/>
  <c r="DT87" s="1"/>
  <c r="DW46"/>
  <c r="DX46" s="1"/>
  <c r="DW54"/>
  <c r="DX54" s="1"/>
  <c r="DW62"/>
  <c r="DX62" s="1"/>
  <c r="DW70"/>
  <c r="DX70" s="1"/>
  <c r="DW78"/>
  <c r="DX78" s="1"/>
  <c r="DW86"/>
  <c r="DX86" s="1"/>
  <c r="D45"/>
  <c r="E45" s="1"/>
  <c r="D30"/>
  <c r="E30" s="1"/>
  <c r="D38"/>
  <c r="E38" s="1"/>
  <c r="D21"/>
  <c r="E21" s="1"/>
  <c r="AA34"/>
  <c r="AB34" s="1"/>
  <c r="W67"/>
  <c r="X67" s="1"/>
  <c r="W51"/>
  <c r="X51" s="1"/>
  <c r="W32"/>
  <c r="X32" s="1"/>
  <c r="S65"/>
  <c r="T65" s="1"/>
  <c r="S52"/>
  <c r="T52" s="1"/>
  <c r="S36"/>
  <c r="T36" s="1"/>
  <c r="S20"/>
  <c r="T20" s="1"/>
  <c r="O53"/>
  <c r="P53" s="1"/>
  <c r="O34"/>
  <c r="P34" s="1"/>
  <c r="O18"/>
  <c r="P18" s="1"/>
  <c r="K36"/>
  <c r="L36" s="1"/>
  <c r="K52"/>
  <c r="L52" s="1"/>
  <c r="D43"/>
  <c r="E43" s="1"/>
  <c r="D35"/>
  <c r="E35" s="1"/>
  <c r="D28"/>
  <c r="E28" s="1"/>
  <c r="D19"/>
  <c r="E19" s="1"/>
  <c r="D31"/>
  <c r="E31" s="1"/>
  <c r="D23"/>
  <c r="E23" s="1"/>
  <c r="AA38"/>
  <c r="AB38" s="1"/>
  <c r="AA30"/>
  <c r="AB30" s="1"/>
  <c r="AA22"/>
  <c r="AB22" s="1"/>
  <c r="W63"/>
  <c r="X63" s="1"/>
  <c r="W55"/>
  <c r="X55" s="1"/>
  <c r="W47"/>
  <c r="X47" s="1"/>
  <c r="W39"/>
  <c r="X39" s="1"/>
  <c r="W31"/>
  <c r="X31" s="1"/>
  <c r="W23"/>
  <c r="X23" s="1"/>
  <c r="S64"/>
  <c r="T64" s="1"/>
  <c r="S56"/>
  <c r="T56" s="1"/>
  <c r="S48"/>
  <c r="T48" s="1"/>
  <c r="S40"/>
  <c r="T40" s="1"/>
  <c r="S32"/>
  <c r="T32" s="1"/>
  <c r="S24"/>
  <c r="T24" s="1"/>
  <c r="O65"/>
  <c r="P65" s="1"/>
  <c r="O57"/>
  <c r="P57" s="1"/>
  <c r="O49"/>
  <c r="P49" s="1"/>
  <c r="O41"/>
  <c r="P41" s="1"/>
  <c r="O33"/>
  <c r="P33" s="1"/>
  <c r="O25"/>
  <c r="P25" s="1"/>
  <c r="O17"/>
  <c r="P17" s="1"/>
  <c r="K22"/>
  <c r="L22" s="1"/>
  <c r="K30"/>
  <c r="L30" s="1"/>
  <c r="K38"/>
  <c r="L38" s="1"/>
  <c r="K46"/>
  <c r="L46" s="1"/>
  <c r="K54"/>
  <c r="L54" s="1"/>
  <c r="K62"/>
  <c r="L62" s="1"/>
  <c r="AA41"/>
  <c r="AB41" s="1"/>
  <c r="AA49"/>
  <c r="AB49" s="1"/>
  <c r="AA57"/>
  <c r="AB57" s="1"/>
  <c r="AA65"/>
  <c r="AB65" s="1"/>
  <c r="AE24"/>
  <c r="AF24" s="1"/>
  <c r="AE32"/>
  <c r="AF32" s="1"/>
  <c r="AE40"/>
  <c r="AF40" s="1"/>
  <c r="AE48"/>
  <c r="AF48" s="1"/>
  <c r="AE56"/>
  <c r="AF56" s="1"/>
  <c r="AE64"/>
  <c r="AF64" s="1"/>
  <c r="AI23"/>
  <c r="AJ23" s="1"/>
  <c r="AI31"/>
  <c r="AJ31" s="1"/>
  <c r="AI39"/>
  <c r="AJ39" s="1"/>
  <c r="AI47"/>
  <c r="AJ47" s="1"/>
  <c r="AI55"/>
  <c r="AJ55" s="1"/>
  <c r="AI63"/>
  <c r="AJ63" s="1"/>
  <c r="AI71"/>
  <c r="AJ71" s="1"/>
  <c r="AM30"/>
  <c r="AN30" s="1"/>
  <c r="AM38"/>
  <c r="AN38" s="1"/>
  <c r="AM46"/>
  <c r="AN46" s="1"/>
  <c r="AM54"/>
  <c r="AN54" s="1"/>
  <c r="AM62"/>
  <c r="AN62" s="1"/>
  <c r="AM70"/>
  <c r="AN70" s="1"/>
  <c r="AQ29"/>
  <c r="AR29" s="1"/>
  <c r="AQ37"/>
  <c r="AR37" s="1"/>
  <c r="AQ45"/>
  <c r="AR45" s="1"/>
  <c r="AQ53"/>
  <c r="AR53" s="1"/>
  <c r="AQ61"/>
  <c r="AR61" s="1"/>
  <c r="AQ69"/>
  <c r="AR69" s="1"/>
  <c r="AU28"/>
  <c r="AV28" s="1"/>
  <c r="AU36"/>
  <c r="AV36" s="1"/>
  <c r="AU44"/>
  <c r="AV44" s="1"/>
  <c r="CI75"/>
  <c r="CJ75" s="1"/>
  <c r="CI83"/>
  <c r="CJ83" s="1"/>
  <c r="CM42"/>
  <c r="CN42" s="1"/>
  <c r="CM50"/>
  <c r="CN50" s="1"/>
  <c r="CM58"/>
  <c r="CN58" s="1"/>
  <c r="CM66"/>
  <c r="CN66" s="1"/>
  <c r="CM74"/>
  <c r="CN74" s="1"/>
  <c r="CM82"/>
  <c r="CN82" s="1"/>
  <c r="CQ41"/>
  <c r="CR41" s="1"/>
  <c r="CQ49"/>
  <c r="CR49" s="1"/>
  <c r="CQ57"/>
  <c r="CR57" s="1"/>
  <c r="CQ65"/>
  <c r="CR65" s="1"/>
  <c r="CQ73"/>
  <c r="CR73" s="1"/>
  <c r="CQ81"/>
  <c r="CR81" s="1"/>
  <c r="CU40"/>
  <c r="CV40" s="1"/>
  <c r="CU48"/>
  <c r="CV48" s="1"/>
  <c r="CI74"/>
  <c r="CJ74" s="1"/>
  <c r="CI82"/>
  <c r="CJ82" s="1"/>
  <c r="CM41"/>
  <c r="CN41" s="1"/>
  <c r="CM49"/>
  <c r="CN49" s="1"/>
  <c r="CM57"/>
  <c r="CN57" s="1"/>
  <c r="CM65"/>
  <c r="CN65" s="1"/>
  <c r="CM73"/>
  <c r="CN73" s="1"/>
  <c r="CM81"/>
  <c r="CN81" s="1"/>
  <c r="CQ40"/>
  <c r="CR40" s="1"/>
  <c r="CQ48"/>
  <c r="CR48" s="1"/>
  <c r="CQ56"/>
  <c r="CR56" s="1"/>
  <c r="CQ64"/>
  <c r="CR64" s="1"/>
  <c r="CQ72"/>
  <c r="CR72" s="1"/>
  <c r="CQ80"/>
  <c r="CR80" s="1"/>
  <c r="CU39"/>
  <c r="CV39" s="1"/>
  <c r="CU47"/>
  <c r="CV47" s="1"/>
  <c r="CU55"/>
  <c r="CV55" s="1"/>
  <c r="CU63"/>
  <c r="CV63" s="1"/>
  <c r="CU71"/>
  <c r="CV71" s="1"/>
  <c r="CU79"/>
  <c r="CV79" s="1"/>
  <c r="CU87"/>
  <c r="CV87" s="1"/>
  <c r="CY46"/>
  <c r="CZ46" s="1"/>
  <c r="CY54"/>
  <c r="CZ54" s="1"/>
  <c r="CY62"/>
  <c r="CZ62" s="1"/>
  <c r="CY70"/>
  <c r="CZ70" s="1"/>
  <c r="CY78"/>
  <c r="CZ78" s="1"/>
  <c r="CY86"/>
  <c r="CZ86" s="1"/>
  <c r="DC45"/>
  <c r="DD45" s="1"/>
  <c r="DC53"/>
  <c r="DD53" s="1"/>
  <c r="DC61"/>
  <c r="DD61" s="1"/>
  <c r="DC69"/>
  <c r="DD69" s="1"/>
  <c r="DC77"/>
  <c r="DD77" s="1"/>
  <c r="DC86"/>
  <c r="DD86" s="1"/>
  <c r="DG45"/>
  <c r="DH45" s="1"/>
  <c r="DG53"/>
  <c r="DH53" s="1"/>
  <c r="DG61"/>
  <c r="DH61" s="1"/>
  <c r="DG69"/>
  <c r="DH69" s="1"/>
  <c r="DG77"/>
  <c r="DH77" s="1"/>
  <c r="DG85"/>
  <c r="DH85" s="1"/>
  <c r="DK44"/>
  <c r="DL44" s="1"/>
  <c r="DK52"/>
  <c r="DL52" s="1"/>
  <c r="DK60"/>
  <c r="DL60" s="1"/>
  <c r="DK68"/>
  <c r="DL68" s="1"/>
  <c r="DK76"/>
  <c r="DL76" s="1"/>
  <c r="DK84"/>
  <c r="DL84" s="1"/>
  <c r="DO43"/>
  <c r="DP43" s="1"/>
  <c r="DO51"/>
  <c r="DP51" s="1"/>
  <c r="DO59"/>
  <c r="DP59" s="1"/>
  <c r="DO67"/>
  <c r="DP67" s="1"/>
  <c r="DO75"/>
  <c r="DP75" s="1"/>
  <c r="DO83"/>
  <c r="DP83" s="1"/>
  <c r="DO91"/>
  <c r="DP91" s="1"/>
  <c r="DS50"/>
  <c r="DT50" s="1"/>
  <c r="DS58"/>
  <c r="DT58" s="1"/>
  <c r="DS66"/>
  <c r="DT66" s="1"/>
  <c r="DS74"/>
  <c r="DT74" s="1"/>
  <c r="DS82"/>
  <c r="DT82" s="1"/>
  <c r="DS90"/>
  <c r="DT90" s="1"/>
  <c r="DW49"/>
  <c r="DX49" s="1"/>
  <c r="DW57"/>
  <c r="DX57" s="1"/>
  <c r="DW65"/>
  <c r="DX65" s="1"/>
  <c r="DW73"/>
  <c r="DX73" s="1"/>
  <c r="DW81"/>
  <c r="DX81" s="1"/>
  <c r="DW89"/>
  <c r="DX89" s="1"/>
  <c r="CU60"/>
  <c r="CV60" s="1"/>
  <c r="CU68"/>
  <c r="CV68" s="1"/>
  <c r="CU76"/>
  <c r="CV76" s="1"/>
  <c r="CU84"/>
  <c r="CV84" s="1"/>
  <c r="CY43"/>
  <c r="CZ43" s="1"/>
  <c r="CY51"/>
  <c r="CZ51" s="1"/>
  <c r="CY59"/>
  <c r="CZ59" s="1"/>
  <c r="CY67"/>
  <c r="CZ67" s="1"/>
  <c r="DC89"/>
  <c r="DD89" s="1"/>
  <c r="DG48"/>
  <c r="DH48" s="1"/>
  <c r="DG56"/>
  <c r="DH56" s="1"/>
  <c r="DG64"/>
  <c r="DH64" s="1"/>
  <c r="DG72"/>
  <c r="DH72" s="1"/>
  <c r="DG80"/>
  <c r="DH80" s="1"/>
  <c r="DG88"/>
  <c r="DH88" s="1"/>
  <c r="DK47"/>
  <c r="DL47" s="1"/>
  <c r="DK55"/>
  <c r="DL55" s="1"/>
  <c r="DK63"/>
  <c r="DL63" s="1"/>
  <c r="DK71"/>
  <c r="DL71" s="1"/>
  <c r="DK79"/>
  <c r="DL79" s="1"/>
  <c r="DK87"/>
  <c r="DL87" s="1"/>
  <c r="DO46"/>
  <c r="DP46" s="1"/>
  <c r="DO54"/>
  <c r="DP54" s="1"/>
  <c r="DO62"/>
  <c r="DP62" s="1"/>
  <c r="DO70"/>
  <c r="DP70" s="1"/>
  <c r="DO78"/>
  <c r="DP78" s="1"/>
  <c r="DO86"/>
  <c r="DP86" s="1"/>
  <c r="DS45"/>
  <c r="DT45" s="1"/>
  <c r="DS53"/>
  <c r="DT53" s="1"/>
  <c r="DS61"/>
  <c r="DT61" s="1"/>
  <c r="DS69"/>
  <c r="DT69" s="1"/>
  <c r="DS77"/>
  <c r="DT77" s="1"/>
  <c r="DS85"/>
  <c r="DT85" s="1"/>
  <c r="DS93"/>
  <c r="DT93" s="1"/>
  <c r="DW52"/>
  <c r="DX52" s="1"/>
  <c r="AA33"/>
  <c r="AB33" s="1"/>
  <c r="AA25"/>
  <c r="AB25" s="1"/>
  <c r="W66"/>
  <c r="X66" s="1"/>
  <c r="W58"/>
  <c r="X58" s="1"/>
  <c r="W50"/>
  <c r="X50" s="1"/>
  <c r="W42"/>
  <c r="X42" s="1"/>
  <c r="W34"/>
  <c r="X34" s="1"/>
  <c r="W26"/>
  <c r="X26" s="1"/>
  <c r="S67"/>
  <c r="T67" s="1"/>
  <c r="S59"/>
  <c r="T59" s="1"/>
  <c r="S51"/>
  <c r="T51" s="1"/>
  <c r="S43"/>
  <c r="T43" s="1"/>
  <c r="S35"/>
  <c r="T35" s="1"/>
  <c r="S27"/>
  <c r="T27" s="1"/>
  <c r="S19"/>
  <c r="T19" s="1"/>
  <c r="O60"/>
  <c r="P60" s="1"/>
  <c r="O52"/>
  <c r="P52" s="1"/>
  <c r="O44"/>
  <c r="P44" s="1"/>
  <c r="O36"/>
  <c r="P36" s="1"/>
  <c r="O28"/>
  <c r="P28" s="1"/>
  <c r="O20"/>
  <c r="P20" s="1"/>
  <c r="K21"/>
  <c r="L21" s="1"/>
  <c r="K29"/>
  <c r="L29" s="1"/>
  <c r="K37"/>
  <c r="L37" s="1"/>
  <c r="K45"/>
  <c r="L45" s="1"/>
  <c r="K53"/>
  <c r="L53" s="1"/>
  <c r="K60"/>
  <c r="L60" s="1"/>
  <c r="DW60"/>
  <c r="DX60" s="1"/>
  <c r="DW68"/>
  <c r="DX68" s="1"/>
  <c r="DW76"/>
  <c r="DX76" s="1"/>
  <c r="DW84"/>
  <c r="DX84" s="1"/>
  <c r="DW92"/>
  <c r="DX92" s="1"/>
  <c r="K27"/>
  <c r="L27" s="1"/>
  <c r="K35"/>
  <c r="L35" s="1"/>
  <c r="K43"/>
  <c r="L43" s="1"/>
  <c r="K51"/>
  <c r="L51" s="1"/>
  <c r="EB17" i="11"/>
  <c r="EB65"/>
  <c r="EB63"/>
  <c r="EB61"/>
  <c r="EB59"/>
  <c r="EB57"/>
  <c r="EB55"/>
  <c r="EB53"/>
  <c r="EB51"/>
  <c r="EB49"/>
  <c r="EB47"/>
  <c r="EB45"/>
  <c r="EB43"/>
  <c r="EB41"/>
  <c r="EB39"/>
  <c r="EB37"/>
  <c r="EB35"/>
  <c r="EB33"/>
  <c r="EB31"/>
  <c r="EB29"/>
  <c r="EB27"/>
  <c r="EB25"/>
  <c r="EB23"/>
  <c r="EB21"/>
  <c r="EB19"/>
  <c r="D18"/>
  <c r="E18" s="1"/>
  <c r="EB16"/>
  <c r="EB64"/>
  <c r="EB62"/>
  <c r="EB60"/>
  <c r="EB58"/>
  <c r="EB56"/>
  <c r="EB54"/>
  <c r="EB52"/>
  <c r="EB50"/>
  <c r="EB48"/>
  <c r="EB46"/>
  <c r="EB44"/>
  <c r="EB42"/>
  <c r="EB40"/>
  <c r="EB38"/>
  <c r="EB36"/>
  <c r="EB34"/>
  <c r="EB32"/>
  <c r="EB30"/>
  <c r="EB28"/>
  <c r="EB26"/>
  <c r="EB24"/>
  <c r="EB22"/>
  <c r="EB20"/>
  <c r="EB18"/>
  <c r="K16"/>
  <c r="D95"/>
  <c r="E95" s="1"/>
  <c r="D91"/>
  <c r="E91" s="1"/>
  <c r="D87"/>
  <c r="E87" s="1"/>
  <c r="D83"/>
  <c r="E83" s="1"/>
  <c r="D79"/>
  <c r="E79" s="1"/>
  <c r="D75"/>
  <c r="E75" s="1"/>
  <c r="D71"/>
  <c r="E71" s="1"/>
  <c r="D67"/>
  <c r="E67" s="1"/>
  <c r="D63"/>
  <c r="E63" s="1"/>
  <c r="D59"/>
  <c r="E59" s="1"/>
  <c r="D55"/>
  <c r="E55" s="1"/>
  <c r="D51"/>
  <c r="E51" s="1"/>
  <c r="D47"/>
  <c r="E47" s="1"/>
  <c r="D43"/>
  <c r="E43" s="1"/>
  <c r="D39"/>
  <c r="E39" s="1"/>
  <c r="D35"/>
  <c r="E35" s="1"/>
  <c r="D31"/>
  <c r="E31" s="1"/>
  <c r="D27"/>
  <c r="E27" s="1"/>
  <c r="D23"/>
  <c r="E23" s="1"/>
  <c r="D19"/>
  <c r="E19" s="1"/>
  <c r="D94"/>
  <c r="E94" s="1"/>
  <c r="D90"/>
  <c r="E90" s="1"/>
  <c r="D86"/>
  <c r="E86" s="1"/>
  <c r="D82"/>
  <c r="E82" s="1"/>
  <c r="D78"/>
  <c r="E78" s="1"/>
  <c r="D74"/>
  <c r="E74" s="1"/>
  <c r="D70"/>
  <c r="E70" s="1"/>
  <c r="D66"/>
  <c r="E66" s="1"/>
  <c r="D62"/>
  <c r="E62" s="1"/>
  <c r="D58"/>
  <c r="E58" s="1"/>
  <c r="D54"/>
  <c r="E54" s="1"/>
  <c r="D50"/>
  <c r="E50" s="1"/>
  <c r="D46"/>
  <c r="E46" s="1"/>
  <c r="D42"/>
  <c r="E42" s="1"/>
  <c r="D38"/>
  <c r="E38" s="1"/>
  <c r="D34"/>
  <c r="E34" s="1"/>
  <c r="D30"/>
  <c r="E30" s="1"/>
  <c r="D26"/>
  <c r="E26" s="1"/>
  <c r="D22"/>
  <c r="E22" s="1"/>
  <c r="D93"/>
  <c r="E93" s="1"/>
  <c r="D85"/>
  <c r="E85" s="1"/>
  <c r="D77"/>
  <c r="E77" s="1"/>
  <c r="D69"/>
  <c r="E69" s="1"/>
  <c r="D61"/>
  <c r="E61" s="1"/>
  <c r="D53"/>
  <c r="E53" s="1"/>
  <c r="D45"/>
  <c r="E45" s="1"/>
  <c r="D37"/>
  <c r="E37" s="1"/>
  <c r="D29"/>
  <c r="E29" s="1"/>
  <c r="D21"/>
  <c r="E21" s="1"/>
  <c r="D92"/>
  <c r="E92" s="1"/>
  <c r="D84"/>
  <c r="E84" s="1"/>
  <c r="D76"/>
  <c r="E76" s="1"/>
  <c r="D68"/>
  <c r="E68" s="1"/>
  <c r="D60"/>
  <c r="E60" s="1"/>
  <c r="D52"/>
  <c r="E52" s="1"/>
  <c r="D44"/>
  <c r="E44" s="1"/>
  <c r="D36"/>
  <c r="E36" s="1"/>
  <c r="D28"/>
  <c r="E28" s="1"/>
  <c r="D20"/>
  <c r="E20" s="1"/>
  <c r="D16"/>
  <c r="E16" s="1"/>
  <c r="D89"/>
  <c r="E89" s="1"/>
  <c r="D81"/>
  <c r="E81" s="1"/>
  <c r="D73"/>
  <c r="E73" s="1"/>
  <c r="D65"/>
  <c r="E65" s="1"/>
  <c r="D57"/>
  <c r="E57" s="1"/>
  <c r="D49"/>
  <c r="E49" s="1"/>
  <c r="D41"/>
  <c r="E41" s="1"/>
  <c r="D33"/>
  <c r="E33" s="1"/>
  <c r="D25"/>
  <c r="E25" s="1"/>
  <c r="D17"/>
  <c r="E17" s="1"/>
  <c r="D88"/>
  <c r="E88" s="1"/>
  <c r="D80"/>
  <c r="E80" s="1"/>
  <c r="D72"/>
  <c r="E72" s="1"/>
  <c r="D64"/>
  <c r="E64" s="1"/>
  <c r="D56"/>
  <c r="E56" s="1"/>
  <c r="D48"/>
  <c r="E48" s="1"/>
  <c r="D40"/>
  <c r="E40" s="1"/>
  <c r="D32"/>
  <c r="E32" s="1"/>
  <c r="D24"/>
  <c r="E24" s="1"/>
  <c r="AY83"/>
  <c r="AZ83" s="1"/>
  <c r="AY75"/>
  <c r="AZ75" s="1"/>
  <c r="AY67"/>
  <c r="AZ67" s="1"/>
  <c r="AY59"/>
  <c r="AZ59" s="1"/>
  <c r="AY51"/>
  <c r="AZ51" s="1"/>
  <c r="AY43"/>
  <c r="AZ43" s="1"/>
  <c r="AY35"/>
  <c r="AZ35" s="1"/>
  <c r="AY27"/>
  <c r="AZ27" s="1"/>
  <c r="AU98"/>
  <c r="AV98" s="1"/>
  <c r="AU90"/>
  <c r="AV90" s="1"/>
  <c r="AU82"/>
  <c r="AV82" s="1"/>
  <c r="AU74"/>
  <c r="AV74" s="1"/>
  <c r="AU66"/>
  <c r="AV66" s="1"/>
  <c r="AU58"/>
  <c r="AV58" s="1"/>
  <c r="AU50"/>
  <c r="AV50" s="1"/>
  <c r="AU42"/>
  <c r="AV42" s="1"/>
  <c r="AU34"/>
  <c r="AV34" s="1"/>
  <c r="AU26"/>
  <c r="AV26" s="1"/>
  <c r="AQ97"/>
  <c r="AR97" s="1"/>
  <c r="AQ89"/>
  <c r="AR89" s="1"/>
  <c r="AQ81"/>
  <c r="AR81" s="1"/>
  <c r="AQ73"/>
  <c r="AR73" s="1"/>
  <c r="AQ65"/>
  <c r="AR65" s="1"/>
  <c r="AQ57"/>
  <c r="AR57" s="1"/>
  <c r="AQ49"/>
  <c r="AR49" s="1"/>
  <c r="AQ41"/>
  <c r="AR41" s="1"/>
  <c r="AQ33"/>
  <c r="AR33" s="1"/>
  <c r="AQ25"/>
  <c r="AR25" s="1"/>
  <c r="AM96"/>
  <c r="AN96" s="1"/>
  <c r="AM88"/>
  <c r="AN88" s="1"/>
  <c r="AM80"/>
  <c r="AN80" s="1"/>
  <c r="AM72"/>
  <c r="AN72" s="1"/>
  <c r="AM64"/>
  <c r="AN64" s="1"/>
  <c r="AM56"/>
  <c r="AN56" s="1"/>
  <c r="AM48"/>
  <c r="AN48" s="1"/>
  <c r="AM40"/>
  <c r="AN40" s="1"/>
  <c r="AM32"/>
  <c r="AN32" s="1"/>
  <c r="AM24"/>
  <c r="AN24" s="1"/>
  <c r="AI95"/>
  <c r="AJ95" s="1"/>
  <c r="AI87"/>
  <c r="AJ87" s="1"/>
  <c r="AI79"/>
  <c r="AJ79" s="1"/>
  <c r="AI71"/>
  <c r="AJ71" s="1"/>
  <c r="AI63"/>
  <c r="AJ63" s="1"/>
  <c r="AI55"/>
  <c r="AJ55" s="1"/>
  <c r="AI47"/>
  <c r="AJ47" s="1"/>
  <c r="AI39"/>
  <c r="AJ39" s="1"/>
  <c r="AI31"/>
  <c r="AJ31" s="1"/>
  <c r="AI23"/>
  <c r="AJ23" s="1"/>
  <c r="AE94"/>
  <c r="AF94" s="1"/>
  <c r="AE86"/>
  <c r="AF86" s="1"/>
  <c r="AE78"/>
  <c r="AF78" s="1"/>
  <c r="AE70"/>
  <c r="AF70" s="1"/>
  <c r="AE62"/>
  <c r="AF62" s="1"/>
  <c r="AE54"/>
  <c r="AF54" s="1"/>
  <c r="AE46"/>
  <c r="AF46" s="1"/>
  <c r="AE38"/>
  <c r="AF38" s="1"/>
  <c r="AE30"/>
  <c r="AF30" s="1"/>
  <c r="AE22"/>
  <c r="AF22" s="1"/>
  <c r="AA93"/>
  <c r="AB93" s="1"/>
  <c r="AA85"/>
  <c r="AB85" s="1"/>
  <c r="AA77"/>
  <c r="AB77" s="1"/>
  <c r="AA69"/>
  <c r="AB69" s="1"/>
  <c r="AA61"/>
  <c r="AB61" s="1"/>
  <c r="AA53"/>
  <c r="AB53" s="1"/>
  <c r="AA45"/>
  <c r="AB45" s="1"/>
  <c r="AA37"/>
  <c r="AB37" s="1"/>
  <c r="AA29"/>
  <c r="AB29" s="1"/>
  <c r="AA21"/>
  <c r="AB21" s="1"/>
  <c r="W92"/>
  <c r="X92" s="1"/>
  <c r="W84"/>
  <c r="X84" s="1"/>
  <c r="W76"/>
  <c r="X76" s="1"/>
  <c r="W68"/>
  <c r="X68" s="1"/>
  <c r="W60"/>
  <c r="X60" s="1"/>
  <c r="W52"/>
  <c r="X52" s="1"/>
  <c r="W44"/>
  <c r="X44" s="1"/>
  <c r="W36"/>
  <c r="X36" s="1"/>
  <c r="W28"/>
  <c r="X28" s="1"/>
  <c r="W20"/>
  <c r="X20" s="1"/>
  <c r="S91"/>
  <c r="T91" s="1"/>
  <c r="S83"/>
  <c r="T83" s="1"/>
  <c r="S75"/>
  <c r="T75" s="1"/>
  <c r="S67"/>
  <c r="T67" s="1"/>
  <c r="S59"/>
  <c r="T59" s="1"/>
  <c r="S51"/>
  <c r="T51" s="1"/>
  <c r="S43"/>
  <c r="T43" s="1"/>
  <c r="S35"/>
  <c r="T35" s="1"/>
  <c r="S27"/>
  <c r="T27" s="1"/>
  <c r="S19"/>
  <c r="T19" s="1"/>
  <c r="O90"/>
  <c r="P90" s="1"/>
  <c r="O82"/>
  <c r="P82" s="1"/>
  <c r="O74"/>
  <c r="P74" s="1"/>
  <c r="O66"/>
  <c r="P66" s="1"/>
  <c r="O58"/>
  <c r="P58" s="1"/>
  <c r="O50"/>
  <c r="P50" s="1"/>
  <c r="O42"/>
  <c r="P42" s="1"/>
  <c r="O34"/>
  <c r="P34" s="1"/>
  <c r="O26"/>
  <c r="P26" s="1"/>
  <c r="O18"/>
  <c r="P18" s="1"/>
  <c r="K89"/>
  <c r="L89" s="1"/>
  <c r="K81"/>
  <c r="L81" s="1"/>
  <c r="K73"/>
  <c r="L73" s="1"/>
  <c r="K65"/>
  <c r="L65" s="1"/>
  <c r="K57"/>
  <c r="L57" s="1"/>
  <c r="K49"/>
  <c r="L49" s="1"/>
  <c r="K41"/>
  <c r="L41" s="1"/>
  <c r="K33"/>
  <c r="L33" s="1"/>
  <c r="K25"/>
  <c r="L25" s="1"/>
  <c r="K17"/>
  <c r="L17" s="1"/>
  <c r="BO31"/>
  <c r="BP31" s="1"/>
  <c r="CE35"/>
  <c r="CF35" s="1"/>
  <c r="CU39"/>
  <c r="CV39" s="1"/>
  <c r="DK43"/>
  <c r="DL43" s="1"/>
  <c r="BC30"/>
  <c r="BD30" s="1"/>
  <c r="BS34"/>
  <c r="BT34" s="1"/>
  <c r="CI38"/>
  <c r="CJ38" s="1"/>
  <c r="CY42"/>
  <c r="CZ42" s="1"/>
  <c r="DO46"/>
  <c r="DP46" s="1"/>
  <c r="BG33"/>
  <c r="BH33" s="1"/>
  <c r="BW37"/>
  <c r="BX37" s="1"/>
  <c r="CM41"/>
  <c r="CN41" s="1"/>
  <c r="DC45"/>
  <c r="DD45" s="1"/>
  <c r="DS49"/>
  <c r="DT49" s="1"/>
  <c r="BK36"/>
  <c r="BL36" s="1"/>
  <c r="CA40"/>
  <c r="CB40" s="1"/>
  <c r="CQ44"/>
  <c r="CR44" s="1"/>
  <c r="DG48"/>
  <c r="DH48" s="1"/>
  <c r="DW52"/>
  <c r="DX52" s="1"/>
  <c r="BO39"/>
  <c r="BP39" s="1"/>
  <c r="CE43"/>
  <c r="CF43" s="1"/>
  <c r="CU47"/>
  <c r="CV47" s="1"/>
  <c r="DK51"/>
  <c r="DL51" s="1"/>
  <c r="BC38"/>
  <c r="BD38" s="1"/>
  <c r="BS42"/>
  <c r="BT42" s="1"/>
  <c r="CI46"/>
  <c r="CJ46" s="1"/>
  <c r="CY50"/>
  <c r="CZ50" s="1"/>
  <c r="DO54"/>
  <c r="DP54" s="1"/>
  <c r="BG41"/>
  <c r="BH41" s="1"/>
  <c r="BW45"/>
  <c r="BX45" s="1"/>
  <c r="CM49"/>
  <c r="CN49" s="1"/>
  <c r="DC53"/>
  <c r="DD53" s="1"/>
  <c r="DS57"/>
  <c r="DT57" s="1"/>
  <c r="BK44"/>
  <c r="BL44" s="1"/>
  <c r="CA48"/>
  <c r="CB48" s="1"/>
  <c r="CQ52"/>
  <c r="CR52" s="1"/>
  <c r="DG56"/>
  <c r="DH56" s="1"/>
  <c r="DW60"/>
  <c r="DX60" s="1"/>
  <c r="BO47"/>
  <c r="BP47" s="1"/>
  <c r="CE51"/>
  <c r="CF51" s="1"/>
  <c r="CU55"/>
  <c r="CV55" s="1"/>
  <c r="DK59"/>
  <c r="DL59" s="1"/>
  <c r="BC46"/>
  <c r="BD46" s="1"/>
  <c r="BS50"/>
  <c r="BT50" s="1"/>
  <c r="CI54"/>
  <c r="CJ54" s="1"/>
  <c r="CY58"/>
  <c r="CZ58" s="1"/>
  <c r="DO62"/>
  <c r="DP62" s="1"/>
  <c r="BG49"/>
  <c r="BH49" s="1"/>
  <c r="BW53"/>
  <c r="BX53" s="1"/>
  <c r="CM57"/>
  <c r="CN57" s="1"/>
  <c r="DC61"/>
  <c r="DD61" s="1"/>
  <c r="DS65"/>
  <c r="DT65" s="1"/>
  <c r="BK52"/>
  <c r="BL52" s="1"/>
  <c r="CA56"/>
  <c r="CB56" s="1"/>
  <c r="CQ60"/>
  <c r="CR60" s="1"/>
  <c r="DG64"/>
  <c r="DH64" s="1"/>
  <c r="DW68"/>
  <c r="DX68" s="1"/>
  <c r="BO55"/>
  <c r="BP55" s="1"/>
  <c r="CE59"/>
  <c r="CF59" s="1"/>
  <c r="CU63"/>
  <c r="CV63" s="1"/>
  <c r="DK67"/>
  <c r="DL67" s="1"/>
  <c r="BC54"/>
  <c r="BD54" s="1"/>
  <c r="BS58"/>
  <c r="BT58" s="1"/>
  <c r="CI62"/>
  <c r="CJ62" s="1"/>
  <c r="CY66"/>
  <c r="CZ66" s="1"/>
  <c r="DO70"/>
  <c r="DP70" s="1"/>
  <c r="BG57"/>
  <c r="BH57" s="1"/>
  <c r="BW61"/>
  <c r="BX61" s="1"/>
  <c r="CM65"/>
  <c r="CN65" s="1"/>
  <c r="DC69"/>
  <c r="DD69" s="1"/>
  <c r="DS73"/>
  <c r="DT73" s="1"/>
  <c r="BK60"/>
  <c r="BL60" s="1"/>
  <c r="CA64"/>
  <c r="CB64" s="1"/>
  <c r="CQ68"/>
  <c r="CR68" s="1"/>
  <c r="DG72"/>
  <c r="DH72" s="1"/>
  <c r="DW76"/>
  <c r="DX76" s="1"/>
  <c r="BO63"/>
  <c r="BP63" s="1"/>
  <c r="CE67"/>
  <c r="CF67" s="1"/>
  <c r="CU71"/>
  <c r="CV71" s="1"/>
  <c r="DK75"/>
  <c r="DL75" s="1"/>
  <c r="BC62"/>
  <c r="BD62" s="1"/>
  <c r="BS66"/>
  <c r="BT66" s="1"/>
  <c r="CI70"/>
  <c r="CJ70" s="1"/>
  <c r="CY74"/>
  <c r="CZ74" s="1"/>
  <c r="DO78"/>
  <c r="DP78" s="1"/>
  <c r="BG65"/>
  <c r="BH65" s="1"/>
  <c r="BW69"/>
  <c r="BX69" s="1"/>
  <c r="CM73"/>
  <c r="CN73" s="1"/>
  <c r="DC77"/>
  <c r="DD77" s="1"/>
  <c r="DS81"/>
  <c r="DT81" s="1"/>
  <c r="BK68"/>
  <c r="BL68" s="1"/>
  <c r="CA72"/>
  <c r="CB72" s="1"/>
  <c r="CQ76"/>
  <c r="CR76" s="1"/>
  <c r="DG80"/>
  <c r="DH80" s="1"/>
  <c r="DW84"/>
  <c r="DX84" s="1"/>
  <c r="BO71"/>
  <c r="BP71" s="1"/>
  <c r="CE75"/>
  <c r="CF75" s="1"/>
  <c r="CU79"/>
  <c r="CV79" s="1"/>
  <c r="DK83"/>
  <c r="DL83" s="1"/>
  <c r="BC70"/>
  <c r="BD70" s="1"/>
  <c r="BS74"/>
  <c r="BT74" s="1"/>
  <c r="CI78"/>
  <c r="CJ78" s="1"/>
  <c r="CY82"/>
  <c r="CZ82" s="1"/>
  <c r="DO86"/>
  <c r="DP86" s="1"/>
  <c r="BG73"/>
  <c r="BH73" s="1"/>
  <c r="BW77"/>
  <c r="BX77" s="1"/>
  <c r="CM81"/>
  <c r="CN81" s="1"/>
  <c r="DC85"/>
  <c r="DD85" s="1"/>
  <c r="DS89"/>
  <c r="DT89" s="1"/>
  <c r="BK76"/>
  <c r="BL76" s="1"/>
  <c r="CA80"/>
  <c r="CB80" s="1"/>
  <c r="CQ84"/>
  <c r="CR84" s="1"/>
  <c r="DG88"/>
  <c r="DH88" s="1"/>
  <c r="DW92"/>
  <c r="DX92" s="1"/>
  <c r="BO79"/>
  <c r="BP79" s="1"/>
  <c r="CE83"/>
  <c r="CF83" s="1"/>
  <c r="CU87"/>
  <c r="CV87" s="1"/>
  <c r="DK91"/>
  <c r="DL91" s="1"/>
  <c r="BC78"/>
  <c r="BD78" s="1"/>
  <c r="BS82"/>
  <c r="BT82" s="1"/>
  <c r="AY89"/>
  <c r="AZ89" s="1"/>
  <c r="AY81"/>
  <c r="AZ81" s="1"/>
  <c r="AY73"/>
  <c r="AZ73" s="1"/>
  <c r="AY65"/>
  <c r="AZ65" s="1"/>
  <c r="AY57"/>
  <c r="AZ57" s="1"/>
  <c r="AY49"/>
  <c r="AZ49" s="1"/>
  <c r="AY41"/>
  <c r="AZ41" s="1"/>
  <c r="AY33"/>
  <c r="AZ33" s="1"/>
  <c r="AU104"/>
  <c r="AV104" s="1"/>
  <c r="AU96"/>
  <c r="AV96" s="1"/>
  <c r="AU88"/>
  <c r="AV88" s="1"/>
  <c r="AU80"/>
  <c r="AV80" s="1"/>
  <c r="AU72"/>
  <c r="AV72" s="1"/>
  <c r="AU64"/>
  <c r="AV64" s="1"/>
  <c r="AU56"/>
  <c r="AV56" s="1"/>
  <c r="AU48"/>
  <c r="AV48" s="1"/>
  <c r="AU40"/>
  <c r="AV40" s="1"/>
  <c r="AU32"/>
  <c r="AV32" s="1"/>
  <c r="AQ103"/>
  <c r="AR103" s="1"/>
  <c r="AQ95"/>
  <c r="AR95" s="1"/>
  <c r="AQ87"/>
  <c r="AR87" s="1"/>
  <c r="AQ79"/>
  <c r="AR79" s="1"/>
  <c r="AQ71"/>
  <c r="AR71" s="1"/>
  <c r="AQ63"/>
  <c r="AR63" s="1"/>
  <c r="AQ55"/>
  <c r="AR55" s="1"/>
  <c r="AQ47"/>
  <c r="AR47" s="1"/>
  <c r="AQ39"/>
  <c r="AR39" s="1"/>
  <c r="AQ31"/>
  <c r="AR31" s="1"/>
  <c r="AM102"/>
  <c r="AN102" s="1"/>
  <c r="AM94"/>
  <c r="AN94" s="1"/>
  <c r="AM86"/>
  <c r="AN86" s="1"/>
  <c r="AM78"/>
  <c r="AN78" s="1"/>
  <c r="AM70"/>
  <c r="AN70" s="1"/>
  <c r="AM62"/>
  <c r="AN62" s="1"/>
  <c r="AM54"/>
  <c r="AN54" s="1"/>
  <c r="AM46"/>
  <c r="AN46" s="1"/>
  <c r="AM38"/>
  <c r="AN38" s="1"/>
  <c r="AM30"/>
  <c r="AN30" s="1"/>
  <c r="AI101"/>
  <c r="AJ101" s="1"/>
  <c r="AI93"/>
  <c r="AJ93" s="1"/>
  <c r="AI85"/>
  <c r="AJ85" s="1"/>
  <c r="AI77"/>
  <c r="AJ77" s="1"/>
  <c r="AI69"/>
  <c r="AJ69" s="1"/>
  <c r="AI61"/>
  <c r="AJ61" s="1"/>
  <c r="AI53"/>
  <c r="AJ53" s="1"/>
  <c r="AI45"/>
  <c r="AJ45" s="1"/>
  <c r="AI37"/>
  <c r="AJ37" s="1"/>
  <c r="AI29"/>
  <c r="AJ29" s="1"/>
  <c r="AE100"/>
  <c r="AF100" s="1"/>
  <c r="AE92"/>
  <c r="AF92" s="1"/>
  <c r="AE84"/>
  <c r="AF84" s="1"/>
  <c r="AE76"/>
  <c r="AF76" s="1"/>
  <c r="AE68"/>
  <c r="AF68" s="1"/>
  <c r="AE60"/>
  <c r="AF60" s="1"/>
  <c r="AE52"/>
  <c r="AF52" s="1"/>
  <c r="AE44"/>
  <c r="AF44" s="1"/>
  <c r="AE36"/>
  <c r="AF36" s="1"/>
  <c r="AE28"/>
  <c r="AF28" s="1"/>
  <c r="AA99"/>
  <c r="AB99" s="1"/>
  <c r="AA91"/>
  <c r="AB91" s="1"/>
  <c r="AA83"/>
  <c r="AB83" s="1"/>
  <c r="AA75"/>
  <c r="AB75" s="1"/>
  <c r="AA67"/>
  <c r="AB67" s="1"/>
  <c r="AA59"/>
  <c r="AB59" s="1"/>
  <c r="AA51"/>
  <c r="AB51" s="1"/>
  <c r="AA43"/>
  <c r="AB43" s="1"/>
  <c r="AA35"/>
  <c r="AB35" s="1"/>
  <c r="AA27"/>
  <c r="AB27" s="1"/>
  <c r="W98"/>
  <c r="X98" s="1"/>
  <c r="W90"/>
  <c r="X90" s="1"/>
  <c r="W82"/>
  <c r="X82" s="1"/>
  <c r="W74"/>
  <c r="X74" s="1"/>
  <c r="W66"/>
  <c r="X66" s="1"/>
  <c r="W58"/>
  <c r="X58" s="1"/>
  <c r="W50"/>
  <c r="X50" s="1"/>
  <c r="W42"/>
  <c r="X42" s="1"/>
  <c r="W34"/>
  <c r="X34" s="1"/>
  <c r="W26"/>
  <c r="X26" s="1"/>
  <c r="S97"/>
  <c r="T97" s="1"/>
  <c r="S89"/>
  <c r="T89" s="1"/>
  <c r="S81"/>
  <c r="T81" s="1"/>
  <c r="S73"/>
  <c r="T73" s="1"/>
  <c r="S65"/>
  <c r="T65" s="1"/>
  <c r="S57"/>
  <c r="T57" s="1"/>
  <c r="S49"/>
  <c r="T49" s="1"/>
  <c r="S41"/>
  <c r="T41" s="1"/>
  <c r="S33"/>
  <c r="T33" s="1"/>
  <c r="S25"/>
  <c r="T25" s="1"/>
  <c r="O96"/>
  <c r="P96" s="1"/>
  <c r="O88"/>
  <c r="P88" s="1"/>
  <c r="O80"/>
  <c r="P80" s="1"/>
  <c r="O72"/>
  <c r="P72" s="1"/>
  <c r="O64"/>
  <c r="P64" s="1"/>
  <c r="O56"/>
  <c r="P56" s="1"/>
  <c r="O48"/>
  <c r="P48" s="1"/>
  <c r="O40"/>
  <c r="P40" s="1"/>
  <c r="O32"/>
  <c r="P32" s="1"/>
  <c r="O24"/>
  <c r="P24" s="1"/>
  <c r="K95"/>
  <c r="L95" s="1"/>
  <c r="K87"/>
  <c r="L87" s="1"/>
  <c r="K79"/>
  <c r="L79" s="1"/>
  <c r="K71"/>
  <c r="L71" s="1"/>
  <c r="K63"/>
  <c r="L63" s="1"/>
  <c r="K55"/>
  <c r="L55" s="1"/>
  <c r="K47"/>
  <c r="L47" s="1"/>
  <c r="K39"/>
  <c r="L39" s="1"/>
  <c r="K31"/>
  <c r="L31" s="1"/>
  <c r="K23"/>
  <c r="L23" s="1"/>
  <c r="BC28"/>
  <c r="BD28" s="1"/>
  <c r="BS32"/>
  <c r="BT32" s="1"/>
  <c r="CI36"/>
  <c r="CJ36" s="1"/>
  <c r="CY40"/>
  <c r="CZ40" s="1"/>
  <c r="DO44"/>
  <c r="DP44" s="1"/>
  <c r="BG31"/>
  <c r="BH31" s="1"/>
  <c r="BW35"/>
  <c r="BX35" s="1"/>
  <c r="CM39"/>
  <c r="CN39" s="1"/>
  <c r="DC43"/>
  <c r="DD43" s="1"/>
  <c r="DS47"/>
  <c r="DT47" s="1"/>
  <c r="BK34"/>
  <c r="BL34" s="1"/>
  <c r="CA38"/>
  <c r="CB38" s="1"/>
  <c r="CQ42"/>
  <c r="CR42" s="1"/>
  <c r="DG46"/>
  <c r="DH46" s="1"/>
  <c r="DW50"/>
  <c r="DX50" s="1"/>
  <c r="BO37"/>
  <c r="BP37" s="1"/>
  <c r="CE41"/>
  <c r="CF41" s="1"/>
  <c r="CU45"/>
  <c r="CV45" s="1"/>
  <c r="DK49"/>
  <c r="DL49" s="1"/>
  <c r="BC36"/>
  <c r="BD36" s="1"/>
  <c r="BS40"/>
  <c r="BT40" s="1"/>
  <c r="CI44"/>
  <c r="CJ44" s="1"/>
  <c r="CY48"/>
  <c r="CZ48" s="1"/>
  <c r="DO52"/>
  <c r="DP52" s="1"/>
  <c r="BG39"/>
  <c r="BH39" s="1"/>
  <c r="BW43"/>
  <c r="BX43" s="1"/>
  <c r="CM47"/>
  <c r="CN47" s="1"/>
  <c r="DC51"/>
  <c r="DD51" s="1"/>
  <c r="DS55"/>
  <c r="DT55" s="1"/>
  <c r="BK42"/>
  <c r="BL42" s="1"/>
  <c r="CA46"/>
  <c r="CB46" s="1"/>
  <c r="CQ50"/>
  <c r="CR50" s="1"/>
  <c r="DG54"/>
  <c r="DH54" s="1"/>
  <c r="DW58"/>
  <c r="DX58" s="1"/>
  <c r="BO45"/>
  <c r="BP45" s="1"/>
  <c r="CE49"/>
  <c r="CF49" s="1"/>
  <c r="CU53"/>
  <c r="CV53" s="1"/>
  <c r="DK57"/>
  <c r="DL57" s="1"/>
  <c r="BC44"/>
  <c r="BD44" s="1"/>
  <c r="BS48"/>
  <c r="BT48" s="1"/>
  <c r="CI52"/>
  <c r="CJ52" s="1"/>
  <c r="CY56"/>
  <c r="CZ56" s="1"/>
  <c r="DO60"/>
  <c r="DP60" s="1"/>
  <c r="BG47"/>
  <c r="BH47" s="1"/>
  <c r="BW51"/>
  <c r="BX51" s="1"/>
  <c r="CM55"/>
  <c r="CN55" s="1"/>
  <c r="DC59"/>
  <c r="DD59" s="1"/>
  <c r="DS63"/>
  <c r="DT63" s="1"/>
  <c r="BK50"/>
  <c r="BL50" s="1"/>
  <c r="CA54"/>
  <c r="CB54" s="1"/>
  <c r="CQ58"/>
  <c r="CR58" s="1"/>
  <c r="DG62"/>
  <c r="DH62" s="1"/>
  <c r="DW66"/>
  <c r="DX66" s="1"/>
  <c r="BO53"/>
  <c r="BP53" s="1"/>
  <c r="CE57"/>
  <c r="CF57" s="1"/>
  <c r="CU61"/>
  <c r="CV61" s="1"/>
  <c r="DK65"/>
  <c r="DL65" s="1"/>
  <c r="BC52"/>
  <c r="BD52" s="1"/>
  <c r="BS56"/>
  <c r="BT56" s="1"/>
  <c r="CI60"/>
  <c r="CJ60" s="1"/>
  <c r="CY64"/>
  <c r="CZ64" s="1"/>
  <c r="DO68"/>
  <c r="DP68" s="1"/>
  <c r="BG55"/>
  <c r="BH55" s="1"/>
  <c r="BW59"/>
  <c r="BX59" s="1"/>
  <c r="CM63"/>
  <c r="CN63" s="1"/>
  <c r="DC67"/>
  <c r="DD67" s="1"/>
  <c r="DS71"/>
  <c r="DT71" s="1"/>
  <c r="BK58"/>
  <c r="BL58" s="1"/>
  <c r="CA62"/>
  <c r="CB62" s="1"/>
  <c r="CQ66"/>
  <c r="CR66" s="1"/>
  <c r="DG70"/>
  <c r="DH70" s="1"/>
  <c r="DW74"/>
  <c r="DX74" s="1"/>
  <c r="BO61"/>
  <c r="BP61" s="1"/>
  <c r="CE65"/>
  <c r="CF65" s="1"/>
  <c r="CU69"/>
  <c r="CV69" s="1"/>
  <c r="DK73"/>
  <c r="DL73" s="1"/>
  <c r="BC60"/>
  <c r="BD60" s="1"/>
  <c r="BS64"/>
  <c r="BT64" s="1"/>
  <c r="CI68"/>
  <c r="CJ68" s="1"/>
  <c r="CY72"/>
  <c r="CZ72" s="1"/>
  <c r="DO76"/>
  <c r="DP76" s="1"/>
  <c r="BG63"/>
  <c r="BH63" s="1"/>
  <c r="BW67"/>
  <c r="BX67" s="1"/>
  <c r="CM71"/>
  <c r="CN71" s="1"/>
  <c r="DC75"/>
  <c r="DD75" s="1"/>
  <c r="DS79"/>
  <c r="DT79" s="1"/>
  <c r="BK66"/>
  <c r="BL66" s="1"/>
  <c r="CA70"/>
  <c r="CB70" s="1"/>
  <c r="CQ74"/>
  <c r="CR74" s="1"/>
  <c r="DG78"/>
  <c r="DH78" s="1"/>
  <c r="DW82"/>
  <c r="DX82" s="1"/>
  <c r="BO69"/>
  <c r="BP69" s="1"/>
  <c r="CE73"/>
  <c r="CF73" s="1"/>
  <c r="CU77"/>
  <c r="CV77" s="1"/>
  <c r="DK81"/>
  <c r="DL81" s="1"/>
  <c r="BC68"/>
  <c r="BD68" s="1"/>
  <c r="BS72"/>
  <c r="BT72" s="1"/>
  <c r="CI76"/>
  <c r="CJ76" s="1"/>
  <c r="CY80"/>
  <c r="CZ80" s="1"/>
  <c r="DO84"/>
  <c r="DP84" s="1"/>
  <c r="BG71"/>
  <c r="BH71" s="1"/>
  <c r="BW75"/>
  <c r="BX75" s="1"/>
  <c r="CM79"/>
  <c r="CN79" s="1"/>
  <c r="DC83"/>
  <c r="DD83" s="1"/>
  <c r="DS87"/>
  <c r="DT87" s="1"/>
  <c r="BK74"/>
  <c r="BL74" s="1"/>
  <c r="CA78"/>
  <c r="CB78" s="1"/>
  <c r="CQ82"/>
  <c r="CR82" s="1"/>
  <c r="DG86"/>
  <c r="DH86" s="1"/>
  <c r="DW90"/>
  <c r="DX90" s="1"/>
  <c r="BO77"/>
  <c r="BP77" s="1"/>
  <c r="CE81"/>
  <c r="CF81" s="1"/>
  <c r="CU85"/>
  <c r="CV85" s="1"/>
  <c r="DK89"/>
  <c r="DL89" s="1"/>
  <c r="BC76"/>
  <c r="BD76" s="1"/>
  <c r="BS80"/>
  <c r="BT80" s="1"/>
  <c r="CI84"/>
  <c r="CJ84" s="1"/>
  <c r="CY88"/>
  <c r="CZ88" s="1"/>
  <c r="DO92"/>
  <c r="DP92" s="1"/>
  <c r="BG79"/>
  <c r="BH79" s="1"/>
  <c r="BW83"/>
  <c r="BX83" s="1"/>
  <c r="CQ88"/>
  <c r="CR88" s="1"/>
  <c r="DG92"/>
  <c r="DH92" s="1"/>
  <c r="DW96"/>
  <c r="DX96" s="1"/>
  <c r="BO83"/>
  <c r="BP83" s="1"/>
  <c r="CE87"/>
  <c r="CF87" s="1"/>
  <c r="CU91"/>
  <c r="CV91" s="1"/>
  <c r="DK95"/>
  <c r="DL95" s="1"/>
  <c r="BC82"/>
  <c r="BD82" s="1"/>
  <c r="BS86"/>
  <c r="BT86" s="1"/>
  <c r="CI90"/>
  <c r="CJ90" s="1"/>
  <c r="CY94"/>
  <c r="CZ94" s="1"/>
  <c r="DO98"/>
  <c r="DP98" s="1"/>
  <c r="BG85"/>
  <c r="BH85" s="1"/>
  <c r="BW89"/>
  <c r="BX89" s="1"/>
  <c r="CM93"/>
  <c r="CN93" s="1"/>
  <c r="DC97"/>
  <c r="DD97" s="1"/>
  <c r="DS101"/>
  <c r="DT101" s="1"/>
  <c r="BK88"/>
  <c r="BL88" s="1"/>
  <c r="CA92"/>
  <c r="CB92" s="1"/>
  <c r="CQ96"/>
  <c r="CR96" s="1"/>
  <c r="DG100"/>
  <c r="DH100" s="1"/>
  <c r="DW104"/>
  <c r="DX104" s="1"/>
  <c r="BO91"/>
  <c r="BP91" s="1"/>
  <c r="CE95"/>
  <c r="CF95" s="1"/>
  <c r="CU99"/>
  <c r="CV99" s="1"/>
  <c r="DK103"/>
  <c r="DL103" s="1"/>
  <c r="BC90"/>
  <c r="BD90" s="1"/>
  <c r="BS94"/>
  <c r="BT94" s="1"/>
  <c r="CI98"/>
  <c r="CJ98" s="1"/>
  <c r="CY102"/>
  <c r="CZ102" s="1"/>
  <c r="DO106"/>
  <c r="DP106" s="1"/>
  <c r="BC92"/>
  <c r="BD92" s="1"/>
  <c r="BS96"/>
  <c r="BT96" s="1"/>
  <c r="AY87"/>
  <c r="AZ87" s="1"/>
  <c r="AY79"/>
  <c r="AZ79" s="1"/>
  <c r="AY71"/>
  <c r="AZ71" s="1"/>
  <c r="AY63"/>
  <c r="AZ63" s="1"/>
  <c r="AY55"/>
  <c r="AZ55" s="1"/>
  <c r="AY47"/>
  <c r="AZ47" s="1"/>
  <c r="AY39"/>
  <c r="AZ39" s="1"/>
  <c r="AY31"/>
  <c r="AZ31" s="1"/>
  <c r="AU102"/>
  <c r="AV102" s="1"/>
  <c r="AU94"/>
  <c r="AV94" s="1"/>
  <c r="AU86"/>
  <c r="AV86" s="1"/>
  <c r="AU78"/>
  <c r="AV78" s="1"/>
  <c r="AU70"/>
  <c r="AV70" s="1"/>
  <c r="AU62"/>
  <c r="AV62" s="1"/>
  <c r="AU54"/>
  <c r="AV54" s="1"/>
  <c r="AU46"/>
  <c r="AV46" s="1"/>
  <c r="AU38"/>
  <c r="AV38" s="1"/>
  <c r="AU30"/>
  <c r="AV30" s="1"/>
  <c r="AQ101"/>
  <c r="AR101" s="1"/>
  <c r="AQ93"/>
  <c r="AR93" s="1"/>
  <c r="AQ85"/>
  <c r="AR85" s="1"/>
  <c r="AQ77"/>
  <c r="AR77" s="1"/>
  <c r="AQ69"/>
  <c r="AR69" s="1"/>
  <c r="AQ61"/>
  <c r="AR61" s="1"/>
  <c r="AQ53"/>
  <c r="AR53" s="1"/>
  <c r="AQ45"/>
  <c r="AR45" s="1"/>
  <c r="AQ37"/>
  <c r="AR37" s="1"/>
  <c r="AQ29"/>
  <c r="AR29" s="1"/>
  <c r="AM100"/>
  <c r="AN100" s="1"/>
  <c r="AM92"/>
  <c r="AN92" s="1"/>
  <c r="AM84"/>
  <c r="AN84" s="1"/>
  <c r="AM76"/>
  <c r="AN76" s="1"/>
  <c r="AM68"/>
  <c r="AN68" s="1"/>
  <c r="AM60"/>
  <c r="AN60" s="1"/>
  <c r="AM52"/>
  <c r="AN52" s="1"/>
  <c r="AM44"/>
  <c r="AN44" s="1"/>
  <c r="AM36"/>
  <c r="AN36" s="1"/>
  <c r="AM28"/>
  <c r="AN28" s="1"/>
  <c r="AI99"/>
  <c r="AJ99" s="1"/>
  <c r="AI91"/>
  <c r="AJ91" s="1"/>
  <c r="AI83"/>
  <c r="AJ83" s="1"/>
  <c r="AI75"/>
  <c r="AJ75" s="1"/>
  <c r="AI67"/>
  <c r="AJ67" s="1"/>
  <c r="AI59"/>
  <c r="AJ59" s="1"/>
  <c r="AI51"/>
  <c r="AJ51" s="1"/>
  <c r="AI43"/>
  <c r="AJ43" s="1"/>
  <c r="AI35"/>
  <c r="AJ35" s="1"/>
  <c r="AI27"/>
  <c r="AJ27" s="1"/>
  <c r="AE98"/>
  <c r="AF98" s="1"/>
  <c r="AE90"/>
  <c r="AF90" s="1"/>
  <c r="AE82"/>
  <c r="AF82" s="1"/>
  <c r="AE74"/>
  <c r="AF74" s="1"/>
  <c r="AE66"/>
  <c r="AF66" s="1"/>
  <c r="AE58"/>
  <c r="AF58" s="1"/>
  <c r="AE50"/>
  <c r="AF50" s="1"/>
  <c r="AE42"/>
  <c r="AF42" s="1"/>
  <c r="AE34"/>
  <c r="AF34" s="1"/>
  <c r="AE26"/>
  <c r="AF26" s="1"/>
  <c r="AA97"/>
  <c r="AB97" s="1"/>
  <c r="AA89"/>
  <c r="AB89" s="1"/>
  <c r="AA81"/>
  <c r="AB81" s="1"/>
  <c r="AA73"/>
  <c r="AB73" s="1"/>
  <c r="AA65"/>
  <c r="AB65" s="1"/>
  <c r="AA57"/>
  <c r="AB57" s="1"/>
  <c r="AA49"/>
  <c r="AB49" s="1"/>
  <c r="AA41"/>
  <c r="AB41" s="1"/>
  <c r="AA33"/>
  <c r="AB33" s="1"/>
  <c r="AA25"/>
  <c r="AB25" s="1"/>
  <c r="W96"/>
  <c r="X96" s="1"/>
  <c r="W88"/>
  <c r="X88" s="1"/>
  <c r="W80"/>
  <c r="X80" s="1"/>
  <c r="W72"/>
  <c r="X72" s="1"/>
  <c r="W64"/>
  <c r="X64" s="1"/>
  <c r="W56"/>
  <c r="X56" s="1"/>
  <c r="W48"/>
  <c r="X48" s="1"/>
  <c r="W40"/>
  <c r="X40" s="1"/>
  <c r="W32"/>
  <c r="X32" s="1"/>
  <c r="W24"/>
  <c r="X24" s="1"/>
  <c r="S95"/>
  <c r="T95" s="1"/>
  <c r="S87"/>
  <c r="T87" s="1"/>
  <c r="S79"/>
  <c r="T79" s="1"/>
  <c r="S71"/>
  <c r="T71" s="1"/>
  <c r="S63"/>
  <c r="T63" s="1"/>
  <c r="S55"/>
  <c r="T55" s="1"/>
  <c r="S47"/>
  <c r="T47" s="1"/>
  <c r="S39"/>
  <c r="T39" s="1"/>
  <c r="S31"/>
  <c r="T31" s="1"/>
  <c r="S23"/>
  <c r="T23" s="1"/>
  <c r="O94"/>
  <c r="P94" s="1"/>
  <c r="O86"/>
  <c r="P86" s="1"/>
  <c r="O78"/>
  <c r="P78" s="1"/>
  <c r="O70"/>
  <c r="P70" s="1"/>
  <c r="O62"/>
  <c r="P62" s="1"/>
  <c r="O54"/>
  <c r="P54" s="1"/>
  <c r="O46"/>
  <c r="P46" s="1"/>
  <c r="O38"/>
  <c r="P38" s="1"/>
  <c r="O30"/>
  <c r="P30" s="1"/>
  <c r="O22"/>
  <c r="P22" s="1"/>
  <c r="K93"/>
  <c r="L93" s="1"/>
  <c r="K85"/>
  <c r="L85" s="1"/>
  <c r="K77"/>
  <c r="L77" s="1"/>
  <c r="K69"/>
  <c r="L69" s="1"/>
  <c r="K61"/>
  <c r="L61" s="1"/>
  <c r="K53"/>
  <c r="L53" s="1"/>
  <c r="K45"/>
  <c r="L45" s="1"/>
  <c r="K37"/>
  <c r="L37" s="1"/>
  <c r="K29"/>
  <c r="L29" s="1"/>
  <c r="K21"/>
  <c r="L21" s="1"/>
  <c r="BG29"/>
  <c r="BH29" s="1"/>
  <c r="BW33"/>
  <c r="BX33" s="1"/>
  <c r="CM37"/>
  <c r="CN37" s="1"/>
  <c r="DC41"/>
  <c r="DD41" s="1"/>
  <c r="DS45"/>
  <c r="DT45" s="1"/>
  <c r="BK32"/>
  <c r="BL32" s="1"/>
  <c r="CA36"/>
  <c r="CB36" s="1"/>
  <c r="CQ40"/>
  <c r="CR40" s="1"/>
  <c r="DG44"/>
  <c r="DH44" s="1"/>
  <c r="DW48"/>
  <c r="DX48" s="1"/>
  <c r="BO35"/>
  <c r="BP35" s="1"/>
  <c r="CE39"/>
  <c r="CF39" s="1"/>
  <c r="CU43"/>
  <c r="CV43" s="1"/>
  <c r="DK47"/>
  <c r="DL47" s="1"/>
  <c r="BC34"/>
  <c r="BD34" s="1"/>
  <c r="BS38"/>
  <c r="BT38" s="1"/>
  <c r="CI42"/>
  <c r="CJ42" s="1"/>
  <c r="CY46"/>
  <c r="CZ46" s="1"/>
  <c r="DO50"/>
  <c r="DP50" s="1"/>
  <c r="BG37"/>
  <c r="BH37" s="1"/>
  <c r="BW41"/>
  <c r="BX41" s="1"/>
  <c r="CM45"/>
  <c r="CN45" s="1"/>
  <c r="DC49"/>
  <c r="DD49" s="1"/>
  <c r="DS53"/>
  <c r="DT53" s="1"/>
  <c r="BK40"/>
  <c r="BL40" s="1"/>
  <c r="CA44"/>
  <c r="CB44" s="1"/>
  <c r="CQ48"/>
  <c r="CR48" s="1"/>
  <c r="DG52"/>
  <c r="DH52" s="1"/>
  <c r="DW56"/>
  <c r="DX56" s="1"/>
  <c r="BO43"/>
  <c r="BP43" s="1"/>
  <c r="CE47"/>
  <c r="CF47" s="1"/>
  <c r="CU51"/>
  <c r="CV51" s="1"/>
  <c r="DK55"/>
  <c r="DL55" s="1"/>
  <c r="BC42"/>
  <c r="BD42" s="1"/>
  <c r="BS46"/>
  <c r="BT46" s="1"/>
  <c r="CI50"/>
  <c r="CJ50" s="1"/>
  <c r="CY54"/>
  <c r="CZ54" s="1"/>
  <c r="DO58"/>
  <c r="DP58" s="1"/>
  <c r="BG45"/>
  <c r="BH45" s="1"/>
  <c r="BW49"/>
  <c r="BX49" s="1"/>
  <c r="CM53"/>
  <c r="CN53" s="1"/>
  <c r="DC57"/>
  <c r="DD57" s="1"/>
  <c r="DS61"/>
  <c r="DT61" s="1"/>
  <c r="BK48"/>
  <c r="BL48" s="1"/>
  <c r="CA52"/>
  <c r="CB52" s="1"/>
  <c r="CQ56"/>
  <c r="CR56" s="1"/>
  <c r="DG60"/>
  <c r="DH60" s="1"/>
  <c r="DW64"/>
  <c r="DX64" s="1"/>
  <c r="BO51"/>
  <c r="BP51" s="1"/>
  <c r="CE55"/>
  <c r="CF55" s="1"/>
  <c r="CU59"/>
  <c r="CV59" s="1"/>
  <c r="DK63"/>
  <c r="DL63" s="1"/>
  <c r="BC50"/>
  <c r="BD50" s="1"/>
  <c r="BS54"/>
  <c r="BT54" s="1"/>
  <c r="CI58"/>
  <c r="CJ58" s="1"/>
  <c r="CY62"/>
  <c r="CZ62" s="1"/>
  <c r="DO66"/>
  <c r="DP66" s="1"/>
  <c r="BG53"/>
  <c r="BH53" s="1"/>
  <c r="BW57"/>
  <c r="BX57" s="1"/>
  <c r="CM61"/>
  <c r="CN61" s="1"/>
  <c r="DC65"/>
  <c r="DD65" s="1"/>
  <c r="DS69"/>
  <c r="DT69" s="1"/>
  <c r="BK56"/>
  <c r="BL56" s="1"/>
  <c r="CA60"/>
  <c r="CB60" s="1"/>
  <c r="CQ64"/>
  <c r="CR64" s="1"/>
  <c r="DG68"/>
  <c r="DH68" s="1"/>
  <c r="DW72"/>
  <c r="DX72" s="1"/>
  <c r="BO59"/>
  <c r="BP59" s="1"/>
  <c r="CE63"/>
  <c r="CF63" s="1"/>
  <c r="CU67"/>
  <c r="CV67" s="1"/>
  <c r="DK71"/>
  <c r="DL71" s="1"/>
  <c r="BC58"/>
  <c r="BD58" s="1"/>
  <c r="BS62"/>
  <c r="BT62" s="1"/>
  <c r="CI66"/>
  <c r="CJ66" s="1"/>
  <c r="CY70"/>
  <c r="CZ70" s="1"/>
  <c r="DO74"/>
  <c r="DP74" s="1"/>
  <c r="BG61"/>
  <c r="BH61" s="1"/>
  <c r="BW65"/>
  <c r="BX65" s="1"/>
  <c r="CM69"/>
  <c r="CN69" s="1"/>
  <c r="DC73"/>
  <c r="DD73" s="1"/>
  <c r="DS77"/>
  <c r="DT77" s="1"/>
  <c r="BK64"/>
  <c r="BL64" s="1"/>
  <c r="CA68"/>
  <c r="CB68" s="1"/>
  <c r="CQ72"/>
  <c r="CR72" s="1"/>
  <c r="DG76"/>
  <c r="DH76" s="1"/>
  <c r="DW80"/>
  <c r="DX80" s="1"/>
  <c r="BO67"/>
  <c r="BP67" s="1"/>
  <c r="CE71"/>
  <c r="CF71" s="1"/>
  <c r="CU75"/>
  <c r="CV75" s="1"/>
  <c r="DK79"/>
  <c r="DL79" s="1"/>
  <c r="BC66"/>
  <c r="BD66" s="1"/>
  <c r="BS70"/>
  <c r="BT70" s="1"/>
  <c r="CI74"/>
  <c r="CJ74" s="1"/>
  <c r="CY78"/>
  <c r="CZ78" s="1"/>
  <c r="DO82"/>
  <c r="DP82" s="1"/>
  <c r="BG69"/>
  <c r="BH69" s="1"/>
  <c r="BW73"/>
  <c r="BX73" s="1"/>
  <c r="CM77"/>
  <c r="CN77" s="1"/>
  <c r="DC81"/>
  <c r="DD81" s="1"/>
  <c r="DS85"/>
  <c r="DT85" s="1"/>
  <c r="BK72"/>
  <c r="BL72" s="1"/>
  <c r="CA76"/>
  <c r="CB76" s="1"/>
  <c r="CQ80"/>
  <c r="CR80" s="1"/>
  <c r="DG84"/>
  <c r="DH84" s="1"/>
  <c r="DW88"/>
  <c r="DX88" s="1"/>
  <c r="BO75"/>
  <c r="BP75" s="1"/>
  <c r="CE79"/>
  <c r="CF79" s="1"/>
  <c r="CU83"/>
  <c r="CV83" s="1"/>
  <c r="DK87"/>
  <c r="DL87" s="1"/>
  <c r="BC74"/>
  <c r="BD74" s="1"/>
  <c r="BS78"/>
  <c r="BT78" s="1"/>
  <c r="CI82"/>
  <c r="CJ82" s="1"/>
  <c r="CY86"/>
  <c r="CZ86" s="1"/>
  <c r="DO90"/>
  <c r="DP90" s="1"/>
  <c r="BG77"/>
  <c r="BH77" s="1"/>
  <c r="BW81"/>
  <c r="BX81" s="1"/>
  <c r="CM85"/>
  <c r="CN85" s="1"/>
  <c r="DC89"/>
  <c r="DD89" s="1"/>
  <c r="DS93"/>
  <c r="DT93" s="1"/>
  <c r="BK80"/>
  <c r="BL80" s="1"/>
  <c r="CA84"/>
  <c r="CB84" s="1"/>
  <c r="AY85"/>
  <c r="AZ85" s="1"/>
  <c r="AY77"/>
  <c r="AZ77" s="1"/>
  <c r="AY69"/>
  <c r="AZ69" s="1"/>
  <c r="AY61"/>
  <c r="AZ61" s="1"/>
  <c r="AY53"/>
  <c r="AZ53" s="1"/>
  <c r="AY45"/>
  <c r="AZ45" s="1"/>
  <c r="AY37"/>
  <c r="AZ37" s="1"/>
  <c r="AY29"/>
  <c r="AZ29" s="1"/>
  <c r="AU100"/>
  <c r="AV100" s="1"/>
  <c r="AU92"/>
  <c r="AV92" s="1"/>
  <c r="AU84"/>
  <c r="AV84" s="1"/>
  <c r="AU76"/>
  <c r="AV76" s="1"/>
  <c r="AU68"/>
  <c r="AV68" s="1"/>
  <c r="AU60"/>
  <c r="AV60" s="1"/>
  <c r="AU52"/>
  <c r="AV52" s="1"/>
  <c r="AU44"/>
  <c r="AV44" s="1"/>
  <c r="AU36"/>
  <c r="AV36" s="1"/>
  <c r="AU28"/>
  <c r="AV28" s="1"/>
  <c r="AQ99"/>
  <c r="AR99" s="1"/>
  <c r="AQ91"/>
  <c r="AR91" s="1"/>
  <c r="AQ83"/>
  <c r="AR83" s="1"/>
  <c r="AQ75"/>
  <c r="AR75" s="1"/>
  <c r="AQ67"/>
  <c r="AR67" s="1"/>
  <c r="AQ59"/>
  <c r="AR59" s="1"/>
  <c r="AQ51"/>
  <c r="AR51" s="1"/>
  <c r="AQ43"/>
  <c r="AR43" s="1"/>
  <c r="AQ35"/>
  <c r="AR35" s="1"/>
  <c r="AQ27"/>
  <c r="AR27" s="1"/>
  <c r="AM98"/>
  <c r="AN98" s="1"/>
  <c r="AM90"/>
  <c r="AN90" s="1"/>
  <c r="AM82"/>
  <c r="AN82" s="1"/>
  <c r="AM74"/>
  <c r="AN74" s="1"/>
  <c r="AM66"/>
  <c r="AN66" s="1"/>
  <c r="AM58"/>
  <c r="AN58" s="1"/>
  <c r="AM50"/>
  <c r="AN50" s="1"/>
  <c r="AM42"/>
  <c r="AN42" s="1"/>
  <c r="AM34"/>
  <c r="AN34" s="1"/>
  <c r="AM26"/>
  <c r="AN26" s="1"/>
  <c r="AI97"/>
  <c r="AJ97" s="1"/>
  <c r="AI89"/>
  <c r="AJ89" s="1"/>
  <c r="AI81"/>
  <c r="AJ81" s="1"/>
  <c r="AI73"/>
  <c r="AJ73" s="1"/>
  <c r="AI65"/>
  <c r="AJ65" s="1"/>
  <c r="AI57"/>
  <c r="AJ57" s="1"/>
  <c r="AI49"/>
  <c r="AJ49" s="1"/>
  <c r="AI41"/>
  <c r="AJ41" s="1"/>
  <c r="AI33"/>
  <c r="AJ33" s="1"/>
  <c r="AI25"/>
  <c r="AJ25" s="1"/>
  <c r="AE96"/>
  <c r="AF96" s="1"/>
  <c r="AE88"/>
  <c r="AF88" s="1"/>
  <c r="AE80"/>
  <c r="AF80" s="1"/>
  <c r="AE72"/>
  <c r="AF72" s="1"/>
  <c r="AE64"/>
  <c r="AF64" s="1"/>
  <c r="AE56"/>
  <c r="AF56" s="1"/>
  <c r="AE48"/>
  <c r="AF48" s="1"/>
  <c r="AE40"/>
  <c r="AF40" s="1"/>
  <c r="AE32"/>
  <c r="AF32" s="1"/>
  <c r="AE24"/>
  <c r="AF24" s="1"/>
  <c r="AA95"/>
  <c r="AB95" s="1"/>
  <c r="AA87"/>
  <c r="AB87" s="1"/>
  <c r="AA79"/>
  <c r="AB79" s="1"/>
  <c r="AA71"/>
  <c r="AB71" s="1"/>
  <c r="AA63"/>
  <c r="AB63" s="1"/>
  <c r="AA55"/>
  <c r="AB55" s="1"/>
  <c r="AA47"/>
  <c r="AB47" s="1"/>
  <c r="AA39"/>
  <c r="AB39" s="1"/>
  <c r="AA31"/>
  <c r="AB31" s="1"/>
  <c r="AA23"/>
  <c r="AB23" s="1"/>
  <c r="W94"/>
  <c r="X94" s="1"/>
  <c r="W86"/>
  <c r="X86" s="1"/>
  <c r="W78"/>
  <c r="X78" s="1"/>
  <c r="W70"/>
  <c r="X70" s="1"/>
  <c r="W62"/>
  <c r="X62" s="1"/>
  <c r="W54"/>
  <c r="X54" s="1"/>
  <c r="W46"/>
  <c r="X46" s="1"/>
  <c r="W38"/>
  <c r="X38" s="1"/>
  <c r="W30"/>
  <c r="X30" s="1"/>
  <c r="W22"/>
  <c r="X22" s="1"/>
  <c r="S93"/>
  <c r="T93" s="1"/>
  <c r="S85"/>
  <c r="T85" s="1"/>
  <c r="S77"/>
  <c r="T77" s="1"/>
  <c r="S69"/>
  <c r="T69" s="1"/>
  <c r="S61"/>
  <c r="T61" s="1"/>
  <c r="S53"/>
  <c r="T53" s="1"/>
  <c r="S45"/>
  <c r="T45" s="1"/>
  <c r="S37"/>
  <c r="T37" s="1"/>
  <c r="S29"/>
  <c r="T29" s="1"/>
  <c r="S21"/>
  <c r="T21" s="1"/>
  <c r="O92"/>
  <c r="P92" s="1"/>
  <c r="O84"/>
  <c r="P84" s="1"/>
  <c r="O76"/>
  <c r="P76" s="1"/>
  <c r="O68"/>
  <c r="P68" s="1"/>
  <c r="O60"/>
  <c r="P60" s="1"/>
  <c r="O52"/>
  <c r="P52" s="1"/>
  <c r="O44"/>
  <c r="P44" s="1"/>
  <c r="O36"/>
  <c r="P36" s="1"/>
  <c r="O28"/>
  <c r="P28" s="1"/>
  <c r="O20"/>
  <c r="P20" s="1"/>
  <c r="K91"/>
  <c r="L91" s="1"/>
  <c r="K83"/>
  <c r="L83" s="1"/>
  <c r="K75"/>
  <c r="L75" s="1"/>
  <c r="K67"/>
  <c r="L67" s="1"/>
  <c r="K59"/>
  <c r="L59" s="1"/>
  <c r="K51"/>
  <c r="L51" s="1"/>
  <c r="K43"/>
  <c r="L43" s="1"/>
  <c r="K35"/>
  <c r="L35" s="1"/>
  <c r="K27"/>
  <c r="L27" s="1"/>
  <c r="K19"/>
  <c r="L19" s="1"/>
  <c r="BK30"/>
  <c r="BL30" s="1"/>
  <c r="CA34"/>
  <c r="CB34" s="1"/>
  <c r="CQ38"/>
  <c r="CR38" s="1"/>
  <c r="DG42"/>
  <c r="DH42" s="1"/>
  <c r="DW46"/>
  <c r="DX46" s="1"/>
  <c r="BO33"/>
  <c r="BP33" s="1"/>
  <c r="CE37"/>
  <c r="CF37" s="1"/>
  <c r="CU41"/>
  <c r="CV41" s="1"/>
  <c r="DK45"/>
  <c r="DL45" s="1"/>
  <c r="BC32"/>
  <c r="BD32" s="1"/>
  <c r="BS36"/>
  <c r="BT36" s="1"/>
  <c r="CI40"/>
  <c r="CJ40" s="1"/>
  <c r="CY44"/>
  <c r="CZ44" s="1"/>
  <c r="DO48"/>
  <c r="DP48" s="1"/>
  <c r="BG35"/>
  <c r="BH35" s="1"/>
  <c r="BW39"/>
  <c r="BX39" s="1"/>
  <c r="CM43"/>
  <c r="CN43" s="1"/>
  <c r="DC47"/>
  <c r="DD47" s="1"/>
  <c r="DS51"/>
  <c r="DT51" s="1"/>
  <c r="BK38"/>
  <c r="BL38" s="1"/>
  <c r="CA42"/>
  <c r="CB42" s="1"/>
  <c r="CQ46"/>
  <c r="CR46" s="1"/>
  <c r="DG50"/>
  <c r="DH50" s="1"/>
  <c r="DW54"/>
  <c r="DX54" s="1"/>
  <c r="BO41"/>
  <c r="BP41" s="1"/>
  <c r="CE45"/>
  <c r="CF45" s="1"/>
  <c r="CU49"/>
  <c r="CV49" s="1"/>
  <c r="DK53"/>
  <c r="DL53" s="1"/>
  <c r="BC40"/>
  <c r="BD40" s="1"/>
  <c r="BS44"/>
  <c r="BT44" s="1"/>
  <c r="CI48"/>
  <c r="CJ48" s="1"/>
  <c r="CY52"/>
  <c r="CZ52" s="1"/>
  <c r="DO56"/>
  <c r="DP56" s="1"/>
  <c r="BG43"/>
  <c r="BH43" s="1"/>
  <c r="BW47"/>
  <c r="BX47" s="1"/>
  <c r="CM51"/>
  <c r="CN51" s="1"/>
  <c r="DC55"/>
  <c r="DD55" s="1"/>
  <c r="DS59"/>
  <c r="DT59" s="1"/>
  <c r="BK46"/>
  <c r="BL46" s="1"/>
  <c r="CA50"/>
  <c r="CB50" s="1"/>
  <c r="CQ54"/>
  <c r="CR54" s="1"/>
  <c r="DG58"/>
  <c r="DH58" s="1"/>
  <c r="DW62"/>
  <c r="DX62" s="1"/>
  <c r="BO49"/>
  <c r="BP49" s="1"/>
  <c r="CE53"/>
  <c r="CF53" s="1"/>
  <c r="CU57"/>
  <c r="CV57" s="1"/>
  <c r="DK61"/>
  <c r="DL61" s="1"/>
  <c r="BC48"/>
  <c r="BD48" s="1"/>
  <c r="BS52"/>
  <c r="BT52" s="1"/>
  <c r="CI56"/>
  <c r="CJ56" s="1"/>
  <c r="CY60"/>
  <c r="CZ60" s="1"/>
  <c r="DO64"/>
  <c r="DP64" s="1"/>
  <c r="BG51"/>
  <c r="BH51" s="1"/>
  <c r="BW55"/>
  <c r="BX55" s="1"/>
  <c r="CM59"/>
  <c r="CN59" s="1"/>
  <c r="DC63"/>
  <c r="DD63" s="1"/>
  <c r="DS67"/>
  <c r="DT67" s="1"/>
  <c r="BK54"/>
  <c r="BL54" s="1"/>
  <c r="CA58"/>
  <c r="CB58" s="1"/>
  <c r="CQ62"/>
  <c r="CR62" s="1"/>
  <c r="DG66"/>
  <c r="DH66" s="1"/>
  <c r="DW70"/>
  <c r="DX70" s="1"/>
  <c r="BO57"/>
  <c r="BP57" s="1"/>
  <c r="CE61"/>
  <c r="CF61" s="1"/>
  <c r="CU65"/>
  <c r="CV65" s="1"/>
  <c r="DK69"/>
  <c r="DL69" s="1"/>
  <c r="BC56"/>
  <c r="BD56" s="1"/>
  <c r="BS60"/>
  <c r="BT60" s="1"/>
  <c r="CI64"/>
  <c r="CJ64" s="1"/>
  <c r="CY68"/>
  <c r="CZ68" s="1"/>
  <c r="DO72"/>
  <c r="DP72" s="1"/>
  <c r="BG59"/>
  <c r="BH59" s="1"/>
  <c r="BW63"/>
  <c r="BX63" s="1"/>
  <c r="CM67"/>
  <c r="CN67" s="1"/>
  <c r="DC71"/>
  <c r="DD71" s="1"/>
  <c r="DS75"/>
  <c r="DT75" s="1"/>
  <c r="BK62"/>
  <c r="BL62" s="1"/>
  <c r="CA66"/>
  <c r="CB66" s="1"/>
  <c r="CQ70"/>
  <c r="CR70" s="1"/>
  <c r="DG74"/>
  <c r="DH74" s="1"/>
  <c r="DW78"/>
  <c r="DX78" s="1"/>
  <c r="BO65"/>
  <c r="BP65" s="1"/>
  <c r="CE69"/>
  <c r="CF69" s="1"/>
  <c r="CU73"/>
  <c r="CV73" s="1"/>
  <c r="DK77"/>
  <c r="DL77" s="1"/>
  <c r="BC64"/>
  <c r="BD64" s="1"/>
  <c r="BS68"/>
  <c r="BT68" s="1"/>
  <c r="CI72"/>
  <c r="CJ72" s="1"/>
  <c r="CY76"/>
  <c r="CZ76" s="1"/>
  <c r="DO80"/>
  <c r="DP80" s="1"/>
  <c r="BG67"/>
  <c r="BH67" s="1"/>
  <c r="BW71"/>
  <c r="BX71" s="1"/>
  <c r="CM75"/>
  <c r="CN75" s="1"/>
  <c r="DC79"/>
  <c r="DD79" s="1"/>
  <c r="DS83"/>
  <c r="DT83" s="1"/>
  <c r="BK70"/>
  <c r="BL70" s="1"/>
  <c r="CA74"/>
  <c r="CB74" s="1"/>
  <c r="CQ78"/>
  <c r="CR78" s="1"/>
  <c r="DG82"/>
  <c r="DH82" s="1"/>
  <c r="DW86"/>
  <c r="DX86" s="1"/>
  <c r="BO73"/>
  <c r="BP73" s="1"/>
  <c r="CE77"/>
  <c r="CF77" s="1"/>
  <c r="CU81"/>
  <c r="CV81" s="1"/>
  <c r="DK85"/>
  <c r="DL85" s="1"/>
  <c r="BC72"/>
  <c r="BD72" s="1"/>
  <c r="BS76"/>
  <c r="BT76" s="1"/>
  <c r="CI80"/>
  <c r="CJ80" s="1"/>
  <c r="CY84"/>
  <c r="CZ84" s="1"/>
  <c r="DO88"/>
  <c r="DP88" s="1"/>
  <c r="BG75"/>
  <c r="BH75" s="1"/>
  <c r="BW79"/>
  <c r="BX79" s="1"/>
  <c r="CM83"/>
  <c r="CN83" s="1"/>
  <c r="DC87"/>
  <c r="DD87" s="1"/>
  <c r="DS91"/>
  <c r="DT91" s="1"/>
  <c r="BK78"/>
  <c r="BL78" s="1"/>
  <c r="CA82"/>
  <c r="CB82" s="1"/>
  <c r="CQ86"/>
  <c r="CR86" s="1"/>
  <c r="DG90"/>
  <c r="DH90" s="1"/>
  <c r="DW94"/>
  <c r="DX94" s="1"/>
  <c r="BO81"/>
  <c r="BP81" s="1"/>
  <c r="CI86"/>
  <c r="CJ86" s="1"/>
  <c r="CY90"/>
  <c r="CZ90" s="1"/>
  <c r="DO94"/>
  <c r="DP94" s="1"/>
  <c r="BG81"/>
  <c r="BH81" s="1"/>
  <c r="BW85"/>
  <c r="BX85" s="1"/>
  <c r="CM89"/>
  <c r="CN89" s="1"/>
  <c r="DC93"/>
  <c r="DD93" s="1"/>
  <c r="DS97"/>
  <c r="DT97" s="1"/>
  <c r="BK84"/>
  <c r="BL84" s="1"/>
  <c r="CA88"/>
  <c r="CB88" s="1"/>
  <c r="CQ92"/>
  <c r="CR92" s="1"/>
  <c r="DG96"/>
  <c r="DH96" s="1"/>
  <c r="DW100"/>
  <c r="DX100" s="1"/>
  <c r="BO87"/>
  <c r="BP87" s="1"/>
  <c r="CE91"/>
  <c r="CF91" s="1"/>
  <c r="CU95"/>
  <c r="CV95" s="1"/>
  <c r="DK99"/>
  <c r="DL99" s="1"/>
  <c r="BC86"/>
  <c r="BD86" s="1"/>
  <c r="BS90"/>
  <c r="BT90" s="1"/>
  <c r="CI94"/>
  <c r="CJ94" s="1"/>
  <c r="CY98"/>
  <c r="CZ98" s="1"/>
  <c r="DO102"/>
  <c r="DP102" s="1"/>
  <c r="BG89"/>
  <c r="BH89" s="1"/>
  <c r="BW93"/>
  <c r="BX93" s="1"/>
  <c r="CM97"/>
  <c r="CN97" s="1"/>
  <c r="DC101"/>
  <c r="DD101" s="1"/>
  <c r="DS105"/>
  <c r="DT105" s="1"/>
  <c r="BK92"/>
  <c r="BL92" s="1"/>
  <c r="CA96"/>
  <c r="CB96" s="1"/>
  <c r="CQ100"/>
  <c r="CR100" s="1"/>
  <c r="DG104"/>
  <c r="DH104" s="1"/>
  <c r="DW108"/>
  <c r="DX108" s="1"/>
  <c r="BK94"/>
  <c r="BL94" s="1"/>
  <c r="CI100"/>
  <c r="CJ100" s="1"/>
  <c r="CY104"/>
  <c r="CZ104" s="1"/>
  <c r="DO108"/>
  <c r="DP108" s="1"/>
  <c r="BC94"/>
  <c r="BD94" s="1"/>
  <c r="BS98"/>
  <c r="BT98" s="1"/>
  <c r="CI102"/>
  <c r="CJ102" s="1"/>
  <c r="CY106"/>
  <c r="CZ106" s="1"/>
  <c r="DO110"/>
  <c r="DP110" s="1"/>
  <c r="BC96"/>
  <c r="BD96" s="1"/>
  <c r="BS100"/>
  <c r="BT100" s="1"/>
  <c r="CI104"/>
  <c r="CJ104" s="1"/>
  <c r="CY108"/>
  <c r="CZ108" s="1"/>
  <c r="DO112"/>
  <c r="DP112" s="1"/>
  <c r="BC98"/>
  <c r="BD98" s="1"/>
  <c r="BS102"/>
  <c r="BT102" s="1"/>
  <c r="CI106"/>
  <c r="CJ106" s="1"/>
  <c r="CY110"/>
  <c r="CZ110" s="1"/>
  <c r="DO114"/>
  <c r="DP114" s="1"/>
  <c r="BC100"/>
  <c r="BD100" s="1"/>
  <c r="BS104"/>
  <c r="BT104" s="1"/>
  <c r="CI108"/>
  <c r="CJ108" s="1"/>
  <c r="CY112"/>
  <c r="CZ112" s="1"/>
  <c r="DO116"/>
  <c r="DP116" s="1"/>
  <c r="BC102"/>
  <c r="BD102" s="1"/>
  <c r="BS106"/>
  <c r="BT106" s="1"/>
  <c r="CI110"/>
  <c r="CJ110" s="1"/>
  <c r="CY114"/>
  <c r="CZ114" s="1"/>
  <c r="DO118"/>
  <c r="DP118" s="1"/>
  <c r="BC104"/>
  <c r="BD104" s="1"/>
  <c r="BS108"/>
  <c r="BT108" s="1"/>
  <c r="CI112"/>
  <c r="CJ112" s="1"/>
  <c r="CY116"/>
  <c r="CZ116" s="1"/>
  <c r="DO120"/>
  <c r="DP120" s="1"/>
  <c r="BC106"/>
  <c r="BD106" s="1"/>
  <c r="BS110"/>
  <c r="BT110" s="1"/>
  <c r="CI114"/>
  <c r="CJ114" s="1"/>
  <c r="CY118"/>
  <c r="CZ118" s="1"/>
  <c r="DO122"/>
  <c r="DP122" s="1"/>
  <c r="AY86"/>
  <c r="AZ86" s="1"/>
  <c r="AY78"/>
  <c r="AZ78" s="1"/>
  <c r="AY70"/>
  <c r="AZ70" s="1"/>
  <c r="AY62"/>
  <c r="AZ62" s="1"/>
  <c r="AY54"/>
  <c r="AZ54" s="1"/>
  <c r="AY46"/>
  <c r="AZ46" s="1"/>
  <c r="AY38"/>
  <c r="AZ38" s="1"/>
  <c r="AY30"/>
  <c r="AZ30" s="1"/>
  <c r="AU101"/>
  <c r="AV101" s="1"/>
  <c r="AU93"/>
  <c r="AV93" s="1"/>
  <c r="AU85"/>
  <c r="AV85" s="1"/>
  <c r="AU77"/>
  <c r="AV77" s="1"/>
  <c r="AU69"/>
  <c r="AV69" s="1"/>
  <c r="AU61"/>
  <c r="AV61" s="1"/>
  <c r="AU53"/>
  <c r="AV53" s="1"/>
  <c r="AU45"/>
  <c r="AV45" s="1"/>
  <c r="AU37"/>
  <c r="AV37" s="1"/>
  <c r="AU29"/>
  <c r="AV29" s="1"/>
  <c r="AQ100"/>
  <c r="AR100" s="1"/>
  <c r="AQ92"/>
  <c r="AR92" s="1"/>
  <c r="AQ84"/>
  <c r="AR84" s="1"/>
  <c r="AQ76"/>
  <c r="AR76" s="1"/>
  <c r="AQ68"/>
  <c r="AR68" s="1"/>
  <c r="AQ60"/>
  <c r="AR60" s="1"/>
  <c r="AQ52"/>
  <c r="AR52" s="1"/>
  <c r="AQ44"/>
  <c r="AR44" s="1"/>
  <c r="AQ36"/>
  <c r="AR36" s="1"/>
  <c r="AQ28"/>
  <c r="AR28" s="1"/>
  <c r="AM99"/>
  <c r="AN99" s="1"/>
  <c r="AM91"/>
  <c r="AN91" s="1"/>
  <c r="AM83"/>
  <c r="AN83" s="1"/>
  <c r="AM75"/>
  <c r="AN75" s="1"/>
  <c r="AM67"/>
  <c r="AN67" s="1"/>
  <c r="AM59"/>
  <c r="AN59" s="1"/>
  <c r="AM51"/>
  <c r="AN51" s="1"/>
  <c r="AM43"/>
  <c r="AN43" s="1"/>
  <c r="AM35"/>
  <c r="AN35" s="1"/>
  <c r="AM27"/>
  <c r="AN27" s="1"/>
  <c r="AI98"/>
  <c r="AJ98" s="1"/>
  <c r="AI90"/>
  <c r="AJ90" s="1"/>
  <c r="AI82"/>
  <c r="AJ82" s="1"/>
  <c r="AI74"/>
  <c r="AJ74" s="1"/>
  <c r="AI66"/>
  <c r="AJ66" s="1"/>
  <c r="AI58"/>
  <c r="AJ58" s="1"/>
  <c r="AI50"/>
  <c r="AJ50" s="1"/>
  <c r="AI42"/>
  <c r="AJ42" s="1"/>
  <c r="AI34"/>
  <c r="AJ34" s="1"/>
  <c r="AI26"/>
  <c r="AJ26" s="1"/>
  <c r="AE97"/>
  <c r="AF97" s="1"/>
  <c r="AE89"/>
  <c r="AF89" s="1"/>
  <c r="AE81"/>
  <c r="AF81" s="1"/>
  <c r="AE73"/>
  <c r="AF73" s="1"/>
  <c r="AE65"/>
  <c r="AF65" s="1"/>
  <c r="AE57"/>
  <c r="AF57" s="1"/>
  <c r="AE49"/>
  <c r="AF49" s="1"/>
  <c r="AE41"/>
  <c r="AF41" s="1"/>
  <c r="AE33"/>
  <c r="AF33" s="1"/>
  <c r="AE25"/>
  <c r="AF25" s="1"/>
  <c r="AA96"/>
  <c r="AB96" s="1"/>
  <c r="AA88"/>
  <c r="AB88" s="1"/>
  <c r="AA80"/>
  <c r="AB80" s="1"/>
  <c r="AA72"/>
  <c r="AB72" s="1"/>
  <c r="AA64"/>
  <c r="AB64" s="1"/>
  <c r="AA56"/>
  <c r="AB56" s="1"/>
  <c r="AA48"/>
  <c r="AB48" s="1"/>
  <c r="AA40"/>
  <c r="AB40" s="1"/>
  <c r="AA32"/>
  <c r="AB32" s="1"/>
  <c r="AA24"/>
  <c r="AB24" s="1"/>
  <c r="W95"/>
  <c r="X95" s="1"/>
  <c r="W87"/>
  <c r="X87" s="1"/>
  <c r="W79"/>
  <c r="X79" s="1"/>
  <c r="W71"/>
  <c r="X71" s="1"/>
  <c r="W63"/>
  <c r="X63" s="1"/>
  <c r="W55"/>
  <c r="X55" s="1"/>
  <c r="W47"/>
  <c r="X47" s="1"/>
  <c r="W39"/>
  <c r="X39" s="1"/>
  <c r="W31"/>
  <c r="X31" s="1"/>
  <c r="W23"/>
  <c r="X23" s="1"/>
  <c r="S94"/>
  <c r="T94" s="1"/>
  <c r="S86"/>
  <c r="T86" s="1"/>
  <c r="S78"/>
  <c r="T78" s="1"/>
  <c r="S70"/>
  <c r="T70" s="1"/>
  <c r="S62"/>
  <c r="T62" s="1"/>
  <c r="S54"/>
  <c r="T54" s="1"/>
  <c r="S46"/>
  <c r="T46" s="1"/>
  <c r="S38"/>
  <c r="T38" s="1"/>
  <c r="S30"/>
  <c r="T30" s="1"/>
  <c r="S22"/>
  <c r="T22" s="1"/>
  <c r="O93"/>
  <c r="P93" s="1"/>
  <c r="O85"/>
  <c r="P85" s="1"/>
  <c r="O77"/>
  <c r="P77" s="1"/>
  <c r="O69"/>
  <c r="P69" s="1"/>
  <c r="O61"/>
  <c r="P61" s="1"/>
  <c r="O53"/>
  <c r="P53" s="1"/>
  <c r="O45"/>
  <c r="P45" s="1"/>
  <c r="O37"/>
  <c r="P37" s="1"/>
  <c r="O29"/>
  <c r="P29" s="1"/>
  <c r="O21"/>
  <c r="P21" s="1"/>
  <c r="K92"/>
  <c r="L92" s="1"/>
  <c r="K84"/>
  <c r="L84" s="1"/>
  <c r="K76"/>
  <c r="L76" s="1"/>
  <c r="K68"/>
  <c r="L68" s="1"/>
  <c r="K60"/>
  <c r="L60" s="1"/>
  <c r="K52"/>
  <c r="L52" s="1"/>
  <c r="K44"/>
  <c r="L44" s="1"/>
  <c r="K36"/>
  <c r="L36" s="1"/>
  <c r="K28"/>
  <c r="L28" s="1"/>
  <c r="K20"/>
  <c r="L20" s="1"/>
  <c r="BO32"/>
  <c r="BP32" s="1"/>
  <c r="CE36"/>
  <c r="CF36" s="1"/>
  <c r="CU40"/>
  <c r="CV40" s="1"/>
  <c r="DK44"/>
  <c r="DL44" s="1"/>
  <c r="BC31"/>
  <c r="BD31" s="1"/>
  <c r="BS35"/>
  <c r="BT35" s="1"/>
  <c r="CI39"/>
  <c r="CJ39" s="1"/>
  <c r="CY43"/>
  <c r="CZ43" s="1"/>
  <c r="DO47"/>
  <c r="DP47" s="1"/>
  <c r="BG34"/>
  <c r="BH34" s="1"/>
  <c r="BW38"/>
  <c r="BX38" s="1"/>
  <c r="CM42"/>
  <c r="CN42" s="1"/>
  <c r="DC46"/>
  <c r="DD46" s="1"/>
  <c r="DS50"/>
  <c r="DT50" s="1"/>
  <c r="BK37"/>
  <c r="BL37" s="1"/>
  <c r="CA41"/>
  <c r="CB41" s="1"/>
  <c r="CQ45"/>
  <c r="CR45" s="1"/>
  <c r="DG49"/>
  <c r="DH49" s="1"/>
  <c r="DW53"/>
  <c r="DX53" s="1"/>
  <c r="BO40"/>
  <c r="BP40" s="1"/>
  <c r="CE44"/>
  <c r="CF44" s="1"/>
  <c r="CU48"/>
  <c r="CV48" s="1"/>
  <c r="DK52"/>
  <c r="DL52" s="1"/>
  <c r="BC39"/>
  <c r="BD39" s="1"/>
  <c r="BS43"/>
  <c r="BT43" s="1"/>
  <c r="CI47"/>
  <c r="CJ47" s="1"/>
  <c r="CY51"/>
  <c r="CZ51" s="1"/>
  <c r="DO55"/>
  <c r="DP55" s="1"/>
  <c r="BG42"/>
  <c r="BH42" s="1"/>
  <c r="BW46"/>
  <c r="BX46" s="1"/>
  <c r="CM50"/>
  <c r="CN50" s="1"/>
  <c r="DC54"/>
  <c r="DD54" s="1"/>
  <c r="DS58"/>
  <c r="DT58" s="1"/>
  <c r="BK45"/>
  <c r="BL45" s="1"/>
  <c r="CA49"/>
  <c r="CB49" s="1"/>
  <c r="CQ53"/>
  <c r="CR53" s="1"/>
  <c r="DG57"/>
  <c r="DH57" s="1"/>
  <c r="DW61"/>
  <c r="DX61" s="1"/>
  <c r="BO48"/>
  <c r="BP48" s="1"/>
  <c r="CE52"/>
  <c r="CF52" s="1"/>
  <c r="CU56"/>
  <c r="CV56" s="1"/>
  <c r="DK60"/>
  <c r="DL60" s="1"/>
  <c r="BC47"/>
  <c r="BD47" s="1"/>
  <c r="BS51"/>
  <c r="BT51" s="1"/>
  <c r="CI55"/>
  <c r="CJ55" s="1"/>
  <c r="CY59"/>
  <c r="CZ59" s="1"/>
  <c r="DO63"/>
  <c r="DP63" s="1"/>
  <c r="BG50"/>
  <c r="BH50" s="1"/>
  <c r="BW54"/>
  <c r="BX54" s="1"/>
  <c r="CM58"/>
  <c r="CN58" s="1"/>
  <c r="DC62"/>
  <c r="DD62" s="1"/>
  <c r="DS66"/>
  <c r="DT66" s="1"/>
  <c r="BK53"/>
  <c r="BL53" s="1"/>
  <c r="CA57"/>
  <c r="CB57" s="1"/>
  <c r="CQ61"/>
  <c r="CR61" s="1"/>
  <c r="DG65"/>
  <c r="DH65" s="1"/>
  <c r="DW69"/>
  <c r="DX69" s="1"/>
  <c r="BO56"/>
  <c r="BP56" s="1"/>
  <c r="CE60"/>
  <c r="CF60" s="1"/>
  <c r="CU64"/>
  <c r="CV64" s="1"/>
  <c r="DK68"/>
  <c r="DL68" s="1"/>
  <c r="BC55"/>
  <c r="BD55" s="1"/>
  <c r="BS59"/>
  <c r="BT59" s="1"/>
  <c r="CI63"/>
  <c r="CJ63" s="1"/>
  <c r="CY67"/>
  <c r="CZ67" s="1"/>
  <c r="DO71"/>
  <c r="DP71" s="1"/>
  <c r="BG58"/>
  <c r="BH58" s="1"/>
  <c r="BW62"/>
  <c r="BX62" s="1"/>
  <c r="CM66"/>
  <c r="CN66" s="1"/>
  <c r="DC70"/>
  <c r="DD70" s="1"/>
  <c r="DS74"/>
  <c r="DT74" s="1"/>
  <c r="BK61"/>
  <c r="BL61" s="1"/>
  <c r="CA65"/>
  <c r="CB65" s="1"/>
  <c r="CQ69"/>
  <c r="CR69" s="1"/>
  <c r="DG73"/>
  <c r="DH73" s="1"/>
  <c r="DW77"/>
  <c r="DX77" s="1"/>
  <c r="CE85"/>
  <c r="CF85" s="1"/>
  <c r="CU89"/>
  <c r="CV89" s="1"/>
  <c r="DK93"/>
  <c r="DL93" s="1"/>
  <c r="BC80"/>
  <c r="BD80" s="1"/>
  <c r="BS84"/>
  <c r="BT84" s="1"/>
  <c r="CI88"/>
  <c r="CJ88" s="1"/>
  <c r="CY92"/>
  <c r="CZ92" s="1"/>
  <c r="DO96"/>
  <c r="DP96" s="1"/>
  <c r="BG83"/>
  <c r="BH83" s="1"/>
  <c r="BW87"/>
  <c r="BX87" s="1"/>
  <c r="CM91"/>
  <c r="CN91" s="1"/>
  <c r="DC95"/>
  <c r="DD95" s="1"/>
  <c r="DS99"/>
  <c r="DT99" s="1"/>
  <c r="BK86"/>
  <c r="BL86" s="1"/>
  <c r="CA90"/>
  <c r="CB90" s="1"/>
  <c r="CQ94"/>
  <c r="CR94" s="1"/>
  <c r="DG98"/>
  <c r="DH98" s="1"/>
  <c r="DW102"/>
  <c r="DX102" s="1"/>
  <c r="BO89"/>
  <c r="BP89" s="1"/>
  <c r="CE93"/>
  <c r="CF93" s="1"/>
  <c r="CU97"/>
  <c r="CV97" s="1"/>
  <c r="DK101"/>
  <c r="DL101" s="1"/>
  <c r="BC88"/>
  <c r="BD88" s="1"/>
  <c r="BS92"/>
  <c r="BT92" s="1"/>
  <c r="CI96"/>
  <c r="CJ96" s="1"/>
  <c r="CY100"/>
  <c r="CZ100" s="1"/>
  <c r="DO104"/>
  <c r="DP104" s="1"/>
  <c r="BG91"/>
  <c r="BH91" s="1"/>
  <c r="BW95"/>
  <c r="BX95" s="1"/>
  <c r="CM99"/>
  <c r="CN99" s="1"/>
  <c r="DC103"/>
  <c r="DD103" s="1"/>
  <c r="DS107"/>
  <c r="DT107" s="1"/>
  <c r="BG93"/>
  <c r="BH93" s="1"/>
  <c r="BW97"/>
  <c r="BX97" s="1"/>
  <c r="CM101"/>
  <c r="CN101" s="1"/>
  <c r="DC105"/>
  <c r="DD105" s="1"/>
  <c r="DS109"/>
  <c r="DT109" s="1"/>
  <c r="BG95"/>
  <c r="BH95" s="1"/>
  <c r="BW99"/>
  <c r="BX99" s="1"/>
  <c r="CM103"/>
  <c r="CN103" s="1"/>
  <c r="DC107"/>
  <c r="DD107" s="1"/>
  <c r="DS111"/>
  <c r="DT111" s="1"/>
  <c r="BG97"/>
  <c r="BH97" s="1"/>
  <c r="BW101"/>
  <c r="BX101" s="1"/>
  <c r="CM105"/>
  <c r="CN105" s="1"/>
  <c r="DC109"/>
  <c r="DD109" s="1"/>
  <c r="DS113"/>
  <c r="DT113" s="1"/>
  <c r="BG99"/>
  <c r="BH99" s="1"/>
  <c r="BW103"/>
  <c r="BX103" s="1"/>
  <c r="CM107"/>
  <c r="CN107" s="1"/>
  <c r="DC111"/>
  <c r="DD111" s="1"/>
  <c r="DS115"/>
  <c r="DT115" s="1"/>
  <c r="BG101"/>
  <c r="BH101" s="1"/>
  <c r="BW105"/>
  <c r="BX105" s="1"/>
  <c r="CM109"/>
  <c r="CN109" s="1"/>
  <c r="DC113"/>
  <c r="DD113" s="1"/>
  <c r="DS117"/>
  <c r="DT117" s="1"/>
  <c r="BG103"/>
  <c r="BH103" s="1"/>
  <c r="BW107"/>
  <c r="BX107" s="1"/>
  <c r="CM111"/>
  <c r="CN111" s="1"/>
  <c r="DC115"/>
  <c r="DD115" s="1"/>
  <c r="DS119"/>
  <c r="DT119" s="1"/>
  <c r="BG105"/>
  <c r="BH105" s="1"/>
  <c r="BW109"/>
  <c r="BX109" s="1"/>
  <c r="CM113"/>
  <c r="CN113" s="1"/>
  <c r="DC117"/>
  <c r="DD117" s="1"/>
  <c r="DS121"/>
  <c r="DT121" s="1"/>
  <c r="BG107"/>
  <c r="BH107" s="1"/>
  <c r="BW111"/>
  <c r="BX111" s="1"/>
  <c r="CM115"/>
  <c r="CN115" s="1"/>
  <c r="DC119"/>
  <c r="DD119" s="1"/>
  <c r="DS123"/>
  <c r="DT123" s="1"/>
  <c r="AY84"/>
  <c r="AZ84" s="1"/>
  <c r="AY76"/>
  <c r="AZ76" s="1"/>
  <c r="AY68"/>
  <c r="AZ68" s="1"/>
  <c r="AY60"/>
  <c r="AZ60" s="1"/>
  <c r="AY52"/>
  <c r="AZ52" s="1"/>
  <c r="AY44"/>
  <c r="AZ44" s="1"/>
  <c r="AY36"/>
  <c r="AZ36" s="1"/>
  <c r="AY28"/>
  <c r="AZ28" s="1"/>
  <c r="AU99"/>
  <c r="AV99" s="1"/>
  <c r="AU91"/>
  <c r="AV91" s="1"/>
  <c r="AU83"/>
  <c r="AV83" s="1"/>
  <c r="AU75"/>
  <c r="AV75" s="1"/>
  <c r="AU67"/>
  <c r="AV67" s="1"/>
  <c r="AU59"/>
  <c r="AV59" s="1"/>
  <c r="AU51"/>
  <c r="AV51" s="1"/>
  <c r="AU43"/>
  <c r="AV43" s="1"/>
  <c r="AU35"/>
  <c r="AV35" s="1"/>
  <c r="AU27"/>
  <c r="AV27" s="1"/>
  <c r="AQ98"/>
  <c r="AR98" s="1"/>
  <c r="AQ90"/>
  <c r="AR90" s="1"/>
  <c r="AQ82"/>
  <c r="AR82" s="1"/>
  <c r="AQ74"/>
  <c r="AR74" s="1"/>
  <c r="AQ66"/>
  <c r="AR66" s="1"/>
  <c r="AQ58"/>
  <c r="AR58" s="1"/>
  <c r="AQ50"/>
  <c r="AR50" s="1"/>
  <c r="AQ42"/>
  <c r="AR42" s="1"/>
  <c r="AQ34"/>
  <c r="AR34" s="1"/>
  <c r="AQ26"/>
  <c r="AR26" s="1"/>
  <c r="AM97"/>
  <c r="AN97" s="1"/>
  <c r="AM89"/>
  <c r="AN89" s="1"/>
  <c r="AM81"/>
  <c r="AN81" s="1"/>
  <c r="AM73"/>
  <c r="AN73" s="1"/>
  <c r="AM65"/>
  <c r="AN65" s="1"/>
  <c r="AM57"/>
  <c r="AN57" s="1"/>
  <c r="AM49"/>
  <c r="AN49" s="1"/>
  <c r="AM41"/>
  <c r="AN41" s="1"/>
  <c r="AM33"/>
  <c r="AN33" s="1"/>
  <c r="AM25"/>
  <c r="AN25" s="1"/>
  <c r="AI96"/>
  <c r="AJ96" s="1"/>
  <c r="AI88"/>
  <c r="AJ88" s="1"/>
  <c r="AI80"/>
  <c r="AJ80" s="1"/>
  <c r="AI72"/>
  <c r="AJ72" s="1"/>
  <c r="AI64"/>
  <c r="AJ64" s="1"/>
  <c r="AI56"/>
  <c r="AJ56" s="1"/>
  <c r="AI48"/>
  <c r="AJ48" s="1"/>
  <c r="AI40"/>
  <c r="AJ40" s="1"/>
  <c r="AI32"/>
  <c r="AJ32" s="1"/>
  <c r="AI24"/>
  <c r="AJ24" s="1"/>
  <c r="AE95"/>
  <c r="AF95" s="1"/>
  <c r="AE87"/>
  <c r="AF87" s="1"/>
  <c r="AE79"/>
  <c r="AF79" s="1"/>
  <c r="AE71"/>
  <c r="AF71" s="1"/>
  <c r="AE63"/>
  <c r="AF63" s="1"/>
  <c r="AE55"/>
  <c r="AF55" s="1"/>
  <c r="AE47"/>
  <c r="AF47" s="1"/>
  <c r="AE39"/>
  <c r="AF39" s="1"/>
  <c r="AE31"/>
  <c r="AF31" s="1"/>
  <c r="AE23"/>
  <c r="AF23" s="1"/>
  <c r="AA94"/>
  <c r="AB94" s="1"/>
  <c r="AA86"/>
  <c r="AB86" s="1"/>
  <c r="AA78"/>
  <c r="AB78" s="1"/>
  <c r="AA70"/>
  <c r="AB70" s="1"/>
  <c r="AA62"/>
  <c r="AB62" s="1"/>
  <c r="AA54"/>
  <c r="AB54" s="1"/>
  <c r="AA46"/>
  <c r="AB46" s="1"/>
  <c r="AA38"/>
  <c r="AB38" s="1"/>
  <c r="AA30"/>
  <c r="AB30" s="1"/>
  <c r="AA22"/>
  <c r="AB22" s="1"/>
  <c r="W93"/>
  <c r="X93" s="1"/>
  <c r="W85"/>
  <c r="X85" s="1"/>
  <c r="W77"/>
  <c r="X77" s="1"/>
  <c r="W69"/>
  <c r="X69" s="1"/>
  <c r="W61"/>
  <c r="X61" s="1"/>
  <c r="W53"/>
  <c r="X53" s="1"/>
  <c r="W45"/>
  <c r="X45" s="1"/>
  <c r="W37"/>
  <c r="X37" s="1"/>
  <c r="W29"/>
  <c r="X29" s="1"/>
  <c r="W21"/>
  <c r="X21" s="1"/>
  <c r="S92"/>
  <c r="T92" s="1"/>
  <c r="S84"/>
  <c r="T84" s="1"/>
  <c r="S76"/>
  <c r="T76" s="1"/>
  <c r="S68"/>
  <c r="T68" s="1"/>
  <c r="S60"/>
  <c r="T60" s="1"/>
  <c r="S52"/>
  <c r="T52" s="1"/>
  <c r="S44"/>
  <c r="T44" s="1"/>
  <c r="S36"/>
  <c r="T36" s="1"/>
  <c r="S28"/>
  <c r="T28" s="1"/>
  <c r="S20"/>
  <c r="T20" s="1"/>
  <c r="O91"/>
  <c r="P91" s="1"/>
  <c r="O83"/>
  <c r="P83" s="1"/>
  <c r="O75"/>
  <c r="P75" s="1"/>
  <c r="O67"/>
  <c r="P67" s="1"/>
  <c r="O59"/>
  <c r="P59" s="1"/>
  <c r="O51"/>
  <c r="P51" s="1"/>
  <c r="O43"/>
  <c r="P43" s="1"/>
  <c r="O35"/>
  <c r="P35" s="1"/>
  <c r="O27"/>
  <c r="P27" s="1"/>
  <c r="O19"/>
  <c r="P19" s="1"/>
  <c r="K90"/>
  <c r="L90" s="1"/>
  <c r="K82"/>
  <c r="L82" s="1"/>
  <c r="K74"/>
  <c r="L74" s="1"/>
  <c r="K66"/>
  <c r="L66" s="1"/>
  <c r="K58"/>
  <c r="L58" s="1"/>
  <c r="K50"/>
  <c r="L50" s="1"/>
  <c r="K42"/>
  <c r="L42" s="1"/>
  <c r="K34"/>
  <c r="L34" s="1"/>
  <c r="K26"/>
  <c r="L26" s="1"/>
  <c r="K18"/>
  <c r="L18" s="1"/>
  <c r="BK31"/>
  <c r="BL31" s="1"/>
  <c r="CA35"/>
  <c r="CB35" s="1"/>
  <c r="CQ39"/>
  <c r="CR39" s="1"/>
  <c r="DG43"/>
  <c r="DH43" s="1"/>
  <c r="DW47"/>
  <c r="DX47" s="1"/>
  <c r="BO34"/>
  <c r="BP34" s="1"/>
  <c r="CE38"/>
  <c r="CF38" s="1"/>
  <c r="CU42"/>
  <c r="CV42" s="1"/>
  <c r="DK46"/>
  <c r="DL46" s="1"/>
  <c r="BC33"/>
  <c r="BD33" s="1"/>
  <c r="BS37"/>
  <c r="BT37" s="1"/>
  <c r="CI41"/>
  <c r="CJ41" s="1"/>
  <c r="CY45"/>
  <c r="CZ45" s="1"/>
  <c r="DO49"/>
  <c r="DP49" s="1"/>
  <c r="BG36"/>
  <c r="BH36" s="1"/>
  <c r="BW40"/>
  <c r="BX40" s="1"/>
  <c r="CM44"/>
  <c r="CN44" s="1"/>
  <c r="DC48"/>
  <c r="DD48" s="1"/>
  <c r="DS52"/>
  <c r="DT52" s="1"/>
  <c r="BK39"/>
  <c r="BL39" s="1"/>
  <c r="CA43"/>
  <c r="CB43" s="1"/>
  <c r="CQ47"/>
  <c r="CR47" s="1"/>
  <c r="DG51"/>
  <c r="DH51" s="1"/>
  <c r="DW55"/>
  <c r="DX55" s="1"/>
  <c r="BO42"/>
  <c r="BP42" s="1"/>
  <c r="CE46"/>
  <c r="CF46" s="1"/>
  <c r="CU50"/>
  <c r="CV50" s="1"/>
  <c r="DK54"/>
  <c r="DL54" s="1"/>
  <c r="BC41"/>
  <c r="BD41" s="1"/>
  <c r="BS45"/>
  <c r="BT45" s="1"/>
  <c r="CI49"/>
  <c r="CJ49" s="1"/>
  <c r="CY53"/>
  <c r="CZ53" s="1"/>
  <c r="DO57"/>
  <c r="DP57" s="1"/>
  <c r="BG44"/>
  <c r="BH44" s="1"/>
  <c r="BW48"/>
  <c r="BX48" s="1"/>
  <c r="CM52"/>
  <c r="CN52" s="1"/>
  <c r="DC56"/>
  <c r="DD56" s="1"/>
  <c r="DS60"/>
  <c r="DT60" s="1"/>
  <c r="BK47"/>
  <c r="BL47" s="1"/>
  <c r="CA51"/>
  <c r="CB51" s="1"/>
  <c r="CQ55"/>
  <c r="CR55" s="1"/>
  <c r="DG59"/>
  <c r="DH59" s="1"/>
  <c r="DW63"/>
  <c r="DX63" s="1"/>
  <c r="BO50"/>
  <c r="BP50" s="1"/>
  <c r="CE54"/>
  <c r="CF54" s="1"/>
  <c r="CU58"/>
  <c r="CV58" s="1"/>
  <c r="DK62"/>
  <c r="DL62" s="1"/>
  <c r="BC49"/>
  <c r="BD49" s="1"/>
  <c r="BS53"/>
  <c r="BT53" s="1"/>
  <c r="CI57"/>
  <c r="CJ57" s="1"/>
  <c r="CY61"/>
  <c r="CZ61" s="1"/>
  <c r="DO65"/>
  <c r="DP65" s="1"/>
  <c r="BG52"/>
  <c r="BH52" s="1"/>
  <c r="BW56"/>
  <c r="BX56" s="1"/>
  <c r="CM60"/>
  <c r="CN60" s="1"/>
  <c r="DC64"/>
  <c r="DD64" s="1"/>
  <c r="DS68"/>
  <c r="DT68" s="1"/>
  <c r="BK55"/>
  <c r="BL55" s="1"/>
  <c r="CA59"/>
  <c r="CB59" s="1"/>
  <c r="CQ63"/>
  <c r="CR63" s="1"/>
  <c r="DG67"/>
  <c r="DH67" s="1"/>
  <c r="DW71"/>
  <c r="DX71" s="1"/>
  <c r="BO58"/>
  <c r="BP58" s="1"/>
  <c r="CE62"/>
  <c r="CF62" s="1"/>
  <c r="CU66"/>
  <c r="CV66" s="1"/>
  <c r="DK70"/>
  <c r="DL70" s="1"/>
  <c r="BC57"/>
  <c r="BD57" s="1"/>
  <c r="BS61"/>
  <c r="BT61" s="1"/>
  <c r="CI65"/>
  <c r="CJ65" s="1"/>
  <c r="CY69"/>
  <c r="CZ69" s="1"/>
  <c r="DO73"/>
  <c r="DP73" s="1"/>
  <c r="BG60"/>
  <c r="BH60" s="1"/>
  <c r="BW64"/>
  <c r="BX64" s="1"/>
  <c r="CM68"/>
  <c r="CN68" s="1"/>
  <c r="DC72"/>
  <c r="DD72" s="1"/>
  <c r="DS76"/>
  <c r="DT76" s="1"/>
  <c r="BO64"/>
  <c r="BP64" s="1"/>
  <c r="CE68"/>
  <c r="CF68" s="1"/>
  <c r="CU72"/>
  <c r="CV72" s="1"/>
  <c r="DK76"/>
  <c r="DL76" s="1"/>
  <c r="BC63"/>
  <c r="BD63" s="1"/>
  <c r="BS67"/>
  <c r="BT67" s="1"/>
  <c r="CI71"/>
  <c r="CJ71" s="1"/>
  <c r="CY75"/>
  <c r="CZ75" s="1"/>
  <c r="DO79"/>
  <c r="DP79" s="1"/>
  <c r="BG66"/>
  <c r="BH66" s="1"/>
  <c r="BW70"/>
  <c r="BX70" s="1"/>
  <c r="CM74"/>
  <c r="CN74" s="1"/>
  <c r="DC78"/>
  <c r="DD78" s="1"/>
  <c r="DS82"/>
  <c r="DT82" s="1"/>
  <c r="BK69"/>
  <c r="BL69" s="1"/>
  <c r="CA73"/>
  <c r="CB73" s="1"/>
  <c r="CQ77"/>
  <c r="CR77" s="1"/>
  <c r="DG81"/>
  <c r="DH81" s="1"/>
  <c r="DW85"/>
  <c r="DX85" s="1"/>
  <c r="BO72"/>
  <c r="BP72" s="1"/>
  <c r="CE76"/>
  <c r="CF76" s="1"/>
  <c r="CU80"/>
  <c r="CV80" s="1"/>
  <c r="DK84"/>
  <c r="DL84" s="1"/>
  <c r="BC71"/>
  <c r="BD71" s="1"/>
  <c r="BS75"/>
  <c r="BT75" s="1"/>
  <c r="CI79"/>
  <c r="CJ79" s="1"/>
  <c r="CY83"/>
  <c r="CZ83" s="1"/>
  <c r="DO87"/>
  <c r="DP87" s="1"/>
  <c r="BG74"/>
  <c r="BH74" s="1"/>
  <c r="BW78"/>
  <c r="BX78" s="1"/>
  <c r="CM82"/>
  <c r="CN82" s="1"/>
  <c r="DC86"/>
  <c r="DD86" s="1"/>
  <c r="DS90"/>
  <c r="DT90" s="1"/>
  <c r="BK77"/>
  <c r="BL77" s="1"/>
  <c r="CA81"/>
  <c r="CB81" s="1"/>
  <c r="CQ85"/>
  <c r="CR85" s="1"/>
  <c r="DG89"/>
  <c r="DH89" s="1"/>
  <c r="DW93"/>
  <c r="DX93" s="1"/>
  <c r="BO80"/>
  <c r="BP80" s="1"/>
  <c r="CE84"/>
  <c r="CF84" s="1"/>
  <c r="CU88"/>
  <c r="CV88" s="1"/>
  <c r="DK92"/>
  <c r="DL92" s="1"/>
  <c r="BC79"/>
  <c r="BD79" s="1"/>
  <c r="BS83"/>
  <c r="BT83" s="1"/>
  <c r="CI87"/>
  <c r="CJ87" s="1"/>
  <c r="CY91"/>
  <c r="CZ91" s="1"/>
  <c r="DO95"/>
  <c r="DP95" s="1"/>
  <c r="BG82"/>
  <c r="BH82" s="1"/>
  <c r="BW86"/>
  <c r="BX86" s="1"/>
  <c r="CM90"/>
  <c r="CN90" s="1"/>
  <c r="DC94"/>
  <c r="DD94" s="1"/>
  <c r="DS98"/>
  <c r="DT98" s="1"/>
  <c r="BK85"/>
  <c r="BL85" s="1"/>
  <c r="CA89"/>
  <c r="CB89" s="1"/>
  <c r="CQ93"/>
  <c r="CR93" s="1"/>
  <c r="DG97"/>
  <c r="DH97" s="1"/>
  <c r="DW101"/>
  <c r="DX101" s="1"/>
  <c r="BO88"/>
  <c r="BP88" s="1"/>
  <c r="CE92"/>
  <c r="CF92" s="1"/>
  <c r="CU96"/>
  <c r="CV96" s="1"/>
  <c r="DK100"/>
  <c r="DL100" s="1"/>
  <c r="BC87"/>
  <c r="BD87" s="1"/>
  <c r="BS91"/>
  <c r="BT91" s="1"/>
  <c r="CI95"/>
  <c r="CJ95" s="1"/>
  <c r="CY99"/>
  <c r="CZ99" s="1"/>
  <c r="DO103"/>
  <c r="DP103" s="1"/>
  <c r="BG90"/>
  <c r="BH90" s="1"/>
  <c r="BW94"/>
  <c r="BX94" s="1"/>
  <c r="CM98"/>
  <c r="CN98" s="1"/>
  <c r="DC102"/>
  <c r="DD102" s="1"/>
  <c r="DS106"/>
  <c r="DT106" s="1"/>
  <c r="BG92"/>
  <c r="BH92" s="1"/>
  <c r="BW96"/>
  <c r="BX96" s="1"/>
  <c r="CM100"/>
  <c r="CN100" s="1"/>
  <c r="DC104"/>
  <c r="DD104" s="1"/>
  <c r="DS108"/>
  <c r="DT108" s="1"/>
  <c r="BG94"/>
  <c r="BH94" s="1"/>
  <c r="BW98"/>
  <c r="BX98" s="1"/>
  <c r="CM102"/>
  <c r="CN102" s="1"/>
  <c r="DC106"/>
  <c r="DD106" s="1"/>
  <c r="DS110"/>
  <c r="DT110" s="1"/>
  <c r="BG96"/>
  <c r="BH96" s="1"/>
  <c r="BW100"/>
  <c r="BX100" s="1"/>
  <c r="CM104"/>
  <c r="CN104" s="1"/>
  <c r="DC108"/>
  <c r="DD108" s="1"/>
  <c r="DS112"/>
  <c r="DT112" s="1"/>
  <c r="BG98"/>
  <c r="BH98" s="1"/>
  <c r="BW102"/>
  <c r="BX102" s="1"/>
  <c r="CM106"/>
  <c r="CN106" s="1"/>
  <c r="DC110"/>
  <c r="DD110" s="1"/>
  <c r="DS114"/>
  <c r="DT114" s="1"/>
  <c r="BG100"/>
  <c r="BH100" s="1"/>
  <c r="BW104"/>
  <c r="BX104" s="1"/>
  <c r="CM108"/>
  <c r="CN108" s="1"/>
  <c r="DC112"/>
  <c r="DD112" s="1"/>
  <c r="DS116"/>
  <c r="DT116" s="1"/>
  <c r="BG102"/>
  <c r="BH102" s="1"/>
  <c r="BW106"/>
  <c r="BX106" s="1"/>
  <c r="CM110"/>
  <c r="CN110" s="1"/>
  <c r="DC114"/>
  <c r="DD114" s="1"/>
  <c r="DS118"/>
  <c r="DT118" s="1"/>
  <c r="BG104"/>
  <c r="BH104" s="1"/>
  <c r="BW108"/>
  <c r="BX108" s="1"/>
  <c r="CM112"/>
  <c r="CN112" s="1"/>
  <c r="DC116"/>
  <c r="DD116" s="1"/>
  <c r="DS120"/>
  <c r="DT120" s="1"/>
  <c r="BG106"/>
  <c r="BH106" s="1"/>
  <c r="BW110"/>
  <c r="BX110" s="1"/>
  <c r="CM114"/>
  <c r="CN114" s="1"/>
  <c r="DC118"/>
  <c r="DD118" s="1"/>
  <c r="DS122"/>
  <c r="DT122" s="1"/>
  <c r="BK29"/>
  <c r="BL29" s="1"/>
  <c r="CA33"/>
  <c r="CB33" s="1"/>
  <c r="CQ37"/>
  <c r="CR37" s="1"/>
  <c r="DG41"/>
  <c r="DH41" s="1"/>
  <c r="DW45"/>
  <c r="DX45" s="1"/>
  <c r="BS65"/>
  <c r="BT65" s="1"/>
  <c r="CI69"/>
  <c r="CJ69" s="1"/>
  <c r="CY73"/>
  <c r="CZ73" s="1"/>
  <c r="DO77"/>
  <c r="DP77" s="1"/>
  <c r="BG64"/>
  <c r="BH64" s="1"/>
  <c r="BW68"/>
  <c r="BX68" s="1"/>
  <c r="CM72"/>
  <c r="CN72" s="1"/>
  <c r="DC76"/>
  <c r="DD76" s="1"/>
  <c r="DS80"/>
  <c r="DT80" s="1"/>
  <c r="BK67"/>
  <c r="BL67" s="1"/>
  <c r="CA71"/>
  <c r="CB71" s="1"/>
  <c r="CQ75"/>
  <c r="CR75" s="1"/>
  <c r="DG79"/>
  <c r="DH79" s="1"/>
  <c r="DW83"/>
  <c r="DX83" s="1"/>
  <c r="BO70"/>
  <c r="BP70" s="1"/>
  <c r="CE74"/>
  <c r="CF74" s="1"/>
  <c r="CU78"/>
  <c r="CV78" s="1"/>
  <c r="DK82"/>
  <c r="DL82" s="1"/>
  <c r="BC69"/>
  <c r="BD69" s="1"/>
  <c r="BS73"/>
  <c r="BT73" s="1"/>
  <c r="CI77"/>
  <c r="CJ77" s="1"/>
  <c r="CY81"/>
  <c r="CZ81" s="1"/>
  <c r="DO85"/>
  <c r="DP85" s="1"/>
  <c r="BG72"/>
  <c r="BH72" s="1"/>
  <c r="BW76"/>
  <c r="BX76" s="1"/>
  <c r="CM80"/>
  <c r="CN80" s="1"/>
  <c r="DC84"/>
  <c r="DD84" s="1"/>
  <c r="DS88"/>
  <c r="DT88" s="1"/>
  <c r="BK75"/>
  <c r="BL75" s="1"/>
  <c r="CA79"/>
  <c r="CB79" s="1"/>
  <c r="CQ83"/>
  <c r="CR83" s="1"/>
  <c r="DG87"/>
  <c r="DH87" s="1"/>
  <c r="DW91"/>
  <c r="DX91" s="1"/>
  <c r="BO78"/>
  <c r="BP78" s="1"/>
  <c r="CE82"/>
  <c r="CF82" s="1"/>
  <c r="CU86"/>
  <c r="CV86" s="1"/>
  <c r="DK90"/>
  <c r="DL90" s="1"/>
  <c r="BC77"/>
  <c r="BD77" s="1"/>
  <c r="BS81"/>
  <c r="BT81" s="1"/>
  <c r="CI85"/>
  <c r="CJ85" s="1"/>
  <c r="CY89"/>
  <c r="CZ89" s="1"/>
  <c r="DO93"/>
  <c r="DP93" s="1"/>
  <c r="BG80"/>
  <c r="BH80" s="1"/>
  <c r="BW84"/>
  <c r="BX84" s="1"/>
  <c r="CM88"/>
  <c r="CN88" s="1"/>
  <c r="DC92"/>
  <c r="DD92" s="1"/>
  <c r="DS96"/>
  <c r="DT96" s="1"/>
  <c r="BK83"/>
  <c r="BL83" s="1"/>
  <c r="CA87"/>
  <c r="CB87" s="1"/>
  <c r="CQ91"/>
  <c r="CR91" s="1"/>
  <c r="DG95"/>
  <c r="DH95" s="1"/>
  <c r="DW99"/>
  <c r="DX99" s="1"/>
  <c r="BO86"/>
  <c r="BP86" s="1"/>
  <c r="CE90"/>
  <c r="CF90" s="1"/>
  <c r="CU94"/>
  <c r="CV94" s="1"/>
  <c r="DK98"/>
  <c r="DL98" s="1"/>
  <c r="BC85"/>
  <c r="BD85" s="1"/>
  <c r="BS89"/>
  <c r="BT89" s="1"/>
  <c r="CI93"/>
  <c r="CJ93" s="1"/>
  <c r="CY97"/>
  <c r="CZ97" s="1"/>
  <c r="DO101"/>
  <c r="DP101" s="1"/>
  <c r="BG88"/>
  <c r="BH88" s="1"/>
  <c r="BW92"/>
  <c r="BX92" s="1"/>
  <c r="CM96"/>
  <c r="CN96" s="1"/>
  <c r="DC100"/>
  <c r="DD100" s="1"/>
  <c r="DS104"/>
  <c r="DT104" s="1"/>
  <c r="BK91"/>
  <c r="BL91" s="1"/>
  <c r="CA95"/>
  <c r="CB95" s="1"/>
  <c r="CQ99"/>
  <c r="CR99" s="1"/>
  <c r="DG103"/>
  <c r="DH103" s="1"/>
  <c r="DW107"/>
  <c r="DX107" s="1"/>
  <c r="BK93"/>
  <c r="BL93" s="1"/>
  <c r="CA97"/>
  <c r="CB97" s="1"/>
  <c r="CQ101"/>
  <c r="CR101" s="1"/>
  <c r="DG105"/>
  <c r="DH105" s="1"/>
  <c r="DW109"/>
  <c r="DX109" s="1"/>
  <c r="BK95"/>
  <c r="BL95" s="1"/>
  <c r="CA99"/>
  <c r="CB99" s="1"/>
  <c r="CQ103"/>
  <c r="CR103" s="1"/>
  <c r="DG107"/>
  <c r="DH107" s="1"/>
  <c r="DW111"/>
  <c r="DX111" s="1"/>
  <c r="BK97"/>
  <c r="BL97" s="1"/>
  <c r="CA101"/>
  <c r="CB101" s="1"/>
  <c r="CQ105"/>
  <c r="CR105" s="1"/>
  <c r="DG109"/>
  <c r="DH109" s="1"/>
  <c r="DW113"/>
  <c r="DX113" s="1"/>
  <c r="BK99"/>
  <c r="BL99" s="1"/>
  <c r="CA103"/>
  <c r="CB103" s="1"/>
  <c r="CQ107"/>
  <c r="CR107" s="1"/>
  <c r="DG111"/>
  <c r="DH111" s="1"/>
  <c r="DW115"/>
  <c r="DX115" s="1"/>
  <c r="BK101"/>
  <c r="BL101" s="1"/>
  <c r="CA105"/>
  <c r="CB105" s="1"/>
  <c r="CQ109"/>
  <c r="CR109" s="1"/>
  <c r="DG113"/>
  <c r="DH113" s="1"/>
  <c r="DW117"/>
  <c r="DX117" s="1"/>
  <c r="BK103"/>
  <c r="BL103" s="1"/>
  <c r="CA107"/>
  <c r="CB107" s="1"/>
  <c r="CQ111"/>
  <c r="CR111" s="1"/>
  <c r="DG115"/>
  <c r="DH115" s="1"/>
  <c r="DW119"/>
  <c r="DX119" s="1"/>
  <c r="BK105"/>
  <c r="BL105" s="1"/>
  <c r="CA109"/>
  <c r="CB109" s="1"/>
  <c r="CQ113"/>
  <c r="CR113" s="1"/>
  <c r="DG117"/>
  <c r="DH117" s="1"/>
  <c r="DW121"/>
  <c r="DX121" s="1"/>
  <c r="BK107"/>
  <c r="BL107" s="1"/>
  <c r="CA111"/>
  <c r="CB111" s="1"/>
  <c r="CQ115"/>
  <c r="CR115" s="1"/>
  <c r="DG119"/>
  <c r="DH119" s="1"/>
  <c r="DW123"/>
  <c r="DX123" s="1"/>
  <c r="BO30"/>
  <c r="BP30" s="1"/>
  <c r="CE34"/>
  <c r="CF34" s="1"/>
  <c r="CU38"/>
  <c r="CV38" s="1"/>
  <c r="DK42"/>
  <c r="DL42" s="1"/>
  <c r="CA98"/>
  <c r="CB98" s="1"/>
  <c r="CQ102"/>
  <c r="CR102" s="1"/>
  <c r="DG106"/>
  <c r="DH106" s="1"/>
  <c r="DW110"/>
  <c r="DX110" s="1"/>
  <c r="BK96"/>
  <c r="BL96" s="1"/>
  <c r="CA100"/>
  <c r="CB100" s="1"/>
  <c r="CQ104"/>
  <c r="CR104" s="1"/>
  <c r="DG108"/>
  <c r="DH108" s="1"/>
  <c r="DW112"/>
  <c r="DX112" s="1"/>
  <c r="BK98"/>
  <c r="BL98" s="1"/>
  <c r="CA102"/>
  <c r="CB102" s="1"/>
  <c r="CQ106"/>
  <c r="CR106" s="1"/>
  <c r="DG110"/>
  <c r="DH110" s="1"/>
  <c r="DW114"/>
  <c r="DX114" s="1"/>
  <c r="BK100"/>
  <c r="BL100" s="1"/>
  <c r="CA104"/>
  <c r="CB104" s="1"/>
  <c r="CQ108"/>
  <c r="CR108" s="1"/>
  <c r="DG112"/>
  <c r="DH112" s="1"/>
  <c r="DW116"/>
  <c r="DX116" s="1"/>
  <c r="BK102"/>
  <c r="BL102" s="1"/>
  <c r="CA106"/>
  <c r="CB106" s="1"/>
  <c r="CQ110"/>
  <c r="CR110" s="1"/>
  <c r="DG114"/>
  <c r="DH114" s="1"/>
  <c r="DW118"/>
  <c r="DX118" s="1"/>
  <c r="BK104"/>
  <c r="BL104" s="1"/>
  <c r="CA108"/>
  <c r="CB108" s="1"/>
  <c r="CQ112"/>
  <c r="CR112" s="1"/>
  <c r="DG116"/>
  <c r="DH116" s="1"/>
  <c r="DW120"/>
  <c r="DX120" s="1"/>
  <c r="BK106"/>
  <c r="BL106" s="1"/>
  <c r="CA110"/>
  <c r="CB110" s="1"/>
  <c r="CQ114"/>
  <c r="CR114" s="1"/>
  <c r="DG118"/>
  <c r="DH118" s="1"/>
  <c r="DW122"/>
  <c r="DX122" s="1"/>
  <c r="BK108"/>
  <c r="BL108" s="1"/>
  <c r="CA112"/>
  <c r="CB112" s="1"/>
  <c r="CQ116"/>
  <c r="CR116" s="1"/>
  <c r="DG120"/>
  <c r="DH120" s="1"/>
  <c r="DW124"/>
  <c r="DX124" s="1"/>
  <c r="AY82"/>
  <c r="AZ82" s="1"/>
  <c r="AY74"/>
  <c r="AZ74" s="1"/>
  <c r="AY66"/>
  <c r="AZ66" s="1"/>
  <c r="AY58"/>
  <c r="AZ58" s="1"/>
  <c r="AY50"/>
  <c r="AZ50" s="1"/>
  <c r="AY42"/>
  <c r="AZ42" s="1"/>
  <c r="AY34"/>
  <c r="AZ34" s="1"/>
  <c r="AY26"/>
  <c r="AZ26" s="1"/>
  <c r="AU97"/>
  <c r="AV97" s="1"/>
  <c r="AU89"/>
  <c r="AV89" s="1"/>
  <c r="AU81"/>
  <c r="AV81" s="1"/>
  <c r="AU73"/>
  <c r="AV73" s="1"/>
  <c r="AU65"/>
  <c r="AV65" s="1"/>
  <c r="AU57"/>
  <c r="AV57" s="1"/>
  <c r="AU49"/>
  <c r="AV49" s="1"/>
  <c r="AU41"/>
  <c r="AV41" s="1"/>
  <c r="AU33"/>
  <c r="AV33" s="1"/>
  <c r="AU25"/>
  <c r="AV25" s="1"/>
  <c r="AQ96"/>
  <c r="AR96" s="1"/>
  <c r="AQ88"/>
  <c r="AR88" s="1"/>
  <c r="AQ80"/>
  <c r="AR80" s="1"/>
  <c r="AQ72"/>
  <c r="AR72" s="1"/>
  <c r="AQ64"/>
  <c r="AR64" s="1"/>
  <c r="AQ56"/>
  <c r="AR56" s="1"/>
  <c r="AQ48"/>
  <c r="AR48" s="1"/>
  <c r="AQ40"/>
  <c r="AR40" s="1"/>
  <c r="AQ32"/>
  <c r="AR32" s="1"/>
  <c r="AQ24"/>
  <c r="AR24" s="1"/>
  <c r="AM95"/>
  <c r="AN95" s="1"/>
  <c r="AM87"/>
  <c r="AN87" s="1"/>
  <c r="AM79"/>
  <c r="AN79" s="1"/>
  <c r="AM71"/>
  <c r="AN71" s="1"/>
  <c r="AM63"/>
  <c r="AN63" s="1"/>
  <c r="AM55"/>
  <c r="AN55" s="1"/>
  <c r="AM47"/>
  <c r="AN47" s="1"/>
  <c r="AM39"/>
  <c r="AN39" s="1"/>
  <c r="AM31"/>
  <c r="AN31" s="1"/>
  <c r="AM23"/>
  <c r="AN23" s="1"/>
  <c r="AI94"/>
  <c r="AJ94" s="1"/>
  <c r="AI86"/>
  <c r="AJ86" s="1"/>
  <c r="AI78"/>
  <c r="AJ78" s="1"/>
  <c r="AI70"/>
  <c r="AJ70" s="1"/>
  <c r="AI62"/>
  <c r="AJ62" s="1"/>
  <c r="AI54"/>
  <c r="AJ54" s="1"/>
  <c r="AI46"/>
  <c r="AJ46" s="1"/>
  <c r="AI38"/>
  <c r="AJ38" s="1"/>
  <c r="AI30"/>
  <c r="AJ30" s="1"/>
  <c r="AI22"/>
  <c r="AJ22" s="1"/>
  <c r="AE93"/>
  <c r="AF93" s="1"/>
  <c r="AE85"/>
  <c r="AF85" s="1"/>
  <c r="AE77"/>
  <c r="AF77" s="1"/>
  <c r="AE69"/>
  <c r="AF69" s="1"/>
  <c r="AE61"/>
  <c r="AF61" s="1"/>
  <c r="AE53"/>
  <c r="AF53" s="1"/>
  <c r="AE45"/>
  <c r="AF45" s="1"/>
  <c r="AE37"/>
  <c r="AF37" s="1"/>
  <c r="AE29"/>
  <c r="AF29" s="1"/>
  <c r="AE21"/>
  <c r="AF21" s="1"/>
  <c r="AA92"/>
  <c r="AB92" s="1"/>
  <c r="AA84"/>
  <c r="AB84" s="1"/>
  <c r="AA76"/>
  <c r="AB76" s="1"/>
  <c r="AA68"/>
  <c r="AB68" s="1"/>
  <c r="AA60"/>
  <c r="AB60" s="1"/>
  <c r="AA52"/>
  <c r="AB52" s="1"/>
  <c r="AA44"/>
  <c r="AB44" s="1"/>
  <c r="AA36"/>
  <c r="AB36" s="1"/>
  <c r="AA28"/>
  <c r="AB28" s="1"/>
  <c r="AA20"/>
  <c r="AB20" s="1"/>
  <c r="W91"/>
  <c r="X91" s="1"/>
  <c r="W83"/>
  <c r="X83" s="1"/>
  <c r="W75"/>
  <c r="X75" s="1"/>
  <c r="W67"/>
  <c r="X67" s="1"/>
  <c r="W59"/>
  <c r="X59" s="1"/>
  <c r="W51"/>
  <c r="X51" s="1"/>
  <c r="W43"/>
  <c r="X43" s="1"/>
  <c r="W35"/>
  <c r="X35" s="1"/>
  <c r="W27"/>
  <c r="X27" s="1"/>
  <c r="W19"/>
  <c r="X19" s="1"/>
  <c r="S90"/>
  <c r="T90" s="1"/>
  <c r="S82"/>
  <c r="T82" s="1"/>
  <c r="S74"/>
  <c r="T74" s="1"/>
  <c r="S66"/>
  <c r="T66" s="1"/>
  <c r="S58"/>
  <c r="T58" s="1"/>
  <c r="S50"/>
  <c r="T50" s="1"/>
  <c r="S42"/>
  <c r="T42" s="1"/>
  <c r="S34"/>
  <c r="T34" s="1"/>
  <c r="S26"/>
  <c r="T26" s="1"/>
  <c r="S18"/>
  <c r="T18" s="1"/>
  <c r="ED18" s="1"/>
  <c r="O89"/>
  <c r="P89" s="1"/>
  <c r="O81"/>
  <c r="P81" s="1"/>
  <c r="O73"/>
  <c r="P73" s="1"/>
  <c r="O65"/>
  <c r="P65" s="1"/>
  <c r="O57"/>
  <c r="P57" s="1"/>
  <c r="O49"/>
  <c r="P49" s="1"/>
  <c r="O41"/>
  <c r="P41" s="1"/>
  <c r="O33"/>
  <c r="P33" s="1"/>
  <c r="O25"/>
  <c r="P25" s="1"/>
  <c r="O17"/>
  <c r="P17" s="1"/>
  <c r="K88"/>
  <c r="L88" s="1"/>
  <c r="K80"/>
  <c r="L80" s="1"/>
  <c r="K72"/>
  <c r="L72" s="1"/>
  <c r="K64"/>
  <c r="L64" s="1"/>
  <c r="K56"/>
  <c r="L56" s="1"/>
  <c r="K48"/>
  <c r="L48" s="1"/>
  <c r="K40"/>
  <c r="L40" s="1"/>
  <c r="K32"/>
  <c r="L32" s="1"/>
  <c r="K24"/>
  <c r="L24" s="1"/>
  <c r="BG30"/>
  <c r="BH30" s="1"/>
  <c r="BW34"/>
  <c r="BX34" s="1"/>
  <c r="CM38"/>
  <c r="CN38" s="1"/>
  <c r="DC42"/>
  <c r="DD42" s="1"/>
  <c r="DS46"/>
  <c r="DT46" s="1"/>
  <c r="BK33"/>
  <c r="BL33" s="1"/>
  <c r="CA37"/>
  <c r="CB37" s="1"/>
  <c r="CQ41"/>
  <c r="CR41" s="1"/>
  <c r="DG45"/>
  <c r="DH45" s="1"/>
  <c r="DW49"/>
  <c r="DX49" s="1"/>
  <c r="BO36"/>
  <c r="BP36" s="1"/>
  <c r="CE40"/>
  <c r="CF40" s="1"/>
  <c r="CU44"/>
  <c r="CV44" s="1"/>
  <c r="DK48"/>
  <c r="DL48" s="1"/>
  <c r="BC35"/>
  <c r="BD35" s="1"/>
  <c r="BS39"/>
  <c r="BT39" s="1"/>
  <c r="CI43"/>
  <c r="CJ43" s="1"/>
  <c r="CY47"/>
  <c r="CZ47" s="1"/>
  <c r="DO51"/>
  <c r="DP51" s="1"/>
  <c r="BG38"/>
  <c r="BH38" s="1"/>
  <c r="BW42"/>
  <c r="BX42" s="1"/>
  <c r="CM46"/>
  <c r="CN46" s="1"/>
  <c r="DC50"/>
  <c r="DD50" s="1"/>
  <c r="DS54"/>
  <c r="DT54" s="1"/>
  <c r="BK41"/>
  <c r="BL41" s="1"/>
  <c r="CA45"/>
  <c r="CB45" s="1"/>
  <c r="CQ49"/>
  <c r="CR49" s="1"/>
  <c r="DG53"/>
  <c r="DH53" s="1"/>
  <c r="DW57"/>
  <c r="DX57" s="1"/>
  <c r="BO44"/>
  <c r="BP44" s="1"/>
  <c r="CE48"/>
  <c r="CF48" s="1"/>
  <c r="CU52"/>
  <c r="CV52" s="1"/>
  <c r="DK56"/>
  <c r="DL56" s="1"/>
  <c r="BC43"/>
  <c r="BD43" s="1"/>
  <c r="BS47"/>
  <c r="BT47" s="1"/>
  <c r="CI51"/>
  <c r="CJ51" s="1"/>
  <c r="CY55"/>
  <c r="CZ55" s="1"/>
  <c r="DO59"/>
  <c r="DP59" s="1"/>
  <c r="BG46"/>
  <c r="BH46" s="1"/>
  <c r="BW50"/>
  <c r="BX50" s="1"/>
  <c r="CM54"/>
  <c r="CN54" s="1"/>
  <c r="DC58"/>
  <c r="DD58" s="1"/>
  <c r="DS62"/>
  <c r="DT62" s="1"/>
  <c r="BK49"/>
  <c r="BL49" s="1"/>
  <c r="CA53"/>
  <c r="CB53" s="1"/>
  <c r="CQ57"/>
  <c r="CR57" s="1"/>
  <c r="DG61"/>
  <c r="DH61" s="1"/>
  <c r="DW65"/>
  <c r="DX65" s="1"/>
  <c r="BO52"/>
  <c r="BP52" s="1"/>
  <c r="CE56"/>
  <c r="CF56" s="1"/>
  <c r="CU60"/>
  <c r="CV60" s="1"/>
  <c r="DK64"/>
  <c r="DL64" s="1"/>
  <c r="BC51"/>
  <c r="BD51" s="1"/>
  <c r="BS55"/>
  <c r="BT55" s="1"/>
  <c r="CI59"/>
  <c r="CJ59" s="1"/>
  <c r="CY63"/>
  <c r="CZ63" s="1"/>
  <c r="DO67"/>
  <c r="DP67" s="1"/>
  <c r="BG54"/>
  <c r="BH54" s="1"/>
  <c r="BW58"/>
  <c r="BX58" s="1"/>
  <c r="CM62"/>
  <c r="CN62" s="1"/>
  <c r="DC66"/>
  <c r="DD66" s="1"/>
  <c r="DS70"/>
  <c r="DT70" s="1"/>
  <c r="BK57"/>
  <c r="BL57" s="1"/>
  <c r="CA61"/>
  <c r="CB61" s="1"/>
  <c r="CQ65"/>
  <c r="CR65" s="1"/>
  <c r="DG69"/>
  <c r="DH69" s="1"/>
  <c r="DW73"/>
  <c r="DX73" s="1"/>
  <c r="BO60"/>
  <c r="BP60" s="1"/>
  <c r="CE64"/>
  <c r="CF64" s="1"/>
  <c r="CU68"/>
  <c r="CV68" s="1"/>
  <c r="DK72"/>
  <c r="DL72" s="1"/>
  <c r="BC59"/>
  <c r="BD59" s="1"/>
  <c r="BS63"/>
  <c r="BT63" s="1"/>
  <c r="CI67"/>
  <c r="CJ67" s="1"/>
  <c r="CY71"/>
  <c r="CZ71" s="1"/>
  <c r="DO75"/>
  <c r="DP75" s="1"/>
  <c r="BG62"/>
  <c r="BH62" s="1"/>
  <c r="CM87"/>
  <c r="CN87" s="1"/>
  <c r="DC91"/>
  <c r="DD91" s="1"/>
  <c r="DS95"/>
  <c r="DT95" s="1"/>
  <c r="BK82"/>
  <c r="BL82" s="1"/>
  <c r="CA86"/>
  <c r="CB86" s="1"/>
  <c r="CQ90"/>
  <c r="CR90" s="1"/>
  <c r="DG94"/>
  <c r="DH94" s="1"/>
  <c r="DW98"/>
  <c r="DX98" s="1"/>
  <c r="BO85"/>
  <c r="BP85" s="1"/>
  <c r="CE89"/>
  <c r="CF89" s="1"/>
  <c r="CU93"/>
  <c r="CV93" s="1"/>
  <c r="DK97"/>
  <c r="DL97" s="1"/>
  <c r="BC84"/>
  <c r="BD84" s="1"/>
  <c r="BS88"/>
  <c r="BT88" s="1"/>
  <c r="CI92"/>
  <c r="CJ92" s="1"/>
  <c r="CY96"/>
  <c r="CZ96" s="1"/>
  <c r="DO100"/>
  <c r="DP100" s="1"/>
  <c r="BG87"/>
  <c r="BH87" s="1"/>
  <c r="BW91"/>
  <c r="BX91" s="1"/>
  <c r="CM95"/>
  <c r="CN95" s="1"/>
  <c r="DC99"/>
  <c r="DD99" s="1"/>
  <c r="DS103"/>
  <c r="DT103" s="1"/>
  <c r="BK90"/>
  <c r="BL90" s="1"/>
  <c r="CA94"/>
  <c r="CB94" s="1"/>
  <c r="CQ98"/>
  <c r="CR98" s="1"/>
  <c r="DG102"/>
  <c r="DH102" s="1"/>
  <c r="DW106"/>
  <c r="DX106" s="1"/>
  <c r="BO93"/>
  <c r="BP93" s="1"/>
  <c r="CE97"/>
  <c r="CF97" s="1"/>
  <c r="CU101"/>
  <c r="CV101" s="1"/>
  <c r="DK105"/>
  <c r="DL105" s="1"/>
  <c r="AY91"/>
  <c r="AZ91" s="1"/>
  <c r="BO95"/>
  <c r="BP95" s="1"/>
  <c r="CE99"/>
  <c r="CF99" s="1"/>
  <c r="CU103"/>
  <c r="CV103" s="1"/>
  <c r="DK107"/>
  <c r="DL107" s="1"/>
  <c r="AY93"/>
  <c r="AZ93" s="1"/>
  <c r="BO97"/>
  <c r="BP97" s="1"/>
  <c r="CE101"/>
  <c r="CF101" s="1"/>
  <c r="CU105"/>
  <c r="CV105" s="1"/>
  <c r="DK109"/>
  <c r="DL109" s="1"/>
  <c r="AY95"/>
  <c r="AZ95" s="1"/>
  <c r="BO99"/>
  <c r="BP99" s="1"/>
  <c r="CE103"/>
  <c r="CF103" s="1"/>
  <c r="CU107"/>
  <c r="CV107" s="1"/>
  <c r="DK111"/>
  <c r="DL111" s="1"/>
  <c r="AY97"/>
  <c r="AZ97" s="1"/>
  <c r="BO101"/>
  <c r="BP101" s="1"/>
  <c r="CE105"/>
  <c r="CF105" s="1"/>
  <c r="CU109"/>
  <c r="CV109" s="1"/>
  <c r="DK113"/>
  <c r="DL113" s="1"/>
  <c r="AY99"/>
  <c r="AZ99" s="1"/>
  <c r="BO103"/>
  <c r="BP103" s="1"/>
  <c r="CE107"/>
  <c r="CF107" s="1"/>
  <c r="CU111"/>
  <c r="CV111" s="1"/>
  <c r="DK115"/>
  <c r="DL115" s="1"/>
  <c r="AY101"/>
  <c r="AZ101" s="1"/>
  <c r="BO105"/>
  <c r="BP105" s="1"/>
  <c r="CE109"/>
  <c r="CF109" s="1"/>
  <c r="CU113"/>
  <c r="CV113" s="1"/>
  <c r="DK117"/>
  <c r="DL117" s="1"/>
  <c r="AY103"/>
  <c r="AZ103" s="1"/>
  <c r="BO107"/>
  <c r="BP107" s="1"/>
  <c r="CE111"/>
  <c r="CF111" s="1"/>
  <c r="CU115"/>
  <c r="CV115" s="1"/>
  <c r="DK119"/>
  <c r="DL119" s="1"/>
  <c r="AY105"/>
  <c r="AZ105" s="1"/>
  <c r="BO109"/>
  <c r="BP109" s="1"/>
  <c r="CE113"/>
  <c r="CF113" s="1"/>
  <c r="CU117"/>
  <c r="CV117" s="1"/>
  <c r="DK121"/>
  <c r="DL121" s="1"/>
  <c r="AY88"/>
  <c r="AZ88" s="1"/>
  <c r="AY80"/>
  <c r="AZ80" s="1"/>
  <c r="AY72"/>
  <c r="AZ72" s="1"/>
  <c r="AY64"/>
  <c r="AZ64" s="1"/>
  <c r="AY56"/>
  <c r="AZ56" s="1"/>
  <c r="AY48"/>
  <c r="AZ48" s="1"/>
  <c r="AY40"/>
  <c r="AZ40" s="1"/>
  <c r="AY32"/>
  <c r="AZ32" s="1"/>
  <c r="AU103"/>
  <c r="AV103" s="1"/>
  <c r="AU95"/>
  <c r="AV95" s="1"/>
  <c r="AU87"/>
  <c r="AV87" s="1"/>
  <c r="AU79"/>
  <c r="AV79" s="1"/>
  <c r="AU71"/>
  <c r="AV71" s="1"/>
  <c r="AU63"/>
  <c r="AV63" s="1"/>
  <c r="AU55"/>
  <c r="AV55" s="1"/>
  <c r="AU47"/>
  <c r="AV47" s="1"/>
  <c r="AU39"/>
  <c r="AV39" s="1"/>
  <c r="AU31"/>
  <c r="AV31" s="1"/>
  <c r="AQ102"/>
  <c r="AR102" s="1"/>
  <c r="AQ94"/>
  <c r="AR94" s="1"/>
  <c r="AQ86"/>
  <c r="AR86" s="1"/>
  <c r="AQ78"/>
  <c r="AR78" s="1"/>
  <c r="AQ70"/>
  <c r="AR70" s="1"/>
  <c r="AQ62"/>
  <c r="AR62" s="1"/>
  <c r="AQ54"/>
  <c r="AR54" s="1"/>
  <c r="AQ46"/>
  <c r="AR46" s="1"/>
  <c r="AQ38"/>
  <c r="AR38" s="1"/>
  <c r="AQ30"/>
  <c r="AR30" s="1"/>
  <c r="AM101"/>
  <c r="AN101" s="1"/>
  <c r="AM93"/>
  <c r="AN93" s="1"/>
  <c r="AM85"/>
  <c r="AN85" s="1"/>
  <c r="AM77"/>
  <c r="AN77" s="1"/>
  <c r="AM69"/>
  <c r="AN69" s="1"/>
  <c r="AM61"/>
  <c r="AN61" s="1"/>
  <c r="AM53"/>
  <c r="AN53" s="1"/>
  <c r="AM45"/>
  <c r="AN45" s="1"/>
  <c r="AM37"/>
  <c r="AN37" s="1"/>
  <c r="AM29"/>
  <c r="AN29" s="1"/>
  <c r="AI100"/>
  <c r="AJ100" s="1"/>
  <c r="AI92"/>
  <c r="AJ92" s="1"/>
  <c r="AI84"/>
  <c r="AJ84" s="1"/>
  <c r="AI76"/>
  <c r="AJ76" s="1"/>
  <c r="AI68"/>
  <c r="AJ68" s="1"/>
  <c r="AI60"/>
  <c r="AJ60" s="1"/>
  <c r="AI52"/>
  <c r="AJ52" s="1"/>
  <c r="AI44"/>
  <c r="AJ44" s="1"/>
  <c r="AI36"/>
  <c r="AJ36" s="1"/>
  <c r="AI28"/>
  <c r="AJ28" s="1"/>
  <c r="AE99"/>
  <c r="AF99" s="1"/>
  <c r="AE91"/>
  <c r="AF91" s="1"/>
  <c r="AE83"/>
  <c r="AF83" s="1"/>
  <c r="AE75"/>
  <c r="AF75" s="1"/>
  <c r="AE67"/>
  <c r="AF67" s="1"/>
  <c r="AE59"/>
  <c r="AF59" s="1"/>
  <c r="AE51"/>
  <c r="AF51" s="1"/>
  <c r="AE43"/>
  <c r="AF43" s="1"/>
  <c r="AE35"/>
  <c r="AF35" s="1"/>
  <c r="AE27"/>
  <c r="AF27" s="1"/>
  <c r="AA98"/>
  <c r="AB98" s="1"/>
  <c r="AA90"/>
  <c r="AB90" s="1"/>
  <c r="AA82"/>
  <c r="AB82" s="1"/>
  <c r="AA74"/>
  <c r="AB74" s="1"/>
  <c r="AA66"/>
  <c r="AB66" s="1"/>
  <c r="AA58"/>
  <c r="AB58" s="1"/>
  <c r="AA50"/>
  <c r="AB50" s="1"/>
  <c r="AA42"/>
  <c r="AB42" s="1"/>
  <c r="AA34"/>
  <c r="AB34" s="1"/>
  <c r="AA26"/>
  <c r="AB26" s="1"/>
  <c r="W97"/>
  <c r="X97" s="1"/>
  <c r="W89"/>
  <c r="X89" s="1"/>
  <c r="W81"/>
  <c r="X81" s="1"/>
  <c r="W73"/>
  <c r="X73" s="1"/>
  <c r="W65"/>
  <c r="X65" s="1"/>
  <c r="W57"/>
  <c r="X57" s="1"/>
  <c r="W49"/>
  <c r="X49" s="1"/>
  <c r="W41"/>
  <c r="X41" s="1"/>
  <c r="W33"/>
  <c r="X33" s="1"/>
  <c r="W25"/>
  <c r="X25" s="1"/>
  <c r="S96"/>
  <c r="T96" s="1"/>
  <c r="S88"/>
  <c r="T88" s="1"/>
  <c r="S80"/>
  <c r="T80" s="1"/>
  <c r="S72"/>
  <c r="T72" s="1"/>
  <c r="S64"/>
  <c r="T64" s="1"/>
  <c r="S56"/>
  <c r="T56" s="1"/>
  <c r="S48"/>
  <c r="T48" s="1"/>
  <c r="S40"/>
  <c r="T40" s="1"/>
  <c r="S32"/>
  <c r="T32" s="1"/>
  <c r="S24"/>
  <c r="T24" s="1"/>
  <c r="O95"/>
  <c r="P95" s="1"/>
  <c r="O87"/>
  <c r="P87" s="1"/>
  <c r="O79"/>
  <c r="P79" s="1"/>
  <c r="O71"/>
  <c r="P71" s="1"/>
  <c r="O63"/>
  <c r="P63" s="1"/>
  <c r="O55"/>
  <c r="P55" s="1"/>
  <c r="O47"/>
  <c r="P47" s="1"/>
  <c r="O39"/>
  <c r="P39" s="1"/>
  <c r="O31"/>
  <c r="P31" s="1"/>
  <c r="O23"/>
  <c r="P23" s="1"/>
  <c r="K94"/>
  <c r="L94" s="1"/>
  <c r="K86"/>
  <c r="L86" s="1"/>
  <c r="K78"/>
  <c r="L78" s="1"/>
  <c r="K70"/>
  <c r="L70" s="1"/>
  <c r="K62"/>
  <c r="L62" s="1"/>
  <c r="K54"/>
  <c r="L54" s="1"/>
  <c r="K46"/>
  <c r="L46" s="1"/>
  <c r="K38"/>
  <c r="L38" s="1"/>
  <c r="K30"/>
  <c r="L30" s="1"/>
  <c r="K22"/>
  <c r="L22" s="1"/>
  <c r="BC29"/>
  <c r="BD29" s="1"/>
  <c r="BS33"/>
  <c r="BT33" s="1"/>
  <c r="CI37"/>
  <c r="CJ37" s="1"/>
  <c r="CY41"/>
  <c r="CZ41" s="1"/>
  <c r="DO45"/>
  <c r="DP45" s="1"/>
  <c r="BG32"/>
  <c r="BH32" s="1"/>
  <c r="BW36"/>
  <c r="BX36" s="1"/>
  <c r="CM40"/>
  <c r="CN40" s="1"/>
  <c r="DC44"/>
  <c r="DD44" s="1"/>
  <c r="DS48"/>
  <c r="DT48" s="1"/>
  <c r="BK35"/>
  <c r="BL35" s="1"/>
  <c r="CA39"/>
  <c r="CB39" s="1"/>
  <c r="CQ43"/>
  <c r="CR43" s="1"/>
  <c r="DG47"/>
  <c r="DH47" s="1"/>
  <c r="DW51"/>
  <c r="DX51" s="1"/>
  <c r="BO38"/>
  <c r="BP38" s="1"/>
  <c r="CE42"/>
  <c r="CF42" s="1"/>
  <c r="CU46"/>
  <c r="CV46" s="1"/>
  <c r="DK50"/>
  <c r="DL50" s="1"/>
  <c r="BC37"/>
  <c r="BD37" s="1"/>
  <c r="BS41"/>
  <c r="BT41" s="1"/>
  <c r="CI45"/>
  <c r="CJ45" s="1"/>
  <c r="CY49"/>
  <c r="CZ49" s="1"/>
  <c r="DO53"/>
  <c r="DP53" s="1"/>
  <c r="BG40"/>
  <c r="BH40" s="1"/>
  <c r="BW44"/>
  <c r="BX44" s="1"/>
  <c r="CM48"/>
  <c r="CN48" s="1"/>
  <c r="DC52"/>
  <c r="DD52" s="1"/>
  <c r="DS56"/>
  <c r="DT56" s="1"/>
  <c r="BK43"/>
  <c r="BL43" s="1"/>
  <c r="CA47"/>
  <c r="CB47" s="1"/>
  <c r="CQ51"/>
  <c r="CR51" s="1"/>
  <c r="DG55"/>
  <c r="DH55" s="1"/>
  <c r="DW59"/>
  <c r="DX59" s="1"/>
  <c r="BO46"/>
  <c r="BP46" s="1"/>
  <c r="CE50"/>
  <c r="CF50" s="1"/>
  <c r="CU54"/>
  <c r="CV54" s="1"/>
  <c r="DK58"/>
  <c r="DL58" s="1"/>
  <c r="BC45"/>
  <c r="BD45" s="1"/>
  <c r="BS49"/>
  <c r="BT49" s="1"/>
  <c r="CI53"/>
  <c r="CJ53" s="1"/>
  <c r="CY57"/>
  <c r="CZ57" s="1"/>
  <c r="DO61"/>
  <c r="DP61" s="1"/>
  <c r="BG48"/>
  <c r="BH48" s="1"/>
  <c r="BW52"/>
  <c r="BX52" s="1"/>
  <c r="CM56"/>
  <c r="CN56" s="1"/>
  <c r="DC60"/>
  <c r="DD60" s="1"/>
  <c r="DS64"/>
  <c r="DT64" s="1"/>
  <c r="BK51"/>
  <c r="BL51" s="1"/>
  <c r="CA55"/>
  <c r="CB55" s="1"/>
  <c r="CQ59"/>
  <c r="CR59" s="1"/>
  <c r="DG63"/>
  <c r="DH63" s="1"/>
  <c r="DW67"/>
  <c r="DX67" s="1"/>
  <c r="BO54"/>
  <c r="BP54" s="1"/>
  <c r="CE58"/>
  <c r="CF58" s="1"/>
  <c r="CU62"/>
  <c r="CV62" s="1"/>
  <c r="DK66"/>
  <c r="DL66" s="1"/>
  <c r="BC53"/>
  <c r="BD53" s="1"/>
  <c r="BS57"/>
  <c r="BT57" s="1"/>
  <c r="CI61"/>
  <c r="CJ61" s="1"/>
  <c r="CY65"/>
  <c r="CZ65" s="1"/>
  <c r="DO69"/>
  <c r="DP69" s="1"/>
  <c r="BG56"/>
  <c r="BH56" s="1"/>
  <c r="BW60"/>
  <c r="BX60" s="1"/>
  <c r="CM64"/>
  <c r="CN64" s="1"/>
  <c r="DC68"/>
  <c r="DD68" s="1"/>
  <c r="DS72"/>
  <c r="DT72" s="1"/>
  <c r="BK59"/>
  <c r="BL59" s="1"/>
  <c r="CA63"/>
  <c r="CB63" s="1"/>
  <c r="CQ67"/>
  <c r="CR67" s="1"/>
  <c r="DG71"/>
  <c r="DH71" s="1"/>
  <c r="DW75"/>
  <c r="DX75" s="1"/>
  <c r="BO62"/>
  <c r="BP62" s="1"/>
  <c r="CE66"/>
  <c r="CF66" s="1"/>
  <c r="CU70"/>
  <c r="CV70" s="1"/>
  <c r="DK74"/>
  <c r="DL74" s="1"/>
  <c r="BC61"/>
  <c r="BD61" s="1"/>
  <c r="BW66"/>
  <c r="BX66" s="1"/>
  <c r="CM70"/>
  <c r="CN70" s="1"/>
  <c r="DC74"/>
  <c r="DD74" s="1"/>
  <c r="DS78"/>
  <c r="DT78" s="1"/>
  <c r="BK65"/>
  <c r="BL65" s="1"/>
  <c r="CA69"/>
  <c r="CB69" s="1"/>
  <c r="CQ73"/>
  <c r="CR73" s="1"/>
  <c r="DG77"/>
  <c r="DH77" s="1"/>
  <c r="DW81"/>
  <c r="DX81" s="1"/>
  <c r="BO68"/>
  <c r="BP68" s="1"/>
  <c r="CE72"/>
  <c r="CF72" s="1"/>
  <c r="CU76"/>
  <c r="CV76" s="1"/>
  <c r="DK80"/>
  <c r="DL80" s="1"/>
  <c r="BC67"/>
  <c r="BD67" s="1"/>
  <c r="BS71"/>
  <c r="BT71" s="1"/>
  <c r="CI75"/>
  <c r="CJ75" s="1"/>
  <c r="CY79"/>
  <c r="CZ79" s="1"/>
  <c r="DO83"/>
  <c r="DP83" s="1"/>
  <c r="BG70"/>
  <c r="BH70" s="1"/>
  <c r="BW74"/>
  <c r="BX74" s="1"/>
  <c r="CM78"/>
  <c r="CN78" s="1"/>
  <c r="DC82"/>
  <c r="DD82" s="1"/>
  <c r="DS86"/>
  <c r="DT86" s="1"/>
  <c r="BK73"/>
  <c r="BL73" s="1"/>
  <c r="CA77"/>
  <c r="CB77" s="1"/>
  <c r="CQ81"/>
  <c r="CR81" s="1"/>
  <c r="DG85"/>
  <c r="DH85" s="1"/>
  <c r="DW89"/>
  <c r="DX89" s="1"/>
  <c r="BO76"/>
  <c r="BP76" s="1"/>
  <c r="CE80"/>
  <c r="CF80" s="1"/>
  <c r="CU84"/>
  <c r="CV84" s="1"/>
  <c r="DK88"/>
  <c r="DL88" s="1"/>
  <c r="BC75"/>
  <c r="BD75" s="1"/>
  <c r="BS79"/>
  <c r="BT79" s="1"/>
  <c r="CI83"/>
  <c r="CJ83" s="1"/>
  <c r="CY87"/>
  <c r="CZ87" s="1"/>
  <c r="DO91"/>
  <c r="DP91" s="1"/>
  <c r="BG78"/>
  <c r="BH78" s="1"/>
  <c r="BW82"/>
  <c r="BX82" s="1"/>
  <c r="CM86"/>
  <c r="CN86" s="1"/>
  <c r="DC90"/>
  <c r="DD90" s="1"/>
  <c r="DS94"/>
  <c r="DT94" s="1"/>
  <c r="BK81"/>
  <c r="BL81" s="1"/>
  <c r="CA85"/>
  <c r="CB85" s="1"/>
  <c r="CQ89"/>
  <c r="CR89" s="1"/>
  <c r="DG93"/>
  <c r="DH93" s="1"/>
  <c r="DW97"/>
  <c r="DX97" s="1"/>
  <c r="BO84"/>
  <c r="BP84" s="1"/>
  <c r="CE88"/>
  <c r="CF88" s="1"/>
  <c r="CU92"/>
  <c r="CV92" s="1"/>
  <c r="DK96"/>
  <c r="DL96" s="1"/>
  <c r="BC83"/>
  <c r="BD83" s="1"/>
  <c r="BS87"/>
  <c r="BT87" s="1"/>
  <c r="CI91"/>
  <c r="CJ91" s="1"/>
  <c r="CY95"/>
  <c r="CZ95" s="1"/>
  <c r="DO99"/>
  <c r="DP99" s="1"/>
  <c r="BG86"/>
  <c r="BH86" s="1"/>
  <c r="BW90"/>
  <c r="BX90" s="1"/>
  <c r="CM94"/>
  <c r="CN94" s="1"/>
  <c r="DC98"/>
  <c r="DD98" s="1"/>
  <c r="DS102"/>
  <c r="DT102" s="1"/>
  <c r="BK89"/>
  <c r="BL89" s="1"/>
  <c r="CA93"/>
  <c r="CB93" s="1"/>
  <c r="CQ97"/>
  <c r="CR97" s="1"/>
  <c r="DG101"/>
  <c r="DH101" s="1"/>
  <c r="DW105"/>
  <c r="DX105" s="1"/>
  <c r="BO92"/>
  <c r="BP92" s="1"/>
  <c r="CE96"/>
  <c r="CF96" s="1"/>
  <c r="CU100"/>
  <c r="CV100" s="1"/>
  <c r="DK104"/>
  <c r="DL104" s="1"/>
  <c r="AY90"/>
  <c r="AZ90" s="1"/>
  <c r="BO94"/>
  <c r="BP94" s="1"/>
  <c r="CE98"/>
  <c r="CF98" s="1"/>
  <c r="CU102"/>
  <c r="CV102" s="1"/>
  <c r="DK106"/>
  <c r="DL106" s="1"/>
  <c r="AY92"/>
  <c r="AZ92" s="1"/>
  <c r="BO96"/>
  <c r="BP96" s="1"/>
  <c r="CE100"/>
  <c r="CF100" s="1"/>
  <c r="CU104"/>
  <c r="CV104" s="1"/>
  <c r="DK108"/>
  <c r="DL108" s="1"/>
  <c r="AY94"/>
  <c r="AZ94" s="1"/>
  <c r="BO98"/>
  <c r="BP98" s="1"/>
  <c r="CE102"/>
  <c r="CF102" s="1"/>
  <c r="CU106"/>
  <c r="CV106" s="1"/>
  <c r="DK110"/>
  <c r="DL110" s="1"/>
  <c r="AY96"/>
  <c r="AZ96" s="1"/>
  <c r="BO100"/>
  <c r="BP100" s="1"/>
  <c r="CE104"/>
  <c r="CF104" s="1"/>
  <c r="CU108"/>
  <c r="CV108" s="1"/>
  <c r="DK112"/>
  <c r="DL112" s="1"/>
  <c r="AY98"/>
  <c r="AZ98" s="1"/>
  <c r="BO102"/>
  <c r="BP102" s="1"/>
  <c r="CE106"/>
  <c r="CF106" s="1"/>
  <c r="CU110"/>
  <c r="CV110" s="1"/>
  <c r="DK114"/>
  <c r="DL114" s="1"/>
  <c r="AY100"/>
  <c r="AZ100" s="1"/>
  <c r="BO104"/>
  <c r="BP104" s="1"/>
  <c r="CE108"/>
  <c r="CF108" s="1"/>
  <c r="CU112"/>
  <c r="CV112" s="1"/>
  <c r="DK116"/>
  <c r="DL116" s="1"/>
  <c r="AY102"/>
  <c r="AZ102" s="1"/>
  <c r="BO106"/>
  <c r="BP106" s="1"/>
  <c r="CE110"/>
  <c r="CF110" s="1"/>
  <c r="CU114"/>
  <c r="CV114" s="1"/>
  <c r="DK118"/>
  <c r="DL118" s="1"/>
  <c r="AY104"/>
  <c r="AZ104" s="1"/>
  <c r="BO108"/>
  <c r="BP108" s="1"/>
  <c r="CE112"/>
  <c r="CF112" s="1"/>
  <c r="CU116"/>
  <c r="CV116" s="1"/>
  <c r="DK120"/>
  <c r="DL120" s="1"/>
  <c r="BC27"/>
  <c r="BD27" s="1"/>
  <c r="BS31"/>
  <c r="BT31" s="1"/>
  <c r="CI35"/>
  <c r="CJ35" s="1"/>
  <c r="CY39"/>
  <c r="CZ39" s="1"/>
  <c r="DO43"/>
  <c r="DP43" s="1"/>
  <c r="BK63"/>
  <c r="BL63" s="1"/>
  <c r="CA67"/>
  <c r="CB67" s="1"/>
  <c r="CQ71"/>
  <c r="CR71" s="1"/>
  <c r="DG75"/>
  <c r="DH75" s="1"/>
  <c r="DW79"/>
  <c r="DX79" s="1"/>
  <c r="BO66"/>
  <c r="BP66" s="1"/>
  <c r="CE70"/>
  <c r="CF70" s="1"/>
  <c r="CU74"/>
  <c r="CV74" s="1"/>
  <c r="DK78"/>
  <c r="DL78" s="1"/>
  <c r="BC65"/>
  <c r="BD65" s="1"/>
  <c r="BS69"/>
  <c r="BT69" s="1"/>
  <c r="CI73"/>
  <c r="CJ73" s="1"/>
  <c r="CY77"/>
  <c r="CZ77" s="1"/>
  <c r="DO81"/>
  <c r="DP81" s="1"/>
  <c r="BG68"/>
  <c r="BH68" s="1"/>
  <c r="BW72"/>
  <c r="BX72" s="1"/>
  <c r="CM76"/>
  <c r="CN76" s="1"/>
  <c r="DC80"/>
  <c r="DD80" s="1"/>
  <c r="DS84"/>
  <c r="DT84" s="1"/>
  <c r="BK71"/>
  <c r="BL71" s="1"/>
  <c r="CA75"/>
  <c r="CB75" s="1"/>
  <c r="CQ79"/>
  <c r="CR79" s="1"/>
  <c r="DG83"/>
  <c r="DH83" s="1"/>
  <c r="DW87"/>
  <c r="DX87" s="1"/>
  <c r="BO74"/>
  <c r="BP74" s="1"/>
  <c r="CE78"/>
  <c r="CF78" s="1"/>
  <c r="CU82"/>
  <c r="CV82" s="1"/>
  <c r="DK86"/>
  <c r="DL86" s="1"/>
  <c r="BC73"/>
  <c r="BD73" s="1"/>
  <c r="BS77"/>
  <c r="BT77" s="1"/>
  <c r="CI81"/>
  <c r="CJ81" s="1"/>
  <c r="CY85"/>
  <c r="CZ85" s="1"/>
  <c r="DO89"/>
  <c r="DP89" s="1"/>
  <c r="BG76"/>
  <c r="BH76" s="1"/>
  <c r="BW80"/>
  <c r="BX80" s="1"/>
  <c r="CM84"/>
  <c r="CN84" s="1"/>
  <c r="DC88"/>
  <c r="DD88" s="1"/>
  <c r="DS92"/>
  <c r="DT92" s="1"/>
  <c r="BK79"/>
  <c r="BL79" s="1"/>
  <c r="CA83"/>
  <c r="CB83" s="1"/>
  <c r="CQ87"/>
  <c r="CR87" s="1"/>
  <c r="DG91"/>
  <c r="DH91" s="1"/>
  <c r="DW95"/>
  <c r="DX95" s="1"/>
  <c r="BO82"/>
  <c r="BP82" s="1"/>
  <c r="CE86"/>
  <c r="CF86" s="1"/>
  <c r="CU90"/>
  <c r="CV90" s="1"/>
  <c r="DK94"/>
  <c r="DL94" s="1"/>
  <c r="BC81"/>
  <c r="BD81" s="1"/>
  <c r="BS85"/>
  <c r="BT85" s="1"/>
  <c r="CI89"/>
  <c r="CJ89" s="1"/>
  <c r="CY93"/>
  <c r="CZ93" s="1"/>
  <c r="DO97"/>
  <c r="DP97" s="1"/>
  <c r="BG84"/>
  <c r="BH84" s="1"/>
  <c r="BW88"/>
  <c r="BX88" s="1"/>
  <c r="CM92"/>
  <c r="CN92" s="1"/>
  <c r="DC96"/>
  <c r="DD96" s="1"/>
  <c r="DS100"/>
  <c r="DT100" s="1"/>
  <c r="BK87"/>
  <c r="BL87" s="1"/>
  <c r="CA91"/>
  <c r="CB91" s="1"/>
  <c r="CQ95"/>
  <c r="CR95" s="1"/>
  <c r="DG99"/>
  <c r="DH99" s="1"/>
  <c r="DW103"/>
  <c r="DX103" s="1"/>
  <c r="BO90"/>
  <c r="BP90" s="1"/>
  <c r="CE94"/>
  <c r="CF94" s="1"/>
  <c r="CU98"/>
  <c r="CV98" s="1"/>
  <c r="DK102"/>
  <c r="DL102" s="1"/>
  <c r="BC89"/>
  <c r="BD89" s="1"/>
  <c r="BS93"/>
  <c r="BT93" s="1"/>
  <c r="CI97"/>
  <c r="CJ97" s="1"/>
  <c r="CY101"/>
  <c r="CZ101" s="1"/>
  <c r="DO105"/>
  <c r="DP105" s="1"/>
  <c r="BC91"/>
  <c r="BD91" s="1"/>
  <c r="BS95"/>
  <c r="BT95" s="1"/>
  <c r="CI99"/>
  <c r="CJ99" s="1"/>
  <c r="CY103"/>
  <c r="CZ103" s="1"/>
  <c r="DO107"/>
  <c r="DP107" s="1"/>
  <c r="BC93"/>
  <c r="BD93" s="1"/>
  <c r="BS97"/>
  <c r="BT97" s="1"/>
  <c r="CI101"/>
  <c r="CJ101" s="1"/>
  <c r="CY105"/>
  <c r="CZ105" s="1"/>
  <c r="DO109"/>
  <c r="DP109" s="1"/>
  <c r="BC95"/>
  <c r="BD95" s="1"/>
  <c r="BS99"/>
  <c r="BT99" s="1"/>
  <c r="CI103"/>
  <c r="CJ103" s="1"/>
  <c r="CY107"/>
  <c r="CZ107" s="1"/>
  <c r="DO111"/>
  <c r="DP111" s="1"/>
  <c r="BC97"/>
  <c r="BD97" s="1"/>
  <c r="BS101"/>
  <c r="BT101" s="1"/>
  <c r="CI105"/>
  <c r="CJ105" s="1"/>
  <c r="CY109"/>
  <c r="CZ109" s="1"/>
  <c r="DO113"/>
  <c r="DP113" s="1"/>
  <c r="BC99"/>
  <c r="BD99" s="1"/>
  <c r="BS103"/>
  <c r="BT103" s="1"/>
  <c r="CI107"/>
  <c r="CJ107" s="1"/>
  <c r="CY111"/>
  <c r="CZ111" s="1"/>
  <c r="DO115"/>
  <c r="DP115" s="1"/>
  <c r="BC101"/>
  <c r="BD101" s="1"/>
  <c r="BS105"/>
  <c r="BT105" s="1"/>
  <c r="CI109"/>
  <c r="CJ109" s="1"/>
  <c r="CY113"/>
  <c r="CZ113" s="1"/>
  <c r="DO117"/>
  <c r="DP117" s="1"/>
  <c r="BC103"/>
  <c r="BD103" s="1"/>
  <c r="BS107"/>
  <c r="BT107" s="1"/>
  <c r="CI111"/>
  <c r="CJ111" s="1"/>
  <c r="CY115"/>
  <c r="CZ115" s="1"/>
  <c r="DO119"/>
  <c r="DP119" s="1"/>
  <c r="BC105"/>
  <c r="BD105" s="1"/>
  <c r="BS109"/>
  <c r="BT109" s="1"/>
  <c r="CI113"/>
  <c r="CJ113" s="1"/>
  <c r="CY117"/>
  <c r="CZ117" s="1"/>
  <c r="DO121"/>
  <c r="DP121" s="1"/>
  <c r="BG28"/>
  <c r="BH28" s="1"/>
  <c r="BW32"/>
  <c r="BX32" s="1"/>
  <c r="CM36"/>
  <c r="CN36" s="1"/>
  <c r="DC40"/>
  <c r="DD40" s="1"/>
  <c r="DS44"/>
  <c r="DT44" s="1"/>
  <c r="EC18"/>
  <c r="ED17" l="1"/>
  <c r="E48" i="3"/>
  <c r="ED50" i="11"/>
  <c r="EC46"/>
  <c r="EC26"/>
  <c r="ED36"/>
  <c r="ED28"/>
  <c r="EC64"/>
  <c r="ED43"/>
  <c r="EC55"/>
  <c r="EC28"/>
  <c r="ED53"/>
  <c r="ED41"/>
  <c r="ED58"/>
  <c r="ED63"/>
  <c r="EC41"/>
  <c r="ED54"/>
  <c r="ED27"/>
  <c r="ED59"/>
  <c r="ED44"/>
  <c r="ED19"/>
  <c r="ED20"/>
  <c r="ED21"/>
  <c r="ED46"/>
  <c r="ED35"/>
  <c r="ED52"/>
  <c r="ED61"/>
  <c r="ED30"/>
  <c r="ED48"/>
  <c r="ED33"/>
  <c r="EC60"/>
  <c r="EC51"/>
  <c r="EC33"/>
  <c r="EC21"/>
  <c r="ED56"/>
  <c r="ED65"/>
  <c r="EC62"/>
  <c r="EC57"/>
  <c r="EC53"/>
  <c r="EC49"/>
  <c r="EC44"/>
  <c r="EC36"/>
  <c r="EC25"/>
  <c r="EC47"/>
  <c r="EC19"/>
  <c r="EC34"/>
  <c r="ED22"/>
  <c r="ED25"/>
  <c r="ED38"/>
  <c r="EC20"/>
  <c r="EC23"/>
  <c r="EC17"/>
  <c r="EC38"/>
  <c r="ED37"/>
  <c r="ED23"/>
  <c r="ED39"/>
  <c r="ED55"/>
  <c r="ED24"/>
  <c r="ED40"/>
  <c r="ED57"/>
  <c r="ED26"/>
  <c r="ED42"/>
  <c r="ED60"/>
  <c r="ED62"/>
  <c r="ED31"/>
  <c r="ED47"/>
  <c r="ED64"/>
  <c r="ED49"/>
  <c r="ED34"/>
  <c r="ED51"/>
  <c r="ED29"/>
  <c r="ED45"/>
  <c r="EC65"/>
  <c r="EC63"/>
  <c r="EC61"/>
  <c r="EC59"/>
  <c r="EC58"/>
  <c r="EC56"/>
  <c r="EC54"/>
  <c r="EC52"/>
  <c r="EC50"/>
  <c r="EC48"/>
  <c r="EC45"/>
  <c r="EC40"/>
  <c r="EC37"/>
  <c r="EC32"/>
  <c r="EC29"/>
  <c r="EC24"/>
  <c r="EC35"/>
  <c r="EC42"/>
  <c r="EC30"/>
  <c r="EC22"/>
  <c r="EC43"/>
  <c r="EC27"/>
  <c r="ED32"/>
  <c r="L16"/>
  <c r="ED16" s="1"/>
  <c r="EC16"/>
  <c r="EC39"/>
  <c r="EC31"/>
  <c r="ED18" i="6"/>
  <c r="EC62"/>
  <c r="EC57"/>
  <c r="ED35" l="1"/>
  <c r="E51" i="3" s="1"/>
  <c r="ED30" i="6"/>
  <c r="EC34"/>
  <c r="ED34"/>
  <c r="ED40"/>
  <c r="EC18"/>
  <c r="EC56"/>
  <c r="EC40"/>
  <c r="ED41"/>
  <c r="ED65"/>
  <c r="E53" i="3" s="1"/>
  <c r="ED36" i="6"/>
  <c r="ED64"/>
  <c r="EC25"/>
  <c r="EC55"/>
  <c r="EC33"/>
  <c r="EC26"/>
  <c r="EC60"/>
  <c r="ED23"/>
  <c r="ED27"/>
  <c r="ED43"/>
  <c r="ED47"/>
  <c r="ED38"/>
  <c r="ED42"/>
  <c r="EC39"/>
  <c r="ED37"/>
  <c r="ED44"/>
  <c r="ED48"/>
  <c r="EC47"/>
  <c r="EC63"/>
  <c r="EC51"/>
  <c r="EC35"/>
  <c r="EC31"/>
  <c r="EC46"/>
  <c r="EC21"/>
  <c r="EC44"/>
  <c r="EC36"/>
  <c r="EC19"/>
  <c r="EC48"/>
  <c r="EC59"/>
  <c r="EC23"/>
  <c r="ED21"/>
  <c r="ED25"/>
  <c r="E50" i="3" s="1"/>
  <c r="ED29" i="6"/>
  <c r="ED33"/>
  <c r="ED45"/>
  <c r="E52" i="3" s="1"/>
  <c r="ED49" i="6"/>
  <c r="ED53"/>
  <c r="ED61"/>
  <c r="ED20"/>
  <c r="ED24"/>
  <c r="ED28"/>
  <c r="ED32"/>
  <c r="ED52"/>
  <c r="ED60"/>
  <c r="ED19"/>
  <c r="ED31"/>
  <c r="ED39"/>
  <c r="ED51"/>
  <c r="ED63"/>
  <c r="ED22"/>
  <c r="ED26"/>
  <c r="ED46"/>
  <c r="ED50"/>
  <c r="ED62"/>
  <c r="EC37"/>
  <c r="EC22"/>
  <c r="EC27"/>
  <c r="EC42"/>
  <c r="EC20"/>
  <c r="EC53"/>
  <c r="EC49"/>
  <c r="EC54"/>
  <c r="EC50"/>
  <c r="EC30"/>
  <c r="EC29"/>
  <c r="EC24"/>
  <c r="EC38"/>
  <c r="EC61"/>
  <c r="EC45"/>
  <c r="EC32"/>
  <c r="EC64"/>
  <c r="EC65"/>
  <c r="EC43"/>
  <c r="EC28"/>
  <c r="EC58"/>
  <c r="EC41"/>
  <c r="EC52"/>
  <c r="ED55"/>
  <c r="ED57"/>
  <c r="ED59"/>
  <c r="ED54"/>
  <c r="ED56"/>
  <c r="ED58"/>
  <c r="ED16"/>
  <c r="EC16"/>
  <c r="ED17"/>
  <c r="EC17"/>
</calcChain>
</file>

<file path=xl/comments1.xml><?xml version="1.0" encoding="utf-8"?>
<comments xmlns="http://schemas.openxmlformats.org/spreadsheetml/2006/main">
  <authors>
    <author>DBreger</author>
  </authors>
  <commentList>
    <comment ref="D44" authorId="0">
      <text>
        <r>
          <rPr>
            <sz val="9"/>
            <color indexed="81"/>
            <rFont val="Tahoma"/>
            <family val="2"/>
          </rPr>
          <t xml:space="preserve">Include both Forest and Inclusive of </t>
        </r>
        <r>
          <rPr>
            <u/>
            <sz val="9"/>
            <color indexed="81"/>
            <rFont val="Tahoma"/>
            <family val="2"/>
          </rPr>
          <t>Non-Forest Residues</t>
        </r>
        <r>
          <rPr>
            <sz val="9"/>
            <color indexed="81"/>
            <rFont val="Tahoma"/>
            <family val="2"/>
          </rPr>
          <t xml:space="preserve">, </t>
        </r>
        <r>
          <rPr>
            <u/>
            <sz val="9"/>
            <color indexed="81"/>
            <rFont val="Tahoma"/>
            <family val="2"/>
          </rPr>
          <t>Forest Salvage</t>
        </r>
        <r>
          <rPr>
            <sz val="9"/>
            <color indexed="81"/>
            <rFont val="Tahoma"/>
            <family val="2"/>
          </rPr>
          <t xml:space="preserve"> and </t>
        </r>
        <r>
          <rPr>
            <u/>
            <sz val="9"/>
            <color indexed="81"/>
            <rFont val="Tahoma"/>
            <family val="2"/>
          </rPr>
          <t>Dedicated Energy Crops</t>
        </r>
        <r>
          <rPr>
            <sz val="9"/>
            <color indexed="81"/>
            <rFont val="Tahoma"/>
            <family val="2"/>
          </rPr>
          <t xml:space="preserve">, as defined in 225 CMR 14.00.
</t>
        </r>
      </text>
    </comment>
  </commentList>
</comments>
</file>

<file path=xl/sharedStrings.xml><?xml version="1.0" encoding="utf-8"?>
<sst xmlns="http://schemas.openxmlformats.org/spreadsheetml/2006/main" count="796" uniqueCount="268">
  <si>
    <t>year</t>
  </si>
  <si>
    <t>Decay Rate</t>
  </si>
  <si>
    <t>Biomass</t>
  </si>
  <si>
    <t>Carbon Debt</t>
  </si>
  <si>
    <t>Net Biomass</t>
  </si>
  <si>
    <t>Residue Decay</t>
  </si>
  <si>
    <t>Year 1 Operation</t>
  </si>
  <si>
    <t>Year 2 Operation</t>
  </si>
  <si>
    <t>Year 3 Operation</t>
  </si>
  <si>
    <t>Year 4 Operation</t>
  </si>
  <si>
    <t>Year 5 Operation</t>
  </si>
  <si>
    <t>Year 6 Operation</t>
  </si>
  <si>
    <t>Year 7 Operation</t>
  </si>
  <si>
    <t>Year 8 Operation</t>
  </si>
  <si>
    <t>Year 9 Operation</t>
  </si>
  <si>
    <t>Year 10 Operation</t>
  </si>
  <si>
    <t>Year 11 Operation</t>
  </si>
  <si>
    <t>Year 12 Operation</t>
  </si>
  <si>
    <t>Year 13 Operation</t>
  </si>
  <si>
    <t>Year 14 Operation</t>
  </si>
  <si>
    <t>Year 15 Operation</t>
  </si>
  <si>
    <t>Year 16 Operation</t>
  </si>
  <si>
    <t>Year 17 Operation</t>
  </si>
  <si>
    <t>Year 18 Operation</t>
  </si>
  <si>
    <t>Year 19 Operation</t>
  </si>
  <si>
    <t>Year 20 Operation</t>
  </si>
  <si>
    <t>Year 21 Operation</t>
  </si>
  <si>
    <t>Year 22 Operation</t>
  </si>
  <si>
    <t>Year 23 Operation</t>
  </si>
  <si>
    <t>Year 24 Operation</t>
  </si>
  <si>
    <t>Year 25 Operation</t>
  </si>
  <si>
    <t>Year 26 Operation</t>
  </si>
  <si>
    <t>Year 27 Operation</t>
  </si>
  <si>
    <t>Year 28 Operation</t>
  </si>
  <si>
    <t>Year 29 Operation</t>
  </si>
  <si>
    <t>Year 30 Operation</t>
  </si>
  <si>
    <t>Cumulative 30-yr  Operation</t>
  </si>
  <si>
    <t>FF Emissions</t>
  </si>
  <si>
    <t>Biomass Emissions</t>
  </si>
  <si>
    <t>Net Biomass Emissions</t>
  </si>
  <si>
    <t>Half Life</t>
  </si>
  <si>
    <t>years</t>
  </si>
  <si>
    <t>Proposed Annual Operation</t>
  </si>
  <si>
    <t>Biomass Fuel Input</t>
  </si>
  <si>
    <t>Wood Pellets</t>
  </si>
  <si>
    <t>Bio-Oil</t>
  </si>
  <si>
    <t>Higher Heating Value</t>
  </si>
  <si>
    <t>Annual Use</t>
  </si>
  <si>
    <t>Input Units</t>
  </si>
  <si>
    <t>Energy Output</t>
  </si>
  <si>
    <t>Used "Behind-the-Meter</t>
  </si>
  <si>
    <t>Delivered to ISO-NE Grid</t>
  </si>
  <si>
    <t>MWh annually</t>
  </si>
  <si>
    <t>Useful Thermal Load</t>
  </si>
  <si>
    <t>Useful Thermal Energy delivered</t>
  </si>
  <si>
    <t>million BTUs annually</t>
  </si>
  <si>
    <t>Natural Gas</t>
  </si>
  <si>
    <t>Fuel Oil #2</t>
  </si>
  <si>
    <t>Fuel Oil #6</t>
  </si>
  <si>
    <t>Propane</t>
  </si>
  <si>
    <t>Merchantable Bio-Products</t>
  </si>
  <si>
    <t>Enthalpy of Reaction of Bio-Product</t>
  </si>
  <si>
    <t>Bio-Product Description</t>
  </si>
  <si>
    <t>Annual Production/Sales</t>
  </si>
  <si>
    <t>lbs annually</t>
  </si>
  <si>
    <t>Calculation of Overall Efficiency</t>
  </si>
  <si>
    <t>Biomass Input Heat Content</t>
  </si>
  <si>
    <t>MWh_fuel</t>
  </si>
  <si>
    <t>Renewable Electricity Generated</t>
  </si>
  <si>
    <t>RE Elect - "Behind-the-Meter"</t>
  </si>
  <si>
    <t>RE Elect - delivered to Grid</t>
  </si>
  <si>
    <t>MWh_elec</t>
  </si>
  <si>
    <t>Useful Thermal Energy</t>
  </si>
  <si>
    <t>MWh_therm</t>
  </si>
  <si>
    <t>MWh_chem</t>
  </si>
  <si>
    <t>OVERALL EFFICIENCY</t>
  </si>
  <si>
    <t>Type of Biomass Fuel input to Unit</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</si>
  <si>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</si>
  <si>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</si>
  <si>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</si>
  <si>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</si>
  <si>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</si>
  <si>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</si>
  <si>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</si>
  <si>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</si>
  <si>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</si>
  <si>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</si>
  <si>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</si>
  <si>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</si>
  <si>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</si>
  <si>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</si>
  <si>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</si>
  <si>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Biomass Fuel Processing Stack Emissions</t>
  </si>
  <si>
    <t>carbon debt, %</t>
  </si>
  <si>
    <t>Natural Gas, new</t>
  </si>
  <si>
    <t>Net CO2 Emission Reductions</t>
  </si>
  <si>
    <t>% reduction in Year 20</t>
  </si>
  <si>
    <t>reduction in Year 10</t>
  </si>
  <si>
    <t>reduction in Year 20</t>
  </si>
  <si>
    <t>reduction in Year 30</t>
  </si>
  <si>
    <t>reduction in Year 50</t>
  </si>
  <si>
    <t>Biomass Energy - Debt-Dividend GHG Analysis</t>
  </si>
  <si>
    <t>Single Year Operation</t>
  </si>
  <si>
    <t>Multi Year Operation</t>
  </si>
  <si>
    <t>input</t>
  </si>
  <si>
    <t>calculation</t>
  </si>
  <si>
    <t>parameter</t>
  </si>
  <si>
    <t>result</t>
  </si>
  <si>
    <t>Describe Load in Text Box</t>
  </si>
  <si>
    <t>Bio-Product Description:</t>
  </si>
  <si>
    <t>Describe Bio-Product in Text Box</t>
  </si>
  <si>
    <t>Provide, under separate cover, the Lifecycle GHG Analysis for Biomass Fuel Processing and enter result below</t>
  </si>
  <si>
    <t>inputs from other pages</t>
  </si>
  <si>
    <t>Massachusetts Department of Energy Resources</t>
  </si>
  <si>
    <t>Renewable Energy Portfolio Standard - 225 CMR 14.00</t>
  </si>
  <si>
    <t>Worksheet for the Calculation of Lifecycle GHG Analysis</t>
  </si>
  <si>
    <t>Thermal Load Description:</t>
  </si>
  <si>
    <t>Carbon Debt/Dividend Analysis</t>
  </si>
  <si>
    <t>Lifecycle Carbon Intensity, lbs CO2/MWh</t>
  </si>
  <si>
    <t>Parametric Data</t>
  </si>
  <si>
    <t>chose from drop-down list (if a new load, enter "Natural Gas, new")</t>
  </si>
  <si>
    <t>BTU/lb</t>
  </si>
  <si>
    <t>Bio-Product Credit</t>
  </si>
  <si>
    <t>% input carbon permanently embedded</t>
  </si>
  <si>
    <t>If Merchantable Bio-Products, provide under separate cover, a documentation of the embedded proportion and permanence of the input biomass fuel carbon in the Bio-Product.</t>
  </si>
  <si>
    <t>Fuel Source</t>
  </si>
  <si>
    <t>Oil #6</t>
  </si>
  <si>
    <t>Oil #2</t>
  </si>
  <si>
    <t>Assumed Efficiency</t>
  </si>
  <si>
    <t>kgC/MWh</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</si>
  <si>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</si>
  <si>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</si>
  <si>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</si>
  <si>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</si>
  <si>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</si>
  <si>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</si>
  <si>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(optional user input)</t>
  </si>
  <si>
    <t>Boiler Efficiency (justificaiton if not Standard Assumption):</t>
  </si>
  <si>
    <t>Assumed Boiler Efficiency</t>
  </si>
  <si>
    <t>Lifecycle Carbon Intensity, lbs CO2 per MMBTU_input</t>
  </si>
  <si>
    <t>lbs CO2/MMBTU_input</t>
  </si>
  <si>
    <t>n/a</t>
  </si>
  <si>
    <t>Biomass Heating Values</t>
  </si>
  <si>
    <t>Fuel Carbon Intensities</t>
  </si>
  <si>
    <t>BTU/gal</t>
  </si>
  <si>
    <t>Higher Heating Value (HHV)</t>
  </si>
  <si>
    <t xml:space="preserve">Generation Unit Name (as identified in SQA):   </t>
  </si>
  <si>
    <t>Boiler Efficiency (standard assumption)</t>
  </si>
  <si>
    <t>Source:  Manomet Exhibit 6.6 (adjusted in Table below)</t>
  </si>
  <si>
    <t>Statement of Qualification Application (SQA)</t>
  </si>
  <si>
    <t>Merchantable Bio-Products (if applicable)</t>
  </si>
  <si>
    <t>Worksheet for the Calculation of Overall Efficiency - Quarterly</t>
  </si>
  <si>
    <t>gallons</t>
  </si>
  <si>
    <t>dry tons</t>
  </si>
  <si>
    <t>green tons</t>
  </si>
  <si>
    <t>tons</t>
  </si>
  <si>
    <t>Quarterly Use - Q1</t>
  </si>
  <si>
    <t>MWh in Q1</t>
  </si>
  <si>
    <t>million BTUs in Q1</t>
  </si>
  <si>
    <t>lbs in Q1</t>
  </si>
  <si>
    <t>Quarterly Production/Sales</t>
  </si>
  <si>
    <t>Quarterly Use - Q2</t>
  </si>
  <si>
    <t>MWh in Q2</t>
  </si>
  <si>
    <t>million BTUs in Q2</t>
  </si>
  <si>
    <t>lbs in Q2</t>
  </si>
  <si>
    <t>Quarterly Use - Q3</t>
  </si>
  <si>
    <t>MWh in Q3</t>
  </si>
  <si>
    <t>million BTUs in Q3</t>
  </si>
  <si>
    <t>lbs in Q3</t>
  </si>
  <si>
    <t>Quarterly Use - Q4</t>
  </si>
  <si>
    <t>MWh in Q4</t>
  </si>
  <si>
    <t>million BTUs in Q4</t>
  </si>
  <si>
    <t>lbs in Q4</t>
  </si>
  <si>
    <t>Worksheet for the Calculation of Overall Efficiency - Annual</t>
  </si>
  <si>
    <t>Decay Rate Half Life, years</t>
  </si>
  <si>
    <t>Source: (EIA data, adjusted for indirect emissions as average between Manomet oil and gas)</t>
  </si>
  <si>
    <t>1-Year Analysis</t>
  </si>
  <si>
    <t>Multi-Year Analysis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</si>
  <si>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</si>
  <si>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</si>
  <si>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</si>
  <si>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</si>
  <si>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</si>
  <si>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If not NGCC, chose other from drop-down list</t>
  </si>
  <si>
    <t>input from other worksheets</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</si>
  <si>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</si>
  <si>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</si>
  <si>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</si>
  <si>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</si>
  <si>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</si>
  <si>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Biomass Recovery</t>
  </si>
  <si>
    <t>Year</t>
  </si>
  <si>
    <t>Deficit Function</t>
  </si>
  <si>
    <t>Parameters</t>
  </si>
  <si>
    <t>(normalized)</t>
  </si>
  <si>
    <t>(calculated)</t>
  </si>
  <si>
    <t>Fossil Emissions</t>
  </si>
  <si>
    <t>Decay Function</t>
  </si>
  <si>
    <t>Based on 30 year project life (results for Year 50 allows for residue decay and forest recovery without additional project emissions post Year 30)</t>
  </si>
  <si>
    <t>Applicant must demonstrate at least a 50% reduction by Yr 20 (1-Yr Analy)</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</si>
  <si>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</si>
  <si>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</si>
  <si>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</si>
  <si>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</si>
  <si>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</si>
  <si>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</si>
  <si>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</si>
  <si>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</si>
  <si>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</si>
  <si>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</si>
  <si>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</si>
  <si>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</si>
  <si>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</si>
  <si>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</si>
  <si>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</si>
  <si>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</si>
  <si>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</si>
  <si>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</si>
  <si>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</si>
  <si>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t>Regulatory Requirement</t>
  </si>
  <si>
    <r>
      <t xml:space="preserve">% of supply </t>
    </r>
    <r>
      <rPr>
        <sz val="8"/>
        <rFont val="Arial"/>
        <family val="2"/>
      </rPr>
      <t>(calculated - Supply must sum to 100%)</t>
    </r>
  </si>
  <si>
    <r>
      <rPr>
        <u/>
        <sz val="8"/>
        <rFont val="Arial"/>
        <family val="2"/>
      </rPr>
      <t>Important Directions:</t>
    </r>
    <r>
      <rPr>
        <sz val="8"/>
        <rFont val="Arial"/>
        <family val="2"/>
      </rPr>
      <t xml:space="preserve"> Enter data as provided in Fuel Supply Plan.  Sum of Supplies must equal 100% (Forest Thinnings cacluated to assure this result).  </t>
    </r>
  </si>
  <si>
    <t>choose from drop-down list</t>
  </si>
  <si>
    <t>Wood Chips (dry)</t>
  </si>
  <si>
    <t>Wood Chips (green)</t>
  </si>
  <si>
    <t>Non-Forest Derived Eligible Biomass Deficit Analysis - Residue (Alternative Fate) Decay Rate</t>
  </si>
  <si>
    <t>Forest Derived Biomass Deficit Analysis - Thinnings and Residues Only Curves from Manomet Report</t>
  </si>
  <si>
    <t>Biomass Carbon Deficit Functions (Summary)</t>
  </si>
  <si>
    <t>Thinnings Trendline</t>
  </si>
  <si>
    <t>Coefficient</t>
  </si>
  <si>
    <t xml:space="preserve"> Half Life, years</t>
  </si>
  <si>
    <t>Summary/Consolidation of Carbon Deficit Functions - Residues and Thinnings</t>
  </si>
  <si>
    <t>Residues (Consolidated)</t>
  </si>
  <si>
    <t>Residues</t>
  </si>
  <si>
    <t>Residues - Forest and Non-Forest Consolidated Deficit Function</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</si>
  <si>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</si>
  <si>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</si>
  <si>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r>
      <t xml:space="preserve">Biomass from </t>
    </r>
    <r>
      <rPr>
        <b/>
        <u/>
        <sz val="10"/>
        <rFont val="Arial"/>
        <family val="2"/>
      </rPr>
      <t>Residues</t>
    </r>
  </si>
  <si>
    <t>Trendline</t>
  </si>
  <si>
    <t>Forest Derived Thinnings</t>
  </si>
  <si>
    <r>
      <t xml:space="preserve">Biomass from </t>
    </r>
    <r>
      <rPr>
        <b/>
        <u/>
        <sz val="10"/>
        <rFont val="Arial"/>
        <family val="2"/>
      </rPr>
      <t>Thinnings</t>
    </r>
  </si>
  <si>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regulation.</t>
    </r>
  </si>
  <si>
    <t>1)  Electronic submission of Worksheet "Overall Efficiency - Annual" and "GHG Analysis" with input representing the Generation Units operation during the Compliance Year</t>
  </si>
  <si>
    <t>3)  A completed Summary Table as provided below.</t>
  </si>
  <si>
    <t>Compliance Year</t>
  </si>
  <si>
    <t>Summary Table</t>
  </si>
  <si>
    <t>Biomass Fuel Certificate</t>
  </si>
  <si>
    <t>Forest Derived Residues</t>
  </si>
  <si>
    <t>Non-Forest Derived Residues</t>
  </si>
  <si>
    <t>Forest Salvage</t>
  </si>
  <si>
    <t>Dedicated Energy Crops</t>
  </si>
  <si>
    <t>Total Fuel Consumed</t>
  </si>
  <si>
    <t>Overall Efficiency (as derived in Worksheet)</t>
  </si>
  <si>
    <t>GHG emission reductions (as derived in Worksheet)</t>
  </si>
  <si>
    <t>Percent Under-Compliance</t>
  </si>
  <si>
    <t>Woody Biomass Generation Unit</t>
  </si>
  <si>
    <t>Annual Compliance Report</t>
  </si>
  <si>
    <r>
      <t xml:space="preserve">Owner, Operator, or Authorized Agent of a qualified RPS Generation Unit that uses Eligible Woody Biomass Fuel shall submit to the Department this Annual Compliance Report by </t>
    </r>
    <r>
      <rPr>
        <u/>
        <sz val="10"/>
        <rFont val="Arial"/>
        <family val="2"/>
      </rPr>
      <t>January 31st</t>
    </r>
    <r>
      <rPr>
        <sz val="10"/>
        <rFont val="Arial"/>
        <family val="2"/>
      </rPr>
      <t xml:space="preserve"> of each year reporting on compliance for the preceding Compliance/Calendar Year.</t>
    </r>
  </si>
  <si>
    <t>Then Annual Compliance Report shall include the following:</t>
  </si>
  <si>
    <t>2)  Electronic submission of Biomass Fuel Certificates in the Generation Unit's Account on the Electronic Biomass Fuel Registry</t>
  </si>
  <si>
    <r>
      <t xml:space="preserve">Total </t>
    </r>
    <r>
      <rPr>
        <b/>
        <u/>
        <sz val="10"/>
        <rFont val="Arial"/>
        <family val="2"/>
      </rPr>
      <t>Residues</t>
    </r>
    <r>
      <rPr>
        <b/>
        <sz val="10"/>
        <rFont val="Arial"/>
        <family val="2"/>
      </rPr>
      <t xml:space="preserve"> Certificates</t>
    </r>
  </si>
  <si>
    <r>
      <t xml:space="preserve">Total </t>
    </r>
    <r>
      <rPr>
        <b/>
        <u/>
        <sz val="10"/>
        <rFont val="Arial"/>
        <family val="2"/>
      </rPr>
      <t>Thinnings</t>
    </r>
    <r>
      <rPr>
        <b/>
        <sz val="10"/>
        <rFont val="Arial"/>
        <family val="2"/>
      </rPr>
      <t xml:space="preserve"> Certificates</t>
    </r>
  </si>
  <si>
    <t>Enter this percent value in 'GHG Analysis' cell E44</t>
  </si>
  <si>
    <t>Enter this value in 'Overall Efficiency - Annual' cell E17</t>
  </si>
  <si>
    <t>4)  A statement explaining any variances with the Fuel Supply Plan that the Generation Unit submited to the Department prior to the Compliance Year</t>
  </si>
  <si>
    <t>Enter the value calculated in 'GHG Analysis' cell E48</t>
  </si>
  <si>
    <t>Enter the percent value calculated in 'Overall Efficiency - Annual' cell E40</t>
  </si>
  <si>
    <t>Version:  June 24, 2013</t>
  </si>
</sst>
</file>

<file path=xl/styles.xml><?xml version="1.0" encoding="utf-8"?>
<styleSheet xmlns="http://schemas.openxmlformats.org/spreadsheetml/2006/main">
  <numFmts count="4">
    <numFmt numFmtId="164" formatCode="0.0"/>
    <numFmt numFmtId="165" formatCode="0.0000"/>
    <numFmt numFmtId="166" formatCode="0.0%"/>
    <numFmt numFmtId="167" formatCode="0.000"/>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sz val="9"/>
      <color indexed="81"/>
      <name val="Tahoma"/>
      <family val="2"/>
    </font>
    <font>
      <i/>
      <sz val="8"/>
      <color theme="0"/>
      <name val="Arial"/>
      <family val="2"/>
    </font>
    <font>
      <i/>
      <sz val="8"/>
      <color indexed="9"/>
      <name val="Arial"/>
      <family val="2"/>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u/>
      <sz val="9"/>
      <color indexed="81"/>
      <name val="Tahoma"/>
      <family val="2"/>
    </font>
    <font>
      <b/>
      <sz val="11"/>
      <color rgb="FFFF0000"/>
      <name val="Calibri"/>
      <family val="2"/>
      <scheme val="minor"/>
    </font>
    <font>
      <sz val="11"/>
      <color theme="0" tint="-0.499984740745262"/>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5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9" fontId="6" fillId="0" borderId="0" applyFont="0" applyFill="0" applyBorder="0" applyAlignment="0" applyProtection="0"/>
    <xf numFmtId="0" fontId="5" fillId="0" borderId="0"/>
    <xf numFmtId="0" fontId="4" fillId="0" borderId="0"/>
  </cellStyleXfs>
  <cellXfs count="288">
    <xf numFmtId="0" fontId="0" fillId="0" borderId="0" xfId="0"/>
    <xf numFmtId="0" fontId="0" fillId="0" borderId="0" xfId="0" applyAlignment="1">
      <alignment horizontal="right"/>
    </xf>
    <xf numFmtId="9" fontId="0" fillId="0" borderId="0" xfId="0" applyNumberFormat="1"/>
    <xf numFmtId="0" fontId="9" fillId="0" borderId="0" xfId="0" applyFont="1"/>
    <xf numFmtId="9" fontId="9" fillId="0" borderId="0" xfId="0" applyNumberFormat="1" applyFont="1"/>
    <xf numFmtId="2" fontId="0" fillId="0" borderId="0" xfId="0" applyNumberFormat="1"/>
    <xf numFmtId="165" fontId="0" fillId="0" borderId="0" xfId="0" applyNumberFormat="1"/>
    <xf numFmtId="165" fontId="8" fillId="0" borderId="0" xfId="0" applyNumberFormat="1" applyFont="1"/>
    <xf numFmtId="0" fontId="8" fillId="0" borderId="0" xfId="0" applyFont="1" applyAlignment="1">
      <alignment horizontal="right"/>
    </xf>
    <xf numFmtId="0" fontId="11"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2" borderId="5" xfId="0" applyFill="1" applyBorder="1"/>
    <xf numFmtId="0" fontId="0" fillId="2" borderId="6" xfId="0" applyFill="1" applyBorder="1"/>
    <xf numFmtId="0" fontId="0" fillId="3" borderId="6" xfId="0" applyFill="1" applyBorder="1"/>
    <xf numFmtId="0" fontId="0" fillId="0" borderId="6" xfId="0" applyBorder="1"/>
    <xf numFmtId="0" fontId="0" fillId="0" borderId="7" xfId="0" applyBorder="1"/>
    <xf numFmtId="0" fontId="0" fillId="0" borderId="5" xfId="0" applyBorder="1"/>
    <xf numFmtId="0" fontId="0" fillId="0" borderId="8" xfId="0" applyBorder="1"/>
    <xf numFmtId="0" fontId="11" fillId="0" borderId="9" xfId="0" applyFont="1" applyBorder="1"/>
    <xf numFmtId="0" fontId="0" fillId="0" borderId="6" xfId="0" applyBorder="1" applyAlignment="1">
      <alignment horizontal="right"/>
    </xf>
    <xf numFmtId="1" fontId="0" fillId="2" borderId="6" xfId="0" applyNumberFormat="1" applyFill="1" applyBorder="1"/>
    <xf numFmtId="1" fontId="0" fillId="4" borderId="6" xfId="0" applyNumberFormat="1" applyFill="1" applyBorder="1"/>
    <xf numFmtId="1" fontId="0" fillId="4" borderId="5" xfId="0" applyNumberFormat="1" applyFill="1" applyBorder="1"/>
    <xf numFmtId="0" fontId="11" fillId="0" borderId="11" xfId="0" applyFont="1" applyBorder="1"/>
    <xf numFmtId="166" fontId="11" fillId="5" borderId="12" xfId="0" applyNumberFormat="1" applyFont="1" applyFill="1" applyBorder="1"/>
    <xf numFmtId="0" fontId="11" fillId="0" borderId="0" xfId="0" applyFont="1" applyBorder="1" applyAlignment="1"/>
    <xf numFmtId="0" fontId="10" fillId="2" borderId="6" xfId="0" applyFont="1" applyFill="1" applyBorder="1" applyAlignment="1">
      <alignment horizontal="center"/>
    </xf>
    <xf numFmtId="0" fontId="0" fillId="6" borderId="6" xfId="0" applyFill="1" applyBorder="1"/>
    <xf numFmtId="0" fontId="0" fillId="4" borderId="6" xfId="0" applyFill="1" applyBorder="1"/>
    <xf numFmtId="1" fontId="0" fillId="6" borderId="6" xfId="0" applyNumberFormat="1" applyFill="1" applyBorder="1"/>
    <xf numFmtId="9" fontId="0" fillId="3" borderId="6" xfId="0" applyNumberFormat="1" applyFill="1" applyBorder="1"/>
    <xf numFmtId="0" fontId="0" fillId="0" borderId="13" xfId="0" applyBorder="1"/>
    <xf numFmtId="0" fontId="0" fillId="0" borderId="14" xfId="0" applyBorder="1"/>
    <xf numFmtId="0" fontId="0" fillId="3" borderId="5" xfId="0" applyFill="1" applyBorder="1"/>
    <xf numFmtId="0" fontId="0" fillId="0" borderId="15" xfId="0" applyBorder="1"/>
    <xf numFmtId="0" fontId="0" fillId="0" borderId="16" xfId="0" applyBorder="1"/>
    <xf numFmtId="0" fontId="0" fillId="0" borderId="17" xfId="0" applyBorder="1"/>
    <xf numFmtId="0" fontId="0" fillId="0" borderId="19" xfId="0" applyBorder="1" applyAlignment="1">
      <alignment horizontal="center" vertical="center" wrapText="1"/>
    </xf>
    <xf numFmtId="0" fontId="0" fillId="0" borderId="20" xfId="0" applyBorder="1"/>
    <xf numFmtId="0" fontId="11" fillId="0" borderId="21" xfId="0" applyFont="1" applyBorder="1" applyAlignment="1">
      <alignment horizontal="center" vertical="center" wrapText="1"/>
    </xf>
    <xf numFmtId="0" fontId="0" fillId="3" borderId="8" xfId="0" applyFill="1" applyBorder="1" applyAlignment="1">
      <alignment horizontal="right"/>
    </xf>
    <xf numFmtId="0" fontId="0" fillId="5" borderId="6" xfId="0" applyFill="1" applyBorder="1"/>
    <xf numFmtId="0" fontId="10" fillId="0" borderId="7" xfId="0" applyFont="1" applyBorder="1" applyAlignment="1">
      <alignment vertical="center" wrapText="1"/>
    </xf>
    <xf numFmtId="1" fontId="0" fillId="5" borderId="5" xfId="0" applyNumberFormat="1" applyFill="1" applyBorder="1"/>
    <xf numFmtId="9" fontId="0" fillId="2" borderId="15" xfId="1" applyFont="1" applyFill="1" applyBorder="1"/>
    <xf numFmtId="1" fontId="0" fillId="5" borderId="6" xfId="0" applyNumberFormat="1" applyFill="1" applyBorder="1"/>
    <xf numFmtId="0" fontId="6" fillId="0" borderId="7" xfId="0" applyFont="1" applyBorder="1"/>
    <xf numFmtId="2" fontId="0" fillId="3" borderId="6" xfId="0" applyNumberFormat="1" applyFill="1" applyBorder="1"/>
    <xf numFmtId="9" fontId="0" fillId="2" borderId="6" xfId="1" applyFont="1" applyFill="1" applyBorder="1"/>
    <xf numFmtId="0" fontId="8" fillId="0" borderId="7" xfId="0" applyFont="1" applyBorder="1"/>
    <xf numFmtId="0" fontId="0" fillId="0" borderId="21" xfId="0" applyBorder="1" applyAlignment="1">
      <alignment wrapText="1"/>
    </xf>
    <xf numFmtId="0" fontId="0" fillId="0" borderId="23" xfId="0" applyBorder="1" applyAlignment="1">
      <alignment wrapText="1"/>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164" fontId="0" fillId="0" borderId="25" xfId="0" applyNumberFormat="1" applyBorder="1"/>
    <xf numFmtId="164" fontId="0" fillId="0" borderId="26" xfId="0" applyNumberFormat="1" applyBorder="1"/>
    <xf numFmtId="0" fontId="0" fillId="0" borderId="29"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164" fontId="0" fillId="3" borderId="7" xfId="0" applyNumberFormat="1" applyFill="1" applyBorder="1"/>
    <xf numFmtId="2" fontId="0" fillId="3" borderId="29" xfId="0" applyNumberFormat="1" applyFill="1" applyBorder="1" applyAlignment="1">
      <alignment horizontal="right"/>
    </xf>
    <xf numFmtId="164" fontId="0" fillId="3" borderId="18" xfId="0" applyNumberFormat="1" applyFill="1" applyBorder="1"/>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164" fontId="0" fillId="3" borderId="6" xfId="0" applyNumberFormat="1" applyFill="1" applyBorder="1"/>
    <xf numFmtId="166" fontId="0" fillId="5" borderId="6" xfId="0" applyNumberFormat="1" applyFill="1" applyBorder="1"/>
    <xf numFmtId="166" fontId="0" fillId="5" borderId="5" xfId="0" applyNumberFormat="1" applyFill="1" applyBorder="1"/>
    <xf numFmtId="0" fontId="0" fillId="0" borderId="30" xfId="0" applyBorder="1" applyAlignment="1">
      <alignment horizontal="center"/>
    </xf>
    <xf numFmtId="0" fontId="0" fillId="0" borderId="31" xfId="0" applyBorder="1"/>
    <xf numFmtId="0" fontId="8" fillId="0" borderId="32" xfId="0" applyFont="1" applyBorder="1"/>
    <xf numFmtId="0" fontId="0" fillId="2" borderId="6" xfId="0" applyFill="1" applyBorder="1" applyAlignment="1">
      <alignment horizontal="center"/>
    </xf>
    <xf numFmtId="0" fontId="11" fillId="0" borderId="33" xfId="0" applyFont="1" applyBorder="1" applyAlignment="1">
      <alignment horizontal="center" vertical="center"/>
    </xf>
    <xf numFmtId="0" fontId="0" fillId="3" borderId="31" xfId="0" applyFill="1" applyBorder="1"/>
    <xf numFmtId="0" fontId="0" fillId="0" borderId="34" xfId="0" applyBorder="1"/>
    <xf numFmtId="2" fontId="0" fillId="3" borderId="5" xfId="0" applyNumberFormat="1" applyFill="1" applyBorder="1"/>
    <xf numFmtId="0" fontId="8" fillId="0" borderId="0" xfId="0" applyFont="1" applyAlignment="1">
      <alignment horizontal="left"/>
    </xf>
    <xf numFmtId="1" fontId="8" fillId="0" borderId="0" xfId="0" applyNumberFormat="1" applyFont="1" applyAlignment="1">
      <alignment horizontal="left"/>
    </xf>
    <xf numFmtId="164" fontId="0" fillId="3" borderId="8" xfId="0" applyNumberFormat="1" applyFill="1" applyBorder="1"/>
    <xf numFmtId="1" fontId="0" fillId="3" borderId="6" xfId="0" applyNumberFormat="1" applyFill="1" applyBorder="1"/>
    <xf numFmtId="0" fontId="0" fillId="3" borderId="36" xfId="0" applyFill="1" applyBorder="1"/>
    <xf numFmtId="0" fontId="0" fillId="6" borderId="6" xfId="0" applyFill="1" applyBorder="1" applyAlignment="1">
      <alignment horizontal="center"/>
    </xf>
    <xf numFmtId="0" fontId="8" fillId="0" borderId="6" xfId="0" applyFont="1" applyBorder="1"/>
    <xf numFmtId="0" fontId="0" fillId="0" borderId="0" xfId="0" applyFill="1" applyBorder="1"/>
    <xf numFmtId="0" fontId="10" fillId="0" borderId="6" xfId="0" applyFont="1" applyFill="1" applyBorder="1" applyAlignment="1">
      <alignment horizontal="center"/>
    </xf>
    <xf numFmtId="0" fontId="10" fillId="0" borderId="7" xfId="0" applyFont="1" applyBorder="1"/>
    <xf numFmtId="0" fontId="0" fillId="2" borderId="6" xfId="0" applyFill="1" applyBorder="1" applyAlignment="1">
      <alignment horizontal="center" vertical="center"/>
    </xf>
    <xf numFmtId="0" fontId="7" fillId="0" borderId="0" xfId="0" applyFont="1" applyAlignment="1">
      <alignment horizontal="left"/>
    </xf>
    <xf numFmtId="1" fontId="0" fillId="3" borderId="18" xfId="0" applyNumberFormat="1" applyFill="1" applyBorder="1"/>
    <xf numFmtId="1" fontId="9" fillId="0" borderId="0" xfId="0" applyNumberFormat="1" applyFont="1"/>
    <xf numFmtId="0" fontId="12" fillId="0" borderId="0" xfId="0" applyFont="1" applyBorder="1" applyAlignment="1">
      <alignment vertical="top" wrapText="1"/>
    </xf>
    <xf numFmtId="166" fontId="0" fillId="0" borderId="6" xfId="0" applyNumberFormat="1" applyFill="1" applyBorder="1"/>
    <xf numFmtId="0" fontId="0" fillId="0" borderId="7" xfId="0" applyFill="1" applyBorder="1"/>
    <xf numFmtId="0" fontId="0" fillId="7" borderId="0" xfId="0" applyFill="1"/>
    <xf numFmtId="167" fontId="0" fillId="0" borderId="0" xfId="0" applyNumberFormat="1"/>
    <xf numFmtId="0" fontId="0" fillId="0" borderId="0" xfId="0" applyFill="1" applyBorder="1" applyAlignment="1">
      <alignment horizontal="right"/>
    </xf>
    <xf numFmtId="0" fontId="0" fillId="0" borderId="0" xfId="0" applyFill="1"/>
    <xf numFmtId="165" fontId="0" fillId="0" borderId="0" xfId="0" applyNumberFormat="1" applyFill="1"/>
    <xf numFmtId="167" fontId="0" fillId="0" borderId="0" xfId="0" applyNumberFormat="1" applyFill="1"/>
    <xf numFmtId="0" fontId="7" fillId="0" borderId="0" xfId="0" applyFont="1"/>
    <xf numFmtId="0" fontId="7" fillId="0" borderId="0" xfId="0" applyFont="1" applyAlignment="1">
      <alignment horizontal="right"/>
    </xf>
    <xf numFmtId="0" fontId="0" fillId="0" borderId="0" xfId="0" applyAlignment="1">
      <alignment horizontal="center" vertical="center" wrapText="1"/>
    </xf>
    <xf numFmtId="0" fontId="8" fillId="0" borderId="0" xfId="0" applyFont="1" applyAlignment="1">
      <alignment horizontal="center" vertical="center" wrapText="1"/>
    </xf>
    <xf numFmtId="0" fontId="0" fillId="7" borderId="0" xfId="0" applyFill="1" applyAlignment="1">
      <alignment horizontal="center" vertical="center" wrapText="1"/>
    </xf>
    <xf numFmtId="0" fontId="7" fillId="0" borderId="0" xfId="0" applyFont="1" applyAlignment="1">
      <alignment horizontal="center" vertical="center" wrapText="1"/>
    </xf>
    <xf numFmtId="166" fontId="7" fillId="5" borderId="6" xfId="0" applyNumberFormat="1" applyFont="1" applyFill="1" applyBorder="1"/>
    <xf numFmtId="0" fontId="4" fillId="0" borderId="0" xfId="3"/>
    <xf numFmtId="0" fontId="14" fillId="0" borderId="0" xfId="3" applyFont="1"/>
    <xf numFmtId="0" fontId="15" fillId="0" borderId="0" xfId="3" applyFont="1"/>
    <xf numFmtId="0" fontId="7" fillId="0" borderId="7" xfId="0" applyFont="1" applyBorder="1"/>
    <xf numFmtId="0" fontId="13" fillId="0" borderId="0" xfId="0" applyFont="1" applyAlignment="1">
      <alignment horizontal="left" indent="1"/>
    </xf>
    <xf numFmtId="0" fontId="12" fillId="0" borderId="0" xfId="0" applyFont="1" applyAlignment="1">
      <alignment horizontal="left" indent="1"/>
    </xf>
    <xf numFmtId="0" fontId="17" fillId="0" borderId="0" xfId="3" applyFont="1"/>
    <xf numFmtId="0" fontId="19" fillId="0" borderId="0" xfId="3" applyFont="1"/>
    <xf numFmtId="0" fontId="3" fillId="0" borderId="0" xfId="3" applyFont="1"/>
    <xf numFmtId="0" fontId="18" fillId="0" borderId="0" xfId="3" applyFont="1"/>
    <xf numFmtId="0" fontId="2" fillId="0" borderId="0" xfId="3" applyFont="1"/>
    <xf numFmtId="0" fontId="20" fillId="0" borderId="0" xfId="3" applyFont="1"/>
    <xf numFmtId="0" fontId="2" fillId="0" borderId="0" xfId="3" applyFont="1" applyAlignment="1">
      <alignment horizontal="right"/>
    </xf>
    <xf numFmtId="0" fontId="21" fillId="0" borderId="0" xfId="3" applyFont="1"/>
    <xf numFmtId="0" fontId="11" fillId="0" borderId="41" xfId="0" applyFont="1" applyFill="1" applyBorder="1" applyAlignment="1">
      <alignment horizontal="center" vertical="center"/>
    </xf>
    <xf numFmtId="0" fontId="7" fillId="0" borderId="22" xfId="0" applyFont="1" applyBorder="1" applyAlignment="1">
      <alignment horizontal="right" vertical="center"/>
    </xf>
    <xf numFmtId="9" fontId="0" fillId="4" borderId="6" xfId="1" applyFont="1" applyFill="1" applyBorder="1"/>
    <xf numFmtId="0" fontId="11" fillId="0" borderId="6" xfId="0" applyFont="1" applyBorder="1" applyAlignment="1">
      <alignment vertical="center"/>
    </xf>
    <xf numFmtId="0" fontId="7" fillId="0" borderId="25" xfId="0" applyFont="1" applyBorder="1"/>
    <xf numFmtId="0" fontId="0" fillId="0" borderId="39" xfId="0" applyBorder="1"/>
    <xf numFmtId="0" fontId="23" fillId="7" borderId="12" xfId="0" applyFont="1" applyFill="1" applyBorder="1" applyAlignment="1">
      <alignment horizontal="center" vertical="center" wrapText="1"/>
    </xf>
    <xf numFmtId="0" fontId="0" fillId="0" borderId="0" xfId="0" applyBorder="1" applyAlignment="1">
      <alignment vertical="top" wrapText="1"/>
    </xf>
    <xf numFmtId="0" fontId="7" fillId="0" borderId="13" xfId="0" applyFont="1" applyBorder="1"/>
    <xf numFmtId="0" fontId="23" fillId="7" borderId="12" xfId="0" applyFont="1" applyFill="1" applyBorder="1" applyAlignment="1">
      <alignment horizontal="center"/>
    </xf>
    <xf numFmtId="0" fontId="24" fillId="7" borderId="12" xfId="0" applyFont="1" applyFill="1" applyBorder="1" applyAlignment="1">
      <alignment horizontal="center"/>
    </xf>
    <xf numFmtId="166" fontId="11" fillId="5" borderId="12" xfId="0" applyNumberFormat="1" applyFont="1" applyFill="1" applyBorder="1" applyAlignment="1">
      <alignment horizontal="right"/>
    </xf>
    <xf numFmtId="0" fontId="25" fillId="0" borderId="0" xfId="3" applyFont="1"/>
    <xf numFmtId="0" fontId="27" fillId="0" borderId="0" xfId="0" applyFont="1" applyAlignment="1">
      <alignment horizontal="left" indent="1"/>
    </xf>
    <xf numFmtId="0" fontId="7" fillId="0" borderId="0" xfId="0" applyFont="1" applyAlignment="1">
      <alignment horizontal="left" indent="1"/>
    </xf>
    <xf numFmtId="0" fontId="1" fillId="0" borderId="0" xfId="3" applyFont="1"/>
    <xf numFmtId="0" fontId="14" fillId="0" borderId="25" xfId="3" applyFont="1" applyBorder="1"/>
    <xf numFmtId="0" fontId="14" fillId="0" borderId="43" xfId="3" applyFont="1" applyBorder="1" applyAlignment="1">
      <alignment horizontal="right"/>
    </xf>
    <xf numFmtId="0" fontId="14" fillId="0" borderId="43" xfId="3" applyFont="1" applyBorder="1"/>
    <xf numFmtId="165" fontId="14" fillId="0" borderId="43" xfId="3" applyNumberFormat="1" applyFont="1" applyBorder="1" applyAlignment="1">
      <alignment horizontal="right"/>
    </xf>
    <xf numFmtId="165" fontId="14" fillId="0" borderId="15" xfId="3" applyNumberFormat="1" applyFont="1" applyBorder="1"/>
    <xf numFmtId="167" fontId="14" fillId="0" borderId="15" xfId="3" applyNumberFormat="1" applyFont="1" applyBorder="1"/>
    <xf numFmtId="0" fontId="16" fillId="0" borderId="32" xfId="0" applyFont="1" applyFill="1" applyBorder="1" applyAlignment="1">
      <alignment horizontal="center" vertical="center" wrapText="1"/>
    </xf>
    <xf numFmtId="167" fontId="0" fillId="0" borderId="6" xfId="0" applyNumberFormat="1" applyFill="1" applyBorder="1"/>
    <xf numFmtId="0" fontId="0" fillId="0" borderId="13" xfId="0" applyFill="1" applyBorder="1"/>
    <xf numFmtId="165" fontId="0" fillId="0" borderId="7" xfId="0" applyNumberFormat="1" applyFill="1" applyBorder="1"/>
    <xf numFmtId="0" fontId="0" fillId="0" borderId="14" xfId="0" applyFill="1" applyBorder="1"/>
    <xf numFmtId="167" fontId="0" fillId="0" borderId="5" xfId="0" applyNumberFormat="1" applyFill="1" applyBorder="1"/>
    <xf numFmtId="165" fontId="0" fillId="0" borderId="8" xfId="0" applyNumberFormat="1" applyFill="1" applyBorder="1"/>
    <xf numFmtId="0" fontId="0" fillId="0" borderId="20" xfId="0" applyFill="1" applyBorder="1"/>
    <xf numFmtId="167" fontId="0" fillId="0" borderId="29" xfId="0" applyNumberFormat="1" applyFill="1" applyBorder="1"/>
    <xf numFmtId="165" fontId="0" fillId="0" borderId="18" xfId="0" applyNumberFormat="1" applyFill="1" applyBorder="1"/>
    <xf numFmtId="0" fontId="0" fillId="0" borderId="14" xfId="0" applyFill="1" applyBorder="1" applyAlignment="1">
      <alignment horizontal="right"/>
    </xf>
    <xf numFmtId="0" fontId="7" fillId="0" borderId="0" xfId="0" applyFont="1" applyFill="1" applyBorder="1" applyAlignment="1">
      <alignment vertical="center" wrapText="1"/>
    </xf>
    <xf numFmtId="165" fontId="0" fillId="0" borderId="48" xfId="0" applyNumberFormat="1" applyFill="1" applyBorder="1"/>
    <xf numFmtId="165" fontId="0" fillId="0" borderId="49" xfId="0" applyNumberFormat="1" applyFill="1" applyBorder="1"/>
    <xf numFmtId="0" fontId="10" fillId="0" borderId="3" xfId="0" applyFont="1" applyBorder="1" applyAlignment="1">
      <alignmen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3" borderId="8" xfId="0" applyFill="1" applyBorder="1"/>
    <xf numFmtId="0" fontId="10" fillId="8" borderId="38" xfId="0" applyFont="1" applyFill="1" applyBorder="1" applyAlignment="1">
      <alignment vertical="top" wrapText="1"/>
    </xf>
    <xf numFmtId="0" fontId="10" fillId="8" borderId="39" xfId="0" applyFont="1" applyFill="1" applyBorder="1" applyAlignment="1">
      <alignment vertical="top" wrapText="1"/>
    </xf>
    <xf numFmtId="0" fontId="10" fillId="8" borderId="9" xfId="0" applyFont="1" applyFill="1" applyBorder="1" applyAlignment="1">
      <alignment vertical="top" wrapText="1"/>
    </xf>
    <xf numFmtId="0" fontId="10" fillId="8" borderId="4" xfId="0" applyFont="1" applyFill="1" applyBorder="1" applyAlignment="1">
      <alignment vertical="top" wrapText="1"/>
    </xf>
    <xf numFmtId="0" fontId="0" fillId="0" borderId="50" xfId="0" applyBorder="1"/>
    <xf numFmtId="0" fontId="0" fillId="0" borderId="51" xfId="0" applyBorder="1"/>
    <xf numFmtId="0" fontId="6" fillId="0" borderId="22" xfId="0" applyFont="1" applyBorder="1" applyAlignment="1">
      <alignment horizontal="right" vertical="center"/>
    </xf>
    <xf numFmtId="0" fontId="6" fillId="6" borderId="6" xfId="0" applyFont="1" applyFill="1" applyBorder="1"/>
    <xf numFmtId="164" fontId="9" fillId="10" borderId="6" xfId="0" applyNumberFormat="1" applyFont="1" applyFill="1" applyBorder="1"/>
    <xf numFmtId="9" fontId="9" fillId="10" borderId="6" xfId="0" applyNumberFormat="1" applyFont="1" applyFill="1" applyBorder="1"/>
    <xf numFmtId="0" fontId="32" fillId="0" borderId="0" xfId="0" applyFont="1"/>
    <xf numFmtId="0" fontId="0" fillId="2" borderId="15" xfId="0" applyFill="1" applyBorder="1"/>
    <xf numFmtId="0" fontId="0" fillId="4" borderId="15" xfId="0" applyFill="1" applyBorder="1"/>
    <xf numFmtId="0" fontId="0" fillId="5" borderId="52" xfId="0" applyFill="1" applyBorder="1"/>
    <xf numFmtId="0" fontId="0" fillId="0" borderId="45" xfId="0" applyBorder="1"/>
    <xf numFmtId="0" fontId="6" fillId="0" borderId="0" xfId="0" applyFont="1"/>
    <xf numFmtId="0" fontId="11" fillId="0" borderId="45" xfId="0" applyFont="1" applyBorder="1"/>
    <xf numFmtId="0" fontId="11" fillId="0" borderId="27" xfId="0" applyFont="1" applyBorder="1"/>
    <xf numFmtId="0" fontId="11" fillId="0" borderId="4" xfId="0" applyFont="1" applyBorder="1"/>
    <xf numFmtId="0" fontId="0" fillId="0" borderId="27" xfId="0" applyBorder="1" applyAlignment="1">
      <alignment horizontal="right" indent="1"/>
    </xf>
    <xf numFmtId="9" fontId="0" fillId="4" borderId="15" xfId="0" applyNumberFormat="1" applyFill="1" applyBorder="1"/>
    <xf numFmtId="0" fontId="11" fillId="0" borderId="53" xfId="0" applyFont="1" applyBorder="1"/>
    <xf numFmtId="0" fontId="0" fillId="0" borderId="54" xfId="0" applyBorder="1"/>
    <xf numFmtId="0" fontId="0" fillId="2" borderId="17" xfId="0" applyFill="1" applyBorder="1"/>
    <xf numFmtId="0" fontId="33" fillId="0" borderId="0" xfId="0" applyFont="1"/>
    <xf numFmtId="0" fontId="10" fillId="2" borderId="9" xfId="0" applyFont="1" applyFill="1" applyBorder="1" applyAlignment="1">
      <alignment vertical="top" wrapText="1"/>
    </xf>
    <xf numFmtId="0" fontId="0" fillId="2"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0" xfId="0" applyFill="1" applyBorder="1" applyAlignment="1">
      <alignment vertical="top" wrapText="1"/>
    </xf>
    <xf numFmtId="0" fontId="0" fillId="2" borderId="37" xfId="0" applyFill="1" applyBorder="1" applyAlignment="1">
      <alignment vertical="top" wrapText="1"/>
    </xf>
    <xf numFmtId="0" fontId="0" fillId="2" borderId="4" xfId="0" applyFill="1" applyBorder="1" applyAlignment="1">
      <alignment vertical="top" wrapText="1"/>
    </xf>
    <xf numFmtId="0" fontId="0" fillId="2" borderId="38" xfId="0" applyFill="1" applyBorder="1" applyAlignment="1">
      <alignment vertical="top" wrapText="1"/>
    </xf>
    <xf numFmtId="0" fontId="0" fillId="2" borderId="39" xfId="0" applyFill="1" applyBorder="1" applyAlignment="1">
      <alignment vertical="top" wrapText="1"/>
    </xf>
    <xf numFmtId="0" fontId="7" fillId="2" borderId="10" xfId="0" applyFont="1" applyFill="1" applyBorder="1" applyAlignment="1">
      <alignment horizontal="center"/>
    </xf>
    <xf numFmtId="0" fontId="0" fillId="2" borderId="40" xfId="0" applyFill="1" applyBorder="1" applyAlignment="1">
      <alignment horizontal="center"/>
    </xf>
    <xf numFmtId="0" fontId="11" fillId="0" borderId="4" xfId="0"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11" fillId="0" borderId="0" xfId="0" applyFont="1" applyAlignment="1">
      <alignment horizontal="right"/>
    </xf>
    <xf numFmtId="0" fontId="11" fillId="0" borderId="37" xfId="0" applyFont="1" applyBorder="1" applyAlignment="1">
      <alignment horizontal="right"/>
    </xf>
    <xf numFmtId="0" fontId="11" fillId="0" borderId="9"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11" fillId="0" borderId="37" xfId="0" applyFont="1" applyBorder="1" applyAlignment="1">
      <alignment horizontal="center"/>
    </xf>
    <xf numFmtId="0" fontId="10" fillId="0" borderId="22"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0" fillId="0" borderId="22" xfId="0" applyBorder="1" applyAlignment="1">
      <alignment horizontal="center" vertical="center"/>
    </xf>
    <xf numFmtId="0" fontId="0" fillId="0" borderId="29" xfId="0" applyBorder="1" applyAlignment="1">
      <alignment horizontal="center" vertical="center"/>
    </xf>
    <xf numFmtId="0" fontId="12" fillId="0" borderId="29" xfId="0" applyFont="1" applyBorder="1" applyAlignment="1">
      <alignment horizontal="left" vertical="center" wrapText="1"/>
    </xf>
    <xf numFmtId="0" fontId="23" fillId="7" borderId="46" xfId="0" applyFont="1" applyFill="1" applyBorder="1" applyAlignment="1">
      <alignment horizontal="center" vertical="center" wrapText="1"/>
    </xf>
    <xf numFmtId="0" fontId="10" fillId="8" borderId="1" xfId="0" applyFont="1" applyFill="1" applyBorder="1" applyAlignment="1">
      <alignment horizontal="left" vertical="top" wrapText="1"/>
    </xf>
    <xf numFmtId="0" fontId="10" fillId="8" borderId="2"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37" xfId="0" applyFont="1" applyFill="1" applyBorder="1" applyAlignment="1">
      <alignment horizontal="left" vertical="top" wrapText="1"/>
    </xf>
    <xf numFmtId="0" fontId="0" fillId="6" borderId="10" xfId="0" applyFill="1" applyBorder="1" applyAlignment="1">
      <alignment horizontal="center"/>
    </xf>
    <xf numFmtId="0" fontId="0" fillId="6" borderId="40" xfId="0" applyFill="1" applyBorder="1" applyAlignment="1">
      <alignment horizont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25" xfId="0" applyFill="1" applyBorder="1" applyAlignment="1">
      <alignment horizontal="left" vertical="center" wrapText="1"/>
    </xf>
    <xf numFmtId="0" fontId="0" fillId="0" borderId="43" xfId="0" applyFill="1" applyBorder="1" applyAlignment="1">
      <alignment horizontal="left" vertical="center" wrapText="1"/>
    </xf>
    <xf numFmtId="0" fontId="0" fillId="0" borderId="27" xfId="0" applyFill="1" applyBorder="1" applyAlignment="1">
      <alignment horizontal="left" vertical="center" wrapText="1"/>
    </xf>
    <xf numFmtId="0" fontId="0" fillId="0" borderId="25" xfId="0" applyFill="1" applyBorder="1" applyAlignment="1">
      <alignment vertical="center" wrapText="1"/>
    </xf>
    <xf numFmtId="0" fontId="0" fillId="0" borderId="27" xfId="0" applyBorder="1" applyAlignment="1">
      <alignment vertical="center" wrapText="1"/>
    </xf>
    <xf numFmtId="0" fontId="12" fillId="2" borderId="9" xfId="0" applyFont="1" applyFill="1" applyBorder="1" applyAlignment="1">
      <alignment vertical="top"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23" xfId="0" applyBorder="1" applyAlignment="1">
      <alignment horizontal="center" wrapText="1"/>
    </xf>
    <xf numFmtId="0" fontId="0" fillId="0" borderId="19" xfId="0" applyBorder="1" applyAlignment="1">
      <alignment horizontal="center" wrapText="1"/>
    </xf>
    <xf numFmtId="0" fontId="0" fillId="0" borderId="44" xfId="0" applyBorder="1" applyAlignment="1">
      <alignment horizontal="center" vertical="center" wrapText="1"/>
    </xf>
    <xf numFmtId="0" fontId="0" fillId="0" borderId="2" xfId="0" applyBorder="1" applyAlignment="1">
      <alignment horizontal="center" vertical="center" wrapText="1"/>
    </xf>
    <xf numFmtId="0" fontId="10" fillId="0" borderId="0" xfId="0" applyFont="1" applyBorder="1" applyAlignment="1">
      <alignment horizontal="left" vertical="center" wrapText="1" indent="1"/>
    </xf>
    <xf numFmtId="0" fontId="6" fillId="0" borderId="0" xfId="0" applyFont="1" applyAlignment="1">
      <alignment horizontal="left" vertical="center" wrapText="1"/>
    </xf>
    <xf numFmtId="0" fontId="0" fillId="0" borderId="0" xfId="0" applyAlignment="1">
      <alignment horizontal="left" vertical="center" wrapText="1"/>
    </xf>
    <xf numFmtId="0" fontId="10" fillId="8" borderId="25" xfId="0" applyFont="1" applyFill="1" applyBorder="1" applyAlignment="1">
      <alignment horizontal="left" vertical="center"/>
    </xf>
    <xf numFmtId="0" fontId="10" fillId="8" borderId="43" xfId="0" applyFont="1" applyFill="1" applyBorder="1" applyAlignment="1">
      <alignment horizontal="left" vertical="center"/>
    </xf>
    <xf numFmtId="0" fontId="10" fillId="8" borderId="15" xfId="0" applyFont="1" applyFill="1" applyBorder="1" applyAlignment="1">
      <alignment horizontal="left" vertical="center"/>
    </xf>
    <xf numFmtId="0" fontId="11" fillId="11" borderId="10" xfId="0" applyFont="1" applyFill="1" applyBorder="1" applyAlignment="1">
      <alignment horizontal="center" vertical="center"/>
    </xf>
    <xf numFmtId="0" fontId="11" fillId="11" borderId="11" xfId="0" applyFont="1" applyFill="1" applyBorder="1" applyAlignment="1">
      <alignment horizontal="center" vertical="center"/>
    </xf>
    <xf numFmtId="0" fontId="11" fillId="11" borderId="40" xfId="0" applyFont="1" applyFill="1" applyBorder="1" applyAlignment="1">
      <alignment horizontal="center" vertical="center"/>
    </xf>
    <xf numFmtId="0" fontId="11" fillId="0" borderId="10" xfId="0" applyFont="1" applyBorder="1" applyAlignment="1">
      <alignment horizontal="left"/>
    </xf>
    <xf numFmtId="0" fontId="11" fillId="0" borderId="11" xfId="0" applyFont="1" applyBorder="1" applyAlignment="1">
      <alignment horizontal="left"/>
    </xf>
    <xf numFmtId="0" fontId="0" fillId="2" borderId="10" xfId="0" applyFill="1" applyBorder="1" applyAlignment="1">
      <alignment horizontal="left"/>
    </xf>
    <xf numFmtId="0" fontId="0" fillId="2" borderId="11" xfId="0" applyFill="1" applyBorder="1" applyAlignment="1">
      <alignment horizontal="left"/>
    </xf>
    <xf numFmtId="0" fontId="0" fillId="2" borderId="40" xfId="0" applyFill="1" applyBorder="1" applyAlignment="1">
      <alignment horizontal="left"/>
    </xf>
    <xf numFmtId="0" fontId="8" fillId="0" borderId="25" xfId="0" applyFont="1" applyBorder="1" applyAlignment="1">
      <alignment horizontal="center"/>
    </xf>
    <xf numFmtId="0" fontId="8" fillId="0" borderId="43" xfId="0" applyFont="1" applyBorder="1" applyAlignment="1">
      <alignment horizontal="center"/>
    </xf>
    <xf numFmtId="0" fontId="8" fillId="0" borderId="15" xfId="0" applyFont="1" applyBorder="1" applyAlignment="1">
      <alignment horizontal="center"/>
    </xf>
    <xf numFmtId="0" fontId="14" fillId="0" borderId="25" xfId="3" applyFont="1" applyBorder="1" applyAlignment="1">
      <alignment horizontal="right"/>
    </xf>
    <xf numFmtId="0" fontId="14" fillId="0" borderId="43" xfId="3" applyFont="1" applyBorder="1" applyAlignment="1">
      <alignment horizontal="right"/>
    </xf>
    <xf numFmtId="0" fontId="14" fillId="0" borderId="15" xfId="3" applyFont="1" applyBorder="1" applyAlignment="1">
      <alignment horizontal="right"/>
    </xf>
    <xf numFmtId="0" fontId="26" fillId="0" borderId="10" xfId="0" applyFont="1" applyBorder="1" applyAlignment="1">
      <alignment horizontal="center" vertical="center" wrapText="1"/>
    </xf>
    <xf numFmtId="0" fontId="26" fillId="0" borderId="40" xfId="0" applyFont="1" applyBorder="1" applyAlignment="1">
      <alignment horizontal="center" vertical="center" wrapText="1"/>
    </xf>
    <xf numFmtId="165" fontId="28" fillId="9" borderId="10" xfId="0" applyNumberFormat="1" applyFont="1" applyFill="1" applyBorder="1" applyAlignment="1">
      <alignment horizontal="center"/>
    </xf>
    <xf numFmtId="165" fontId="28" fillId="9" borderId="40" xfId="0" applyNumberFormat="1" applyFont="1" applyFill="1" applyBorder="1" applyAlignment="1">
      <alignment horizontal="center"/>
    </xf>
    <xf numFmtId="0" fontId="28" fillId="9" borderId="10" xfId="0" applyFont="1" applyFill="1" applyBorder="1" applyAlignment="1">
      <alignment horizontal="center"/>
    </xf>
    <xf numFmtId="0" fontId="28" fillId="9" borderId="40" xfId="0" applyFont="1" applyFill="1" applyBorder="1" applyAlignment="1">
      <alignment horizontal="center"/>
    </xf>
    <xf numFmtId="0" fontId="7" fillId="0" borderId="3" xfId="0" applyFont="1" applyBorder="1" applyAlignment="1">
      <alignment horizontal="left" vertical="center" wrapText="1" indent="1"/>
    </xf>
    <xf numFmtId="0" fontId="7" fillId="0" borderId="0" xfId="0" applyFont="1" applyBorder="1" applyAlignment="1">
      <alignment horizontal="left" vertical="center" wrapText="1" indent="1"/>
    </xf>
    <xf numFmtId="0" fontId="28"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9"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9" xfId="0" applyFont="1" applyBorder="1" applyAlignment="1">
      <alignment horizontal="center" vertical="center" wrapText="1"/>
    </xf>
    <xf numFmtId="0" fontId="7" fillId="0" borderId="3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0" fillId="6" borderId="45" xfId="0" applyFill="1" applyBorder="1" applyAlignment="1">
      <alignment horizontal="center"/>
    </xf>
    <xf numFmtId="0" fontId="0" fillId="6" borderId="15" xfId="0" applyFill="1" applyBorder="1" applyAlignment="1">
      <alignment horizontal="center"/>
    </xf>
  </cellXfs>
  <cellStyles count="4">
    <cellStyle name="Normal" xfId="0" builtinId="0"/>
    <cellStyle name="Normal 2" xfId="2"/>
    <cellStyle name="Normal 3" xfId="3"/>
    <cellStyle name="Percent" xfId="1" builtinId="5"/>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tyles" Target="styles.xml"/>
  <Relationship Id="rId15" Type="http://schemas.openxmlformats.org/officeDocument/2006/relationships/sharedStrings" Target="sharedStrings.xml"/>
  <Relationship Id="rId16" Type="http://schemas.openxmlformats.org/officeDocument/2006/relationships/calcChain" Target="calcChain.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Cumulative GHG Emission Analysis</a:t>
            </a:r>
          </a:p>
          <a:p>
            <a:pPr>
              <a:defRPr sz="1150" b="0" i="0" u="none" strike="noStrike" baseline="0">
                <a:solidFill>
                  <a:srgbClr val="000000"/>
                </a:solidFill>
                <a:latin typeface="Arial"/>
                <a:ea typeface="Arial"/>
                <a:cs typeface="Arial"/>
              </a:defRPr>
            </a:pPr>
            <a:r>
              <a:rPr lang="en-US" sz="925" b="1" i="0" u="none" strike="noStrike" baseline="0">
                <a:solidFill>
                  <a:srgbClr val="000000"/>
                </a:solidFill>
                <a:latin typeface="Arial"/>
                <a:cs typeface="Arial"/>
              </a:rPr>
              <a:t>(normalized to 1 ton/yt of Fossil Fuel Emissions)</a:t>
            </a:r>
          </a:p>
        </c:rich>
      </c:tx>
      <c:layout>
        <c:manualLayout>
          <c:xMode val="edge"/>
          <c:yMode val="edge"/>
          <c:x val="0.24457635103304393"/>
          <c:y val="3.316323311248498E-2"/>
        </c:manualLayout>
      </c:layout>
      <c:spPr>
        <a:noFill/>
        <a:ln w="25400">
          <a:noFill/>
        </a:ln>
      </c:spPr>
    </c:title>
    <c:plotArea>
      <c:layout>
        <c:manualLayout>
          <c:layoutTarget val="inner"/>
          <c:xMode val="edge"/>
          <c:yMode val="edge"/>
          <c:x val="0.13609493669666994"/>
          <c:y val="0.15816326530612457"/>
          <c:w val="0.81262483940620944"/>
          <c:h val="0.68877551020409544"/>
        </c:manualLayout>
      </c:layout>
      <c:scatterChart>
        <c:scatterStyle val="lineMarker"/>
        <c:ser>
          <c:idx val="0"/>
          <c:order val="0"/>
          <c:tx>
            <c:strRef>
              <c:f>'GHG Model - Forest Thinnings'!$EA$15</c:f>
              <c:strCache>
                <c:ptCount val="1"/>
                <c:pt idx="0">
                  <c:v>FF Emissions</c:v>
                </c:pt>
              </c:strCache>
            </c:strRef>
          </c:tx>
          <c:spPr>
            <a:ln w="3175">
              <a:solidFill>
                <a:srgbClr val="000000"/>
              </a:solidFill>
              <a:prstDash val="solid"/>
            </a:ln>
          </c:spPr>
          <c:marker>
            <c:symbol val="square"/>
            <c:size val="3"/>
            <c:spPr>
              <a:solidFill>
                <a:srgbClr val="000000"/>
              </a:solidFill>
              <a:ln>
                <a:solidFill>
                  <a:srgbClr val="000000"/>
                </a:solidFill>
                <a:prstDash val="solid"/>
              </a:ln>
            </c:spPr>
          </c:marker>
          <c:xVal>
            <c:numRef>
              <c:f>'GHG Model - Forest Thinnings'!$DZ$16:$DZ$65</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'GHG Model - Forest Thinnings'!$EA$16:$EA$65</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-30</c:v>
                </c:pt>
                <c:pt idx="31">
                  <c:v>-30</c:v>
                </c:pt>
                <c:pt idx="32">
                  <c:v>-30</c:v>
                </c:pt>
                <c:pt idx="33">
                  <c:v>-30</c:v>
                </c:pt>
                <c:pt idx="34">
                  <c:v>-30</c:v>
                </c:pt>
                <c:pt idx="35">
                  <c:v>-30</c:v>
                </c:pt>
                <c:pt idx="36">
                  <c:v>-30</c:v>
                </c:pt>
                <c:pt idx="37">
                  <c:v>-30</c:v>
                </c:pt>
                <c:pt idx="38">
                  <c:v>-30</c:v>
                </c:pt>
                <c:pt idx="39">
                  <c:v>-30</c:v>
                </c:pt>
                <c:pt idx="40">
                  <c:v>-30</c:v>
                </c:pt>
                <c:pt idx="41">
                  <c:v>-30</c:v>
                </c:pt>
                <c:pt idx="42">
                  <c:v>-30</c:v>
                </c:pt>
                <c:pt idx="43">
                  <c:v>-30</c:v>
                </c:pt>
                <c:pt idx="44">
                  <c:v>-30</c:v>
                </c:pt>
                <c:pt idx="45">
                  <c:v>-30</c:v>
                </c:pt>
                <c:pt idx="46">
                  <c:v>-30</c:v>
                </c:pt>
                <c:pt idx="47">
                  <c:v>-30</c:v>
                </c:pt>
                <c:pt idx="48">
                  <c:v>-30</c:v>
                </c:pt>
                <c:pt idx="49">
                  <c:v>-30</c:v>
                </c:pt>
              </c:numCache>
            </c:numRef>
          </c:yVal>
        </c:ser>
        <c:ser>
          <c:idx val="1"/>
          <c:order val="1"/>
          <c:tx>
            <c:strRef>
              <c:f>'GHG Model - Forest Thinnings'!$EB$15</c:f>
              <c:strCache>
                <c:ptCount val="1"/>
                <c:pt idx="0">
                  <c:v>Biomass Emissions</c:v>
                </c:pt>
              </c:strCache>
            </c:strRef>
          </c:tx>
          <c:spPr>
            <a:ln w="25400">
              <a:solidFill>
                <a:srgbClr val="000000"/>
              </a:solidFill>
              <a:prstDash val="solid"/>
            </a:ln>
          </c:spPr>
          <c:marker>
            <c:symbol val="circle"/>
            <c:size val="3"/>
            <c:spPr>
              <a:solidFill>
                <a:srgbClr val="FFFFFF"/>
              </a:solidFill>
              <a:ln>
                <a:solidFill>
                  <a:srgbClr val="000000"/>
                </a:solidFill>
                <a:prstDash val="solid"/>
              </a:ln>
            </c:spPr>
          </c:marker>
          <c:xVal>
            <c:numRef>
              <c:f>'GHG Model - Forest Thinnings'!$DZ$16:$DZ$65</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'GHG Model - Forest Thinnings'!$EB$16:$EB$65</c:f>
              <c:numCache>
                <c:formatCode>0.000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yVal>
        </c:ser>
        <c:ser>
          <c:idx val="2"/>
          <c:order val="2"/>
          <c:tx>
            <c:strRef>
              <c:f>'GHG Model - Forest Thinnings'!$EC$15</c:f>
              <c:strCache>
                <c:ptCount val="1"/>
                <c:pt idx="0">
                  <c:v>Biomass Recovery</c:v>
                </c:pt>
              </c:strCache>
            </c:strRef>
          </c:tx>
          <c:spPr>
            <a:ln w="12700">
              <a:solidFill>
                <a:srgbClr val="000000"/>
              </a:solidFill>
              <a:prstDash val="solid"/>
            </a:ln>
          </c:spPr>
          <c:marker>
            <c:symbol val="star"/>
            <c:size val="3"/>
            <c:spPr>
              <a:solidFill>
                <a:srgbClr val="FFFFFF"/>
              </a:solidFill>
              <a:ln>
                <a:solidFill>
                  <a:srgbClr val="000000"/>
                </a:solidFill>
                <a:prstDash val="solid"/>
              </a:ln>
            </c:spPr>
          </c:marker>
          <c:xVal>
            <c:numRef>
              <c:f>'GHG Model - Forest Thinnings'!$DZ$16:$DZ$65</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'GHG Model - Forest Thinnings'!$EC$16:$EC$65</c:f>
              <c:numCache>
                <c:formatCode>0.00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yVal>
        </c:ser>
        <c:ser>
          <c:idx val="3"/>
          <c:order val="3"/>
          <c:tx>
            <c:strRef>
              <c:f>'GHG Model - Forest Thinnings'!$ED$15</c:f>
              <c:strCache>
                <c:ptCount val="1"/>
                <c:pt idx="0">
                  <c:v>Net Biomass Emissions</c:v>
                </c:pt>
              </c:strCache>
            </c:strRef>
          </c:tx>
          <c:spPr>
            <a:ln w="38100">
              <a:solidFill>
                <a:srgbClr val="000000"/>
              </a:solidFill>
              <a:prstDash val="solid"/>
            </a:ln>
          </c:spPr>
          <c:marker>
            <c:symbol val="none"/>
          </c:marker>
          <c:xVal>
            <c:numRef>
              <c:f>'GHG Model - Forest Thinnings'!$DZ$16:$DZ$65</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'GHG Model - Forest Thinnings'!$ED$16:$ED$65</c:f>
              <c:numCache>
                <c:formatCode>0.00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yVal>
        </c:ser>
        <c:axId val="77529088"/>
        <c:axId val="77531008"/>
      </c:scatterChart>
      <c:valAx>
        <c:axId val="77529088"/>
        <c:scaling>
          <c:orientation val="minMax"/>
          <c:max val="50"/>
          <c:min val="0"/>
        </c:scaling>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3892224279566008"/>
              <c:y val="0.4661136229959733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7531008"/>
        <c:crosses val="autoZero"/>
        <c:crossBetween val="midCat"/>
      </c:valAx>
      <c:valAx>
        <c:axId val="77531008"/>
        <c:scaling>
          <c:orientation val="minMax"/>
        </c:scaling>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US"/>
                  <a:t>GHG Emissions</a:t>
                </a:r>
              </a:p>
            </c:rich>
          </c:tx>
          <c:layout>
            <c:manualLayout>
              <c:xMode val="edge"/>
              <c:yMode val="edge"/>
              <c:x val="1.183431952662722E-2"/>
              <c:y val="0.34183673332393588"/>
            </c:manualLayout>
          </c:layout>
          <c:spPr>
            <a:noFill/>
            <a:ln w="25400">
              <a:noFill/>
            </a:ln>
          </c:spPr>
        </c:title>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7529088"/>
        <c:crosses val="autoZero"/>
        <c:crossBetween val="midCat"/>
      </c:valAx>
      <c:spPr>
        <a:noFill/>
        <a:ln w="3175">
          <a:solidFill>
            <a:srgbClr val="000000"/>
          </a:solidFill>
          <a:prstDash val="solid"/>
        </a:ln>
      </c:spPr>
    </c:plotArea>
    <c:legend>
      <c:legendPos val="r"/>
      <c:layout>
        <c:manualLayout>
          <c:xMode val="edge"/>
          <c:yMode val="edge"/>
          <c:x val="0.16876971608832841"/>
          <c:y val="0.66462167689162743"/>
          <c:w val="0.32018927444795403"/>
          <c:h val="0.15950920245398933"/>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title>
    <c:plotArea>
      <c:layout>
        <c:manualLayout>
          <c:layoutTarget val="inner"/>
          <c:xMode val="edge"/>
          <c:yMode val="edge"/>
          <c:x val="0.1055857392825906"/>
          <c:y val="5.1298768155777226E-2"/>
          <c:w val="0.83695401007993864"/>
          <c:h val="0.79862463040854392"/>
        </c:manualLayout>
      </c:layout>
      <c:scatterChart>
        <c:scatterStyle val="smoothMarker"/>
        <c:ser>
          <c:idx val="0"/>
          <c:order val="0"/>
          <c:tx>
            <c:strRef>
              <c:f>'Carbon Deficit Analyses'!$D$29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ser>
        <c:ser>
          <c:idx val="1"/>
          <c:order val="1"/>
          <c:tx>
            <c:strRef>
              <c:f>'Carbon Deficit Analyses'!$D$30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trendline>
          <c:trendline>
            <c:trendlineType val="log"/>
          </c:trendline>
          <c:trendline>
            <c:trendlineType val="power"/>
          </c:trendline>
          <c:trendline>
            <c:trendlineType val="log"/>
          </c:trendline>
          <c:trendline>
            <c:trendlineType val="log"/>
          </c:trendline>
          <c:trendline>
            <c:trendlineType val="log"/>
            <c:dispEq val="1"/>
            <c:trendlineLbl>
              <c:numFmt formatCode="General" sourceLinked="0"/>
            </c:trendlineLbl>
          </c:trendline>
          <c:trendline>
            <c:trendlineType val="power"/>
            <c:dispEq val="1"/>
            <c:trendlineLbl>
              <c:numFmt formatCode="General" sourceLinked="0"/>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ser>
        <c:axId val="77900032"/>
        <c:axId val="80028032"/>
      </c:scatterChart>
      <c:valAx>
        <c:axId val="77900032"/>
        <c:scaling>
          <c:orientation val="minMax"/>
          <c:max val="100"/>
          <c:min val="0"/>
        </c:scaling>
        <c:axPos val="b"/>
        <c:title>
          <c:tx>
            <c:rich>
              <a:bodyPr/>
              <a:lstStyle/>
              <a:p>
                <a:pPr>
                  <a:defRPr sz="1200"/>
                </a:pPr>
                <a:r>
                  <a:rPr lang="en-US" sz="1200"/>
                  <a:t>Year after Harvest</a:t>
                </a:r>
              </a:p>
            </c:rich>
          </c:tx>
        </c:title>
        <c:numFmt formatCode="General" sourceLinked="1"/>
        <c:tickLblPos val="nextTo"/>
        <c:crossAx val="80028032"/>
        <c:crosses val="autoZero"/>
        <c:crossBetween val="midCat"/>
        <c:majorUnit val="10"/>
      </c:valAx>
      <c:valAx>
        <c:axId val="80028032"/>
        <c:scaling>
          <c:orientation val="minMax"/>
        </c:scaling>
        <c:axPos val="l"/>
        <c:majorGridlines/>
        <c:title>
          <c:tx>
            <c:rich>
              <a:bodyPr rot="-5400000" vert="horz"/>
              <a:lstStyle/>
              <a:p>
                <a:pPr>
                  <a:defRPr sz="1200"/>
                </a:pPr>
                <a:r>
                  <a:rPr lang="en-US" sz="1200"/>
                  <a:t>Carbon Deficit</a:t>
                </a:r>
              </a:p>
            </c:rich>
          </c:tx>
        </c:title>
        <c:numFmt formatCode="General" sourceLinked="1"/>
        <c:tickLblPos val="nextTo"/>
        <c:crossAx val="77900032"/>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spPr>
        <a:solidFill>
          <a:schemeClr val="bg1"/>
        </a:solidFill>
        <a:ln>
          <a:solidFill>
            <a:schemeClr val="tx1"/>
          </a:solidFill>
        </a:ln>
      </c:spPr>
      <c:txPr>
        <a:bodyPr/>
        <a:lstStyle/>
        <a:p>
          <a:pPr>
            <a:defRPr sz="1000"/>
          </a:pPr>
          <a:endParaRPr lang="en-US"/>
        </a:p>
      </c:txPr>
    </c:legend>
    <c:plotVisOnly val="1"/>
  </c:chart>
  <c:printSettings>
    <c:headerFooter/>
    <c:pageMargins b="0.75000000000000522" l="0.70000000000000062" r="0.70000000000000062" t="0.750000000000005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plotArea>
      <c:layout>
        <c:manualLayout>
          <c:layoutTarget val="inner"/>
          <c:xMode val="edge"/>
          <c:yMode val="edge"/>
          <c:x val="0.16195866028006586"/>
          <c:y val="0.19538241854162824"/>
          <c:w val="0.78383770778652651"/>
          <c:h val="0.63728092322448804"/>
        </c:manualLayout>
      </c:layout>
      <c:scatterChart>
        <c:scatterStyle val="lineMarker"/>
        <c:ser>
          <c:idx val="1"/>
          <c:order val="0"/>
          <c:tx>
            <c:strRef>
              <c:f>'Carbon Deficit Analyses'!$F$49:$F$50</c:f>
              <c:strCache>
                <c:ptCount val="1"/>
                <c:pt idx="0">
                  <c:v>Forest Thinnings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er>
        <c:ser>
          <c:idx val="0"/>
          <c:order val="1"/>
          <c:tx>
            <c:strRef>
              <c:f>'Carbon Deficit Analyses'!$E$49:$E$50</c:f>
              <c:strCache>
                <c:ptCount val="1"/>
                <c:pt idx="0">
                  <c:v>Forest Residues</c:v>
                </c:pt>
              </c:strCache>
            </c:strRef>
          </c:tx>
          <c:marker>
            <c:symbol val="none"/>
          </c:marker>
          <c:xVal>
            <c:numRef>
              <c:f>('Carbon Deficit Analyses'!$D$51,'Carbon Deficit Analyses'!$D$60,'Carbon Deficit Analyses'!$D$70,'Carbon Deficit Analyses'!$D$80,'Carbon Deficit Analyses'!$D$90,'Carbon Deficit Analyses'!$D$100:$D$130)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Deficit Analyses'!$E$51,'Carbon Deficit Analyses'!$E$60,'Carbon Deficit Analyses'!$E$70,'Carbon Deficit Analyses'!$E$80,'Carbon Deficit Analyses'!$E$90,'Carbon Deficit Analyses'!$E$100:$E$130)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ser>
        <c:ser>
          <c:idx val="2"/>
          <c:order val="2"/>
          <c:tx>
            <c:strRef>
              <c:f>'Carbon Deficit Analyses'!$G$49:$G$50</c:f>
              <c:strCache>
                <c:ptCount val="1"/>
                <c:pt idx="0">
                  <c:v>Non-Forest Residues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er>
        <c:ser>
          <c:idx val="3"/>
          <c:order val="3"/>
          <c:tx>
            <c:strRef>
              <c:f>'Carbon Deficit Analyses'!$I$49:$I$50</c:f>
              <c:strCache>
                <c:ptCount val="1"/>
                <c:pt idx="0">
                  <c:v>Residues (Consolidated)</c:v>
                </c:pt>
              </c:strCache>
            </c:strRef>
          </c:tx>
          <c:spPr>
            <a:ln>
              <a:solidFill>
                <a:schemeClr val="tx1"/>
              </a:solidFill>
              <a:prstDash val="dash"/>
            </a:ln>
          </c:spPr>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Analyses'!$I$51:$I$130</c:f>
              <c:numCache>
                <c:formatCode>0.0000</c:formatCode>
                <c:ptCount val="80"/>
                <c:pt idx="0">
                  <c:v>0.93893091066170631</c:v>
                </c:pt>
                <c:pt idx="1">
                  <c:v>0.82775327988481073</c:v>
                </c:pt>
                <c:pt idx="2">
                  <c:v>0.72974005284072307</c:v>
                </c:pt>
                <c:pt idx="3">
                  <c:v>0.64333244900471587</c:v>
                </c:pt>
                <c:pt idx="4">
                  <c:v>0.56715626109773132</c:v>
                </c:pt>
                <c:pt idx="5">
                  <c:v>0.49999999999999994</c:v>
                </c:pt>
                <c:pt idx="6">
                  <c:v>0.4407956274980106</c:v>
                </c:pt>
                <c:pt idx="7">
                  <c:v>0.3886015704427298</c:v>
                </c:pt>
                <c:pt idx="8">
                  <c:v>0.34258774618003091</c:v>
                </c:pt>
                <c:pt idx="9">
                  <c:v>0.3020223611011118</c:v>
                </c:pt>
                <c:pt idx="10">
                  <c:v>0.26626027235999067</c:v>
                </c:pt>
                <c:pt idx="11">
                  <c:v>0.23473272766542655</c:v>
                </c:pt>
                <c:pt idx="12">
                  <c:v>0.20693831997120268</c:v>
                </c:pt>
                <c:pt idx="13">
                  <c:v>0.18243501321018074</c:v>
                </c:pt>
                <c:pt idx="14">
                  <c:v>0.16083311225117897</c:v>
                </c:pt>
                <c:pt idx="15">
                  <c:v>0.1417890652744328</c:v>
                </c:pt>
                <c:pt idx="16">
                  <c:v>0.12499999999999997</c:v>
                </c:pt>
                <c:pt idx="17">
                  <c:v>0.11019890687450264</c:v>
                </c:pt>
                <c:pt idx="18">
                  <c:v>9.7150392610682451E-2</c:v>
                </c:pt>
                <c:pt idx="19">
                  <c:v>8.564693654500774E-2</c:v>
                </c:pt>
                <c:pt idx="20">
                  <c:v>7.5505590275277937E-2</c:v>
                </c:pt>
                <c:pt idx="21">
                  <c:v>6.6565068089997653E-2</c:v>
                </c:pt>
                <c:pt idx="22">
                  <c:v>5.8683181916356644E-2</c:v>
                </c:pt>
                <c:pt idx="23">
                  <c:v>5.1734579992800671E-2</c:v>
                </c:pt>
                <c:pt idx="24">
                  <c:v>4.5608753302545178E-2</c:v>
                </c:pt>
                <c:pt idx="25">
                  <c:v>4.0208278062794735E-2</c:v>
                </c:pt>
                <c:pt idx="26">
                  <c:v>3.54472663186082E-2</c:v>
                </c:pt>
                <c:pt idx="27">
                  <c:v>3.125E-2</c:v>
                </c:pt>
                <c:pt idx="28">
                  <c:v>2.7549726718625652E-2</c:v>
                </c:pt>
                <c:pt idx="29">
                  <c:v>2.4287598152670609E-2</c:v>
                </c:pt>
                <c:pt idx="30">
                  <c:v>2.1411734136251932E-2</c:v>
                </c:pt>
                <c:pt idx="31">
                  <c:v>1.8876397568819488E-2</c:v>
                </c:pt>
                <c:pt idx="32">
                  <c:v>1.664126702249941E-2</c:v>
                </c:pt>
                <c:pt idx="33">
                  <c:v>1.4670795479089165E-2</c:v>
                </c:pt>
                <c:pt idx="34">
                  <c:v>1.2933644998200166E-2</c:v>
                </c:pt>
                <c:pt idx="35">
                  <c:v>1.1402188325636293E-2</c:v>
                </c:pt>
                <c:pt idx="36">
                  <c:v>1.0052069515698687E-2</c:v>
                </c:pt>
                <c:pt idx="37">
                  <c:v>8.8618165796520484E-3</c:v>
                </c:pt>
                <c:pt idx="38">
                  <c:v>7.8124999999999948E-3</c:v>
                </c:pt>
                <c:pt idx="39">
                  <c:v>6.8874316796564148E-3</c:v>
                </c:pt>
                <c:pt idx="40">
                  <c:v>6.0718995381676515E-3</c:v>
                </c:pt>
                <c:pt idx="41">
                  <c:v>5.3529335340629838E-3</c:v>
                </c:pt>
                <c:pt idx="42">
                  <c:v>4.719099392204871E-3</c:v>
                </c:pt>
                <c:pt idx="43">
                  <c:v>4.1603167556248516E-3</c:v>
                </c:pt>
                <c:pt idx="44">
                  <c:v>3.6676988697722907E-3</c:v>
                </c:pt>
                <c:pt idx="45">
                  <c:v>3.2334112495500411E-3</c:v>
                </c:pt>
                <c:pt idx="46">
                  <c:v>2.8505470814090728E-3</c:v>
                </c:pt>
                <c:pt idx="47">
                  <c:v>2.5130173789246714E-3</c:v>
                </c:pt>
                <c:pt idx="48">
                  <c:v>2.2154541449130117E-3</c:v>
                </c:pt>
                <c:pt idx="49">
                  <c:v>1.953125E-3</c:v>
                </c:pt>
                <c:pt idx="50">
                  <c:v>1.7218579199141035E-3</c:v>
                </c:pt>
                <c:pt idx="51">
                  <c:v>1.5179748845419124E-3</c:v>
                </c:pt>
                <c:pt idx="52">
                  <c:v>1.3382333835157457E-3</c:v>
                </c:pt>
                <c:pt idx="53">
                  <c:v>1.1797748480512175E-3</c:v>
                </c:pt>
                <c:pt idx="54">
                  <c:v>1.0400791889062129E-3</c:v>
                </c:pt>
                <c:pt idx="55">
                  <c:v>9.1692471744307246E-4</c:v>
                </c:pt>
                <c:pt idx="56">
                  <c:v>8.0835281238751005E-4</c:v>
                </c:pt>
                <c:pt idx="57">
                  <c:v>7.1263677035226874E-4</c:v>
                </c:pt>
                <c:pt idx="58">
                  <c:v>6.2825434473116773E-4</c:v>
                </c:pt>
                <c:pt idx="59">
                  <c:v>5.5386353622825291E-4</c:v>
                </c:pt>
                <c:pt idx="60">
                  <c:v>4.8828124999999995E-4</c:v>
                </c:pt>
                <c:pt idx="61">
                  <c:v>4.3046447997852581E-4</c:v>
                </c:pt>
                <c:pt idx="62">
                  <c:v>3.7949372113547805E-4</c:v>
                </c:pt>
                <c:pt idx="63">
                  <c:v>3.3455834587893638E-4</c:v>
                </c:pt>
                <c:pt idx="64">
                  <c:v>2.9494371201280433E-4</c:v>
                </c:pt>
                <c:pt idx="65">
                  <c:v>2.6001979722655317E-4</c:v>
                </c:pt>
                <c:pt idx="66">
                  <c:v>2.2923117936076787E-4</c:v>
                </c:pt>
                <c:pt idx="67">
                  <c:v>2.0208820309687767E-4</c:v>
                </c:pt>
                <c:pt idx="68">
                  <c:v>1.7815919258806713E-4</c:v>
                </c:pt>
                <c:pt idx="69">
                  <c:v>1.5706358618279191E-4</c:v>
                </c:pt>
                <c:pt idx="70">
                  <c:v>1.384658840570632E-4</c:v>
                </c:pt>
                <c:pt idx="71">
                  <c:v>1.2207031249999986E-4</c:v>
                </c:pt>
                <c:pt idx="72">
                  <c:v>1.0761611999463152E-4</c:v>
                </c:pt>
                <c:pt idx="73">
                  <c:v>9.4873430283869581E-5</c:v>
                </c:pt>
                <c:pt idx="74">
                  <c:v>8.3639586469734081E-5</c:v>
                </c:pt>
                <c:pt idx="75">
                  <c:v>7.3735928003201083E-5</c:v>
                </c:pt>
                <c:pt idx="76">
                  <c:v>6.5004949306638279E-5</c:v>
                </c:pt>
                <c:pt idx="77">
                  <c:v>5.7307794840192063E-5</c:v>
                </c:pt>
                <c:pt idx="78">
                  <c:v>5.0522050774219405E-5</c:v>
                </c:pt>
                <c:pt idx="79">
                  <c:v>4.4539798147016776E-5</c:v>
                </c:pt>
              </c:numCache>
            </c:numRef>
          </c:yVal>
        </c:ser>
        <c:axId val="80066048"/>
        <c:axId val="80067968"/>
      </c:scatterChart>
      <c:valAx>
        <c:axId val="80066048"/>
        <c:scaling>
          <c:orientation val="minMax"/>
        </c:scaling>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title>
        <c:numFmt formatCode="General" sourceLinked="1"/>
        <c:majorTickMark val="none"/>
        <c:tickLblPos val="nextTo"/>
        <c:crossAx val="80067968"/>
        <c:crosses val="autoZero"/>
        <c:crossBetween val="midCat"/>
      </c:valAx>
      <c:valAx>
        <c:axId val="80067968"/>
        <c:scaling>
          <c:orientation val="minMax"/>
          <c:max val="1.2"/>
          <c:min val="0"/>
        </c:scaling>
        <c:axPos val="l"/>
        <c:majorGridlines/>
        <c:title>
          <c:tx>
            <c:rich>
              <a:bodyPr/>
              <a:lstStyle/>
              <a:p>
                <a:pPr>
                  <a:defRPr/>
                </a:pPr>
                <a:r>
                  <a:rPr lang="en-US"/>
                  <a:t>Net Forest Carbon Deficit</a:t>
                </a:r>
              </a:p>
            </c:rich>
          </c:tx>
        </c:title>
        <c:numFmt formatCode="0.0" sourceLinked="0"/>
        <c:majorTickMark val="none"/>
        <c:tickLblPos val="nextTo"/>
        <c:spPr>
          <a:ln w="6350"/>
        </c:spPr>
        <c:crossAx val="80066048"/>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Relationships xmlns="http://schemas.openxmlformats.org/package/2006/relationships">
  <Relationship Id="rId1" Type="http://schemas.openxmlformats.org/officeDocument/2006/relationships/chart" Target="../charts/chart1.xml"/>
</Relationships>

</file>

<file path=xl/drawings/_rels/drawing3.xml.rels><?xml version="1.0" encoding="UTF-8"?>

<Relationships xmlns="http://schemas.openxmlformats.org/package/2006/relationships">
  <Relationship Id="rId1" Type="http://schemas.openxmlformats.org/officeDocument/2006/relationships/chart" Target="../charts/chart2.xml"/>
  <Relationship Id="rId2"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oneCellAnchor>
    <xdr:from>
      <xdr:col>0</xdr:col>
      <xdr:colOff>131444</xdr:colOff>
      <xdr:row>2</xdr:row>
      <xdr:rowOff>38098</xdr:rowOff>
    </xdr:from>
    <xdr:ext cx="6355081" cy="9601201"/>
    <xdr:sp macro="" textlink="">
      <xdr:nvSpPr>
        <xdr:cNvPr id="2" name="TextBox 1"/>
        <xdr:cNvSpPr txBox="1"/>
      </xdr:nvSpPr>
      <xdr:spPr>
        <a:xfrm>
          <a:off x="131444" y="361948"/>
          <a:ext cx="6355081" cy="960120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chemeClr val="tx1"/>
              </a:solidFill>
              <a:latin typeface="+mn-lt"/>
              <a:ea typeface="+mn-ea"/>
              <a:cs typeface="+mn-cs"/>
            </a:rPr>
            <a:t>Commonwealth of Massachusetts</a:t>
          </a:r>
        </a:p>
        <a:p>
          <a:pPr algn="ctr"/>
          <a:r>
            <a:rPr lang="en-US" sz="1100" b="1">
              <a:solidFill>
                <a:schemeClr val="tx1"/>
              </a:solidFill>
              <a:latin typeface="+mn-lt"/>
              <a:ea typeface="+mn-ea"/>
              <a:cs typeface="+mn-cs"/>
            </a:rPr>
            <a:t>Executive Office of Energy and Environmental Affairs</a:t>
          </a:r>
          <a:endParaRPr lang="en-US"/>
        </a:p>
        <a:p>
          <a:pPr algn="ctr"/>
          <a:r>
            <a:rPr lang="en-US" sz="1100" b="1" cap="all" baseline="0">
              <a:solidFill>
                <a:schemeClr val="tx1"/>
              </a:solidFill>
              <a:latin typeface="+mn-lt"/>
              <a:ea typeface="+mn-ea"/>
              <a:cs typeface="+mn-cs"/>
            </a:rPr>
            <a:t>Department of Energy Resources (DOER)</a:t>
          </a:r>
          <a:endParaRPr lang="en-US" cap="all" baseline="0"/>
        </a:p>
        <a:p>
          <a:pPr algn="ctr"/>
          <a:r>
            <a:rPr lang="en-US" sz="1100" b="1">
              <a:solidFill>
                <a:schemeClr val="tx1"/>
              </a:solidFill>
              <a:latin typeface="+mn-lt"/>
              <a:ea typeface="+mn-ea"/>
              <a:cs typeface="+mn-cs"/>
            </a:rPr>
            <a:t>Renewable Energy Portfolio Standard - 225 CMR</a:t>
          </a:r>
          <a:r>
            <a:rPr lang="en-US" sz="1100" b="1" baseline="0">
              <a:solidFill>
                <a:schemeClr val="tx1"/>
              </a:solidFill>
              <a:latin typeface="+mn-lt"/>
              <a:ea typeface="+mn-ea"/>
              <a:cs typeface="+mn-cs"/>
            </a:rPr>
            <a:t> 14.00</a:t>
          </a:r>
          <a:endParaRPr lang="en-US"/>
        </a:p>
        <a:p>
          <a:pPr algn="ctr"/>
          <a:r>
            <a:rPr lang="en-US" sz="1100" b="1">
              <a:solidFill>
                <a:schemeClr val="tx1"/>
              </a:solidFill>
              <a:latin typeface="+mn-lt"/>
              <a:ea typeface="+mn-ea"/>
              <a:cs typeface="+mn-cs"/>
            </a:rPr>
            <a:t> </a:t>
          </a:r>
          <a:endParaRPr lang="en-US"/>
        </a:p>
        <a:p>
          <a:pPr algn="ctr"/>
          <a:r>
            <a:rPr lang="en-US" sz="1100" b="1">
              <a:solidFill>
                <a:schemeClr val="tx1"/>
              </a:solidFill>
              <a:latin typeface="+mn-lt"/>
              <a:ea typeface="+mn-ea"/>
              <a:cs typeface="+mn-cs"/>
            </a:rPr>
            <a:t>Guideline for the Calculation of Overall Efficiency and Lifecycle GHG Analysis </a:t>
          </a:r>
          <a:endParaRPr lang="en-US"/>
        </a:p>
        <a:p>
          <a:pPr algn="ctr"/>
          <a:endParaRPr lang="en-US"/>
        </a:p>
        <a:p>
          <a:r>
            <a:rPr lang="en-US" sz="1100" b="1">
              <a:solidFill>
                <a:schemeClr val="tx1"/>
              </a:solidFill>
              <a:latin typeface="+mn-lt"/>
              <a:ea typeface="+mn-ea"/>
              <a:cs typeface="+mn-cs"/>
            </a:rPr>
            <a:t> </a:t>
          </a:r>
          <a:endParaRPr lang="en-US"/>
        </a:p>
        <a:p>
          <a:r>
            <a:rPr lang="en-US" sz="1100" b="1" cap="small">
              <a:solidFill>
                <a:schemeClr val="tx1"/>
              </a:solidFill>
              <a:latin typeface="+mn-lt"/>
              <a:ea typeface="+mn-ea"/>
              <a:cs typeface="+mn-cs"/>
            </a:rPr>
            <a:t>Overview and Instructions</a:t>
          </a:r>
          <a:endParaRPr lang="en-US"/>
        </a:p>
        <a:p>
          <a:r>
            <a:rPr lang="en-US" sz="1100">
              <a:solidFill>
                <a:schemeClr val="tx1"/>
              </a:solidFill>
              <a:latin typeface="+mn-lt"/>
              <a:ea typeface="+mn-ea"/>
              <a:cs typeface="+mn-cs"/>
            </a:rPr>
            <a:t> </a:t>
          </a:r>
        </a:p>
        <a:p>
          <a:r>
            <a:rPr lang="en-US" sz="1100">
              <a:solidFill>
                <a:schemeClr val="tx1"/>
              </a:solidFill>
              <a:latin typeface="+mn-lt"/>
              <a:ea typeface="+mn-ea"/>
              <a:cs typeface="+mn-cs"/>
            </a:rPr>
            <a:t>Under 225 CMR 14.00, any operator or owner of a woody biomass Units applying to the Department of Energy Resources (DOER) for qualification under the Renewable Energy Portfolio Standard (RPS) program must meet certain conditions pertaining to the Overall Efficiency of the Unit (as provided in 225 CMR 14.05(1)(a)(7)(f)(ii)) and the Lifecycle Greenhouse Gas Emissions from the Unit (as provided in 225 CMR 14.05(1)(a)(7)(f)(iii)).  This Guideline</a:t>
          </a:r>
          <a:r>
            <a:rPr lang="en-US" sz="1100" baseline="0">
              <a:solidFill>
                <a:schemeClr val="tx1"/>
              </a:solidFill>
              <a:latin typeface="+mn-lt"/>
              <a:ea typeface="+mn-ea"/>
              <a:cs typeface="+mn-cs"/>
            </a:rPr>
            <a:t> </a:t>
          </a:r>
          <a:r>
            <a:rPr lang="en-US" sz="1100">
              <a:solidFill>
                <a:schemeClr val="tx1"/>
              </a:solidFill>
              <a:latin typeface="+mn-lt"/>
              <a:ea typeface="+mn-ea"/>
              <a:cs typeface="+mn-cs"/>
            </a:rPr>
            <a:t>provides a  set of worksheets to be used by the applicant to demonstrate that the Unit meets these two criteria.</a:t>
          </a:r>
        </a:p>
        <a:p>
          <a:r>
            <a:rPr lang="en-US" sz="1100">
              <a:solidFill>
                <a:schemeClr val="tx1"/>
              </a:solidFill>
              <a:latin typeface="+mn-lt"/>
              <a:ea typeface="+mn-ea"/>
              <a:cs typeface="+mn-cs"/>
            </a:rPr>
            <a:t> </a:t>
          </a:r>
        </a:p>
        <a:p>
          <a:r>
            <a:rPr lang="en-US" sz="1100">
              <a:solidFill>
                <a:schemeClr val="tx1"/>
              </a:solidFill>
              <a:latin typeface="+mn-lt"/>
              <a:ea typeface="+mn-ea"/>
              <a:cs typeface="+mn-cs"/>
            </a:rPr>
            <a:t> </a:t>
          </a:r>
        </a:p>
        <a:p>
          <a:r>
            <a:rPr lang="en-US" sz="1100" u="sng">
              <a:solidFill>
                <a:schemeClr val="tx1"/>
              </a:solidFill>
              <a:latin typeface="+mn-lt"/>
              <a:ea typeface="+mn-ea"/>
              <a:cs typeface="+mn-cs"/>
            </a:rPr>
            <a:t>Overall Efficiency</a:t>
          </a:r>
          <a:endParaRPr lang="en-US" sz="1100">
            <a:solidFill>
              <a:schemeClr val="tx1"/>
            </a:solidFill>
            <a:latin typeface="+mn-lt"/>
            <a:ea typeface="+mn-ea"/>
            <a:cs typeface="+mn-cs"/>
          </a:endParaRPr>
        </a:p>
        <a:p>
          <a:r>
            <a:rPr lang="en-US" sz="1100">
              <a:solidFill>
                <a:schemeClr val="tx1"/>
              </a:solidFill>
              <a:latin typeface="+mn-lt"/>
              <a:ea typeface="+mn-ea"/>
              <a:cs typeface="+mn-cs"/>
            </a:rPr>
            <a:t>The applicant</a:t>
          </a:r>
          <a:r>
            <a:rPr lang="en-US" sz="1100" baseline="0">
              <a:solidFill>
                <a:schemeClr val="tx1"/>
              </a:solidFill>
              <a:latin typeface="+mn-lt"/>
              <a:ea typeface="+mn-ea"/>
              <a:cs typeface="+mn-cs"/>
            </a:rPr>
            <a:t> shall input </a:t>
          </a:r>
          <a:r>
            <a:rPr lang="en-US" sz="1100">
              <a:solidFill>
                <a:schemeClr val="tx1"/>
              </a:solidFill>
              <a:latin typeface="+mn-lt"/>
              <a:ea typeface="+mn-ea"/>
              <a:cs typeface="+mn-cs"/>
            </a:rPr>
            <a:t>Unit information required in the yellow shaded cells </a:t>
          </a:r>
          <a:r>
            <a:rPr lang="en-US" sz="1100" baseline="0">
              <a:solidFill>
                <a:schemeClr val="tx1"/>
              </a:solidFill>
              <a:latin typeface="+mn-lt"/>
              <a:ea typeface="+mn-ea"/>
              <a:cs typeface="+mn-cs"/>
            </a:rPr>
            <a:t>of the</a:t>
          </a:r>
          <a:r>
            <a:rPr lang="en-US" sz="1100">
              <a:solidFill>
                <a:schemeClr val="tx1"/>
              </a:solidFill>
              <a:latin typeface="+mn-lt"/>
              <a:ea typeface="+mn-ea"/>
              <a:cs typeface="+mn-cs"/>
            </a:rPr>
            <a:t> </a:t>
          </a:r>
          <a:r>
            <a:rPr lang="en-US" sz="1100" i="1">
              <a:solidFill>
                <a:schemeClr val="tx1"/>
              </a:solidFill>
              <a:latin typeface="+mn-lt"/>
              <a:ea typeface="+mn-ea"/>
              <a:cs typeface="+mn-cs"/>
            </a:rPr>
            <a:t>Overall Efficiency - Annual </a:t>
          </a:r>
          <a:r>
            <a:rPr lang="en-US" sz="1100">
              <a:solidFill>
                <a:schemeClr val="tx1"/>
              </a:solidFill>
              <a:latin typeface="+mn-lt"/>
              <a:ea typeface="+mn-ea"/>
              <a:cs typeface="+mn-cs"/>
            </a:rPr>
            <a:t>worksheet.  The applicant shall also</a:t>
          </a:r>
          <a:r>
            <a:rPr lang="en-US" sz="1100" baseline="0">
              <a:solidFill>
                <a:schemeClr val="tx1"/>
              </a:solidFill>
              <a:latin typeface="+mn-lt"/>
              <a:ea typeface="+mn-ea"/>
              <a:cs typeface="+mn-cs"/>
            </a:rPr>
            <a:t> enter a</a:t>
          </a:r>
          <a:r>
            <a:rPr lang="en-US" sz="1100">
              <a:solidFill>
                <a:schemeClr val="tx1"/>
              </a:solidFill>
              <a:latin typeface="+mn-lt"/>
              <a:ea typeface="+mn-ea"/>
              <a:cs typeface="+mn-cs"/>
            </a:rPr>
            <a:t>dditional descriptive information in the yellow shaded text cells, as necessary.  The</a:t>
          </a:r>
          <a:r>
            <a:rPr lang="en-US" sz="1100" baseline="0">
              <a:solidFill>
                <a:schemeClr val="tx1"/>
              </a:solidFill>
              <a:latin typeface="+mn-lt"/>
              <a:ea typeface="+mn-ea"/>
              <a:cs typeface="+mn-cs"/>
            </a:rPr>
            <a:t> applicant may </a:t>
          </a:r>
          <a:r>
            <a:rPr lang="en-US" sz="1100">
              <a:solidFill>
                <a:schemeClr val="tx1"/>
              </a:solidFill>
              <a:latin typeface="+mn-lt"/>
              <a:ea typeface="+mn-ea"/>
              <a:cs typeface="+mn-cs"/>
            </a:rPr>
            <a:t>provide further description under separate cover, and DOER may</a:t>
          </a:r>
          <a:r>
            <a:rPr lang="en-US" sz="1100" baseline="0">
              <a:solidFill>
                <a:schemeClr val="tx1"/>
              </a:solidFill>
              <a:latin typeface="+mn-lt"/>
              <a:ea typeface="+mn-ea"/>
              <a:cs typeface="+mn-cs"/>
            </a:rPr>
            <a:t> request additional information to assist its review of a Unit's application</a:t>
          </a:r>
          <a:r>
            <a:rPr lang="en-US" sz="1100">
              <a:solidFill>
                <a:schemeClr val="tx1"/>
              </a:solidFill>
              <a:latin typeface="+mn-lt"/>
              <a:ea typeface="+mn-ea"/>
              <a:cs typeface="+mn-cs"/>
            </a:rPr>
            <a:t>.  </a:t>
          </a:r>
        </a:p>
        <a:p>
          <a:r>
            <a:rPr lang="en-US" sz="1100">
              <a:solidFill>
                <a:schemeClr val="tx1"/>
              </a:solidFill>
              <a:latin typeface="+mn-lt"/>
              <a:ea typeface="+mn-ea"/>
              <a:cs typeface="+mn-cs"/>
            </a:rPr>
            <a:t> </a:t>
          </a:r>
        </a:p>
        <a:p>
          <a:r>
            <a:rPr lang="en-US" sz="1100">
              <a:solidFill>
                <a:schemeClr val="tx1"/>
              </a:solidFill>
              <a:latin typeface="+mn-lt"/>
              <a:ea typeface="+mn-ea"/>
              <a:cs typeface="+mn-cs"/>
            </a:rPr>
            <a:t>Data are to be </a:t>
          </a:r>
          <a:r>
            <a:rPr lang="en-US" sz="1100">
              <a:solidFill>
                <a:sysClr val="windowText" lastClr="000000"/>
              </a:solidFill>
              <a:latin typeface="+mn-lt"/>
              <a:ea typeface="+mn-ea"/>
              <a:cs typeface="+mn-cs"/>
            </a:rPr>
            <a:t>input into the worksheet based on the applicant’s projected </a:t>
          </a:r>
          <a:r>
            <a:rPr lang="en-US" sz="1100" i="1">
              <a:solidFill>
                <a:sysClr val="windowText" lastClr="000000"/>
              </a:solidFill>
              <a:latin typeface="+mn-lt"/>
              <a:ea typeface="+mn-ea"/>
              <a:cs typeface="+mn-cs"/>
            </a:rPr>
            <a:t>annual </a:t>
          </a:r>
          <a:r>
            <a:rPr lang="en-US" sz="1100" i="0" baseline="0">
              <a:solidFill>
                <a:sysClr val="windowText" lastClr="000000"/>
              </a:solidFill>
              <a:latin typeface="+mn-lt"/>
              <a:ea typeface="+mn-ea"/>
              <a:cs typeface="+mn-cs"/>
            </a:rPr>
            <a:t> (one Calendar Year)</a:t>
          </a:r>
          <a:r>
            <a:rPr lang="en-US" sz="1100">
              <a:solidFill>
                <a:sysClr val="windowText" lastClr="000000"/>
              </a:solidFill>
              <a:latin typeface="+mn-lt"/>
              <a:ea typeface="+mn-ea"/>
              <a:cs typeface="+mn-cs"/>
            </a:rPr>
            <a:t> system performance.  The worksheet is used</a:t>
          </a:r>
          <a:r>
            <a:rPr lang="en-US" sz="1100" baseline="0">
              <a:solidFill>
                <a:sysClr val="windowText" lastClr="000000"/>
              </a:solidFill>
              <a:latin typeface="+mn-lt"/>
              <a:ea typeface="+mn-ea"/>
              <a:cs typeface="+mn-cs"/>
            </a:rPr>
            <a:t> to determine if an applicant can meet the regulatory requirement of at least an Overall Efficiency of 50%.  </a:t>
          </a:r>
          <a:r>
            <a:rPr lang="en-US" sz="1100">
              <a:solidFill>
                <a:sysClr val="windowText" lastClr="000000"/>
              </a:solidFill>
              <a:latin typeface="+mn-lt"/>
              <a:ea typeface="+mn-ea"/>
              <a:cs typeface="+mn-cs"/>
            </a:rPr>
            <a:t>An applicant that is unable to demonstrate an annual Overall Efficiency at or above 50% but projects operation at or above 50% during one or more calendar quarters, must complete this worksheet based on annual performance.  However, the applicant</a:t>
          </a:r>
          <a:r>
            <a:rPr lang="en-US" sz="1100" baseline="0">
              <a:solidFill>
                <a:sysClr val="windowText" lastClr="000000"/>
              </a:solidFill>
              <a:latin typeface="+mn-lt"/>
              <a:ea typeface="+mn-ea"/>
              <a:cs typeface="+mn-cs"/>
            </a:rPr>
            <a:t> </a:t>
          </a:r>
          <a:r>
            <a:rPr lang="en-US" sz="1100">
              <a:solidFill>
                <a:sysClr val="windowText" lastClr="000000"/>
              </a:solidFill>
              <a:latin typeface="+mn-lt"/>
              <a:ea typeface="+mn-ea"/>
              <a:cs typeface="+mn-cs"/>
            </a:rPr>
            <a:t>must also complete the four </a:t>
          </a:r>
          <a:r>
            <a:rPr lang="en-US" sz="1100" i="1">
              <a:solidFill>
                <a:sysClr val="windowText" lastClr="000000"/>
              </a:solidFill>
              <a:latin typeface="+mn-lt"/>
              <a:ea typeface="+mn-ea"/>
              <a:cs typeface="+mn-cs"/>
            </a:rPr>
            <a:t>Overall Efficiency – Quarterly </a:t>
          </a:r>
          <a:r>
            <a:rPr lang="en-US" sz="1100">
              <a:solidFill>
                <a:sysClr val="windowText" lastClr="000000"/>
              </a:solidFill>
              <a:latin typeface="+mn-lt"/>
              <a:ea typeface="+mn-ea"/>
              <a:cs typeface="+mn-cs"/>
            </a:rPr>
            <a:t>worksheets found as the final four </a:t>
          </a:r>
          <a:r>
            <a:rPr lang="en-US" sz="1100">
              <a:solidFill>
                <a:schemeClr val="tx1"/>
              </a:solidFill>
              <a:latin typeface="+mn-lt"/>
              <a:ea typeface="+mn-ea"/>
              <a:cs typeface="+mn-cs"/>
            </a:rPr>
            <a:t>worksheets of the </a:t>
          </a:r>
          <a:r>
            <a:rPr lang="en-US" sz="1100" i="0">
              <a:solidFill>
                <a:schemeClr val="tx1"/>
              </a:solidFill>
              <a:latin typeface="+mn-lt"/>
              <a:ea typeface="+mn-ea"/>
              <a:cs typeface="+mn-cs"/>
            </a:rPr>
            <a:t>workbook.  </a:t>
          </a:r>
          <a:r>
            <a:rPr lang="en-US" sz="1100" i="1">
              <a:solidFill>
                <a:schemeClr val="tx1"/>
              </a:solidFill>
              <a:latin typeface="+mn-lt"/>
              <a:ea typeface="+mn-ea"/>
              <a:cs typeface="+mn-cs"/>
            </a:rPr>
            <a:t>For projects which are determined by DOER</a:t>
          </a:r>
          <a:r>
            <a:rPr lang="en-US" sz="1100" i="1" baseline="0">
              <a:solidFill>
                <a:schemeClr val="tx1"/>
              </a:solidFill>
              <a:latin typeface="+mn-lt"/>
              <a:ea typeface="+mn-ea"/>
              <a:cs typeface="+mn-cs"/>
            </a:rPr>
            <a:t> to be Advancement of Biomass Conversion Generation Units, this paragraph holds except that the minimum Overall Efficiency is modified to be 40%.</a:t>
          </a:r>
          <a:endParaRPr lang="en-US" sz="1100" i="1">
            <a:solidFill>
              <a:schemeClr val="tx1"/>
            </a:solidFill>
            <a:latin typeface="+mn-lt"/>
            <a:ea typeface="+mn-ea"/>
            <a:cs typeface="+mn-cs"/>
          </a:endParaRPr>
        </a:p>
        <a:p>
          <a:r>
            <a:rPr lang="en-US" sz="1100">
              <a:solidFill>
                <a:schemeClr val="tx1"/>
              </a:solidFill>
              <a:latin typeface="+mn-lt"/>
              <a:ea typeface="+mn-ea"/>
              <a:cs typeface="+mn-cs"/>
            </a:rPr>
            <a:t> </a:t>
          </a:r>
        </a:p>
        <a:p>
          <a:r>
            <a:rPr lang="en-US" sz="1100" u="sng">
              <a:solidFill>
                <a:schemeClr val="tx1"/>
              </a:solidFill>
              <a:latin typeface="+mn-lt"/>
              <a:ea typeface="+mn-ea"/>
              <a:cs typeface="+mn-cs"/>
            </a:rPr>
            <a:t>Lifecycle Greenhouse Gas Analysis</a:t>
          </a:r>
          <a:endParaRPr lang="en-US" sz="1100">
            <a:solidFill>
              <a:schemeClr val="tx1"/>
            </a:solidFill>
            <a:latin typeface="+mn-lt"/>
            <a:ea typeface="+mn-ea"/>
            <a:cs typeface="+mn-cs"/>
          </a:endParaRPr>
        </a:p>
        <a:p>
          <a:r>
            <a:rPr lang="en-US" sz="1100">
              <a:solidFill>
                <a:schemeClr val="tx1"/>
              </a:solidFill>
              <a:latin typeface="+mn-lt"/>
              <a:ea typeface="+mn-ea"/>
              <a:cs typeface="+mn-cs"/>
            </a:rPr>
            <a:t>The applicant</a:t>
          </a:r>
          <a:r>
            <a:rPr lang="en-US" sz="1100" baseline="0">
              <a:solidFill>
                <a:schemeClr val="tx1"/>
              </a:solidFill>
              <a:latin typeface="+mn-lt"/>
              <a:ea typeface="+mn-ea"/>
              <a:cs typeface="+mn-cs"/>
            </a:rPr>
            <a:t> shall complete</a:t>
          </a:r>
          <a:r>
            <a:rPr lang="en-US" sz="1100">
              <a:solidFill>
                <a:schemeClr val="tx1"/>
              </a:solidFill>
              <a:latin typeface="+mn-lt"/>
              <a:ea typeface="+mn-ea"/>
              <a:cs typeface="+mn-cs"/>
            </a:rPr>
            <a:t> the </a:t>
          </a:r>
          <a:r>
            <a:rPr lang="en-US" sz="1100" i="1">
              <a:solidFill>
                <a:schemeClr val="tx1"/>
              </a:solidFill>
              <a:latin typeface="+mn-lt"/>
              <a:ea typeface="+mn-ea"/>
              <a:cs typeface="+mn-cs"/>
            </a:rPr>
            <a:t>GHG Analysis </a:t>
          </a:r>
          <a:r>
            <a:rPr lang="en-US" sz="1100">
              <a:solidFill>
                <a:schemeClr val="tx1"/>
              </a:solidFill>
              <a:latin typeface="+mn-lt"/>
              <a:ea typeface="+mn-ea"/>
              <a:cs typeface="+mn-cs"/>
            </a:rPr>
            <a:t>worksheet.</a:t>
          </a:r>
          <a:r>
            <a:rPr lang="en-US" sz="1100" baseline="0">
              <a:solidFill>
                <a:schemeClr val="tx1"/>
              </a:solidFill>
              <a:latin typeface="+mn-lt"/>
              <a:ea typeface="+mn-ea"/>
              <a:cs typeface="+mn-cs"/>
            </a:rPr>
            <a:t>  The worksheet </a:t>
          </a:r>
          <a:r>
            <a:rPr lang="en-US" sz="1100">
              <a:solidFill>
                <a:schemeClr val="tx1"/>
              </a:solidFill>
              <a:latin typeface="+mn-lt"/>
              <a:ea typeface="+mn-ea"/>
              <a:cs typeface="+mn-cs"/>
            </a:rPr>
            <a:t>is provided by DOER as a template for the purposes of demonstration that the Unit meets the regulatory criterion of reducing GHG emissions by at least 50% compared to natural gas combined cycle electricity generation in 20 years (based on 1-Year</a:t>
          </a:r>
          <a:r>
            <a:rPr lang="en-US" sz="1100" baseline="0">
              <a:solidFill>
                <a:schemeClr val="tx1"/>
              </a:solidFill>
              <a:latin typeface="+mn-lt"/>
              <a:ea typeface="+mn-ea"/>
              <a:cs typeface="+mn-cs"/>
            </a:rPr>
            <a:t> or Single Year Analysis)</a:t>
          </a:r>
          <a:r>
            <a:rPr lang="en-US" sz="1100">
              <a:solidFill>
                <a:schemeClr val="tx1"/>
              </a:solidFill>
              <a:latin typeface="+mn-lt"/>
              <a:ea typeface="+mn-ea"/>
              <a:cs typeface="+mn-cs"/>
            </a:rPr>
            <a:t>.  </a:t>
          </a:r>
        </a:p>
        <a:p>
          <a:r>
            <a:rPr lang="en-US" sz="1100">
              <a:solidFill>
                <a:schemeClr val="tx1"/>
              </a:solidFill>
              <a:latin typeface="+mn-lt"/>
              <a:ea typeface="+mn-ea"/>
              <a:cs typeface="+mn-cs"/>
            </a:rPr>
            <a:t> </a:t>
          </a:r>
        </a:p>
        <a:p>
          <a:r>
            <a:rPr lang="en-US" sz="1100">
              <a:solidFill>
                <a:schemeClr val="tx1"/>
              </a:solidFill>
              <a:latin typeface="+mn-lt"/>
              <a:ea typeface="+mn-ea"/>
              <a:cs typeface="+mn-cs"/>
            </a:rPr>
            <a:t>Data are to be input to the provided worksheet in the yellow shaded cells.  Other cells will be automatically completed as calculations, parameters, or copied from the Overall Efficiency worksheet.  Applicants who wish to utilize parameter values different than those used in this template may propose alternative assumptions with justification to DOER for approval.</a:t>
          </a:r>
          <a:endParaRPr lang="en-US"/>
        </a:p>
        <a:p>
          <a:endParaRPr lang="en-US" sz="1100">
            <a:solidFill>
              <a:schemeClr val="tx1"/>
            </a:solidFill>
            <a:latin typeface="+mn-lt"/>
            <a:ea typeface="+mn-ea"/>
            <a:cs typeface="+mn-cs"/>
          </a:endParaRPr>
        </a:p>
        <a:p>
          <a:r>
            <a:rPr lang="en-US" sz="1100">
              <a:solidFill>
                <a:schemeClr val="tx1"/>
              </a:solidFill>
              <a:latin typeface="+mn-lt"/>
              <a:ea typeface="+mn-ea"/>
              <a:cs typeface="+mn-cs"/>
            </a:rPr>
            <a:t>If an applicant can justify to DOER’s satisfaction that unique features</a:t>
          </a:r>
          <a:r>
            <a:rPr lang="en-US" sz="1100" baseline="0">
              <a:solidFill>
                <a:schemeClr val="tx1"/>
              </a:solidFill>
              <a:latin typeface="+mn-lt"/>
              <a:ea typeface="+mn-ea"/>
              <a:cs typeface="+mn-cs"/>
            </a:rPr>
            <a:t> of its </a:t>
          </a:r>
          <a:r>
            <a:rPr lang="en-US" sz="1100">
              <a:solidFill>
                <a:schemeClr val="tx1"/>
              </a:solidFill>
              <a:latin typeface="+mn-lt"/>
              <a:ea typeface="+mn-ea"/>
              <a:cs typeface="+mn-cs"/>
            </a:rPr>
            <a:t>Unit merit substantially different assumptions and methodologies than those underlying this template, the applicant may alternatively submit to DOER an independent analysis with full documentation of assumptions and methodologies.  Such analysis must be deemed complete, acceptable to DOER, and in compliance with efficiency</a:t>
          </a:r>
          <a:r>
            <a:rPr lang="en-US" sz="1100" baseline="0">
              <a:solidFill>
                <a:schemeClr val="tx1"/>
              </a:solidFill>
              <a:latin typeface="+mn-lt"/>
              <a:ea typeface="+mn-ea"/>
              <a:cs typeface="+mn-cs"/>
            </a:rPr>
            <a:t> and greenhouse gas requirements of the regulation</a:t>
          </a:r>
          <a:r>
            <a:rPr lang="en-US" sz="1100">
              <a:solidFill>
                <a:schemeClr val="tx1"/>
              </a:solidFill>
              <a:latin typeface="+mn-lt"/>
              <a:ea typeface="+mn-ea"/>
              <a:cs typeface="+mn-cs"/>
            </a:rPr>
            <a:t>.  In such a case, the</a:t>
          </a:r>
          <a:r>
            <a:rPr lang="en-US" sz="1100" baseline="0">
              <a:solidFill>
                <a:schemeClr val="tx1"/>
              </a:solidFill>
              <a:latin typeface="+mn-lt"/>
              <a:ea typeface="+mn-ea"/>
              <a:cs typeface="+mn-cs"/>
            </a:rPr>
            <a:t> applicant must also submit to DOER the </a:t>
          </a:r>
          <a:r>
            <a:rPr lang="en-US" sz="1100" i="1" baseline="0">
              <a:solidFill>
                <a:schemeClr val="tx1"/>
              </a:solidFill>
              <a:latin typeface="+mn-lt"/>
              <a:ea typeface="+mn-ea"/>
              <a:cs typeface="+mn-cs"/>
            </a:rPr>
            <a:t>GHG Analysis </a:t>
          </a:r>
          <a:r>
            <a:rPr lang="en-US" sz="1100" i="0" baseline="0">
              <a:solidFill>
                <a:schemeClr val="tx1"/>
              </a:solidFill>
              <a:latin typeface="+mn-lt"/>
              <a:ea typeface="+mn-ea"/>
              <a:cs typeface="+mn-cs"/>
            </a:rPr>
            <a:t>provided in this Guideline completed as well as possible and with documentation explaining the limitations of the methodology and how they are addressed in the applicant's alternative analysis.</a:t>
          </a:r>
          <a:endParaRPr lang="en-US" sz="1100" i="0">
            <a:solidFill>
              <a:schemeClr val="tx1"/>
            </a:solidFill>
            <a:latin typeface="+mn-lt"/>
            <a:ea typeface="+mn-ea"/>
            <a:cs typeface="+mn-cs"/>
          </a:endParaRPr>
        </a:p>
        <a:p>
          <a:endParaRPr lang="en-US" sz="1100">
            <a:solidFill>
              <a:schemeClr val="tx1"/>
            </a:solidFill>
            <a:latin typeface="+mn-lt"/>
            <a:ea typeface="+mn-ea"/>
            <a:cs typeface="+mn-cs"/>
          </a:endParaRPr>
        </a:p>
        <a:p>
          <a:r>
            <a:rPr lang="en-US" sz="1100" baseline="0">
              <a:solidFill>
                <a:schemeClr val="tx1"/>
              </a:solidFill>
              <a:latin typeface="+mn-lt"/>
              <a:ea typeface="+mn-ea"/>
              <a:cs typeface="+mn-cs"/>
            </a:rPr>
            <a:t>If DOER deems that a project sufficiently departs from the standand design and operation of a biomass Unit as provided in this tempate (for example, in the case of co-firing), DOER may require the applicant to utilize this template with different assumptions or paramters, or submit an independent analysis to the satisfaction of DOER.</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 </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134</xdr:col>
      <xdr:colOff>525780</xdr:colOff>
      <xdr:row>8</xdr:row>
      <xdr:rowOff>121920</xdr:rowOff>
    </xdr:from>
    <xdr:to>
      <xdr:col>142</xdr:col>
      <xdr:colOff>480060</xdr:colOff>
      <xdr:row>31</xdr:row>
      <xdr:rowOff>121920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334736</xdr:colOff>
      <xdr:row>26</xdr:row>
      <xdr:rowOff>164650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50</xdr:row>
      <xdr:rowOff>54429</xdr:rowOff>
    </xdr:from>
    <xdr:to>
      <xdr:col>19</xdr:col>
      <xdr:colOff>598715</xdr:colOff>
      <xdr:row>75</xdr:row>
      <xdr:rowOff>95251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printerSettings" Target="../printerSettings/printerSettings15.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printerSettings" Target="../printerSettings/printerSettings17.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8.bin"/>
  <Relationship Id="rId2"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7.xml.rels><?xml version="1.0" encoding="UTF-8"?>

<Relationships xmlns="http://schemas.openxmlformats.org/package/2006/relationships">
  <Relationship Id="rId1" Type="http://schemas.openxmlformats.org/officeDocument/2006/relationships/drawing" Target="../drawings/drawing2.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s>

</file>

<file path=xl/worksheets/sheet1.xml><?xml version="1.0" encoding="utf-8"?>
<worksheet xmlns="http://schemas.openxmlformats.org/spreadsheetml/2006/main" xmlns:r="http://schemas.openxmlformats.org/officeDocument/2006/relationships">
  <sheetPr>
    <pageSetUpPr fitToPage="1"/>
  </sheetPr>
  <dimension ref="A1:C2"/>
  <sheetViews>
    <sheetView showGridLines="0" tabSelected="1" workbookViewId="0">
      <selection activeCell="B2" sqref="B2"/>
    </sheetView>
  </sheetViews>
  <sheetFormatPr defaultRowHeight="12.75"/>
  <cols>
    <col min="1" max="1" width="2" customWidth="1"/>
    <col min="2" max="2" width="103.7109375" customWidth="1"/>
  </cols>
  <sheetData>
    <row r="1" spans="1:3" ht="12.75" customHeight="1">
      <c r="A1" s="190" t="s">
        <v>267</v>
      </c>
      <c r="B1" s="176"/>
    </row>
    <row r="2" spans="1:3" ht="15">
      <c r="B2" s="176"/>
      <c r="C2" s="2"/>
    </row>
  </sheetData>
  <sheetProtection password="F9F0" sheet="1" objects="1" scenarios="1" selectLockedCells="1" selectUnlockedCells="1"/>
  <customSheetViews>
    <customSheetView guid="{C282F3AD-FD8E-4599-82FE-23A64399EB81}" showPageBreaks="1" showGridLines="0" fitToPage="1">
      <selection activeCell="L12" sqref="L12"/>
      <pageMargins left="0.75" right="0.75" top="0.66" bottom="0.94" header="0.34" footer="0.33"/>
      <pageSetup scale="97" orientation="portrait" verticalDpi="0" r:id="rId1"/>
      <headerFooter alignWithMargins="0"/>
    </customSheetView>
  </customSheetViews>
  <phoneticPr fontId="0" type="noConversion"/>
  <pageMargins left="0.75" right="0.75" top="0.66" bottom="0.94" header="0.34" footer="0.33"/>
  <pageSetup scale="97" orientation="portrait" verticalDpi="0" r:id="rId2"/>
  <headerFooter alignWithMargins="0"/>
  <drawing r:id="rId3"/>
</worksheet>
</file>

<file path=xl/worksheets/sheet10.xml><?xml version="1.0" encoding="utf-8"?>
<worksheet xmlns="http://schemas.openxmlformats.org/spreadsheetml/2006/main" xmlns:r="http://schemas.openxmlformats.org/officeDocument/2006/relationships">
  <sheetPr>
    <tabColor rgb="FFFFFF00"/>
  </sheetPr>
  <dimension ref="B1:K40"/>
  <sheetViews>
    <sheetView workbookViewId="0"/>
  </sheetViews>
  <sheetFormatPr defaultRowHeight="12.75"/>
  <cols>
    <col min="1" max="1" width="2.42578125" customWidth="1"/>
    <col min="2" max="2" width="4.5703125" customWidth="1"/>
    <col min="3" max="3" width="9.7109375" customWidth="1"/>
    <col min="4" max="4" width="32.42578125" customWidth="1"/>
    <col min="5" max="5" width="28.5703125" customWidth="1"/>
    <col min="6" max="6" width="24.7109375" customWidth="1"/>
    <col min="7" max="7" width="3.28515625" customWidth="1"/>
  </cols>
  <sheetData>
    <row r="1" spans="2:8" ht="13.5" thickBot="1"/>
    <row r="2" spans="2:8">
      <c r="B2" s="29"/>
      <c r="C2" s="207" t="s">
        <v>113</v>
      </c>
      <c r="D2" s="208"/>
      <c r="E2" s="208"/>
      <c r="F2" s="209"/>
    </row>
    <row r="3" spans="2:8">
      <c r="B3" s="29"/>
      <c r="C3" s="210" t="s">
        <v>114</v>
      </c>
      <c r="D3" s="211"/>
      <c r="E3" s="211"/>
      <c r="F3" s="212"/>
    </row>
    <row r="4" spans="2:8">
      <c r="B4" s="29"/>
      <c r="C4" s="210"/>
      <c r="D4" s="211"/>
      <c r="E4" s="211"/>
      <c r="F4" s="212"/>
    </row>
    <row r="5" spans="2:8">
      <c r="B5" s="29"/>
      <c r="C5" s="210" t="s">
        <v>149</v>
      </c>
      <c r="D5" s="211"/>
      <c r="E5" s="211"/>
      <c r="F5" s="212"/>
    </row>
    <row r="6" spans="2:8" ht="13.5" thickBot="1">
      <c r="B6" s="29"/>
      <c r="C6" s="202" t="s">
        <v>151</v>
      </c>
      <c r="D6" s="203"/>
      <c r="E6" s="203"/>
      <c r="F6" s="204"/>
    </row>
    <row r="9" spans="2:8">
      <c r="H9" s="16" t="s">
        <v>104</v>
      </c>
    </row>
    <row r="10" spans="2:8">
      <c r="B10" s="205" t="s">
        <v>146</v>
      </c>
      <c r="C10" s="205"/>
      <c r="D10" s="206"/>
      <c r="E10" s="286">
        <f>'Overall Efficiency - Annual'!E10:F10</f>
        <v>0</v>
      </c>
      <c r="F10" s="287"/>
      <c r="H10" s="17" t="s">
        <v>106</v>
      </c>
    </row>
    <row r="11" spans="2:8">
      <c r="H11" s="32" t="s">
        <v>105</v>
      </c>
    </row>
    <row r="12" spans="2:8">
      <c r="B12" s="9" t="s">
        <v>42</v>
      </c>
      <c r="H12" s="45" t="s">
        <v>107</v>
      </c>
    </row>
    <row r="13" spans="2:8" ht="13.5" thickBot="1">
      <c r="H13" s="31" t="s">
        <v>112</v>
      </c>
    </row>
    <row r="14" spans="2:8">
      <c r="C14" s="22" t="s">
        <v>43</v>
      </c>
      <c r="D14" s="10"/>
      <c r="E14" s="10"/>
      <c r="F14" s="11"/>
      <c r="G14" s="13"/>
    </row>
    <row r="15" spans="2:8">
      <c r="C15" s="12"/>
      <c r="D15" s="18" t="s">
        <v>76</v>
      </c>
      <c r="E15" s="31">
        <f>'Overall Efficiency - Annual'!E15</f>
        <v>0</v>
      </c>
      <c r="F15" s="53"/>
      <c r="G15" s="13"/>
    </row>
    <row r="16" spans="2:8" ht="13.5" thickBot="1">
      <c r="C16" s="12"/>
      <c r="D16" s="18" t="s">
        <v>46</v>
      </c>
      <c r="E16" s="31" t="e">
        <f>'Overall Efficiency - Annual'!E16</f>
        <v>#N/A</v>
      </c>
      <c r="F16" s="21" t="e">
        <f>'Overall Efficiency - Annual'!F16</f>
        <v>#N/A</v>
      </c>
      <c r="G16" s="13"/>
    </row>
    <row r="17" spans="3:11" ht="13.5" thickBot="1">
      <c r="C17" s="14"/>
      <c r="D17" s="20" t="s">
        <v>161</v>
      </c>
      <c r="E17" s="15"/>
      <c r="F17" s="21" t="e">
        <f>'Overall Efficiency - Annual'!F17</f>
        <v>#N/A</v>
      </c>
      <c r="G17" s="13"/>
    </row>
    <row r="18" spans="3:11" ht="13.5" thickBot="1"/>
    <row r="19" spans="3:11">
      <c r="C19" s="22" t="s">
        <v>49</v>
      </c>
      <c r="D19" s="10"/>
      <c r="E19" s="10"/>
      <c r="F19" s="11"/>
    </row>
    <row r="20" spans="3:11">
      <c r="C20" s="12"/>
      <c r="D20" s="18" t="s">
        <v>68</v>
      </c>
      <c r="E20" s="18"/>
      <c r="F20" s="19"/>
    </row>
    <row r="21" spans="3:11">
      <c r="C21" s="12"/>
      <c r="D21" s="23" t="s">
        <v>50</v>
      </c>
      <c r="E21" s="24"/>
      <c r="F21" s="19" t="s">
        <v>162</v>
      </c>
    </row>
    <row r="22" spans="3:11" ht="13.5" thickBot="1">
      <c r="C22" s="12"/>
      <c r="D22" s="23" t="s">
        <v>51</v>
      </c>
      <c r="E22" s="24"/>
      <c r="F22" s="19" t="s">
        <v>162</v>
      </c>
    </row>
    <row r="23" spans="3:11">
      <c r="C23" s="12"/>
      <c r="D23" s="18" t="s">
        <v>53</v>
      </c>
      <c r="E23" s="90" t="s">
        <v>108</v>
      </c>
      <c r="F23" s="19"/>
      <c r="H23" s="233" t="s">
        <v>116</v>
      </c>
      <c r="I23" s="192"/>
      <c r="J23" s="192"/>
      <c r="K23" s="193"/>
    </row>
    <row r="24" spans="3:11" ht="13.5" thickBot="1">
      <c r="C24" s="14"/>
      <c r="D24" s="20" t="s">
        <v>54</v>
      </c>
      <c r="E24" s="15"/>
      <c r="F24" s="21" t="s">
        <v>163</v>
      </c>
      <c r="H24" s="194"/>
      <c r="I24" s="195"/>
      <c r="J24" s="195"/>
      <c r="K24" s="196"/>
    </row>
    <row r="25" spans="3:11" ht="13.5" thickBot="1">
      <c r="H25" s="194"/>
      <c r="I25" s="195"/>
      <c r="J25" s="195"/>
      <c r="K25" s="196"/>
    </row>
    <row r="26" spans="3:11" ht="13.5" thickBot="1">
      <c r="C26" s="22" t="s">
        <v>150</v>
      </c>
      <c r="D26" s="10"/>
      <c r="E26" s="10"/>
      <c r="F26" s="11"/>
      <c r="H26" s="197"/>
      <c r="I26" s="198"/>
      <c r="J26" s="198"/>
      <c r="K26" s="199"/>
    </row>
    <row r="27" spans="3:11" ht="13.5" thickBot="1">
      <c r="C27" s="12"/>
      <c r="D27" s="18" t="s">
        <v>62</v>
      </c>
      <c r="E27" s="90" t="s">
        <v>110</v>
      </c>
      <c r="F27" s="19"/>
    </row>
    <row r="28" spans="3:11">
      <c r="C28" s="12"/>
      <c r="D28" s="18" t="s">
        <v>61</v>
      </c>
      <c r="E28" s="16"/>
      <c r="F28" s="19" t="s">
        <v>121</v>
      </c>
      <c r="H28" s="233" t="s">
        <v>109</v>
      </c>
      <c r="I28" s="192"/>
      <c r="J28" s="192"/>
      <c r="K28" s="193"/>
    </row>
    <row r="29" spans="3:11" ht="13.5" thickBot="1">
      <c r="C29" s="14"/>
      <c r="D29" s="20" t="s">
        <v>160</v>
      </c>
      <c r="E29" s="15"/>
      <c r="F29" s="21" t="s">
        <v>164</v>
      </c>
      <c r="H29" s="194"/>
      <c r="I29" s="195"/>
      <c r="J29" s="195"/>
      <c r="K29" s="196"/>
    </row>
    <row r="30" spans="3:11">
      <c r="H30" s="194"/>
      <c r="I30" s="195"/>
      <c r="J30" s="195"/>
      <c r="K30" s="196"/>
    </row>
    <row r="31" spans="3:11" ht="13.5" thickBot="1">
      <c r="H31" s="197"/>
      <c r="I31" s="198"/>
      <c r="J31" s="198"/>
      <c r="K31" s="199"/>
    </row>
    <row r="32" spans="3:11">
      <c r="C32" s="22" t="s">
        <v>65</v>
      </c>
      <c r="D32" s="10"/>
      <c r="E32" s="10"/>
      <c r="F32" s="11"/>
    </row>
    <row r="33" spans="3:6">
      <c r="C33" s="12"/>
      <c r="D33" s="18" t="s">
        <v>66</v>
      </c>
      <c r="E33" s="25" t="e">
        <f>IF(F16="BTU/lb",E16*E17*2000/3412000,E16*E17/3412000)</f>
        <v>#N/A</v>
      </c>
      <c r="F33" s="19" t="s">
        <v>67</v>
      </c>
    </row>
    <row r="34" spans="3:6">
      <c r="C34" s="12"/>
      <c r="D34" s="18" t="s">
        <v>69</v>
      </c>
      <c r="E34" s="25">
        <f>E21</f>
        <v>0</v>
      </c>
      <c r="F34" s="19" t="s">
        <v>71</v>
      </c>
    </row>
    <row r="35" spans="3:6">
      <c r="C35" s="12"/>
      <c r="D35" s="18" t="s">
        <v>70</v>
      </c>
      <c r="E35" s="25">
        <f>E22</f>
        <v>0</v>
      </c>
      <c r="F35" s="19" t="s">
        <v>71</v>
      </c>
    </row>
    <row r="36" spans="3:6">
      <c r="C36" s="12"/>
      <c r="D36" s="18" t="s">
        <v>72</v>
      </c>
      <c r="E36" s="25">
        <f>E24*1000/3412</f>
        <v>0</v>
      </c>
      <c r="F36" s="19" t="s">
        <v>73</v>
      </c>
    </row>
    <row r="37" spans="3:6" ht="13.5" thickBot="1">
      <c r="C37" s="14"/>
      <c r="D37" s="20" t="s">
        <v>60</v>
      </c>
      <c r="E37" s="26">
        <f>(E28*1000/3412)*E29</f>
        <v>0</v>
      </c>
      <c r="F37" s="21" t="s">
        <v>74</v>
      </c>
    </row>
    <row r="38" spans="3:6" ht="13.5" thickBot="1"/>
    <row r="39" spans="3:6" ht="13.5" thickBot="1">
      <c r="C39" s="22" t="s">
        <v>75</v>
      </c>
      <c r="D39" s="27"/>
      <c r="E39" s="10"/>
      <c r="F39" s="11"/>
    </row>
    <row r="40" spans="3:6" ht="13.5" thickBot="1">
      <c r="C40" s="14"/>
      <c r="D40" s="136" t="s">
        <v>219</v>
      </c>
      <c r="E40" s="137" t="e">
        <f>(E34/(1-0.08)+E35+E36+E37)/E33</f>
        <v>#N/A</v>
      </c>
      <c r="F40" s="131"/>
    </row>
  </sheetData>
  <sheetProtection password="C24F" sheet="1" objects="1" scenarios="1"/>
  <protectedRanges>
    <protectedRange sqref="E17 E21 E22 E24 E28 E29 H23 H28"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8:K31"/>
    <mergeCell ref="E10:F10"/>
    <mergeCell ref="C6:F6"/>
    <mergeCell ref="B10:D10"/>
    <mergeCell ref="C2:F2"/>
    <mergeCell ref="C3:F3"/>
    <mergeCell ref="C4:F4"/>
    <mergeCell ref="C5:F5"/>
    <mergeCell ref="H23:K26"/>
  </mergeCells>
  <phoneticPr fontId="10" type="noConversion"/>
  <pageMargins left="0.75" right="0.75" top="1" bottom="1" header="0.5" footer="0.5"/>
  <pageSetup orientation="portrait" horizontalDpi="200" verticalDpi="200" r:id="rId2"/>
  <headerFooter alignWithMargins="0"/>
</worksheet>
</file>

<file path=xl/worksheets/sheet11.xml><?xml version="1.0" encoding="utf-8"?>
<worksheet xmlns="http://schemas.openxmlformats.org/spreadsheetml/2006/main" xmlns:r="http://schemas.openxmlformats.org/officeDocument/2006/relationships">
  <sheetPr>
    <tabColor rgb="FFFFFF00"/>
  </sheetPr>
  <dimension ref="B1:K40"/>
  <sheetViews>
    <sheetView workbookViewId="0"/>
  </sheetViews>
  <sheetFormatPr defaultRowHeight="12.75"/>
  <cols>
    <col min="1" max="1" width="2.42578125" customWidth="1"/>
    <col min="2" max="2" width="4.5703125" customWidth="1"/>
    <col min="3" max="3" width="9.7109375" customWidth="1"/>
    <col min="4" max="4" width="32.42578125" customWidth="1"/>
    <col min="5" max="5" width="28.5703125" customWidth="1"/>
    <col min="6" max="6" width="24.7109375" customWidth="1"/>
    <col min="7" max="7" width="3.28515625" customWidth="1"/>
  </cols>
  <sheetData>
    <row r="1" spans="2:8" ht="13.5" thickBot="1"/>
    <row r="2" spans="2:8">
      <c r="B2" s="29"/>
      <c r="C2" s="207" t="s">
        <v>113</v>
      </c>
      <c r="D2" s="208"/>
      <c r="E2" s="208"/>
      <c r="F2" s="209"/>
    </row>
    <row r="3" spans="2:8">
      <c r="B3" s="29"/>
      <c r="C3" s="210" t="s">
        <v>114</v>
      </c>
      <c r="D3" s="211"/>
      <c r="E3" s="211"/>
      <c r="F3" s="212"/>
    </row>
    <row r="4" spans="2:8">
      <c r="B4" s="29"/>
      <c r="C4" s="210"/>
      <c r="D4" s="211"/>
      <c r="E4" s="211"/>
      <c r="F4" s="212"/>
    </row>
    <row r="5" spans="2:8">
      <c r="B5" s="29"/>
      <c r="C5" s="210" t="s">
        <v>149</v>
      </c>
      <c r="D5" s="211"/>
      <c r="E5" s="211"/>
      <c r="F5" s="212"/>
    </row>
    <row r="6" spans="2:8" ht="13.5" thickBot="1">
      <c r="B6" s="29"/>
      <c r="C6" s="202" t="s">
        <v>151</v>
      </c>
      <c r="D6" s="203"/>
      <c r="E6" s="203"/>
      <c r="F6" s="204"/>
    </row>
    <row r="9" spans="2:8">
      <c r="H9" s="16" t="s">
        <v>104</v>
      </c>
    </row>
    <row r="10" spans="2:8">
      <c r="B10" s="205" t="s">
        <v>146</v>
      </c>
      <c r="C10" s="205"/>
      <c r="D10" s="206"/>
      <c r="E10" s="286">
        <f>'Overall Efficiency - Annual'!E10:F10</f>
        <v>0</v>
      </c>
      <c r="F10" s="287"/>
      <c r="H10" s="17" t="s">
        <v>106</v>
      </c>
    </row>
    <row r="11" spans="2:8">
      <c r="H11" s="32" t="s">
        <v>105</v>
      </c>
    </row>
    <row r="12" spans="2:8">
      <c r="B12" s="9" t="s">
        <v>42</v>
      </c>
      <c r="H12" s="45" t="s">
        <v>107</v>
      </c>
    </row>
    <row r="13" spans="2:8" ht="13.5" thickBot="1">
      <c r="H13" s="31" t="s">
        <v>112</v>
      </c>
    </row>
    <row r="14" spans="2:8">
      <c r="C14" s="22" t="s">
        <v>43</v>
      </c>
      <c r="D14" s="10"/>
      <c r="E14" s="10"/>
      <c r="F14" s="11"/>
      <c r="G14" s="13"/>
    </row>
    <row r="15" spans="2:8">
      <c r="C15" s="12"/>
      <c r="D15" s="18" t="s">
        <v>76</v>
      </c>
      <c r="E15" s="31">
        <f>'Overall Efficiency - Annual'!E15</f>
        <v>0</v>
      </c>
      <c r="F15" s="53"/>
      <c r="G15" s="13"/>
    </row>
    <row r="16" spans="2:8" ht="13.5" thickBot="1">
      <c r="C16" s="12"/>
      <c r="D16" s="18" t="s">
        <v>46</v>
      </c>
      <c r="E16" s="31" t="e">
        <f>'Overall Efficiency - Annual'!E16</f>
        <v>#N/A</v>
      </c>
      <c r="F16" s="21" t="e">
        <f>'Overall Efficiency - Annual'!F16</f>
        <v>#N/A</v>
      </c>
      <c r="G16" s="13"/>
    </row>
    <row r="17" spans="3:11" ht="13.5" thickBot="1">
      <c r="C17" s="14"/>
      <c r="D17" s="20" t="s">
        <v>165</v>
      </c>
      <c r="E17" s="15"/>
      <c r="F17" s="21" t="e">
        <f>'Overall Efficiency - Annual'!F17</f>
        <v>#N/A</v>
      </c>
      <c r="G17" s="13"/>
    </row>
    <row r="18" spans="3:11" ht="13.5" thickBot="1"/>
    <row r="19" spans="3:11">
      <c r="C19" s="22" t="s">
        <v>49</v>
      </c>
      <c r="D19" s="10"/>
      <c r="E19" s="10"/>
      <c r="F19" s="11"/>
    </row>
    <row r="20" spans="3:11">
      <c r="C20" s="12"/>
      <c r="D20" s="18" t="s">
        <v>68</v>
      </c>
      <c r="E20" s="18"/>
      <c r="F20" s="19"/>
    </row>
    <row r="21" spans="3:11">
      <c r="C21" s="12"/>
      <c r="D21" s="23" t="s">
        <v>50</v>
      </c>
      <c r="E21" s="24"/>
      <c r="F21" s="19" t="s">
        <v>166</v>
      </c>
    </row>
    <row r="22" spans="3:11" ht="13.5" thickBot="1">
      <c r="C22" s="12"/>
      <c r="D22" s="23" t="s">
        <v>51</v>
      </c>
      <c r="E22" s="24"/>
      <c r="F22" s="19" t="s">
        <v>166</v>
      </c>
    </row>
    <row r="23" spans="3:11">
      <c r="C23" s="12"/>
      <c r="D23" s="18" t="s">
        <v>53</v>
      </c>
      <c r="E23" s="90" t="s">
        <v>108</v>
      </c>
      <c r="F23" s="19"/>
      <c r="H23" s="233" t="s">
        <v>116</v>
      </c>
      <c r="I23" s="192"/>
      <c r="J23" s="192"/>
      <c r="K23" s="193"/>
    </row>
    <row r="24" spans="3:11" ht="13.5" thickBot="1">
      <c r="C24" s="14"/>
      <c r="D24" s="20" t="s">
        <v>54</v>
      </c>
      <c r="E24" s="15"/>
      <c r="F24" s="21" t="s">
        <v>167</v>
      </c>
      <c r="H24" s="194"/>
      <c r="I24" s="195"/>
      <c r="J24" s="195"/>
      <c r="K24" s="196"/>
    </row>
    <row r="25" spans="3:11" ht="13.5" thickBot="1">
      <c r="H25" s="194"/>
      <c r="I25" s="195"/>
      <c r="J25" s="195"/>
      <c r="K25" s="196"/>
    </row>
    <row r="26" spans="3:11" ht="13.5" thickBot="1">
      <c r="C26" s="22" t="s">
        <v>150</v>
      </c>
      <c r="D26" s="10"/>
      <c r="E26" s="10"/>
      <c r="F26" s="11"/>
      <c r="H26" s="197"/>
      <c r="I26" s="198"/>
      <c r="J26" s="198"/>
      <c r="K26" s="199"/>
    </row>
    <row r="27" spans="3:11" ht="13.5" thickBot="1">
      <c r="C27" s="12"/>
      <c r="D27" s="18" t="s">
        <v>62</v>
      </c>
      <c r="E27" s="90" t="s">
        <v>110</v>
      </c>
      <c r="F27" s="19"/>
    </row>
    <row r="28" spans="3:11">
      <c r="C28" s="12"/>
      <c r="D28" s="18" t="s">
        <v>61</v>
      </c>
      <c r="E28" s="16"/>
      <c r="F28" s="19" t="s">
        <v>121</v>
      </c>
      <c r="H28" s="233" t="s">
        <v>109</v>
      </c>
      <c r="I28" s="192"/>
      <c r="J28" s="192"/>
      <c r="K28" s="193"/>
    </row>
    <row r="29" spans="3:11" ht="13.5" thickBot="1">
      <c r="C29" s="14"/>
      <c r="D29" s="20" t="s">
        <v>160</v>
      </c>
      <c r="E29" s="15"/>
      <c r="F29" s="21" t="s">
        <v>168</v>
      </c>
      <c r="H29" s="194"/>
      <c r="I29" s="195"/>
      <c r="J29" s="195"/>
      <c r="K29" s="196"/>
    </row>
    <row r="30" spans="3:11">
      <c r="H30" s="194"/>
      <c r="I30" s="195"/>
      <c r="J30" s="195"/>
      <c r="K30" s="196"/>
    </row>
    <row r="31" spans="3:11" ht="13.5" thickBot="1">
      <c r="H31" s="197"/>
      <c r="I31" s="198"/>
      <c r="J31" s="198"/>
      <c r="K31" s="199"/>
    </row>
    <row r="32" spans="3:11">
      <c r="C32" s="22" t="s">
        <v>65</v>
      </c>
      <c r="D32" s="10"/>
      <c r="E32" s="10"/>
      <c r="F32" s="11"/>
    </row>
    <row r="33" spans="3:6">
      <c r="C33" s="12"/>
      <c r="D33" s="18" t="s">
        <v>66</v>
      </c>
      <c r="E33" s="25" t="e">
        <f>IF(F16="BTU/lb",E16*E17*2000/3412000,E16*E17/3412000)</f>
        <v>#N/A</v>
      </c>
      <c r="F33" s="19" t="s">
        <v>67</v>
      </c>
    </row>
    <row r="34" spans="3:6">
      <c r="C34" s="12"/>
      <c r="D34" s="18" t="s">
        <v>69</v>
      </c>
      <c r="E34" s="25">
        <f>E21</f>
        <v>0</v>
      </c>
      <c r="F34" s="19" t="s">
        <v>71</v>
      </c>
    </row>
    <row r="35" spans="3:6">
      <c r="C35" s="12"/>
      <c r="D35" s="18" t="s">
        <v>70</v>
      </c>
      <c r="E35" s="25">
        <f>E22</f>
        <v>0</v>
      </c>
      <c r="F35" s="19" t="s">
        <v>71</v>
      </c>
    </row>
    <row r="36" spans="3:6">
      <c r="C36" s="12"/>
      <c r="D36" s="18" t="s">
        <v>72</v>
      </c>
      <c r="E36" s="25">
        <f>E24*1000/3412</f>
        <v>0</v>
      </c>
      <c r="F36" s="19" t="s">
        <v>73</v>
      </c>
    </row>
    <row r="37" spans="3:6" ht="13.5" thickBot="1">
      <c r="C37" s="14"/>
      <c r="D37" s="20" t="s">
        <v>60</v>
      </c>
      <c r="E37" s="26">
        <f>(E28*1000/3412)*E29</f>
        <v>0</v>
      </c>
      <c r="F37" s="21" t="s">
        <v>74</v>
      </c>
    </row>
    <row r="38" spans="3:6" ht="13.5" thickBot="1"/>
    <row r="39" spans="3:6" ht="13.5" thickBot="1">
      <c r="C39" s="22" t="s">
        <v>75</v>
      </c>
      <c r="D39" s="27"/>
      <c r="E39" s="10"/>
      <c r="F39" s="11"/>
    </row>
    <row r="40" spans="3:6" ht="13.5" thickBot="1">
      <c r="C40" s="14"/>
      <c r="D40" s="136" t="s">
        <v>219</v>
      </c>
      <c r="E40" s="137" t="e">
        <f>(E34/(1-0.08)+E35+E36+E37)/E33</f>
        <v>#N/A</v>
      </c>
      <c r="F40" s="131"/>
    </row>
  </sheetData>
  <sheetProtection password="C24F" sheet="1" objects="1" scenarios="1"/>
  <protectedRanges>
    <protectedRange sqref="E17 E21 E22 E24 E28 E29 H23 H28"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8:K31"/>
    <mergeCell ref="E10:F10"/>
    <mergeCell ref="C6:F6"/>
    <mergeCell ref="B10:D10"/>
    <mergeCell ref="C2:F2"/>
    <mergeCell ref="C3:F3"/>
    <mergeCell ref="C4:F4"/>
    <mergeCell ref="C5:F5"/>
    <mergeCell ref="H23:K26"/>
  </mergeCells>
  <phoneticPr fontId="10" type="noConversion"/>
  <pageMargins left="0.75" right="0.75" top="1" bottom="1" header="0.5" footer="0.5"/>
  <pageSetup orientation="portrait" horizontalDpi="200" verticalDpi="200" r:id="rId2"/>
  <headerFooter alignWithMargins="0"/>
</worksheet>
</file>

<file path=xl/worksheets/sheet12.xml><?xml version="1.0" encoding="utf-8"?>
<worksheet xmlns="http://schemas.openxmlformats.org/spreadsheetml/2006/main" xmlns:r="http://schemas.openxmlformats.org/officeDocument/2006/relationships">
  <sheetPr>
    <tabColor rgb="FFFFFF00"/>
  </sheetPr>
  <dimension ref="B1:K40"/>
  <sheetViews>
    <sheetView workbookViewId="0"/>
  </sheetViews>
  <sheetFormatPr defaultRowHeight="12.75"/>
  <cols>
    <col min="1" max="1" width="2.42578125" customWidth="1"/>
    <col min="2" max="2" width="4.5703125" customWidth="1"/>
    <col min="3" max="3" width="9.7109375" customWidth="1"/>
    <col min="4" max="4" width="32.42578125" customWidth="1"/>
    <col min="5" max="5" width="28.5703125" customWidth="1"/>
    <col min="6" max="6" width="24.7109375" customWidth="1"/>
    <col min="7" max="7" width="3.28515625" customWidth="1"/>
  </cols>
  <sheetData>
    <row r="1" spans="2:8" ht="13.5" thickBot="1"/>
    <row r="2" spans="2:8">
      <c r="B2" s="29"/>
      <c r="C2" s="207" t="s">
        <v>113</v>
      </c>
      <c r="D2" s="208"/>
      <c r="E2" s="208"/>
      <c r="F2" s="209"/>
    </row>
    <row r="3" spans="2:8">
      <c r="B3" s="29"/>
      <c r="C3" s="210" t="s">
        <v>114</v>
      </c>
      <c r="D3" s="211"/>
      <c r="E3" s="211"/>
      <c r="F3" s="212"/>
    </row>
    <row r="4" spans="2:8">
      <c r="B4" s="29"/>
      <c r="C4" s="210"/>
      <c r="D4" s="211"/>
      <c r="E4" s="211"/>
      <c r="F4" s="212"/>
    </row>
    <row r="5" spans="2:8">
      <c r="B5" s="29"/>
      <c r="C5" s="210" t="s">
        <v>149</v>
      </c>
      <c r="D5" s="211"/>
      <c r="E5" s="211"/>
      <c r="F5" s="212"/>
    </row>
    <row r="6" spans="2:8" ht="13.5" thickBot="1">
      <c r="B6" s="29"/>
      <c r="C6" s="202" t="s">
        <v>151</v>
      </c>
      <c r="D6" s="203"/>
      <c r="E6" s="203"/>
      <c r="F6" s="204"/>
    </row>
    <row r="9" spans="2:8">
      <c r="H9" s="16" t="s">
        <v>104</v>
      </c>
    </row>
    <row r="10" spans="2:8">
      <c r="B10" s="205" t="s">
        <v>146</v>
      </c>
      <c r="C10" s="205"/>
      <c r="D10" s="206"/>
      <c r="E10" s="286">
        <f>'Overall Efficiency - Annual'!E10:F10</f>
        <v>0</v>
      </c>
      <c r="F10" s="287"/>
      <c r="H10" s="17" t="s">
        <v>106</v>
      </c>
    </row>
    <row r="11" spans="2:8">
      <c r="H11" s="32" t="s">
        <v>105</v>
      </c>
    </row>
    <row r="12" spans="2:8">
      <c r="B12" s="9" t="s">
        <v>42</v>
      </c>
      <c r="H12" s="45" t="s">
        <v>107</v>
      </c>
    </row>
    <row r="13" spans="2:8" ht="13.5" thickBot="1">
      <c r="H13" s="31" t="s">
        <v>112</v>
      </c>
    </row>
    <row r="14" spans="2:8">
      <c r="C14" s="22" t="s">
        <v>43</v>
      </c>
      <c r="D14" s="10"/>
      <c r="E14" s="10"/>
      <c r="F14" s="11"/>
      <c r="G14" s="13"/>
    </row>
    <row r="15" spans="2:8">
      <c r="C15" s="12"/>
      <c r="D15" s="18" t="s">
        <v>76</v>
      </c>
      <c r="E15" s="31">
        <f>'Overall Efficiency - Annual'!E15</f>
        <v>0</v>
      </c>
      <c r="F15" s="53"/>
      <c r="G15" s="13"/>
    </row>
    <row r="16" spans="2:8" ht="13.5" thickBot="1">
      <c r="C16" s="12"/>
      <c r="D16" s="18" t="s">
        <v>46</v>
      </c>
      <c r="E16" s="31" t="e">
        <f>'Overall Efficiency - Annual'!E16</f>
        <v>#N/A</v>
      </c>
      <c r="F16" s="21" t="e">
        <f>'Overall Efficiency - Annual'!F16</f>
        <v>#N/A</v>
      </c>
      <c r="G16" s="13"/>
    </row>
    <row r="17" spans="3:11" ht="13.5" thickBot="1">
      <c r="C17" s="14"/>
      <c r="D17" s="20" t="s">
        <v>169</v>
      </c>
      <c r="E17" s="15"/>
      <c r="F17" s="21" t="e">
        <f>'Overall Efficiency - Annual'!F17</f>
        <v>#N/A</v>
      </c>
      <c r="G17" s="13"/>
    </row>
    <row r="18" spans="3:11" ht="13.5" thickBot="1"/>
    <row r="19" spans="3:11">
      <c r="C19" s="22" t="s">
        <v>49</v>
      </c>
      <c r="D19" s="10"/>
      <c r="E19" s="10"/>
      <c r="F19" s="11"/>
    </row>
    <row r="20" spans="3:11">
      <c r="C20" s="12"/>
      <c r="D20" s="18" t="s">
        <v>68</v>
      </c>
      <c r="E20" s="18"/>
      <c r="F20" s="19"/>
    </row>
    <row r="21" spans="3:11">
      <c r="C21" s="12"/>
      <c r="D21" s="23" t="s">
        <v>50</v>
      </c>
      <c r="E21" s="24"/>
      <c r="F21" s="19" t="s">
        <v>170</v>
      </c>
    </row>
    <row r="22" spans="3:11" ht="13.5" thickBot="1">
      <c r="C22" s="12"/>
      <c r="D22" s="23" t="s">
        <v>51</v>
      </c>
      <c r="E22" s="24"/>
      <c r="F22" s="19" t="s">
        <v>170</v>
      </c>
    </row>
    <row r="23" spans="3:11">
      <c r="C23" s="12"/>
      <c r="D23" s="18" t="s">
        <v>53</v>
      </c>
      <c r="E23" s="90" t="s">
        <v>108</v>
      </c>
      <c r="F23" s="19"/>
      <c r="H23" s="233" t="s">
        <v>116</v>
      </c>
      <c r="I23" s="192"/>
      <c r="J23" s="192"/>
      <c r="K23" s="193"/>
    </row>
    <row r="24" spans="3:11" ht="13.5" thickBot="1">
      <c r="C24" s="14"/>
      <c r="D24" s="20" t="s">
        <v>54</v>
      </c>
      <c r="E24" s="15"/>
      <c r="F24" s="21" t="s">
        <v>171</v>
      </c>
      <c r="H24" s="194"/>
      <c r="I24" s="195"/>
      <c r="J24" s="195"/>
      <c r="K24" s="196"/>
    </row>
    <row r="25" spans="3:11" ht="13.5" thickBot="1">
      <c r="H25" s="194"/>
      <c r="I25" s="195"/>
      <c r="J25" s="195"/>
      <c r="K25" s="196"/>
    </row>
    <row r="26" spans="3:11" ht="13.5" thickBot="1">
      <c r="C26" s="22" t="s">
        <v>150</v>
      </c>
      <c r="D26" s="10"/>
      <c r="E26" s="10"/>
      <c r="F26" s="11"/>
      <c r="H26" s="197"/>
      <c r="I26" s="198"/>
      <c r="J26" s="198"/>
      <c r="K26" s="199"/>
    </row>
    <row r="27" spans="3:11" ht="13.5" thickBot="1">
      <c r="C27" s="12"/>
      <c r="D27" s="18" t="s">
        <v>62</v>
      </c>
      <c r="E27" s="90" t="s">
        <v>110</v>
      </c>
      <c r="F27" s="19"/>
    </row>
    <row r="28" spans="3:11">
      <c r="C28" s="12"/>
      <c r="D28" s="18" t="s">
        <v>61</v>
      </c>
      <c r="E28" s="16"/>
      <c r="F28" s="19" t="s">
        <v>121</v>
      </c>
      <c r="H28" s="233" t="s">
        <v>109</v>
      </c>
      <c r="I28" s="192"/>
      <c r="J28" s="192"/>
      <c r="K28" s="193"/>
    </row>
    <row r="29" spans="3:11" ht="13.5" thickBot="1">
      <c r="C29" s="14"/>
      <c r="D29" s="20" t="s">
        <v>160</v>
      </c>
      <c r="E29" s="15"/>
      <c r="F29" s="21" t="s">
        <v>172</v>
      </c>
      <c r="H29" s="194"/>
      <c r="I29" s="195"/>
      <c r="J29" s="195"/>
      <c r="K29" s="196"/>
    </row>
    <row r="30" spans="3:11">
      <c r="H30" s="194"/>
      <c r="I30" s="195"/>
      <c r="J30" s="195"/>
      <c r="K30" s="196"/>
    </row>
    <row r="31" spans="3:11" ht="13.5" thickBot="1">
      <c r="H31" s="197"/>
      <c r="I31" s="198"/>
      <c r="J31" s="198"/>
      <c r="K31" s="199"/>
    </row>
    <row r="32" spans="3:11">
      <c r="C32" s="22" t="s">
        <v>65</v>
      </c>
      <c r="D32" s="10"/>
      <c r="E32" s="10"/>
      <c r="F32" s="11"/>
    </row>
    <row r="33" spans="3:6">
      <c r="C33" s="12"/>
      <c r="D33" s="18" t="s">
        <v>66</v>
      </c>
      <c r="E33" s="25" t="e">
        <f>IF(F16="BTU/lb",E16*E17*2000/3412000,E16*E17/3412000)</f>
        <v>#N/A</v>
      </c>
      <c r="F33" s="19" t="s">
        <v>67</v>
      </c>
    </row>
    <row r="34" spans="3:6">
      <c r="C34" s="12"/>
      <c r="D34" s="18" t="s">
        <v>69</v>
      </c>
      <c r="E34" s="25">
        <f>E21</f>
        <v>0</v>
      </c>
      <c r="F34" s="19" t="s">
        <v>71</v>
      </c>
    </row>
    <row r="35" spans="3:6">
      <c r="C35" s="12"/>
      <c r="D35" s="18" t="s">
        <v>70</v>
      </c>
      <c r="E35" s="25">
        <f>E22</f>
        <v>0</v>
      </c>
      <c r="F35" s="19" t="s">
        <v>71</v>
      </c>
    </row>
    <row r="36" spans="3:6">
      <c r="C36" s="12"/>
      <c r="D36" s="18" t="s">
        <v>72</v>
      </c>
      <c r="E36" s="25">
        <f>E24*1000/3412</f>
        <v>0</v>
      </c>
      <c r="F36" s="19" t="s">
        <v>73</v>
      </c>
    </row>
    <row r="37" spans="3:6" ht="13.5" thickBot="1">
      <c r="C37" s="14"/>
      <c r="D37" s="20" t="s">
        <v>60</v>
      </c>
      <c r="E37" s="26">
        <f>(E28*1000/3412)*E29</f>
        <v>0</v>
      </c>
      <c r="F37" s="21" t="s">
        <v>74</v>
      </c>
    </row>
    <row r="38" spans="3:6" ht="13.5" thickBot="1"/>
    <row r="39" spans="3:6" ht="13.5" thickBot="1">
      <c r="C39" s="22" t="s">
        <v>75</v>
      </c>
      <c r="D39" s="27"/>
      <c r="E39" s="10"/>
      <c r="F39" s="11"/>
    </row>
    <row r="40" spans="3:6" ht="13.5" thickBot="1">
      <c r="C40" s="14"/>
      <c r="D40" s="136" t="s">
        <v>219</v>
      </c>
      <c r="E40" s="137" t="e">
        <f>(E34/(1-0.08)+E35+E36+E37)/E33</f>
        <v>#N/A</v>
      </c>
      <c r="F40" s="131"/>
    </row>
  </sheetData>
  <sheetProtection password="C24F" sheet="1" objects="1" scenarios="1"/>
  <protectedRanges>
    <protectedRange sqref="E17 E21 E22 E24 E28 E29 H23 H28"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8:K31"/>
    <mergeCell ref="E10:F10"/>
    <mergeCell ref="C6:F6"/>
    <mergeCell ref="B10:D10"/>
    <mergeCell ref="C2:F2"/>
    <mergeCell ref="C3:F3"/>
    <mergeCell ref="C4:F4"/>
    <mergeCell ref="C5:F5"/>
    <mergeCell ref="H23:K26"/>
  </mergeCells>
  <phoneticPr fontId="10" type="noConversion"/>
  <pageMargins left="0.75" right="0.75" top="1" bottom="1" header="0.5" footer="0.5"/>
  <pageSetup orientation="portrait" horizontalDpi="200" verticalDpi="200" r:id="rId2"/>
  <headerFooter alignWithMargins="0"/>
</worksheet>
</file>

<file path=xl/worksheets/sheet2.xml><?xml version="1.0" encoding="utf-8"?>
<worksheet xmlns="http://schemas.openxmlformats.org/spreadsheetml/2006/main" xmlns:r="http://schemas.openxmlformats.org/officeDocument/2006/relationships">
  <sheetPr>
    <tabColor rgb="FFFFC000"/>
  </sheetPr>
  <dimension ref="B1:K40"/>
  <sheetViews>
    <sheetView zoomScale="85" zoomScaleNormal="85" workbookViewId="0">
      <selection activeCell="E19" sqref="E19"/>
    </sheetView>
  </sheetViews>
  <sheetFormatPr defaultRowHeight="12.75"/>
  <cols>
    <col min="1" max="1" width="2.42578125" customWidth="1"/>
    <col min="2" max="2" width="4.28515625" customWidth="1"/>
    <col min="3" max="3" width="9.7109375" customWidth="1"/>
    <col min="4" max="4" width="32.42578125" customWidth="1"/>
    <col min="5" max="5" width="28.5703125" customWidth="1"/>
    <col min="6" max="6" width="24.7109375" customWidth="1"/>
    <col min="7" max="7" width="3.28515625" customWidth="1"/>
  </cols>
  <sheetData>
    <row r="1" spans="2:8" ht="13.5" thickBot="1"/>
    <row r="2" spans="2:8">
      <c r="B2" s="29"/>
      <c r="C2" s="207" t="s">
        <v>113</v>
      </c>
      <c r="D2" s="208"/>
      <c r="E2" s="208"/>
      <c r="F2" s="209"/>
    </row>
    <row r="3" spans="2:8">
      <c r="B3" s="29"/>
      <c r="C3" s="210" t="s">
        <v>114</v>
      </c>
      <c r="D3" s="211"/>
      <c r="E3" s="211"/>
      <c r="F3" s="212"/>
    </row>
    <row r="4" spans="2:8">
      <c r="B4" s="29"/>
      <c r="C4" s="210"/>
      <c r="D4" s="211"/>
      <c r="E4" s="211"/>
      <c r="F4" s="212"/>
    </row>
    <row r="5" spans="2:8">
      <c r="B5" s="29"/>
      <c r="C5" s="210" t="s">
        <v>149</v>
      </c>
      <c r="D5" s="211"/>
      <c r="E5" s="211"/>
      <c r="F5" s="212"/>
    </row>
    <row r="6" spans="2:8" ht="13.5" thickBot="1">
      <c r="B6" s="29"/>
      <c r="C6" s="202" t="s">
        <v>173</v>
      </c>
      <c r="D6" s="203"/>
      <c r="E6" s="203"/>
      <c r="F6" s="204"/>
    </row>
    <row r="9" spans="2:8" ht="13.5" thickBot="1">
      <c r="H9" s="16" t="s">
        <v>104</v>
      </c>
    </row>
    <row r="10" spans="2:8" ht="13.5" thickBot="1">
      <c r="B10" s="205" t="s">
        <v>146</v>
      </c>
      <c r="C10" s="205"/>
      <c r="D10" s="206"/>
      <c r="E10" s="200"/>
      <c r="F10" s="201"/>
      <c r="H10" s="17" t="s">
        <v>106</v>
      </c>
    </row>
    <row r="11" spans="2:8">
      <c r="H11" s="32" t="s">
        <v>105</v>
      </c>
    </row>
    <row r="12" spans="2:8">
      <c r="B12" s="9" t="s">
        <v>42</v>
      </c>
      <c r="H12" s="45" t="s">
        <v>107</v>
      </c>
    </row>
    <row r="13" spans="2:8" ht="13.5" thickBot="1"/>
    <row r="14" spans="2:8">
      <c r="C14" s="22" t="s">
        <v>43</v>
      </c>
      <c r="D14" s="10"/>
      <c r="E14" s="10"/>
      <c r="F14" s="11"/>
      <c r="G14" s="13"/>
    </row>
    <row r="15" spans="2:8">
      <c r="C15" s="12"/>
      <c r="D15" s="18" t="s">
        <v>76</v>
      </c>
      <c r="E15" s="77"/>
      <c r="F15" s="115" t="s">
        <v>222</v>
      </c>
      <c r="G15" s="13"/>
    </row>
    <row r="16" spans="2:8" ht="13.5" thickBot="1">
      <c r="C16" s="12"/>
      <c r="D16" s="18" t="s">
        <v>46</v>
      </c>
      <c r="E16" s="17" t="e">
        <f>VLOOKUP(E15,BiomassHeatValues,3)</f>
        <v>#N/A</v>
      </c>
      <c r="F16" s="21" t="e">
        <f>VLOOKUP(E15,BiomassHeatValues,4)</f>
        <v>#N/A</v>
      </c>
      <c r="G16" s="13"/>
    </row>
    <row r="17" spans="3:11" ht="13.5" thickBot="1">
      <c r="C17" s="14"/>
      <c r="D17" s="20" t="s">
        <v>47</v>
      </c>
      <c r="E17" s="15"/>
      <c r="F17" s="21" t="e">
        <f>VLOOKUP(E15,BiomassHeatValues,2)</f>
        <v>#N/A</v>
      </c>
      <c r="G17" s="13"/>
    </row>
    <row r="18" spans="3:11" ht="13.5" thickBot="1"/>
    <row r="19" spans="3:11">
      <c r="C19" s="22" t="s">
        <v>49</v>
      </c>
      <c r="D19" s="10"/>
      <c r="E19" s="10"/>
      <c r="F19" s="11"/>
    </row>
    <row r="20" spans="3:11">
      <c r="C20" s="12"/>
      <c r="D20" s="18" t="s">
        <v>68</v>
      </c>
      <c r="E20" s="18"/>
      <c r="F20" s="19"/>
    </row>
    <row r="21" spans="3:11">
      <c r="C21" s="12"/>
      <c r="D21" s="23" t="s">
        <v>50</v>
      </c>
      <c r="E21" s="24"/>
      <c r="F21" s="19" t="s">
        <v>52</v>
      </c>
    </row>
    <row r="22" spans="3:11" ht="13.5" thickBot="1">
      <c r="C22" s="12"/>
      <c r="D22" s="23" t="s">
        <v>51</v>
      </c>
      <c r="E22" s="24"/>
      <c r="F22" s="19" t="s">
        <v>52</v>
      </c>
    </row>
    <row r="23" spans="3:11">
      <c r="C23" s="12"/>
      <c r="D23" s="18" t="s">
        <v>53</v>
      </c>
      <c r="E23" s="90" t="s">
        <v>108</v>
      </c>
      <c r="F23" s="19"/>
      <c r="H23" s="191" t="s">
        <v>116</v>
      </c>
      <c r="I23" s="192"/>
      <c r="J23" s="192"/>
      <c r="K23" s="193"/>
    </row>
    <row r="24" spans="3:11" ht="13.5" thickBot="1">
      <c r="C24" s="14"/>
      <c r="D24" s="20" t="s">
        <v>54</v>
      </c>
      <c r="E24" s="15"/>
      <c r="F24" s="21" t="s">
        <v>55</v>
      </c>
      <c r="H24" s="194"/>
      <c r="I24" s="195"/>
      <c r="J24" s="195"/>
      <c r="K24" s="196"/>
    </row>
    <row r="25" spans="3:11" ht="13.5" thickBot="1">
      <c r="H25" s="194"/>
      <c r="I25" s="195"/>
      <c r="J25" s="195"/>
      <c r="K25" s="196"/>
    </row>
    <row r="26" spans="3:11" ht="13.5" thickBot="1">
      <c r="C26" s="22" t="s">
        <v>150</v>
      </c>
      <c r="D26" s="10"/>
      <c r="E26" s="10"/>
      <c r="F26" s="11"/>
      <c r="H26" s="197"/>
      <c r="I26" s="198"/>
      <c r="J26" s="198"/>
      <c r="K26" s="199"/>
    </row>
    <row r="27" spans="3:11" ht="13.5" thickBot="1">
      <c r="C27" s="12"/>
      <c r="D27" s="18" t="s">
        <v>62</v>
      </c>
      <c r="E27" s="90" t="s">
        <v>110</v>
      </c>
      <c r="F27" s="19"/>
    </row>
    <row r="28" spans="3:11">
      <c r="C28" s="12"/>
      <c r="D28" s="18" t="s">
        <v>61</v>
      </c>
      <c r="E28" s="16"/>
      <c r="F28" s="19" t="s">
        <v>121</v>
      </c>
      <c r="H28" s="191" t="s">
        <v>109</v>
      </c>
      <c r="I28" s="192"/>
      <c r="J28" s="192"/>
      <c r="K28" s="193"/>
    </row>
    <row r="29" spans="3:11" ht="13.5" thickBot="1">
      <c r="C29" s="14"/>
      <c r="D29" s="20" t="s">
        <v>63</v>
      </c>
      <c r="E29" s="15"/>
      <c r="F29" s="21" t="s">
        <v>64</v>
      </c>
      <c r="H29" s="194"/>
      <c r="I29" s="195"/>
      <c r="J29" s="195"/>
      <c r="K29" s="196"/>
    </row>
    <row r="30" spans="3:11">
      <c r="H30" s="194"/>
      <c r="I30" s="195"/>
      <c r="J30" s="195"/>
      <c r="K30" s="196"/>
    </row>
    <row r="31" spans="3:11" ht="13.5" thickBot="1">
      <c r="H31" s="197"/>
      <c r="I31" s="198"/>
      <c r="J31" s="198"/>
      <c r="K31" s="199"/>
    </row>
    <row r="32" spans="3:11">
      <c r="C32" s="22" t="s">
        <v>65</v>
      </c>
      <c r="D32" s="10"/>
      <c r="E32" s="10"/>
      <c r="F32" s="11"/>
    </row>
    <row r="33" spans="3:6">
      <c r="C33" s="12"/>
      <c r="D33" s="18" t="s">
        <v>66</v>
      </c>
      <c r="E33" s="25" t="e">
        <f>IF(F16="BTU/lb",E16*E17*2000/3412000,E16*E17/3412000)</f>
        <v>#N/A</v>
      </c>
      <c r="F33" s="19" t="s">
        <v>67</v>
      </c>
    </row>
    <row r="34" spans="3:6">
      <c r="C34" s="12"/>
      <c r="D34" s="18" t="s">
        <v>69</v>
      </c>
      <c r="E34" s="25">
        <f>E21</f>
        <v>0</v>
      </c>
      <c r="F34" s="19" t="s">
        <v>71</v>
      </c>
    </row>
    <row r="35" spans="3:6">
      <c r="C35" s="12"/>
      <c r="D35" s="18" t="s">
        <v>70</v>
      </c>
      <c r="E35" s="25">
        <f>E22</f>
        <v>0</v>
      </c>
      <c r="F35" s="19" t="s">
        <v>71</v>
      </c>
    </row>
    <row r="36" spans="3:6">
      <c r="C36" s="12"/>
      <c r="D36" s="18" t="s">
        <v>72</v>
      </c>
      <c r="E36" s="25">
        <f>E24*1000/3412</f>
        <v>0</v>
      </c>
      <c r="F36" s="19" t="s">
        <v>73</v>
      </c>
    </row>
    <row r="37" spans="3:6" ht="13.5" thickBot="1">
      <c r="C37" s="14"/>
      <c r="D37" s="20" t="s">
        <v>60</v>
      </c>
      <c r="E37" s="26">
        <f>E28*E29/3412000</f>
        <v>0</v>
      </c>
      <c r="F37" s="21" t="s">
        <v>74</v>
      </c>
    </row>
    <row r="38" spans="3:6" ht="13.5" thickBot="1"/>
    <row r="39" spans="3:6" ht="13.5" thickBot="1">
      <c r="C39" s="22" t="s">
        <v>75</v>
      </c>
      <c r="D39" s="27"/>
      <c r="E39" s="10"/>
      <c r="F39" s="11"/>
    </row>
    <row r="40" spans="3:6" ht="13.5" thickBot="1">
      <c r="C40" s="14"/>
      <c r="D40" s="132" t="s">
        <v>219</v>
      </c>
      <c r="E40" s="28" t="e">
        <f>(E34/(1-0.08)+E35+E36+E37)/E33</f>
        <v>#N/A</v>
      </c>
      <c r="F40" s="131"/>
    </row>
  </sheetData>
  <sheetProtection password="C24F" sheet="1" objects="1" scenarios="1"/>
  <protectedRanges>
    <protectedRange sqref="E10 E15 E17 E21 E22 E24 E28 E29 H23 H28"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8:K31"/>
    <mergeCell ref="E10:F10"/>
    <mergeCell ref="C6:F6"/>
    <mergeCell ref="B10:D10"/>
    <mergeCell ref="C2:F2"/>
    <mergeCell ref="C3:F3"/>
    <mergeCell ref="C4:F4"/>
    <mergeCell ref="C5:F5"/>
    <mergeCell ref="H23:K26"/>
  </mergeCells>
  <phoneticPr fontId="10" type="noConversion"/>
  <dataValidations count="1">
    <dataValidation type="list" allowBlank="1" showInputMessage="1" showErrorMessage="1" sqref="E15">
      <formula1>BiomassFuels</formula1>
    </dataValidation>
  </dataValidations>
  <pageMargins left="0.75" right="0.75" top="1" bottom="1" header="0.5" footer="0.5"/>
  <pageSetup orientation="portrait" horizontalDpi="200" verticalDpi="200" r:id="rId2"/>
  <headerFooter alignWithMargins="0"/>
</worksheet>
</file>

<file path=xl/worksheets/sheet3.xml><?xml version="1.0" encoding="utf-8"?>
<worksheet xmlns="http://schemas.openxmlformats.org/spreadsheetml/2006/main" xmlns:r="http://schemas.openxmlformats.org/officeDocument/2006/relationships">
  <sheetPr>
    <tabColor rgb="FFFFC000"/>
    <pageSetUpPr fitToPage="1"/>
  </sheetPr>
  <dimension ref="B1:O53"/>
  <sheetViews>
    <sheetView workbookViewId="0"/>
  </sheetViews>
  <sheetFormatPr defaultRowHeight="12.75"/>
  <cols>
    <col min="1" max="1" width="2.5703125" customWidth="1"/>
    <col min="2" max="2" width="5.42578125" customWidth="1"/>
    <col min="3" max="3" width="10.85546875" customWidth="1"/>
    <col min="4" max="4" width="27.140625" customWidth="1"/>
    <col min="5" max="5" width="28" customWidth="1"/>
    <col min="6" max="6" width="38.28515625" customWidth="1"/>
    <col min="7" max="7" width="2.5703125" customWidth="1"/>
    <col min="11" max="11" width="9.85546875" customWidth="1"/>
  </cols>
  <sheetData>
    <row r="1" spans="2:8" ht="13.5" thickBot="1"/>
    <row r="2" spans="2:8">
      <c r="C2" s="207" t="s">
        <v>113</v>
      </c>
      <c r="D2" s="208"/>
      <c r="E2" s="208"/>
      <c r="F2" s="209"/>
      <c r="G2" s="29"/>
    </row>
    <row r="3" spans="2:8">
      <c r="C3" s="210" t="s">
        <v>114</v>
      </c>
      <c r="D3" s="211"/>
      <c r="E3" s="211"/>
      <c r="F3" s="212"/>
      <c r="G3" s="29"/>
    </row>
    <row r="4" spans="2:8">
      <c r="C4" s="210"/>
      <c r="D4" s="211"/>
      <c r="E4" s="211"/>
      <c r="F4" s="212"/>
      <c r="G4" s="29"/>
    </row>
    <row r="5" spans="2:8">
      <c r="C5" s="210" t="s">
        <v>149</v>
      </c>
      <c r="D5" s="211"/>
      <c r="E5" s="211"/>
      <c r="F5" s="212"/>
      <c r="G5" s="29"/>
    </row>
    <row r="6" spans="2:8" ht="13.5" thickBot="1">
      <c r="C6" s="202" t="s">
        <v>115</v>
      </c>
      <c r="D6" s="203"/>
      <c r="E6" s="203"/>
      <c r="F6" s="204"/>
      <c r="G6" s="29"/>
    </row>
    <row r="8" spans="2:8">
      <c r="H8" s="16" t="s">
        <v>104</v>
      </c>
    </row>
    <row r="9" spans="2:8" ht="13.5" thickBot="1">
      <c r="H9" s="17" t="s">
        <v>106</v>
      </c>
    </row>
    <row r="10" spans="2:8" ht="13.5" thickBot="1">
      <c r="B10" s="205" t="s">
        <v>146</v>
      </c>
      <c r="C10" s="205"/>
      <c r="D10" s="206"/>
      <c r="E10" s="224">
        <f>'Overall Efficiency - Annual'!E10:F10</f>
        <v>0</v>
      </c>
      <c r="F10" s="225"/>
      <c r="H10" s="32" t="s">
        <v>105</v>
      </c>
    </row>
    <row r="11" spans="2:8">
      <c r="H11" s="45" t="s">
        <v>107</v>
      </c>
    </row>
    <row r="12" spans="2:8">
      <c r="C12" s="9" t="s">
        <v>77</v>
      </c>
      <c r="H12" s="173" t="s">
        <v>184</v>
      </c>
    </row>
    <row r="13" spans="2:8" ht="13.5" thickBot="1"/>
    <row r="14" spans="2:8">
      <c r="C14" s="22" t="s">
        <v>185</v>
      </c>
      <c r="D14" s="10"/>
      <c r="E14" s="10"/>
      <c r="F14" s="11"/>
    </row>
    <row r="15" spans="2:8">
      <c r="C15" s="12"/>
      <c r="D15" s="216" t="s">
        <v>78</v>
      </c>
      <c r="E15" s="87">
        <f>'Overall Efficiency - Annual'!E15</f>
        <v>0</v>
      </c>
      <c r="F15" s="19"/>
    </row>
    <row r="16" spans="2:8">
      <c r="C16" s="12"/>
      <c r="D16" s="226"/>
      <c r="E16" s="31">
        <f>'Overall Efficiency - Annual'!E17</f>
        <v>0</v>
      </c>
      <c r="F16" s="19" t="e">
        <f>'Overall Efficiency - Annual'!F17</f>
        <v>#N/A</v>
      </c>
    </row>
    <row r="17" spans="3:6">
      <c r="C17" s="12"/>
      <c r="D17" s="217"/>
      <c r="E17" s="32" t="e">
        <f>'Overall Efficiency - Annual'!E16/1000000*'Overall Efficiency - Annual'!E17*2000</f>
        <v>#N/A</v>
      </c>
      <c r="F17" s="19" t="s">
        <v>80</v>
      </c>
    </row>
    <row r="18" spans="3:6" ht="39" customHeight="1">
      <c r="C18" s="12"/>
      <c r="D18" s="216" t="s">
        <v>122</v>
      </c>
      <c r="E18" s="231" t="s">
        <v>124</v>
      </c>
      <c r="F18" s="232"/>
    </row>
    <row r="19" spans="3:6">
      <c r="C19" s="12"/>
      <c r="D19" s="217"/>
      <c r="E19" s="48"/>
      <c r="F19" s="50" t="s">
        <v>123</v>
      </c>
    </row>
    <row r="20" spans="3:6">
      <c r="C20" s="12"/>
      <c r="D20" s="216" t="s">
        <v>81</v>
      </c>
      <c r="E20" s="71">
        <f>Parameters!D12</f>
        <v>216.39947175000003</v>
      </c>
      <c r="F20" s="19" t="s">
        <v>140</v>
      </c>
    </row>
    <row r="21" spans="3:6" ht="13.5" thickBot="1">
      <c r="C21" s="14"/>
      <c r="D21" s="227"/>
      <c r="E21" s="47" t="e">
        <f>(E20*(1-E19))*E17/2000</f>
        <v>#N/A</v>
      </c>
      <c r="F21" s="21" t="s">
        <v>79</v>
      </c>
    </row>
    <row r="22" spans="3:6" ht="13.5" thickBot="1"/>
    <row r="23" spans="3:6">
      <c r="C23" s="22" t="s">
        <v>92</v>
      </c>
      <c r="D23" s="10"/>
      <c r="E23" s="10"/>
      <c r="F23" s="11"/>
    </row>
    <row r="24" spans="3:6" ht="25.5" customHeight="1">
      <c r="C24" s="12"/>
      <c r="D24" s="228" t="s">
        <v>111</v>
      </c>
      <c r="E24" s="229"/>
      <c r="F24" s="230"/>
    </row>
    <row r="25" spans="3:6" ht="13.5" thickBot="1">
      <c r="C25" s="14"/>
      <c r="D25" s="20"/>
      <c r="E25" s="15"/>
      <c r="F25" s="21" t="s">
        <v>79</v>
      </c>
    </row>
    <row r="26" spans="3:6" ht="13.5" thickBot="1"/>
    <row r="27" spans="3:6">
      <c r="C27" s="22" t="s">
        <v>186</v>
      </c>
      <c r="D27" s="10"/>
      <c r="E27" s="10"/>
      <c r="F27" s="11"/>
    </row>
    <row r="28" spans="3:6">
      <c r="C28" s="12"/>
      <c r="D28" s="216" t="s">
        <v>82</v>
      </c>
      <c r="E28" s="30" t="s">
        <v>84</v>
      </c>
      <c r="F28" s="91" t="s">
        <v>183</v>
      </c>
    </row>
    <row r="29" spans="3:6">
      <c r="C29" s="12"/>
      <c r="D29" s="226"/>
      <c r="E29" s="33">
        <f>'Overall Efficiency - Annual'!E21/(1-0.08)+'Overall Efficiency - Annual'!E22</f>
        <v>0</v>
      </c>
      <c r="F29" s="19" t="s">
        <v>52</v>
      </c>
    </row>
    <row r="30" spans="3:6">
      <c r="C30" s="12"/>
      <c r="D30" s="226"/>
      <c r="E30" s="85">
        <f>VLOOKUP(E28,Parameters!B21:C22,2)</f>
        <v>1099.56</v>
      </c>
      <c r="F30" s="19" t="s">
        <v>83</v>
      </c>
    </row>
    <row r="31" spans="3:6">
      <c r="C31" s="12"/>
      <c r="D31" s="217"/>
      <c r="E31" s="49">
        <f>(E30/2000)*E29</f>
        <v>0</v>
      </c>
      <c r="F31" s="19" t="s">
        <v>79</v>
      </c>
    </row>
    <row r="32" spans="3:6" ht="25.5" customHeight="1">
      <c r="C32" s="12"/>
      <c r="D32" s="216" t="s">
        <v>88</v>
      </c>
      <c r="E32" s="92"/>
      <c r="F32" s="46" t="s">
        <v>120</v>
      </c>
    </row>
    <row r="33" spans="3:15">
      <c r="C33" s="12"/>
      <c r="D33" s="226"/>
      <c r="E33" s="31">
        <f>'Overall Efficiency - Annual'!E24</f>
        <v>0</v>
      </c>
      <c r="F33" s="19" t="s">
        <v>89</v>
      </c>
    </row>
    <row r="34" spans="3:15" ht="13.5" thickBot="1">
      <c r="C34" s="12"/>
      <c r="D34" s="226"/>
      <c r="E34" s="34" t="e">
        <f>VLOOKUP(E32,Parameters!B13:D17,2)</f>
        <v>#N/A</v>
      </c>
      <c r="F34" s="53" t="s">
        <v>147</v>
      </c>
    </row>
    <row r="35" spans="3:15">
      <c r="C35" s="12"/>
      <c r="D35" s="226"/>
      <c r="E35" s="52"/>
      <c r="F35" s="53" t="s">
        <v>136</v>
      </c>
      <c r="H35" s="233" t="s">
        <v>137</v>
      </c>
      <c r="I35" s="192"/>
      <c r="J35" s="192"/>
      <c r="K35" s="193"/>
    </row>
    <row r="36" spans="3:15">
      <c r="C36" s="12"/>
      <c r="D36" s="226"/>
      <c r="E36" s="25" t="e">
        <f>IF(OR(E35="",E35=0),E33/E34,E33/E35)</f>
        <v>#N/A</v>
      </c>
      <c r="F36" s="19" t="s">
        <v>91</v>
      </c>
      <c r="H36" s="194"/>
      <c r="I36" s="195"/>
      <c r="J36" s="195"/>
      <c r="K36" s="196"/>
    </row>
    <row r="37" spans="3:15">
      <c r="C37" s="12"/>
      <c r="D37" s="226"/>
      <c r="E37" s="71" t="e">
        <f>VLOOKUP(E32,Parameters!B13:D17,3)</f>
        <v>#N/A</v>
      </c>
      <c r="F37" s="19" t="s">
        <v>90</v>
      </c>
      <c r="H37" s="194"/>
      <c r="I37" s="195"/>
      <c r="J37" s="195"/>
      <c r="K37" s="196"/>
    </row>
    <row r="38" spans="3:15" ht="13.5" thickBot="1">
      <c r="C38" s="14"/>
      <c r="D38" s="227"/>
      <c r="E38" s="47" t="e">
        <f>(E37/2000)*E36</f>
        <v>#N/A</v>
      </c>
      <c r="F38" s="21" t="s">
        <v>79</v>
      </c>
      <c r="H38" s="197"/>
      <c r="I38" s="198"/>
      <c r="J38" s="198"/>
      <c r="K38" s="199"/>
    </row>
    <row r="39" spans="3:15" ht="13.5" thickBot="1"/>
    <row r="40" spans="3:15">
      <c r="C40" s="22" t="s">
        <v>117</v>
      </c>
      <c r="D40" s="10"/>
      <c r="E40" s="10"/>
      <c r="F40" s="11"/>
    </row>
    <row r="41" spans="3:15">
      <c r="C41" s="12"/>
      <c r="D41" s="216" t="s">
        <v>3</v>
      </c>
      <c r="E41" s="49" t="e">
        <f>E21+E25-E31-E38</f>
        <v>#N/A</v>
      </c>
      <c r="F41" s="19" t="s">
        <v>79</v>
      </c>
      <c r="L41" s="13"/>
      <c r="M41" s="13"/>
      <c r="N41" s="13"/>
      <c r="O41" s="13"/>
    </row>
    <row r="42" spans="3:15">
      <c r="C42" s="12"/>
      <c r="D42" s="217"/>
      <c r="E42" s="72" t="e">
        <f>E41/(E21+E25)</f>
        <v>#N/A</v>
      </c>
      <c r="F42" s="19" t="s">
        <v>93</v>
      </c>
      <c r="K42" s="13"/>
      <c r="L42" s="13"/>
      <c r="M42" s="13"/>
      <c r="N42" s="13"/>
      <c r="O42" s="13"/>
    </row>
    <row r="43" spans="3:15" ht="13.5" thickBot="1">
      <c r="C43" s="12"/>
      <c r="D43" s="126" t="s">
        <v>189</v>
      </c>
      <c r="E43" s="97"/>
      <c r="F43" s="98"/>
      <c r="K43" s="13"/>
      <c r="L43" s="13"/>
      <c r="M43" s="13"/>
      <c r="N43" s="13"/>
      <c r="O43" s="13"/>
    </row>
    <row r="44" spans="3:15" ht="12.75" customHeight="1">
      <c r="C44" s="12"/>
      <c r="D44" s="127" t="s">
        <v>233</v>
      </c>
      <c r="E44" s="52"/>
      <c r="F44" s="130" t="s">
        <v>218</v>
      </c>
      <c r="G44" s="168"/>
      <c r="H44" s="220" t="s">
        <v>221</v>
      </c>
      <c r="I44" s="220"/>
      <c r="J44" s="220"/>
      <c r="K44" s="221"/>
      <c r="L44" s="133"/>
      <c r="M44" s="133"/>
      <c r="N44" s="133"/>
      <c r="O44" s="133"/>
    </row>
    <row r="45" spans="3:15" ht="13.5" thickBot="1">
      <c r="C45" s="12"/>
      <c r="D45" s="172" t="s">
        <v>239</v>
      </c>
      <c r="E45" s="128">
        <f>1-E44</f>
        <v>1</v>
      </c>
      <c r="F45" s="130" t="s">
        <v>220</v>
      </c>
      <c r="G45" s="169"/>
      <c r="H45" s="222"/>
      <c r="I45" s="222"/>
      <c r="J45" s="222"/>
      <c r="K45" s="223"/>
      <c r="L45" s="133"/>
      <c r="M45" s="133"/>
      <c r="N45" s="133"/>
      <c r="O45" s="133"/>
    </row>
    <row r="46" spans="3:15">
      <c r="C46" s="12"/>
      <c r="D46" s="129" t="s">
        <v>95</v>
      </c>
      <c r="E46" s="18"/>
      <c r="F46" s="19"/>
      <c r="G46" s="170"/>
      <c r="H46" s="222"/>
      <c r="I46" s="222"/>
      <c r="J46" s="222"/>
      <c r="K46" s="223"/>
      <c r="L46" s="133"/>
      <c r="M46" s="133"/>
      <c r="N46" s="133"/>
      <c r="O46" s="133"/>
    </row>
    <row r="47" spans="3:15" ht="13.5" thickBot="1">
      <c r="C47" s="219" t="s">
        <v>219</v>
      </c>
      <c r="D47" s="213" t="s">
        <v>199</v>
      </c>
      <c r="E47" s="88" t="s">
        <v>176</v>
      </c>
      <c r="F47" s="19"/>
      <c r="G47" s="171"/>
      <c r="H47" s="166"/>
      <c r="I47" s="166"/>
      <c r="J47" s="166"/>
      <c r="K47" s="167"/>
      <c r="L47" s="133"/>
      <c r="M47" s="133"/>
      <c r="N47" s="133"/>
      <c r="O47" s="133"/>
    </row>
    <row r="48" spans="3:15">
      <c r="C48" s="219"/>
      <c r="D48" s="218"/>
      <c r="E48" s="72" t="e">
        <f>1+('GHG Model - Residues'!E35*$E$44)+('GHG Model - Forest Thinnings'!E35*'GHG Analysis'!$E$45)</f>
        <v>#N/A</v>
      </c>
      <c r="F48" s="19" t="s">
        <v>96</v>
      </c>
      <c r="L48" s="133"/>
      <c r="M48" s="133"/>
      <c r="N48" s="133"/>
      <c r="O48" s="133"/>
    </row>
    <row r="49" spans="3:6">
      <c r="C49" s="12"/>
      <c r="D49" s="213" t="s">
        <v>198</v>
      </c>
      <c r="E49" s="88" t="s">
        <v>177</v>
      </c>
      <c r="F49" s="19"/>
    </row>
    <row r="50" spans="3:6">
      <c r="C50" s="12"/>
      <c r="D50" s="214"/>
      <c r="E50" s="72" t="e">
        <f>((('GHG Model - Residues'!EA25-'GHG Model - Residues'!ED25)/'GHG Model - Residues'!EA25)*$E$44)+((('GHG Model - Forest Thinnings'!EA25-'GHG Model - Forest Thinnings'!ED25)/'GHG Model - Forest Thinnings'!EA25)*$E$45)</f>
        <v>#N/A</v>
      </c>
      <c r="F50" s="19" t="s">
        <v>97</v>
      </c>
    </row>
    <row r="51" spans="3:6">
      <c r="C51" s="12"/>
      <c r="D51" s="214"/>
      <c r="E51" s="111" t="e">
        <f>((('GHG Model - Residues'!EA35-'GHG Model - Residues'!ED35)/'GHG Model - Residues'!EA35)*$E$44)+((('GHG Model - Forest Thinnings'!EA35-'GHG Model - Forest Thinnings'!ED35)/'GHG Model - Forest Thinnings'!EA35)*$E$45)</f>
        <v>#N/A</v>
      </c>
      <c r="F51" s="19" t="s">
        <v>98</v>
      </c>
    </row>
    <row r="52" spans="3:6">
      <c r="C52" s="12"/>
      <c r="D52" s="214"/>
      <c r="E52" s="72" t="e">
        <f>((('GHG Model - Residues'!EA45-'GHG Model - Residues'!ED45)/'GHG Model - Residues'!EA45)*$E$44)+((('GHG Model - Forest Thinnings'!EA45-'GHG Model - Forest Thinnings'!ED45)/'GHG Model - Forest Thinnings'!EA45)*$E$45)</f>
        <v>#N/A</v>
      </c>
      <c r="F52" s="19" t="s">
        <v>99</v>
      </c>
    </row>
    <row r="53" spans="3:6" ht="13.5" thickBot="1">
      <c r="C53" s="14"/>
      <c r="D53" s="215"/>
      <c r="E53" s="73" t="e">
        <f>((('GHG Model - Residues'!EA65-'GHG Model - Residues'!ED65)/'GHG Model - Residues'!EA65)*$E$44)+((('GHG Model - Forest Thinnings'!EA65-'GHG Model - Forest Thinnings'!ED65)/'GHG Model - Forest Thinnings'!EA65)*$E$45)</f>
        <v>#N/A</v>
      </c>
      <c r="F53" s="21" t="s">
        <v>100</v>
      </c>
    </row>
  </sheetData>
  <sheetProtection password="C24F" sheet="1" objects="1" scenarios="1"/>
  <protectedRanges>
    <protectedRange sqref="E19 E25 E28 E32 E35 H35 H44 E44 H44"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20">
    <mergeCell ref="H44:K46"/>
    <mergeCell ref="E10:F10"/>
    <mergeCell ref="D28:D31"/>
    <mergeCell ref="D32:D38"/>
    <mergeCell ref="D15:D17"/>
    <mergeCell ref="D24:F24"/>
    <mergeCell ref="D20:D21"/>
    <mergeCell ref="D41:D42"/>
    <mergeCell ref="E18:F18"/>
    <mergeCell ref="H35:K38"/>
    <mergeCell ref="D49:D53"/>
    <mergeCell ref="D18:D19"/>
    <mergeCell ref="B10:D10"/>
    <mergeCell ref="D47:D48"/>
    <mergeCell ref="C47:C48"/>
    <mergeCell ref="C6:F6"/>
    <mergeCell ref="C2:F2"/>
    <mergeCell ref="C3:F3"/>
    <mergeCell ref="C4:F4"/>
    <mergeCell ref="C5:F5"/>
  </mergeCells>
  <phoneticPr fontId="10" type="noConversion"/>
  <dataValidations disablePrompts="1" count="2">
    <dataValidation type="list" allowBlank="1" showInputMessage="1" showErrorMessage="1" sqref="E32">
      <formula1>ConventionalFuelList</formula1>
    </dataValidation>
    <dataValidation type="list" allowBlank="1" showInputMessage="1" showErrorMessage="1" sqref="E28">
      <formula1>ElectricGeneration</formula1>
    </dataValidation>
  </dataValidations>
  <printOptions horizontalCentered="1"/>
  <pageMargins left="0.32" right="0.33" top="1" bottom="1" header="0.5" footer="0.5"/>
  <pageSetup scale="53" orientation="portrait" horizontalDpi="300" verticalDpi="300" r:id="rId2"/>
  <headerFooter alignWithMargins="0"/>
  <legacyDrawing r:id="rId3"/>
</worksheet>
</file>

<file path=xl/worksheets/sheet4.xml><?xml version="1.0" encoding="utf-8"?>
<worksheet xmlns="http://schemas.openxmlformats.org/spreadsheetml/2006/main" xmlns:r="http://schemas.openxmlformats.org/officeDocument/2006/relationships">
  <sheetPr>
    <tabColor rgb="FFFFC000"/>
  </sheetPr>
  <dimension ref="B2:I42"/>
  <sheetViews>
    <sheetView workbookViewId="0"/>
  </sheetViews>
  <sheetFormatPr defaultRowHeight="12.75"/>
  <cols>
    <col min="1" max="1" width="3.42578125" customWidth="1"/>
    <col min="2" max="2" width="27" customWidth="1"/>
    <col min="3" max="9" width="17.7109375" customWidth="1"/>
  </cols>
  <sheetData>
    <row r="2" spans="2:5">
      <c r="B2" s="9" t="s">
        <v>119</v>
      </c>
    </row>
    <row r="3" spans="2:5" ht="13.5" thickBot="1"/>
    <row r="4" spans="2:5" ht="41.25" customHeight="1" thickBot="1">
      <c r="B4" s="78" t="s">
        <v>142</v>
      </c>
      <c r="C4" s="74" t="s">
        <v>48</v>
      </c>
      <c r="D4" s="241" t="s">
        <v>145</v>
      </c>
      <c r="E4" s="242"/>
    </row>
    <row r="5" spans="2:5">
      <c r="B5" s="76" t="s">
        <v>45</v>
      </c>
      <c r="C5" s="75" t="s">
        <v>152</v>
      </c>
      <c r="D5" s="79">
        <v>71200</v>
      </c>
      <c r="E5" s="80" t="s">
        <v>144</v>
      </c>
    </row>
    <row r="6" spans="2:5">
      <c r="B6" s="134" t="s">
        <v>223</v>
      </c>
      <c r="C6" s="18" t="s">
        <v>153</v>
      </c>
      <c r="D6" s="17">
        <v>8500</v>
      </c>
      <c r="E6" s="19" t="s">
        <v>121</v>
      </c>
    </row>
    <row r="7" spans="2:5">
      <c r="B7" s="134" t="s">
        <v>224</v>
      </c>
      <c r="C7" s="18" t="s">
        <v>154</v>
      </c>
      <c r="D7" s="17">
        <v>5100</v>
      </c>
      <c r="E7" s="19" t="s">
        <v>121</v>
      </c>
    </row>
    <row r="8" spans="2:5" ht="13.5" thickBot="1">
      <c r="B8" s="36" t="s">
        <v>44</v>
      </c>
      <c r="C8" s="20" t="s">
        <v>153</v>
      </c>
      <c r="D8" s="37">
        <v>8500</v>
      </c>
      <c r="E8" s="21" t="s">
        <v>121</v>
      </c>
    </row>
    <row r="10" spans="2:5" ht="13.5" thickBot="1"/>
    <row r="11" spans="2:5" ht="39" thickBot="1">
      <c r="B11" s="43" t="s">
        <v>143</v>
      </c>
      <c r="C11" s="69" t="s">
        <v>138</v>
      </c>
      <c r="D11" s="70" t="s">
        <v>139</v>
      </c>
    </row>
    <row r="12" spans="2:5">
      <c r="B12" s="42" t="s">
        <v>2</v>
      </c>
      <c r="C12" s="67" t="s">
        <v>141</v>
      </c>
      <c r="D12" s="68">
        <f>H27</f>
        <v>216.39947175000003</v>
      </c>
      <c r="E12" s="82" t="s">
        <v>148</v>
      </c>
    </row>
    <row r="13" spans="2:5">
      <c r="B13" s="35" t="s">
        <v>57</v>
      </c>
      <c r="C13" s="51">
        <v>0.75</v>
      </c>
      <c r="D13" s="66">
        <f>H28</f>
        <v>200.50800000000001</v>
      </c>
      <c r="E13" s="82" t="s">
        <v>148</v>
      </c>
    </row>
    <row r="14" spans="2:5">
      <c r="B14" s="35" t="s">
        <v>58</v>
      </c>
      <c r="C14" s="51">
        <v>0.75</v>
      </c>
      <c r="D14" s="66">
        <f>H29</f>
        <v>213.44400000000002</v>
      </c>
      <c r="E14" s="82" t="s">
        <v>148</v>
      </c>
    </row>
    <row r="15" spans="2:5">
      <c r="B15" s="35" t="s">
        <v>56</v>
      </c>
      <c r="C15" s="51">
        <v>0.8</v>
      </c>
      <c r="D15" s="66">
        <f>H30</f>
        <v>158.06175000000002</v>
      </c>
      <c r="E15" s="82" t="s">
        <v>148</v>
      </c>
    </row>
    <row r="16" spans="2:5">
      <c r="B16" s="35" t="s">
        <v>94</v>
      </c>
      <c r="C16" s="51">
        <v>0.85</v>
      </c>
      <c r="D16" s="66">
        <f>H30</f>
        <v>158.06175000000002</v>
      </c>
      <c r="E16" s="82" t="s">
        <v>148</v>
      </c>
    </row>
    <row r="17" spans="2:9" ht="13.5" thickBot="1">
      <c r="B17" s="36" t="s">
        <v>59</v>
      </c>
      <c r="C17" s="81">
        <v>0.8</v>
      </c>
      <c r="D17" s="84">
        <f>63.07*2.205*(AVERAGE(31/25,23/17))</f>
        <v>180.29932200000002</v>
      </c>
      <c r="E17" s="83" t="s">
        <v>175</v>
      </c>
    </row>
    <row r="19" spans="2:9" ht="13.5" thickBot="1"/>
    <row r="20" spans="2:9" ht="39" thickBot="1">
      <c r="B20" s="43" t="s">
        <v>87</v>
      </c>
      <c r="C20" s="41" t="s">
        <v>118</v>
      </c>
    </row>
    <row r="21" spans="2:9">
      <c r="B21" s="42" t="s">
        <v>84</v>
      </c>
      <c r="C21" s="94">
        <f>136*2.205*(44/12)</f>
        <v>1099.56</v>
      </c>
      <c r="D21" s="93" t="s">
        <v>187</v>
      </c>
    </row>
    <row r="22" spans="2:9" ht="13.5" thickBot="1">
      <c r="B22" s="36" t="s">
        <v>85</v>
      </c>
      <c r="C22" s="44" t="s">
        <v>86</v>
      </c>
    </row>
    <row r="23" spans="2:9">
      <c r="B23" s="13"/>
      <c r="C23" s="101"/>
    </row>
    <row r="24" spans="2:9">
      <c r="B24" s="13"/>
      <c r="C24" s="101"/>
    </row>
    <row r="25" spans="2:9" ht="13.5" thickBot="1">
      <c r="B25" s="9" t="s">
        <v>135</v>
      </c>
    </row>
    <row r="26" spans="2:9" ht="13.5" thickBot="1">
      <c r="B26" s="54" t="s">
        <v>125</v>
      </c>
      <c r="C26" s="239" t="s">
        <v>133</v>
      </c>
      <c r="D26" s="239"/>
      <c r="E26" s="55" t="s">
        <v>128</v>
      </c>
      <c r="F26" s="239" t="s">
        <v>134</v>
      </c>
      <c r="G26" s="239"/>
      <c r="H26" s="239" t="s">
        <v>131</v>
      </c>
      <c r="I26" s="240"/>
    </row>
    <row r="27" spans="2:9">
      <c r="B27" s="42" t="s">
        <v>2</v>
      </c>
      <c r="C27" s="56">
        <v>406</v>
      </c>
      <c r="D27" s="40" t="s">
        <v>129</v>
      </c>
      <c r="E27" s="63">
        <v>0.22500000000000001</v>
      </c>
      <c r="F27" s="61">
        <f>C27*E27</f>
        <v>91.350000000000009</v>
      </c>
      <c r="G27" s="40" t="s">
        <v>129</v>
      </c>
      <c r="H27" s="61">
        <f>F27*2.205*(44/12)*0.293</f>
        <v>216.39947175000003</v>
      </c>
      <c r="I27" s="59" t="s">
        <v>132</v>
      </c>
    </row>
    <row r="28" spans="2:9">
      <c r="B28" s="35" t="s">
        <v>127</v>
      </c>
      <c r="C28" s="57">
        <v>31</v>
      </c>
      <c r="D28" s="38" t="s">
        <v>130</v>
      </c>
      <c r="E28" s="64">
        <v>0.8</v>
      </c>
      <c r="F28" s="61">
        <f>C28*E28</f>
        <v>24.8</v>
      </c>
      <c r="G28" s="38" t="s">
        <v>130</v>
      </c>
      <c r="H28" s="61">
        <f>F28*2.205*(44/12)</f>
        <v>200.50800000000001</v>
      </c>
      <c r="I28" s="59" t="s">
        <v>132</v>
      </c>
    </row>
    <row r="29" spans="2:9">
      <c r="B29" s="35" t="s">
        <v>126</v>
      </c>
      <c r="C29" s="57">
        <v>33</v>
      </c>
      <c r="D29" s="38" t="s">
        <v>130</v>
      </c>
      <c r="E29" s="64">
        <v>0.8</v>
      </c>
      <c r="F29" s="61">
        <f>C29*E29</f>
        <v>26.400000000000002</v>
      </c>
      <c r="G29" s="38" t="s">
        <v>130</v>
      </c>
      <c r="H29" s="61">
        <f>F29*2.205*(44/12)</f>
        <v>213.44400000000002</v>
      </c>
      <c r="I29" s="59" t="s">
        <v>132</v>
      </c>
    </row>
    <row r="30" spans="2:9" ht="13.5" thickBot="1">
      <c r="B30" s="36" t="s">
        <v>56</v>
      </c>
      <c r="C30" s="58">
        <v>23</v>
      </c>
      <c r="D30" s="39" t="s">
        <v>130</v>
      </c>
      <c r="E30" s="65">
        <v>0.85</v>
      </c>
      <c r="F30" s="62">
        <f>C30*E30</f>
        <v>19.55</v>
      </c>
      <c r="G30" s="39" t="s">
        <v>130</v>
      </c>
      <c r="H30" s="62">
        <f>F30*2.205*(44/12)</f>
        <v>158.06175000000002</v>
      </c>
      <c r="I30" s="60" t="s">
        <v>132</v>
      </c>
    </row>
    <row r="33" spans="2:9">
      <c r="B33" s="9" t="s">
        <v>235</v>
      </c>
    </row>
    <row r="34" spans="2:9">
      <c r="B34" s="105" t="s">
        <v>236</v>
      </c>
    </row>
    <row r="35" spans="2:9" ht="13.5" thickBot="1"/>
    <row r="36" spans="2:9" ht="39" customHeight="1" thickBot="1">
      <c r="B36" s="234" t="s">
        <v>237</v>
      </c>
      <c r="C36" s="41" t="s">
        <v>174</v>
      </c>
      <c r="D36" s="162"/>
      <c r="E36" s="243" t="s">
        <v>241</v>
      </c>
      <c r="F36" s="243"/>
      <c r="G36" s="243"/>
      <c r="H36" s="243"/>
      <c r="I36" s="96"/>
    </row>
    <row r="37" spans="2:9" ht="13.5" thickBot="1">
      <c r="B37" s="235"/>
      <c r="C37" s="86">
        <v>5.5</v>
      </c>
      <c r="D37" s="162"/>
      <c r="E37" s="243"/>
      <c r="F37" s="243"/>
      <c r="G37" s="243"/>
      <c r="H37" s="243"/>
      <c r="I37" s="96"/>
    </row>
    <row r="38" spans="2:9" ht="13.5" thickBot="1">
      <c r="B38" s="13"/>
      <c r="C38" s="89"/>
      <c r="D38" s="116"/>
      <c r="E38" s="243"/>
      <c r="F38" s="243"/>
      <c r="G38" s="243"/>
      <c r="H38" s="243"/>
      <c r="I38" s="96"/>
    </row>
    <row r="39" spans="2:9">
      <c r="B39" s="234" t="s">
        <v>240</v>
      </c>
      <c r="C39" s="237" t="s">
        <v>238</v>
      </c>
      <c r="D39" s="238"/>
      <c r="E39" s="243"/>
      <c r="F39" s="243"/>
      <c r="G39" s="243"/>
      <c r="H39" s="243"/>
    </row>
    <row r="40" spans="2:9">
      <c r="B40" s="236"/>
      <c r="C40" s="163" t="s">
        <v>229</v>
      </c>
      <c r="D40" s="164" t="s">
        <v>202</v>
      </c>
      <c r="E40" s="243"/>
      <c r="F40" s="243"/>
      <c r="G40" s="243"/>
      <c r="H40" s="243"/>
    </row>
    <row r="41" spans="2:9" ht="13.5" thickBot="1">
      <c r="B41" s="235"/>
      <c r="C41" s="37">
        <v>1.1238999999999999</v>
      </c>
      <c r="D41" s="165">
        <v>-1.2E-2</v>
      </c>
      <c r="E41" s="243"/>
      <c r="F41" s="243"/>
      <c r="G41" s="243"/>
      <c r="H41" s="243"/>
    </row>
    <row r="42" spans="2:9">
      <c r="B42" s="13"/>
      <c r="D42" s="117"/>
    </row>
  </sheetData>
  <sheetProtection password="C24F" sheet="1" objects="1" scenarios="1"/>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8">
    <mergeCell ref="B36:B37"/>
    <mergeCell ref="B39:B41"/>
    <mergeCell ref="C39:D39"/>
    <mergeCell ref="H26:I26"/>
    <mergeCell ref="D4:E4"/>
    <mergeCell ref="C26:D26"/>
    <mergeCell ref="F26:G26"/>
    <mergeCell ref="E36:H41"/>
  </mergeCells>
  <phoneticPr fontId="10" type="noConversion"/>
  <pageMargins left="0.75" right="0.75" top="1" bottom="1" header="0.5" footer="0.5"/>
  <pageSetup orientation="portrait" horizontalDpi="200" verticalDpi="200" r:id="rId2"/>
  <headerFooter alignWithMargins="0"/>
</worksheet>
</file>

<file path=xl/worksheets/sheet5.xml><?xml version="1.0" encoding="utf-8"?>
<worksheet xmlns="http://schemas.openxmlformats.org/spreadsheetml/2006/main" xmlns:r="http://schemas.openxmlformats.org/officeDocument/2006/relationships">
  <sheetPr>
    <tabColor theme="5" tint="-0.249977111117893"/>
  </sheetPr>
  <dimension ref="B2:M33"/>
  <sheetViews>
    <sheetView workbookViewId="0"/>
  </sheetViews>
  <sheetFormatPr defaultRowHeight="12.75"/>
  <cols>
    <col min="1" max="1" width="2.140625" customWidth="1"/>
    <col min="2" max="2" width="2.85546875" customWidth="1"/>
    <col min="3" max="3" width="5.5703125" customWidth="1"/>
    <col min="4" max="4" width="44.85546875" customWidth="1"/>
    <col min="5" max="7" width="9.7109375" customWidth="1"/>
    <col min="8" max="8" width="1.28515625" customWidth="1"/>
    <col min="9" max="14" width="10.7109375" customWidth="1"/>
  </cols>
  <sheetData>
    <row r="2" spans="2:6" ht="13.5" thickBot="1"/>
    <row r="3" spans="2:6">
      <c r="B3" s="207" t="s">
        <v>113</v>
      </c>
      <c r="C3" s="208"/>
      <c r="D3" s="208"/>
      <c r="E3" s="208"/>
      <c r="F3" s="209"/>
    </row>
    <row r="4" spans="2:6">
      <c r="B4" s="210" t="s">
        <v>114</v>
      </c>
      <c r="C4" s="211"/>
      <c r="D4" s="211"/>
      <c r="E4" s="211"/>
      <c r="F4" s="212"/>
    </row>
    <row r="5" spans="2:6">
      <c r="B5" s="210"/>
      <c r="C5" s="211"/>
      <c r="D5" s="211"/>
      <c r="E5" s="211"/>
      <c r="F5" s="212"/>
    </row>
    <row r="6" spans="2:6">
      <c r="B6" s="210" t="s">
        <v>255</v>
      </c>
      <c r="C6" s="211"/>
      <c r="D6" s="211"/>
      <c r="E6" s="211"/>
      <c r="F6" s="212"/>
    </row>
    <row r="7" spans="2:6" ht="13.5" thickBot="1">
      <c r="B7" s="202" t="s">
        <v>256</v>
      </c>
      <c r="C7" s="203"/>
      <c r="D7" s="203"/>
      <c r="E7" s="203"/>
      <c r="F7" s="204"/>
    </row>
    <row r="8" spans="2:6">
      <c r="B8" s="9"/>
    </row>
    <row r="10" spans="2:6" ht="61.5" customHeight="1">
      <c r="B10" s="244" t="s">
        <v>257</v>
      </c>
      <c r="C10" s="245"/>
      <c r="D10" s="245"/>
      <c r="E10" s="245"/>
      <c r="F10" s="245"/>
    </row>
    <row r="12" spans="2:6">
      <c r="B12" s="181" t="s">
        <v>258</v>
      </c>
    </row>
    <row r="13" spans="2:6">
      <c r="B13" t="s">
        <v>242</v>
      </c>
    </row>
    <row r="14" spans="2:6">
      <c r="B14" s="181" t="s">
        <v>259</v>
      </c>
    </row>
    <row r="15" spans="2:6">
      <c r="B15" t="s">
        <v>243</v>
      </c>
    </row>
    <row r="16" spans="2:6">
      <c r="B16" t="s">
        <v>264</v>
      </c>
    </row>
    <row r="18" spans="3:13" ht="18" customHeight="1" thickBot="1">
      <c r="L18" s="16" t="s">
        <v>104</v>
      </c>
    </row>
    <row r="19" spans="3:13" ht="18" customHeight="1" thickBot="1">
      <c r="C19" s="249" t="s">
        <v>245</v>
      </c>
      <c r="D19" s="250"/>
      <c r="E19" s="250"/>
      <c r="F19" s="251"/>
      <c r="L19" s="32" t="s">
        <v>105</v>
      </c>
    </row>
    <row r="20" spans="3:13" ht="18" customHeight="1" thickBot="1">
      <c r="C20" s="252" t="s">
        <v>146</v>
      </c>
      <c r="D20" s="253"/>
      <c r="E20" s="254"/>
      <c r="F20" s="255"/>
      <c r="G20" s="255"/>
      <c r="H20" s="255"/>
      <c r="I20" s="255"/>
      <c r="J20" s="256"/>
      <c r="L20" s="45" t="s">
        <v>107</v>
      </c>
    </row>
    <row r="21" spans="3:13" ht="18" customHeight="1">
      <c r="C21" s="187" t="s">
        <v>244</v>
      </c>
      <c r="D21" s="188"/>
      <c r="E21" s="189"/>
      <c r="F21" s="188"/>
    </row>
    <row r="22" spans="3:13" ht="18" customHeight="1">
      <c r="C22" s="182" t="s">
        <v>251</v>
      </c>
      <c r="D22" s="59"/>
      <c r="E22" s="177"/>
      <c r="F22" s="59" t="s">
        <v>155</v>
      </c>
      <c r="I22" s="246" t="s">
        <v>263</v>
      </c>
      <c r="J22" s="247"/>
      <c r="K22" s="247"/>
      <c r="L22" s="247"/>
      <c r="M22" s="248"/>
    </row>
    <row r="23" spans="3:13" ht="18" customHeight="1">
      <c r="C23" s="182" t="s">
        <v>246</v>
      </c>
      <c r="D23" s="59"/>
      <c r="E23" s="35"/>
      <c r="F23" s="59"/>
    </row>
    <row r="24" spans="3:13" ht="18" customHeight="1">
      <c r="C24" s="180"/>
      <c r="D24" s="185" t="s">
        <v>247</v>
      </c>
      <c r="E24" s="177"/>
      <c r="F24" s="59" t="s">
        <v>155</v>
      </c>
    </row>
    <row r="25" spans="3:13" ht="18" customHeight="1">
      <c r="C25" s="180"/>
      <c r="D25" s="185" t="s">
        <v>239</v>
      </c>
      <c r="E25" s="177"/>
      <c r="F25" s="59" t="s">
        <v>155</v>
      </c>
    </row>
    <row r="26" spans="3:13" ht="18" customHeight="1">
      <c r="C26" s="180"/>
      <c r="D26" s="185" t="s">
        <v>248</v>
      </c>
      <c r="E26" s="177"/>
      <c r="F26" s="59" t="s">
        <v>155</v>
      </c>
    </row>
    <row r="27" spans="3:13" ht="18" customHeight="1">
      <c r="C27" s="180"/>
      <c r="D27" s="185" t="s">
        <v>249</v>
      </c>
      <c r="E27" s="177"/>
      <c r="F27" s="59" t="s">
        <v>155</v>
      </c>
    </row>
    <row r="28" spans="3:13" ht="18" customHeight="1">
      <c r="C28" s="180"/>
      <c r="D28" s="185" t="s">
        <v>250</v>
      </c>
      <c r="E28" s="177"/>
      <c r="F28" s="59" t="s">
        <v>155</v>
      </c>
    </row>
    <row r="29" spans="3:13" ht="18" customHeight="1">
      <c r="C29" s="180"/>
      <c r="D29" s="183" t="s">
        <v>260</v>
      </c>
      <c r="E29" s="178">
        <f>E24+E26+E27+E28</f>
        <v>0</v>
      </c>
      <c r="F29" s="59" t="s">
        <v>155</v>
      </c>
      <c r="G29" s="186" t="str">
        <f>IF($E$29+$E$30=0,"",E29/($E$29+$E$30))</f>
        <v/>
      </c>
      <c r="I29" s="246" t="s">
        <v>262</v>
      </c>
      <c r="J29" s="247"/>
      <c r="K29" s="247"/>
      <c r="L29" s="247"/>
      <c r="M29" s="248"/>
    </row>
    <row r="30" spans="3:13" ht="18" customHeight="1">
      <c r="C30" s="180"/>
      <c r="D30" s="183" t="s">
        <v>261</v>
      </c>
      <c r="E30" s="178">
        <f>E25</f>
        <v>0</v>
      </c>
      <c r="F30" s="59" t="s">
        <v>155</v>
      </c>
      <c r="G30" s="186" t="str">
        <f>IF($E$29+$E$30=0,"",E30/($E$29+$E$30))</f>
        <v/>
      </c>
    </row>
    <row r="31" spans="3:13" ht="18" customHeight="1">
      <c r="C31" s="182" t="s">
        <v>252</v>
      </c>
      <c r="D31" s="59"/>
      <c r="E31" s="177"/>
      <c r="F31" s="59"/>
      <c r="I31" s="246" t="s">
        <v>266</v>
      </c>
      <c r="J31" s="247"/>
      <c r="K31" s="247"/>
      <c r="L31" s="247"/>
      <c r="M31" s="248"/>
    </row>
    <row r="32" spans="3:13" ht="18" customHeight="1">
      <c r="C32" s="182" t="s">
        <v>253</v>
      </c>
      <c r="D32" s="59"/>
      <c r="E32" s="177"/>
      <c r="F32" s="59"/>
      <c r="I32" s="246" t="s">
        <v>265</v>
      </c>
      <c r="J32" s="247"/>
      <c r="K32" s="247"/>
      <c r="L32" s="247"/>
      <c r="M32" s="248"/>
    </row>
    <row r="33" spans="3:6" ht="18" customHeight="1" thickBot="1">
      <c r="C33" s="184" t="s">
        <v>254</v>
      </c>
      <c r="D33" s="131"/>
      <c r="E33" s="179" t="str">
        <f>IF(OR(E32="",0.5-E32&lt;0),"",0.5-E32)</f>
        <v/>
      </c>
      <c r="F33" s="131"/>
    </row>
  </sheetData>
  <sheetProtection password="C24F" sheet="1" objects="1" scenarios="1"/>
  <protectedRanges>
    <protectedRange sqref="E20 E21 E22 E24 E25 E26 E27 E28 E31 E32" name="Range1"/>
  </protectedRanges>
  <mergeCells count="13">
    <mergeCell ref="I32:M32"/>
    <mergeCell ref="I31:M31"/>
    <mergeCell ref="I29:M29"/>
    <mergeCell ref="I22:M22"/>
    <mergeCell ref="C19:F19"/>
    <mergeCell ref="C20:D20"/>
    <mergeCell ref="E20:J20"/>
    <mergeCell ref="B10:F10"/>
    <mergeCell ref="B3:F3"/>
    <mergeCell ref="B4:F4"/>
    <mergeCell ref="B5:F5"/>
    <mergeCell ref="B6:F6"/>
    <mergeCell ref="B7:F7"/>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sheetPr>
    <tabColor rgb="FF92D050"/>
  </sheetPr>
  <dimension ref="B2:ED95"/>
  <sheetViews>
    <sheetView workbookViewId="0"/>
  </sheetViews>
  <sheetFormatPr defaultRowHeight="12.75"/>
  <cols>
    <col min="1" max="1" width="3.85546875" customWidth="1"/>
    <col min="7" max="8" width="3.140625" customWidth="1"/>
    <col min="131" max="134" width="11.7109375" customWidth="1"/>
  </cols>
  <sheetData>
    <row r="2" spans="2:134">
      <c r="B2" s="9" t="s">
        <v>101</v>
      </c>
    </row>
    <row r="3" spans="2:134">
      <c r="B3" s="9" t="s">
        <v>217</v>
      </c>
    </row>
    <row r="5" spans="2:134">
      <c r="B5" s="9" t="s">
        <v>193</v>
      </c>
      <c r="D5" s="102"/>
      <c r="I5" s="9"/>
    </row>
    <row r="6" spans="2:134">
      <c r="C6" s="1" t="s">
        <v>40</v>
      </c>
      <c r="D6" s="174">
        <f>Parameters!C37</f>
        <v>5.5</v>
      </c>
      <c r="E6" s="3" t="s">
        <v>41</v>
      </c>
      <c r="I6" s="9"/>
    </row>
    <row r="7" spans="2:134">
      <c r="C7" s="1" t="s">
        <v>1</v>
      </c>
      <c r="D7" s="7">
        <f>-LN(0.5)/D6</f>
        <v>0.12602676010180824</v>
      </c>
    </row>
    <row r="8" spans="2:134">
      <c r="C8" s="1" t="s">
        <v>3</v>
      </c>
      <c r="D8" s="175" t="e">
        <f>'GHG Analysis'!E42</f>
        <v>#N/A</v>
      </c>
      <c r="F8" s="102"/>
    </row>
    <row r="9" spans="2:134">
      <c r="C9" s="106" t="s">
        <v>196</v>
      </c>
      <c r="D9">
        <v>-1</v>
      </c>
      <c r="E9" s="105" t="s">
        <v>194</v>
      </c>
      <c r="I9" s="8"/>
      <c r="J9" s="95"/>
    </row>
    <row r="10" spans="2:134">
      <c r="C10" s="1" t="s">
        <v>38</v>
      </c>
      <c r="D10" s="5" t="e">
        <f>-D9/('GHG Model - Residues'!$D$8-1)</f>
        <v>#N/A</v>
      </c>
      <c r="E10" s="105" t="s">
        <v>195</v>
      </c>
      <c r="K10" s="4"/>
    </row>
    <row r="11" spans="2:134">
      <c r="C11" s="1"/>
      <c r="D11" s="5"/>
      <c r="K11" s="4"/>
    </row>
    <row r="12" spans="2:134">
      <c r="C12" s="1"/>
      <c r="D12" s="5"/>
      <c r="K12" s="4"/>
    </row>
    <row r="13" spans="2:134">
      <c r="B13" s="9" t="s">
        <v>102</v>
      </c>
      <c r="G13" s="99"/>
      <c r="I13" s="9" t="s">
        <v>103</v>
      </c>
      <c r="J13" s="3"/>
    </row>
    <row r="14" spans="2:134">
      <c r="G14" s="99"/>
      <c r="I14" s="257" t="s">
        <v>6</v>
      </c>
      <c r="J14" s="258"/>
      <c r="K14" s="258"/>
      <c r="L14" s="259"/>
      <c r="M14" s="257" t="s">
        <v>7</v>
      </c>
      <c r="N14" s="258"/>
      <c r="O14" s="258"/>
      <c r="P14" s="259"/>
      <c r="Q14" s="257" t="s">
        <v>8</v>
      </c>
      <c r="R14" s="258"/>
      <c r="S14" s="258"/>
      <c r="T14" s="259"/>
      <c r="U14" s="257" t="s">
        <v>9</v>
      </c>
      <c r="V14" s="258"/>
      <c r="W14" s="258"/>
      <c r="X14" s="259"/>
      <c r="Y14" s="257" t="s">
        <v>10</v>
      </c>
      <c r="Z14" s="258"/>
      <c r="AA14" s="258"/>
      <c r="AB14" s="259"/>
      <c r="AC14" s="257" t="s">
        <v>11</v>
      </c>
      <c r="AD14" s="258"/>
      <c r="AE14" s="258"/>
      <c r="AF14" s="259"/>
      <c r="AG14" s="257" t="s">
        <v>12</v>
      </c>
      <c r="AH14" s="258"/>
      <c r="AI14" s="258"/>
      <c r="AJ14" s="259"/>
      <c r="AK14" s="257" t="s">
        <v>13</v>
      </c>
      <c r="AL14" s="258"/>
      <c r="AM14" s="258"/>
      <c r="AN14" s="259"/>
      <c r="AO14" s="257" t="s">
        <v>14</v>
      </c>
      <c r="AP14" s="258"/>
      <c r="AQ14" s="258"/>
      <c r="AR14" s="259"/>
      <c r="AS14" s="257" t="s">
        <v>15</v>
      </c>
      <c r="AT14" s="258"/>
      <c r="AU14" s="258"/>
      <c r="AV14" s="259"/>
      <c r="AW14" s="257" t="s">
        <v>16</v>
      </c>
      <c r="AX14" s="258"/>
      <c r="AY14" s="258"/>
      <c r="AZ14" s="259"/>
      <c r="BA14" s="257" t="s">
        <v>17</v>
      </c>
      <c r="BB14" s="258"/>
      <c r="BC14" s="258"/>
      <c r="BD14" s="259"/>
      <c r="BE14" s="257" t="s">
        <v>18</v>
      </c>
      <c r="BF14" s="258"/>
      <c r="BG14" s="258"/>
      <c r="BH14" s="259"/>
      <c r="BI14" s="257" t="s">
        <v>19</v>
      </c>
      <c r="BJ14" s="258"/>
      <c r="BK14" s="258"/>
      <c r="BL14" s="259"/>
      <c r="BM14" s="257" t="s">
        <v>20</v>
      </c>
      <c r="BN14" s="258"/>
      <c r="BO14" s="258"/>
      <c r="BP14" s="259"/>
      <c r="BQ14" s="257" t="s">
        <v>21</v>
      </c>
      <c r="BR14" s="258"/>
      <c r="BS14" s="258"/>
      <c r="BT14" s="259"/>
      <c r="BU14" s="257" t="s">
        <v>22</v>
      </c>
      <c r="BV14" s="258"/>
      <c r="BW14" s="258"/>
      <c r="BX14" s="259"/>
      <c r="BY14" s="257" t="s">
        <v>23</v>
      </c>
      <c r="BZ14" s="258"/>
      <c r="CA14" s="258"/>
      <c r="CB14" s="259"/>
      <c r="CC14" s="257" t="s">
        <v>24</v>
      </c>
      <c r="CD14" s="258"/>
      <c r="CE14" s="258"/>
      <c r="CF14" s="259"/>
      <c r="CG14" s="257" t="s">
        <v>25</v>
      </c>
      <c r="CH14" s="258"/>
      <c r="CI14" s="258"/>
      <c r="CJ14" s="259"/>
      <c r="CK14" s="257" t="s">
        <v>26</v>
      </c>
      <c r="CL14" s="258"/>
      <c r="CM14" s="258"/>
      <c r="CN14" s="259"/>
      <c r="CO14" s="257" t="s">
        <v>27</v>
      </c>
      <c r="CP14" s="258"/>
      <c r="CQ14" s="258"/>
      <c r="CR14" s="259"/>
      <c r="CS14" s="257" t="s">
        <v>28</v>
      </c>
      <c r="CT14" s="258"/>
      <c r="CU14" s="258"/>
      <c r="CV14" s="259"/>
      <c r="CW14" s="257" t="s">
        <v>29</v>
      </c>
      <c r="CX14" s="258"/>
      <c r="CY14" s="258"/>
      <c r="CZ14" s="259"/>
      <c r="DA14" s="257" t="s">
        <v>30</v>
      </c>
      <c r="DB14" s="258"/>
      <c r="DC14" s="258"/>
      <c r="DD14" s="259"/>
      <c r="DE14" s="257" t="s">
        <v>31</v>
      </c>
      <c r="DF14" s="258"/>
      <c r="DG14" s="258"/>
      <c r="DH14" s="259"/>
      <c r="DI14" s="257" t="s">
        <v>32</v>
      </c>
      <c r="DJ14" s="258"/>
      <c r="DK14" s="258"/>
      <c r="DL14" s="259"/>
      <c r="DM14" s="257" t="s">
        <v>33</v>
      </c>
      <c r="DN14" s="258"/>
      <c r="DO14" s="258"/>
      <c r="DP14" s="259"/>
      <c r="DQ14" s="257" t="s">
        <v>34</v>
      </c>
      <c r="DR14" s="258"/>
      <c r="DS14" s="258"/>
      <c r="DT14" s="259"/>
      <c r="DU14" s="257" t="s">
        <v>35</v>
      </c>
      <c r="DV14" s="258"/>
      <c r="DW14" s="258"/>
      <c r="DX14" s="259"/>
      <c r="DZ14" s="257" t="s">
        <v>36</v>
      </c>
      <c r="EA14" s="258"/>
      <c r="EB14" s="258"/>
      <c r="EC14" s="258"/>
      <c r="ED14" s="259"/>
    </row>
    <row r="15" spans="2:134" ht="25.5">
      <c r="B15" s="110" t="s">
        <v>191</v>
      </c>
      <c r="C15" s="110" t="s">
        <v>197</v>
      </c>
      <c r="D15" s="107" t="s">
        <v>5</v>
      </c>
      <c r="E15" s="107" t="s">
        <v>4</v>
      </c>
      <c r="F15" s="107"/>
      <c r="G15" s="109"/>
      <c r="H15" s="107"/>
      <c r="I15" s="110" t="s">
        <v>191</v>
      </c>
      <c r="J15" s="110" t="s">
        <v>197</v>
      </c>
      <c r="K15" s="107" t="s">
        <v>5</v>
      </c>
      <c r="L15" s="107" t="s">
        <v>4</v>
      </c>
      <c r="M15" s="110" t="s">
        <v>191</v>
      </c>
      <c r="N15" s="110" t="s">
        <v>197</v>
      </c>
      <c r="O15" s="107" t="s">
        <v>5</v>
      </c>
      <c r="P15" s="107" t="s">
        <v>4</v>
      </c>
      <c r="Q15" s="110" t="s">
        <v>191</v>
      </c>
      <c r="R15" s="110" t="s">
        <v>197</v>
      </c>
      <c r="S15" s="107" t="s">
        <v>5</v>
      </c>
      <c r="T15" s="107" t="s">
        <v>4</v>
      </c>
      <c r="U15" s="110" t="s">
        <v>191</v>
      </c>
      <c r="V15" s="110" t="s">
        <v>197</v>
      </c>
      <c r="W15" s="107" t="s">
        <v>5</v>
      </c>
      <c r="X15" s="107" t="s">
        <v>4</v>
      </c>
      <c r="Y15" s="110" t="s">
        <v>191</v>
      </c>
      <c r="Z15" s="110" t="s">
        <v>197</v>
      </c>
      <c r="AA15" s="107" t="s">
        <v>5</v>
      </c>
      <c r="AB15" s="107" t="s">
        <v>4</v>
      </c>
      <c r="AC15" s="110" t="s">
        <v>191</v>
      </c>
      <c r="AD15" s="110" t="s">
        <v>197</v>
      </c>
      <c r="AE15" s="107" t="s">
        <v>5</v>
      </c>
      <c r="AF15" s="107" t="s">
        <v>4</v>
      </c>
      <c r="AG15" s="110" t="s">
        <v>191</v>
      </c>
      <c r="AH15" s="110" t="s">
        <v>197</v>
      </c>
      <c r="AI15" s="107" t="s">
        <v>5</v>
      </c>
      <c r="AJ15" s="107" t="s">
        <v>4</v>
      </c>
      <c r="AK15" s="110" t="s">
        <v>191</v>
      </c>
      <c r="AL15" s="110" t="s">
        <v>197</v>
      </c>
      <c r="AM15" s="107" t="s">
        <v>5</v>
      </c>
      <c r="AN15" s="107" t="s">
        <v>4</v>
      </c>
      <c r="AO15" s="110" t="s">
        <v>191</v>
      </c>
      <c r="AP15" s="110" t="s">
        <v>197</v>
      </c>
      <c r="AQ15" s="107" t="s">
        <v>5</v>
      </c>
      <c r="AR15" s="107" t="s">
        <v>4</v>
      </c>
      <c r="AS15" s="110" t="s">
        <v>191</v>
      </c>
      <c r="AT15" s="110" t="s">
        <v>197</v>
      </c>
      <c r="AU15" s="107" t="s">
        <v>5</v>
      </c>
      <c r="AV15" s="107" t="s">
        <v>4</v>
      </c>
      <c r="AW15" s="110" t="s">
        <v>191</v>
      </c>
      <c r="AX15" s="110" t="s">
        <v>197</v>
      </c>
      <c r="AY15" s="107" t="s">
        <v>5</v>
      </c>
      <c r="AZ15" s="107" t="s">
        <v>4</v>
      </c>
      <c r="BA15" s="110" t="s">
        <v>191</v>
      </c>
      <c r="BB15" s="110" t="s">
        <v>197</v>
      </c>
      <c r="BC15" s="107" t="s">
        <v>5</v>
      </c>
      <c r="BD15" s="107" t="s">
        <v>4</v>
      </c>
      <c r="BE15" s="110" t="s">
        <v>191</v>
      </c>
      <c r="BF15" s="110" t="s">
        <v>197</v>
      </c>
      <c r="BG15" s="107" t="s">
        <v>5</v>
      </c>
      <c r="BH15" s="107" t="s">
        <v>4</v>
      </c>
      <c r="BI15" s="110" t="s">
        <v>191</v>
      </c>
      <c r="BJ15" s="110" t="s">
        <v>197</v>
      </c>
      <c r="BK15" s="107" t="s">
        <v>5</v>
      </c>
      <c r="BL15" s="107" t="s">
        <v>4</v>
      </c>
      <c r="BM15" s="110" t="s">
        <v>191</v>
      </c>
      <c r="BN15" s="110" t="s">
        <v>197</v>
      </c>
      <c r="BO15" s="107" t="s">
        <v>5</v>
      </c>
      <c r="BP15" s="107" t="s">
        <v>4</v>
      </c>
      <c r="BQ15" s="110" t="s">
        <v>191</v>
      </c>
      <c r="BR15" s="110" t="s">
        <v>197</v>
      </c>
      <c r="BS15" s="107" t="s">
        <v>5</v>
      </c>
      <c r="BT15" s="107" t="s">
        <v>4</v>
      </c>
      <c r="BU15" s="110" t="s">
        <v>191</v>
      </c>
      <c r="BV15" s="110" t="s">
        <v>197</v>
      </c>
      <c r="BW15" s="107" t="s">
        <v>5</v>
      </c>
      <c r="BX15" s="107" t="s">
        <v>4</v>
      </c>
      <c r="BY15" s="110" t="s">
        <v>191</v>
      </c>
      <c r="BZ15" s="110" t="s">
        <v>197</v>
      </c>
      <c r="CA15" s="107" t="s">
        <v>5</v>
      </c>
      <c r="CB15" s="107" t="s">
        <v>4</v>
      </c>
      <c r="CC15" s="110" t="s">
        <v>191</v>
      </c>
      <c r="CD15" s="110" t="s">
        <v>197</v>
      </c>
      <c r="CE15" s="107" t="s">
        <v>5</v>
      </c>
      <c r="CF15" s="107" t="s">
        <v>4</v>
      </c>
      <c r="CG15" s="110" t="s">
        <v>191</v>
      </c>
      <c r="CH15" s="110" t="s">
        <v>197</v>
      </c>
      <c r="CI15" s="107" t="s">
        <v>5</v>
      </c>
      <c r="CJ15" s="107" t="s">
        <v>4</v>
      </c>
      <c r="CK15" s="110" t="s">
        <v>191</v>
      </c>
      <c r="CL15" s="110" t="s">
        <v>197</v>
      </c>
      <c r="CM15" s="107" t="s">
        <v>5</v>
      </c>
      <c r="CN15" s="107" t="s">
        <v>4</v>
      </c>
      <c r="CO15" s="110" t="s">
        <v>191</v>
      </c>
      <c r="CP15" s="110" t="s">
        <v>197</v>
      </c>
      <c r="CQ15" s="107" t="s">
        <v>5</v>
      </c>
      <c r="CR15" s="107" t="s">
        <v>4</v>
      </c>
      <c r="CS15" s="110" t="s">
        <v>191</v>
      </c>
      <c r="CT15" s="110" t="s">
        <v>197</v>
      </c>
      <c r="CU15" s="107" t="s">
        <v>5</v>
      </c>
      <c r="CV15" s="107" t="s">
        <v>4</v>
      </c>
      <c r="CW15" s="110" t="s">
        <v>191</v>
      </c>
      <c r="CX15" s="110" t="s">
        <v>197</v>
      </c>
      <c r="CY15" s="107" t="s">
        <v>5</v>
      </c>
      <c r="CZ15" s="107" t="s">
        <v>4</v>
      </c>
      <c r="DA15" s="110" t="s">
        <v>191</v>
      </c>
      <c r="DB15" s="110" t="s">
        <v>197</v>
      </c>
      <c r="DC15" s="107" t="s">
        <v>5</v>
      </c>
      <c r="DD15" s="107" t="s">
        <v>4</v>
      </c>
      <c r="DE15" s="110" t="s">
        <v>191</v>
      </c>
      <c r="DF15" s="110" t="s">
        <v>197</v>
      </c>
      <c r="DG15" s="107" t="s">
        <v>5</v>
      </c>
      <c r="DH15" s="107" t="s">
        <v>4</v>
      </c>
      <c r="DI15" s="110" t="s">
        <v>191</v>
      </c>
      <c r="DJ15" s="110" t="s">
        <v>197</v>
      </c>
      <c r="DK15" s="107" t="s">
        <v>5</v>
      </c>
      <c r="DL15" s="107" t="s">
        <v>4</v>
      </c>
      <c r="DM15" s="110" t="s">
        <v>191</v>
      </c>
      <c r="DN15" s="110" t="s">
        <v>197</v>
      </c>
      <c r="DO15" s="107" t="s">
        <v>5</v>
      </c>
      <c r="DP15" s="107" t="s">
        <v>4</v>
      </c>
      <c r="DQ15" s="110" t="s">
        <v>191</v>
      </c>
      <c r="DR15" s="110" t="s">
        <v>197</v>
      </c>
      <c r="DS15" s="107" t="s">
        <v>5</v>
      </c>
      <c r="DT15" s="107" t="s">
        <v>4</v>
      </c>
      <c r="DU15" s="110" t="s">
        <v>191</v>
      </c>
      <c r="DV15" s="110" t="s">
        <v>197</v>
      </c>
      <c r="DW15" s="107" t="s">
        <v>5</v>
      </c>
      <c r="DX15" s="107" t="s">
        <v>4</v>
      </c>
      <c r="DY15" s="107"/>
      <c r="DZ15" s="110" t="s">
        <v>191</v>
      </c>
      <c r="EA15" s="108" t="s">
        <v>37</v>
      </c>
      <c r="EB15" s="108" t="s">
        <v>38</v>
      </c>
      <c r="EC15" s="108" t="s">
        <v>5</v>
      </c>
      <c r="ED15" s="108" t="s">
        <v>39</v>
      </c>
    </row>
    <row r="16" spans="2:134">
      <c r="B16">
        <v>1</v>
      </c>
      <c r="C16" s="6">
        <f>EXP(-'GHG Model - Residues'!$D$7*(B16-0.5))</f>
        <v>0.93893091066170631</v>
      </c>
      <c r="D16" s="103" t="e">
        <f t="shared" ref="D16:D45" si="0">-$D$10*(1-C16)</f>
        <v>#N/A</v>
      </c>
      <c r="E16" s="103" t="e">
        <f t="shared" ref="E16:E45" si="1">$D$10+D16</f>
        <v>#N/A</v>
      </c>
      <c r="G16" s="99"/>
      <c r="I16">
        <v>1</v>
      </c>
      <c r="J16" s="100">
        <f t="shared" ref="J16:J47" si="2">EXP(-$D$7*(I16-0.5))</f>
        <v>0.93893091066170631</v>
      </c>
      <c r="K16" s="104" t="e">
        <f t="shared" ref="K16:K47" si="3">-$D$10*(1-J16)</f>
        <v>#N/A</v>
      </c>
      <c r="L16" s="104" t="e">
        <f t="shared" ref="L16:L47" si="4">$D$10+K16</f>
        <v>#N/A</v>
      </c>
      <c r="DZ16">
        <v>1</v>
      </c>
      <c r="EA16">
        <f t="shared" ref="EA16:EA47" si="5">MIN(DZ16,30)*$D$9</f>
        <v>-1</v>
      </c>
      <c r="EB16" s="100" t="e">
        <f t="shared" ref="EB16:EB47" si="6">MIN(DZ16,30)*$D$10</f>
        <v>#N/A</v>
      </c>
      <c r="EC16" s="5" t="e">
        <f t="shared" ref="EC16:EC47" si="7">K16+O16+S16+W16+AA16+AE16+AI16+AM16+AQ16+AU16+AY16+BC16+BG16+BK16+BO16+BS16+BW16+CA16+CE16+CI16+CM16+CQ16+CU16+CY16+DC16+DG16+DK16+DO16+DS16+DW16</f>
        <v>#N/A</v>
      </c>
      <c r="ED16" s="5" t="e">
        <f t="shared" ref="ED16:ED47" si="8">L16+P16+T16+X16+AB16+AF16+AJ16+AN16+AR16+AV16+AZ16+BD16+BH16+BL16+BP16+BT16+BX16+CB16+CF16+CJ16+CN16+CR16+CV16+CZ16+DD16+DH16+DL16+DP16+DT16+DX16</f>
        <v>#N/A</v>
      </c>
    </row>
    <row r="17" spans="2:134">
      <c r="B17">
        <v>2</v>
      </c>
      <c r="C17" s="6">
        <f>EXP(-'GHG Model - Residues'!$D$7*(B17-0.5))</f>
        <v>0.82775327988481073</v>
      </c>
      <c r="D17" s="103" t="e">
        <f t="shared" si="0"/>
        <v>#N/A</v>
      </c>
      <c r="E17" s="103" t="e">
        <f t="shared" si="1"/>
        <v>#N/A</v>
      </c>
      <c r="G17" s="99"/>
      <c r="I17">
        <v>2</v>
      </c>
      <c r="J17" s="100">
        <f t="shared" si="2"/>
        <v>0.82775327988481073</v>
      </c>
      <c r="K17" s="104" t="e">
        <f t="shared" si="3"/>
        <v>#N/A</v>
      </c>
      <c r="L17" s="104" t="e">
        <f t="shared" si="4"/>
        <v>#N/A</v>
      </c>
      <c r="M17">
        <v>1</v>
      </c>
      <c r="N17" s="100">
        <f t="shared" ref="N17:N48" si="9">EXP(-$D$7*(M17-0.5))</f>
        <v>0.93893091066170631</v>
      </c>
      <c r="O17" s="104" t="e">
        <f t="shared" ref="O17:O48" si="10">-$D$10*(1-N17)</f>
        <v>#N/A</v>
      </c>
      <c r="P17" s="104" t="e">
        <f t="shared" ref="P17:P48" si="11">$D$10+O17</f>
        <v>#N/A</v>
      </c>
      <c r="DZ17">
        <v>2</v>
      </c>
      <c r="EA17">
        <f t="shared" si="5"/>
        <v>-2</v>
      </c>
      <c r="EB17" s="100" t="e">
        <f t="shared" si="6"/>
        <v>#N/A</v>
      </c>
      <c r="EC17" s="5" t="e">
        <f t="shared" si="7"/>
        <v>#N/A</v>
      </c>
      <c r="ED17" s="5" t="e">
        <f t="shared" si="8"/>
        <v>#N/A</v>
      </c>
    </row>
    <row r="18" spans="2:134">
      <c r="B18">
        <v>3</v>
      </c>
      <c r="C18" s="6">
        <f>EXP(-'GHG Model - Residues'!$D$7*(B18-0.5))</f>
        <v>0.72974005284072307</v>
      </c>
      <c r="D18" s="103" t="e">
        <f t="shared" si="0"/>
        <v>#N/A</v>
      </c>
      <c r="E18" s="103" t="e">
        <f t="shared" si="1"/>
        <v>#N/A</v>
      </c>
      <c r="G18" s="99"/>
      <c r="I18">
        <v>3</v>
      </c>
      <c r="J18" s="100">
        <f t="shared" si="2"/>
        <v>0.72974005284072307</v>
      </c>
      <c r="K18" s="104" t="e">
        <f t="shared" si="3"/>
        <v>#N/A</v>
      </c>
      <c r="L18" s="104" t="e">
        <f t="shared" si="4"/>
        <v>#N/A</v>
      </c>
      <c r="M18">
        <v>2</v>
      </c>
      <c r="N18" s="100">
        <f t="shared" si="9"/>
        <v>0.82775327988481073</v>
      </c>
      <c r="O18" s="104" t="e">
        <f t="shared" si="10"/>
        <v>#N/A</v>
      </c>
      <c r="P18" s="104" t="e">
        <f t="shared" si="11"/>
        <v>#N/A</v>
      </c>
      <c r="Q18">
        <v>1</v>
      </c>
      <c r="R18" s="100">
        <f t="shared" ref="R18:R49" si="12">EXP(-$D$7*(Q18-0.5))</f>
        <v>0.93893091066170631</v>
      </c>
      <c r="S18" s="104" t="e">
        <f t="shared" ref="S18:S49" si="13">-$D$10*(1-R18)</f>
        <v>#N/A</v>
      </c>
      <c r="T18" s="104" t="e">
        <f t="shared" ref="T18:T49" si="14">$D$10+S18</f>
        <v>#N/A</v>
      </c>
      <c r="DZ18">
        <v>3</v>
      </c>
      <c r="EA18">
        <f t="shared" si="5"/>
        <v>-3</v>
      </c>
      <c r="EB18" s="100" t="e">
        <f t="shared" si="6"/>
        <v>#N/A</v>
      </c>
      <c r="EC18" s="5" t="e">
        <f t="shared" si="7"/>
        <v>#N/A</v>
      </c>
      <c r="ED18" s="5" t="e">
        <f t="shared" si="8"/>
        <v>#N/A</v>
      </c>
    </row>
    <row r="19" spans="2:134">
      <c r="B19">
        <v>4</v>
      </c>
      <c r="C19" s="6">
        <f>EXP(-'GHG Model - Residues'!$D$7*(B19-0.5))</f>
        <v>0.64333244900471587</v>
      </c>
      <c r="D19" s="103" t="e">
        <f t="shared" si="0"/>
        <v>#N/A</v>
      </c>
      <c r="E19" s="103" t="e">
        <f t="shared" si="1"/>
        <v>#N/A</v>
      </c>
      <c r="G19" s="99"/>
      <c r="I19">
        <v>4</v>
      </c>
      <c r="J19" s="100">
        <f t="shared" si="2"/>
        <v>0.64333244900471587</v>
      </c>
      <c r="K19" s="104" t="e">
        <f t="shared" si="3"/>
        <v>#N/A</v>
      </c>
      <c r="L19" s="104" t="e">
        <f t="shared" si="4"/>
        <v>#N/A</v>
      </c>
      <c r="M19">
        <v>3</v>
      </c>
      <c r="N19" s="100">
        <f t="shared" si="9"/>
        <v>0.72974005284072307</v>
      </c>
      <c r="O19" s="104" t="e">
        <f t="shared" si="10"/>
        <v>#N/A</v>
      </c>
      <c r="P19" s="104" t="e">
        <f t="shared" si="11"/>
        <v>#N/A</v>
      </c>
      <c r="Q19">
        <v>2</v>
      </c>
      <c r="R19" s="100">
        <f t="shared" si="12"/>
        <v>0.82775327988481073</v>
      </c>
      <c r="S19" s="104" t="e">
        <f t="shared" si="13"/>
        <v>#N/A</v>
      </c>
      <c r="T19" s="104" t="e">
        <f t="shared" si="14"/>
        <v>#N/A</v>
      </c>
      <c r="U19">
        <v>1</v>
      </c>
      <c r="V19" s="100">
        <f t="shared" ref="V19:V50" si="15">EXP(-$D$7*(U19-0.5))</f>
        <v>0.93893091066170631</v>
      </c>
      <c r="W19" s="104" t="e">
        <f t="shared" ref="W19:W50" si="16">-$D$10*(1-V19)</f>
        <v>#N/A</v>
      </c>
      <c r="X19" s="104" t="e">
        <f t="shared" ref="X19:X50" si="17">$D$10+W19</f>
        <v>#N/A</v>
      </c>
      <c r="DZ19">
        <v>4</v>
      </c>
      <c r="EA19">
        <f t="shared" si="5"/>
        <v>-4</v>
      </c>
      <c r="EB19" s="100" t="e">
        <f t="shared" si="6"/>
        <v>#N/A</v>
      </c>
      <c r="EC19" s="5" t="e">
        <f t="shared" si="7"/>
        <v>#N/A</v>
      </c>
      <c r="ED19" s="5" t="e">
        <f t="shared" si="8"/>
        <v>#N/A</v>
      </c>
    </row>
    <row r="20" spans="2:134">
      <c r="B20">
        <v>5</v>
      </c>
      <c r="C20" s="6">
        <f>EXP(-'GHG Model - Residues'!$D$7*(B20-0.5))</f>
        <v>0.56715626109773132</v>
      </c>
      <c r="D20" s="103" t="e">
        <f t="shared" si="0"/>
        <v>#N/A</v>
      </c>
      <c r="E20" s="103" t="e">
        <f t="shared" si="1"/>
        <v>#N/A</v>
      </c>
      <c r="G20" s="99"/>
      <c r="I20">
        <v>5</v>
      </c>
      <c r="J20" s="100">
        <f t="shared" si="2"/>
        <v>0.56715626109773132</v>
      </c>
      <c r="K20" s="104" t="e">
        <f t="shared" si="3"/>
        <v>#N/A</v>
      </c>
      <c r="L20" s="104" t="e">
        <f t="shared" si="4"/>
        <v>#N/A</v>
      </c>
      <c r="M20">
        <v>4</v>
      </c>
      <c r="N20" s="100">
        <f t="shared" si="9"/>
        <v>0.64333244900471587</v>
      </c>
      <c r="O20" s="104" t="e">
        <f t="shared" si="10"/>
        <v>#N/A</v>
      </c>
      <c r="P20" s="104" t="e">
        <f t="shared" si="11"/>
        <v>#N/A</v>
      </c>
      <c r="Q20">
        <v>3</v>
      </c>
      <c r="R20" s="100">
        <f t="shared" si="12"/>
        <v>0.72974005284072307</v>
      </c>
      <c r="S20" s="104" t="e">
        <f t="shared" si="13"/>
        <v>#N/A</v>
      </c>
      <c r="T20" s="104" t="e">
        <f t="shared" si="14"/>
        <v>#N/A</v>
      </c>
      <c r="U20">
        <v>2</v>
      </c>
      <c r="V20" s="100">
        <f t="shared" si="15"/>
        <v>0.82775327988481073</v>
      </c>
      <c r="W20" s="104" t="e">
        <f t="shared" si="16"/>
        <v>#N/A</v>
      </c>
      <c r="X20" s="104" t="e">
        <f t="shared" si="17"/>
        <v>#N/A</v>
      </c>
      <c r="Y20">
        <v>1</v>
      </c>
      <c r="Z20" s="100">
        <f t="shared" ref="Z20:Z51" si="18">EXP(-$D$7*(Y20-0.5))</f>
        <v>0.93893091066170631</v>
      </c>
      <c r="AA20" s="104" t="e">
        <f t="shared" ref="AA20:AA51" si="19">-$D$10*(1-Z20)</f>
        <v>#N/A</v>
      </c>
      <c r="AB20" s="104" t="e">
        <f t="shared" ref="AB20:AB51" si="20">$D$10+AA20</f>
        <v>#N/A</v>
      </c>
      <c r="DZ20">
        <v>5</v>
      </c>
      <c r="EA20">
        <f t="shared" si="5"/>
        <v>-5</v>
      </c>
      <c r="EB20" s="100" t="e">
        <f t="shared" si="6"/>
        <v>#N/A</v>
      </c>
      <c r="EC20" s="5" t="e">
        <f t="shared" si="7"/>
        <v>#N/A</v>
      </c>
      <c r="ED20" s="5" t="e">
        <f t="shared" si="8"/>
        <v>#N/A</v>
      </c>
    </row>
    <row r="21" spans="2:134">
      <c r="B21">
        <v>6</v>
      </c>
      <c r="C21" s="6">
        <f>EXP(-'GHG Model - Residues'!$D$7*(B21-0.5))</f>
        <v>0.49999999999999994</v>
      </c>
      <c r="D21" s="103" t="e">
        <f t="shared" si="0"/>
        <v>#N/A</v>
      </c>
      <c r="E21" s="103" t="e">
        <f t="shared" si="1"/>
        <v>#N/A</v>
      </c>
      <c r="G21" s="99"/>
      <c r="I21">
        <v>6</v>
      </c>
      <c r="J21" s="100">
        <f t="shared" si="2"/>
        <v>0.49999999999999994</v>
      </c>
      <c r="K21" s="104" t="e">
        <f t="shared" si="3"/>
        <v>#N/A</v>
      </c>
      <c r="L21" s="104" t="e">
        <f t="shared" si="4"/>
        <v>#N/A</v>
      </c>
      <c r="M21">
        <v>5</v>
      </c>
      <c r="N21" s="100">
        <f t="shared" si="9"/>
        <v>0.56715626109773132</v>
      </c>
      <c r="O21" s="104" t="e">
        <f t="shared" si="10"/>
        <v>#N/A</v>
      </c>
      <c r="P21" s="104" t="e">
        <f t="shared" si="11"/>
        <v>#N/A</v>
      </c>
      <c r="Q21">
        <v>4</v>
      </c>
      <c r="R21" s="100">
        <f t="shared" si="12"/>
        <v>0.64333244900471587</v>
      </c>
      <c r="S21" s="104" t="e">
        <f t="shared" si="13"/>
        <v>#N/A</v>
      </c>
      <c r="T21" s="104" t="e">
        <f t="shared" si="14"/>
        <v>#N/A</v>
      </c>
      <c r="U21">
        <v>3</v>
      </c>
      <c r="V21" s="100">
        <f t="shared" si="15"/>
        <v>0.72974005284072307</v>
      </c>
      <c r="W21" s="104" t="e">
        <f t="shared" si="16"/>
        <v>#N/A</v>
      </c>
      <c r="X21" s="104" t="e">
        <f t="shared" si="17"/>
        <v>#N/A</v>
      </c>
      <c r="Y21">
        <v>2</v>
      </c>
      <c r="Z21" s="100">
        <f t="shared" si="18"/>
        <v>0.82775327988481073</v>
      </c>
      <c r="AA21" s="104" t="e">
        <f t="shared" si="19"/>
        <v>#N/A</v>
      </c>
      <c r="AB21" s="104" t="e">
        <f t="shared" si="20"/>
        <v>#N/A</v>
      </c>
      <c r="AC21">
        <v>1</v>
      </c>
      <c r="AD21" s="100">
        <f t="shared" ref="AD21:AD52" si="21">EXP(-$D$7*(AC21-0.5))</f>
        <v>0.93893091066170631</v>
      </c>
      <c r="AE21" s="104" t="e">
        <f t="shared" ref="AE21:AE52" si="22">-$D$10*(1-AD21)</f>
        <v>#N/A</v>
      </c>
      <c r="AF21" s="104" t="e">
        <f t="shared" ref="AF21:AF52" si="23">$D$10+AE21</f>
        <v>#N/A</v>
      </c>
      <c r="DZ21">
        <v>6</v>
      </c>
      <c r="EA21">
        <f t="shared" si="5"/>
        <v>-6</v>
      </c>
      <c r="EB21" s="100" t="e">
        <f t="shared" si="6"/>
        <v>#N/A</v>
      </c>
      <c r="EC21" s="5" t="e">
        <f t="shared" si="7"/>
        <v>#N/A</v>
      </c>
      <c r="ED21" s="5" t="e">
        <f t="shared" si="8"/>
        <v>#N/A</v>
      </c>
    </row>
    <row r="22" spans="2:134">
      <c r="B22">
        <v>7</v>
      </c>
      <c r="C22" s="6">
        <f>EXP(-'GHG Model - Residues'!$D$7*(B22-0.5))</f>
        <v>0.4407956274980106</v>
      </c>
      <c r="D22" s="103" t="e">
        <f t="shared" si="0"/>
        <v>#N/A</v>
      </c>
      <c r="E22" s="103" t="e">
        <f t="shared" si="1"/>
        <v>#N/A</v>
      </c>
      <c r="G22" s="99"/>
      <c r="I22">
        <v>7</v>
      </c>
      <c r="J22" s="100">
        <f t="shared" si="2"/>
        <v>0.4407956274980106</v>
      </c>
      <c r="K22" s="104" t="e">
        <f t="shared" si="3"/>
        <v>#N/A</v>
      </c>
      <c r="L22" s="104" t="e">
        <f t="shared" si="4"/>
        <v>#N/A</v>
      </c>
      <c r="M22">
        <v>6</v>
      </c>
      <c r="N22" s="100">
        <f t="shared" si="9"/>
        <v>0.49999999999999994</v>
      </c>
      <c r="O22" s="104" t="e">
        <f t="shared" si="10"/>
        <v>#N/A</v>
      </c>
      <c r="P22" s="104" t="e">
        <f t="shared" si="11"/>
        <v>#N/A</v>
      </c>
      <c r="Q22">
        <v>5</v>
      </c>
      <c r="R22" s="100">
        <f t="shared" si="12"/>
        <v>0.56715626109773132</v>
      </c>
      <c r="S22" s="104" t="e">
        <f t="shared" si="13"/>
        <v>#N/A</v>
      </c>
      <c r="T22" s="104" t="e">
        <f t="shared" si="14"/>
        <v>#N/A</v>
      </c>
      <c r="U22">
        <v>4</v>
      </c>
      <c r="V22" s="100">
        <f t="shared" si="15"/>
        <v>0.64333244900471587</v>
      </c>
      <c r="W22" s="104" t="e">
        <f t="shared" si="16"/>
        <v>#N/A</v>
      </c>
      <c r="X22" s="104" t="e">
        <f t="shared" si="17"/>
        <v>#N/A</v>
      </c>
      <c r="Y22">
        <v>3</v>
      </c>
      <c r="Z22" s="100">
        <f t="shared" si="18"/>
        <v>0.72974005284072307</v>
      </c>
      <c r="AA22" s="104" t="e">
        <f t="shared" si="19"/>
        <v>#N/A</v>
      </c>
      <c r="AB22" s="104" t="e">
        <f t="shared" si="20"/>
        <v>#N/A</v>
      </c>
      <c r="AC22">
        <v>2</v>
      </c>
      <c r="AD22" s="100">
        <f t="shared" si="21"/>
        <v>0.82775327988481073</v>
      </c>
      <c r="AE22" s="104" t="e">
        <f t="shared" si="22"/>
        <v>#N/A</v>
      </c>
      <c r="AF22" s="104" t="e">
        <f t="shared" si="23"/>
        <v>#N/A</v>
      </c>
      <c r="AG22">
        <v>1</v>
      </c>
      <c r="AH22" s="100">
        <f t="shared" ref="AH22:AH53" si="24">EXP(-$D$7*(AG22-0.5))</f>
        <v>0.93893091066170631</v>
      </c>
      <c r="AI22" s="104" t="e">
        <f t="shared" ref="AI22:AI53" si="25">-$D$10*(1-AH22)</f>
        <v>#N/A</v>
      </c>
      <c r="AJ22" s="104" t="e">
        <f t="shared" ref="AJ22:AJ53" si="26">$D$10+AI22</f>
        <v>#N/A</v>
      </c>
      <c r="DZ22">
        <v>7</v>
      </c>
      <c r="EA22">
        <f t="shared" si="5"/>
        <v>-7</v>
      </c>
      <c r="EB22" s="100" t="e">
        <f t="shared" si="6"/>
        <v>#N/A</v>
      </c>
      <c r="EC22" s="5" t="e">
        <f t="shared" si="7"/>
        <v>#N/A</v>
      </c>
      <c r="ED22" s="5" t="e">
        <f t="shared" si="8"/>
        <v>#N/A</v>
      </c>
    </row>
    <row r="23" spans="2:134">
      <c r="B23">
        <v>8</v>
      </c>
      <c r="C23" s="6">
        <f>EXP(-'GHG Model - Residues'!$D$7*(B23-0.5))</f>
        <v>0.3886015704427298</v>
      </c>
      <c r="D23" s="103" t="e">
        <f t="shared" si="0"/>
        <v>#N/A</v>
      </c>
      <c r="E23" s="103" t="e">
        <f t="shared" si="1"/>
        <v>#N/A</v>
      </c>
      <c r="G23" s="99"/>
      <c r="I23">
        <v>8</v>
      </c>
      <c r="J23" s="100">
        <f t="shared" si="2"/>
        <v>0.3886015704427298</v>
      </c>
      <c r="K23" s="104" t="e">
        <f t="shared" si="3"/>
        <v>#N/A</v>
      </c>
      <c r="L23" s="104" t="e">
        <f t="shared" si="4"/>
        <v>#N/A</v>
      </c>
      <c r="M23">
        <v>7</v>
      </c>
      <c r="N23" s="100">
        <f t="shared" si="9"/>
        <v>0.4407956274980106</v>
      </c>
      <c r="O23" s="104" t="e">
        <f t="shared" si="10"/>
        <v>#N/A</v>
      </c>
      <c r="P23" s="104" t="e">
        <f t="shared" si="11"/>
        <v>#N/A</v>
      </c>
      <c r="Q23">
        <v>6</v>
      </c>
      <c r="R23" s="100">
        <f t="shared" si="12"/>
        <v>0.49999999999999994</v>
      </c>
      <c r="S23" s="104" t="e">
        <f t="shared" si="13"/>
        <v>#N/A</v>
      </c>
      <c r="T23" s="104" t="e">
        <f t="shared" si="14"/>
        <v>#N/A</v>
      </c>
      <c r="U23">
        <v>5</v>
      </c>
      <c r="V23" s="100">
        <f t="shared" si="15"/>
        <v>0.56715626109773132</v>
      </c>
      <c r="W23" s="104" t="e">
        <f t="shared" si="16"/>
        <v>#N/A</v>
      </c>
      <c r="X23" s="104" t="e">
        <f t="shared" si="17"/>
        <v>#N/A</v>
      </c>
      <c r="Y23">
        <v>4</v>
      </c>
      <c r="Z23" s="100">
        <f t="shared" si="18"/>
        <v>0.64333244900471587</v>
      </c>
      <c r="AA23" s="104" t="e">
        <f t="shared" si="19"/>
        <v>#N/A</v>
      </c>
      <c r="AB23" s="104" t="e">
        <f t="shared" si="20"/>
        <v>#N/A</v>
      </c>
      <c r="AC23">
        <v>3</v>
      </c>
      <c r="AD23" s="100">
        <f t="shared" si="21"/>
        <v>0.72974005284072307</v>
      </c>
      <c r="AE23" s="104" t="e">
        <f t="shared" si="22"/>
        <v>#N/A</v>
      </c>
      <c r="AF23" s="104" t="e">
        <f t="shared" si="23"/>
        <v>#N/A</v>
      </c>
      <c r="AG23">
        <v>2</v>
      </c>
      <c r="AH23" s="100">
        <f t="shared" si="24"/>
        <v>0.82775327988481073</v>
      </c>
      <c r="AI23" s="104" t="e">
        <f t="shared" si="25"/>
        <v>#N/A</v>
      </c>
      <c r="AJ23" s="104" t="e">
        <f t="shared" si="26"/>
        <v>#N/A</v>
      </c>
      <c r="AK23">
        <v>1</v>
      </c>
      <c r="AL23" s="100">
        <f t="shared" ref="AL23:AL54" si="27">EXP(-$D$7*(AK23-0.5))</f>
        <v>0.93893091066170631</v>
      </c>
      <c r="AM23" s="104" t="e">
        <f t="shared" ref="AM23:AM54" si="28">-$D$10*(1-AL23)</f>
        <v>#N/A</v>
      </c>
      <c r="AN23" s="104" t="e">
        <f t="shared" ref="AN23:AN54" si="29">$D$10+AM23</f>
        <v>#N/A</v>
      </c>
      <c r="DZ23">
        <v>8</v>
      </c>
      <c r="EA23">
        <f t="shared" si="5"/>
        <v>-8</v>
      </c>
      <c r="EB23" s="100" t="e">
        <f t="shared" si="6"/>
        <v>#N/A</v>
      </c>
      <c r="EC23" s="5" t="e">
        <f t="shared" si="7"/>
        <v>#N/A</v>
      </c>
      <c r="ED23" s="5" t="e">
        <f t="shared" si="8"/>
        <v>#N/A</v>
      </c>
    </row>
    <row r="24" spans="2:134">
      <c r="B24">
        <v>9</v>
      </c>
      <c r="C24" s="6">
        <f>EXP(-'GHG Model - Residues'!$D$7*(B24-0.5))</f>
        <v>0.34258774618003091</v>
      </c>
      <c r="D24" s="103" t="e">
        <f t="shared" si="0"/>
        <v>#N/A</v>
      </c>
      <c r="E24" s="103" t="e">
        <f t="shared" si="1"/>
        <v>#N/A</v>
      </c>
      <c r="G24" s="99"/>
      <c r="I24">
        <v>9</v>
      </c>
      <c r="J24" s="100">
        <f t="shared" si="2"/>
        <v>0.34258774618003091</v>
      </c>
      <c r="K24" s="104" t="e">
        <f t="shared" si="3"/>
        <v>#N/A</v>
      </c>
      <c r="L24" s="104" t="e">
        <f t="shared" si="4"/>
        <v>#N/A</v>
      </c>
      <c r="M24">
        <v>8</v>
      </c>
      <c r="N24" s="100">
        <f t="shared" si="9"/>
        <v>0.3886015704427298</v>
      </c>
      <c r="O24" s="104" t="e">
        <f t="shared" si="10"/>
        <v>#N/A</v>
      </c>
      <c r="P24" s="104" t="e">
        <f t="shared" si="11"/>
        <v>#N/A</v>
      </c>
      <c r="Q24">
        <v>7</v>
      </c>
      <c r="R24" s="100">
        <f t="shared" si="12"/>
        <v>0.4407956274980106</v>
      </c>
      <c r="S24" s="104" t="e">
        <f t="shared" si="13"/>
        <v>#N/A</v>
      </c>
      <c r="T24" s="104" t="e">
        <f t="shared" si="14"/>
        <v>#N/A</v>
      </c>
      <c r="U24">
        <v>6</v>
      </c>
      <c r="V24" s="100">
        <f t="shared" si="15"/>
        <v>0.49999999999999994</v>
      </c>
      <c r="W24" s="104" t="e">
        <f t="shared" si="16"/>
        <v>#N/A</v>
      </c>
      <c r="X24" s="104" t="e">
        <f t="shared" si="17"/>
        <v>#N/A</v>
      </c>
      <c r="Y24">
        <v>5</v>
      </c>
      <c r="Z24" s="100">
        <f t="shared" si="18"/>
        <v>0.56715626109773132</v>
      </c>
      <c r="AA24" s="104" t="e">
        <f t="shared" si="19"/>
        <v>#N/A</v>
      </c>
      <c r="AB24" s="104" t="e">
        <f t="shared" si="20"/>
        <v>#N/A</v>
      </c>
      <c r="AC24">
        <v>4</v>
      </c>
      <c r="AD24" s="100">
        <f t="shared" si="21"/>
        <v>0.64333244900471587</v>
      </c>
      <c r="AE24" s="104" t="e">
        <f t="shared" si="22"/>
        <v>#N/A</v>
      </c>
      <c r="AF24" s="104" t="e">
        <f t="shared" si="23"/>
        <v>#N/A</v>
      </c>
      <c r="AG24">
        <v>3</v>
      </c>
      <c r="AH24" s="100">
        <f t="shared" si="24"/>
        <v>0.72974005284072307</v>
      </c>
      <c r="AI24" s="104" t="e">
        <f t="shared" si="25"/>
        <v>#N/A</v>
      </c>
      <c r="AJ24" s="104" t="e">
        <f t="shared" si="26"/>
        <v>#N/A</v>
      </c>
      <c r="AK24">
        <v>2</v>
      </c>
      <c r="AL24" s="100">
        <f t="shared" si="27"/>
        <v>0.82775327988481073</v>
      </c>
      <c r="AM24" s="104" t="e">
        <f t="shared" si="28"/>
        <v>#N/A</v>
      </c>
      <c r="AN24" s="104" t="e">
        <f t="shared" si="29"/>
        <v>#N/A</v>
      </c>
      <c r="AO24">
        <v>1</v>
      </c>
      <c r="AP24" s="100">
        <f t="shared" ref="AP24:AP55" si="30">EXP(-$D$7*(AO24-0.5))</f>
        <v>0.93893091066170631</v>
      </c>
      <c r="AQ24" s="104" t="e">
        <f t="shared" ref="AQ24:AQ55" si="31">-$D$10*(1-AP24)</f>
        <v>#N/A</v>
      </c>
      <c r="AR24" s="104" t="e">
        <f t="shared" ref="AR24:AR55" si="32">$D$10+AQ24</f>
        <v>#N/A</v>
      </c>
      <c r="DZ24">
        <v>9</v>
      </c>
      <c r="EA24">
        <f t="shared" si="5"/>
        <v>-9</v>
      </c>
      <c r="EB24" s="100" t="e">
        <f t="shared" si="6"/>
        <v>#N/A</v>
      </c>
      <c r="EC24" s="5" t="e">
        <f t="shared" si="7"/>
        <v>#N/A</v>
      </c>
      <c r="ED24" s="5" t="e">
        <f t="shared" si="8"/>
        <v>#N/A</v>
      </c>
    </row>
    <row r="25" spans="2:134">
      <c r="B25">
        <v>10</v>
      </c>
      <c r="C25" s="6">
        <f>EXP(-'GHG Model - Residues'!$D$7*(B25-0.5))</f>
        <v>0.3020223611011118</v>
      </c>
      <c r="D25" s="103" t="e">
        <f t="shared" si="0"/>
        <v>#N/A</v>
      </c>
      <c r="E25" s="103" t="e">
        <f t="shared" si="1"/>
        <v>#N/A</v>
      </c>
      <c r="G25" s="99"/>
      <c r="I25">
        <v>10</v>
      </c>
      <c r="J25" s="100">
        <f t="shared" si="2"/>
        <v>0.3020223611011118</v>
      </c>
      <c r="K25" s="104" t="e">
        <f t="shared" si="3"/>
        <v>#N/A</v>
      </c>
      <c r="L25" s="104" t="e">
        <f t="shared" si="4"/>
        <v>#N/A</v>
      </c>
      <c r="M25">
        <v>9</v>
      </c>
      <c r="N25" s="100">
        <f t="shared" si="9"/>
        <v>0.34258774618003091</v>
      </c>
      <c r="O25" s="104" t="e">
        <f t="shared" si="10"/>
        <v>#N/A</v>
      </c>
      <c r="P25" s="104" t="e">
        <f t="shared" si="11"/>
        <v>#N/A</v>
      </c>
      <c r="Q25">
        <v>8</v>
      </c>
      <c r="R25" s="100">
        <f t="shared" si="12"/>
        <v>0.3886015704427298</v>
      </c>
      <c r="S25" s="104" t="e">
        <f t="shared" si="13"/>
        <v>#N/A</v>
      </c>
      <c r="T25" s="104" t="e">
        <f t="shared" si="14"/>
        <v>#N/A</v>
      </c>
      <c r="U25">
        <v>7</v>
      </c>
      <c r="V25" s="100">
        <f t="shared" si="15"/>
        <v>0.4407956274980106</v>
      </c>
      <c r="W25" s="104" t="e">
        <f t="shared" si="16"/>
        <v>#N/A</v>
      </c>
      <c r="X25" s="104" t="e">
        <f t="shared" si="17"/>
        <v>#N/A</v>
      </c>
      <c r="Y25">
        <v>6</v>
      </c>
      <c r="Z25" s="100">
        <f t="shared" si="18"/>
        <v>0.49999999999999994</v>
      </c>
      <c r="AA25" s="104" t="e">
        <f t="shared" si="19"/>
        <v>#N/A</v>
      </c>
      <c r="AB25" s="104" t="e">
        <f t="shared" si="20"/>
        <v>#N/A</v>
      </c>
      <c r="AC25">
        <v>5</v>
      </c>
      <c r="AD25" s="100">
        <f t="shared" si="21"/>
        <v>0.56715626109773132</v>
      </c>
      <c r="AE25" s="104" t="e">
        <f t="shared" si="22"/>
        <v>#N/A</v>
      </c>
      <c r="AF25" s="104" t="e">
        <f t="shared" si="23"/>
        <v>#N/A</v>
      </c>
      <c r="AG25">
        <v>4</v>
      </c>
      <c r="AH25" s="100">
        <f t="shared" si="24"/>
        <v>0.64333244900471587</v>
      </c>
      <c r="AI25" s="104" t="e">
        <f t="shared" si="25"/>
        <v>#N/A</v>
      </c>
      <c r="AJ25" s="104" t="e">
        <f t="shared" si="26"/>
        <v>#N/A</v>
      </c>
      <c r="AK25">
        <v>3</v>
      </c>
      <c r="AL25" s="100">
        <f t="shared" si="27"/>
        <v>0.72974005284072307</v>
      </c>
      <c r="AM25" s="104" t="e">
        <f t="shared" si="28"/>
        <v>#N/A</v>
      </c>
      <c r="AN25" s="104" t="e">
        <f t="shared" si="29"/>
        <v>#N/A</v>
      </c>
      <c r="AO25">
        <v>2</v>
      </c>
      <c r="AP25" s="100">
        <f t="shared" si="30"/>
        <v>0.82775327988481073</v>
      </c>
      <c r="AQ25" s="104" t="e">
        <f t="shared" si="31"/>
        <v>#N/A</v>
      </c>
      <c r="AR25" s="104" t="e">
        <f t="shared" si="32"/>
        <v>#N/A</v>
      </c>
      <c r="AS25">
        <v>1</v>
      </c>
      <c r="AT25" s="100">
        <f t="shared" ref="AT25:AT56" si="33">EXP(-$D$7*(AS25-0.5))</f>
        <v>0.93893091066170631</v>
      </c>
      <c r="AU25" s="104" t="e">
        <f t="shared" ref="AU25:AU56" si="34">-$D$10*(1-AT25)</f>
        <v>#N/A</v>
      </c>
      <c r="AV25" s="104" t="e">
        <f t="shared" ref="AV25:AV56" si="35">$D$10+AU25</f>
        <v>#N/A</v>
      </c>
      <c r="DZ25">
        <v>10</v>
      </c>
      <c r="EA25">
        <f t="shared" si="5"/>
        <v>-10</v>
      </c>
      <c r="EB25" s="100" t="e">
        <f t="shared" si="6"/>
        <v>#N/A</v>
      </c>
      <c r="EC25" s="5" t="e">
        <f t="shared" si="7"/>
        <v>#N/A</v>
      </c>
      <c r="ED25" s="5" t="e">
        <f t="shared" si="8"/>
        <v>#N/A</v>
      </c>
    </row>
    <row r="26" spans="2:134">
      <c r="B26">
        <v>11</v>
      </c>
      <c r="C26" s="6">
        <f>EXP(-'GHG Model - Residues'!$D$7*(B26-0.5))</f>
        <v>0.26626027235999067</v>
      </c>
      <c r="D26" s="103" t="e">
        <f t="shared" si="0"/>
        <v>#N/A</v>
      </c>
      <c r="E26" s="103" t="e">
        <f t="shared" si="1"/>
        <v>#N/A</v>
      </c>
      <c r="G26" s="99"/>
      <c r="I26">
        <v>11</v>
      </c>
      <c r="J26" s="100">
        <f t="shared" si="2"/>
        <v>0.26626027235999067</v>
      </c>
      <c r="K26" s="104" t="e">
        <f t="shared" si="3"/>
        <v>#N/A</v>
      </c>
      <c r="L26" s="104" t="e">
        <f t="shared" si="4"/>
        <v>#N/A</v>
      </c>
      <c r="M26">
        <v>10</v>
      </c>
      <c r="N26" s="100">
        <f t="shared" si="9"/>
        <v>0.3020223611011118</v>
      </c>
      <c r="O26" s="104" t="e">
        <f t="shared" si="10"/>
        <v>#N/A</v>
      </c>
      <c r="P26" s="104" t="e">
        <f t="shared" si="11"/>
        <v>#N/A</v>
      </c>
      <c r="Q26">
        <v>9</v>
      </c>
      <c r="R26" s="100">
        <f t="shared" si="12"/>
        <v>0.34258774618003091</v>
      </c>
      <c r="S26" s="104" t="e">
        <f t="shared" si="13"/>
        <v>#N/A</v>
      </c>
      <c r="T26" s="104" t="e">
        <f t="shared" si="14"/>
        <v>#N/A</v>
      </c>
      <c r="U26">
        <v>8</v>
      </c>
      <c r="V26" s="100">
        <f t="shared" si="15"/>
        <v>0.3886015704427298</v>
      </c>
      <c r="W26" s="104" t="e">
        <f t="shared" si="16"/>
        <v>#N/A</v>
      </c>
      <c r="X26" s="104" t="e">
        <f t="shared" si="17"/>
        <v>#N/A</v>
      </c>
      <c r="Y26">
        <v>7</v>
      </c>
      <c r="Z26" s="100">
        <f t="shared" si="18"/>
        <v>0.4407956274980106</v>
      </c>
      <c r="AA26" s="104" t="e">
        <f t="shared" si="19"/>
        <v>#N/A</v>
      </c>
      <c r="AB26" s="104" t="e">
        <f t="shared" si="20"/>
        <v>#N/A</v>
      </c>
      <c r="AC26">
        <v>6</v>
      </c>
      <c r="AD26" s="100">
        <f t="shared" si="21"/>
        <v>0.49999999999999994</v>
      </c>
      <c r="AE26" s="104" t="e">
        <f t="shared" si="22"/>
        <v>#N/A</v>
      </c>
      <c r="AF26" s="104" t="e">
        <f t="shared" si="23"/>
        <v>#N/A</v>
      </c>
      <c r="AG26">
        <v>5</v>
      </c>
      <c r="AH26" s="100">
        <f t="shared" si="24"/>
        <v>0.56715626109773132</v>
      </c>
      <c r="AI26" s="104" t="e">
        <f t="shared" si="25"/>
        <v>#N/A</v>
      </c>
      <c r="AJ26" s="104" t="e">
        <f t="shared" si="26"/>
        <v>#N/A</v>
      </c>
      <c r="AK26">
        <v>4</v>
      </c>
      <c r="AL26" s="100">
        <f t="shared" si="27"/>
        <v>0.64333244900471587</v>
      </c>
      <c r="AM26" s="104" t="e">
        <f t="shared" si="28"/>
        <v>#N/A</v>
      </c>
      <c r="AN26" s="104" t="e">
        <f t="shared" si="29"/>
        <v>#N/A</v>
      </c>
      <c r="AO26">
        <v>3</v>
      </c>
      <c r="AP26" s="100">
        <f t="shared" si="30"/>
        <v>0.72974005284072307</v>
      </c>
      <c r="AQ26" s="104" t="e">
        <f t="shared" si="31"/>
        <v>#N/A</v>
      </c>
      <c r="AR26" s="104" t="e">
        <f t="shared" si="32"/>
        <v>#N/A</v>
      </c>
      <c r="AS26">
        <v>2</v>
      </c>
      <c r="AT26" s="100">
        <f t="shared" si="33"/>
        <v>0.82775327988481073</v>
      </c>
      <c r="AU26" s="104" t="e">
        <f t="shared" si="34"/>
        <v>#N/A</v>
      </c>
      <c r="AV26" s="104" t="e">
        <f t="shared" si="35"/>
        <v>#N/A</v>
      </c>
      <c r="AW26">
        <v>1</v>
      </c>
      <c r="AX26" s="100">
        <f t="shared" ref="AX26:AX57" si="36">EXP(-$D$7*(AW26-0.5))</f>
        <v>0.93893091066170631</v>
      </c>
      <c r="AY26" s="104" t="e">
        <f t="shared" ref="AY26:AY57" si="37">-$D$10*(1-AX26)</f>
        <v>#N/A</v>
      </c>
      <c r="AZ26" s="104" t="e">
        <f t="shared" ref="AZ26:AZ57" si="38">$D$10+AY26</f>
        <v>#N/A</v>
      </c>
      <c r="DZ26">
        <v>11</v>
      </c>
      <c r="EA26">
        <f t="shared" si="5"/>
        <v>-11</v>
      </c>
      <c r="EB26" s="100" t="e">
        <f t="shared" si="6"/>
        <v>#N/A</v>
      </c>
      <c r="EC26" s="5" t="e">
        <f t="shared" si="7"/>
        <v>#N/A</v>
      </c>
      <c r="ED26" s="5" t="e">
        <f t="shared" si="8"/>
        <v>#N/A</v>
      </c>
    </row>
    <row r="27" spans="2:134">
      <c r="B27">
        <v>12</v>
      </c>
      <c r="C27" s="6">
        <f>EXP(-'GHG Model - Residues'!$D$7*(B27-0.5))</f>
        <v>0.23473272766542655</v>
      </c>
      <c r="D27" s="103" t="e">
        <f t="shared" si="0"/>
        <v>#N/A</v>
      </c>
      <c r="E27" s="103" t="e">
        <f t="shared" si="1"/>
        <v>#N/A</v>
      </c>
      <c r="G27" s="99"/>
      <c r="I27">
        <v>12</v>
      </c>
      <c r="J27" s="100">
        <f t="shared" si="2"/>
        <v>0.23473272766542655</v>
      </c>
      <c r="K27" s="104" t="e">
        <f t="shared" si="3"/>
        <v>#N/A</v>
      </c>
      <c r="L27" s="104" t="e">
        <f t="shared" si="4"/>
        <v>#N/A</v>
      </c>
      <c r="M27">
        <v>11</v>
      </c>
      <c r="N27" s="100">
        <f t="shared" si="9"/>
        <v>0.26626027235999067</v>
      </c>
      <c r="O27" s="104" t="e">
        <f t="shared" si="10"/>
        <v>#N/A</v>
      </c>
      <c r="P27" s="104" t="e">
        <f t="shared" si="11"/>
        <v>#N/A</v>
      </c>
      <c r="Q27">
        <v>10</v>
      </c>
      <c r="R27" s="100">
        <f t="shared" si="12"/>
        <v>0.3020223611011118</v>
      </c>
      <c r="S27" s="104" t="e">
        <f t="shared" si="13"/>
        <v>#N/A</v>
      </c>
      <c r="T27" s="104" t="e">
        <f t="shared" si="14"/>
        <v>#N/A</v>
      </c>
      <c r="U27">
        <v>9</v>
      </c>
      <c r="V27" s="100">
        <f t="shared" si="15"/>
        <v>0.34258774618003091</v>
      </c>
      <c r="W27" s="104" t="e">
        <f t="shared" si="16"/>
        <v>#N/A</v>
      </c>
      <c r="X27" s="104" t="e">
        <f t="shared" si="17"/>
        <v>#N/A</v>
      </c>
      <c r="Y27">
        <v>8</v>
      </c>
      <c r="Z27" s="100">
        <f t="shared" si="18"/>
        <v>0.3886015704427298</v>
      </c>
      <c r="AA27" s="104" t="e">
        <f t="shared" si="19"/>
        <v>#N/A</v>
      </c>
      <c r="AB27" s="104" t="e">
        <f t="shared" si="20"/>
        <v>#N/A</v>
      </c>
      <c r="AC27">
        <v>7</v>
      </c>
      <c r="AD27" s="100">
        <f t="shared" si="21"/>
        <v>0.4407956274980106</v>
      </c>
      <c r="AE27" s="104" t="e">
        <f t="shared" si="22"/>
        <v>#N/A</v>
      </c>
      <c r="AF27" s="104" t="e">
        <f t="shared" si="23"/>
        <v>#N/A</v>
      </c>
      <c r="AG27">
        <v>6</v>
      </c>
      <c r="AH27" s="100">
        <f t="shared" si="24"/>
        <v>0.49999999999999994</v>
      </c>
      <c r="AI27" s="104" t="e">
        <f t="shared" si="25"/>
        <v>#N/A</v>
      </c>
      <c r="AJ27" s="104" t="e">
        <f t="shared" si="26"/>
        <v>#N/A</v>
      </c>
      <c r="AK27">
        <v>5</v>
      </c>
      <c r="AL27" s="100">
        <f t="shared" si="27"/>
        <v>0.56715626109773132</v>
      </c>
      <c r="AM27" s="104" t="e">
        <f t="shared" si="28"/>
        <v>#N/A</v>
      </c>
      <c r="AN27" s="104" t="e">
        <f t="shared" si="29"/>
        <v>#N/A</v>
      </c>
      <c r="AO27">
        <v>4</v>
      </c>
      <c r="AP27" s="100">
        <f t="shared" si="30"/>
        <v>0.64333244900471587</v>
      </c>
      <c r="AQ27" s="104" t="e">
        <f t="shared" si="31"/>
        <v>#N/A</v>
      </c>
      <c r="AR27" s="104" t="e">
        <f t="shared" si="32"/>
        <v>#N/A</v>
      </c>
      <c r="AS27">
        <v>3</v>
      </c>
      <c r="AT27" s="100">
        <f t="shared" si="33"/>
        <v>0.72974005284072307</v>
      </c>
      <c r="AU27" s="104" t="e">
        <f t="shared" si="34"/>
        <v>#N/A</v>
      </c>
      <c r="AV27" s="104" t="e">
        <f t="shared" si="35"/>
        <v>#N/A</v>
      </c>
      <c r="AW27">
        <v>2</v>
      </c>
      <c r="AX27" s="100">
        <f t="shared" si="36"/>
        <v>0.82775327988481073</v>
      </c>
      <c r="AY27" s="104" t="e">
        <f t="shared" si="37"/>
        <v>#N/A</v>
      </c>
      <c r="AZ27" s="104" t="e">
        <f t="shared" si="38"/>
        <v>#N/A</v>
      </c>
      <c r="BA27">
        <v>1</v>
      </c>
      <c r="BB27" s="100">
        <f t="shared" ref="BB27:BB58" si="39">EXP(-$D$7*(BA27-0.5))</f>
        <v>0.93893091066170631</v>
      </c>
      <c r="BC27" s="104" t="e">
        <f t="shared" ref="BC27:BC58" si="40">-$D$10*(1-BB27)</f>
        <v>#N/A</v>
      </c>
      <c r="BD27" s="104" t="e">
        <f t="shared" ref="BD27:BD58" si="41">$D$10+BC27</f>
        <v>#N/A</v>
      </c>
      <c r="DZ27">
        <v>12</v>
      </c>
      <c r="EA27">
        <f t="shared" si="5"/>
        <v>-12</v>
      </c>
      <c r="EB27" s="100" t="e">
        <f t="shared" si="6"/>
        <v>#N/A</v>
      </c>
      <c r="EC27" s="5" t="e">
        <f t="shared" si="7"/>
        <v>#N/A</v>
      </c>
      <c r="ED27" s="5" t="e">
        <f t="shared" si="8"/>
        <v>#N/A</v>
      </c>
    </row>
    <row r="28" spans="2:134">
      <c r="B28">
        <v>13</v>
      </c>
      <c r="C28" s="6">
        <f>EXP(-'GHG Model - Residues'!$D$7*(B28-0.5))</f>
        <v>0.20693831997120268</v>
      </c>
      <c r="D28" s="103" t="e">
        <f t="shared" si="0"/>
        <v>#N/A</v>
      </c>
      <c r="E28" s="103" t="e">
        <f t="shared" si="1"/>
        <v>#N/A</v>
      </c>
      <c r="G28" s="99"/>
      <c r="I28">
        <v>13</v>
      </c>
      <c r="J28" s="100">
        <f t="shared" si="2"/>
        <v>0.20693831997120268</v>
      </c>
      <c r="K28" s="104" t="e">
        <f t="shared" si="3"/>
        <v>#N/A</v>
      </c>
      <c r="L28" s="104" t="e">
        <f t="shared" si="4"/>
        <v>#N/A</v>
      </c>
      <c r="M28">
        <v>12</v>
      </c>
      <c r="N28" s="100">
        <f t="shared" si="9"/>
        <v>0.23473272766542655</v>
      </c>
      <c r="O28" s="104" t="e">
        <f t="shared" si="10"/>
        <v>#N/A</v>
      </c>
      <c r="P28" s="104" t="e">
        <f t="shared" si="11"/>
        <v>#N/A</v>
      </c>
      <c r="Q28">
        <v>11</v>
      </c>
      <c r="R28" s="100">
        <f t="shared" si="12"/>
        <v>0.26626027235999067</v>
      </c>
      <c r="S28" s="104" t="e">
        <f t="shared" si="13"/>
        <v>#N/A</v>
      </c>
      <c r="T28" s="104" t="e">
        <f t="shared" si="14"/>
        <v>#N/A</v>
      </c>
      <c r="U28">
        <v>10</v>
      </c>
      <c r="V28" s="100">
        <f t="shared" si="15"/>
        <v>0.3020223611011118</v>
      </c>
      <c r="W28" s="104" t="e">
        <f t="shared" si="16"/>
        <v>#N/A</v>
      </c>
      <c r="X28" s="104" t="e">
        <f t="shared" si="17"/>
        <v>#N/A</v>
      </c>
      <c r="Y28">
        <v>9</v>
      </c>
      <c r="Z28" s="100">
        <f t="shared" si="18"/>
        <v>0.34258774618003091</v>
      </c>
      <c r="AA28" s="104" t="e">
        <f t="shared" si="19"/>
        <v>#N/A</v>
      </c>
      <c r="AB28" s="104" t="e">
        <f t="shared" si="20"/>
        <v>#N/A</v>
      </c>
      <c r="AC28">
        <v>8</v>
      </c>
      <c r="AD28" s="100">
        <f t="shared" si="21"/>
        <v>0.3886015704427298</v>
      </c>
      <c r="AE28" s="104" t="e">
        <f t="shared" si="22"/>
        <v>#N/A</v>
      </c>
      <c r="AF28" s="104" t="e">
        <f t="shared" si="23"/>
        <v>#N/A</v>
      </c>
      <c r="AG28">
        <v>7</v>
      </c>
      <c r="AH28" s="100">
        <f t="shared" si="24"/>
        <v>0.4407956274980106</v>
      </c>
      <c r="AI28" s="104" t="e">
        <f t="shared" si="25"/>
        <v>#N/A</v>
      </c>
      <c r="AJ28" s="104" t="e">
        <f t="shared" si="26"/>
        <v>#N/A</v>
      </c>
      <c r="AK28">
        <v>6</v>
      </c>
      <c r="AL28" s="100">
        <f t="shared" si="27"/>
        <v>0.49999999999999994</v>
      </c>
      <c r="AM28" s="104" t="e">
        <f t="shared" si="28"/>
        <v>#N/A</v>
      </c>
      <c r="AN28" s="104" t="e">
        <f t="shared" si="29"/>
        <v>#N/A</v>
      </c>
      <c r="AO28">
        <v>5</v>
      </c>
      <c r="AP28" s="100">
        <f t="shared" si="30"/>
        <v>0.56715626109773132</v>
      </c>
      <c r="AQ28" s="104" t="e">
        <f t="shared" si="31"/>
        <v>#N/A</v>
      </c>
      <c r="AR28" s="104" t="e">
        <f t="shared" si="32"/>
        <v>#N/A</v>
      </c>
      <c r="AS28">
        <v>4</v>
      </c>
      <c r="AT28" s="100">
        <f t="shared" si="33"/>
        <v>0.64333244900471587</v>
      </c>
      <c r="AU28" s="104" t="e">
        <f t="shared" si="34"/>
        <v>#N/A</v>
      </c>
      <c r="AV28" s="104" t="e">
        <f t="shared" si="35"/>
        <v>#N/A</v>
      </c>
      <c r="AW28">
        <v>3</v>
      </c>
      <c r="AX28" s="100">
        <f t="shared" si="36"/>
        <v>0.72974005284072307</v>
      </c>
      <c r="AY28" s="104" t="e">
        <f t="shared" si="37"/>
        <v>#N/A</v>
      </c>
      <c r="AZ28" s="104" t="e">
        <f t="shared" si="38"/>
        <v>#N/A</v>
      </c>
      <c r="BA28">
        <v>2</v>
      </c>
      <c r="BB28" s="100">
        <f t="shared" si="39"/>
        <v>0.82775327988481073</v>
      </c>
      <c r="BC28" s="104" t="e">
        <f t="shared" si="40"/>
        <v>#N/A</v>
      </c>
      <c r="BD28" s="104" t="e">
        <f t="shared" si="41"/>
        <v>#N/A</v>
      </c>
      <c r="BE28">
        <v>1</v>
      </c>
      <c r="BF28" s="100">
        <f t="shared" ref="BF28:BF59" si="42">EXP(-$D$7*(BE28-0.5))</f>
        <v>0.93893091066170631</v>
      </c>
      <c r="BG28" s="104" t="e">
        <f t="shared" ref="BG28:BG59" si="43">-$D$10*(1-BF28)</f>
        <v>#N/A</v>
      </c>
      <c r="BH28" s="104" t="e">
        <f t="shared" ref="BH28:BH59" si="44">$D$10+BG28</f>
        <v>#N/A</v>
      </c>
      <c r="DZ28">
        <v>13</v>
      </c>
      <c r="EA28">
        <f t="shared" si="5"/>
        <v>-13</v>
      </c>
      <c r="EB28" s="100" t="e">
        <f t="shared" si="6"/>
        <v>#N/A</v>
      </c>
      <c r="EC28" s="5" t="e">
        <f t="shared" si="7"/>
        <v>#N/A</v>
      </c>
      <c r="ED28" s="5" t="e">
        <f t="shared" si="8"/>
        <v>#N/A</v>
      </c>
    </row>
    <row r="29" spans="2:134">
      <c r="B29">
        <v>14</v>
      </c>
      <c r="C29" s="6">
        <f>EXP(-'GHG Model - Residues'!$D$7*(B29-0.5))</f>
        <v>0.18243501321018074</v>
      </c>
      <c r="D29" s="103" t="e">
        <f t="shared" si="0"/>
        <v>#N/A</v>
      </c>
      <c r="E29" s="103" t="e">
        <f t="shared" si="1"/>
        <v>#N/A</v>
      </c>
      <c r="G29" s="99"/>
      <c r="I29">
        <v>14</v>
      </c>
      <c r="J29" s="100">
        <f t="shared" si="2"/>
        <v>0.18243501321018074</v>
      </c>
      <c r="K29" s="104" t="e">
        <f t="shared" si="3"/>
        <v>#N/A</v>
      </c>
      <c r="L29" s="104" t="e">
        <f t="shared" si="4"/>
        <v>#N/A</v>
      </c>
      <c r="M29">
        <v>13</v>
      </c>
      <c r="N29" s="100">
        <f t="shared" si="9"/>
        <v>0.20693831997120268</v>
      </c>
      <c r="O29" s="104" t="e">
        <f t="shared" si="10"/>
        <v>#N/A</v>
      </c>
      <c r="P29" s="104" t="e">
        <f t="shared" si="11"/>
        <v>#N/A</v>
      </c>
      <c r="Q29">
        <v>12</v>
      </c>
      <c r="R29" s="100">
        <f t="shared" si="12"/>
        <v>0.23473272766542655</v>
      </c>
      <c r="S29" s="104" t="e">
        <f t="shared" si="13"/>
        <v>#N/A</v>
      </c>
      <c r="T29" s="104" t="e">
        <f t="shared" si="14"/>
        <v>#N/A</v>
      </c>
      <c r="U29">
        <v>11</v>
      </c>
      <c r="V29" s="100">
        <f t="shared" si="15"/>
        <v>0.26626027235999067</v>
      </c>
      <c r="W29" s="104" t="e">
        <f t="shared" si="16"/>
        <v>#N/A</v>
      </c>
      <c r="X29" s="104" t="e">
        <f t="shared" si="17"/>
        <v>#N/A</v>
      </c>
      <c r="Y29">
        <v>10</v>
      </c>
      <c r="Z29" s="100">
        <f t="shared" si="18"/>
        <v>0.3020223611011118</v>
      </c>
      <c r="AA29" s="104" t="e">
        <f t="shared" si="19"/>
        <v>#N/A</v>
      </c>
      <c r="AB29" s="104" t="e">
        <f t="shared" si="20"/>
        <v>#N/A</v>
      </c>
      <c r="AC29">
        <v>9</v>
      </c>
      <c r="AD29" s="100">
        <f t="shared" si="21"/>
        <v>0.34258774618003091</v>
      </c>
      <c r="AE29" s="104" t="e">
        <f t="shared" si="22"/>
        <v>#N/A</v>
      </c>
      <c r="AF29" s="104" t="e">
        <f t="shared" si="23"/>
        <v>#N/A</v>
      </c>
      <c r="AG29">
        <v>8</v>
      </c>
      <c r="AH29" s="100">
        <f t="shared" si="24"/>
        <v>0.3886015704427298</v>
      </c>
      <c r="AI29" s="104" t="e">
        <f t="shared" si="25"/>
        <v>#N/A</v>
      </c>
      <c r="AJ29" s="104" t="e">
        <f t="shared" si="26"/>
        <v>#N/A</v>
      </c>
      <c r="AK29">
        <v>7</v>
      </c>
      <c r="AL29" s="100">
        <f t="shared" si="27"/>
        <v>0.4407956274980106</v>
      </c>
      <c r="AM29" s="104" t="e">
        <f t="shared" si="28"/>
        <v>#N/A</v>
      </c>
      <c r="AN29" s="104" t="e">
        <f t="shared" si="29"/>
        <v>#N/A</v>
      </c>
      <c r="AO29">
        <v>6</v>
      </c>
      <c r="AP29" s="100">
        <f t="shared" si="30"/>
        <v>0.49999999999999994</v>
      </c>
      <c r="AQ29" s="104" t="e">
        <f t="shared" si="31"/>
        <v>#N/A</v>
      </c>
      <c r="AR29" s="104" t="e">
        <f t="shared" si="32"/>
        <v>#N/A</v>
      </c>
      <c r="AS29">
        <v>5</v>
      </c>
      <c r="AT29" s="100">
        <f t="shared" si="33"/>
        <v>0.56715626109773132</v>
      </c>
      <c r="AU29" s="104" t="e">
        <f t="shared" si="34"/>
        <v>#N/A</v>
      </c>
      <c r="AV29" s="104" t="e">
        <f t="shared" si="35"/>
        <v>#N/A</v>
      </c>
      <c r="AW29">
        <v>4</v>
      </c>
      <c r="AX29" s="100">
        <f t="shared" si="36"/>
        <v>0.64333244900471587</v>
      </c>
      <c r="AY29" s="104" t="e">
        <f t="shared" si="37"/>
        <v>#N/A</v>
      </c>
      <c r="AZ29" s="104" t="e">
        <f t="shared" si="38"/>
        <v>#N/A</v>
      </c>
      <c r="BA29">
        <v>3</v>
      </c>
      <c r="BB29" s="100">
        <f t="shared" si="39"/>
        <v>0.72974005284072307</v>
      </c>
      <c r="BC29" s="104" t="e">
        <f t="shared" si="40"/>
        <v>#N/A</v>
      </c>
      <c r="BD29" s="104" t="e">
        <f t="shared" si="41"/>
        <v>#N/A</v>
      </c>
      <c r="BE29">
        <v>2</v>
      </c>
      <c r="BF29" s="100">
        <f t="shared" si="42"/>
        <v>0.82775327988481073</v>
      </c>
      <c r="BG29" s="104" t="e">
        <f t="shared" si="43"/>
        <v>#N/A</v>
      </c>
      <c r="BH29" s="104" t="e">
        <f t="shared" si="44"/>
        <v>#N/A</v>
      </c>
      <c r="BI29">
        <v>1</v>
      </c>
      <c r="BJ29" s="100">
        <f t="shared" ref="BJ29:BJ60" si="45">EXP(-$D$7*(BI29-0.5))</f>
        <v>0.93893091066170631</v>
      </c>
      <c r="BK29" s="104" t="e">
        <f t="shared" ref="BK29:BK60" si="46">-$D$10*(1-BJ29)</f>
        <v>#N/A</v>
      </c>
      <c r="BL29" s="104" t="e">
        <f t="shared" ref="BL29:BL60" si="47">$D$10+BK29</f>
        <v>#N/A</v>
      </c>
      <c r="DZ29">
        <v>14</v>
      </c>
      <c r="EA29">
        <f t="shared" si="5"/>
        <v>-14</v>
      </c>
      <c r="EB29" s="100" t="e">
        <f t="shared" si="6"/>
        <v>#N/A</v>
      </c>
      <c r="EC29" s="5" t="e">
        <f t="shared" si="7"/>
        <v>#N/A</v>
      </c>
      <c r="ED29" s="5" t="e">
        <f t="shared" si="8"/>
        <v>#N/A</v>
      </c>
    </row>
    <row r="30" spans="2:134">
      <c r="B30">
        <v>15</v>
      </c>
      <c r="C30" s="6">
        <f>EXP(-'GHG Model - Residues'!$D$7*(B30-0.5))</f>
        <v>0.16083311225117897</v>
      </c>
      <c r="D30" s="103" t="e">
        <f t="shared" si="0"/>
        <v>#N/A</v>
      </c>
      <c r="E30" s="103" t="e">
        <f t="shared" si="1"/>
        <v>#N/A</v>
      </c>
      <c r="G30" s="99"/>
      <c r="I30">
        <v>15</v>
      </c>
      <c r="J30" s="100">
        <f t="shared" si="2"/>
        <v>0.16083311225117897</v>
      </c>
      <c r="K30" s="104" t="e">
        <f t="shared" si="3"/>
        <v>#N/A</v>
      </c>
      <c r="L30" s="104" t="e">
        <f t="shared" si="4"/>
        <v>#N/A</v>
      </c>
      <c r="M30">
        <v>14</v>
      </c>
      <c r="N30" s="100">
        <f t="shared" si="9"/>
        <v>0.18243501321018074</v>
      </c>
      <c r="O30" s="104" t="e">
        <f t="shared" si="10"/>
        <v>#N/A</v>
      </c>
      <c r="P30" s="104" t="e">
        <f t="shared" si="11"/>
        <v>#N/A</v>
      </c>
      <c r="Q30">
        <v>13</v>
      </c>
      <c r="R30" s="100">
        <f t="shared" si="12"/>
        <v>0.20693831997120268</v>
      </c>
      <c r="S30" s="104" t="e">
        <f t="shared" si="13"/>
        <v>#N/A</v>
      </c>
      <c r="T30" s="104" t="e">
        <f t="shared" si="14"/>
        <v>#N/A</v>
      </c>
      <c r="U30">
        <v>12</v>
      </c>
      <c r="V30" s="100">
        <f t="shared" si="15"/>
        <v>0.23473272766542655</v>
      </c>
      <c r="W30" s="104" t="e">
        <f t="shared" si="16"/>
        <v>#N/A</v>
      </c>
      <c r="X30" s="104" t="e">
        <f t="shared" si="17"/>
        <v>#N/A</v>
      </c>
      <c r="Y30">
        <v>11</v>
      </c>
      <c r="Z30" s="100">
        <f t="shared" si="18"/>
        <v>0.26626027235999067</v>
      </c>
      <c r="AA30" s="104" t="e">
        <f t="shared" si="19"/>
        <v>#N/A</v>
      </c>
      <c r="AB30" s="104" t="e">
        <f t="shared" si="20"/>
        <v>#N/A</v>
      </c>
      <c r="AC30">
        <v>10</v>
      </c>
      <c r="AD30" s="100">
        <f t="shared" si="21"/>
        <v>0.3020223611011118</v>
      </c>
      <c r="AE30" s="104" t="e">
        <f t="shared" si="22"/>
        <v>#N/A</v>
      </c>
      <c r="AF30" s="104" t="e">
        <f t="shared" si="23"/>
        <v>#N/A</v>
      </c>
      <c r="AG30">
        <v>9</v>
      </c>
      <c r="AH30" s="100">
        <f t="shared" si="24"/>
        <v>0.34258774618003091</v>
      </c>
      <c r="AI30" s="104" t="e">
        <f t="shared" si="25"/>
        <v>#N/A</v>
      </c>
      <c r="AJ30" s="104" t="e">
        <f t="shared" si="26"/>
        <v>#N/A</v>
      </c>
      <c r="AK30">
        <v>8</v>
      </c>
      <c r="AL30" s="100">
        <f t="shared" si="27"/>
        <v>0.3886015704427298</v>
      </c>
      <c r="AM30" s="104" t="e">
        <f t="shared" si="28"/>
        <v>#N/A</v>
      </c>
      <c r="AN30" s="104" t="e">
        <f t="shared" si="29"/>
        <v>#N/A</v>
      </c>
      <c r="AO30">
        <v>7</v>
      </c>
      <c r="AP30" s="100">
        <f t="shared" si="30"/>
        <v>0.4407956274980106</v>
      </c>
      <c r="AQ30" s="104" t="e">
        <f t="shared" si="31"/>
        <v>#N/A</v>
      </c>
      <c r="AR30" s="104" t="e">
        <f t="shared" si="32"/>
        <v>#N/A</v>
      </c>
      <c r="AS30">
        <v>6</v>
      </c>
      <c r="AT30" s="100">
        <f t="shared" si="33"/>
        <v>0.49999999999999994</v>
      </c>
      <c r="AU30" s="104" t="e">
        <f t="shared" si="34"/>
        <v>#N/A</v>
      </c>
      <c r="AV30" s="104" t="e">
        <f t="shared" si="35"/>
        <v>#N/A</v>
      </c>
      <c r="AW30">
        <v>5</v>
      </c>
      <c r="AX30" s="100">
        <f t="shared" si="36"/>
        <v>0.56715626109773132</v>
      </c>
      <c r="AY30" s="104" t="e">
        <f t="shared" si="37"/>
        <v>#N/A</v>
      </c>
      <c r="AZ30" s="104" t="e">
        <f t="shared" si="38"/>
        <v>#N/A</v>
      </c>
      <c r="BA30">
        <v>4</v>
      </c>
      <c r="BB30" s="100">
        <f t="shared" si="39"/>
        <v>0.64333244900471587</v>
      </c>
      <c r="BC30" s="104" t="e">
        <f t="shared" si="40"/>
        <v>#N/A</v>
      </c>
      <c r="BD30" s="104" t="e">
        <f t="shared" si="41"/>
        <v>#N/A</v>
      </c>
      <c r="BE30">
        <v>3</v>
      </c>
      <c r="BF30" s="100">
        <f t="shared" si="42"/>
        <v>0.72974005284072307</v>
      </c>
      <c r="BG30" s="104" t="e">
        <f t="shared" si="43"/>
        <v>#N/A</v>
      </c>
      <c r="BH30" s="104" t="e">
        <f t="shared" si="44"/>
        <v>#N/A</v>
      </c>
      <c r="BI30">
        <v>2</v>
      </c>
      <c r="BJ30" s="100">
        <f t="shared" si="45"/>
        <v>0.82775327988481073</v>
      </c>
      <c r="BK30" s="104" t="e">
        <f t="shared" si="46"/>
        <v>#N/A</v>
      </c>
      <c r="BL30" s="104" t="e">
        <f t="shared" si="47"/>
        <v>#N/A</v>
      </c>
      <c r="BM30">
        <v>1</v>
      </c>
      <c r="BN30" s="100">
        <f t="shared" ref="BN30:BN61" si="48">EXP(-$D$7*(BM30-0.5))</f>
        <v>0.93893091066170631</v>
      </c>
      <c r="BO30" s="104" t="e">
        <f t="shared" ref="BO30:BO61" si="49">-$D$10*(1-BN30)</f>
        <v>#N/A</v>
      </c>
      <c r="BP30" s="104" t="e">
        <f t="shared" ref="BP30:BP61" si="50">$D$10+BO30</f>
        <v>#N/A</v>
      </c>
      <c r="DZ30">
        <v>15</v>
      </c>
      <c r="EA30">
        <f t="shared" si="5"/>
        <v>-15</v>
      </c>
      <c r="EB30" s="100" t="e">
        <f t="shared" si="6"/>
        <v>#N/A</v>
      </c>
      <c r="EC30" s="5" t="e">
        <f t="shared" si="7"/>
        <v>#N/A</v>
      </c>
      <c r="ED30" s="5" t="e">
        <f t="shared" si="8"/>
        <v>#N/A</v>
      </c>
    </row>
    <row r="31" spans="2:134">
      <c r="B31">
        <v>16</v>
      </c>
      <c r="C31" s="6">
        <f>EXP(-'GHG Model - Residues'!$D$7*(B31-0.5))</f>
        <v>0.1417890652744328</v>
      </c>
      <c r="D31" s="103" t="e">
        <f t="shared" si="0"/>
        <v>#N/A</v>
      </c>
      <c r="E31" s="103" t="e">
        <f t="shared" si="1"/>
        <v>#N/A</v>
      </c>
      <c r="G31" s="99"/>
      <c r="I31">
        <v>16</v>
      </c>
      <c r="J31" s="100">
        <f t="shared" si="2"/>
        <v>0.1417890652744328</v>
      </c>
      <c r="K31" s="104" t="e">
        <f t="shared" si="3"/>
        <v>#N/A</v>
      </c>
      <c r="L31" s="104" t="e">
        <f t="shared" si="4"/>
        <v>#N/A</v>
      </c>
      <c r="M31">
        <v>15</v>
      </c>
      <c r="N31" s="100">
        <f t="shared" si="9"/>
        <v>0.16083311225117897</v>
      </c>
      <c r="O31" s="104" t="e">
        <f t="shared" si="10"/>
        <v>#N/A</v>
      </c>
      <c r="P31" s="104" t="e">
        <f t="shared" si="11"/>
        <v>#N/A</v>
      </c>
      <c r="Q31">
        <v>14</v>
      </c>
      <c r="R31" s="100">
        <f t="shared" si="12"/>
        <v>0.18243501321018074</v>
      </c>
      <c r="S31" s="104" t="e">
        <f t="shared" si="13"/>
        <v>#N/A</v>
      </c>
      <c r="T31" s="104" t="e">
        <f t="shared" si="14"/>
        <v>#N/A</v>
      </c>
      <c r="U31">
        <v>13</v>
      </c>
      <c r="V31" s="100">
        <f t="shared" si="15"/>
        <v>0.20693831997120268</v>
      </c>
      <c r="W31" s="104" t="e">
        <f t="shared" si="16"/>
        <v>#N/A</v>
      </c>
      <c r="X31" s="104" t="e">
        <f t="shared" si="17"/>
        <v>#N/A</v>
      </c>
      <c r="Y31">
        <v>12</v>
      </c>
      <c r="Z31" s="100">
        <f t="shared" si="18"/>
        <v>0.23473272766542655</v>
      </c>
      <c r="AA31" s="104" t="e">
        <f t="shared" si="19"/>
        <v>#N/A</v>
      </c>
      <c r="AB31" s="104" t="e">
        <f t="shared" si="20"/>
        <v>#N/A</v>
      </c>
      <c r="AC31">
        <v>11</v>
      </c>
      <c r="AD31" s="100">
        <f t="shared" si="21"/>
        <v>0.26626027235999067</v>
      </c>
      <c r="AE31" s="104" t="e">
        <f t="shared" si="22"/>
        <v>#N/A</v>
      </c>
      <c r="AF31" s="104" t="e">
        <f t="shared" si="23"/>
        <v>#N/A</v>
      </c>
      <c r="AG31">
        <v>10</v>
      </c>
      <c r="AH31" s="100">
        <f t="shared" si="24"/>
        <v>0.3020223611011118</v>
      </c>
      <c r="AI31" s="104" t="e">
        <f t="shared" si="25"/>
        <v>#N/A</v>
      </c>
      <c r="AJ31" s="104" t="e">
        <f t="shared" si="26"/>
        <v>#N/A</v>
      </c>
      <c r="AK31">
        <v>9</v>
      </c>
      <c r="AL31" s="100">
        <f t="shared" si="27"/>
        <v>0.34258774618003091</v>
      </c>
      <c r="AM31" s="104" t="e">
        <f t="shared" si="28"/>
        <v>#N/A</v>
      </c>
      <c r="AN31" s="104" t="e">
        <f t="shared" si="29"/>
        <v>#N/A</v>
      </c>
      <c r="AO31">
        <v>8</v>
      </c>
      <c r="AP31" s="100">
        <f t="shared" si="30"/>
        <v>0.3886015704427298</v>
      </c>
      <c r="AQ31" s="104" t="e">
        <f t="shared" si="31"/>
        <v>#N/A</v>
      </c>
      <c r="AR31" s="104" t="e">
        <f t="shared" si="32"/>
        <v>#N/A</v>
      </c>
      <c r="AS31">
        <v>7</v>
      </c>
      <c r="AT31" s="100">
        <f t="shared" si="33"/>
        <v>0.4407956274980106</v>
      </c>
      <c r="AU31" s="104" t="e">
        <f t="shared" si="34"/>
        <v>#N/A</v>
      </c>
      <c r="AV31" s="104" t="e">
        <f t="shared" si="35"/>
        <v>#N/A</v>
      </c>
      <c r="AW31">
        <v>6</v>
      </c>
      <c r="AX31" s="100">
        <f t="shared" si="36"/>
        <v>0.49999999999999994</v>
      </c>
      <c r="AY31" s="104" t="e">
        <f t="shared" si="37"/>
        <v>#N/A</v>
      </c>
      <c r="AZ31" s="104" t="e">
        <f t="shared" si="38"/>
        <v>#N/A</v>
      </c>
      <c r="BA31">
        <v>5</v>
      </c>
      <c r="BB31" s="100">
        <f t="shared" si="39"/>
        <v>0.56715626109773132</v>
      </c>
      <c r="BC31" s="104" t="e">
        <f t="shared" si="40"/>
        <v>#N/A</v>
      </c>
      <c r="BD31" s="104" t="e">
        <f t="shared" si="41"/>
        <v>#N/A</v>
      </c>
      <c r="BE31">
        <v>4</v>
      </c>
      <c r="BF31" s="100">
        <f t="shared" si="42"/>
        <v>0.64333244900471587</v>
      </c>
      <c r="BG31" s="104" t="e">
        <f t="shared" si="43"/>
        <v>#N/A</v>
      </c>
      <c r="BH31" s="104" t="e">
        <f t="shared" si="44"/>
        <v>#N/A</v>
      </c>
      <c r="BI31">
        <v>3</v>
      </c>
      <c r="BJ31" s="100">
        <f t="shared" si="45"/>
        <v>0.72974005284072307</v>
      </c>
      <c r="BK31" s="104" t="e">
        <f t="shared" si="46"/>
        <v>#N/A</v>
      </c>
      <c r="BL31" s="104" t="e">
        <f t="shared" si="47"/>
        <v>#N/A</v>
      </c>
      <c r="BM31">
        <v>2</v>
      </c>
      <c r="BN31" s="100">
        <f t="shared" si="48"/>
        <v>0.82775327988481073</v>
      </c>
      <c r="BO31" s="104" t="e">
        <f t="shared" si="49"/>
        <v>#N/A</v>
      </c>
      <c r="BP31" s="104" t="e">
        <f t="shared" si="50"/>
        <v>#N/A</v>
      </c>
      <c r="BQ31">
        <v>1</v>
      </c>
      <c r="BR31" s="100">
        <f t="shared" ref="BR31:BR62" si="51">EXP(-$D$7*(BQ31-0.5))</f>
        <v>0.93893091066170631</v>
      </c>
      <c r="BS31" s="104" t="e">
        <f t="shared" ref="BS31:BS62" si="52">-$D$10*(1-BR31)</f>
        <v>#N/A</v>
      </c>
      <c r="BT31" s="104" t="e">
        <f t="shared" ref="BT31:BT62" si="53">$D$10+BS31</f>
        <v>#N/A</v>
      </c>
      <c r="DZ31">
        <v>16</v>
      </c>
      <c r="EA31">
        <f t="shared" si="5"/>
        <v>-16</v>
      </c>
      <c r="EB31" s="100" t="e">
        <f t="shared" si="6"/>
        <v>#N/A</v>
      </c>
      <c r="EC31" s="5" t="e">
        <f t="shared" si="7"/>
        <v>#N/A</v>
      </c>
      <c r="ED31" s="5" t="e">
        <f t="shared" si="8"/>
        <v>#N/A</v>
      </c>
    </row>
    <row r="32" spans="2:134">
      <c r="B32">
        <v>17</v>
      </c>
      <c r="C32" s="6">
        <f>EXP(-'GHG Model - Residues'!$D$7*(B32-0.5))</f>
        <v>0.12499999999999997</v>
      </c>
      <c r="D32" s="103" t="e">
        <f t="shared" si="0"/>
        <v>#N/A</v>
      </c>
      <c r="E32" s="103" t="e">
        <f t="shared" si="1"/>
        <v>#N/A</v>
      </c>
      <c r="G32" s="99"/>
      <c r="I32">
        <v>17</v>
      </c>
      <c r="J32" s="100">
        <f t="shared" si="2"/>
        <v>0.12499999999999997</v>
      </c>
      <c r="K32" s="104" t="e">
        <f t="shared" si="3"/>
        <v>#N/A</v>
      </c>
      <c r="L32" s="104" t="e">
        <f t="shared" si="4"/>
        <v>#N/A</v>
      </c>
      <c r="M32">
        <v>16</v>
      </c>
      <c r="N32" s="100">
        <f t="shared" si="9"/>
        <v>0.1417890652744328</v>
      </c>
      <c r="O32" s="104" t="e">
        <f t="shared" si="10"/>
        <v>#N/A</v>
      </c>
      <c r="P32" s="104" t="e">
        <f t="shared" si="11"/>
        <v>#N/A</v>
      </c>
      <c r="Q32">
        <v>15</v>
      </c>
      <c r="R32" s="100">
        <f t="shared" si="12"/>
        <v>0.16083311225117897</v>
      </c>
      <c r="S32" s="104" t="e">
        <f t="shared" si="13"/>
        <v>#N/A</v>
      </c>
      <c r="T32" s="104" t="e">
        <f t="shared" si="14"/>
        <v>#N/A</v>
      </c>
      <c r="U32">
        <v>14</v>
      </c>
      <c r="V32" s="100">
        <f t="shared" si="15"/>
        <v>0.18243501321018074</v>
      </c>
      <c r="W32" s="104" t="e">
        <f t="shared" si="16"/>
        <v>#N/A</v>
      </c>
      <c r="X32" s="104" t="e">
        <f t="shared" si="17"/>
        <v>#N/A</v>
      </c>
      <c r="Y32">
        <v>13</v>
      </c>
      <c r="Z32" s="100">
        <f t="shared" si="18"/>
        <v>0.20693831997120268</v>
      </c>
      <c r="AA32" s="104" t="e">
        <f t="shared" si="19"/>
        <v>#N/A</v>
      </c>
      <c r="AB32" s="104" t="e">
        <f t="shared" si="20"/>
        <v>#N/A</v>
      </c>
      <c r="AC32">
        <v>12</v>
      </c>
      <c r="AD32" s="100">
        <f t="shared" si="21"/>
        <v>0.23473272766542655</v>
      </c>
      <c r="AE32" s="104" t="e">
        <f t="shared" si="22"/>
        <v>#N/A</v>
      </c>
      <c r="AF32" s="104" t="e">
        <f t="shared" si="23"/>
        <v>#N/A</v>
      </c>
      <c r="AG32">
        <v>11</v>
      </c>
      <c r="AH32" s="100">
        <f t="shared" si="24"/>
        <v>0.26626027235999067</v>
      </c>
      <c r="AI32" s="104" t="e">
        <f t="shared" si="25"/>
        <v>#N/A</v>
      </c>
      <c r="AJ32" s="104" t="e">
        <f t="shared" si="26"/>
        <v>#N/A</v>
      </c>
      <c r="AK32">
        <v>10</v>
      </c>
      <c r="AL32" s="100">
        <f t="shared" si="27"/>
        <v>0.3020223611011118</v>
      </c>
      <c r="AM32" s="104" t="e">
        <f t="shared" si="28"/>
        <v>#N/A</v>
      </c>
      <c r="AN32" s="104" t="e">
        <f t="shared" si="29"/>
        <v>#N/A</v>
      </c>
      <c r="AO32">
        <v>9</v>
      </c>
      <c r="AP32" s="100">
        <f t="shared" si="30"/>
        <v>0.34258774618003091</v>
      </c>
      <c r="AQ32" s="104" t="e">
        <f t="shared" si="31"/>
        <v>#N/A</v>
      </c>
      <c r="AR32" s="104" t="e">
        <f t="shared" si="32"/>
        <v>#N/A</v>
      </c>
      <c r="AS32">
        <v>8</v>
      </c>
      <c r="AT32" s="100">
        <f t="shared" si="33"/>
        <v>0.3886015704427298</v>
      </c>
      <c r="AU32" s="104" t="e">
        <f t="shared" si="34"/>
        <v>#N/A</v>
      </c>
      <c r="AV32" s="104" t="e">
        <f t="shared" si="35"/>
        <v>#N/A</v>
      </c>
      <c r="AW32">
        <v>7</v>
      </c>
      <c r="AX32" s="100">
        <f t="shared" si="36"/>
        <v>0.4407956274980106</v>
      </c>
      <c r="AY32" s="104" t="e">
        <f t="shared" si="37"/>
        <v>#N/A</v>
      </c>
      <c r="AZ32" s="104" t="e">
        <f t="shared" si="38"/>
        <v>#N/A</v>
      </c>
      <c r="BA32">
        <v>6</v>
      </c>
      <c r="BB32" s="100">
        <f t="shared" si="39"/>
        <v>0.49999999999999994</v>
      </c>
      <c r="BC32" s="104" t="e">
        <f t="shared" si="40"/>
        <v>#N/A</v>
      </c>
      <c r="BD32" s="104" t="e">
        <f t="shared" si="41"/>
        <v>#N/A</v>
      </c>
      <c r="BE32">
        <v>5</v>
      </c>
      <c r="BF32" s="100">
        <f t="shared" si="42"/>
        <v>0.56715626109773132</v>
      </c>
      <c r="BG32" s="104" t="e">
        <f t="shared" si="43"/>
        <v>#N/A</v>
      </c>
      <c r="BH32" s="104" t="e">
        <f t="shared" si="44"/>
        <v>#N/A</v>
      </c>
      <c r="BI32">
        <v>4</v>
      </c>
      <c r="BJ32" s="100">
        <f t="shared" si="45"/>
        <v>0.64333244900471587</v>
      </c>
      <c r="BK32" s="104" t="e">
        <f t="shared" si="46"/>
        <v>#N/A</v>
      </c>
      <c r="BL32" s="104" t="e">
        <f t="shared" si="47"/>
        <v>#N/A</v>
      </c>
      <c r="BM32">
        <v>3</v>
      </c>
      <c r="BN32" s="100">
        <f t="shared" si="48"/>
        <v>0.72974005284072307</v>
      </c>
      <c r="BO32" s="104" t="e">
        <f t="shared" si="49"/>
        <v>#N/A</v>
      </c>
      <c r="BP32" s="104" t="e">
        <f t="shared" si="50"/>
        <v>#N/A</v>
      </c>
      <c r="BQ32">
        <v>2</v>
      </c>
      <c r="BR32" s="100">
        <f t="shared" si="51"/>
        <v>0.82775327988481073</v>
      </c>
      <c r="BS32" s="104" t="e">
        <f t="shared" si="52"/>
        <v>#N/A</v>
      </c>
      <c r="BT32" s="104" t="e">
        <f t="shared" si="53"/>
        <v>#N/A</v>
      </c>
      <c r="BU32">
        <v>1</v>
      </c>
      <c r="BV32" s="100">
        <f t="shared" ref="BV32:BV63" si="54">EXP(-$D$7*(BU32-0.5))</f>
        <v>0.93893091066170631</v>
      </c>
      <c r="BW32" s="104" t="e">
        <f t="shared" ref="BW32:BW63" si="55">-$D$10*(1-BV32)</f>
        <v>#N/A</v>
      </c>
      <c r="BX32" s="104" t="e">
        <f t="shared" ref="BX32:BX63" si="56">$D$10+BW32</f>
        <v>#N/A</v>
      </c>
      <c r="DZ32">
        <v>17</v>
      </c>
      <c r="EA32">
        <f t="shared" si="5"/>
        <v>-17</v>
      </c>
      <c r="EB32" s="100" t="e">
        <f t="shared" si="6"/>
        <v>#N/A</v>
      </c>
      <c r="EC32" s="5" t="e">
        <f t="shared" si="7"/>
        <v>#N/A</v>
      </c>
      <c r="ED32" s="5" t="e">
        <f t="shared" si="8"/>
        <v>#N/A</v>
      </c>
    </row>
    <row r="33" spans="2:134">
      <c r="B33">
        <v>18</v>
      </c>
      <c r="C33" s="6">
        <f>EXP(-'GHG Model - Residues'!$D$7*(B33-0.5))</f>
        <v>0.11019890687450264</v>
      </c>
      <c r="D33" s="103" t="e">
        <f t="shared" si="0"/>
        <v>#N/A</v>
      </c>
      <c r="E33" s="103" t="e">
        <f t="shared" si="1"/>
        <v>#N/A</v>
      </c>
      <c r="G33" s="99"/>
      <c r="I33">
        <v>18</v>
      </c>
      <c r="J33" s="100">
        <f t="shared" si="2"/>
        <v>0.11019890687450264</v>
      </c>
      <c r="K33" s="104" t="e">
        <f t="shared" si="3"/>
        <v>#N/A</v>
      </c>
      <c r="L33" s="104" t="e">
        <f t="shared" si="4"/>
        <v>#N/A</v>
      </c>
      <c r="M33">
        <v>17</v>
      </c>
      <c r="N33" s="100">
        <f t="shared" si="9"/>
        <v>0.12499999999999997</v>
      </c>
      <c r="O33" s="104" t="e">
        <f t="shared" si="10"/>
        <v>#N/A</v>
      </c>
      <c r="P33" s="104" t="e">
        <f t="shared" si="11"/>
        <v>#N/A</v>
      </c>
      <c r="Q33">
        <v>16</v>
      </c>
      <c r="R33" s="100">
        <f t="shared" si="12"/>
        <v>0.1417890652744328</v>
      </c>
      <c r="S33" s="104" t="e">
        <f t="shared" si="13"/>
        <v>#N/A</v>
      </c>
      <c r="T33" s="104" t="e">
        <f t="shared" si="14"/>
        <v>#N/A</v>
      </c>
      <c r="U33">
        <v>15</v>
      </c>
      <c r="V33" s="100">
        <f t="shared" si="15"/>
        <v>0.16083311225117897</v>
      </c>
      <c r="W33" s="104" t="e">
        <f t="shared" si="16"/>
        <v>#N/A</v>
      </c>
      <c r="X33" s="104" t="e">
        <f t="shared" si="17"/>
        <v>#N/A</v>
      </c>
      <c r="Y33">
        <v>14</v>
      </c>
      <c r="Z33" s="100">
        <f t="shared" si="18"/>
        <v>0.18243501321018074</v>
      </c>
      <c r="AA33" s="104" t="e">
        <f t="shared" si="19"/>
        <v>#N/A</v>
      </c>
      <c r="AB33" s="104" t="e">
        <f t="shared" si="20"/>
        <v>#N/A</v>
      </c>
      <c r="AC33">
        <v>13</v>
      </c>
      <c r="AD33" s="100">
        <f t="shared" si="21"/>
        <v>0.20693831997120268</v>
      </c>
      <c r="AE33" s="104" t="e">
        <f t="shared" si="22"/>
        <v>#N/A</v>
      </c>
      <c r="AF33" s="104" t="e">
        <f t="shared" si="23"/>
        <v>#N/A</v>
      </c>
      <c r="AG33">
        <v>12</v>
      </c>
      <c r="AH33" s="100">
        <f t="shared" si="24"/>
        <v>0.23473272766542655</v>
      </c>
      <c r="AI33" s="104" t="e">
        <f t="shared" si="25"/>
        <v>#N/A</v>
      </c>
      <c r="AJ33" s="104" t="e">
        <f t="shared" si="26"/>
        <v>#N/A</v>
      </c>
      <c r="AK33">
        <v>11</v>
      </c>
      <c r="AL33" s="100">
        <f t="shared" si="27"/>
        <v>0.26626027235999067</v>
      </c>
      <c r="AM33" s="104" t="e">
        <f t="shared" si="28"/>
        <v>#N/A</v>
      </c>
      <c r="AN33" s="104" t="e">
        <f t="shared" si="29"/>
        <v>#N/A</v>
      </c>
      <c r="AO33">
        <v>10</v>
      </c>
      <c r="AP33" s="100">
        <f t="shared" si="30"/>
        <v>0.3020223611011118</v>
      </c>
      <c r="AQ33" s="104" t="e">
        <f t="shared" si="31"/>
        <v>#N/A</v>
      </c>
      <c r="AR33" s="104" t="e">
        <f t="shared" si="32"/>
        <v>#N/A</v>
      </c>
      <c r="AS33">
        <v>9</v>
      </c>
      <c r="AT33" s="100">
        <f t="shared" si="33"/>
        <v>0.34258774618003091</v>
      </c>
      <c r="AU33" s="104" t="e">
        <f t="shared" si="34"/>
        <v>#N/A</v>
      </c>
      <c r="AV33" s="104" t="e">
        <f t="shared" si="35"/>
        <v>#N/A</v>
      </c>
      <c r="AW33">
        <v>8</v>
      </c>
      <c r="AX33" s="100">
        <f t="shared" si="36"/>
        <v>0.3886015704427298</v>
      </c>
      <c r="AY33" s="104" t="e">
        <f t="shared" si="37"/>
        <v>#N/A</v>
      </c>
      <c r="AZ33" s="104" t="e">
        <f t="shared" si="38"/>
        <v>#N/A</v>
      </c>
      <c r="BA33">
        <v>7</v>
      </c>
      <c r="BB33" s="100">
        <f t="shared" si="39"/>
        <v>0.4407956274980106</v>
      </c>
      <c r="BC33" s="104" t="e">
        <f t="shared" si="40"/>
        <v>#N/A</v>
      </c>
      <c r="BD33" s="104" t="e">
        <f t="shared" si="41"/>
        <v>#N/A</v>
      </c>
      <c r="BE33">
        <v>6</v>
      </c>
      <c r="BF33" s="100">
        <f t="shared" si="42"/>
        <v>0.49999999999999994</v>
      </c>
      <c r="BG33" s="104" t="e">
        <f t="shared" si="43"/>
        <v>#N/A</v>
      </c>
      <c r="BH33" s="104" t="e">
        <f t="shared" si="44"/>
        <v>#N/A</v>
      </c>
      <c r="BI33">
        <v>5</v>
      </c>
      <c r="BJ33" s="100">
        <f t="shared" si="45"/>
        <v>0.56715626109773132</v>
      </c>
      <c r="BK33" s="104" t="e">
        <f t="shared" si="46"/>
        <v>#N/A</v>
      </c>
      <c r="BL33" s="104" t="e">
        <f t="shared" si="47"/>
        <v>#N/A</v>
      </c>
      <c r="BM33">
        <v>4</v>
      </c>
      <c r="BN33" s="100">
        <f t="shared" si="48"/>
        <v>0.64333244900471587</v>
      </c>
      <c r="BO33" s="104" t="e">
        <f t="shared" si="49"/>
        <v>#N/A</v>
      </c>
      <c r="BP33" s="104" t="e">
        <f t="shared" si="50"/>
        <v>#N/A</v>
      </c>
      <c r="BQ33">
        <v>3</v>
      </c>
      <c r="BR33" s="100">
        <f t="shared" si="51"/>
        <v>0.72974005284072307</v>
      </c>
      <c r="BS33" s="104" t="e">
        <f t="shared" si="52"/>
        <v>#N/A</v>
      </c>
      <c r="BT33" s="104" t="e">
        <f t="shared" si="53"/>
        <v>#N/A</v>
      </c>
      <c r="BU33">
        <v>2</v>
      </c>
      <c r="BV33" s="100">
        <f t="shared" si="54"/>
        <v>0.82775327988481073</v>
      </c>
      <c r="BW33" s="104" t="e">
        <f t="shared" si="55"/>
        <v>#N/A</v>
      </c>
      <c r="BX33" s="104" t="e">
        <f t="shared" si="56"/>
        <v>#N/A</v>
      </c>
      <c r="BY33">
        <v>1</v>
      </c>
      <c r="BZ33" s="100">
        <f t="shared" ref="BZ33:BZ64" si="57">EXP(-$D$7*(BY33-0.5))</f>
        <v>0.93893091066170631</v>
      </c>
      <c r="CA33" s="104" t="e">
        <f t="shared" ref="CA33:CA64" si="58">-$D$10*(1-BZ33)</f>
        <v>#N/A</v>
      </c>
      <c r="CB33" s="104" t="e">
        <f t="shared" ref="CB33:CB64" si="59">$D$10+CA33</f>
        <v>#N/A</v>
      </c>
      <c r="DZ33">
        <v>18</v>
      </c>
      <c r="EA33">
        <f t="shared" si="5"/>
        <v>-18</v>
      </c>
      <c r="EB33" s="100" t="e">
        <f t="shared" si="6"/>
        <v>#N/A</v>
      </c>
      <c r="EC33" s="5" t="e">
        <f t="shared" si="7"/>
        <v>#N/A</v>
      </c>
      <c r="ED33" s="5" t="e">
        <f t="shared" si="8"/>
        <v>#N/A</v>
      </c>
    </row>
    <row r="34" spans="2:134">
      <c r="B34">
        <v>19</v>
      </c>
      <c r="C34" s="6">
        <f>EXP(-'GHG Model - Residues'!$D$7*(B34-0.5))</f>
        <v>9.7150392610682451E-2</v>
      </c>
      <c r="D34" s="103" t="e">
        <f t="shared" si="0"/>
        <v>#N/A</v>
      </c>
      <c r="E34" s="103" t="e">
        <f t="shared" si="1"/>
        <v>#N/A</v>
      </c>
      <c r="G34" s="99"/>
      <c r="I34">
        <v>19</v>
      </c>
      <c r="J34" s="100">
        <f t="shared" si="2"/>
        <v>9.7150392610682451E-2</v>
      </c>
      <c r="K34" s="104" t="e">
        <f t="shared" si="3"/>
        <v>#N/A</v>
      </c>
      <c r="L34" s="104" t="e">
        <f t="shared" si="4"/>
        <v>#N/A</v>
      </c>
      <c r="M34">
        <v>18</v>
      </c>
      <c r="N34" s="100">
        <f t="shared" si="9"/>
        <v>0.11019890687450264</v>
      </c>
      <c r="O34" s="104" t="e">
        <f t="shared" si="10"/>
        <v>#N/A</v>
      </c>
      <c r="P34" s="104" t="e">
        <f t="shared" si="11"/>
        <v>#N/A</v>
      </c>
      <c r="Q34">
        <v>17</v>
      </c>
      <c r="R34" s="100">
        <f t="shared" si="12"/>
        <v>0.12499999999999997</v>
      </c>
      <c r="S34" s="104" t="e">
        <f t="shared" si="13"/>
        <v>#N/A</v>
      </c>
      <c r="T34" s="104" t="e">
        <f t="shared" si="14"/>
        <v>#N/A</v>
      </c>
      <c r="U34">
        <v>16</v>
      </c>
      <c r="V34" s="100">
        <f t="shared" si="15"/>
        <v>0.1417890652744328</v>
      </c>
      <c r="W34" s="104" t="e">
        <f t="shared" si="16"/>
        <v>#N/A</v>
      </c>
      <c r="X34" s="104" t="e">
        <f t="shared" si="17"/>
        <v>#N/A</v>
      </c>
      <c r="Y34">
        <v>15</v>
      </c>
      <c r="Z34" s="100">
        <f t="shared" si="18"/>
        <v>0.16083311225117897</v>
      </c>
      <c r="AA34" s="104" t="e">
        <f t="shared" si="19"/>
        <v>#N/A</v>
      </c>
      <c r="AB34" s="104" t="e">
        <f t="shared" si="20"/>
        <v>#N/A</v>
      </c>
      <c r="AC34">
        <v>14</v>
      </c>
      <c r="AD34" s="100">
        <f t="shared" si="21"/>
        <v>0.18243501321018074</v>
      </c>
      <c r="AE34" s="104" t="e">
        <f t="shared" si="22"/>
        <v>#N/A</v>
      </c>
      <c r="AF34" s="104" t="e">
        <f t="shared" si="23"/>
        <v>#N/A</v>
      </c>
      <c r="AG34">
        <v>13</v>
      </c>
      <c r="AH34" s="100">
        <f t="shared" si="24"/>
        <v>0.20693831997120268</v>
      </c>
      <c r="AI34" s="104" t="e">
        <f t="shared" si="25"/>
        <v>#N/A</v>
      </c>
      <c r="AJ34" s="104" t="e">
        <f t="shared" si="26"/>
        <v>#N/A</v>
      </c>
      <c r="AK34">
        <v>12</v>
      </c>
      <c r="AL34" s="100">
        <f t="shared" si="27"/>
        <v>0.23473272766542655</v>
      </c>
      <c r="AM34" s="104" t="e">
        <f t="shared" si="28"/>
        <v>#N/A</v>
      </c>
      <c r="AN34" s="104" t="e">
        <f t="shared" si="29"/>
        <v>#N/A</v>
      </c>
      <c r="AO34">
        <v>11</v>
      </c>
      <c r="AP34" s="100">
        <f t="shared" si="30"/>
        <v>0.26626027235999067</v>
      </c>
      <c r="AQ34" s="104" t="e">
        <f t="shared" si="31"/>
        <v>#N/A</v>
      </c>
      <c r="AR34" s="104" t="e">
        <f t="shared" si="32"/>
        <v>#N/A</v>
      </c>
      <c r="AS34">
        <v>10</v>
      </c>
      <c r="AT34" s="100">
        <f t="shared" si="33"/>
        <v>0.3020223611011118</v>
      </c>
      <c r="AU34" s="104" t="e">
        <f t="shared" si="34"/>
        <v>#N/A</v>
      </c>
      <c r="AV34" s="104" t="e">
        <f t="shared" si="35"/>
        <v>#N/A</v>
      </c>
      <c r="AW34">
        <v>9</v>
      </c>
      <c r="AX34" s="100">
        <f t="shared" si="36"/>
        <v>0.34258774618003091</v>
      </c>
      <c r="AY34" s="104" t="e">
        <f t="shared" si="37"/>
        <v>#N/A</v>
      </c>
      <c r="AZ34" s="104" t="e">
        <f t="shared" si="38"/>
        <v>#N/A</v>
      </c>
      <c r="BA34">
        <v>8</v>
      </c>
      <c r="BB34" s="100">
        <f t="shared" si="39"/>
        <v>0.3886015704427298</v>
      </c>
      <c r="BC34" s="104" t="e">
        <f t="shared" si="40"/>
        <v>#N/A</v>
      </c>
      <c r="BD34" s="104" t="e">
        <f t="shared" si="41"/>
        <v>#N/A</v>
      </c>
      <c r="BE34">
        <v>7</v>
      </c>
      <c r="BF34" s="100">
        <f t="shared" si="42"/>
        <v>0.4407956274980106</v>
      </c>
      <c r="BG34" s="104" t="e">
        <f t="shared" si="43"/>
        <v>#N/A</v>
      </c>
      <c r="BH34" s="104" t="e">
        <f t="shared" si="44"/>
        <v>#N/A</v>
      </c>
      <c r="BI34">
        <v>6</v>
      </c>
      <c r="BJ34" s="100">
        <f t="shared" si="45"/>
        <v>0.49999999999999994</v>
      </c>
      <c r="BK34" s="104" t="e">
        <f t="shared" si="46"/>
        <v>#N/A</v>
      </c>
      <c r="BL34" s="104" t="e">
        <f t="shared" si="47"/>
        <v>#N/A</v>
      </c>
      <c r="BM34">
        <v>5</v>
      </c>
      <c r="BN34" s="100">
        <f t="shared" si="48"/>
        <v>0.56715626109773132</v>
      </c>
      <c r="BO34" s="104" t="e">
        <f t="shared" si="49"/>
        <v>#N/A</v>
      </c>
      <c r="BP34" s="104" t="e">
        <f t="shared" si="50"/>
        <v>#N/A</v>
      </c>
      <c r="BQ34">
        <v>4</v>
      </c>
      <c r="BR34" s="100">
        <f t="shared" si="51"/>
        <v>0.64333244900471587</v>
      </c>
      <c r="BS34" s="104" t="e">
        <f t="shared" si="52"/>
        <v>#N/A</v>
      </c>
      <c r="BT34" s="104" t="e">
        <f t="shared" si="53"/>
        <v>#N/A</v>
      </c>
      <c r="BU34">
        <v>3</v>
      </c>
      <c r="BV34" s="100">
        <f t="shared" si="54"/>
        <v>0.72974005284072307</v>
      </c>
      <c r="BW34" s="104" t="e">
        <f t="shared" si="55"/>
        <v>#N/A</v>
      </c>
      <c r="BX34" s="104" t="e">
        <f t="shared" si="56"/>
        <v>#N/A</v>
      </c>
      <c r="BY34">
        <v>2</v>
      </c>
      <c r="BZ34" s="100">
        <f t="shared" si="57"/>
        <v>0.82775327988481073</v>
      </c>
      <c r="CA34" s="104" t="e">
        <f t="shared" si="58"/>
        <v>#N/A</v>
      </c>
      <c r="CB34" s="104" t="e">
        <f t="shared" si="59"/>
        <v>#N/A</v>
      </c>
      <c r="CC34">
        <v>1</v>
      </c>
      <c r="CD34" s="100">
        <f t="shared" ref="CD34:CD65" si="60">EXP(-$D$7*(CC34-0.5))</f>
        <v>0.93893091066170631</v>
      </c>
      <c r="CE34" s="104" t="e">
        <f t="shared" ref="CE34:CE65" si="61">-$D$10*(1-CD34)</f>
        <v>#N/A</v>
      </c>
      <c r="CF34" s="104" t="e">
        <f t="shared" ref="CF34:CF65" si="62">$D$10+CE34</f>
        <v>#N/A</v>
      </c>
      <c r="DZ34">
        <v>19</v>
      </c>
      <c r="EA34">
        <f t="shared" si="5"/>
        <v>-19</v>
      </c>
      <c r="EB34" s="100" t="e">
        <f t="shared" si="6"/>
        <v>#N/A</v>
      </c>
      <c r="EC34" s="5" t="e">
        <f t="shared" si="7"/>
        <v>#N/A</v>
      </c>
      <c r="ED34" s="5" t="e">
        <f t="shared" si="8"/>
        <v>#N/A</v>
      </c>
    </row>
    <row r="35" spans="2:134">
      <c r="B35">
        <v>20</v>
      </c>
      <c r="C35" s="6">
        <f>EXP(-'GHG Model - Residues'!$D$7*(B35-0.5))</f>
        <v>8.564693654500774E-2</v>
      </c>
      <c r="D35" s="103" t="e">
        <f t="shared" si="0"/>
        <v>#N/A</v>
      </c>
      <c r="E35" s="103" t="e">
        <f t="shared" si="1"/>
        <v>#N/A</v>
      </c>
      <c r="G35" s="99"/>
      <c r="I35">
        <v>20</v>
      </c>
      <c r="J35" s="100">
        <f t="shared" si="2"/>
        <v>8.564693654500774E-2</v>
      </c>
      <c r="K35" s="104" t="e">
        <f t="shared" si="3"/>
        <v>#N/A</v>
      </c>
      <c r="L35" s="104" t="e">
        <f t="shared" si="4"/>
        <v>#N/A</v>
      </c>
      <c r="M35">
        <v>19</v>
      </c>
      <c r="N35" s="100">
        <f t="shared" si="9"/>
        <v>9.7150392610682451E-2</v>
      </c>
      <c r="O35" s="104" t="e">
        <f t="shared" si="10"/>
        <v>#N/A</v>
      </c>
      <c r="P35" s="104" t="e">
        <f t="shared" si="11"/>
        <v>#N/A</v>
      </c>
      <c r="Q35">
        <v>18</v>
      </c>
      <c r="R35" s="100">
        <f t="shared" si="12"/>
        <v>0.11019890687450264</v>
      </c>
      <c r="S35" s="104" t="e">
        <f t="shared" si="13"/>
        <v>#N/A</v>
      </c>
      <c r="T35" s="104" t="e">
        <f t="shared" si="14"/>
        <v>#N/A</v>
      </c>
      <c r="U35">
        <v>17</v>
      </c>
      <c r="V35" s="100">
        <f t="shared" si="15"/>
        <v>0.12499999999999997</v>
      </c>
      <c r="W35" s="104" t="e">
        <f t="shared" si="16"/>
        <v>#N/A</v>
      </c>
      <c r="X35" s="104" t="e">
        <f t="shared" si="17"/>
        <v>#N/A</v>
      </c>
      <c r="Y35">
        <v>16</v>
      </c>
      <c r="Z35" s="100">
        <f t="shared" si="18"/>
        <v>0.1417890652744328</v>
      </c>
      <c r="AA35" s="104" t="e">
        <f t="shared" si="19"/>
        <v>#N/A</v>
      </c>
      <c r="AB35" s="104" t="e">
        <f t="shared" si="20"/>
        <v>#N/A</v>
      </c>
      <c r="AC35">
        <v>15</v>
      </c>
      <c r="AD35" s="100">
        <f t="shared" si="21"/>
        <v>0.16083311225117897</v>
      </c>
      <c r="AE35" s="104" t="e">
        <f t="shared" si="22"/>
        <v>#N/A</v>
      </c>
      <c r="AF35" s="104" t="e">
        <f t="shared" si="23"/>
        <v>#N/A</v>
      </c>
      <c r="AG35">
        <v>14</v>
      </c>
      <c r="AH35" s="100">
        <f t="shared" si="24"/>
        <v>0.18243501321018074</v>
      </c>
      <c r="AI35" s="104" t="e">
        <f t="shared" si="25"/>
        <v>#N/A</v>
      </c>
      <c r="AJ35" s="104" t="e">
        <f t="shared" si="26"/>
        <v>#N/A</v>
      </c>
      <c r="AK35">
        <v>13</v>
      </c>
      <c r="AL35" s="100">
        <f t="shared" si="27"/>
        <v>0.20693831997120268</v>
      </c>
      <c r="AM35" s="104" t="e">
        <f t="shared" si="28"/>
        <v>#N/A</v>
      </c>
      <c r="AN35" s="104" t="e">
        <f t="shared" si="29"/>
        <v>#N/A</v>
      </c>
      <c r="AO35">
        <v>12</v>
      </c>
      <c r="AP35" s="100">
        <f t="shared" si="30"/>
        <v>0.23473272766542655</v>
      </c>
      <c r="AQ35" s="104" t="e">
        <f t="shared" si="31"/>
        <v>#N/A</v>
      </c>
      <c r="AR35" s="104" t="e">
        <f t="shared" si="32"/>
        <v>#N/A</v>
      </c>
      <c r="AS35">
        <v>11</v>
      </c>
      <c r="AT35" s="100">
        <f t="shared" si="33"/>
        <v>0.26626027235999067</v>
      </c>
      <c r="AU35" s="104" t="e">
        <f t="shared" si="34"/>
        <v>#N/A</v>
      </c>
      <c r="AV35" s="104" t="e">
        <f t="shared" si="35"/>
        <v>#N/A</v>
      </c>
      <c r="AW35">
        <v>10</v>
      </c>
      <c r="AX35" s="100">
        <f t="shared" si="36"/>
        <v>0.3020223611011118</v>
      </c>
      <c r="AY35" s="104" t="e">
        <f t="shared" si="37"/>
        <v>#N/A</v>
      </c>
      <c r="AZ35" s="104" t="e">
        <f t="shared" si="38"/>
        <v>#N/A</v>
      </c>
      <c r="BA35">
        <v>9</v>
      </c>
      <c r="BB35" s="100">
        <f t="shared" si="39"/>
        <v>0.34258774618003091</v>
      </c>
      <c r="BC35" s="104" t="e">
        <f t="shared" si="40"/>
        <v>#N/A</v>
      </c>
      <c r="BD35" s="104" t="e">
        <f t="shared" si="41"/>
        <v>#N/A</v>
      </c>
      <c r="BE35">
        <v>8</v>
      </c>
      <c r="BF35" s="100">
        <f t="shared" si="42"/>
        <v>0.3886015704427298</v>
      </c>
      <c r="BG35" s="104" t="e">
        <f t="shared" si="43"/>
        <v>#N/A</v>
      </c>
      <c r="BH35" s="104" t="e">
        <f t="shared" si="44"/>
        <v>#N/A</v>
      </c>
      <c r="BI35">
        <v>7</v>
      </c>
      <c r="BJ35" s="100">
        <f t="shared" si="45"/>
        <v>0.4407956274980106</v>
      </c>
      <c r="BK35" s="104" t="e">
        <f t="shared" si="46"/>
        <v>#N/A</v>
      </c>
      <c r="BL35" s="104" t="e">
        <f t="shared" si="47"/>
        <v>#N/A</v>
      </c>
      <c r="BM35">
        <v>6</v>
      </c>
      <c r="BN35" s="100">
        <f t="shared" si="48"/>
        <v>0.49999999999999994</v>
      </c>
      <c r="BO35" s="104" t="e">
        <f t="shared" si="49"/>
        <v>#N/A</v>
      </c>
      <c r="BP35" s="104" t="e">
        <f t="shared" si="50"/>
        <v>#N/A</v>
      </c>
      <c r="BQ35">
        <v>5</v>
      </c>
      <c r="BR35" s="100">
        <f t="shared" si="51"/>
        <v>0.56715626109773132</v>
      </c>
      <c r="BS35" s="104" t="e">
        <f t="shared" si="52"/>
        <v>#N/A</v>
      </c>
      <c r="BT35" s="104" t="e">
        <f t="shared" si="53"/>
        <v>#N/A</v>
      </c>
      <c r="BU35">
        <v>4</v>
      </c>
      <c r="BV35" s="100">
        <f t="shared" si="54"/>
        <v>0.64333244900471587</v>
      </c>
      <c r="BW35" s="104" t="e">
        <f t="shared" si="55"/>
        <v>#N/A</v>
      </c>
      <c r="BX35" s="104" t="e">
        <f t="shared" si="56"/>
        <v>#N/A</v>
      </c>
      <c r="BY35">
        <v>3</v>
      </c>
      <c r="BZ35" s="100">
        <f t="shared" si="57"/>
        <v>0.72974005284072307</v>
      </c>
      <c r="CA35" s="104" t="e">
        <f t="shared" si="58"/>
        <v>#N/A</v>
      </c>
      <c r="CB35" s="104" t="e">
        <f t="shared" si="59"/>
        <v>#N/A</v>
      </c>
      <c r="CC35">
        <v>2</v>
      </c>
      <c r="CD35" s="100">
        <f t="shared" si="60"/>
        <v>0.82775327988481073</v>
      </c>
      <c r="CE35" s="104" t="e">
        <f t="shared" si="61"/>
        <v>#N/A</v>
      </c>
      <c r="CF35" s="104" t="e">
        <f t="shared" si="62"/>
        <v>#N/A</v>
      </c>
      <c r="CG35">
        <v>1</v>
      </c>
      <c r="CH35" s="100">
        <f t="shared" ref="CH35:CH66" si="63">EXP(-$D$7*(CG35-0.5))</f>
        <v>0.93893091066170631</v>
      </c>
      <c r="CI35" s="104" t="e">
        <f t="shared" ref="CI35:CI66" si="64">-$D$10*(1-CH35)</f>
        <v>#N/A</v>
      </c>
      <c r="CJ35" s="104" t="e">
        <f t="shared" ref="CJ35:CJ66" si="65">$D$10+CI35</f>
        <v>#N/A</v>
      </c>
      <c r="DZ35">
        <v>20</v>
      </c>
      <c r="EA35">
        <f t="shared" si="5"/>
        <v>-20</v>
      </c>
      <c r="EB35" s="100" t="e">
        <f t="shared" si="6"/>
        <v>#N/A</v>
      </c>
      <c r="EC35" s="5" t="e">
        <f t="shared" si="7"/>
        <v>#N/A</v>
      </c>
      <c r="ED35" s="5" t="e">
        <f t="shared" si="8"/>
        <v>#N/A</v>
      </c>
    </row>
    <row r="36" spans="2:134">
      <c r="B36">
        <v>21</v>
      </c>
      <c r="C36" s="6">
        <f>EXP(-'GHG Model - Residues'!$D$7*(B36-0.5))</f>
        <v>7.5505590275277937E-2</v>
      </c>
      <c r="D36" s="103" t="e">
        <f t="shared" si="0"/>
        <v>#N/A</v>
      </c>
      <c r="E36" s="103" t="e">
        <f t="shared" si="1"/>
        <v>#N/A</v>
      </c>
      <c r="G36" s="99"/>
      <c r="I36">
        <v>21</v>
      </c>
      <c r="J36" s="100">
        <f t="shared" si="2"/>
        <v>7.5505590275277937E-2</v>
      </c>
      <c r="K36" s="104" t="e">
        <f t="shared" si="3"/>
        <v>#N/A</v>
      </c>
      <c r="L36" s="104" t="e">
        <f t="shared" si="4"/>
        <v>#N/A</v>
      </c>
      <c r="M36">
        <v>20</v>
      </c>
      <c r="N36" s="100">
        <f t="shared" si="9"/>
        <v>8.564693654500774E-2</v>
      </c>
      <c r="O36" s="104" t="e">
        <f t="shared" si="10"/>
        <v>#N/A</v>
      </c>
      <c r="P36" s="104" t="e">
        <f t="shared" si="11"/>
        <v>#N/A</v>
      </c>
      <c r="Q36">
        <v>19</v>
      </c>
      <c r="R36" s="100">
        <f t="shared" si="12"/>
        <v>9.7150392610682451E-2</v>
      </c>
      <c r="S36" s="104" t="e">
        <f t="shared" si="13"/>
        <v>#N/A</v>
      </c>
      <c r="T36" s="104" t="e">
        <f t="shared" si="14"/>
        <v>#N/A</v>
      </c>
      <c r="U36">
        <v>18</v>
      </c>
      <c r="V36" s="100">
        <f t="shared" si="15"/>
        <v>0.11019890687450264</v>
      </c>
      <c r="W36" s="104" t="e">
        <f t="shared" si="16"/>
        <v>#N/A</v>
      </c>
      <c r="X36" s="104" t="e">
        <f t="shared" si="17"/>
        <v>#N/A</v>
      </c>
      <c r="Y36">
        <v>17</v>
      </c>
      <c r="Z36" s="100">
        <f t="shared" si="18"/>
        <v>0.12499999999999997</v>
      </c>
      <c r="AA36" s="104" t="e">
        <f t="shared" si="19"/>
        <v>#N/A</v>
      </c>
      <c r="AB36" s="104" t="e">
        <f t="shared" si="20"/>
        <v>#N/A</v>
      </c>
      <c r="AC36">
        <v>16</v>
      </c>
      <c r="AD36" s="100">
        <f t="shared" si="21"/>
        <v>0.1417890652744328</v>
      </c>
      <c r="AE36" s="104" t="e">
        <f t="shared" si="22"/>
        <v>#N/A</v>
      </c>
      <c r="AF36" s="104" t="e">
        <f t="shared" si="23"/>
        <v>#N/A</v>
      </c>
      <c r="AG36">
        <v>15</v>
      </c>
      <c r="AH36" s="100">
        <f t="shared" si="24"/>
        <v>0.16083311225117897</v>
      </c>
      <c r="AI36" s="104" t="e">
        <f t="shared" si="25"/>
        <v>#N/A</v>
      </c>
      <c r="AJ36" s="104" t="e">
        <f t="shared" si="26"/>
        <v>#N/A</v>
      </c>
      <c r="AK36">
        <v>14</v>
      </c>
      <c r="AL36" s="100">
        <f t="shared" si="27"/>
        <v>0.18243501321018074</v>
      </c>
      <c r="AM36" s="104" t="e">
        <f t="shared" si="28"/>
        <v>#N/A</v>
      </c>
      <c r="AN36" s="104" t="e">
        <f t="shared" si="29"/>
        <v>#N/A</v>
      </c>
      <c r="AO36">
        <v>13</v>
      </c>
      <c r="AP36" s="100">
        <f t="shared" si="30"/>
        <v>0.20693831997120268</v>
      </c>
      <c r="AQ36" s="104" t="e">
        <f t="shared" si="31"/>
        <v>#N/A</v>
      </c>
      <c r="AR36" s="104" t="e">
        <f t="shared" si="32"/>
        <v>#N/A</v>
      </c>
      <c r="AS36">
        <v>12</v>
      </c>
      <c r="AT36" s="100">
        <f t="shared" si="33"/>
        <v>0.23473272766542655</v>
      </c>
      <c r="AU36" s="104" t="e">
        <f t="shared" si="34"/>
        <v>#N/A</v>
      </c>
      <c r="AV36" s="104" t="e">
        <f t="shared" si="35"/>
        <v>#N/A</v>
      </c>
      <c r="AW36">
        <v>11</v>
      </c>
      <c r="AX36" s="100">
        <f t="shared" si="36"/>
        <v>0.26626027235999067</v>
      </c>
      <c r="AY36" s="104" t="e">
        <f t="shared" si="37"/>
        <v>#N/A</v>
      </c>
      <c r="AZ36" s="104" t="e">
        <f t="shared" si="38"/>
        <v>#N/A</v>
      </c>
      <c r="BA36">
        <v>10</v>
      </c>
      <c r="BB36" s="100">
        <f t="shared" si="39"/>
        <v>0.3020223611011118</v>
      </c>
      <c r="BC36" s="104" t="e">
        <f t="shared" si="40"/>
        <v>#N/A</v>
      </c>
      <c r="BD36" s="104" t="e">
        <f t="shared" si="41"/>
        <v>#N/A</v>
      </c>
      <c r="BE36">
        <v>9</v>
      </c>
      <c r="BF36" s="100">
        <f t="shared" si="42"/>
        <v>0.34258774618003091</v>
      </c>
      <c r="BG36" s="104" t="e">
        <f t="shared" si="43"/>
        <v>#N/A</v>
      </c>
      <c r="BH36" s="104" t="e">
        <f t="shared" si="44"/>
        <v>#N/A</v>
      </c>
      <c r="BI36">
        <v>8</v>
      </c>
      <c r="BJ36" s="100">
        <f t="shared" si="45"/>
        <v>0.3886015704427298</v>
      </c>
      <c r="BK36" s="104" t="e">
        <f t="shared" si="46"/>
        <v>#N/A</v>
      </c>
      <c r="BL36" s="104" t="e">
        <f t="shared" si="47"/>
        <v>#N/A</v>
      </c>
      <c r="BM36">
        <v>7</v>
      </c>
      <c r="BN36" s="100">
        <f t="shared" si="48"/>
        <v>0.4407956274980106</v>
      </c>
      <c r="BO36" s="104" t="e">
        <f t="shared" si="49"/>
        <v>#N/A</v>
      </c>
      <c r="BP36" s="104" t="e">
        <f t="shared" si="50"/>
        <v>#N/A</v>
      </c>
      <c r="BQ36">
        <v>6</v>
      </c>
      <c r="BR36" s="100">
        <f t="shared" si="51"/>
        <v>0.49999999999999994</v>
      </c>
      <c r="BS36" s="104" t="e">
        <f t="shared" si="52"/>
        <v>#N/A</v>
      </c>
      <c r="BT36" s="104" t="e">
        <f t="shared" si="53"/>
        <v>#N/A</v>
      </c>
      <c r="BU36">
        <v>5</v>
      </c>
      <c r="BV36" s="100">
        <f t="shared" si="54"/>
        <v>0.56715626109773132</v>
      </c>
      <c r="BW36" s="104" t="e">
        <f t="shared" si="55"/>
        <v>#N/A</v>
      </c>
      <c r="BX36" s="104" t="e">
        <f t="shared" si="56"/>
        <v>#N/A</v>
      </c>
      <c r="BY36">
        <v>4</v>
      </c>
      <c r="BZ36" s="100">
        <f t="shared" si="57"/>
        <v>0.64333244900471587</v>
      </c>
      <c r="CA36" s="104" t="e">
        <f t="shared" si="58"/>
        <v>#N/A</v>
      </c>
      <c r="CB36" s="104" t="e">
        <f t="shared" si="59"/>
        <v>#N/A</v>
      </c>
      <c r="CC36">
        <v>3</v>
      </c>
      <c r="CD36" s="100">
        <f t="shared" si="60"/>
        <v>0.72974005284072307</v>
      </c>
      <c r="CE36" s="104" t="e">
        <f t="shared" si="61"/>
        <v>#N/A</v>
      </c>
      <c r="CF36" s="104" t="e">
        <f t="shared" si="62"/>
        <v>#N/A</v>
      </c>
      <c r="CG36">
        <v>2</v>
      </c>
      <c r="CH36" s="100">
        <f t="shared" si="63"/>
        <v>0.82775327988481073</v>
      </c>
      <c r="CI36" s="104" t="e">
        <f t="shared" si="64"/>
        <v>#N/A</v>
      </c>
      <c r="CJ36" s="104" t="e">
        <f t="shared" si="65"/>
        <v>#N/A</v>
      </c>
      <c r="CK36">
        <v>1</v>
      </c>
      <c r="CL36" s="100">
        <f t="shared" ref="CL36:CL67" si="66">EXP(-$D$7*(CK36-0.5))</f>
        <v>0.93893091066170631</v>
      </c>
      <c r="CM36" s="104" t="e">
        <f t="shared" ref="CM36:CM67" si="67">-$D$10*(1-CL36)</f>
        <v>#N/A</v>
      </c>
      <c r="CN36" s="104" t="e">
        <f t="shared" ref="CN36:CN67" si="68">$D$10+CM36</f>
        <v>#N/A</v>
      </c>
      <c r="DZ36">
        <v>21</v>
      </c>
      <c r="EA36">
        <f t="shared" si="5"/>
        <v>-21</v>
      </c>
      <c r="EB36" s="100" t="e">
        <f t="shared" si="6"/>
        <v>#N/A</v>
      </c>
      <c r="EC36" s="5" t="e">
        <f t="shared" si="7"/>
        <v>#N/A</v>
      </c>
      <c r="ED36" s="5" t="e">
        <f t="shared" si="8"/>
        <v>#N/A</v>
      </c>
    </row>
    <row r="37" spans="2:134">
      <c r="B37">
        <v>22</v>
      </c>
      <c r="C37" s="6">
        <f>EXP(-'GHG Model - Residues'!$D$7*(B37-0.5))</f>
        <v>6.6565068089997653E-2</v>
      </c>
      <c r="D37" s="103" t="e">
        <f t="shared" si="0"/>
        <v>#N/A</v>
      </c>
      <c r="E37" s="103" t="e">
        <f t="shared" si="1"/>
        <v>#N/A</v>
      </c>
      <c r="G37" s="99"/>
      <c r="I37">
        <v>22</v>
      </c>
      <c r="J37" s="100">
        <f t="shared" si="2"/>
        <v>6.6565068089997653E-2</v>
      </c>
      <c r="K37" s="104" t="e">
        <f t="shared" si="3"/>
        <v>#N/A</v>
      </c>
      <c r="L37" s="104" t="e">
        <f t="shared" si="4"/>
        <v>#N/A</v>
      </c>
      <c r="M37">
        <v>21</v>
      </c>
      <c r="N37" s="100">
        <f t="shared" si="9"/>
        <v>7.5505590275277937E-2</v>
      </c>
      <c r="O37" s="104" t="e">
        <f t="shared" si="10"/>
        <v>#N/A</v>
      </c>
      <c r="P37" s="104" t="e">
        <f t="shared" si="11"/>
        <v>#N/A</v>
      </c>
      <c r="Q37">
        <v>20</v>
      </c>
      <c r="R37" s="100">
        <f t="shared" si="12"/>
        <v>8.564693654500774E-2</v>
      </c>
      <c r="S37" s="104" t="e">
        <f t="shared" si="13"/>
        <v>#N/A</v>
      </c>
      <c r="T37" s="104" t="e">
        <f t="shared" si="14"/>
        <v>#N/A</v>
      </c>
      <c r="U37">
        <v>19</v>
      </c>
      <c r="V37" s="100">
        <f t="shared" si="15"/>
        <v>9.7150392610682451E-2</v>
      </c>
      <c r="W37" s="104" t="e">
        <f t="shared" si="16"/>
        <v>#N/A</v>
      </c>
      <c r="X37" s="104" t="e">
        <f t="shared" si="17"/>
        <v>#N/A</v>
      </c>
      <c r="Y37">
        <v>18</v>
      </c>
      <c r="Z37" s="100">
        <f t="shared" si="18"/>
        <v>0.11019890687450264</v>
      </c>
      <c r="AA37" s="104" t="e">
        <f t="shared" si="19"/>
        <v>#N/A</v>
      </c>
      <c r="AB37" s="104" t="e">
        <f t="shared" si="20"/>
        <v>#N/A</v>
      </c>
      <c r="AC37">
        <v>17</v>
      </c>
      <c r="AD37" s="100">
        <f t="shared" si="21"/>
        <v>0.12499999999999997</v>
      </c>
      <c r="AE37" s="104" t="e">
        <f t="shared" si="22"/>
        <v>#N/A</v>
      </c>
      <c r="AF37" s="104" t="e">
        <f t="shared" si="23"/>
        <v>#N/A</v>
      </c>
      <c r="AG37">
        <v>16</v>
      </c>
      <c r="AH37" s="100">
        <f t="shared" si="24"/>
        <v>0.1417890652744328</v>
      </c>
      <c r="AI37" s="104" t="e">
        <f t="shared" si="25"/>
        <v>#N/A</v>
      </c>
      <c r="AJ37" s="104" t="e">
        <f t="shared" si="26"/>
        <v>#N/A</v>
      </c>
      <c r="AK37">
        <v>15</v>
      </c>
      <c r="AL37" s="100">
        <f t="shared" si="27"/>
        <v>0.16083311225117897</v>
      </c>
      <c r="AM37" s="104" t="e">
        <f t="shared" si="28"/>
        <v>#N/A</v>
      </c>
      <c r="AN37" s="104" t="e">
        <f t="shared" si="29"/>
        <v>#N/A</v>
      </c>
      <c r="AO37">
        <v>14</v>
      </c>
      <c r="AP37" s="100">
        <f t="shared" si="30"/>
        <v>0.18243501321018074</v>
      </c>
      <c r="AQ37" s="104" t="e">
        <f t="shared" si="31"/>
        <v>#N/A</v>
      </c>
      <c r="AR37" s="104" t="e">
        <f t="shared" si="32"/>
        <v>#N/A</v>
      </c>
      <c r="AS37">
        <v>13</v>
      </c>
      <c r="AT37" s="100">
        <f t="shared" si="33"/>
        <v>0.20693831997120268</v>
      </c>
      <c r="AU37" s="104" t="e">
        <f t="shared" si="34"/>
        <v>#N/A</v>
      </c>
      <c r="AV37" s="104" t="e">
        <f t="shared" si="35"/>
        <v>#N/A</v>
      </c>
      <c r="AW37">
        <v>12</v>
      </c>
      <c r="AX37" s="100">
        <f t="shared" si="36"/>
        <v>0.23473272766542655</v>
      </c>
      <c r="AY37" s="104" t="e">
        <f t="shared" si="37"/>
        <v>#N/A</v>
      </c>
      <c r="AZ37" s="104" t="e">
        <f t="shared" si="38"/>
        <v>#N/A</v>
      </c>
      <c r="BA37">
        <v>11</v>
      </c>
      <c r="BB37" s="100">
        <f t="shared" si="39"/>
        <v>0.26626027235999067</v>
      </c>
      <c r="BC37" s="104" t="e">
        <f t="shared" si="40"/>
        <v>#N/A</v>
      </c>
      <c r="BD37" s="104" t="e">
        <f t="shared" si="41"/>
        <v>#N/A</v>
      </c>
      <c r="BE37">
        <v>10</v>
      </c>
      <c r="BF37" s="100">
        <f t="shared" si="42"/>
        <v>0.3020223611011118</v>
      </c>
      <c r="BG37" s="104" t="e">
        <f t="shared" si="43"/>
        <v>#N/A</v>
      </c>
      <c r="BH37" s="104" t="e">
        <f t="shared" si="44"/>
        <v>#N/A</v>
      </c>
      <c r="BI37">
        <v>9</v>
      </c>
      <c r="BJ37" s="100">
        <f t="shared" si="45"/>
        <v>0.34258774618003091</v>
      </c>
      <c r="BK37" s="104" t="e">
        <f t="shared" si="46"/>
        <v>#N/A</v>
      </c>
      <c r="BL37" s="104" t="e">
        <f t="shared" si="47"/>
        <v>#N/A</v>
      </c>
      <c r="BM37">
        <v>8</v>
      </c>
      <c r="BN37" s="100">
        <f t="shared" si="48"/>
        <v>0.3886015704427298</v>
      </c>
      <c r="BO37" s="104" t="e">
        <f t="shared" si="49"/>
        <v>#N/A</v>
      </c>
      <c r="BP37" s="104" t="e">
        <f t="shared" si="50"/>
        <v>#N/A</v>
      </c>
      <c r="BQ37">
        <v>7</v>
      </c>
      <c r="BR37" s="100">
        <f t="shared" si="51"/>
        <v>0.4407956274980106</v>
      </c>
      <c r="BS37" s="104" t="e">
        <f t="shared" si="52"/>
        <v>#N/A</v>
      </c>
      <c r="BT37" s="104" t="e">
        <f t="shared" si="53"/>
        <v>#N/A</v>
      </c>
      <c r="BU37">
        <v>6</v>
      </c>
      <c r="BV37" s="100">
        <f t="shared" si="54"/>
        <v>0.49999999999999994</v>
      </c>
      <c r="BW37" s="104" t="e">
        <f t="shared" si="55"/>
        <v>#N/A</v>
      </c>
      <c r="BX37" s="104" t="e">
        <f t="shared" si="56"/>
        <v>#N/A</v>
      </c>
      <c r="BY37">
        <v>5</v>
      </c>
      <c r="BZ37" s="100">
        <f t="shared" si="57"/>
        <v>0.56715626109773132</v>
      </c>
      <c r="CA37" s="104" t="e">
        <f t="shared" si="58"/>
        <v>#N/A</v>
      </c>
      <c r="CB37" s="104" t="e">
        <f t="shared" si="59"/>
        <v>#N/A</v>
      </c>
      <c r="CC37">
        <v>4</v>
      </c>
      <c r="CD37" s="100">
        <f t="shared" si="60"/>
        <v>0.64333244900471587</v>
      </c>
      <c r="CE37" s="104" t="e">
        <f t="shared" si="61"/>
        <v>#N/A</v>
      </c>
      <c r="CF37" s="104" t="e">
        <f t="shared" si="62"/>
        <v>#N/A</v>
      </c>
      <c r="CG37">
        <v>3</v>
      </c>
      <c r="CH37" s="100">
        <f t="shared" si="63"/>
        <v>0.72974005284072307</v>
      </c>
      <c r="CI37" s="104" t="e">
        <f t="shared" si="64"/>
        <v>#N/A</v>
      </c>
      <c r="CJ37" s="104" t="e">
        <f t="shared" si="65"/>
        <v>#N/A</v>
      </c>
      <c r="CK37">
        <v>2</v>
      </c>
      <c r="CL37" s="100">
        <f t="shared" si="66"/>
        <v>0.82775327988481073</v>
      </c>
      <c r="CM37" s="104" t="e">
        <f t="shared" si="67"/>
        <v>#N/A</v>
      </c>
      <c r="CN37" s="104" t="e">
        <f t="shared" si="68"/>
        <v>#N/A</v>
      </c>
      <c r="CO37">
        <v>1</v>
      </c>
      <c r="CP37" s="100">
        <f t="shared" ref="CP37:CP68" si="69">EXP(-$D$7*(CO37-0.5))</f>
        <v>0.93893091066170631</v>
      </c>
      <c r="CQ37" s="104" t="e">
        <f t="shared" ref="CQ37:CQ68" si="70">-$D$10*(1-CP37)</f>
        <v>#N/A</v>
      </c>
      <c r="CR37" s="104" t="e">
        <f t="shared" ref="CR37:CR68" si="71">$D$10+CQ37</f>
        <v>#N/A</v>
      </c>
      <c r="DZ37">
        <v>22</v>
      </c>
      <c r="EA37">
        <f t="shared" si="5"/>
        <v>-22</v>
      </c>
      <c r="EB37" s="100" t="e">
        <f t="shared" si="6"/>
        <v>#N/A</v>
      </c>
      <c r="EC37" s="5" t="e">
        <f t="shared" si="7"/>
        <v>#N/A</v>
      </c>
      <c r="ED37" s="5" t="e">
        <f t="shared" si="8"/>
        <v>#N/A</v>
      </c>
    </row>
    <row r="38" spans="2:134">
      <c r="B38">
        <v>23</v>
      </c>
      <c r="C38" s="6">
        <f>EXP(-'GHG Model - Residues'!$D$7*(B38-0.5))</f>
        <v>5.8683181916356644E-2</v>
      </c>
      <c r="D38" s="103" t="e">
        <f t="shared" si="0"/>
        <v>#N/A</v>
      </c>
      <c r="E38" s="103" t="e">
        <f t="shared" si="1"/>
        <v>#N/A</v>
      </c>
      <c r="G38" s="99"/>
      <c r="I38">
        <v>23</v>
      </c>
      <c r="J38" s="100">
        <f t="shared" si="2"/>
        <v>5.8683181916356644E-2</v>
      </c>
      <c r="K38" s="104" t="e">
        <f t="shared" si="3"/>
        <v>#N/A</v>
      </c>
      <c r="L38" s="104" t="e">
        <f t="shared" si="4"/>
        <v>#N/A</v>
      </c>
      <c r="M38">
        <v>22</v>
      </c>
      <c r="N38" s="100">
        <f t="shared" si="9"/>
        <v>6.6565068089997653E-2</v>
      </c>
      <c r="O38" s="104" t="e">
        <f t="shared" si="10"/>
        <v>#N/A</v>
      </c>
      <c r="P38" s="104" t="e">
        <f t="shared" si="11"/>
        <v>#N/A</v>
      </c>
      <c r="Q38">
        <v>21</v>
      </c>
      <c r="R38" s="100">
        <f t="shared" si="12"/>
        <v>7.5505590275277937E-2</v>
      </c>
      <c r="S38" s="104" t="e">
        <f t="shared" si="13"/>
        <v>#N/A</v>
      </c>
      <c r="T38" s="104" t="e">
        <f t="shared" si="14"/>
        <v>#N/A</v>
      </c>
      <c r="U38">
        <v>20</v>
      </c>
      <c r="V38" s="100">
        <f t="shared" si="15"/>
        <v>8.564693654500774E-2</v>
      </c>
      <c r="W38" s="104" t="e">
        <f t="shared" si="16"/>
        <v>#N/A</v>
      </c>
      <c r="X38" s="104" t="e">
        <f t="shared" si="17"/>
        <v>#N/A</v>
      </c>
      <c r="Y38">
        <v>19</v>
      </c>
      <c r="Z38" s="100">
        <f t="shared" si="18"/>
        <v>9.7150392610682451E-2</v>
      </c>
      <c r="AA38" s="104" t="e">
        <f t="shared" si="19"/>
        <v>#N/A</v>
      </c>
      <c r="AB38" s="104" t="e">
        <f t="shared" si="20"/>
        <v>#N/A</v>
      </c>
      <c r="AC38">
        <v>18</v>
      </c>
      <c r="AD38" s="100">
        <f t="shared" si="21"/>
        <v>0.11019890687450264</v>
      </c>
      <c r="AE38" s="104" t="e">
        <f t="shared" si="22"/>
        <v>#N/A</v>
      </c>
      <c r="AF38" s="104" t="e">
        <f t="shared" si="23"/>
        <v>#N/A</v>
      </c>
      <c r="AG38">
        <v>17</v>
      </c>
      <c r="AH38" s="100">
        <f t="shared" si="24"/>
        <v>0.12499999999999997</v>
      </c>
      <c r="AI38" s="104" t="e">
        <f t="shared" si="25"/>
        <v>#N/A</v>
      </c>
      <c r="AJ38" s="104" t="e">
        <f t="shared" si="26"/>
        <v>#N/A</v>
      </c>
      <c r="AK38">
        <v>16</v>
      </c>
      <c r="AL38" s="100">
        <f t="shared" si="27"/>
        <v>0.1417890652744328</v>
      </c>
      <c r="AM38" s="104" t="e">
        <f t="shared" si="28"/>
        <v>#N/A</v>
      </c>
      <c r="AN38" s="104" t="e">
        <f t="shared" si="29"/>
        <v>#N/A</v>
      </c>
      <c r="AO38">
        <v>15</v>
      </c>
      <c r="AP38" s="100">
        <f t="shared" si="30"/>
        <v>0.16083311225117897</v>
      </c>
      <c r="AQ38" s="104" t="e">
        <f t="shared" si="31"/>
        <v>#N/A</v>
      </c>
      <c r="AR38" s="104" t="e">
        <f t="shared" si="32"/>
        <v>#N/A</v>
      </c>
      <c r="AS38">
        <v>14</v>
      </c>
      <c r="AT38" s="100">
        <f t="shared" si="33"/>
        <v>0.18243501321018074</v>
      </c>
      <c r="AU38" s="104" t="e">
        <f t="shared" si="34"/>
        <v>#N/A</v>
      </c>
      <c r="AV38" s="104" t="e">
        <f t="shared" si="35"/>
        <v>#N/A</v>
      </c>
      <c r="AW38">
        <v>13</v>
      </c>
      <c r="AX38" s="100">
        <f t="shared" si="36"/>
        <v>0.20693831997120268</v>
      </c>
      <c r="AY38" s="104" t="e">
        <f t="shared" si="37"/>
        <v>#N/A</v>
      </c>
      <c r="AZ38" s="104" t="e">
        <f t="shared" si="38"/>
        <v>#N/A</v>
      </c>
      <c r="BA38">
        <v>12</v>
      </c>
      <c r="BB38" s="100">
        <f t="shared" si="39"/>
        <v>0.23473272766542655</v>
      </c>
      <c r="BC38" s="104" t="e">
        <f t="shared" si="40"/>
        <v>#N/A</v>
      </c>
      <c r="BD38" s="104" t="e">
        <f t="shared" si="41"/>
        <v>#N/A</v>
      </c>
      <c r="BE38">
        <v>11</v>
      </c>
      <c r="BF38" s="100">
        <f t="shared" si="42"/>
        <v>0.26626027235999067</v>
      </c>
      <c r="BG38" s="104" t="e">
        <f t="shared" si="43"/>
        <v>#N/A</v>
      </c>
      <c r="BH38" s="104" t="e">
        <f t="shared" si="44"/>
        <v>#N/A</v>
      </c>
      <c r="BI38">
        <v>10</v>
      </c>
      <c r="BJ38" s="100">
        <f t="shared" si="45"/>
        <v>0.3020223611011118</v>
      </c>
      <c r="BK38" s="104" t="e">
        <f t="shared" si="46"/>
        <v>#N/A</v>
      </c>
      <c r="BL38" s="104" t="e">
        <f t="shared" si="47"/>
        <v>#N/A</v>
      </c>
      <c r="BM38">
        <v>9</v>
      </c>
      <c r="BN38" s="100">
        <f t="shared" si="48"/>
        <v>0.34258774618003091</v>
      </c>
      <c r="BO38" s="104" t="e">
        <f t="shared" si="49"/>
        <v>#N/A</v>
      </c>
      <c r="BP38" s="104" t="e">
        <f t="shared" si="50"/>
        <v>#N/A</v>
      </c>
      <c r="BQ38">
        <v>8</v>
      </c>
      <c r="BR38" s="100">
        <f t="shared" si="51"/>
        <v>0.3886015704427298</v>
      </c>
      <c r="BS38" s="104" t="e">
        <f t="shared" si="52"/>
        <v>#N/A</v>
      </c>
      <c r="BT38" s="104" t="e">
        <f t="shared" si="53"/>
        <v>#N/A</v>
      </c>
      <c r="BU38">
        <v>7</v>
      </c>
      <c r="BV38" s="100">
        <f t="shared" si="54"/>
        <v>0.4407956274980106</v>
      </c>
      <c r="BW38" s="104" t="e">
        <f t="shared" si="55"/>
        <v>#N/A</v>
      </c>
      <c r="BX38" s="104" t="e">
        <f t="shared" si="56"/>
        <v>#N/A</v>
      </c>
      <c r="BY38">
        <v>6</v>
      </c>
      <c r="BZ38" s="100">
        <f t="shared" si="57"/>
        <v>0.49999999999999994</v>
      </c>
      <c r="CA38" s="104" t="e">
        <f t="shared" si="58"/>
        <v>#N/A</v>
      </c>
      <c r="CB38" s="104" t="e">
        <f t="shared" si="59"/>
        <v>#N/A</v>
      </c>
      <c r="CC38">
        <v>5</v>
      </c>
      <c r="CD38" s="100">
        <f t="shared" si="60"/>
        <v>0.56715626109773132</v>
      </c>
      <c r="CE38" s="104" t="e">
        <f t="shared" si="61"/>
        <v>#N/A</v>
      </c>
      <c r="CF38" s="104" t="e">
        <f t="shared" si="62"/>
        <v>#N/A</v>
      </c>
      <c r="CG38">
        <v>4</v>
      </c>
      <c r="CH38" s="100">
        <f t="shared" si="63"/>
        <v>0.64333244900471587</v>
      </c>
      <c r="CI38" s="104" t="e">
        <f t="shared" si="64"/>
        <v>#N/A</v>
      </c>
      <c r="CJ38" s="104" t="e">
        <f t="shared" si="65"/>
        <v>#N/A</v>
      </c>
      <c r="CK38">
        <v>3</v>
      </c>
      <c r="CL38" s="100">
        <f t="shared" si="66"/>
        <v>0.72974005284072307</v>
      </c>
      <c r="CM38" s="104" t="e">
        <f t="shared" si="67"/>
        <v>#N/A</v>
      </c>
      <c r="CN38" s="104" t="e">
        <f t="shared" si="68"/>
        <v>#N/A</v>
      </c>
      <c r="CO38">
        <v>2</v>
      </c>
      <c r="CP38" s="100">
        <f t="shared" si="69"/>
        <v>0.82775327988481073</v>
      </c>
      <c r="CQ38" s="104" t="e">
        <f t="shared" si="70"/>
        <v>#N/A</v>
      </c>
      <c r="CR38" s="104" t="e">
        <f t="shared" si="71"/>
        <v>#N/A</v>
      </c>
      <c r="CS38">
        <v>1</v>
      </c>
      <c r="CT38" s="100">
        <f t="shared" ref="CT38:CT69" si="72">EXP(-$D$7*(CS38-0.5))</f>
        <v>0.93893091066170631</v>
      </c>
      <c r="CU38" s="104" t="e">
        <f t="shared" ref="CU38:CU69" si="73">-$D$10*(1-CT38)</f>
        <v>#N/A</v>
      </c>
      <c r="CV38" s="104" t="e">
        <f t="shared" ref="CV38:CV69" si="74">$D$10+CU38</f>
        <v>#N/A</v>
      </c>
      <c r="DZ38">
        <v>23</v>
      </c>
      <c r="EA38">
        <f t="shared" si="5"/>
        <v>-23</v>
      </c>
      <c r="EB38" s="100" t="e">
        <f t="shared" si="6"/>
        <v>#N/A</v>
      </c>
      <c r="EC38" s="5" t="e">
        <f t="shared" si="7"/>
        <v>#N/A</v>
      </c>
      <c r="ED38" s="5" t="e">
        <f t="shared" si="8"/>
        <v>#N/A</v>
      </c>
    </row>
    <row r="39" spans="2:134">
      <c r="B39">
        <v>24</v>
      </c>
      <c r="C39" s="6">
        <f>EXP(-'GHG Model - Residues'!$D$7*(B39-0.5))</f>
        <v>5.1734579992800671E-2</v>
      </c>
      <c r="D39" s="103" t="e">
        <f t="shared" si="0"/>
        <v>#N/A</v>
      </c>
      <c r="E39" s="103" t="e">
        <f t="shared" si="1"/>
        <v>#N/A</v>
      </c>
      <c r="G39" s="99"/>
      <c r="I39">
        <v>24</v>
      </c>
      <c r="J39" s="100">
        <f t="shared" si="2"/>
        <v>5.1734579992800671E-2</v>
      </c>
      <c r="K39" s="104" t="e">
        <f t="shared" si="3"/>
        <v>#N/A</v>
      </c>
      <c r="L39" s="104" t="e">
        <f t="shared" si="4"/>
        <v>#N/A</v>
      </c>
      <c r="M39">
        <v>23</v>
      </c>
      <c r="N39" s="100">
        <f t="shared" si="9"/>
        <v>5.8683181916356644E-2</v>
      </c>
      <c r="O39" s="104" t="e">
        <f t="shared" si="10"/>
        <v>#N/A</v>
      </c>
      <c r="P39" s="104" t="e">
        <f t="shared" si="11"/>
        <v>#N/A</v>
      </c>
      <c r="Q39">
        <v>22</v>
      </c>
      <c r="R39" s="100">
        <f t="shared" si="12"/>
        <v>6.6565068089997653E-2</v>
      </c>
      <c r="S39" s="104" t="e">
        <f t="shared" si="13"/>
        <v>#N/A</v>
      </c>
      <c r="T39" s="104" t="e">
        <f t="shared" si="14"/>
        <v>#N/A</v>
      </c>
      <c r="U39">
        <v>21</v>
      </c>
      <c r="V39" s="100">
        <f t="shared" si="15"/>
        <v>7.5505590275277937E-2</v>
      </c>
      <c r="W39" s="104" t="e">
        <f t="shared" si="16"/>
        <v>#N/A</v>
      </c>
      <c r="X39" s="104" t="e">
        <f t="shared" si="17"/>
        <v>#N/A</v>
      </c>
      <c r="Y39">
        <v>20</v>
      </c>
      <c r="Z39" s="100">
        <f t="shared" si="18"/>
        <v>8.564693654500774E-2</v>
      </c>
      <c r="AA39" s="104" t="e">
        <f t="shared" si="19"/>
        <v>#N/A</v>
      </c>
      <c r="AB39" s="104" t="e">
        <f t="shared" si="20"/>
        <v>#N/A</v>
      </c>
      <c r="AC39">
        <v>19</v>
      </c>
      <c r="AD39" s="100">
        <f t="shared" si="21"/>
        <v>9.7150392610682451E-2</v>
      </c>
      <c r="AE39" s="104" t="e">
        <f t="shared" si="22"/>
        <v>#N/A</v>
      </c>
      <c r="AF39" s="104" t="e">
        <f t="shared" si="23"/>
        <v>#N/A</v>
      </c>
      <c r="AG39">
        <v>18</v>
      </c>
      <c r="AH39" s="100">
        <f t="shared" si="24"/>
        <v>0.11019890687450264</v>
      </c>
      <c r="AI39" s="104" t="e">
        <f t="shared" si="25"/>
        <v>#N/A</v>
      </c>
      <c r="AJ39" s="104" t="e">
        <f t="shared" si="26"/>
        <v>#N/A</v>
      </c>
      <c r="AK39">
        <v>17</v>
      </c>
      <c r="AL39" s="100">
        <f t="shared" si="27"/>
        <v>0.12499999999999997</v>
      </c>
      <c r="AM39" s="104" t="e">
        <f t="shared" si="28"/>
        <v>#N/A</v>
      </c>
      <c r="AN39" s="104" t="e">
        <f t="shared" si="29"/>
        <v>#N/A</v>
      </c>
      <c r="AO39">
        <v>16</v>
      </c>
      <c r="AP39" s="100">
        <f t="shared" si="30"/>
        <v>0.1417890652744328</v>
      </c>
      <c r="AQ39" s="104" t="e">
        <f t="shared" si="31"/>
        <v>#N/A</v>
      </c>
      <c r="AR39" s="104" t="e">
        <f t="shared" si="32"/>
        <v>#N/A</v>
      </c>
      <c r="AS39">
        <v>15</v>
      </c>
      <c r="AT39" s="100">
        <f t="shared" si="33"/>
        <v>0.16083311225117897</v>
      </c>
      <c r="AU39" s="104" t="e">
        <f t="shared" si="34"/>
        <v>#N/A</v>
      </c>
      <c r="AV39" s="104" t="e">
        <f t="shared" si="35"/>
        <v>#N/A</v>
      </c>
      <c r="AW39">
        <v>14</v>
      </c>
      <c r="AX39" s="100">
        <f t="shared" si="36"/>
        <v>0.18243501321018074</v>
      </c>
      <c r="AY39" s="104" t="e">
        <f t="shared" si="37"/>
        <v>#N/A</v>
      </c>
      <c r="AZ39" s="104" t="e">
        <f t="shared" si="38"/>
        <v>#N/A</v>
      </c>
      <c r="BA39">
        <v>13</v>
      </c>
      <c r="BB39" s="100">
        <f t="shared" si="39"/>
        <v>0.20693831997120268</v>
      </c>
      <c r="BC39" s="104" t="e">
        <f t="shared" si="40"/>
        <v>#N/A</v>
      </c>
      <c r="BD39" s="104" t="e">
        <f t="shared" si="41"/>
        <v>#N/A</v>
      </c>
      <c r="BE39">
        <v>12</v>
      </c>
      <c r="BF39" s="100">
        <f t="shared" si="42"/>
        <v>0.23473272766542655</v>
      </c>
      <c r="BG39" s="104" t="e">
        <f t="shared" si="43"/>
        <v>#N/A</v>
      </c>
      <c r="BH39" s="104" t="e">
        <f t="shared" si="44"/>
        <v>#N/A</v>
      </c>
      <c r="BI39">
        <v>11</v>
      </c>
      <c r="BJ39" s="100">
        <f t="shared" si="45"/>
        <v>0.26626027235999067</v>
      </c>
      <c r="BK39" s="104" t="e">
        <f t="shared" si="46"/>
        <v>#N/A</v>
      </c>
      <c r="BL39" s="104" t="e">
        <f t="shared" si="47"/>
        <v>#N/A</v>
      </c>
      <c r="BM39">
        <v>10</v>
      </c>
      <c r="BN39" s="100">
        <f t="shared" si="48"/>
        <v>0.3020223611011118</v>
      </c>
      <c r="BO39" s="104" t="e">
        <f t="shared" si="49"/>
        <v>#N/A</v>
      </c>
      <c r="BP39" s="104" t="e">
        <f t="shared" si="50"/>
        <v>#N/A</v>
      </c>
      <c r="BQ39">
        <v>9</v>
      </c>
      <c r="BR39" s="100">
        <f t="shared" si="51"/>
        <v>0.34258774618003091</v>
      </c>
      <c r="BS39" s="104" t="e">
        <f t="shared" si="52"/>
        <v>#N/A</v>
      </c>
      <c r="BT39" s="104" t="e">
        <f t="shared" si="53"/>
        <v>#N/A</v>
      </c>
      <c r="BU39">
        <v>8</v>
      </c>
      <c r="BV39" s="100">
        <f t="shared" si="54"/>
        <v>0.3886015704427298</v>
      </c>
      <c r="BW39" s="104" t="e">
        <f t="shared" si="55"/>
        <v>#N/A</v>
      </c>
      <c r="BX39" s="104" t="e">
        <f t="shared" si="56"/>
        <v>#N/A</v>
      </c>
      <c r="BY39">
        <v>7</v>
      </c>
      <c r="BZ39" s="100">
        <f t="shared" si="57"/>
        <v>0.4407956274980106</v>
      </c>
      <c r="CA39" s="104" t="e">
        <f t="shared" si="58"/>
        <v>#N/A</v>
      </c>
      <c r="CB39" s="104" t="e">
        <f t="shared" si="59"/>
        <v>#N/A</v>
      </c>
      <c r="CC39">
        <v>6</v>
      </c>
      <c r="CD39" s="100">
        <f t="shared" si="60"/>
        <v>0.49999999999999994</v>
      </c>
      <c r="CE39" s="104" t="e">
        <f t="shared" si="61"/>
        <v>#N/A</v>
      </c>
      <c r="CF39" s="104" t="e">
        <f t="shared" si="62"/>
        <v>#N/A</v>
      </c>
      <c r="CG39">
        <v>5</v>
      </c>
      <c r="CH39" s="100">
        <f t="shared" si="63"/>
        <v>0.56715626109773132</v>
      </c>
      <c r="CI39" s="104" t="e">
        <f t="shared" si="64"/>
        <v>#N/A</v>
      </c>
      <c r="CJ39" s="104" t="e">
        <f t="shared" si="65"/>
        <v>#N/A</v>
      </c>
      <c r="CK39">
        <v>4</v>
      </c>
      <c r="CL39" s="100">
        <f t="shared" si="66"/>
        <v>0.64333244900471587</v>
      </c>
      <c r="CM39" s="104" t="e">
        <f t="shared" si="67"/>
        <v>#N/A</v>
      </c>
      <c r="CN39" s="104" t="e">
        <f t="shared" si="68"/>
        <v>#N/A</v>
      </c>
      <c r="CO39">
        <v>3</v>
      </c>
      <c r="CP39" s="100">
        <f t="shared" si="69"/>
        <v>0.72974005284072307</v>
      </c>
      <c r="CQ39" s="104" t="e">
        <f t="shared" si="70"/>
        <v>#N/A</v>
      </c>
      <c r="CR39" s="104" t="e">
        <f t="shared" si="71"/>
        <v>#N/A</v>
      </c>
      <c r="CS39">
        <v>2</v>
      </c>
      <c r="CT39" s="100">
        <f t="shared" si="72"/>
        <v>0.82775327988481073</v>
      </c>
      <c r="CU39" s="104" t="e">
        <f t="shared" si="73"/>
        <v>#N/A</v>
      </c>
      <c r="CV39" s="104" t="e">
        <f t="shared" si="74"/>
        <v>#N/A</v>
      </c>
      <c r="CW39">
        <v>1</v>
      </c>
      <c r="CX39" s="100">
        <f t="shared" ref="CX39:CX70" si="75">EXP(-$D$7*(CW39-0.5))</f>
        <v>0.93893091066170631</v>
      </c>
      <c r="CY39" s="104" t="e">
        <f t="shared" ref="CY39:CY70" si="76">-$D$10*(1-CX39)</f>
        <v>#N/A</v>
      </c>
      <c r="CZ39" s="104" t="e">
        <f t="shared" ref="CZ39:CZ70" si="77">$D$10+CY39</f>
        <v>#N/A</v>
      </c>
      <c r="DZ39">
        <v>24</v>
      </c>
      <c r="EA39">
        <f t="shared" si="5"/>
        <v>-24</v>
      </c>
      <c r="EB39" s="100" t="e">
        <f t="shared" si="6"/>
        <v>#N/A</v>
      </c>
      <c r="EC39" s="5" t="e">
        <f t="shared" si="7"/>
        <v>#N/A</v>
      </c>
      <c r="ED39" s="5" t="e">
        <f t="shared" si="8"/>
        <v>#N/A</v>
      </c>
    </row>
    <row r="40" spans="2:134">
      <c r="B40">
        <v>25</v>
      </c>
      <c r="C40" s="6">
        <f>EXP(-'GHG Model - Residues'!$D$7*(B40-0.5))</f>
        <v>4.5608753302545178E-2</v>
      </c>
      <c r="D40" s="103" t="e">
        <f t="shared" si="0"/>
        <v>#N/A</v>
      </c>
      <c r="E40" s="103" t="e">
        <f t="shared" si="1"/>
        <v>#N/A</v>
      </c>
      <c r="G40" s="99"/>
      <c r="I40">
        <v>25</v>
      </c>
      <c r="J40" s="100">
        <f t="shared" si="2"/>
        <v>4.5608753302545178E-2</v>
      </c>
      <c r="K40" s="104" t="e">
        <f t="shared" si="3"/>
        <v>#N/A</v>
      </c>
      <c r="L40" s="104" t="e">
        <f t="shared" si="4"/>
        <v>#N/A</v>
      </c>
      <c r="M40">
        <v>24</v>
      </c>
      <c r="N40" s="100">
        <f t="shared" si="9"/>
        <v>5.1734579992800671E-2</v>
      </c>
      <c r="O40" s="104" t="e">
        <f t="shared" si="10"/>
        <v>#N/A</v>
      </c>
      <c r="P40" s="104" t="e">
        <f t="shared" si="11"/>
        <v>#N/A</v>
      </c>
      <c r="Q40">
        <v>23</v>
      </c>
      <c r="R40" s="100">
        <f t="shared" si="12"/>
        <v>5.8683181916356644E-2</v>
      </c>
      <c r="S40" s="104" t="e">
        <f t="shared" si="13"/>
        <v>#N/A</v>
      </c>
      <c r="T40" s="104" t="e">
        <f t="shared" si="14"/>
        <v>#N/A</v>
      </c>
      <c r="U40">
        <v>22</v>
      </c>
      <c r="V40" s="100">
        <f t="shared" si="15"/>
        <v>6.6565068089997653E-2</v>
      </c>
      <c r="W40" s="104" t="e">
        <f t="shared" si="16"/>
        <v>#N/A</v>
      </c>
      <c r="X40" s="104" t="e">
        <f t="shared" si="17"/>
        <v>#N/A</v>
      </c>
      <c r="Y40">
        <v>21</v>
      </c>
      <c r="Z40" s="100">
        <f t="shared" si="18"/>
        <v>7.5505590275277937E-2</v>
      </c>
      <c r="AA40" s="104" t="e">
        <f t="shared" si="19"/>
        <v>#N/A</v>
      </c>
      <c r="AB40" s="104" t="e">
        <f t="shared" si="20"/>
        <v>#N/A</v>
      </c>
      <c r="AC40">
        <v>20</v>
      </c>
      <c r="AD40" s="100">
        <f t="shared" si="21"/>
        <v>8.564693654500774E-2</v>
      </c>
      <c r="AE40" s="104" t="e">
        <f t="shared" si="22"/>
        <v>#N/A</v>
      </c>
      <c r="AF40" s="104" t="e">
        <f t="shared" si="23"/>
        <v>#N/A</v>
      </c>
      <c r="AG40">
        <v>19</v>
      </c>
      <c r="AH40" s="100">
        <f t="shared" si="24"/>
        <v>9.7150392610682451E-2</v>
      </c>
      <c r="AI40" s="104" t="e">
        <f t="shared" si="25"/>
        <v>#N/A</v>
      </c>
      <c r="AJ40" s="104" t="e">
        <f t="shared" si="26"/>
        <v>#N/A</v>
      </c>
      <c r="AK40">
        <v>18</v>
      </c>
      <c r="AL40" s="100">
        <f t="shared" si="27"/>
        <v>0.11019890687450264</v>
      </c>
      <c r="AM40" s="104" t="e">
        <f t="shared" si="28"/>
        <v>#N/A</v>
      </c>
      <c r="AN40" s="104" t="e">
        <f t="shared" si="29"/>
        <v>#N/A</v>
      </c>
      <c r="AO40">
        <v>17</v>
      </c>
      <c r="AP40" s="100">
        <f t="shared" si="30"/>
        <v>0.12499999999999997</v>
      </c>
      <c r="AQ40" s="104" t="e">
        <f t="shared" si="31"/>
        <v>#N/A</v>
      </c>
      <c r="AR40" s="104" t="e">
        <f t="shared" si="32"/>
        <v>#N/A</v>
      </c>
      <c r="AS40">
        <v>16</v>
      </c>
      <c r="AT40" s="100">
        <f t="shared" si="33"/>
        <v>0.1417890652744328</v>
      </c>
      <c r="AU40" s="104" t="e">
        <f t="shared" si="34"/>
        <v>#N/A</v>
      </c>
      <c r="AV40" s="104" t="e">
        <f t="shared" si="35"/>
        <v>#N/A</v>
      </c>
      <c r="AW40">
        <v>15</v>
      </c>
      <c r="AX40" s="100">
        <f t="shared" si="36"/>
        <v>0.16083311225117897</v>
      </c>
      <c r="AY40" s="104" t="e">
        <f t="shared" si="37"/>
        <v>#N/A</v>
      </c>
      <c r="AZ40" s="104" t="e">
        <f t="shared" si="38"/>
        <v>#N/A</v>
      </c>
      <c r="BA40">
        <v>14</v>
      </c>
      <c r="BB40" s="100">
        <f t="shared" si="39"/>
        <v>0.18243501321018074</v>
      </c>
      <c r="BC40" s="104" t="e">
        <f t="shared" si="40"/>
        <v>#N/A</v>
      </c>
      <c r="BD40" s="104" t="e">
        <f t="shared" si="41"/>
        <v>#N/A</v>
      </c>
      <c r="BE40">
        <v>13</v>
      </c>
      <c r="BF40" s="100">
        <f t="shared" si="42"/>
        <v>0.20693831997120268</v>
      </c>
      <c r="BG40" s="104" t="e">
        <f t="shared" si="43"/>
        <v>#N/A</v>
      </c>
      <c r="BH40" s="104" t="e">
        <f t="shared" si="44"/>
        <v>#N/A</v>
      </c>
      <c r="BI40">
        <v>12</v>
      </c>
      <c r="BJ40" s="100">
        <f t="shared" si="45"/>
        <v>0.23473272766542655</v>
      </c>
      <c r="BK40" s="104" t="e">
        <f t="shared" si="46"/>
        <v>#N/A</v>
      </c>
      <c r="BL40" s="104" t="e">
        <f t="shared" si="47"/>
        <v>#N/A</v>
      </c>
      <c r="BM40">
        <v>11</v>
      </c>
      <c r="BN40" s="100">
        <f t="shared" si="48"/>
        <v>0.26626027235999067</v>
      </c>
      <c r="BO40" s="104" t="e">
        <f t="shared" si="49"/>
        <v>#N/A</v>
      </c>
      <c r="BP40" s="104" t="e">
        <f t="shared" si="50"/>
        <v>#N/A</v>
      </c>
      <c r="BQ40">
        <v>10</v>
      </c>
      <c r="BR40" s="100">
        <f t="shared" si="51"/>
        <v>0.3020223611011118</v>
      </c>
      <c r="BS40" s="104" t="e">
        <f t="shared" si="52"/>
        <v>#N/A</v>
      </c>
      <c r="BT40" s="104" t="e">
        <f t="shared" si="53"/>
        <v>#N/A</v>
      </c>
      <c r="BU40">
        <v>9</v>
      </c>
      <c r="BV40" s="100">
        <f t="shared" si="54"/>
        <v>0.34258774618003091</v>
      </c>
      <c r="BW40" s="104" t="e">
        <f t="shared" si="55"/>
        <v>#N/A</v>
      </c>
      <c r="BX40" s="104" t="e">
        <f t="shared" si="56"/>
        <v>#N/A</v>
      </c>
      <c r="BY40">
        <v>8</v>
      </c>
      <c r="BZ40" s="100">
        <f t="shared" si="57"/>
        <v>0.3886015704427298</v>
      </c>
      <c r="CA40" s="104" t="e">
        <f t="shared" si="58"/>
        <v>#N/A</v>
      </c>
      <c r="CB40" s="104" t="e">
        <f t="shared" si="59"/>
        <v>#N/A</v>
      </c>
      <c r="CC40">
        <v>7</v>
      </c>
      <c r="CD40" s="100">
        <f t="shared" si="60"/>
        <v>0.4407956274980106</v>
      </c>
      <c r="CE40" s="104" t="e">
        <f t="shared" si="61"/>
        <v>#N/A</v>
      </c>
      <c r="CF40" s="104" t="e">
        <f t="shared" si="62"/>
        <v>#N/A</v>
      </c>
      <c r="CG40">
        <v>6</v>
      </c>
      <c r="CH40" s="100">
        <f t="shared" si="63"/>
        <v>0.49999999999999994</v>
      </c>
      <c r="CI40" s="104" t="e">
        <f t="shared" si="64"/>
        <v>#N/A</v>
      </c>
      <c r="CJ40" s="104" t="e">
        <f t="shared" si="65"/>
        <v>#N/A</v>
      </c>
      <c r="CK40">
        <v>5</v>
      </c>
      <c r="CL40" s="100">
        <f t="shared" si="66"/>
        <v>0.56715626109773132</v>
      </c>
      <c r="CM40" s="104" t="e">
        <f t="shared" si="67"/>
        <v>#N/A</v>
      </c>
      <c r="CN40" s="104" t="e">
        <f t="shared" si="68"/>
        <v>#N/A</v>
      </c>
      <c r="CO40">
        <v>4</v>
      </c>
      <c r="CP40" s="100">
        <f t="shared" si="69"/>
        <v>0.64333244900471587</v>
      </c>
      <c r="CQ40" s="104" t="e">
        <f t="shared" si="70"/>
        <v>#N/A</v>
      </c>
      <c r="CR40" s="104" t="e">
        <f t="shared" si="71"/>
        <v>#N/A</v>
      </c>
      <c r="CS40">
        <v>3</v>
      </c>
      <c r="CT40" s="100">
        <f t="shared" si="72"/>
        <v>0.72974005284072307</v>
      </c>
      <c r="CU40" s="104" t="e">
        <f t="shared" si="73"/>
        <v>#N/A</v>
      </c>
      <c r="CV40" s="104" t="e">
        <f t="shared" si="74"/>
        <v>#N/A</v>
      </c>
      <c r="CW40">
        <v>2</v>
      </c>
      <c r="CX40" s="100">
        <f t="shared" si="75"/>
        <v>0.82775327988481073</v>
      </c>
      <c r="CY40" s="104" t="e">
        <f t="shared" si="76"/>
        <v>#N/A</v>
      </c>
      <c r="CZ40" s="104" t="e">
        <f t="shared" si="77"/>
        <v>#N/A</v>
      </c>
      <c r="DA40">
        <v>1</v>
      </c>
      <c r="DB40" s="100">
        <f t="shared" ref="DB40:DB71" si="78">EXP(-$D$7*(DA40-0.5))</f>
        <v>0.93893091066170631</v>
      </c>
      <c r="DC40" s="104" t="e">
        <f t="shared" ref="DC40:DC71" si="79">-$D$10*(1-DB40)</f>
        <v>#N/A</v>
      </c>
      <c r="DD40" s="104" t="e">
        <f t="shared" ref="DD40:DD71" si="80">$D$10+DC40</f>
        <v>#N/A</v>
      </c>
      <c r="DZ40">
        <v>25</v>
      </c>
      <c r="EA40">
        <f t="shared" si="5"/>
        <v>-25</v>
      </c>
      <c r="EB40" s="100" t="e">
        <f t="shared" si="6"/>
        <v>#N/A</v>
      </c>
      <c r="EC40" s="5" t="e">
        <f t="shared" si="7"/>
        <v>#N/A</v>
      </c>
      <c r="ED40" s="5" t="e">
        <f t="shared" si="8"/>
        <v>#N/A</v>
      </c>
    </row>
    <row r="41" spans="2:134">
      <c r="B41">
        <v>26</v>
      </c>
      <c r="C41" s="6">
        <f>EXP(-'GHG Model - Residues'!$D$7*(B41-0.5))</f>
        <v>4.0208278062794735E-2</v>
      </c>
      <c r="D41" s="103" t="e">
        <f t="shared" si="0"/>
        <v>#N/A</v>
      </c>
      <c r="E41" s="103" t="e">
        <f t="shared" si="1"/>
        <v>#N/A</v>
      </c>
      <c r="G41" s="99"/>
      <c r="I41">
        <v>26</v>
      </c>
      <c r="J41" s="100">
        <f t="shared" si="2"/>
        <v>4.0208278062794735E-2</v>
      </c>
      <c r="K41" s="104" t="e">
        <f t="shared" si="3"/>
        <v>#N/A</v>
      </c>
      <c r="L41" s="104" t="e">
        <f t="shared" si="4"/>
        <v>#N/A</v>
      </c>
      <c r="M41">
        <v>25</v>
      </c>
      <c r="N41" s="100">
        <f t="shared" si="9"/>
        <v>4.5608753302545178E-2</v>
      </c>
      <c r="O41" s="104" t="e">
        <f t="shared" si="10"/>
        <v>#N/A</v>
      </c>
      <c r="P41" s="104" t="e">
        <f t="shared" si="11"/>
        <v>#N/A</v>
      </c>
      <c r="Q41">
        <v>24</v>
      </c>
      <c r="R41" s="100">
        <f t="shared" si="12"/>
        <v>5.1734579992800671E-2</v>
      </c>
      <c r="S41" s="104" t="e">
        <f t="shared" si="13"/>
        <v>#N/A</v>
      </c>
      <c r="T41" s="104" t="e">
        <f t="shared" si="14"/>
        <v>#N/A</v>
      </c>
      <c r="U41">
        <v>23</v>
      </c>
      <c r="V41" s="100">
        <f t="shared" si="15"/>
        <v>5.8683181916356644E-2</v>
      </c>
      <c r="W41" s="104" t="e">
        <f t="shared" si="16"/>
        <v>#N/A</v>
      </c>
      <c r="X41" s="104" t="e">
        <f t="shared" si="17"/>
        <v>#N/A</v>
      </c>
      <c r="Y41">
        <v>22</v>
      </c>
      <c r="Z41" s="100">
        <f t="shared" si="18"/>
        <v>6.6565068089997653E-2</v>
      </c>
      <c r="AA41" s="104" t="e">
        <f t="shared" si="19"/>
        <v>#N/A</v>
      </c>
      <c r="AB41" s="104" t="e">
        <f t="shared" si="20"/>
        <v>#N/A</v>
      </c>
      <c r="AC41">
        <v>21</v>
      </c>
      <c r="AD41" s="100">
        <f t="shared" si="21"/>
        <v>7.5505590275277937E-2</v>
      </c>
      <c r="AE41" s="104" t="e">
        <f t="shared" si="22"/>
        <v>#N/A</v>
      </c>
      <c r="AF41" s="104" t="e">
        <f t="shared" si="23"/>
        <v>#N/A</v>
      </c>
      <c r="AG41">
        <v>20</v>
      </c>
      <c r="AH41" s="100">
        <f t="shared" si="24"/>
        <v>8.564693654500774E-2</v>
      </c>
      <c r="AI41" s="104" t="e">
        <f t="shared" si="25"/>
        <v>#N/A</v>
      </c>
      <c r="AJ41" s="104" t="e">
        <f t="shared" si="26"/>
        <v>#N/A</v>
      </c>
      <c r="AK41">
        <v>19</v>
      </c>
      <c r="AL41" s="100">
        <f t="shared" si="27"/>
        <v>9.7150392610682451E-2</v>
      </c>
      <c r="AM41" s="104" t="e">
        <f t="shared" si="28"/>
        <v>#N/A</v>
      </c>
      <c r="AN41" s="104" t="e">
        <f t="shared" si="29"/>
        <v>#N/A</v>
      </c>
      <c r="AO41">
        <v>18</v>
      </c>
      <c r="AP41" s="100">
        <f t="shared" si="30"/>
        <v>0.11019890687450264</v>
      </c>
      <c r="AQ41" s="104" t="e">
        <f t="shared" si="31"/>
        <v>#N/A</v>
      </c>
      <c r="AR41" s="104" t="e">
        <f t="shared" si="32"/>
        <v>#N/A</v>
      </c>
      <c r="AS41">
        <v>17</v>
      </c>
      <c r="AT41" s="100">
        <f t="shared" si="33"/>
        <v>0.12499999999999997</v>
      </c>
      <c r="AU41" s="104" t="e">
        <f t="shared" si="34"/>
        <v>#N/A</v>
      </c>
      <c r="AV41" s="104" t="e">
        <f t="shared" si="35"/>
        <v>#N/A</v>
      </c>
      <c r="AW41">
        <v>16</v>
      </c>
      <c r="AX41" s="100">
        <f t="shared" si="36"/>
        <v>0.1417890652744328</v>
      </c>
      <c r="AY41" s="104" t="e">
        <f t="shared" si="37"/>
        <v>#N/A</v>
      </c>
      <c r="AZ41" s="104" t="e">
        <f t="shared" si="38"/>
        <v>#N/A</v>
      </c>
      <c r="BA41">
        <v>15</v>
      </c>
      <c r="BB41" s="100">
        <f t="shared" si="39"/>
        <v>0.16083311225117897</v>
      </c>
      <c r="BC41" s="104" t="e">
        <f t="shared" si="40"/>
        <v>#N/A</v>
      </c>
      <c r="BD41" s="104" t="e">
        <f t="shared" si="41"/>
        <v>#N/A</v>
      </c>
      <c r="BE41">
        <v>14</v>
      </c>
      <c r="BF41" s="100">
        <f t="shared" si="42"/>
        <v>0.18243501321018074</v>
      </c>
      <c r="BG41" s="104" t="e">
        <f t="shared" si="43"/>
        <v>#N/A</v>
      </c>
      <c r="BH41" s="104" t="e">
        <f t="shared" si="44"/>
        <v>#N/A</v>
      </c>
      <c r="BI41">
        <v>13</v>
      </c>
      <c r="BJ41" s="100">
        <f t="shared" si="45"/>
        <v>0.20693831997120268</v>
      </c>
      <c r="BK41" s="104" t="e">
        <f t="shared" si="46"/>
        <v>#N/A</v>
      </c>
      <c r="BL41" s="104" t="e">
        <f t="shared" si="47"/>
        <v>#N/A</v>
      </c>
      <c r="BM41">
        <v>12</v>
      </c>
      <c r="BN41" s="100">
        <f t="shared" si="48"/>
        <v>0.23473272766542655</v>
      </c>
      <c r="BO41" s="104" t="e">
        <f t="shared" si="49"/>
        <v>#N/A</v>
      </c>
      <c r="BP41" s="104" t="e">
        <f t="shared" si="50"/>
        <v>#N/A</v>
      </c>
      <c r="BQ41">
        <v>11</v>
      </c>
      <c r="BR41" s="100">
        <f t="shared" si="51"/>
        <v>0.26626027235999067</v>
      </c>
      <c r="BS41" s="104" t="e">
        <f t="shared" si="52"/>
        <v>#N/A</v>
      </c>
      <c r="BT41" s="104" t="e">
        <f t="shared" si="53"/>
        <v>#N/A</v>
      </c>
      <c r="BU41">
        <v>10</v>
      </c>
      <c r="BV41" s="100">
        <f t="shared" si="54"/>
        <v>0.3020223611011118</v>
      </c>
      <c r="BW41" s="104" t="e">
        <f t="shared" si="55"/>
        <v>#N/A</v>
      </c>
      <c r="BX41" s="104" t="e">
        <f t="shared" si="56"/>
        <v>#N/A</v>
      </c>
      <c r="BY41">
        <v>9</v>
      </c>
      <c r="BZ41" s="100">
        <f t="shared" si="57"/>
        <v>0.34258774618003091</v>
      </c>
      <c r="CA41" s="104" t="e">
        <f t="shared" si="58"/>
        <v>#N/A</v>
      </c>
      <c r="CB41" s="104" t="e">
        <f t="shared" si="59"/>
        <v>#N/A</v>
      </c>
      <c r="CC41">
        <v>8</v>
      </c>
      <c r="CD41" s="100">
        <f t="shared" si="60"/>
        <v>0.3886015704427298</v>
      </c>
      <c r="CE41" s="104" t="e">
        <f t="shared" si="61"/>
        <v>#N/A</v>
      </c>
      <c r="CF41" s="104" t="e">
        <f t="shared" si="62"/>
        <v>#N/A</v>
      </c>
      <c r="CG41">
        <v>7</v>
      </c>
      <c r="CH41" s="100">
        <f t="shared" si="63"/>
        <v>0.4407956274980106</v>
      </c>
      <c r="CI41" s="104" t="e">
        <f t="shared" si="64"/>
        <v>#N/A</v>
      </c>
      <c r="CJ41" s="104" t="e">
        <f t="shared" si="65"/>
        <v>#N/A</v>
      </c>
      <c r="CK41">
        <v>6</v>
      </c>
      <c r="CL41" s="100">
        <f t="shared" si="66"/>
        <v>0.49999999999999994</v>
      </c>
      <c r="CM41" s="104" t="e">
        <f t="shared" si="67"/>
        <v>#N/A</v>
      </c>
      <c r="CN41" s="104" t="e">
        <f t="shared" si="68"/>
        <v>#N/A</v>
      </c>
      <c r="CO41">
        <v>5</v>
      </c>
      <c r="CP41" s="100">
        <f t="shared" si="69"/>
        <v>0.56715626109773132</v>
      </c>
      <c r="CQ41" s="104" t="e">
        <f t="shared" si="70"/>
        <v>#N/A</v>
      </c>
      <c r="CR41" s="104" t="e">
        <f t="shared" si="71"/>
        <v>#N/A</v>
      </c>
      <c r="CS41">
        <v>4</v>
      </c>
      <c r="CT41" s="100">
        <f t="shared" si="72"/>
        <v>0.64333244900471587</v>
      </c>
      <c r="CU41" s="104" t="e">
        <f t="shared" si="73"/>
        <v>#N/A</v>
      </c>
      <c r="CV41" s="104" t="e">
        <f t="shared" si="74"/>
        <v>#N/A</v>
      </c>
      <c r="CW41">
        <v>3</v>
      </c>
      <c r="CX41" s="100">
        <f t="shared" si="75"/>
        <v>0.72974005284072307</v>
      </c>
      <c r="CY41" s="104" t="e">
        <f t="shared" si="76"/>
        <v>#N/A</v>
      </c>
      <c r="CZ41" s="104" t="e">
        <f t="shared" si="77"/>
        <v>#N/A</v>
      </c>
      <c r="DA41">
        <v>2</v>
      </c>
      <c r="DB41" s="100">
        <f t="shared" si="78"/>
        <v>0.82775327988481073</v>
      </c>
      <c r="DC41" s="104" t="e">
        <f t="shared" si="79"/>
        <v>#N/A</v>
      </c>
      <c r="DD41" s="104" t="e">
        <f t="shared" si="80"/>
        <v>#N/A</v>
      </c>
      <c r="DE41">
        <v>1</v>
      </c>
      <c r="DF41" s="100">
        <f t="shared" ref="DF41:DF72" si="81">EXP(-$D$7*(DE41-0.5))</f>
        <v>0.93893091066170631</v>
      </c>
      <c r="DG41" s="104" t="e">
        <f t="shared" ref="DG41:DG72" si="82">-$D$10*(1-DF41)</f>
        <v>#N/A</v>
      </c>
      <c r="DH41" s="104" t="e">
        <f t="shared" ref="DH41:DH72" si="83">$D$10+DG41</f>
        <v>#N/A</v>
      </c>
      <c r="DZ41">
        <v>26</v>
      </c>
      <c r="EA41">
        <f t="shared" si="5"/>
        <v>-26</v>
      </c>
      <c r="EB41" s="100" t="e">
        <f t="shared" si="6"/>
        <v>#N/A</v>
      </c>
      <c r="EC41" s="5" t="e">
        <f t="shared" si="7"/>
        <v>#N/A</v>
      </c>
      <c r="ED41" s="5" t="e">
        <f t="shared" si="8"/>
        <v>#N/A</v>
      </c>
    </row>
    <row r="42" spans="2:134">
      <c r="B42">
        <v>27</v>
      </c>
      <c r="C42" s="6">
        <f>EXP(-'GHG Model - Residues'!$D$7*(B42-0.5))</f>
        <v>3.54472663186082E-2</v>
      </c>
      <c r="D42" s="103" t="e">
        <f t="shared" si="0"/>
        <v>#N/A</v>
      </c>
      <c r="E42" s="103" t="e">
        <f t="shared" si="1"/>
        <v>#N/A</v>
      </c>
      <c r="G42" s="99"/>
      <c r="I42">
        <v>27</v>
      </c>
      <c r="J42" s="100">
        <f t="shared" si="2"/>
        <v>3.54472663186082E-2</v>
      </c>
      <c r="K42" s="104" t="e">
        <f t="shared" si="3"/>
        <v>#N/A</v>
      </c>
      <c r="L42" s="104" t="e">
        <f t="shared" si="4"/>
        <v>#N/A</v>
      </c>
      <c r="M42">
        <v>26</v>
      </c>
      <c r="N42" s="100">
        <f t="shared" si="9"/>
        <v>4.0208278062794735E-2</v>
      </c>
      <c r="O42" s="104" t="e">
        <f t="shared" si="10"/>
        <v>#N/A</v>
      </c>
      <c r="P42" s="104" t="e">
        <f t="shared" si="11"/>
        <v>#N/A</v>
      </c>
      <c r="Q42">
        <v>25</v>
      </c>
      <c r="R42" s="100">
        <f t="shared" si="12"/>
        <v>4.5608753302545178E-2</v>
      </c>
      <c r="S42" s="104" t="e">
        <f t="shared" si="13"/>
        <v>#N/A</v>
      </c>
      <c r="T42" s="104" t="e">
        <f t="shared" si="14"/>
        <v>#N/A</v>
      </c>
      <c r="U42">
        <v>24</v>
      </c>
      <c r="V42" s="100">
        <f t="shared" si="15"/>
        <v>5.1734579992800671E-2</v>
      </c>
      <c r="W42" s="104" t="e">
        <f t="shared" si="16"/>
        <v>#N/A</v>
      </c>
      <c r="X42" s="104" t="e">
        <f t="shared" si="17"/>
        <v>#N/A</v>
      </c>
      <c r="Y42">
        <v>23</v>
      </c>
      <c r="Z42" s="100">
        <f t="shared" si="18"/>
        <v>5.8683181916356644E-2</v>
      </c>
      <c r="AA42" s="104" t="e">
        <f t="shared" si="19"/>
        <v>#N/A</v>
      </c>
      <c r="AB42" s="104" t="e">
        <f t="shared" si="20"/>
        <v>#N/A</v>
      </c>
      <c r="AC42">
        <v>22</v>
      </c>
      <c r="AD42" s="100">
        <f t="shared" si="21"/>
        <v>6.6565068089997653E-2</v>
      </c>
      <c r="AE42" s="104" t="e">
        <f t="shared" si="22"/>
        <v>#N/A</v>
      </c>
      <c r="AF42" s="104" t="e">
        <f t="shared" si="23"/>
        <v>#N/A</v>
      </c>
      <c r="AG42">
        <v>21</v>
      </c>
      <c r="AH42" s="100">
        <f t="shared" si="24"/>
        <v>7.5505590275277937E-2</v>
      </c>
      <c r="AI42" s="104" t="e">
        <f t="shared" si="25"/>
        <v>#N/A</v>
      </c>
      <c r="AJ42" s="104" t="e">
        <f t="shared" si="26"/>
        <v>#N/A</v>
      </c>
      <c r="AK42">
        <v>20</v>
      </c>
      <c r="AL42" s="100">
        <f t="shared" si="27"/>
        <v>8.564693654500774E-2</v>
      </c>
      <c r="AM42" s="104" t="e">
        <f t="shared" si="28"/>
        <v>#N/A</v>
      </c>
      <c r="AN42" s="104" t="e">
        <f t="shared" si="29"/>
        <v>#N/A</v>
      </c>
      <c r="AO42">
        <v>19</v>
      </c>
      <c r="AP42" s="100">
        <f t="shared" si="30"/>
        <v>9.7150392610682451E-2</v>
      </c>
      <c r="AQ42" s="104" t="e">
        <f t="shared" si="31"/>
        <v>#N/A</v>
      </c>
      <c r="AR42" s="104" t="e">
        <f t="shared" si="32"/>
        <v>#N/A</v>
      </c>
      <c r="AS42">
        <v>18</v>
      </c>
      <c r="AT42" s="100">
        <f t="shared" si="33"/>
        <v>0.11019890687450264</v>
      </c>
      <c r="AU42" s="104" t="e">
        <f t="shared" si="34"/>
        <v>#N/A</v>
      </c>
      <c r="AV42" s="104" t="e">
        <f t="shared" si="35"/>
        <v>#N/A</v>
      </c>
      <c r="AW42">
        <v>17</v>
      </c>
      <c r="AX42" s="100">
        <f t="shared" si="36"/>
        <v>0.12499999999999997</v>
      </c>
      <c r="AY42" s="104" t="e">
        <f t="shared" si="37"/>
        <v>#N/A</v>
      </c>
      <c r="AZ42" s="104" t="e">
        <f t="shared" si="38"/>
        <v>#N/A</v>
      </c>
      <c r="BA42">
        <v>16</v>
      </c>
      <c r="BB42" s="100">
        <f t="shared" si="39"/>
        <v>0.1417890652744328</v>
      </c>
      <c r="BC42" s="104" t="e">
        <f t="shared" si="40"/>
        <v>#N/A</v>
      </c>
      <c r="BD42" s="104" t="e">
        <f t="shared" si="41"/>
        <v>#N/A</v>
      </c>
      <c r="BE42">
        <v>15</v>
      </c>
      <c r="BF42" s="100">
        <f t="shared" si="42"/>
        <v>0.16083311225117897</v>
      </c>
      <c r="BG42" s="104" t="e">
        <f t="shared" si="43"/>
        <v>#N/A</v>
      </c>
      <c r="BH42" s="104" t="e">
        <f t="shared" si="44"/>
        <v>#N/A</v>
      </c>
      <c r="BI42">
        <v>14</v>
      </c>
      <c r="BJ42" s="100">
        <f t="shared" si="45"/>
        <v>0.18243501321018074</v>
      </c>
      <c r="BK42" s="104" t="e">
        <f t="shared" si="46"/>
        <v>#N/A</v>
      </c>
      <c r="BL42" s="104" t="e">
        <f t="shared" si="47"/>
        <v>#N/A</v>
      </c>
      <c r="BM42">
        <v>13</v>
      </c>
      <c r="BN42" s="100">
        <f t="shared" si="48"/>
        <v>0.20693831997120268</v>
      </c>
      <c r="BO42" s="104" t="e">
        <f t="shared" si="49"/>
        <v>#N/A</v>
      </c>
      <c r="BP42" s="104" t="e">
        <f t="shared" si="50"/>
        <v>#N/A</v>
      </c>
      <c r="BQ42">
        <v>12</v>
      </c>
      <c r="BR42" s="100">
        <f t="shared" si="51"/>
        <v>0.23473272766542655</v>
      </c>
      <c r="BS42" s="104" t="e">
        <f t="shared" si="52"/>
        <v>#N/A</v>
      </c>
      <c r="BT42" s="104" t="e">
        <f t="shared" si="53"/>
        <v>#N/A</v>
      </c>
      <c r="BU42">
        <v>11</v>
      </c>
      <c r="BV42" s="100">
        <f t="shared" si="54"/>
        <v>0.26626027235999067</v>
      </c>
      <c r="BW42" s="104" t="e">
        <f t="shared" si="55"/>
        <v>#N/A</v>
      </c>
      <c r="BX42" s="104" t="e">
        <f t="shared" si="56"/>
        <v>#N/A</v>
      </c>
      <c r="BY42">
        <v>10</v>
      </c>
      <c r="BZ42" s="100">
        <f t="shared" si="57"/>
        <v>0.3020223611011118</v>
      </c>
      <c r="CA42" s="104" t="e">
        <f t="shared" si="58"/>
        <v>#N/A</v>
      </c>
      <c r="CB42" s="104" t="e">
        <f t="shared" si="59"/>
        <v>#N/A</v>
      </c>
      <c r="CC42">
        <v>9</v>
      </c>
      <c r="CD42" s="100">
        <f t="shared" si="60"/>
        <v>0.34258774618003091</v>
      </c>
      <c r="CE42" s="104" t="e">
        <f t="shared" si="61"/>
        <v>#N/A</v>
      </c>
      <c r="CF42" s="104" t="e">
        <f t="shared" si="62"/>
        <v>#N/A</v>
      </c>
      <c r="CG42">
        <v>8</v>
      </c>
      <c r="CH42" s="100">
        <f t="shared" si="63"/>
        <v>0.3886015704427298</v>
      </c>
      <c r="CI42" s="104" t="e">
        <f t="shared" si="64"/>
        <v>#N/A</v>
      </c>
      <c r="CJ42" s="104" t="e">
        <f t="shared" si="65"/>
        <v>#N/A</v>
      </c>
      <c r="CK42">
        <v>7</v>
      </c>
      <c r="CL42" s="100">
        <f t="shared" si="66"/>
        <v>0.4407956274980106</v>
      </c>
      <c r="CM42" s="104" t="e">
        <f t="shared" si="67"/>
        <v>#N/A</v>
      </c>
      <c r="CN42" s="104" t="e">
        <f t="shared" si="68"/>
        <v>#N/A</v>
      </c>
      <c r="CO42">
        <v>6</v>
      </c>
      <c r="CP42" s="100">
        <f t="shared" si="69"/>
        <v>0.49999999999999994</v>
      </c>
      <c r="CQ42" s="104" t="e">
        <f t="shared" si="70"/>
        <v>#N/A</v>
      </c>
      <c r="CR42" s="104" t="e">
        <f t="shared" si="71"/>
        <v>#N/A</v>
      </c>
      <c r="CS42">
        <v>5</v>
      </c>
      <c r="CT42" s="100">
        <f t="shared" si="72"/>
        <v>0.56715626109773132</v>
      </c>
      <c r="CU42" s="104" t="e">
        <f t="shared" si="73"/>
        <v>#N/A</v>
      </c>
      <c r="CV42" s="104" t="e">
        <f t="shared" si="74"/>
        <v>#N/A</v>
      </c>
      <c r="CW42">
        <v>4</v>
      </c>
      <c r="CX42" s="100">
        <f t="shared" si="75"/>
        <v>0.64333244900471587</v>
      </c>
      <c r="CY42" s="104" t="e">
        <f t="shared" si="76"/>
        <v>#N/A</v>
      </c>
      <c r="CZ42" s="104" t="e">
        <f t="shared" si="77"/>
        <v>#N/A</v>
      </c>
      <c r="DA42">
        <v>3</v>
      </c>
      <c r="DB42" s="100">
        <f t="shared" si="78"/>
        <v>0.72974005284072307</v>
      </c>
      <c r="DC42" s="104" t="e">
        <f t="shared" si="79"/>
        <v>#N/A</v>
      </c>
      <c r="DD42" s="104" t="e">
        <f t="shared" si="80"/>
        <v>#N/A</v>
      </c>
      <c r="DE42">
        <v>2</v>
      </c>
      <c r="DF42" s="100">
        <f t="shared" si="81"/>
        <v>0.82775327988481073</v>
      </c>
      <c r="DG42" s="104" t="e">
        <f t="shared" si="82"/>
        <v>#N/A</v>
      </c>
      <c r="DH42" s="104" t="e">
        <f t="shared" si="83"/>
        <v>#N/A</v>
      </c>
      <c r="DI42">
        <v>1</v>
      </c>
      <c r="DJ42" s="100">
        <f t="shared" ref="DJ42:DJ73" si="84">EXP(-$D$7*(DI42-0.5))</f>
        <v>0.93893091066170631</v>
      </c>
      <c r="DK42" s="104" t="e">
        <f t="shared" ref="DK42:DK73" si="85">-$D$10*(1-DJ42)</f>
        <v>#N/A</v>
      </c>
      <c r="DL42" s="104" t="e">
        <f t="shared" ref="DL42:DL73" si="86">$D$10+DK42</f>
        <v>#N/A</v>
      </c>
      <c r="DZ42">
        <v>27</v>
      </c>
      <c r="EA42">
        <f t="shared" si="5"/>
        <v>-27</v>
      </c>
      <c r="EB42" s="100" t="e">
        <f t="shared" si="6"/>
        <v>#N/A</v>
      </c>
      <c r="EC42" s="5" t="e">
        <f t="shared" si="7"/>
        <v>#N/A</v>
      </c>
      <c r="ED42" s="5" t="e">
        <f t="shared" si="8"/>
        <v>#N/A</v>
      </c>
    </row>
    <row r="43" spans="2:134">
      <c r="B43">
        <v>28</v>
      </c>
      <c r="C43" s="6">
        <f>EXP(-'GHG Model - Residues'!$D$7*(B43-0.5))</f>
        <v>3.125E-2</v>
      </c>
      <c r="D43" s="103" t="e">
        <f t="shared" si="0"/>
        <v>#N/A</v>
      </c>
      <c r="E43" s="103" t="e">
        <f t="shared" si="1"/>
        <v>#N/A</v>
      </c>
      <c r="G43" s="99"/>
      <c r="I43">
        <v>28</v>
      </c>
      <c r="J43" s="100">
        <f t="shared" si="2"/>
        <v>3.125E-2</v>
      </c>
      <c r="K43" s="104" t="e">
        <f t="shared" si="3"/>
        <v>#N/A</v>
      </c>
      <c r="L43" s="104" t="e">
        <f t="shared" si="4"/>
        <v>#N/A</v>
      </c>
      <c r="M43">
        <v>27</v>
      </c>
      <c r="N43" s="100">
        <f t="shared" si="9"/>
        <v>3.54472663186082E-2</v>
      </c>
      <c r="O43" s="104" t="e">
        <f t="shared" si="10"/>
        <v>#N/A</v>
      </c>
      <c r="P43" s="104" t="e">
        <f t="shared" si="11"/>
        <v>#N/A</v>
      </c>
      <c r="Q43">
        <v>26</v>
      </c>
      <c r="R43" s="100">
        <f t="shared" si="12"/>
        <v>4.0208278062794735E-2</v>
      </c>
      <c r="S43" s="104" t="e">
        <f t="shared" si="13"/>
        <v>#N/A</v>
      </c>
      <c r="T43" s="104" t="e">
        <f t="shared" si="14"/>
        <v>#N/A</v>
      </c>
      <c r="U43">
        <v>25</v>
      </c>
      <c r="V43" s="100">
        <f t="shared" si="15"/>
        <v>4.5608753302545178E-2</v>
      </c>
      <c r="W43" s="104" t="e">
        <f t="shared" si="16"/>
        <v>#N/A</v>
      </c>
      <c r="X43" s="104" t="e">
        <f t="shared" si="17"/>
        <v>#N/A</v>
      </c>
      <c r="Y43">
        <v>24</v>
      </c>
      <c r="Z43" s="100">
        <f t="shared" si="18"/>
        <v>5.1734579992800671E-2</v>
      </c>
      <c r="AA43" s="104" t="e">
        <f t="shared" si="19"/>
        <v>#N/A</v>
      </c>
      <c r="AB43" s="104" t="e">
        <f t="shared" si="20"/>
        <v>#N/A</v>
      </c>
      <c r="AC43">
        <v>23</v>
      </c>
      <c r="AD43" s="100">
        <f t="shared" si="21"/>
        <v>5.8683181916356644E-2</v>
      </c>
      <c r="AE43" s="104" t="e">
        <f t="shared" si="22"/>
        <v>#N/A</v>
      </c>
      <c r="AF43" s="104" t="e">
        <f t="shared" si="23"/>
        <v>#N/A</v>
      </c>
      <c r="AG43">
        <v>22</v>
      </c>
      <c r="AH43" s="100">
        <f t="shared" si="24"/>
        <v>6.6565068089997653E-2</v>
      </c>
      <c r="AI43" s="104" t="e">
        <f t="shared" si="25"/>
        <v>#N/A</v>
      </c>
      <c r="AJ43" s="104" t="e">
        <f t="shared" si="26"/>
        <v>#N/A</v>
      </c>
      <c r="AK43">
        <v>21</v>
      </c>
      <c r="AL43" s="100">
        <f t="shared" si="27"/>
        <v>7.5505590275277937E-2</v>
      </c>
      <c r="AM43" s="104" t="e">
        <f t="shared" si="28"/>
        <v>#N/A</v>
      </c>
      <c r="AN43" s="104" t="e">
        <f t="shared" si="29"/>
        <v>#N/A</v>
      </c>
      <c r="AO43">
        <v>20</v>
      </c>
      <c r="AP43" s="100">
        <f t="shared" si="30"/>
        <v>8.564693654500774E-2</v>
      </c>
      <c r="AQ43" s="104" t="e">
        <f t="shared" si="31"/>
        <v>#N/A</v>
      </c>
      <c r="AR43" s="104" t="e">
        <f t="shared" si="32"/>
        <v>#N/A</v>
      </c>
      <c r="AS43">
        <v>19</v>
      </c>
      <c r="AT43" s="100">
        <f t="shared" si="33"/>
        <v>9.7150392610682451E-2</v>
      </c>
      <c r="AU43" s="104" t="e">
        <f t="shared" si="34"/>
        <v>#N/A</v>
      </c>
      <c r="AV43" s="104" t="e">
        <f t="shared" si="35"/>
        <v>#N/A</v>
      </c>
      <c r="AW43">
        <v>18</v>
      </c>
      <c r="AX43" s="100">
        <f t="shared" si="36"/>
        <v>0.11019890687450264</v>
      </c>
      <c r="AY43" s="104" t="e">
        <f t="shared" si="37"/>
        <v>#N/A</v>
      </c>
      <c r="AZ43" s="104" t="e">
        <f t="shared" si="38"/>
        <v>#N/A</v>
      </c>
      <c r="BA43">
        <v>17</v>
      </c>
      <c r="BB43" s="100">
        <f t="shared" si="39"/>
        <v>0.12499999999999997</v>
      </c>
      <c r="BC43" s="104" t="e">
        <f t="shared" si="40"/>
        <v>#N/A</v>
      </c>
      <c r="BD43" s="104" t="e">
        <f t="shared" si="41"/>
        <v>#N/A</v>
      </c>
      <c r="BE43">
        <v>16</v>
      </c>
      <c r="BF43" s="100">
        <f t="shared" si="42"/>
        <v>0.1417890652744328</v>
      </c>
      <c r="BG43" s="104" t="e">
        <f t="shared" si="43"/>
        <v>#N/A</v>
      </c>
      <c r="BH43" s="104" t="e">
        <f t="shared" si="44"/>
        <v>#N/A</v>
      </c>
      <c r="BI43">
        <v>15</v>
      </c>
      <c r="BJ43" s="100">
        <f t="shared" si="45"/>
        <v>0.16083311225117897</v>
      </c>
      <c r="BK43" s="104" t="e">
        <f t="shared" si="46"/>
        <v>#N/A</v>
      </c>
      <c r="BL43" s="104" t="e">
        <f t="shared" si="47"/>
        <v>#N/A</v>
      </c>
      <c r="BM43">
        <v>14</v>
      </c>
      <c r="BN43" s="100">
        <f t="shared" si="48"/>
        <v>0.18243501321018074</v>
      </c>
      <c r="BO43" s="104" t="e">
        <f t="shared" si="49"/>
        <v>#N/A</v>
      </c>
      <c r="BP43" s="104" t="e">
        <f t="shared" si="50"/>
        <v>#N/A</v>
      </c>
      <c r="BQ43">
        <v>13</v>
      </c>
      <c r="BR43" s="100">
        <f t="shared" si="51"/>
        <v>0.20693831997120268</v>
      </c>
      <c r="BS43" s="104" t="e">
        <f t="shared" si="52"/>
        <v>#N/A</v>
      </c>
      <c r="BT43" s="104" t="e">
        <f t="shared" si="53"/>
        <v>#N/A</v>
      </c>
      <c r="BU43">
        <v>12</v>
      </c>
      <c r="BV43" s="100">
        <f t="shared" si="54"/>
        <v>0.23473272766542655</v>
      </c>
      <c r="BW43" s="104" t="e">
        <f t="shared" si="55"/>
        <v>#N/A</v>
      </c>
      <c r="BX43" s="104" t="e">
        <f t="shared" si="56"/>
        <v>#N/A</v>
      </c>
      <c r="BY43">
        <v>11</v>
      </c>
      <c r="BZ43" s="100">
        <f t="shared" si="57"/>
        <v>0.26626027235999067</v>
      </c>
      <c r="CA43" s="104" t="e">
        <f t="shared" si="58"/>
        <v>#N/A</v>
      </c>
      <c r="CB43" s="104" t="e">
        <f t="shared" si="59"/>
        <v>#N/A</v>
      </c>
      <c r="CC43">
        <v>10</v>
      </c>
      <c r="CD43" s="100">
        <f t="shared" si="60"/>
        <v>0.3020223611011118</v>
      </c>
      <c r="CE43" s="104" t="e">
        <f t="shared" si="61"/>
        <v>#N/A</v>
      </c>
      <c r="CF43" s="104" t="e">
        <f t="shared" si="62"/>
        <v>#N/A</v>
      </c>
      <c r="CG43">
        <v>9</v>
      </c>
      <c r="CH43" s="100">
        <f t="shared" si="63"/>
        <v>0.34258774618003091</v>
      </c>
      <c r="CI43" s="104" t="e">
        <f t="shared" si="64"/>
        <v>#N/A</v>
      </c>
      <c r="CJ43" s="104" t="e">
        <f t="shared" si="65"/>
        <v>#N/A</v>
      </c>
      <c r="CK43">
        <v>8</v>
      </c>
      <c r="CL43" s="100">
        <f t="shared" si="66"/>
        <v>0.3886015704427298</v>
      </c>
      <c r="CM43" s="104" t="e">
        <f t="shared" si="67"/>
        <v>#N/A</v>
      </c>
      <c r="CN43" s="104" t="e">
        <f t="shared" si="68"/>
        <v>#N/A</v>
      </c>
      <c r="CO43">
        <v>7</v>
      </c>
      <c r="CP43" s="100">
        <f t="shared" si="69"/>
        <v>0.4407956274980106</v>
      </c>
      <c r="CQ43" s="104" t="e">
        <f t="shared" si="70"/>
        <v>#N/A</v>
      </c>
      <c r="CR43" s="104" t="e">
        <f t="shared" si="71"/>
        <v>#N/A</v>
      </c>
      <c r="CS43">
        <v>6</v>
      </c>
      <c r="CT43" s="100">
        <f t="shared" si="72"/>
        <v>0.49999999999999994</v>
      </c>
      <c r="CU43" s="104" t="e">
        <f t="shared" si="73"/>
        <v>#N/A</v>
      </c>
      <c r="CV43" s="104" t="e">
        <f t="shared" si="74"/>
        <v>#N/A</v>
      </c>
      <c r="CW43">
        <v>5</v>
      </c>
      <c r="CX43" s="100">
        <f t="shared" si="75"/>
        <v>0.56715626109773132</v>
      </c>
      <c r="CY43" s="104" t="e">
        <f t="shared" si="76"/>
        <v>#N/A</v>
      </c>
      <c r="CZ43" s="104" t="e">
        <f t="shared" si="77"/>
        <v>#N/A</v>
      </c>
      <c r="DA43">
        <v>4</v>
      </c>
      <c r="DB43" s="100">
        <f t="shared" si="78"/>
        <v>0.64333244900471587</v>
      </c>
      <c r="DC43" s="104" t="e">
        <f t="shared" si="79"/>
        <v>#N/A</v>
      </c>
      <c r="DD43" s="104" t="e">
        <f t="shared" si="80"/>
        <v>#N/A</v>
      </c>
      <c r="DE43">
        <v>3</v>
      </c>
      <c r="DF43" s="100">
        <f t="shared" si="81"/>
        <v>0.72974005284072307</v>
      </c>
      <c r="DG43" s="104" t="e">
        <f t="shared" si="82"/>
        <v>#N/A</v>
      </c>
      <c r="DH43" s="104" t="e">
        <f t="shared" si="83"/>
        <v>#N/A</v>
      </c>
      <c r="DI43">
        <v>2</v>
      </c>
      <c r="DJ43" s="100">
        <f t="shared" si="84"/>
        <v>0.82775327988481073</v>
      </c>
      <c r="DK43" s="104" t="e">
        <f t="shared" si="85"/>
        <v>#N/A</v>
      </c>
      <c r="DL43" s="104" t="e">
        <f t="shared" si="86"/>
        <v>#N/A</v>
      </c>
      <c r="DM43">
        <v>1</v>
      </c>
      <c r="DN43" s="100">
        <f t="shared" ref="DN43:DN74" si="87">EXP(-$D$7*(DM43-0.5))</f>
        <v>0.93893091066170631</v>
      </c>
      <c r="DO43" s="104" t="e">
        <f t="shared" ref="DO43:DO74" si="88">-$D$10*(1-DN43)</f>
        <v>#N/A</v>
      </c>
      <c r="DP43" s="104" t="e">
        <f t="shared" ref="DP43:DP74" si="89">$D$10+DO43</f>
        <v>#N/A</v>
      </c>
      <c r="DZ43">
        <v>28</v>
      </c>
      <c r="EA43">
        <f t="shared" si="5"/>
        <v>-28</v>
      </c>
      <c r="EB43" s="100" t="e">
        <f t="shared" si="6"/>
        <v>#N/A</v>
      </c>
      <c r="EC43" s="5" t="e">
        <f t="shared" si="7"/>
        <v>#N/A</v>
      </c>
      <c r="ED43" s="5" t="e">
        <f t="shared" si="8"/>
        <v>#N/A</v>
      </c>
    </row>
    <row r="44" spans="2:134">
      <c r="B44">
        <v>29</v>
      </c>
      <c r="C44" s="6">
        <f>EXP(-'GHG Model - Residues'!$D$7*(B44-0.5))</f>
        <v>2.7549726718625652E-2</v>
      </c>
      <c r="D44" s="103" t="e">
        <f t="shared" si="0"/>
        <v>#N/A</v>
      </c>
      <c r="E44" s="103" t="e">
        <f t="shared" si="1"/>
        <v>#N/A</v>
      </c>
      <c r="G44" s="99"/>
      <c r="I44">
        <v>29</v>
      </c>
      <c r="J44" s="100">
        <f t="shared" si="2"/>
        <v>2.7549726718625652E-2</v>
      </c>
      <c r="K44" s="104" t="e">
        <f t="shared" si="3"/>
        <v>#N/A</v>
      </c>
      <c r="L44" s="104" t="e">
        <f t="shared" si="4"/>
        <v>#N/A</v>
      </c>
      <c r="M44">
        <v>28</v>
      </c>
      <c r="N44" s="100">
        <f t="shared" si="9"/>
        <v>3.125E-2</v>
      </c>
      <c r="O44" s="104" t="e">
        <f t="shared" si="10"/>
        <v>#N/A</v>
      </c>
      <c r="P44" s="104" t="e">
        <f t="shared" si="11"/>
        <v>#N/A</v>
      </c>
      <c r="Q44">
        <v>27</v>
      </c>
      <c r="R44" s="100">
        <f t="shared" si="12"/>
        <v>3.54472663186082E-2</v>
      </c>
      <c r="S44" s="104" t="e">
        <f t="shared" si="13"/>
        <v>#N/A</v>
      </c>
      <c r="T44" s="104" t="e">
        <f t="shared" si="14"/>
        <v>#N/A</v>
      </c>
      <c r="U44">
        <v>26</v>
      </c>
      <c r="V44" s="100">
        <f t="shared" si="15"/>
        <v>4.0208278062794735E-2</v>
      </c>
      <c r="W44" s="104" t="e">
        <f t="shared" si="16"/>
        <v>#N/A</v>
      </c>
      <c r="X44" s="104" t="e">
        <f t="shared" si="17"/>
        <v>#N/A</v>
      </c>
      <c r="Y44">
        <v>25</v>
      </c>
      <c r="Z44" s="100">
        <f t="shared" si="18"/>
        <v>4.5608753302545178E-2</v>
      </c>
      <c r="AA44" s="104" t="e">
        <f t="shared" si="19"/>
        <v>#N/A</v>
      </c>
      <c r="AB44" s="104" t="e">
        <f t="shared" si="20"/>
        <v>#N/A</v>
      </c>
      <c r="AC44">
        <v>24</v>
      </c>
      <c r="AD44" s="100">
        <f t="shared" si="21"/>
        <v>5.1734579992800671E-2</v>
      </c>
      <c r="AE44" s="104" t="e">
        <f t="shared" si="22"/>
        <v>#N/A</v>
      </c>
      <c r="AF44" s="104" t="e">
        <f t="shared" si="23"/>
        <v>#N/A</v>
      </c>
      <c r="AG44">
        <v>23</v>
      </c>
      <c r="AH44" s="100">
        <f t="shared" si="24"/>
        <v>5.8683181916356644E-2</v>
      </c>
      <c r="AI44" s="104" t="e">
        <f t="shared" si="25"/>
        <v>#N/A</v>
      </c>
      <c r="AJ44" s="104" t="e">
        <f t="shared" si="26"/>
        <v>#N/A</v>
      </c>
      <c r="AK44">
        <v>22</v>
      </c>
      <c r="AL44" s="100">
        <f t="shared" si="27"/>
        <v>6.6565068089997653E-2</v>
      </c>
      <c r="AM44" s="104" t="e">
        <f t="shared" si="28"/>
        <v>#N/A</v>
      </c>
      <c r="AN44" s="104" t="e">
        <f t="shared" si="29"/>
        <v>#N/A</v>
      </c>
      <c r="AO44">
        <v>21</v>
      </c>
      <c r="AP44" s="100">
        <f t="shared" si="30"/>
        <v>7.5505590275277937E-2</v>
      </c>
      <c r="AQ44" s="104" t="e">
        <f t="shared" si="31"/>
        <v>#N/A</v>
      </c>
      <c r="AR44" s="104" t="e">
        <f t="shared" si="32"/>
        <v>#N/A</v>
      </c>
      <c r="AS44">
        <v>20</v>
      </c>
      <c r="AT44" s="100">
        <f t="shared" si="33"/>
        <v>8.564693654500774E-2</v>
      </c>
      <c r="AU44" s="104" t="e">
        <f t="shared" si="34"/>
        <v>#N/A</v>
      </c>
      <c r="AV44" s="104" t="e">
        <f t="shared" si="35"/>
        <v>#N/A</v>
      </c>
      <c r="AW44">
        <v>19</v>
      </c>
      <c r="AX44" s="100">
        <f t="shared" si="36"/>
        <v>9.7150392610682451E-2</v>
      </c>
      <c r="AY44" s="104" t="e">
        <f t="shared" si="37"/>
        <v>#N/A</v>
      </c>
      <c r="AZ44" s="104" t="e">
        <f t="shared" si="38"/>
        <v>#N/A</v>
      </c>
      <c r="BA44">
        <v>18</v>
      </c>
      <c r="BB44" s="100">
        <f t="shared" si="39"/>
        <v>0.11019890687450264</v>
      </c>
      <c r="BC44" s="104" t="e">
        <f t="shared" si="40"/>
        <v>#N/A</v>
      </c>
      <c r="BD44" s="104" t="e">
        <f t="shared" si="41"/>
        <v>#N/A</v>
      </c>
      <c r="BE44">
        <v>17</v>
      </c>
      <c r="BF44" s="100">
        <f t="shared" si="42"/>
        <v>0.12499999999999997</v>
      </c>
      <c r="BG44" s="104" t="e">
        <f t="shared" si="43"/>
        <v>#N/A</v>
      </c>
      <c r="BH44" s="104" t="e">
        <f t="shared" si="44"/>
        <v>#N/A</v>
      </c>
      <c r="BI44">
        <v>16</v>
      </c>
      <c r="BJ44" s="100">
        <f t="shared" si="45"/>
        <v>0.1417890652744328</v>
      </c>
      <c r="BK44" s="104" t="e">
        <f t="shared" si="46"/>
        <v>#N/A</v>
      </c>
      <c r="BL44" s="104" t="e">
        <f t="shared" si="47"/>
        <v>#N/A</v>
      </c>
      <c r="BM44">
        <v>15</v>
      </c>
      <c r="BN44" s="100">
        <f t="shared" si="48"/>
        <v>0.16083311225117897</v>
      </c>
      <c r="BO44" s="104" t="e">
        <f t="shared" si="49"/>
        <v>#N/A</v>
      </c>
      <c r="BP44" s="104" t="e">
        <f t="shared" si="50"/>
        <v>#N/A</v>
      </c>
      <c r="BQ44">
        <v>14</v>
      </c>
      <c r="BR44" s="100">
        <f t="shared" si="51"/>
        <v>0.18243501321018074</v>
      </c>
      <c r="BS44" s="104" t="e">
        <f t="shared" si="52"/>
        <v>#N/A</v>
      </c>
      <c r="BT44" s="104" t="e">
        <f t="shared" si="53"/>
        <v>#N/A</v>
      </c>
      <c r="BU44">
        <v>13</v>
      </c>
      <c r="BV44" s="100">
        <f t="shared" si="54"/>
        <v>0.20693831997120268</v>
      </c>
      <c r="BW44" s="104" t="e">
        <f t="shared" si="55"/>
        <v>#N/A</v>
      </c>
      <c r="BX44" s="104" t="e">
        <f t="shared" si="56"/>
        <v>#N/A</v>
      </c>
      <c r="BY44">
        <v>12</v>
      </c>
      <c r="BZ44" s="100">
        <f t="shared" si="57"/>
        <v>0.23473272766542655</v>
      </c>
      <c r="CA44" s="104" t="e">
        <f t="shared" si="58"/>
        <v>#N/A</v>
      </c>
      <c r="CB44" s="104" t="e">
        <f t="shared" si="59"/>
        <v>#N/A</v>
      </c>
      <c r="CC44">
        <v>11</v>
      </c>
      <c r="CD44" s="100">
        <f t="shared" si="60"/>
        <v>0.26626027235999067</v>
      </c>
      <c r="CE44" s="104" t="e">
        <f t="shared" si="61"/>
        <v>#N/A</v>
      </c>
      <c r="CF44" s="104" t="e">
        <f t="shared" si="62"/>
        <v>#N/A</v>
      </c>
      <c r="CG44">
        <v>10</v>
      </c>
      <c r="CH44" s="100">
        <f t="shared" si="63"/>
        <v>0.3020223611011118</v>
      </c>
      <c r="CI44" s="104" t="e">
        <f t="shared" si="64"/>
        <v>#N/A</v>
      </c>
      <c r="CJ44" s="104" t="e">
        <f t="shared" si="65"/>
        <v>#N/A</v>
      </c>
      <c r="CK44">
        <v>9</v>
      </c>
      <c r="CL44" s="100">
        <f t="shared" si="66"/>
        <v>0.34258774618003091</v>
      </c>
      <c r="CM44" s="104" t="e">
        <f t="shared" si="67"/>
        <v>#N/A</v>
      </c>
      <c r="CN44" s="104" t="e">
        <f t="shared" si="68"/>
        <v>#N/A</v>
      </c>
      <c r="CO44">
        <v>8</v>
      </c>
      <c r="CP44" s="100">
        <f t="shared" si="69"/>
        <v>0.3886015704427298</v>
      </c>
      <c r="CQ44" s="104" t="e">
        <f t="shared" si="70"/>
        <v>#N/A</v>
      </c>
      <c r="CR44" s="104" t="e">
        <f t="shared" si="71"/>
        <v>#N/A</v>
      </c>
      <c r="CS44">
        <v>7</v>
      </c>
      <c r="CT44" s="100">
        <f t="shared" si="72"/>
        <v>0.4407956274980106</v>
      </c>
      <c r="CU44" s="104" t="e">
        <f t="shared" si="73"/>
        <v>#N/A</v>
      </c>
      <c r="CV44" s="104" t="e">
        <f t="shared" si="74"/>
        <v>#N/A</v>
      </c>
      <c r="CW44">
        <v>6</v>
      </c>
      <c r="CX44" s="100">
        <f t="shared" si="75"/>
        <v>0.49999999999999994</v>
      </c>
      <c r="CY44" s="104" t="e">
        <f t="shared" si="76"/>
        <v>#N/A</v>
      </c>
      <c r="CZ44" s="104" t="e">
        <f t="shared" si="77"/>
        <v>#N/A</v>
      </c>
      <c r="DA44">
        <v>5</v>
      </c>
      <c r="DB44" s="100">
        <f t="shared" si="78"/>
        <v>0.56715626109773132</v>
      </c>
      <c r="DC44" s="104" t="e">
        <f t="shared" si="79"/>
        <v>#N/A</v>
      </c>
      <c r="DD44" s="104" t="e">
        <f t="shared" si="80"/>
        <v>#N/A</v>
      </c>
      <c r="DE44">
        <v>4</v>
      </c>
      <c r="DF44" s="100">
        <f t="shared" si="81"/>
        <v>0.64333244900471587</v>
      </c>
      <c r="DG44" s="104" t="e">
        <f t="shared" si="82"/>
        <v>#N/A</v>
      </c>
      <c r="DH44" s="104" t="e">
        <f t="shared" si="83"/>
        <v>#N/A</v>
      </c>
      <c r="DI44">
        <v>3</v>
      </c>
      <c r="DJ44" s="100">
        <f t="shared" si="84"/>
        <v>0.72974005284072307</v>
      </c>
      <c r="DK44" s="104" t="e">
        <f t="shared" si="85"/>
        <v>#N/A</v>
      </c>
      <c r="DL44" s="104" t="e">
        <f t="shared" si="86"/>
        <v>#N/A</v>
      </c>
      <c r="DM44">
        <v>2</v>
      </c>
      <c r="DN44" s="100">
        <f t="shared" si="87"/>
        <v>0.82775327988481073</v>
      </c>
      <c r="DO44" s="104" t="e">
        <f t="shared" si="88"/>
        <v>#N/A</v>
      </c>
      <c r="DP44" s="104" t="e">
        <f t="shared" si="89"/>
        <v>#N/A</v>
      </c>
      <c r="DQ44">
        <v>1</v>
      </c>
      <c r="DR44" s="100">
        <f t="shared" ref="DR44:DR75" si="90">EXP(-$D$7*(DQ44-0.5))</f>
        <v>0.93893091066170631</v>
      </c>
      <c r="DS44" s="104" t="e">
        <f t="shared" ref="DS44:DS75" si="91">-$D$10*(1-DR44)</f>
        <v>#N/A</v>
      </c>
      <c r="DT44" s="104" t="e">
        <f t="shared" ref="DT44:DT75" si="92">$D$10+DS44</f>
        <v>#N/A</v>
      </c>
      <c r="DZ44">
        <v>29</v>
      </c>
      <c r="EA44">
        <f t="shared" si="5"/>
        <v>-29</v>
      </c>
      <c r="EB44" s="100" t="e">
        <f t="shared" si="6"/>
        <v>#N/A</v>
      </c>
      <c r="EC44" s="5" t="e">
        <f t="shared" si="7"/>
        <v>#N/A</v>
      </c>
      <c r="ED44" s="5" t="e">
        <f t="shared" si="8"/>
        <v>#N/A</v>
      </c>
    </row>
    <row r="45" spans="2:134">
      <c r="B45">
        <v>30</v>
      </c>
      <c r="C45" s="6">
        <f>EXP(-'GHG Model - Residues'!$D$7*(B45-0.5))</f>
        <v>2.4287598152670609E-2</v>
      </c>
      <c r="D45" s="103" t="e">
        <f t="shared" si="0"/>
        <v>#N/A</v>
      </c>
      <c r="E45" s="103" t="e">
        <f t="shared" si="1"/>
        <v>#N/A</v>
      </c>
      <c r="G45" s="99"/>
      <c r="I45">
        <v>30</v>
      </c>
      <c r="J45" s="100">
        <f t="shared" si="2"/>
        <v>2.4287598152670609E-2</v>
      </c>
      <c r="K45" s="104" t="e">
        <f t="shared" si="3"/>
        <v>#N/A</v>
      </c>
      <c r="L45" s="104" t="e">
        <f t="shared" si="4"/>
        <v>#N/A</v>
      </c>
      <c r="M45">
        <v>29</v>
      </c>
      <c r="N45" s="100">
        <f t="shared" si="9"/>
        <v>2.7549726718625652E-2</v>
      </c>
      <c r="O45" s="104" t="e">
        <f t="shared" si="10"/>
        <v>#N/A</v>
      </c>
      <c r="P45" s="104" t="e">
        <f t="shared" si="11"/>
        <v>#N/A</v>
      </c>
      <c r="Q45">
        <v>28</v>
      </c>
      <c r="R45" s="100">
        <f t="shared" si="12"/>
        <v>3.125E-2</v>
      </c>
      <c r="S45" s="104" t="e">
        <f t="shared" si="13"/>
        <v>#N/A</v>
      </c>
      <c r="T45" s="104" t="e">
        <f t="shared" si="14"/>
        <v>#N/A</v>
      </c>
      <c r="U45">
        <v>27</v>
      </c>
      <c r="V45" s="100">
        <f t="shared" si="15"/>
        <v>3.54472663186082E-2</v>
      </c>
      <c r="W45" s="104" t="e">
        <f t="shared" si="16"/>
        <v>#N/A</v>
      </c>
      <c r="X45" s="104" t="e">
        <f t="shared" si="17"/>
        <v>#N/A</v>
      </c>
      <c r="Y45">
        <v>26</v>
      </c>
      <c r="Z45" s="100">
        <f t="shared" si="18"/>
        <v>4.0208278062794735E-2</v>
      </c>
      <c r="AA45" s="104" t="e">
        <f t="shared" si="19"/>
        <v>#N/A</v>
      </c>
      <c r="AB45" s="104" t="e">
        <f t="shared" si="20"/>
        <v>#N/A</v>
      </c>
      <c r="AC45">
        <v>25</v>
      </c>
      <c r="AD45" s="100">
        <f t="shared" si="21"/>
        <v>4.5608753302545178E-2</v>
      </c>
      <c r="AE45" s="104" t="e">
        <f t="shared" si="22"/>
        <v>#N/A</v>
      </c>
      <c r="AF45" s="104" t="e">
        <f t="shared" si="23"/>
        <v>#N/A</v>
      </c>
      <c r="AG45">
        <v>24</v>
      </c>
      <c r="AH45" s="100">
        <f t="shared" si="24"/>
        <v>5.1734579992800671E-2</v>
      </c>
      <c r="AI45" s="104" t="e">
        <f t="shared" si="25"/>
        <v>#N/A</v>
      </c>
      <c r="AJ45" s="104" t="e">
        <f t="shared" si="26"/>
        <v>#N/A</v>
      </c>
      <c r="AK45">
        <v>23</v>
      </c>
      <c r="AL45" s="100">
        <f t="shared" si="27"/>
        <v>5.8683181916356644E-2</v>
      </c>
      <c r="AM45" s="104" t="e">
        <f t="shared" si="28"/>
        <v>#N/A</v>
      </c>
      <c r="AN45" s="104" t="e">
        <f t="shared" si="29"/>
        <v>#N/A</v>
      </c>
      <c r="AO45">
        <v>22</v>
      </c>
      <c r="AP45" s="100">
        <f t="shared" si="30"/>
        <v>6.6565068089997653E-2</v>
      </c>
      <c r="AQ45" s="104" t="e">
        <f t="shared" si="31"/>
        <v>#N/A</v>
      </c>
      <c r="AR45" s="104" t="e">
        <f t="shared" si="32"/>
        <v>#N/A</v>
      </c>
      <c r="AS45">
        <v>21</v>
      </c>
      <c r="AT45" s="100">
        <f t="shared" si="33"/>
        <v>7.5505590275277937E-2</v>
      </c>
      <c r="AU45" s="104" t="e">
        <f t="shared" si="34"/>
        <v>#N/A</v>
      </c>
      <c r="AV45" s="104" t="e">
        <f t="shared" si="35"/>
        <v>#N/A</v>
      </c>
      <c r="AW45">
        <v>20</v>
      </c>
      <c r="AX45" s="100">
        <f t="shared" si="36"/>
        <v>8.564693654500774E-2</v>
      </c>
      <c r="AY45" s="104" t="e">
        <f t="shared" si="37"/>
        <v>#N/A</v>
      </c>
      <c r="AZ45" s="104" t="e">
        <f t="shared" si="38"/>
        <v>#N/A</v>
      </c>
      <c r="BA45">
        <v>19</v>
      </c>
      <c r="BB45" s="100">
        <f t="shared" si="39"/>
        <v>9.7150392610682451E-2</v>
      </c>
      <c r="BC45" s="104" t="e">
        <f t="shared" si="40"/>
        <v>#N/A</v>
      </c>
      <c r="BD45" s="104" t="e">
        <f t="shared" si="41"/>
        <v>#N/A</v>
      </c>
      <c r="BE45">
        <v>18</v>
      </c>
      <c r="BF45" s="100">
        <f t="shared" si="42"/>
        <v>0.11019890687450264</v>
      </c>
      <c r="BG45" s="104" t="e">
        <f t="shared" si="43"/>
        <v>#N/A</v>
      </c>
      <c r="BH45" s="104" t="e">
        <f t="shared" si="44"/>
        <v>#N/A</v>
      </c>
      <c r="BI45">
        <v>17</v>
      </c>
      <c r="BJ45" s="100">
        <f t="shared" si="45"/>
        <v>0.12499999999999997</v>
      </c>
      <c r="BK45" s="104" t="e">
        <f t="shared" si="46"/>
        <v>#N/A</v>
      </c>
      <c r="BL45" s="104" t="e">
        <f t="shared" si="47"/>
        <v>#N/A</v>
      </c>
      <c r="BM45">
        <v>16</v>
      </c>
      <c r="BN45" s="100">
        <f t="shared" si="48"/>
        <v>0.1417890652744328</v>
      </c>
      <c r="BO45" s="104" t="e">
        <f t="shared" si="49"/>
        <v>#N/A</v>
      </c>
      <c r="BP45" s="104" t="e">
        <f t="shared" si="50"/>
        <v>#N/A</v>
      </c>
      <c r="BQ45">
        <v>15</v>
      </c>
      <c r="BR45" s="100">
        <f t="shared" si="51"/>
        <v>0.16083311225117897</v>
      </c>
      <c r="BS45" s="104" t="e">
        <f t="shared" si="52"/>
        <v>#N/A</v>
      </c>
      <c r="BT45" s="104" t="e">
        <f t="shared" si="53"/>
        <v>#N/A</v>
      </c>
      <c r="BU45">
        <v>14</v>
      </c>
      <c r="BV45" s="100">
        <f t="shared" si="54"/>
        <v>0.18243501321018074</v>
      </c>
      <c r="BW45" s="104" t="e">
        <f t="shared" si="55"/>
        <v>#N/A</v>
      </c>
      <c r="BX45" s="104" t="e">
        <f t="shared" si="56"/>
        <v>#N/A</v>
      </c>
      <c r="BY45">
        <v>13</v>
      </c>
      <c r="BZ45" s="100">
        <f t="shared" si="57"/>
        <v>0.20693831997120268</v>
      </c>
      <c r="CA45" s="104" t="e">
        <f t="shared" si="58"/>
        <v>#N/A</v>
      </c>
      <c r="CB45" s="104" t="e">
        <f t="shared" si="59"/>
        <v>#N/A</v>
      </c>
      <c r="CC45">
        <v>12</v>
      </c>
      <c r="CD45" s="100">
        <f t="shared" si="60"/>
        <v>0.23473272766542655</v>
      </c>
      <c r="CE45" s="104" t="e">
        <f t="shared" si="61"/>
        <v>#N/A</v>
      </c>
      <c r="CF45" s="104" t="e">
        <f t="shared" si="62"/>
        <v>#N/A</v>
      </c>
      <c r="CG45">
        <v>11</v>
      </c>
      <c r="CH45" s="100">
        <f t="shared" si="63"/>
        <v>0.26626027235999067</v>
      </c>
      <c r="CI45" s="104" t="e">
        <f t="shared" si="64"/>
        <v>#N/A</v>
      </c>
      <c r="CJ45" s="104" t="e">
        <f t="shared" si="65"/>
        <v>#N/A</v>
      </c>
      <c r="CK45">
        <v>10</v>
      </c>
      <c r="CL45" s="100">
        <f t="shared" si="66"/>
        <v>0.3020223611011118</v>
      </c>
      <c r="CM45" s="104" t="e">
        <f t="shared" si="67"/>
        <v>#N/A</v>
      </c>
      <c r="CN45" s="104" t="e">
        <f t="shared" si="68"/>
        <v>#N/A</v>
      </c>
      <c r="CO45">
        <v>9</v>
      </c>
      <c r="CP45" s="100">
        <f t="shared" si="69"/>
        <v>0.34258774618003091</v>
      </c>
      <c r="CQ45" s="104" t="e">
        <f t="shared" si="70"/>
        <v>#N/A</v>
      </c>
      <c r="CR45" s="104" t="e">
        <f t="shared" si="71"/>
        <v>#N/A</v>
      </c>
      <c r="CS45">
        <v>8</v>
      </c>
      <c r="CT45" s="100">
        <f t="shared" si="72"/>
        <v>0.3886015704427298</v>
      </c>
      <c r="CU45" s="104" t="e">
        <f t="shared" si="73"/>
        <v>#N/A</v>
      </c>
      <c r="CV45" s="104" t="e">
        <f t="shared" si="74"/>
        <v>#N/A</v>
      </c>
      <c r="CW45">
        <v>7</v>
      </c>
      <c r="CX45" s="100">
        <f t="shared" si="75"/>
        <v>0.4407956274980106</v>
      </c>
      <c r="CY45" s="104" t="e">
        <f t="shared" si="76"/>
        <v>#N/A</v>
      </c>
      <c r="CZ45" s="104" t="e">
        <f t="shared" si="77"/>
        <v>#N/A</v>
      </c>
      <c r="DA45">
        <v>6</v>
      </c>
      <c r="DB45" s="100">
        <f t="shared" si="78"/>
        <v>0.49999999999999994</v>
      </c>
      <c r="DC45" s="104" t="e">
        <f t="shared" si="79"/>
        <v>#N/A</v>
      </c>
      <c r="DD45" s="104" t="e">
        <f t="shared" si="80"/>
        <v>#N/A</v>
      </c>
      <c r="DE45">
        <v>5</v>
      </c>
      <c r="DF45" s="100">
        <f t="shared" si="81"/>
        <v>0.56715626109773132</v>
      </c>
      <c r="DG45" s="104" t="e">
        <f t="shared" si="82"/>
        <v>#N/A</v>
      </c>
      <c r="DH45" s="104" t="e">
        <f t="shared" si="83"/>
        <v>#N/A</v>
      </c>
      <c r="DI45">
        <v>4</v>
      </c>
      <c r="DJ45" s="100">
        <f t="shared" si="84"/>
        <v>0.64333244900471587</v>
      </c>
      <c r="DK45" s="104" t="e">
        <f t="shared" si="85"/>
        <v>#N/A</v>
      </c>
      <c r="DL45" s="104" t="e">
        <f t="shared" si="86"/>
        <v>#N/A</v>
      </c>
      <c r="DM45">
        <v>3</v>
      </c>
      <c r="DN45" s="100">
        <f t="shared" si="87"/>
        <v>0.72974005284072307</v>
      </c>
      <c r="DO45" s="104" t="e">
        <f t="shared" si="88"/>
        <v>#N/A</v>
      </c>
      <c r="DP45" s="104" t="e">
        <f t="shared" si="89"/>
        <v>#N/A</v>
      </c>
      <c r="DQ45">
        <v>2</v>
      </c>
      <c r="DR45" s="100">
        <f t="shared" si="90"/>
        <v>0.82775327988481073</v>
      </c>
      <c r="DS45" s="104" t="e">
        <f t="shared" si="91"/>
        <v>#N/A</v>
      </c>
      <c r="DT45" s="104" t="e">
        <f t="shared" si="92"/>
        <v>#N/A</v>
      </c>
      <c r="DU45">
        <v>1</v>
      </c>
      <c r="DV45" s="100">
        <f t="shared" ref="DV45:DV76" si="93">EXP(-$D$7*(DU45-0.5))</f>
        <v>0.93893091066170631</v>
      </c>
      <c r="DW45" s="104" t="e">
        <f t="shared" ref="DW45:DW76" si="94">-$D$10*(1-DV45)</f>
        <v>#N/A</v>
      </c>
      <c r="DX45" s="104" t="e">
        <f t="shared" ref="DX45:DX76" si="95">$D$10+DW45</f>
        <v>#N/A</v>
      </c>
      <c r="DZ45">
        <v>30</v>
      </c>
      <c r="EA45">
        <f t="shared" si="5"/>
        <v>-30</v>
      </c>
      <c r="EB45" s="100" t="e">
        <f t="shared" si="6"/>
        <v>#N/A</v>
      </c>
      <c r="EC45" s="5" t="e">
        <f t="shared" si="7"/>
        <v>#N/A</v>
      </c>
      <c r="ED45" s="5" t="e">
        <f t="shared" si="8"/>
        <v>#N/A</v>
      </c>
    </row>
    <row r="46" spans="2:134">
      <c r="G46" s="99"/>
      <c r="I46">
        <v>31</v>
      </c>
      <c r="J46" s="100">
        <f t="shared" si="2"/>
        <v>2.1411734136251932E-2</v>
      </c>
      <c r="K46" s="104" t="e">
        <f t="shared" si="3"/>
        <v>#N/A</v>
      </c>
      <c r="L46" s="104" t="e">
        <f t="shared" si="4"/>
        <v>#N/A</v>
      </c>
      <c r="M46">
        <v>30</v>
      </c>
      <c r="N46" s="100">
        <f t="shared" si="9"/>
        <v>2.4287598152670609E-2</v>
      </c>
      <c r="O46" s="104" t="e">
        <f t="shared" si="10"/>
        <v>#N/A</v>
      </c>
      <c r="P46" s="104" t="e">
        <f t="shared" si="11"/>
        <v>#N/A</v>
      </c>
      <c r="Q46">
        <v>29</v>
      </c>
      <c r="R46" s="100">
        <f t="shared" si="12"/>
        <v>2.7549726718625652E-2</v>
      </c>
      <c r="S46" s="104" t="e">
        <f t="shared" si="13"/>
        <v>#N/A</v>
      </c>
      <c r="T46" s="104" t="e">
        <f t="shared" si="14"/>
        <v>#N/A</v>
      </c>
      <c r="U46">
        <v>28</v>
      </c>
      <c r="V46" s="100">
        <f t="shared" si="15"/>
        <v>3.125E-2</v>
      </c>
      <c r="W46" s="104" t="e">
        <f t="shared" si="16"/>
        <v>#N/A</v>
      </c>
      <c r="X46" s="104" t="e">
        <f t="shared" si="17"/>
        <v>#N/A</v>
      </c>
      <c r="Y46">
        <v>27</v>
      </c>
      <c r="Z46" s="100">
        <f t="shared" si="18"/>
        <v>3.54472663186082E-2</v>
      </c>
      <c r="AA46" s="104" t="e">
        <f t="shared" si="19"/>
        <v>#N/A</v>
      </c>
      <c r="AB46" s="104" t="e">
        <f t="shared" si="20"/>
        <v>#N/A</v>
      </c>
      <c r="AC46">
        <v>26</v>
      </c>
      <c r="AD46" s="100">
        <f t="shared" si="21"/>
        <v>4.0208278062794735E-2</v>
      </c>
      <c r="AE46" s="104" t="e">
        <f t="shared" si="22"/>
        <v>#N/A</v>
      </c>
      <c r="AF46" s="104" t="e">
        <f t="shared" si="23"/>
        <v>#N/A</v>
      </c>
      <c r="AG46">
        <v>25</v>
      </c>
      <c r="AH46" s="100">
        <f t="shared" si="24"/>
        <v>4.5608753302545178E-2</v>
      </c>
      <c r="AI46" s="104" t="e">
        <f t="shared" si="25"/>
        <v>#N/A</v>
      </c>
      <c r="AJ46" s="104" t="e">
        <f t="shared" si="26"/>
        <v>#N/A</v>
      </c>
      <c r="AK46">
        <v>24</v>
      </c>
      <c r="AL46" s="100">
        <f t="shared" si="27"/>
        <v>5.1734579992800671E-2</v>
      </c>
      <c r="AM46" s="104" t="e">
        <f t="shared" si="28"/>
        <v>#N/A</v>
      </c>
      <c r="AN46" s="104" t="e">
        <f t="shared" si="29"/>
        <v>#N/A</v>
      </c>
      <c r="AO46">
        <v>23</v>
      </c>
      <c r="AP46" s="100">
        <f t="shared" si="30"/>
        <v>5.8683181916356644E-2</v>
      </c>
      <c r="AQ46" s="104" t="e">
        <f t="shared" si="31"/>
        <v>#N/A</v>
      </c>
      <c r="AR46" s="104" t="e">
        <f t="shared" si="32"/>
        <v>#N/A</v>
      </c>
      <c r="AS46">
        <v>22</v>
      </c>
      <c r="AT46" s="100">
        <f t="shared" si="33"/>
        <v>6.6565068089997653E-2</v>
      </c>
      <c r="AU46" s="104" t="e">
        <f t="shared" si="34"/>
        <v>#N/A</v>
      </c>
      <c r="AV46" s="104" t="e">
        <f t="shared" si="35"/>
        <v>#N/A</v>
      </c>
      <c r="AW46">
        <v>21</v>
      </c>
      <c r="AX46" s="100">
        <f t="shared" si="36"/>
        <v>7.5505590275277937E-2</v>
      </c>
      <c r="AY46" s="104" t="e">
        <f t="shared" si="37"/>
        <v>#N/A</v>
      </c>
      <c r="AZ46" s="104" t="e">
        <f t="shared" si="38"/>
        <v>#N/A</v>
      </c>
      <c r="BA46">
        <v>20</v>
      </c>
      <c r="BB46" s="100">
        <f t="shared" si="39"/>
        <v>8.564693654500774E-2</v>
      </c>
      <c r="BC46" s="104" t="e">
        <f t="shared" si="40"/>
        <v>#N/A</v>
      </c>
      <c r="BD46" s="104" t="e">
        <f t="shared" si="41"/>
        <v>#N/A</v>
      </c>
      <c r="BE46">
        <v>19</v>
      </c>
      <c r="BF46" s="100">
        <f t="shared" si="42"/>
        <v>9.7150392610682451E-2</v>
      </c>
      <c r="BG46" s="104" t="e">
        <f t="shared" si="43"/>
        <v>#N/A</v>
      </c>
      <c r="BH46" s="104" t="e">
        <f t="shared" si="44"/>
        <v>#N/A</v>
      </c>
      <c r="BI46">
        <v>18</v>
      </c>
      <c r="BJ46" s="100">
        <f t="shared" si="45"/>
        <v>0.11019890687450264</v>
      </c>
      <c r="BK46" s="104" t="e">
        <f t="shared" si="46"/>
        <v>#N/A</v>
      </c>
      <c r="BL46" s="104" t="e">
        <f t="shared" si="47"/>
        <v>#N/A</v>
      </c>
      <c r="BM46">
        <v>17</v>
      </c>
      <c r="BN46" s="100">
        <f t="shared" si="48"/>
        <v>0.12499999999999997</v>
      </c>
      <c r="BO46" s="104" t="e">
        <f t="shared" si="49"/>
        <v>#N/A</v>
      </c>
      <c r="BP46" s="104" t="e">
        <f t="shared" si="50"/>
        <v>#N/A</v>
      </c>
      <c r="BQ46">
        <v>16</v>
      </c>
      <c r="BR46" s="100">
        <f t="shared" si="51"/>
        <v>0.1417890652744328</v>
      </c>
      <c r="BS46" s="104" t="e">
        <f t="shared" si="52"/>
        <v>#N/A</v>
      </c>
      <c r="BT46" s="104" t="e">
        <f t="shared" si="53"/>
        <v>#N/A</v>
      </c>
      <c r="BU46">
        <v>15</v>
      </c>
      <c r="BV46" s="100">
        <f t="shared" si="54"/>
        <v>0.16083311225117897</v>
      </c>
      <c r="BW46" s="104" t="e">
        <f t="shared" si="55"/>
        <v>#N/A</v>
      </c>
      <c r="BX46" s="104" t="e">
        <f t="shared" si="56"/>
        <v>#N/A</v>
      </c>
      <c r="BY46">
        <v>14</v>
      </c>
      <c r="BZ46" s="100">
        <f t="shared" si="57"/>
        <v>0.18243501321018074</v>
      </c>
      <c r="CA46" s="104" t="e">
        <f t="shared" si="58"/>
        <v>#N/A</v>
      </c>
      <c r="CB46" s="104" t="e">
        <f t="shared" si="59"/>
        <v>#N/A</v>
      </c>
      <c r="CC46">
        <v>13</v>
      </c>
      <c r="CD46" s="100">
        <f t="shared" si="60"/>
        <v>0.20693831997120268</v>
      </c>
      <c r="CE46" s="104" t="e">
        <f t="shared" si="61"/>
        <v>#N/A</v>
      </c>
      <c r="CF46" s="104" t="e">
        <f t="shared" si="62"/>
        <v>#N/A</v>
      </c>
      <c r="CG46">
        <v>12</v>
      </c>
      <c r="CH46" s="100">
        <f t="shared" si="63"/>
        <v>0.23473272766542655</v>
      </c>
      <c r="CI46" s="104" t="e">
        <f t="shared" si="64"/>
        <v>#N/A</v>
      </c>
      <c r="CJ46" s="104" t="e">
        <f t="shared" si="65"/>
        <v>#N/A</v>
      </c>
      <c r="CK46">
        <v>11</v>
      </c>
      <c r="CL46" s="100">
        <f t="shared" si="66"/>
        <v>0.26626027235999067</v>
      </c>
      <c r="CM46" s="104" t="e">
        <f t="shared" si="67"/>
        <v>#N/A</v>
      </c>
      <c r="CN46" s="104" t="e">
        <f t="shared" si="68"/>
        <v>#N/A</v>
      </c>
      <c r="CO46">
        <v>10</v>
      </c>
      <c r="CP46" s="100">
        <f t="shared" si="69"/>
        <v>0.3020223611011118</v>
      </c>
      <c r="CQ46" s="104" t="e">
        <f t="shared" si="70"/>
        <v>#N/A</v>
      </c>
      <c r="CR46" s="104" t="e">
        <f t="shared" si="71"/>
        <v>#N/A</v>
      </c>
      <c r="CS46">
        <v>9</v>
      </c>
      <c r="CT46" s="100">
        <f t="shared" si="72"/>
        <v>0.34258774618003091</v>
      </c>
      <c r="CU46" s="104" t="e">
        <f t="shared" si="73"/>
        <v>#N/A</v>
      </c>
      <c r="CV46" s="104" t="e">
        <f t="shared" si="74"/>
        <v>#N/A</v>
      </c>
      <c r="CW46">
        <v>8</v>
      </c>
      <c r="CX46" s="100">
        <f t="shared" si="75"/>
        <v>0.3886015704427298</v>
      </c>
      <c r="CY46" s="104" t="e">
        <f t="shared" si="76"/>
        <v>#N/A</v>
      </c>
      <c r="CZ46" s="104" t="e">
        <f t="shared" si="77"/>
        <v>#N/A</v>
      </c>
      <c r="DA46">
        <v>7</v>
      </c>
      <c r="DB46" s="100">
        <f t="shared" si="78"/>
        <v>0.4407956274980106</v>
      </c>
      <c r="DC46" s="104" t="e">
        <f t="shared" si="79"/>
        <v>#N/A</v>
      </c>
      <c r="DD46" s="104" t="e">
        <f t="shared" si="80"/>
        <v>#N/A</v>
      </c>
      <c r="DE46">
        <v>6</v>
      </c>
      <c r="DF46" s="100">
        <f t="shared" si="81"/>
        <v>0.49999999999999994</v>
      </c>
      <c r="DG46" s="104" t="e">
        <f t="shared" si="82"/>
        <v>#N/A</v>
      </c>
      <c r="DH46" s="104" t="e">
        <f t="shared" si="83"/>
        <v>#N/A</v>
      </c>
      <c r="DI46">
        <v>5</v>
      </c>
      <c r="DJ46" s="100">
        <f t="shared" si="84"/>
        <v>0.56715626109773132</v>
      </c>
      <c r="DK46" s="104" t="e">
        <f t="shared" si="85"/>
        <v>#N/A</v>
      </c>
      <c r="DL46" s="104" t="e">
        <f t="shared" si="86"/>
        <v>#N/A</v>
      </c>
      <c r="DM46">
        <v>4</v>
      </c>
      <c r="DN46" s="100">
        <f t="shared" si="87"/>
        <v>0.64333244900471587</v>
      </c>
      <c r="DO46" s="104" t="e">
        <f t="shared" si="88"/>
        <v>#N/A</v>
      </c>
      <c r="DP46" s="104" t="e">
        <f t="shared" si="89"/>
        <v>#N/A</v>
      </c>
      <c r="DQ46">
        <v>3</v>
      </c>
      <c r="DR46" s="100">
        <f t="shared" si="90"/>
        <v>0.72974005284072307</v>
      </c>
      <c r="DS46" s="104" t="e">
        <f t="shared" si="91"/>
        <v>#N/A</v>
      </c>
      <c r="DT46" s="104" t="e">
        <f t="shared" si="92"/>
        <v>#N/A</v>
      </c>
      <c r="DU46">
        <v>2</v>
      </c>
      <c r="DV46" s="100">
        <f t="shared" si="93"/>
        <v>0.82775327988481073</v>
      </c>
      <c r="DW46" s="104" t="e">
        <f t="shared" si="94"/>
        <v>#N/A</v>
      </c>
      <c r="DX46" s="104" t="e">
        <f t="shared" si="95"/>
        <v>#N/A</v>
      </c>
      <c r="DZ46">
        <v>31</v>
      </c>
      <c r="EA46">
        <f t="shared" si="5"/>
        <v>-30</v>
      </c>
      <c r="EB46" s="100" t="e">
        <f t="shared" si="6"/>
        <v>#N/A</v>
      </c>
      <c r="EC46" s="5" t="e">
        <f t="shared" si="7"/>
        <v>#N/A</v>
      </c>
      <c r="ED46" s="5" t="e">
        <f t="shared" si="8"/>
        <v>#N/A</v>
      </c>
    </row>
    <row r="47" spans="2:134">
      <c r="G47" s="99"/>
      <c r="I47">
        <v>32</v>
      </c>
      <c r="J47" s="100">
        <f t="shared" si="2"/>
        <v>1.8876397568819488E-2</v>
      </c>
      <c r="K47" s="104" t="e">
        <f t="shared" si="3"/>
        <v>#N/A</v>
      </c>
      <c r="L47" s="104" t="e">
        <f t="shared" si="4"/>
        <v>#N/A</v>
      </c>
      <c r="M47">
        <v>31</v>
      </c>
      <c r="N47" s="100">
        <f t="shared" si="9"/>
        <v>2.1411734136251932E-2</v>
      </c>
      <c r="O47" s="104" t="e">
        <f t="shared" si="10"/>
        <v>#N/A</v>
      </c>
      <c r="P47" s="104" t="e">
        <f t="shared" si="11"/>
        <v>#N/A</v>
      </c>
      <c r="Q47">
        <v>30</v>
      </c>
      <c r="R47" s="100">
        <f t="shared" si="12"/>
        <v>2.4287598152670609E-2</v>
      </c>
      <c r="S47" s="104" t="e">
        <f t="shared" si="13"/>
        <v>#N/A</v>
      </c>
      <c r="T47" s="104" t="e">
        <f t="shared" si="14"/>
        <v>#N/A</v>
      </c>
      <c r="U47">
        <v>29</v>
      </c>
      <c r="V47" s="100">
        <f t="shared" si="15"/>
        <v>2.7549726718625652E-2</v>
      </c>
      <c r="W47" s="104" t="e">
        <f t="shared" si="16"/>
        <v>#N/A</v>
      </c>
      <c r="X47" s="104" t="e">
        <f t="shared" si="17"/>
        <v>#N/A</v>
      </c>
      <c r="Y47">
        <v>28</v>
      </c>
      <c r="Z47" s="100">
        <f t="shared" si="18"/>
        <v>3.125E-2</v>
      </c>
      <c r="AA47" s="104" t="e">
        <f t="shared" si="19"/>
        <v>#N/A</v>
      </c>
      <c r="AB47" s="104" t="e">
        <f t="shared" si="20"/>
        <v>#N/A</v>
      </c>
      <c r="AC47">
        <v>27</v>
      </c>
      <c r="AD47" s="100">
        <f t="shared" si="21"/>
        <v>3.54472663186082E-2</v>
      </c>
      <c r="AE47" s="104" t="e">
        <f t="shared" si="22"/>
        <v>#N/A</v>
      </c>
      <c r="AF47" s="104" t="e">
        <f t="shared" si="23"/>
        <v>#N/A</v>
      </c>
      <c r="AG47">
        <v>26</v>
      </c>
      <c r="AH47" s="100">
        <f t="shared" si="24"/>
        <v>4.0208278062794735E-2</v>
      </c>
      <c r="AI47" s="104" t="e">
        <f t="shared" si="25"/>
        <v>#N/A</v>
      </c>
      <c r="AJ47" s="104" t="e">
        <f t="shared" si="26"/>
        <v>#N/A</v>
      </c>
      <c r="AK47">
        <v>25</v>
      </c>
      <c r="AL47" s="100">
        <f t="shared" si="27"/>
        <v>4.5608753302545178E-2</v>
      </c>
      <c r="AM47" s="104" t="e">
        <f t="shared" si="28"/>
        <v>#N/A</v>
      </c>
      <c r="AN47" s="104" t="e">
        <f t="shared" si="29"/>
        <v>#N/A</v>
      </c>
      <c r="AO47">
        <v>24</v>
      </c>
      <c r="AP47" s="100">
        <f t="shared" si="30"/>
        <v>5.1734579992800671E-2</v>
      </c>
      <c r="AQ47" s="104" t="e">
        <f t="shared" si="31"/>
        <v>#N/A</v>
      </c>
      <c r="AR47" s="104" t="e">
        <f t="shared" si="32"/>
        <v>#N/A</v>
      </c>
      <c r="AS47">
        <v>23</v>
      </c>
      <c r="AT47" s="100">
        <f t="shared" si="33"/>
        <v>5.8683181916356644E-2</v>
      </c>
      <c r="AU47" s="104" t="e">
        <f t="shared" si="34"/>
        <v>#N/A</v>
      </c>
      <c r="AV47" s="104" t="e">
        <f t="shared" si="35"/>
        <v>#N/A</v>
      </c>
      <c r="AW47">
        <v>22</v>
      </c>
      <c r="AX47" s="100">
        <f t="shared" si="36"/>
        <v>6.6565068089997653E-2</v>
      </c>
      <c r="AY47" s="104" t="e">
        <f t="shared" si="37"/>
        <v>#N/A</v>
      </c>
      <c r="AZ47" s="104" t="e">
        <f t="shared" si="38"/>
        <v>#N/A</v>
      </c>
      <c r="BA47">
        <v>21</v>
      </c>
      <c r="BB47" s="100">
        <f t="shared" si="39"/>
        <v>7.5505590275277937E-2</v>
      </c>
      <c r="BC47" s="104" t="e">
        <f t="shared" si="40"/>
        <v>#N/A</v>
      </c>
      <c r="BD47" s="104" t="e">
        <f t="shared" si="41"/>
        <v>#N/A</v>
      </c>
      <c r="BE47">
        <v>20</v>
      </c>
      <c r="BF47" s="100">
        <f t="shared" si="42"/>
        <v>8.564693654500774E-2</v>
      </c>
      <c r="BG47" s="104" t="e">
        <f t="shared" si="43"/>
        <v>#N/A</v>
      </c>
      <c r="BH47" s="104" t="e">
        <f t="shared" si="44"/>
        <v>#N/A</v>
      </c>
      <c r="BI47">
        <v>19</v>
      </c>
      <c r="BJ47" s="100">
        <f t="shared" si="45"/>
        <v>9.7150392610682451E-2</v>
      </c>
      <c r="BK47" s="104" t="e">
        <f t="shared" si="46"/>
        <v>#N/A</v>
      </c>
      <c r="BL47" s="104" t="e">
        <f t="shared" si="47"/>
        <v>#N/A</v>
      </c>
      <c r="BM47">
        <v>18</v>
      </c>
      <c r="BN47" s="100">
        <f t="shared" si="48"/>
        <v>0.11019890687450264</v>
      </c>
      <c r="BO47" s="104" t="e">
        <f t="shared" si="49"/>
        <v>#N/A</v>
      </c>
      <c r="BP47" s="104" t="e">
        <f t="shared" si="50"/>
        <v>#N/A</v>
      </c>
      <c r="BQ47">
        <v>17</v>
      </c>
      <c r="BR47" s="100">
        <f t="shared" si="51"/>
        <v>0.12499999999999997</v>
      </c>
      <c r="BS47" s="104" t="e">
        <f t="shared" si="52"/>
        <v>#N/A</v>
      </c>
      <c r="BT47" s="104" t="e">
        <f t="shared" si="53"/>
        <v>#N/A</v>
      </c>
      <c r="BU47">
        <v>16</v>
      </c>
      <c r="BV47" s="100">
        <f t="shared" si="54"/>
        <v>0.1417890652744328</v>
      </c>
      <c r="BW47" s="104" t="e">
        <f t="shared" si="55"/>
        <v>#N/A</v>
      </c>
      <c r="BX47" s="104" t="e">
        <f t="shared" si="56"/>
        <v>#N/A</v>
      </c>
      <c r="BY47">
        <v>15</v>
      </c>
      <c r="BZ47" s="100">
        <f t="shared" si="57"/>
        <v>0.16083311225117897</v>
      </c>
      <c r="CA47" s="104" t="e">
        <f t="shared" si="58"/>
        <v>#N/A</v>
      </c>
      <c r="CB47" s="104" t="e">
        <f t="shared" si="59"/>
        <v>#N/A</v>
      </c>
      <c r="CC47">
        <v>14</v>
      </c>
      <c r="CD47" s="100">
        <f t="shared" si="60"/>
        <v>0.18243501321018074</v>
      </c>
      <c r="CE47" s="104" t="e">
        <f t="shared" si="61"/>
        <v>#N/A</v>
      </c>
      <c r="CF47" s="104" t="e">
        <f t="shared" si="62"/>
        <v>#N/A</v>
      </c>
      <c r="CG47">
        <v>13</v>
      </c>
      <c r="CH47" s="100">
        <f t="shared" si="63"/>
        <v>0.20693831997120268</v>
      </c>
      <c r="CI47" s="104" t="e">
        <f t="shared" si="64"/>
        <v>#N/A</v>
      </c>
      <c r="CJ47" s="104" t="e">
        <f t="shared" si="65"/>
        <v>#N/A</v>
      </c>
      <c r="CK47">
        <v>12</v>
      </c>
      <c r="CL47" s="100">
        <f t="shared" si="66"/>
        <v>0.23473272766542655</v>
      </c>
      <c r="CM47" s="104" t="e">
        <f t="shared" si="67"/>
        <v>#N/A</v>
      </c>
      <c r="CN47" s="104" t="e">
        <f t="shared" si="68"/>
        <v>#N/A</v>
      </c>
      <c r="CO47">
        <v>11</v>
      </c>
      <c r="CP47" s="100">
        <f t="shared" si="69"/>
        <v>0.26626027235999067</v>
      </c>
      <c r="CQ47" s="104" t="e">
        <f t="shared" si="70"/>
        <v>#N/A</v>
      </c>
      <c r="CR47" s="104" t="e">
        <f t="shared" si="71"/>
        <v>#N/A</v>
      </c>
      <c r="CS47">
        <v>10</v>
      </c>
      <c r="CT47" s="100">
        <f t="shared" si="72"/>
        <v>0.3020223611011118</v>
      </c>
      <c r="CU47" s="104" t="e">
        <f t="shared" si="73"/>
        <v>#N/A</v>
      </c>
      <c r="CV47" s="104" t="e">
        <f t="shared" si="74"/>
        <v>#N/A</v>
      </c>
      <c r="CW47">
        <v>9</v>
      </c>
      <c r="CX47" s="100">
        <f t="shared" si="75"/>
        <v>0.34258774618003091</v>
      </c>
      <c r="CY47" s="104" t="e">
        <f t="shared" si="76"/>
        <v>#N/A</v>
      </c>
      <c r="CZ47" s="104" t="e">
        <f t="shared" si="77"/>
        <v>#N/A</v>
      </c>
      <c r="DA47">
        <v>8</v>
      </c>
      <c r="DB47" s="100">
        <f t="shared" si="78"/>
        <v>0.3886015704427298</v>
      </c>
      <c r="DC47" s="104" t="e">
        <f t="shared" si="79"/>
        <v>#N/A</v>
      </c>
      <c r="DD47" s="104" t="e">
        <f t="shared" si="80"/>
        <v>#N/A</v>
      </c>
      <c r="DE47">
        <v>7</v>
      </c>
      <c r="DF47" s="100">
        <f t="shared" si="81"/>
        <v>0.4407956274980106</v>
      </c>
      <c r="DG47" s="104" t="e">
        <f t="shared" si="82"/>
        <v>#N/A</v>
      </c>
      <c r="DH47" s="104" t="e">
        <f t="shared" si="83"/>
        <v>#N/A</v>
      </c>
      <c r="DI47">
        <v>6</v>
      </c>
      <c r="DJ47" s="100">
        <f t="shared" si="84"/>
        <v>0.49999999999999994</v>
      </c>
      <c r="DK47" s="104" t="e">
        <f t="shared" si="85"/>
        <v>#N/A</v>
      </c>
      <c r="DL47" s="104" t="e">
        <f t="shared" si="86"/>
        <v>#N/A</v>
      </c>
      <c r="DM47">
        <v>5</v>
      </c>
      <c r="DN47" s="100">
        <f t="shared" si="87"/>
        <v>0.56715626109773132</v>
      </c>
      <c r="DO47" s="104" t="e">
        <f t="shared" si="88"/>
        <v>#N/A</v>
      </c>
      <c r="DP47" s="104" t="e">
        <f t="shared" si="89"/>
        <v>#N/A</v>
      </c>
      <c r="DQ47">
        <v>4</v>
      </c>
      <c r="DR47" s="100">
        <f t="shared" si="90"/>
        <v>0.64333244900471587</v>
      </c>
      <c r="DS47" s="104" t="e">
        <f t="shared" si="91"/>
        <v>#N/A</v>
      </c>
      <c r="DT47" s="104" t="e">
        <f t="shared" si="92"/>
        <v>#N/A</v>
      </c>
      <c r="DU47">
        <v>3</v>
      </c>
      <c r="DV47" s="100">
        <f t="shared" si="93"/>
        <v>0.72974005284072307</v>
      </c>
      <c r="DW47" s="104" t="e">
        <f t="shared" si="94"/>
        <v>#N/A</v>
      </c>
      <c r="DX47" s="104" t="e">
        <f t="shared" si="95"/>
        <v>#N/A</v>
      </c>
      <c r="DZ47">
        <v>32</v>
      </c>
      <c r="EA47">
        <f t="shared" si="5"/>
        <v>-30</v>
      </c>
      <c r="EB47" s="100" t="e">
        <f t="shared" si="6"/>
        <v>#N/A</v>
      </c>
      <c r="EC47" s="5" t="e">
        <f t="shared" si="7"/>
        <v>#N/A</v>
      </c>
      <c r="ED47" s="5" t="e">
        <f t="shared" si="8"/>
        <v>#N/A</v>
      </c>
    </row>
    <row r="48" spans="2:134">
      <c r="G48" s="99"/>
      <c r="I48">
        <v>33</v>
      </c>
      <c r="J48" s="100">
        <f t="shared" ref="J48:J65" si="96">EXP(-$D$7*(I48-0.5))</f>
        <v>1.664126702249941E-2</v>
      </c>
      <c r="K48" s="104" t="e">
        <f t="shared" ref="K48:K65" si="97">-$D$10*(1-J48)</f>
        <v>#N/A</v>
      </c>
      <c r="L48" s="104" t="e">
        <f t="shared" ref="L48:L65" si="98">$D$10+K48</f>
        <v>#N/A</v>
      </c>
      <c r="M48">
        <v>32</v>
      </c>
      <c r="N48" s="100">
        <f t="shared" si="9"/>
        <v>1.8876397568819488E-2</v>
      </c>
      <c r="O48" s="104" t="e">
        <f t="shared" si="10"/>
        <v>#N/A</v>
      </c>
      <c r="P48" s="104" t="e">
        <f t="shared" si="11"/>
        <v>#N/A</v>
      </c>
      <c r="Q48">
        <v>31</v>
      </c>
      <c r="R48" s="100">
        <f t="shared" si="12"/>
        <v>2.1411734136251932E-2</v>
      </c>
      <c r="S48" s="104" t="e">
        <f t="shared" si="13"/>
        <v>#N/A</v>
      </c>
      <c r="T48" s="104" t="e">
        <f t="shared" si="14"/>
        <v>#N/A</v>
      </c>
      <c r="U48">
        <v>30</v>
      </c>
      <c r="V48" s="100">
        <f t="shared" si="15"/>
        <v>2.4287598152670609E-2</v>
      </c>
      <c r="W48" s="104" t="e">
        <f t="shared" si="16"/>
        <v>#N/A</v>
      </c>
      <c r="X48" s="104" t="e">
        <f t="shared" si="17"/>
        <v>#N/A</v>
      </c>
      <c r="Y48">
        <v>29</v>
      </c>
      <c r="Z48" s="100">
        <f t="shared" si="18"/>
        <v>2.7549726718625652E-2</v>
      </c>
      <c r="AA48" s="104" t="e">
        <f t="shared" si="19"/>
        <v>#N/A</v>
      </c>
      <c r="AB48" s="104" t="e">
        <f t="shared" si="20"/>
        <v>#N/A</v>
      </c>
      <c r="AC48">
        <v>28</v>
      </c>
      <c r="AD48" s="100">
        <f t="shared" si="21"/>
        <v>3.125E-2</v>
      </c>
      <c r="AE48" s="104" t="e">
        <f t="shared" si="22"/>
        <v>#N/A</v>
      </c>
      <c r="AF48" s="104" t="e">
        <f t="shared" si="23"/>
        <v>#N/A</v>
      </c>
      <c r="AG48">
        <v>27</v>
      </c>
      <c r="AH48" s="100">
        <f t="shared" si="24"/>
        <v>3.54472663186082E-2</v>
      </c>
      <c r="AI48" s="104" t="e">
        <f t="shared" si="25"/>
        <v>#N/A</v>
      </c>
      <c r="AJ48" s="104" t="e">
        <f t="shared" si="26"/>
        <v>#N/A</v>
      </c>
      <c r="AK48">
        <v>26</v>
      </c>
      <c r="AL48" s="100">
        <f t="shared" si="27"/>
        <v>4.0208278062794735E-2</v>
      </c>
      <c r="AM48" s="104" t="e">
        <f t="shared" si="28"/>
        <v>#N/A</v>
      </c>
      <c r="AN48" s="104" t="e">
        <f t="shared" si="29"/>
        <v>#N/A</v>
      </c>
      <c r="AO48">
        <v>25</v>
      </c>
      <c r="AP48" s="100">
        <f t="shared" si="30"/>
        <v>4.5608753302545178E-2</v>
      </c>
      <c r="AQ48" s="104" t="e">
        <f t="shared" si="31"/>
        <v>#N/A</v>
      </c>
      <c r="AR48" s="104" t="e">
        <f t="shared" si="32"/>
        <v>#N/A</v>
      </c>
      <c r="AS48">
        <v>24</v>
      </c>
      <c r="AT48" s="100">
        <f t="shared" si="33"/>
        <v>5.1734579992800671E-2</v>
      </c>
      <c r="AU48" s="104" t="e">
        <f t="shared" si="34"/>
        <v>#N/A</v>
      </c>
      <c r="AV48" s="104" t="e">
        <f t="shared" si="35"/>
        <v>#N/A</v>
      </c>
      <c r="AW48">
        <v>23</v>
      </c>
      <c r="AX48" s="100">
        <f t="shared" si="36"/>
        <v>5.8683181916356644E-2</v>
      </c>
      <c r="AY48" s="104" t="e">
        <f t="shared" si="37"/>
        <v>#N/A</v>
      </c>
      <c r="AZ48" s="104" t="e">
        <f t="shared" si="38"/>
        <v>#N/A</v>
      </c>
      <c r="BA48">
        <v>22</v>
      </c>
      <c r="BB48" s="100">
        <f t="shared" si="39"/>
        <v>6.6565068089997653E-2</v>
      </c>
      <c r="BC48" s="104" t="e">
        <f t="shared" si="40"/>
        <v>#N/A</v>
      </c>
      <c r="BD48" s="104" t="e">
        <f t="shared" si="41"/>
        <v>#N/A</v>
      </c>
      <c r="BE48">
        <v>21</v>
      </c>
      <c r="BF48" s="100">
        <f t="shared" si="42"/>
        <v>7.5505590275277937E-2</v>
      </c>
      <c r="BG48" s="104" t="e">
        <f t="shared" si="43"/>
        <v>#N/A</v>
      </c>
      <c r="BH48" s="104" t="e">
        <f t="shared" si="44"/>
        <v>#N/A</v>
      </c>
      <c r="BI48">
        <v>20</v>
      </c>
      <c r="BJ48" s="100">
        <f t="shared" si="45"/>
        <v>8.564693654500774E-2</v>
      </c>
      <c r="BK48" s="104" t="e">
        <f t="shared" si="46"/>
        <v>#N/A</v>
      </c>
      <c r="BL48" s="104" t="e">
        <f t="shared" si="47"/>
        <v>#N/A</v>
      </c>
      <c r="BM48">
        <v>19</v>
      </c>
      <c r="BN48" s="100">
        <f t="shared" si="48"/>
        <v>9.7150392610682451E-2</v>
      </c>
      <c r="BO48" s="104" t="e">
        <f t="shared" si="49"/>
        <v>#N/A</v>
      </c>
      <c r="BP48" s="104" t="e">
        <f t="shared" si="50"/>
        <v>#N/A</v>
      </c>
      <c r="BQ48">
        <v>18</v>
      </c>
      <c r="BR48" s="100">
        <f t="shared" si="51"/>
        <v>0.11019890687450264</v>
      </c>
      <c r="BS48" s="104" t="e">
        <f t="shared" si="52"/>
        <v>#N/A</v>
      </c>
      <c r="BT48" s="104" t="e">
        <f t="shared" si="53"/>
        <v>#N/A</v>
      </c>
      <c r="BU48">
        <v>17</v>
      </c>
      <c r="BV48" s="100">
        <f t="shared" si="54"/>
        <v>0.12499999999999997</v>
      </c>
      <c r="BW48" s="104" t="e">
        <f t="shared" si="55"/>
        <v>#N/A</v>
      </c>
      <c r="BX48" s="104" t="e">
        <f t="shared" si="56"/>
        <v>#N/A</v>
      </c>
      <c r="BY48">
        <v>16</v>
      </c>
      <c r="BZ48" s="100">
        <f t="shared" si="57"/>
        <v>0.1417890652744328</v>
      </c>
      <c r="CA48" s="104" t="e">
        <f t="shared" si="58"/>
        <v>#N/A</v>
      </c>
      <c r="CB48" s="104" t="e">
        <f t="shared" si="59"/>
        <v>#N/A</v>
      </c>
      <c r="CC48">
        <v>15</v>
      </c>
      <c r="CD48" s="100">
        <f t="shared" si="60"/>
        <v>0.16083311225117897</v>
      </c>
      <c r="CE48" s="104" t="e">
        <f t="shared" si="61"/>
        <v>#N/A</v>
      </c>
      <c r="CF48" s="104" t="e">
        <f t="shared" si="62"/>
        <v>#N/A</v>
      </c>
      <c r="CG48">
        <v>14</v>
      </c>
      <c r="CH48" s="100">
        <f t="shared" si="63"/>
        <v>0.18243501321018074</v>
      </c>
      <c r="CI48" s="104" t="e">
        <f t="shared" si="64"/>
        <v>#N/A</v>
      </c>
      <c r="CJ48" s="104" t="e">
        <f t="shared" si="65"/>
        <v>#N/A</v>
      </c>
      <c r="CK48">
        <v>13</v>
      </c>
      <c r="CL48" s="100">
        <f t="shared" si="66"/>
        <v>0.20693831997120268</v>
      </c>
      <c r="CM48" s="104" t="e">
        <f t="shared" si="67"/>
        <v>#N/A</v>
      </c>
      <c r="CN48" s="104" t="e">
        <f t="shared" si="68"/>
        <v>#N/A</v>
      </c>
      <c r="CO48">
        <v>12</v>
      </c>
      <c r="CP48" s="100">
        <f t="shared" si="69"/>
        <v>0.23473272766542655</v>
      </c>
      <c r="CQ48" s="104" t="e">
        <f t="shared" si="70"/>
        <v>#N/A</v>
      </c>
      <c r="CR48" s="104" t="e">
        <f t="shared" si="71"/>
        <v>#N/A</v>
      </c>
      <c r="CS48">
        <v>11</v>
      </c>
      <c r="CT48" s="100">
        <f t="shared" si="72"/>
        <v>0.26626027235999067</v>
      </c>
      <c r="CU48" s="104" t="e">
        <f t="shared" si="73"/>
        <v>#N/A</v>
      </c>
      <c r="CV48" s="104" t="e">
        <f t="shared" si="74"/>
        <v>#N/A</v>
      </c>
      <c r="CW48">
        <v>10</v>
      </c>
      <c r="CX48" s="100">
        <f t="shared" si="75"/>
        <v>0.3020223611011118</v>
      </c>
      <c r="CY48" s="104" t="e">
        <f t="shared" si="76"/>
        <v>#N/A</v>
      </c>
      <c r="CZ48" s="104" t="e">
        <f t="shared" si="77"/>
        <v>#N/A</v>
      </c>
      <c r="DA48">
        <v>9</v>
      </c>
      <c r="DB48" s="100">
        <f t="shared" si="78"/>
        <v>0.34258774618003091</v>
      </c>
      <c r="DC48" s="104" t="e">
        <f t="shared" si="79"/>
        <v>#N/A</v>
      </c>
      <c r="DD48" s="104" t="e">
        <f t="shared" si="80"/>
        <v>#N/A</v>
      </c>
      <c r="DE48">
        <v>8</v>
      </c>
      <c r="DF48" s="100">
        <f t="shared" si="81"/>
        <v>0.3886015704427298</v>
      </c>
      <c r="DG48" s="104" t="e">
        <f t="shared" si="82"/>
        <v>#N/A</v>
      </c>
      <c r="DH48" s="104" t="e">
        <f t="shared" si="83"/>
        <v>#N/A</v>
      </c>
      <c r="DI48">
        <v>7</v>
      </c>
      <c r="DJ48" s="100">
        <f t="shared" si="84"/>
        <v>0.4407956274980106</v>
      </c>
      <c r="DK48" s="104" t="e">
        <f t="shared" si="85"/>
        <v>#N/A</v>
      </c>
      <c r="DL48" s="104" t="e">
        <f t="shared" si="86"/>
        <v>#N/A</v>
      </c>
      <c r="DM48">
        <v>6</v>
      </c>
      <c r="DN48" s="100">
        <f t="shared" si="87"/>
        <v>0.49999999999999994</v>
      </c>
      <c r="DO48" s="104" t="e">
        <f t="shared" si="88"/>
        <v>#N/A</v>
      </c>
      <c r="DP48" s="104" t="e">
        <f t="shared" si="89"/>
        <v>#N/A</v>
      </c>
      <c r="DQ48">
        <v>5</v>
      </c>
      <c r="DR48" s="100">
        <f t="shared" si="90"/>
        <v>0.56715626109773132</v>
      </c>
      <c r="DS48" s="104" t="e">
        <f t="shared" si="91"/>
        <v>#N/A</v>
      </c>
      <c r="DT48" s="104" t="e">
        <f t="shared" si="92"/>
        <v>#N/A</v>
      </c>
      <c r="DU48">
        <v>4</v>
      </c>
      <c r="DV48" s="100">
        <f t="shared" si="93"/>
        <v>0.64333244900471587</v>
      </c>
      <c r="DW48" s="104" t="e">
        <f t="shared" si="94"/>
        <v>#N/A</v>
      </c>
      <c r="DX48" s="104" t="e">
        <f t="shared" si="95"/>
        <v>#N/A</v>
      </c>
      <c r="DZ48">
        <v>33</v>
      </c>
      <c r="EA48">
        <f t="shared" ref="EA48:EA65" si="99">MIN(DZ48,30)*$D$9</f>
        <v>-30</v>
      </c>
      <c r="EB48" s="100" t="e">
        <f t="shared" ref="EB48:EB65" si="100">MIN(DZ48,30)*$D$10</f>
        <v>#N/A</v>
      </c>
      <c r="EC48" s="5" t="e">
        <f t="shared" ref="EC48:EC65" si="101">K48+O48+S48+W48+AA48+AE48+AI48+AM48+AQ48+AU48+AY48+BC48+BG48+BK48+BO48+BS48+BW48+CA48+CE48+CI48+CM48+CQ48+CU48+CY48+DC48+DG48+DK48+DO48+DS48+DW48</f>
        <v>#N/A</v>
      </c>
      <c r="ED48" s="5" t="e">
        <f t="shared" ref="ED48:ED65" si="102">L48+P48+T48+X48+AB48+AF48+AJ48+AN48+AR48+AV48+AZ48+BD48+BH48+BL48+BP48+BT48+BX48+CB48+CF48+CJ48+CN48+CR48+CV48+CZ48+DD48+DH48+DL48+DP48+DT48+DX48</f>
        <v>#N/A</v>
      </c>
    </row>
    <row r="49" spans="7:134">
      <c r="G49" s="99"/>
      <c r="I49">
        <v>34</v>
      </c>
      <c r="J49" s="100">
        <f t="shared" si="96"/>
        <v>1.4670795479089165E-2</v>
      </c>
      <c r="K49" s="104" t="e">
        <f t="shared" si="97"/>
        <v>#N/A</v>
      </c>
      <c r="L49" s="104" t="e">
        <f t="shared" si="98"/>
        <v>#N/A</v>
      </c>
      <c r="M49">
        <v>33</v>
      </c>
      <c r="N49" s="100">
        <f t="shared" ref="N49:N66" si="103">EXP(-$D$7*(M49-0.5))</f>
        <v>1.664126702249941E-2</v>
      </c>
      <c r="O49" s="104" t="e">
        <f t="shared" ref="O49:O66" si="104">-$D$10*(1-N49)</f>
        <v>#N/A</v>
      </c>
      <c r="P49" s="104" t="e">
        <f t="shared" ref="P49:P66" si="105">$D$10+O49</f>
        <v>#N/A</v>
      </c>
      <c r="Q49">
        <v>32</v>
      </c>
      <c r="R49" s="100">
        <f t="shared" si="12"/>
        <v>1.8876397568819488E-2</v>
      </c>
      <c r="S49" s="104" t="e">
        <f t="shared" si="13"/>
        <v>#N/A</v>
      </c>
      <c r="T49" s="104" t="e">
        <f t="shared" si="14"/>
        <v>#N/A</v>
      </c>
      <c r="U49">
        <v>31</v>
      </c>
      <c r="V49" s="100">
        <f t="shared" si="15"/>
        <v>2.1411734136251932E-2</v>
      </c>
      <c r="W49" s="104" t="e">
        <f t="shared" si="16"/>
        <v>#N/A</v>
      </c>
      <c r="X49" s="104" t="e">
        <f t="shared" si="17"/>
        <v>#N/A</v>
      </c>
      <c r="Y49">
        <v>30</v>
      </c>
      <c r="Z49" s="100">
        <f t="shared" si="18"/>
        <v>2.4287598152670609E-2</v>
      </c>
      <c r="AA49" s="104" t="e">
        <f t="shared" si="19"/>
        <v>#N/A</v>
      </c>
      <c r="AB49" s="104" t="e">
        <f t="shared" si="20"/>
        <v>#N/A</v>
      </c>
      <c r="AC49">
        <v>29</v>
      </c>
      <c r="AD49" s="100">
        <f t="shared" si="21"/>
        <v>2.7549726718625652E-2</v>
      </c>
      <c r="AE49" s="104" t="e">
        <f t="shared" si="22"/>
        <v>#N/A</v>
      </c>
      <c r="AF49" s="104" t="e">
        <f t="shared" si="23"/>
        <v>#N/A</v>
      </c>
      <c r="AG49">
        <v>28</v>
      </c>
      <c r="AH49" s="100">
        <f t="shared" si="24"/>
        <v>3.125E-2</v>
      </c>
      <c r="AI49" s="104" t="e">
        <f t="shared" si="25"/>
        <v>#N/A</v>
      </c>
      <c r="AJ49" s="104" t="e">
        <f t="shared" si="26"/>
        <v>#N/A</v>
      </c>
      <c r="AK49">
        <v>27</v>
      </c>
      <c r="AL49" s="100">
        <f t="shared" si="27"/>
        <v>3.54472663186082E-2</v>
      </c>
      <c r="AM49" s="104" t="e">
        <f t="shared" si="28"/>
        <v>#N/A</v>
      </c>
      <c r="AN49" s="104" t="e">
        <f t="shared" si="29"/>
        <v>#N/A</v>
      </c>
      <c r="AO49">
        <v>26</v>
      </c>
      <c r="AP49" s="100">
        <f t="shared" si="30"/>
        <v>4.0208278062794735E-2</v>
      </c>
      <c r="AQ49" s="104" t="e">
        <f t="shared" si="31"/>
        <v>#N/A</v>
      </c>
      <c r="AR49" s="104" t="e">
        <f t="shared" si="32"/>
        <v>#N/A</v>
      </c>
      <c r="AS49">
        <v>25</v>
      </c>
      <c r="AT49" s="100">
        <f t="shared" si="33"/>
        <v>4.5608753302545178E-2</v>
      </c>
      <c r="AU49" s="104" t="e">
        <f t="shared" si="34"/>
        <v>#N/A</v>
      </c>
      <c r="AV49" s="104" t="e">
        <f t="shared" si="35"/>
        <v>#N/A</v>
      </c>
      <c r="AW49">
        <v>24</v>
      </c>
      <c r="AX49" s="100">
        <f t="shared" si="36"/>
        <v>5.1734579992800671E-2</v>
      </c>
      <c r="AY49" s="104" t="e">
        <f t="shared" si="37"/>
        <v>#N/A</v>
      </c>
      <c r="AZ49" s="104" t="e">
        <f t="shared" si="38"/>
        <v>#N/A</v>
      </c>
      <c r="BA49">
        <v>23</v>
      </c>
      <c r="BB49" s="100">
        <f t="shared" si="39"/>
        <v>5.8683181916356644E-2</v>
      </c>
      <c r="BC49" s="104" t="e">
        <f t="shared" si="40"/>
        <v>#N/A</v>
      </c>
      <c r="BD49" s="104" t="e">
        <f t="shared" si="41"/>
        <v>#N/A</v>
      </c>
      <c r="BE49">
        <v>22</v>
      </c>
      <c r="BF49" s="100">
        <f t="shared" si="42"/>
        <v>6.6565068089997653E-2</v>
      </c>
      <c r="BG49" s="104" t="e">
        <f t="shared" si="43"/>
        <v>#N/A</v>
      </c>
      <c r="BH49" s="104" t="e">
        <f t="shared" si="44"/>
        <v>#N/A</v>
      </c>
      <c r="BI49">
        <v>21</v>
      </c>
      <c r="BJ49" s="100">
        <f t="shared" si="45"/>
        <v>7.5505590275277937E-2</v>
      </c>
      <c r="BK49" s="104" t="e">
        <f t="shared" si="46"/>
        <v>#N/A</v>
      </c>
      <c r="BL49" s="104" t="e">
        <f t="shared" si="47"/>
        <v>#N/A</v>
      </c>
      <c r="BM49">
        <v>20</v>
      </c>
      <c r="BN49" s="100">
        <f t="shared" si="48"/>
        <v>8.564693654500774E-2</v>
      </c>
      <c r="BO49" s="104" t="e">
        <f t="shared" si="49"/>
        <v>#N/A</v>
      </c>
      <c r="BP49" s="104" t="e">
        <f t="shared" si="50"/>
        <v>#N/A</v>
      </c>
      <c r="BQ49">
        <v>19</v>
      </c>
      <c r="BR49" s="100">
        <f t="shared" si="51"/>
        <v>9.7150392610682451E-2</v>
      </c>
      <c r="BS49" s="104" t="e">
        <f t="shared" si="52"/>
        <v>#N/A</v>
      </c>
      <c r="BT49" s="104" t="e">
        <f t="shared" si="53"/>
        <v>#N/A</v>
      </c>
      <c r="BU49">
        <v>18</v>
      </c>
      <c r="BV49" s="100">
        <f t="shared" si="54"/>
        <v>0.11019890687450264</v>
      </c>
      <c r="BW49" s="104" t="e">
        <f t="shared" si="55"/>
        <v>#N/A</v>
      </c>
      <c r="BX49" s="104" t="e">
        <f t="shared" si="56"/>
        <v>#N/A</v>
      </c>
      <c r="BY49">
        <v>17</v>
      </c>
      <c r="BZ49" s="100">
        <f t="shared" si="57"/>
        <v>0.12499999999999997</v>
      </c>
      <c r="CA49" s="104" t="e">
        <f t="shared" si="58"/>
        <v>#N/A</v>
      </c>
      <c r="CB49" s="104" t="e">
        <f t="shared" si="59"/>
        <v>#N/A</v>
      </c>
      <c r="CC49">
        <v>16</v>
      </c>
      <c r="CD49" s="100">
        <f t="shared" si="60"/>
        <v>0.1417890652744328</v>
      </c>
      <c r="CE49" s="104" t="e">
        <f t="shared" si="61"/>
        <v>#N/A</v>
      </c>
      <c r="CF49" s="104" t="e">
        <f t="shared" si="62"/>
        <v>#N/A</v>
      </c>
      <c r="CG49">
        <v>15</v>
      </c>
      <c r="CH49" s="100">
        <f t="shared" si="63"/>
        <v>0.16083311225117897</v>
      </c>
      <c r="CI49" s="104" t="e">
        <f t="shared" si="64"/>
        <v>#N/A</v>
      </c>
      <c r="CJ49" s="104" t="e">
        <f t="shared" si="65"/>
        <v>#N/A</v>
      </c>
      <c r="CK49">
        <v>14</v>
      </c>
      <c r="CL49" s="100">
        <f t="shared" si="66"/>
        <v>0.18243501321018074</v>
      </c>
      <c r="CM49" s="104" t="e">
        <f t="shared" si="67"/>
        <v>#N/A</v>
      </c>
      <c r="CN49" s="104" t="e">
        <f t="shared" si="68"/>
        <v>#N/A</v>
      </c>
      <c r="CO49">
        <v>13</v>
      </c>
      <c r="CP49" s="100">
        <f t="shared" si="69"/>
        <v>0.20693831997120268</v>
      </c>
      <c r="CQ49" s="104" t="e">
        <f t="shared" si="70"/>
        <v>#N/A</v>
      </c>
      <c r="CR49" s="104" t="e">
        <f t="shared" si="71"/>
        <v>#N/A</v>
      </c>
      <c r="CS49">
        <v>12</v>
      </c>
      <c r="CT49" s="100">
        <f t="shared" si="72"/>
        <v>0.23473272766542655</v>
      </c>
      <c r="CU49" s="104" t="e">
        <f t="shared" si="73"/>
        <v>#N/A</v>
      </c>
      <c r="CV49" s="104" t="e">
        <f t="shared" si="74"/>
        <v>#N/A</v>
      </c>
      <c r="CW49">
        <v>11</v>
      </c>
      <c r="CX49" s="100">
        <f t="shared" si="75"/>
        <v>0.26626027235999067</v>
      </c>
      <c r="CY49" s="104" t="e">
        <f t="shared" si="76"/>
        <v>#N/A</v>
      </c>
      <c r="CZ49" s="104" t="e">
        <f t="shared" si="77"/>
        <v>#N/A</v>
      </c>
      <c r="DA49">
        <v>10</v>
      </c>
      <c r="DB49" s="100">
        <f t="shared" si="78"/>
        <v>0.3020223611011118</v>
      </c>
      <c r="DC49" s="104" t="e">
        <f t="shared" si="79"/>
        <v>#N/A</v>
      </c>
      <c r="DD49" s="104" t="e">
        <f t="shared" si="80"/>
        <v>#N/A</v>
      </c>
      <c r="DE49">
        <v>9</v>
      </c>
      <c r="DF49" s="100">
        <f t="shared" si="81"/>
        <v>0.34258774618003091</v>
      </c>
      <c r="DG49" s="104" t="e">
        <f t="shared" si="82"/>
        <v>#N/A</v>
      </c>
      <c r="DH49" s="104" t="e">
        <f t="shared" si="83"/>
        <v>#N/A</v>
      </c>
      <c r="DI49">
        <v>8</v>
      </c>
      <c r="DJ49" s="100">
        <f t="shared" si="84"/>
        <v>0.3886015704427298</v>
      </c>
      <c r="DK49" s="104" t="e">
        <f t="shared" si="85"/>
        <v>#N/A</v>
      </c>
      <c r="DL49" s="104" t="e">
        <f t="shared" si="86"/>
        <v>#N/A</v>
      </c>
      <c r="DM49">
        <v>7</v>
      </c>
      <c r="DN49" s="100">
        <f t="shared" si="87"/>
        <v>0.4407956274980106</v>
      </c>
      <c r="DO49" s="104" t="e">
        <f t="shared" si="88"/>
        <v>#N/A</v>
      </c>
      <c r="DP49" s="104" t="e">
        <f t="shared" si="89"/>
        <v>#N/A</v>
      </c>
      <c r="DQ49">
        <v>6</v>
      </c>
      <c r="DR49" s="100">
        <f t="shared" si="90"/>
        <v>0.49999999999999994</v>
      </c>
      <c r="DS49" s="104" t="e">
        <f t="shared" si="91"/>
        <v>#N/A</v>
      </c>
      <c r="DT49" s="104" t="e">
        <f t="shared" si="92"/>
        <v>#N/A</v>
      </c>
      <c r="DU49">
        <v>5</v>
      </c>
      <c r="DV49" s="100">
        <f t="shared" si="93"/>
        <v>0.56715626109773132</v>
      </c>
      <c r="DW49" s="104" t="e">
        <f t="shared" si="94"/>
        <v>#N/A</v>
      </c>
      <c r="DX49" s="104" t="e">
        <f t="shared" si="95"/>
        <v>#N/A</v>
      </c>
      <c r="DZ49">
        <v>34</v>
      </c>
      <c r="EA49">
        <f t="shared" si="99"/>
        <v>-30</v>
      </c>
      <c r="EB49" s="100" t="e">
        <f t="shared" si="100"/>
        <v>#N/A</v>
      </c>
      <c r="EC49" s="5" t="e">
        <f t="shared" si="101"/>
        <v>#N/A</v>
      </c>
      <c r="ED49" s="5" t="e">
        <f t="shared" si="102"/>
        <v>#N/A</v>
      </c>
    </row>
    <row r="50" spans="7:134">
      <c r="G50" s="99"/>
      <c r="I50">
        <v>35</v>
      </c>
      <c r="J50" s="100">
        <f t="shared" si="96"/>
        <v>1.2933644998200166E-2</v>
      </c>
      <c r="K50" s="104" t="e">
        <f t="shared" si="97"/>
        <v>#N/A</v>
      </c>
      <c r="L50" s="104" t="e">
        <f t="shared" si="98"/>
        <v>#N/A</v>
      </c>
      <c r="M50">
        <v>34</v>
      </c>
      <c r="N50" s="100">
        <f t="shared" si="103"/>
        <v>1.4670795479089165E-2</v>
      </c>
      <c r="O50" s="104" t="e">
        <f t="shared" si="104"/>
        <v>#N/A</v>
      </c>
      <c r="P50" s="104" t="e">
        <f t="shared" si="105"/>
        <v>#N/A</v>
      </c>
      <c r="Q50">
        <v>33</v>
      </c>
      <c r="R50" s="100">
        <f t="shared" ref="R50:R67" si="106">EXP(-$D$7*(Q50-0.5))</f>
        <v>1.664126702249941E-2</v>
      </c>
      <c r="S50" s="104" t="e">
        <f t="shared" ref="S50:S67" si="107">-$D$10*(1-R50)</f>
        <v>#N/A</v>
      </c>
      <c r="T50" s="104" t="e">
        <f t="shared" ref="T50:T67" si="108">$D$10+S50</f>
        <v>#N/A</v>
      </c>
      <c r="U50">
        <v>32</v>
      </c>
      <c r="V50" s="100">
        <f t="shared" si="15"/>
        <v>1.8876397568819488E-2</v>
      </c>
      <c r="W50" s="104" t="e">
        <f t="shared" si="16"/>
        <v>#N/A</v>
      </c>
      <c r="X50" s="104" t="e">
        <f t="shared" si="17"/>
        <v>#N/A</v>
      </c>
      <c r="Y50">
        <v>31</v>
      </c>
      <c r="Z50" s="100">
        <f t="shared" si="18"/>
        <v>2.1411734136251932E-2</v>
      </c>
      <c r="AA50" s="104" t="e">
        <f t="shared" si="19"/>
        <v>#N/A</v>
      </c>
      <c r="AB50" s="104" t="e">
        <f t="shared" si="20"/>
        <v>#N/A</v>
      </c>
      <c r="AC50">
        <v>30</v>
      </c>
      <c r="AD50" s="100">
        <f t="shared" si="21"/>
        <v>2.4287598152670609E-2</v>
      </c>
      <c r="AE50" s="104" t="e">
        <f t="shared" si="22"/>
        <v>#N/A</v>
      </c>
      <c r="AF50" s="104" t="e">
        <f t="shared" si="23"/>
        <v>#N/A</v>
      </c>
      <c r="AG50">
        <v>29</v>
      </c>
      <c r="AH50" s="100">
        <f t="shared" si="24"/>
        <v>2.7549726718625652E-2</v>
      </c>
      <c r="AI50" s="104" t="e">
        <f t="shared" si="25"/>
        <v>#N/A</v>
      </c>
      <c r="AJ50" s="104" t="e">
        <f t="shared" si="26"/>
        <v>#N/A</v>
      </c>
      <c r="AK50">
        <v>28</v>
      </c>
      <c r="AL50" s="100">
        <f t="shared" si="27"/>
        <v>3.125E-2</v>
      </c>
      <c r="AM50" s="104" t="e">
        <f t="shared" si="28"/>
        <v>#N/A</v>
      </c>
      <c r="AN50" s="104" t="e">
        <f t="shared" si="29"/>
        <v>#N/A</v>
      </c>
      <c r="AO50">
        <v>27</v>
      </c>
      <c r="AP50" s="100">
        <f t="shared" si="30"/>
        <v>3.54472663186082E-2</v>
      </c>
      <c r="AQ50" s="104" t="e">
        <f t="shared" si="31"/>
        <v>#N/A</v>
      </c>
      <c r="AR50" s="104" t="e">
        <f t="shared" si="32"/>
        <v>#N/A</v>
      </c>
      <c r="AS50">
        <v>26</v>
      </c>
      <c r="AT50" s="100">
        <f t="shared" si="33"/>
        <v>4.0208278062794735E-2</v>
      </c>
      <c r="AU50" s="104" t="e">
        <f t="shared" si="34"/>
        <v>#N/A</v>
      </c>
      <c r="AV50" s="104" t="e">
        <f t="shared" si="35"/>
        <v>#N/A</v>
      </c>
      <c r="AW50">
        <v>25</v>
      </c>
      <c r="AX50" s="100">
        <f t="shared" si="36"/>
        <v>4.5608753302545178E-2</v>
      </c>
      <c r="AY50" s="104" t="e">
        <f t="shared" si="37"/>
        <v>#N/A</v>
      </c>
      <c r="AZ50" s="104" t="e">
        <f t="shared" si="38"/>
        <v>#N/A</v>
      </c>
      <c r="BA50">
        <v>24</v>
      </c>
      <c r="BB50" s="100">
        <f t="shared" si="39"/>
        <v>5.1734579992800671E-2</v>
      </c>
      <c r="BC50" s="104" t="e">
        <f t="shared" si="40"/>
        <v>#N/A</v>
      </c>
      <c r="BD50" s="104" t="e">
        <f t="shared" si="41"/>
        <v>#N/A</v>
      </c>
      <c r="BE50">
        <v>23</v>
      </c>
      <c r="BF50" s="100">
        <f t="shared" si="42"/>
        <v>5.8683181916356644E-2</v>
      </c>
      <c r="BG50" s="104" t="e">
        <f t="shared" si="43"/>
        <v>#N/A</v>
      </c>
      <c r="BH50" s="104" t="e">
        <f t="shared" si="44"/>
        <v>#N/A</v>
      </c>
      <c r="BI50">
        <v>22</v>
      </c>
      <c r="BJ50" s="100">
        <f t="shared" si="45"/>
        <v>6.6565068089997653E-2</v>
      </c>
      <c r="BK50" s="104" t="e">
        <f t="shared" si="46"/>
        <v>#N/A</v>
      </c>
      <c r="BL50" s="104" t="e">
        <f t="shared" si="47"/>
        <v>#N/A</v>
      </c>
      <c r="BM50">
        <v>21</v>
      </c>
      <c r="BN50" s="100">
        <f t="shared" si="48"/>
        <v>7.5505590275277937E-2</v>
      </c>
      <c r="BO50" s="104" t="e">
        <f t="shared" si="49"/>
        <v>#N/A</v>
      </c>
      <c r="BP50" s="104" t="e">
        <f t="shared" si="50"/>
        <v>#N/A</v>
      </c>
      <c r="BQ50">
        <v>20</v>
      </c>
      <c r="BR50" s="100">
        <f t="shared" si="51"/>
        <v>8.564693654500774E-2</v>
      </c>
      <c r="BS50" s="104" t="e">
        <f t="shared" si="52"/>
        <v>#N/A</v>
      </c>
      <c r="BT50" s="104" t="e">
        <f t="shared" si="53"/>
        <v>#N/A</v>
      </c>
      <c r="BU50">
        <v>19</v>
      </c>
      <c r="BV50" s="100">
        <f t="shared" si="54"/>
        <v>9.7150392610682451E-2</v>
      </c>
      <c r="BW50" s="104" t="e">
        <f t="shared" si="55"/>
        <v>#N/A</v>
      </c>
      <c r="BX50" s="104" t="e">
        <f t="shared" si="56"/>
        <v>#N/A</v>
      </c>
      <c r="BY50">
        <v>18</v>
      </c>
      <c r="BZ50" s="100">
        <f t="shared" si="57"/>
        <v>0.11019890687450264</v>
      </c>
      <c r="CA50" s="104" t="e">
        <f t="shared" si="58"/>
        <v>#N/A</v>
      </c>
      <c r="CB50" s="104" t="e">
        <f t="shared" si="59"/>
        <v>#N/A</v>
      </c>
      <c r="CC50">
        <v>17</v>
      </c>
      <c r="CD50" s="100">
        <f t="shared" si="60"/>
        <v>0.12499999999999997</v>
      </c>
      <c r="CE50" s="104" t="e">
        <f t="shared" si="61"/>
        <v>#N/A</v>
      </c>
      <c r="CF50" s="104" t="e">
        <f t="shared" si="62"/>
        <v>#N/A</v>
      </c>
      <c r="CG50">
        <v>16</v>
      </c>
      <c r="CH50" s="100">
        <f t="shared" si="63"/>
        <v>0.1417890652744328</v>
      </c>
      <c r="CI50" s="104" t="e">
        <f t="shared" si="64"/>
        <v>#N/A</v>
      </c>
      <c r="CJ50" s="104" t="e">
        <f t="shared" si="65"/>
        <v>#N/A</v>
      </c>
      <c r="CK50">
        <v>15</v>
      </c>
      <c r="CL50" s="100">
        <f t="shared" si="66"/>
        <v>0.16083311225117897</v>
      </c>
      <c r="CM50" s="104" t="e">
        <f t="shared" si="67"/>
        <v>#N/A</v>
      </c>
      <c r="CN50" s="104" t="e">
        <f t="shared" si="68"/>
        <v>#N/A</v>
      </c>
      <c r="CO50">
        <v>14</v>
      </c>
      <c r="CP50" s="100">
        <f t="shared" si="69"/>
        <v>0.18243501321018074</v>
      </c>
      <c r="CQ50" s="104" t="e">
        <f t="shared" si="70"/>
        <v>#N/A</v>
      </c>
      <c r="CR50" s="104" t="e">
        <f t="shared" si="71"/>
        <v>#N/A</v>
      </c>
      <c r="CS50">
        <v>13</v>
      </c>
      <c r="CT50" s="100">
        <f t="shared" si="72"/>
        <v>0.20693831997120268</v>
      </c>
      <c r="CU50" s="104" t="e">
        <f t="shared" si="73"/>
        <v>#N/A</v>
      </c>
      <c r="CV50" s="104" t="e">
        <f t="shared" si="74"/>
        <v>#N/A</v>
      </c>
      <c r="CW50">
        <v>12</v>
      </c>
      <c r="CX50" s="100">
        <f t="shared" si="75"/>
        <v>0.23473272766542655</v>
      </c>
      <c r="CY50" s="104" t="e">
        <f t="shared" si="76"/>
        <v>#N/A</v>
      </c>
      <c r="CZ50" s="104" t="e">
        <f t="shared" si="77"/>
        <v>#N/A</v>
      </c>
      <c r="DA50">
        <v>11</v>
      </c>
      <c r="DB50" s="100">
        <f t="shared" si="78"/>
        <v>0.26626027235999067</v>
      </c>
      <c r="DC50" s="104" t="e">
        <f t="shared" si="79"/>
        <v>#N/A</v>
      </c>
      <c r="DD50" s="104" t="e">
        <f t="shared" si="80"/>
        <v>#N/A</v>
      </c>
      <c r="DE50">
        <v>10</v>
      </c>
      <c r="DF50" s="100">
        <f t="shared" si="81"/>
        <v>0.3020223611011118</v>
      </c>
      <c r="DG50" s="104" t="e">
        <f t="shared" si="82"/>
        <v>#N/A</v>
      </c>
      <c r="DH50" s="104" t="e">
        <f t="shared" si="83"/>
        <v>#N/A</v>
      </c>
      <c r="DI50">
        <v>9</v>
      </c>
      <c r="DJ50" s="100">
        <f t="shared" si="84"/>
        <v>0.34258774618003091</v>
      </c>
      <c r="DK50" s="104" t="e">
        <f t="shared" si="85"/>
        <v>#N/A</v>
      </c>
      <c r="DL50" s="104" t="e">
        <f t="shared" si="86"/>
        <v>#N/A</v>
      </c>
      <c r="DM50">
        <v>8</v>
      </c>
      <c r="DN50" s="100">
        <f t="shared" si="87"/>
        <v>0.3886015704427298</v>
      </c>
      <c r="DO50" s="104" t="e">
        <f t="shared" si="88"/>
        <v>#N/A</v>
      </c>
      <c r="DP50" s="104" t="e">
        <f t="shared" si="89"/>
        <v>#N/A</v>
      </c>
      <c r="DQ50">
        <v>7</v>
      </c>
      <c r="DR50" s="100">
        <f t="shared" si="90"/>
        <v>0.4407956274980106</v>
      </c>
      <c r="DS50" s="104" t="e">
        <f t="shared" si="91"/>
        <v>#N/A</v>
      </c>
      <c r="DT50" s="104" t="e">
        <f t="shared" si="92"/>
        <v>#N/A</v>
      </c>
      <c r="DU50">
        <v>6</v>
      </c>
      <c r="DV50" s="100">
        <f t="shared" si="93"/>
        <v>0.49999999999999994</v>
      </c>
      <c r="DW50" s="104" t="e">
        <f t="shared" si="94"/>
        <v>#N/A</v>
      </c>
      <c r="DX50" s="104" t="e">
        <f t="shared" si="95"/>
        <v>#N/A</v>
      </c>
      <c r="DZ50">
        <v>35</v>
      </c>
      <c r="EA50">
        <f t="shared" si="99"/>
        <v>-30</v>
      </c>
      <c r="EB50" s="100" t="e">
        <f t="shared" si="100"/>
        <v>#N/A</v>
      </c>
      <c r="EC50" s="5" t="e">
        <f t="shared" si="101"/>
        <v>#N/A</v>
      </c>
      <c r="ED50" s="5" t="e">
        <f t="shared" si="102"/>
        <v>#N/A</v>
      </c>
    </row>
    <row r="51" spans="7:134">
      <c r="G51" s="99"/>
      <c r="I51">
        <v>36</v>
      </c>
      <c r="J51" s="100">
        <f t="shared" si="96"/>
        <v>1.1402188325636293E-2</v>
      </c>
      <c r="K51" s="104" t="e">
        <f t="shared" si="97"/>
        <v>#N/A</v>
      </c>
      <c r="L51" s="104" t="e">
        <f t="shared" si="98"/>
        <v>#N/A</v>
      </c>
      <c r="M51">
        <v>35</v>
      </c>
      <c r="N51" s="100">
        <f t="shared" si="103"/>
        <v>1.2933644998200166E-2</v>
      </c>
      <c r="O51" s="104" t="e">
        <f t="shared" si="104"/>
        <v>#N/A</v>
      </c>
      <c r="P51" s="104" t="e">
        <f t="shared" si="105"/>
        <v>#N/A</v>
      </c>
      <c r="Q51">
        <v>34</v>
      </c>
      <c r="R51" s="100">
        <f t="shared" si="106"/>
        <v>1.4670795479089165E-2</v>
      </c>
      <c r="S51" s="104" t="e">
        <f t="shared" si="107"/>
        <v>#N/A</v>
      </c>
      <c r="T51" s="104" t="e">
        <f t="shared" si="108"/>
        <v>#N/A</v>
      </c>
      <c r="U51">
        <v>33</v>
      </c>
      <c r="V51" s="100">
        <f t="shared" ref="V51:V68" si="109">EXP(-$D$7*(U51-0.5))</f>
        <v>1.664126702249941E-2</v>
      </c>
      <c r="W51" s="104" t="e">
        <f t="shared" ref="W51:W68" si="110">-$D$10*(1-V51)</f>
        <v>#N/A</v>
      </c>
      <c r="X51" s="104" t="e">
        <f t="shared" ref="X51:X68" si="111">$D$10+W51</f>
        <v>#N/A</v>
      </c>
      <c r="Y51">
        <v>32</v>
      </c>
      <c r="Z51" s="100">
        <f t="shared" si="18"/>
        <v>1.8876397568819488E-2</v>
      </c>
      <c r="AA51" s="104" t="e">
        <f t="shared" si="19"/>
        <v>#N/A</v>
      </c>
      <c r="AB51" s="104" t="e">
        <f t="shared" si="20"/>
        <v>#N/A</v>
      </c>
      <c r="AC51">
        <v>31</v>
      </c>
      <c r="AD51" s="100">
        <f t="shared" si="21"/>
        <v>2.1411734136251932E-2</v>
      </c>
      <c r="AE51" s="104" t="e">
        <f t="shared" si="22"/>
        <v>#N/A</v>
      </c>
      <c r="AF51" s="104" t="e">
        <f t="shared" si="23"/>
        <v>#N/A</v>
      </c>
      <c r="AG51">
        <v>30</v>
      </c>
      <c r="AH51" s="100">
        <f t="shared" si="24"/>
        <v>2.4287598152670609E-2</v>
      </c>
      <c r="AI51" s="104" t="e">
        <f t="shared" si="25"/>
        <v>#N/A</v>
      </c>
      <c r="AJ51" s="104" t="e">
        <f t="shared" si="26"/>
        <v>#N/A</v>
      </c>
      <c r="AK51">
        <v>29</v>
      </c>
      <c r="AL51" s="100">
        <f t="shared" si="27"/>
        <v>2.7549726718625652E-2</v>
      </c>
      <c r="AM51" s="104" t="e">
        <f t="shared" si="28"/>
        <v>#N/A</v>
      </c>
      <c r="AN51" s="104" t="e">
        <f t="shared" si="29"/>
        <v>#N/A</v>
      </c>
      <c r="AO51">
        <v>28</v>
      </c>
      <c r="AP51" s="100">
        <f t="shared" si="30"/>
        <v>3.125E-2</v>
      </c>
      <c r="AQ51" s="104" t="e">
        <f t="shared" si="31"/>
        <v>#N/A</v>
      </c>
      <c r="AR51" s="104" t="e">
        <f t="shared" si="32"/>
        <v>#N/A</v>
      </c>
      <c r="AS51">
        <v>27</v>
      </c>
      <c r="AT51" s="100">
        <f t="shared" si="33"/>
        <v>3.54472663186082E-2</v>
      </c>
      <c r="AU51" s="104" t="e">
        <f t="shared" si="34"/>
        <v>#N/A</v>
      </c>
      <c r="AV51" s="104" t="e">
        <f t="shared" si="35"/>
        <v>#N/A</v>
      </c>
      <c r="AW51">
        <v>26</v>
      </c>
      <c r="AX51" s="100">
        <f t="shared" si="36"/>
        <v>4.0208278062794735E-2</v>
      </c>
      <c r="AY51" s="104" t="e">
        <f t="shared" si="37"/>
        <v>#N/A</v>
      </c>
      <c r="AZ51" s="104" t="e">
        <f t="shared" si="38"/>
        <v>#N/A</v>
      </c>
      <c r="BA51">
        <v>25</v>
      </c>
      <c r="BB51" s="100">
        <f t="shared" si="39"/>
        <v>4.5608753302545178E-2</v>
      </c>
      <c r="BC51" s="104" t="e">
        <f t="shared" si="40"/>
        <v>#N/A</v>
      </c>
      <c r="BD51" s="104" t="e">
        <f t="shared" si="41"/>
        <v>#N/A</v>
      </c>
      <c r="BE51">
        <v>24</v>
      </c>
      <c r="BF51" s="100">
        <f t="shared" si="42"/>
        <v>5.1734579992800671E-2</v>
      </c>
      <c r="BG51" s="104" t="e">
        <f t="shared" si="43"/>
        <v>#N/A</v>
      </c>
      <c r="BH51" s="104" t="e">
        <f t="shared" si="44"/>
        <v>#N/A</v>
      </c>
      <c r="BI51">
        <v>23</v>
      </c>
      <c r="BJ51" s="100">
        <f t="shared" si="45"/>
        <v>5.8683181916356644E-2</v>
      </c>
      <c r="BK51" s="104" t="e">
        <f t="shared" si="46"/>
        <v>#N/A</v>
      </c>
      <c r="BL51" s="104" t="e">
        <f t="shared" si="47"/>
        <v>#N/A</v>
      </c>
      <c r="BM51">
        <v>22</v>
      </c>
      <c r="BN51" s="100">
        <f t="shared" si="48"/>
        <v>6.6565068089997653E-2</v>
      </c>
      <c r="BO51" s="104" t="e">
        <f t="shared" si="49"/>
        <v>#N/A</v>
      </c>
      <c r="BP51" s="104" t="e">
        <f t="shared" si="50"/>
        <v>#N/A</v>
      </c>
      <c r="BQ51">
        <v>21</v>
      </c>
      <c r="BR51" s="100">
        <f t="shared" si="51"/>
        <v>7.5505590275277937E-2</v>
      </c>
      <c r="BS51" s="104" t="e">
        <f t="shared" si="52"/>
        <v>#N/A</v>
      </c>
      <c r="BT51" s="104" t="e">
        <f t="shared" si="53"/>
        <v>#N/A</v>
      </c>
      <c r="BU51">
        <v>20</v>
      </c>
      <c r="BV51" s="100">
        <f t="shared" si="54"/>
        <v>8.564693654500774E-2</v>
      </c>
      <c r="BW51" s="104" t="e">
        <f t="shared" si="55"/>
        <v>#N/A</v>
      </c>
      <c r="BX51" s="104" t="e">
        <f t="shared" si="56"/>
        <v>#N/A</v>
      </c>
      <c r="BY51">
        <v>19</v>
      </c>
      <c r="BZ51" s="100">
        <f t="shared" si="57"/>
        <v>9.7150392610682451E-2</v>
      </c>
      <c r="CA51" s="104" t="e">
        <f t="shared" si="58"/>
        <v>#N/A</v>
      </c>
      <c r="CB51" s="104" t="e">
        <f t="shared" si="59"/>
        <v>#N/A</v>
      </c>
      <c r="CC51">
        <v>18</v>
      </c>
      <c r="CD51" s="100">
        <f t="shared" si="60"/>
        <v>0.11019890687450264</v>
      </c>
      <c r="CE51" s="104" t="e">
        <f t="shared" si="61"/>
        <v>#N/A</v>
      </c>
      <c r="CF51" s="104" t="e">
        <f t="shared" si="62"/>
        <v>#N/A</v>
      </c>
      <c r="CG51">
        <v>17</v>
      </c>
      <c r="CH51" s="100">
        <f t="shared" si="63"/>
        <v>0.12499999999999997</v>
      </c>
      <c r="CI51" s="104" t="e">
        <f t="shared" si="64"/>
        <v>#N/A</v>
      </c>
      <c r="CJ51" s="104" t="e">
        <f t="shared" si="65"/>
        <v>#N/A</v>
      </c>
      <c r="CK51">
        <v>16</v>
      </c>
      <c r="CL51" s="100">
        <f t="shared" si="66"/>
        <v>0.1417890652744328</v>
      </c>
      <c r="CM51" s="104" t="e">
        <f t="shared" si="67"/>
        <v>#N/A</v>
      </c>
      <c r="CN51" s="104" t="e">
        <f t="shared" si="68"/>
        <v>#N/A</v>
      </c>
      <c r="CO51">
        <v>15</v>
      </c>
      <c r="CP51" s="100">
        <f t="shared" si="69"/>
        <v>0.16083311225117897</v>
      </c>
      <c r="CQ51" s="104" t="e">
        <f t="shared" si="70"/>
        <v>#N/A</v>
      </c>
      <c r="CR51" s="104" t="e">
        <f t="shared" si="71"/>
        <v>#N/A</v>
      </c>
      <c r="CS51">
        <v>14</v>
      </c>
      <c r="CT51" s="100">
        <f t="shared" si="72"/>
        <v>0.18243501321018074</v>
      </c>
      <c r="CU51" s="104" t="e">
        <f t="shared" si="73"/>
        <v>#N/A</v>
      </c>
      <c r="CV51" s="104" t="e">
        <f t="shared" si="74"/>
        <v>#N/A</v>
      </c>
      <c r="CW51">
        <v>13</v>
      </c>
      <c r="CX51" s="100">
        <f t="shared" si="75"/>
        <v>0.20693831997120268</v>
      </c>
      <c r="CY51" s="104" t="e">
        <f t="shared" si="76"/>
        <v>#N/A</v>
      </c>
      <c r="CZ51" s="104" t="e">
        <f t="shared" si="77"/>
        <v>#N/A</v>
      </c>
      <c r="DA51">
        <v>12</v>
      </c>
      <c r="DB51" s="100">
        <f t="shared" si="78"/>
        <v>0.23473272766542655</v>
      </c>
      <c r="DC51" s="104" t="e">
        <f t="shared" si="79"/>
        <v>#N/A</v>
      </c>
      <c r="DD51" s="104" t="e">
        <f t="shared" si="80"/>
        <v>#N/A</v>
      </c>
      <c r="DE51">
        <v>11</v>
      </c>
      <c r="DF51" s="100">
        <f t="shared" si="81"/>
        <v>0.26626027235999067</v>
      </c>
      <c r="DG51" s="104" t="e">
        <f t="shared" si="82"/>
        <v>#N/A</v>
      </c>
      <c r="DH51" s="104" t="e">
        <f t="shared" si="83"/>
        <v>#N/A</v>
      </c>
      <c r="DI51">
        <v>10</v>
      </c>
      <c r="DJ51" s="100">
        <f t="shared" si="84"/>
        <v>0.3020223611011118</v>
      </c>
      <c r="DK51" s="104" t="e">
        <f t="shared" si="85"/>
        <v>#N/A</v>
      </c>
      <c r="DL51" s="104" t="e">
        <f t="shared" si="86"/>
        <v>#N/A</v>
      </c>
      <c r="DM51">
        <v>9</v>
      </c>
      <c r="DN51" s="100">
        <f t="shared" si="87"/>
        <v>0.34258774618003091</v>
      </c>
      <c r="DO51" s="104" t="e">
        <f t="shared" si="88"/>
        <v>#N/A</v>
      </c>
      <c r="DP51" s="104" t="e">
        <f t="shared" si="89"/>
        <v>#N/A</v>
      </c>
      <c r="DQ51">
        <v>8</v>
      </c>
      <c r="DR51" s="100">
        <f t="shared" si="90"/>
        <v>0.3886015704427298</v>
      </c>
      <c r="DS51" s="104" t="e">
        <f t="shared" si="91"/>
        <v>#N/A</v>
      </c>
      <c r="DT51" s="104" t="e">
        <f t="shared" si="92"/>
        <v>#N/A</v>
      </c>
      <c r="DU51">
        <v>7</v>
      </c>
      <c r="DV51" s="100">
        <f t="shared" si="93"/>
        <v>0.4407956274980106</v>
      </c>
      <c r="DW51" s="104" t="e">
        <f t="shared" si="94"/>
        <v>#N/A</v>
      </c>
      <c r="DX51" s="104" t="e">
        <f t="shared" si="95"/>
        <v>#N/A</v>
      </c>
      <c r="DZ51">
        <v>36</v>
      </c>
      <c r="EA51">
        <f t="shared" si="99"/>
        <v>-30</v>
      </c>
      <c r="EB51" s="100" t="e">
        <f t="shared" si="100"/>
        <v>#N/A</v>
      </c>
      <c r="EC51" s="5" t="e">
        <f t="shared" si="101"/>
        <v>#N/A</v>
      </c>
      <c r="ED51" s="5" t="e">
        <f t="shared" si="102"/>
        <v>#N/A</v>
      </c>
    </row>
    <row r="52" spans="7:134">
      <c r="G52" s="99"/>
      <c r="I52">
        <v>37</v>
      </c>
      <c r="J52" s="100">
        <f t="shared" si="96"/>
        <v>1.0052069515698687E-2</v>
      </c>
      <c r="K52" s="104" t="e">
        <f t="shared" si="97"/>
        <v>#N/A</v>
      </c>
      <c r="L52" s="104" t="e">
        <f t="shared" si="98"/>
        <v>#N/A</v>
      </c>
      <c r="M52">
        <v>36</v>
      </c>
      <c r="N52" s="100">
        <f t="shared" si="103"/>
        <v>1.1402188325636293E-2</v>
      </c>
      <c r="O52" s="104" t="e">
        <f t="shared" si="104"/>
        <v>#N/A</v>
      </c>
      <c r="P52" s="104" t="e">
        <f t="shared" si="105"/>
        <v>#N/A</v>
      </c>
      <c r="Q52">
        <v>35</v>
      </c>
      <c r="R52" s="100">
        <f t="shared" si="106"/>
        <v>1.2933644998200166E-2</v>
      </c>
      <c r="S52" s="104" t="e">
        <f t="shared" si="107"/>
        <v>#N/A</v>
      </c>
      <c r="T52" s="104" t="e">
        <f t="shared" si="108"/>
        <v>#N/A</v>
      </c>
      <c r="U52">
        <v>34</v>
      </c>
      <c r="V52" s="100">
        <f t="shared" si="109"/>
        <v>1.4670795479089165E-2</v>
      </c>
      <c r="W52" s="104" t="e">
        <f t="shared" si="110"/>
        <v>#N/A</v>
      </c>
      <c r="X52" s="104" t="e">
        <f t="shared" si="111"/>
        <v>#N/A</v>
      </c>
      <c r="Y52">
        <v>33</v>
      </c>
      <c r="Z52" s="100">
        <f t="shared" ref="Z52:Z69" si="112">EXP(-$D$7*(Y52-0.5))</f>
        <v>1.664126702249941E-2</v>
      </c>
      <c r="AA52" s="104" t="e">
        <f t="shared" ref="AA52:AA69" si="113">-$D$10*(1-Z52)</f>
        <v>#N/A</v>
      </c>
      <c r="AB52" s="104" t="e">
        <f t="shared" ref="AB52:AB69" si="114">$D$10+AA52</f>
        <v>#N/A</v>
      </c>
      <c r="AC52">
        <v>32</v>
      </c>
      <c r="AD52" s="100">
        <f t="shared" si="21"/>
        <v>1.8876397568819488E-2</v>
      </c>
      <c r="AE52" s="104" t="e">
        <f t="shared" si="22"/>
        <v>#N/A</v>
      </c>
      <c r="AF52" s="104" t="e">
        <f t="shared" si="23"/>
        <v>#N/A</v>
      </c>
      <c r="AG52">
        <v>31</v>
      </c>
      <c r="AH52" s="100">
        <f t="shared" si="24"/>
        <v>2.1411734136251932E-2</v>
      </c>
      <c r="AI52" s="104" t="e">
        <f t="shared" si="25"/>
        <v>#N/A</v>
      </c>
      <c r="AJ52" s="104" t="e">
        <f t="shared" si="26"/>
        <v>#N/A</v>
      </c>
      <c r="AK52">
        <v>30</v>
      </c>
      <c r="AL52" s="100">
        <f t="shared" si="27"/>
        <v>2.4287598152670609E-2</v>
      </c>
      <c r="AM52" s="104" t="e">
        <f t="shared" si="28"/>
        <v>#N/A</v>
      </c>
      <c r="AN52" s="104" t="e">
        <f t="shared" si="29"/>
        <v>#N/A</v>
      </c>
      <c r="AO52">
        <v>29</v>
      </c>
      <c r="AP52" s="100">
        <f t="shared" si="30"/>
        <v>2.7549726718625652E-2</v>
      </c>
      <c r="AQ52" s="104" t="e">
        <f t="shared" si="31"/>
        <v>#N/A</v>
      </c>
      <c r="AR52" s="104" t="e">
        <f t="shared" si="32"/>
        <v>#N/A</v>
      </c>
      <c r="AS52">
        <v>28</v>
      </c>
      <c r="AT52" s="100">
        <f t="shared" si="33"/>
        <v>3.125E-2</v>
      </c>
      <c r="AU52" s="104" t="e">
        <f t="shared" si="34"/>
        <v>#N/A</v>
      </c>
      <c r="AV52" s="104" t="e">
        <f t="shared" si="35"/>
        <v>#N/A</v>
      </c>
      <c r="AW52">
        <v>27</v>
      </c>
      <c r="AX52" s="100">
        <f t="shared" si="36"/>
        <v>3.54472663186082E-2</v>
      </c>
      <c r="AY52" s="104" t="e">
        <f t="shared" si="37"/>
        <v>#N/A</v>
      </c>
      <c r="AZ52" s="104" t="e">
        <f t="shared" si="38"/>
        <v>#N/A</v>
      </c>
      <c r="BA52">
        <v>26</v>
      </c>
      <c r="BB52" s="100">
        <f t="shared" si="39"/>
        <v>4.0208278062794735E-2</v>
      </c>
      <c r="BC52" s="104" t="e">
        <f t="shared" si="40"/>
        <v>#N/A</v>
      </c>
      <c r="BD52" s="104" t="e">
        <f t="shared" si="41"/>
        <v>#N/A</v>
      </c>
      <c r="BE52">
        <v>25</v>
      </c>
      <c r="BF52" s="100">
        <f t="shared" si="42"/>
        <v>4.5608753302545178E-2</v>
      </c>
      <c r="BG52" s="104" t="e">
        <f t="shared" si="43"/>
        <v>#N/A</v>
      </c>
      <c r="BH52" s="104" t="e">
        <f t="shared" si="44"/>
        <v>#N/A</v>
      </c>
      <c r="BI52">
        <v>24</v>
      </c>
      <c r="BJ52" s="100">
        <f t="shared" si="45"/>
        <v>5.1734579992800671E-2</v>
      </c>
      <c r="BK52" s="104" t="e">
        <f t="shared" si="46"/>
        <v>#N/A</v>
      </c>
      <c r="BL52" s="104" t="e">
        <f t="shared" si="47"/>
        <v>#N/A</v>
      </c>
      <c r="BM52">
        <v>23</v>
      </c>
      <c r="BN52" s="100">
        <f t="shared" si="48"/>
        <v>5.8683181916356644E-2</v>
      </c>
      <c r="BO52" s="104" t="e">
        <f t="shared" si="49"/>
        <v>#N/A</v>
      </c>
      <c r="BP52" s="104" t="e">
        <f t="shared" si="50"/>
        <v>#N/A</v>
      </c>
      <c r="BQ52">
        <v>22</v>
      </c>
      <c r="BR52" s="100">
        <f t="shared" si="51"/>
        <v>6.6565068089997653E-2</v>
      </c>
      <c r="BS52" s="104" t="e">
        <f t="shared" si="52"/>
        <v>#N/A</v>
      </c>
      <c r="BT52" s="104" t="e">
        <f t="shared" si="53"/>
        <v>#N/A</v>
      </c>
      <c r="BU52">
        <v>21</v>
      </c>
      <c r="BV52" s="100">
        <f t="shared" si="54"/>
        <v>7.5505590275277937E-2</v>
      </c>
      <c r="BW52" s="104" t="e">
        <f t="shared" si="55"/>
        <v>#N/A</v>
      </c>
      <c r="BX52" s="104" t="e">
        <f t="shared" si="56"/>
        <v>#N/A</v>
      </c>
      <c r="BY52">
        <v>20</v>
      </c>
      <c r="BZ52" s="100">
        <f t="shared" si="57"/>
        <v>8.564693654500774E-2</v>
      </c>
      <c r="CA52" s="104" t="e">
        <f t="shared" si="58"/>
        <v>#N/A</v>
      </c>
      <c r="CB52" s="104" t="e">
        <f t="shared" si="59"/>
        <v>#N/A</v>
      </c>
      <c r="CC52">
        <v>19</v>
      </c>
      <c r="CD52" s="100">
        <f t="shared" si="60"/>
        <v>9.7150392610682451E-2</v>
      </c>
      <c r="CE52" s="104" t="e">
        <f t="shared" si="61"/>
        <v>#N/A</v>
      </c>
      <c r="CF52" s="104" t="e">
        <f t="shared" si="62"/>
        <v>#N/A</v>
      </c>
      <c r="CG52">
        <v>18</v>
      </c>
      <c r="CH52" s="100">
        <f t="shared" si="63"/>
        <v>0.11019890687450264</v>
      </c>
      <c r="CI52" s="104" t="e">
        <f t="shared" si="64"/>
        <v>#N/A</v>
      </c>
      <c r="CJ52" s="104" t="e">
        <f t="shared" si="65"/>
        <v>#N/A</v>
      </c>
      <c r="CK52">
        <v>17</v>
      </c>
      <c r="CL52" s="100">
        <f t="shared" si="66"/>
        <v>0.12499999999999997</v>
      </c>
      <c r="CM52" s="104" t="e">
        <f t="shared" si="67"/>
        <v>#N/A</v>
      </c>
      <c r="CN52" s="104" t="e">
        <f t="shared" si="68"/>
        <v>#N/A</v>
      </c>
      <c r="CO52">
        <v>16</v>
      </c>
      <c r="CP52" s="100">
        <f t="shared" si="69"/>
        <v>0.1417890652744328</v>
      </c>
      <c r="CQ52" s="104" t="e">
        <f t="shared" si="70"/>
        <v>#N/A</v>
      </c>
      <c r="CR52" s="104" t="e">
        <f t="shared" si="71"/>
        <v>#N/A</v>
      </c>
      <c r="CS52">
        <v>15</v>
      </c>
      <c r="CT52" s="100">
        <f t="shared" si="72"/>
        <v>0.16083311225117897</v>
      </c>
      <c r="CU52" s="104" t="e">
        <f t="shared" si="73"/>
        <v>#N/A</v>
      </c>
      <c r="CV52" s="104" t="e">
        <f t="shared" si="74"/>
        <v>#N/A</v>
      </c>
      <c r="CW52">
        <v>14</v>
      </c>
      <c r="CX52" s="100">
        <f t="shared" si="75"/>
        <v>0.18243501321018074</v>
      </c>
      <c r="CY52" s="104" t="e">
        <f t="shared" si="76"/>
        <v>#N/A</v>
      </c>
      <c r="CZ52" s="104" t="e">
        <f t="shared" si="77"/>
        <v>#N/A</v>
      </c>
      <c r="DA52">
        <v>13</v>
      </c>
      <c r="DB52" s="100">
        <f t="shared" si="78"/>
        <v>0.20693831997120268</v>
      </c>
      <c r="DC52" s="104" t="e">
        <f t="shared" si="79"/>
        <v>#N/A</v>
      </c>
      <c r="DD52" s="104" t="e">
        <f t="shared" si="80"/>
        <v>#N/A</v>
      </c>
      <c r="DE52">
        <v>12</v>
      </c>
      <c r="DF52" s="100">
        <f t="shared" si="81"/>
        <v>0.23473272766542655</v>
      </c>
      <c r="DG52" s="104" t="e">
        <f t="shared" si="82"/>
        <v>#N/A</v>
      </c>
      <c r="DH52" s="104" t="e">
        <f t="shared" si="83"/>
        <v>#N/A</v>
      </c>
      <c r="DI52">
        <v>11</v>
      </c>
      <c r="DJ52" s="100">
        <f t="shared" si="84"/>
        <v>0.26626027235999067</v>
      </c>
      <c r="DK52" s="104" t="e">
        <f t="shared" si="85"/>
        <v>#N/A</v>
      </c>
      <c r="DL52" s="104" t="e">
        <f t="shared" si="86"/>
        <v>#N/A</v>
      </c>
      <c r="DM52">
        <v>10</v>
      </c>
      <c r="DN52" s="100">
        <f t="shared" si="87"/>
        <v>0.3020223611011118</v>
      </c>
      <c r="DO52" s="104" t="e">
        <f t="shared" si="88"/>
        <v>#N/A</v>
      </c>
      <c r="DP52" s="104" t="e">
        <f t="shared" si="89"/>
        <v>#N/A</v>
      </c>
      <c r="DQ52">
        <v>9</v>
      </c>
      <c r="DR52" s="100">
        <f t="shared" si="90"/>
        <v>0.34258774618003091</v>
      </c>
      <c r="DS52" s="104" t="e">
        <f t="shared" si="91"/>
        <v>#N/A</v>
      </c>
      <c r="DT52" s="104" t="e">
        <f t="shared" si="92"/>
        <v>#N/A</v>
      </c>
      <c r="DU52">
        <v>8</v>
      </c>
      <c r="DV52" s="100">
        <f t="shared" si="93"/>
        <v>0.3886015704427298</v>
      </c>
      <c r="DW52" s="104" t="e">
        <f t="shared" si="94"/>
        <v>#N/A</v>
      </c>
      <c r="DX52" s="104" t="e">
        <f t="shared" si="95"/>
        <v>#N/A</v>
      </c>
      <c r="DZ52">
        <v>37</v>
      </c>
      <c r="EA52">
        <f t="shared" si="99"/>
        <v>-30</v>
      </c>
      <c r="EB52" s="100" t="e">
        <f t="shared" si="100"/>
        <v>#N/A</v>
      </c>
      <c r="EC52" s="5" t="e">
        <f t="shared" si="101"/>
        <v>#N/A</v>
      </c>
      <c r="ED52" s="5" t="e">
        <f t="shared" si="102"/>
        <v>#N/A</v>
      </c>
    </row>
    <row r="53" spans="7:134">
      <c r="G53" s="99"/>
      <c r="I53">
        <v>38</v>
      </c>
      <c r="J53" s="100">
        <f t="shared" si="96"/>
        <v>8.8618165796520484E-3</v>
      </c>
      <c r="K53" s="104" t="e">
        <f t="shared" si="97"/>
        <v>#N/A</v>
      </c>
      <c r="L53" s="104" t="e">
        <f t="shared" si="98"/>
        <v>#N/A</v>
      </c>
      <c r="M53">
        <v>37</v>
      </c>
      <c r="N53" s="100">
        <f t="shared" si="103"/>
        <v>1.0052069515698687E-2</v>
      </c>
      <c r="O53" s="104" t="e">
        <f t="shared" si="104"/>
        <v>#N/A</v>
      </c>
      <c r="P53" s="104" t="e">
        <f t="shared" si="105"/>
        <v>#N/A</v>
      </c>
      <c r="Q53">
        <v>36</v>
      </c>
      <c r="R53" s="100">
        <f t="shared" si="106"/>
        <v>1.1402188325636293E-2</v>
      </c>
      <c r="S53" s="104" t="e">
        <f t="shared" si="107"/>
        <v>#N/A</v>
      </c>
      <c r="T53" s="104" t="e">
        <f t="shared" si="108"/>
        <v>#N/A</v>
      </c>
      <c r="U53">
        <v>35</v>
      </c>
      <c r="V53" s="100">
        <f t="shared" si="109"/>
        <v>1.2933644998200166E-2</v>
      </c>
      <c r="W53" s="104" t="e">
        <f t="shared" si="110"/>
        <v>#N/A</v>
      </c>
      <c r="X53" s="104" t="e">
        <f t="shared" si="111"/>
        <v>#N/A</v>
      </c>
      <c r="Y53">
        <v>34</v>
      </c>
      <c r="Z53" s="100">
        <f t="shared" si="112"/>
        <v>1.4670795479089165E-2</v>
      </c>
      <c r="AA53" s="104" t="e">
        <f t="shared" si="113"/>
        <v>#N/A</v>
      </c>
      <c r="AB53" s="104" t="e">
        <f t="shared" si="114"/>
        <v>#N/A</v>
      </c>
      <c r="AC53">
        <v>33</v>
      </c>
      <c r="AD53" s="100">
        <f t="shared" ref="AD53:AD70" si="115">EXP(-$D$7*(AC53-0.5))</f>
        <v>1.664126702249941E-2</v>
      </c>
      <c r="AE53" s="104" t="e">
        <f t="shared" ref="AE53:AE70" si="116">-$D$10*(1-AD53)</f>
        <v>#N/A</v>
      </c>
      <c r="AF53" s="104" t="e">
        <f t="shared" ref="AF53:AF70" si="117">$D$10+AE53</f>
        <v>#N/A</v>
      </c>
      <c r="AG53">
        <v>32</v>
      </c>
      <c r="AH53" s="100">
        <f t="shared" si="24"/>
        <v>1.8876397568819488E-2</v>
      </c>
      <c r="AI53" s="104" t="e">
        <f t="shared" si="25"/>
        <v>#N/A</v>
      </c>
      <c r="AJ53" s="104" t="e">
        <f t="shared" si="26"/>
        <v>#N/A</v>
      </c>
      <c r="AK53">
        <v>31</v>
      </c>
      <c r="AL53" s="100">
        <f t="shared" si="27"/>
        <v>2.1411734136251932E-2</v>
      </c>
      <c r="AM53" s="104" t="e">
        <f t="shared" si="28"/>
        <v>#N/A</v>
      </c>
      <c r="AN53" s="104" t="e">
        <f t="shared" si="29"/>
        <v>#N/A</v>
      </c>
      <c r="AO53">
        <v>30</v>
      </c>
      <c r="AP53" s="100">
        <f t="shared" si="30"/>
        <v>2.4287598152670609E-2</v>
      </c>
      <c r="AQ53" s="104" t="e">
        <f t="shared" si="31"/>
        <v>#N/A</v>
      </c>
      <c r="AR53" s="104" t="e">
        <f t="shared" si="32"/>
        <v>#N/A</v>
      </c>
      <c r="AS53">
        <v>29</v>
      </c>
      <c r="AT53" s="100">
        <f t="shared" si="33"/>
        <v>2.7549726718625652E-2</v>
      </c>
      <c r="AU53" s="104" t="e">
        <f t="shared" si="34"/>
        <v>#N/A</v>
      </c>
      <c r="AV53" s="104" t="e">
        <f t="shared" si="35"/>
        <v>#N/A</v>
      </c>
      <c r="AW53">
        <v>28</v>
      </c>
      <c r="AX53" s="100">
        <f t="shared" si="36"/>
        <v>3.125E-2</v>
      </c>
      <c r="AY53" s="104" t="e">
        <f t="shared" si="37"/>
        <v>#N/A</v>
      </c>
      <c r="AZ53" s="104" t="e">
        <f t="shared" si="38"/>
        <v>#N/A</v>
      </c>
      <c r="BA53">
        <v>27</v>
      </c>
      <c r="BB53" s="100">
        <f t="shared" si="39"/>
        <v>3.54472663186082E-2</v>
      </c>
      <c r="BC53" s="104" t="e">
        <f t="shared" si="40"/>
        <v>#N/A</v>
      </c>
      <c r="BD53" s="104" t="e">
        <f t="shared" si="41"/>
        <v>#N/A</v>
      </c>
      <c r="BE53">
        <v>26</v>
      </c>
      <c r="BF53" s="100">
        <f t="shared" si="42"/>
        <v>4.0208278062794735E-2</v>
      </c>
      <c r="BG53" s="104" t="e">
        <f t="shared" si="43"/>
        <v>#N/A</v>
      </c>
      <c r="BH53" s="104" t="e">
        <f t="shared" si="44"/>
        <v>#N/A</v>
      </c>
      <c r="BI53">
        <v>25</v>
      </c>
      <c r="BJ53" s="100">
        <f t="shared" si="45"/>
        <v>4.5608753302545178E-2</v>
      </c>
      <c r="BK53" s="104" t="e">
        <f t="shared" si="46"/>
        <v>#N/A</v>
      </c>
      <c r="BL53" s="104" t="e">
        <f t="shared" si="47"/>
        <v>#N/A</v>
      </c>
      <c r="BM53">
        <v>24</v>
      </c>
      <c r="BN53" s="100">
        <f t="shared" si="48"/>
        <v>5.1734579992800671E-2</v>
      </c>
      <c r="BO53" s="104" t="e">
        <f t="shared" si="49"/>
        <v>#N/A</v>
      </c>
      <c r="BP53" s="104" t="e">
        <f t="shared" si="50"/>
        <v>#N/A</v>
      </c>
      <c r="BQ53">
        <v>23</v>
      </c>
      <c r="BR53" s="100">
        <f t="shared" si="51"/>
        <v>5.8683181916356644E-2</v>
      </c>
      <c r="BS53" s="104" t="e">
        <f t="shared" si="52"/>
        <v>#N/A</v>
      </c>
      <c r="BT53" s="104" t="e">
        <f t="shared" si="53"/>
        <v>#N/A</v>
      </c>
      <c r="BU53">
        <v>22</v>
      </c>
      <c r="BV53" s="100">
        <f t="shared" si="54"/>
        <v>6.6565068089997653E-2</v>
      </c>
      <c r="BW53" s="104" t="e">
        <f t="shared" si="55"/>
        <v>#N/A</v>
      </c>
      <c r="BX53" s="104" t="e">
        <f t="shared" si="56"/>
        <v>#N/A</v>
      </c>
      <c r="BY53">
        <v>21</v>
      </c>
      <c r="BZ53" s="100">
        <f t="shared" si="57"/>
        <v>7.5505590275277937E-2</v>
      </c>
      <c r="CA53" s="104" t="e">
        <f t="shared" si="58"/>
        <v>#N/A</v>
      </c>
      <c r="CB53" s="104" t="e">
        <f t="shared" si="59"/>
        <v>#N/A</v>
      </c>
      <c r="CC53">
        <v>20</v>
      </c>
      <c r="CD53" s="100">
        <f t="shared" si="60"/>
        <v>8.564693654500774E-2</v>
      </c>
      <c r="CE53" s="104" t="e">
        <f t="shared" si="61"/>
        <v>#N/A</v>
      </c>
      <c r="CF53" s="104" t="e">
        <f t="shared" si="62"/>
        <v>#N/A</v>
      </c>
      <c r="CG53">
        <v>19</v>
      </c>
      <c r="CH53" s="100">
        <f t="shared" si="63"/>
        <v>9.7150392610682451E-2</v>
      </c>
      <c r="CI53" s="104" t="e">
        <f t="shared" si="64"/>
        <v>#N/A</v>
      </c>
      <c r="CJ53" s="104" t="e">
        <f t="shared" si="65"/>
        <v>#N/A</v>
      </c>
      <c r="CK53">
        <v>18</v>
      </c>
      <c r="CL53" s="100">
        <f t="shared" si="66"/>
        <v>0.11019890687450264</v>
      </c>
      <c r="CM53" s="104" t="e">
        <f t="shared" si="67"/>
        <v>#N/A</v>
      </c>
      <c r="CN53" s="104" t="e">
        <f t="shared" si="68"/>
        <v>#N/A</v>
      </c>
      <c r="CO53">
        <v>17</v>
      </c>
      <c r="CP53" s="100">
        <f t="shared" si="69"/>
        <v>0.12499999999999997</v>
      </c>
      <c r="CQ53" s="104" t="e">
        <f t="shared" si="70"/>
        <v>#N/A</v>
      </c>
      <c r="CR53" s="104" t="e">
        <f t="shared" si="71"/>
        <v>#N/A</v>
      </c>
      <c r="CS53">
        <v>16</v>
      </c>
      <c r="CT53" s="100">
        <f t="shared" si="72"/>
        <v>0.1417890652744328</v>
      </c>
      <c r="CU53" s="104" t="e">
        <f t="shared" si="73"/>
        <v>#N/A</v>
      </c>
      <c r="CV53" s="104" t="e">
        <f t="shared" si="74"/>
        <v>#N/A</v>
      </c>
      <c r="CW53">
        <v>15</v>
      </c>
      <c r="CX53" s="100">
        <f t="shared" si="75"/>
        <v>0.16083311225117897</v>
      </c>
      <c r="CY53" s="104" t="e">
        <f t="shared" si="76"/>
        <v>#N/A</v>
      </c>
      <c r="CZ53" s="104" t="e">
        <f t="shared" si="77"/>
        <v>#N/A</v>
      </c>
      <c r="DA53">
        <v>14</v>
      </c>
      <c r="DB53" s="100">
        <f t="shared" si="78"/>
        <v>0.18243501321018074</v>
      </c>
      <c r="DC53" s="104" t="e">
        <f t="shared" si="79"/>
        <v>#N/A</v>
      </c>
      <c r="DD53" s="104" t="e">
        <f t="shared" si="80"/>
        <v>#N/A</v>
      </c>
      <c r="DE53">
        <v>13</v>
      </c>
      <c r="DF53" s="100">
        <f t="shared" si="81"/>
        <v>0.20693831997120268</v>
      </c>
      <c r="DG53" s="104" t="e">
        <f t="shared" si="82"/>
        <v>#N/A</v>
      </c>
      <c r="DH53" s="104" t="e">
        <f t="shared" si="83"/>
        <v>#N/A</v>
      </c>
      <c r="DI53">
        <v>12</v>
      </c>
      <c r="DJ53" s="100">
        <f t="shared" si="84"/>
        <v>0.23473272766542655</v>
      </c>
      <c r="DK53" s="104" t="e">
        <f t="shared" si="85"/>
        <v>#N/A</v>
      </c>
      <c r="DL53" s="104" t="e">
        <f t="shared" si="86"/>
        <v>#N/A</v>
      </c>
      <c r="DM53">
        <v>11</v>
      </c>
      <c r="DN53" s="100">
        <f t="shared" si="87"/>
        <v>0.26626027235999067</v>
      </c>
      <c r="DO53" s="104" t="e">
        <f t="shared" si="88"/>
        <v>#N/A</v>
      </c>
      <c r="DP53" s="104" t="e">
        <f t="shared" si="89"/>
        <v>#N/A</v>
      </c>
      <c r="DQ53">
        <v>10</v>
      </c>
      <c r="DR53" s="100">
        <f t="shared" si="90"/>
        <v>0.3020223611011118</v>
      </c>
      <c r="DS53" s="104" t="e">
        <f t="shared" si="91"/>
        <v>#N/A</v>
      </c>
      <c r="DT53" s="104" t="e">
        <f t="shared" si="92"/>
        <v>#N/A</v>
      </c>
      <c r="DU53">
        <v>9</v>
      </c>
      <c r="DV53" s="100">
        <f t="shared" si="93"/>
        <v>0.34258774618003091</v>
      </c>
      <c r="DW53" s="104" t="e">
        <f t="shared" si="94"/>
        <v>#N/A</v>
      </c>
      <c r="DX53" s="104" t="e">
        <f t="shared" si="95"/>
        <v>#N/A</v>
      </c>
      <c r="DZ53">
        <v>38</v>
      </c>
      <c r="EA53">
        <f t="shared" si="99"/>
        <v>-30</v>
      </c>
      <c r="EB53" s="100" t="e">
        <f t="shared" si="100"/>
        <v>#N/A</v>
      </c>
      <c r="EC53" s="5" t="e">
        <f t="shared" si="101"/>
        <v>#N/A</v>
      </c>
      <c r="ED53" s="5" t="e">
        <f t="shared" si="102"/>
        <v>#N/A</v>
      </c>
    </row>
    <row r="54" spans="7:134">
      <c r="G54" s="99"/>
      <c r="I54">
        <v>39</v>
      </c>
      <c r="J54" s="100">
        <f t="shared" si="96"/>
        <v>7.8124999999999948E-3</v>
      </c>
      <c r="K54" s="104" t="e">
        <f t="shared" si="97"/>
        <v>#N/A</v>
      </c>
      <c r="L54" s="104" t="e">
        <f t="shared" si="98"/>
        <v>#N/A</v>
      </c>
      <c r="M54">
        <v>38</v>
      </c>
      <c r="N54" s="100">
        <f t="shared" si="103"/>
        <v>8.8618165796520484E-3</v>
      </c>
      <c r="O54" s="104" t="e">
        <f t="shared" si="104"/>
        <v>#N/A</v>
      </c>
      <c r="P54" s="104" t="e">
        <f t="shared" si="105"/>
        <v>#N/A</v>
      </c>
      <c r="Q54">
        <v>37</v>
      </c>
      <c r="R54" s="100">
        <f t="shared" si="106"/>
        <v>1.0052069515698687E-2</v>
      </c>
      <c r="S54" s="104" t="e">
        <f t="shared" si="107"/>
        <v>#N/A</v>
      </c>
      <c r="T54" s="104" t="e">
        <f t="shared" si="108"/>
        <v>#N/A</v>
      </c>
      <c r="U54">
        <v>36</v>
      </c>
      <c r="V54" s="100">
        <f t="shared" si="109"/>
        <v>1.1402188325636293E-2</v>
      </c>
      <c r="W54" s="104" t="e">
        <f t="shared" si="110"/>
        <v>#N/A</v>
      </c>
      <c r="X54" s="104" t="e">
        <f t="shared" si="111"/>
        <v>#N/A</v>
      </c>
      <c r="Y54">
        <v>35</v>
      </c>
      <c r="Z54" s="100">
        <f t="shared" si="112"/>
        <v>1.2933644998200166E-2</v>
      </c>
      <c r="AA54" s="104" t="e">
        <f t="shared" si="113"/>
        <v>#N/A</v>
      </c>
      <c r="AB54" s="104" t="e">
        <f t="shared" si="114"/>
        <v>#N/A</v>
      </c>
      <c r="AC54">
        <v>34</v>
      </c>
      <c r="AD54" s="100">
        <f t="shared" si="115"/>
        <v>1.4670795479089165E-2</v>
      </c>
      <c r="AE54" s="104" t="e">
        <f t="shared" si="116"/>
        <v>#N/A</v>
      </c>
      <c r="AF54" s="104" t="e">
        <f t="shared" si="117"/>
        <v>#N/A</v>
      </c>
      <c r="AG54">
        <v>33</v>
      </c>
      <c r="AH54" s="100">
        <f t="shared" ref="AH54:AH71" si="118">EXP(-$D$7*(AG54-0.5))</f>
        <v>1.664126702249941E-2</v>
      </c>
      <c r="AI54" s="104" t="e">
        <f t="shared" ref="AI54:AI71" si="119">-$D$10*(1-AH54)</f>
        <v>#N/A</v>
      </c>
      <c r="AJ54" s="104" t="e">
        <f t="shared" ref="AJ54:AJ71" si="120">$D$10+AI54</f>
        <v>#N/A</v>
      </c>
      <c r="AK54">
        <v>32</v>
      </c>
      <c r="AL54" s="100">
        <f t="shared" si="27"/>
        <v>1.8876397568819488E-2</v>
      </c>
      <c r="AM54" s="104" t="e">
        <f t="shared" si="28"/>
        <v>#N/A</v>
      </c>
      <c r="AN54" s="104" t="e">
        <f t="shared" si="29"/>
        <v>#N/A</v>
      </c>
      <c r="AO54">
        <v>31</v>
      </c>
      <c r="AP54" s="100">
        <f t="shared" si="30"/>
        <v>2.1411734136251932E-2</v>
      </c>
      <c r="AQ54" s="104" t="e">
        <f t="shared" si="31"/>
        <v>#N/A</v>
      </c>
      <c r="AR54" s="104" t="e">
        <f t="shared" si="32"/>
        <v>#N/A</v>
      </c>
      <c r="AS54">
        <v>30</v>
      </c>
      <c r="AT54" s="100">
        <f t="shared" si="33"/>
        <v>2.4287598152670609E-2</v>
      </c>
      <c r="AU54" s="104" t="e">
        <f t="shared" si="34"/>
        <v>#N/A</v>
      </c>
      <c r="AV54" s="104" t="e">
        <f t="shared" si="35"/>
        <v>#N/A</v>
      </c>
      <c r="AW54">
        <v>29</v>
      </c>
      <c r="AX54" s="100">
        <f t="shared" si="36"/>
        <v>2.7549726718625652E-2</v>
      </c>
      <c r="AY54" s="104" t="e">
        <f t="shared" si="37"/>
        <v>#N/A</v>
      </c>
      <c r="AZ54" s="104" t="e">
        <f t="shared" si="38"/>
        <v>#N/A</v>
      </c>
      <c r="BA54">
        <v>28</v>
      </c>
      <c r="BB54" s="100">
        <f t="shared" si="39"/>
        <v>3.125E-2</v>
      </c>
      <c r="BC54" s="104" t="e">
        <f t="shared" si="40"/>
        <v>#N/A</v>
      </c>
      <c r="BD54" s="104" t="e">
        <f t="shared" si="41"/>
        <v>#N/A</v>
      </c>
      <c r="BE54">
        <v>27</v>
      </c>
      <c r="BF54" s="100">
        <f t="shared" si="42"/>
        <v>3.54472663186082E-2</v>
      </c>
      <c r="BG54" s="104" t="e">
        <f t="shared" si="43"/>
        <v>#N/A</v>
      </c>
      <c r="BH54" s="104" t="e">
        <f t="shared" si="44"/>
        <v>#N/A</v>
      </c>
      <c r="BI54">
        <v>26</v>
      </c>
      <c r="BJ54" s="100">
        <f t="shared" si="45"/>
        <v>4.0208278062794735E-2</v>
      </c>
      <c r="BK54" s="104" t="e">
        <f t="shared" si="46"/>
        <v>#N/A</v>
      </c>
      <c r="BL54" s="104" t="e">
        <f t="shared" si="47"/>
        <v>#N/A</v>
      </c>
      <c r="BM54">
        <v>25</v>
      </c>
      <c r="BN54" s="100">
        <f t="shared" si="48"/>
        <v>4.5608753302545178E-2</v>
      </c>
      <c r="BO54" s="104" t="e">
        <f t="shared" si="49"/>
        <v>#N/A</v>
      </c>
      <c r="BP54" s="104" t="e">
        <f t="shared" si="50"/>
        <v>#N/A</v>
      </c>
      <c r="BQ54">
        <v>24</v>
      </c>
      <c r="BR54" s="100">
        <f t="shared" si="51"/>
        <v>5.1734579992800671E-2</v>
      </c>
      <c r="BS54" s="104" t="e">
        <f t="shared" si="52"/>
        <v>#N/A</v>
      </c>
      <c r="BT54" s="104" t="e">
        <f t="shared" si="53"/>
        <v>#N/A</v>
      </c>
      <c r="BU54">
        <v>23</v>
      </c>
      <c r="BV54" s="100">
        <f t="shared" si="54"/>
        <v>5.8683181916356644E-2</v>
      </c>
      <c r="BW54" s="104" t="e">
        <f t="shared" si="55"/>
        <v>#N/A</v>
      </c>
      <c r="BX54" s="104" t="e">
        <f t="shared" si="56"/>
        <v>#N/A</v>
      </c>
      <c r="BY54">
        <v>22</v>
      </c>
      <c r="BZ54" s="100">
        <f t="shared" si="57"/>
        <v>6.6565068089997653E-2</v>
      </c>
      <c r="CA54" s="104" t="e">
        <f t="shared" si="58"/>
        <v>#N/A</v>
      </c>
      <c r="CB54" s="104" t="e">
        <f t="shared" si="59"/>
        <v>#N/A</v>
      </c>
      <c r="CC54">
        <v>21</v>
      </c>
      <c r="CD54" s="100">
        <f t="shared" si="60"/>
        <v>7.5505590275277937E-2</v>
      </c>
      <c r="CE54" s="104" t="e">
        <f t="shared" si="61"/>
        <v>#N/A</v>
      </c>
      <c r="CF54" s="104" t="e">
        <f t="shared" si="62"/>
        <v>#N/A</v>
      </c>
      <c r="CG54">
        <v>20</v>
      </c>
      <c r="CH54" s="100">
        <f t="shared" si="63"/>
        <v>8.564693654500774E-2</v>
      </c>
      <c r="CI54" s="104" t="e">
        <f t="shared" si="64"/>
        <v>#N/A</v>
      </c>
      <c r="CJ54" s="104" t="e">
        <f t="shared" si="65"/>
        <v>#N/A</v>
      </c>
      <c r="CK54">
        <v>19</v>
      </c>
      <c r="CL54" s="100">
        <f t="shared" si="66"/>
        <v>9.7150392610682451E-2</v>
      </c>
      <c r="CM54" s="104" t="e">
        <f t="shared" si="67"/>
        <v>#N/A</v>
      </c>
      <c r="CN54" s="104" t="e">
        <f t="shared" si="68"/>
        <v>#N/A</v>
      </c>
      <c r="CO54">
        <v>18</v>
      </c>
      <c r="CP54" s="100">
        <f t="shared" si="69"/>
        <v>0.11019890687450264</v>
      </c>
      <c r="CQ54" s="104" t="e">
        <f t="shared" si="70"/>
        <v>#N/A</v>
      </c>
      <c r="CR54" s="104" t="e">
        <f t="shared" si="71"/>
        <v>#N/A</v>
      </c>
      <c r="CS54">
        <v>17</v>
      </c>
      <c r="CT54" s="100">
        <f t="shared" si="72"/>
        <v>0.12499999999999997</v>
      </c>
      <c r="CU54" s="104" t="e">
        <f t="shared" si="73"/>
        <v>#N/A</v>
      </c>
      <c r="CV54" s="104" t="e">
        <f t="shared" si="74"/>
        <v>#N/A</v>
      </c>
      <c r="CW54">
        <v>16</v>
      </c>
      <c r="CX54" s="100">
        <f t="shared" si="75"/>
        <v>0.1417890652744328</v>
      </c>
      <c r="CY54" s="104" t="e">
        <f t="shared" si="76"/>
        <v>#N/A</v>
      </c>
      <c r="CZ54" s="104" t="e">
        <f t="shared" si="77"/>
        <v>#N/A</v>
      </c>
      <c r="DA54">
        <v>15</v>
      </c>
      <c r="DB54" s="100">
        <f t="shared" si="78"/>
        <v>0.16083311225117897</v>
      </c>
      <c r="DC54" s="104" t="e">
        <f t="shared" si="79"/>
        <v>#N/A</v>
      </c>
      <c r="DD54" s="104" t="e">
        <f t="shared" si="80"/>
        <v>#N/A</v>
      </c>
      <c r="DE54">
        <v>14</v>
      </c>
      <c r="DF54" s="100">
        <f t="shared" si="81"/>
        <v>0.18243501321018074</v>
      </c>
      <c r="DG54" s="104" t="e">
        <f t="shared" si="82"/>
        <v>#N/A</v>
      </c>
      <c r="DH54" s="104" t="e">
        <f t="shared" si="83"/>
        <v>#N/A</v>
      </c>
      <c r="DI54">
        <v>13</v>
      </c>
      <c r="DJ54" s="100">
        <f t="shared" si="84"/>
        <v>0.20693831997120268</v>
      </c>
      <c r="DK54" s="104" t="e">
        <f t="shared" si="85"/>
        <v>#N/A</v>
      </c>
      <c r="DL54" s="104" t="e">
        <f t="shared" si="86"/>
        <v>#N/A</v>
      </c>
      <c r="DM54">
        <v>12</v>
      </c>
      <c r="DN54" s="100">
        <f t="shared" si="87"/>
        <v>0.23473272766542655</v>
      </c>
      <c r="DO54" s="104" t="e">
        <f t="shared" si="88"/>
        <v>#N/A</v>
      </c>
      <c r="DP54" s="104" t="e">
        <f t="shared" si="89"/>
        <v>#N/A</v>
      </c>
      <c r="DQ54">
        <v>11</v>
      </c>
      <c r="DR54" s="100">
        <f t="shared" si="90"/>
        <v>0.26626027235999067</v>
      </c>
      <c r="DS54" s="104" t="e">
        <f t="shared" si="91"/>
        <v>#N/A</v>
      </c>
      <c r="DT54" s="104" t="e">
        <f t="shared" si="92"/>
        <v>#N/A</v>
      </c>
      <c r="DU54">
        <v>10</v>
      </c>
      <c r="DV54" s="100">
        <f t="shared" si="93"/>
        <v>0.3020223611011118</v>
      </c>
      <c r="DW54" s="104" t="e">
        <f t="shared" si="94"/>
        <v>#N/A</v>
      </c>
      <c r="DX54" s="104" t="e">
        <f t="shared" si="95"/>
        <v>#N/A</v>
      </c>
      <c r="DZ54">
        <v>39</v>
      </c>
      <c r="EA54">
        <f t="shared" si="99"/>
        <v>-30</v>
      </c>
      <c r="EB54" s="100" t="e">
        <f t="shared" si="100"/>
        <v>#N/A</v>
      </c>
      <c r="EC54" s="5" t="e">
        <f t="shared" si="101"/>
        <v>#N/A</v>
      </c>
      <c r="ED54" s="5" t="e">
        <f t="shared" si="102"/>
        <v>#N/A</v>
      </c>
    </row>
    <row r="55" spans="7:134">
      <c r="G55" s="99"/>
      <c r="I55">
        <v>40</v>
      </c>
      <c r="J55" s="100">
        <f t="shared" si="96"/>
        <v>6.8874316796564148E-3</v>
      </c>
      <c r="K55" s="104" t="e">
        <f t="shared" si="97"/>
        <v>#N/A</v>
      </c>
      <c r="L55" s="104" t="e">
        <f t="shared" si="98"/>
        <v>#N/A</v>
      </c>
      <c r="M55">
        <v>39</v>
      </c>
      <c r="N55" s="100">
        <f t="shared" si="103"/>
        <v>7.8124999999999948E-3</v>
      </c>
      <c r="O55" s="104" t="e">
        <f t="shared" si="104"/>
        <v>#N/A</v>
      </c>
      <c r="P55" s="104" t="e">
        <f t="shared" si="105"/>
        <v>#N/A</v>
      </c>
      <c r="Q55">
        <v>38</v>
      </c>
      <c r="R55" s="100">
        <f t="shared" si="106"/>
        <v>8.8618165796520484E-3</v>
      </c>
      <c r="S55" s="104" t="e">
        <f t="shared" si="107"/>
        <v>#N/A</v>
      </c>
      <c r="T55" s="104" t="e">
        <f t="shared" si="108"/>
        <v>#N/A</v>
      </c>
      <c r="U55">
        <v>37</v>
      </c>
      <c r="V55" s="100">
        <f t="shared" si="109"/>
        <v>1.0052069515698687E-2</v>
      </c>
      <c r="W55" s="104" t="e">
        <f t="shared" si="110"/>
        <v>#N/A</v>
      </c>
      <c r="X55" s="104" t="e">
        <f t="shared" si="111"/>
        <v>#N/A</v>
      </c>
      <c r="Y55">
        <v>36</v>
      </c>
      <c r="Z55" s="100">
        <f t="shared" si="112"/>
        <v>1.1402188325636293E-2</v>
      </c>
      <c r="AA55" s="104" t="e">
        <f t="shared" si="113"/>
        <v>#N/A</v>
      </c>
      <c r="AB55" s="104" t="e">
        <f t="shared" si="114"/>
        <v>#N/A</v>
      </c>
      <c r="AC55">
        <v>35</v>
      </c>
      <c r="AD55" s="100">
        <f t="shared" si="115"/>
        <v>1.2933644998200166E-2</v>
      </c>
      <c r="AE55" s="104" t="e">
        <f t="shared" si="116"/>
        <v>#N/A</v>
      </c>
      <c r="AF55" s="104" t="e">
        <f t="shared" si="117"/>
        <v>#N/A</v>
      </c>
      <c r="AG55">
        <v>34</v>
      </c>
      <c r="AH55" s="100">
        <f t="shared" si="118"/>
        <v>1.4670795479089165E-2</v>
      </c>
      <c r="AI55" s="104" t="e">
        <f t="shared" si="119"/>
        <v>#N/A</v>
      </c>
      <c r="AJ55" s="104" t="e">
        <f t="shared" si="120"/>
        <v>#N/A</v>
      </c>
      <c r="AK55">
        <v>33</v>
      </c>
      <c r="AL55" s="100">
        <f t="shared" ref="AL55:AL72" si="121">EXP(-$D$7*(AK55-0.5))</f>
        <v>1.664126702249941E-2</v>
      </c>
      <c r="AM55" s="104" t="e">
        <f t="shared" ref="AM55:AM72" si="122">-$D$10*(1-AL55)</f>
        <v>#N/A</v>
      </c>
      <c r="AN55" s="104" t="e">
        <f t="shared" ref="AN55:AN72" si="123">$D$10+AM55</f>
        <v>#N/A</v>
      </c>
      <c r="AO55">
        <v>32</v>
      </c>
      <c r="AP55" s="100">
        <f t="shared" si="30"/>
        <v>1.8876397568819488E-2</v>
      </c>
      <c r="AQ55" s="104" t="e">
        <f t="shared" si="31"/>
        <v>#N/A</v>
      </c>
      <c r="AR55" s="104" t="e">
        <f t="shared" si="32"/>
        <v>#N/A</v>
      </c>
      <c r="AS55">
        <v>31</v>
      </c>
      <c r="AT55" s="100">
        <f t="shared" si="33"/>
        <v>2.1411734136251932E-2</v>
      </c>
      <c r="AU55" s="104" t="e">
        <f t="shared" si="34"/>
        <v>#N/A</v>
      </c>
      <c r="AV55" s="104" t="e">
        <f t="shared" si="35"/>
        <v>#N/A</v>
      </c>
      <c r="AW55">
        <v>30</v>
      </c>
      <c r="AX55" s="100">
        <f t="shared" si="36"/>
        <v>2.4287598152670609E-2</v>
      </c>
      <c r="AY55" s="104" t="e">
        <f t="shared" si="37"/>
        <v>#N/A</v>
      </c>
      <c r="AZ55" s="104" t="e">
        <f t="shared" si="38"/>
        <v>#N/A</v>
      </c>
      <c r="BA55">
        <v>29</v>
      </c>
      <c r="BB55" s="100">
        <f t="shared" si="39"/>
        <v>2.7549726718625652E-2</v>
      </c>
      <c r="BC55" s="104" t="e">
        <f t="shared" si="40"/>
        <v>#N/A</v>
      </c>
      <c r="BD55" s="104" t="e">
        <f t="shared" si="41"/>
        <v>#N/A</v>
      </c>
      <c r="BE55">
        <v>28</v>
      </c>
      <c r="BF55" s="100">
        <f t="shared" si="42"/>
        <v>3.125E-2</v>
      </c>
      <c r="BG55" s="104" t="e">
        <f t="shared" si="43"/>
        <v>#N/A</v>
      </c>
      <c r="BH55" s="104" t="e">
        <f t="shared" si="44"/>
        <v>#N/A</v>
      </c>
      <c r="BI55">
        <v>27</v>
      </c>
      <c r="BJ55" s="100">
        <f t="shared" si="45"/>
        <v>3.54472663186082E-2</v>
      </c>
      <c r="BK55" s="104" t="e">
        <f t="shared" si="46"/>
        <v>#N/A</v>
      </c>
      <c r="BL55" s="104" t="e">
        <f t="shared" si="47"/>
        <v>#N/A</v>
      </c>
      <c r="BM55">
        <v>26</v>
      </c>
      <c r="BN55" s="100">
        <f t="shared" si="48"/>
        <v>4.0208278062794735E-2</v>
      </c>
      <c r="BO55" s="104" t="e">
        <f t="shared" si="49"/>
        <v>#N/A</v>
      </c>
      <c r="BP55" s="104" t="e">
        <f t="shared" si="50"/>
        <v>#N/A</v>
      </c>
      <c r="BQ55">
        <v>25</v>
      </c>
      <c r="BR55" s="100">
        <f t="shared" si="51"/>
        <v>4.5608753302545178E-2</v>
      </c>
      <c r="BS55" s="104" t="e">
        <f t="shared" si="52"/>
        <v>#N/A</v>
      </c>
      <c r="BT55" s="104" t="e">
        <f t="shared" si="53"/>
        <v>#N/A</v>
      </c>
      <c r="BU55">
        <v>24</v>
      </c>
      <c r="BV55" s="100">
        <f t="shared" si="54"/>
        <v>5.1734579992800671E-2</v>
      </c>
      <c r="BW55" s="104" t="e">
        <f t="shared" si="55"/>
        <v>#N/A</v>
      </c>
      <c r="BX55" s="104" t="e">
        <f t="shared" si="56"/>
        <v>#N/A</v>
      </c>
      <c r="BY55">
        <v>23</v>
      </c>
      <c r="BZ55" s="100">
        <f t="shared" si="57"/>
        <v>5.8683181916356644E-2</v>
      </c>
      <c r="CA55" s="104" t="e">
        <f t="shared" si="58"/>
        <v>#N/A</v>
      </c>
      <c r="CB55" s="104" t="e">
        <f t="shared" si="59"/>
        <v>#N/A</v>
      </c>
      <c r="CC55">
        <v>22</v>
      </c>
      <c r="CD55" s="100">
        <f t="shared" si="60"/>
        <v>6.6565068089997653E-2</v>
      </c>
      <c r="CE55" s="104" t="e">
        <f t="shared" si="61"/>
        <v>#N/A</v>
      </c>
      <c r="CF55" s="104" t="e">
        <f t="shared" si="62"/>
        <v>#N/A</v>
      </c>
      <c r="CG55">
        <v>21</v>
      </c>
      <c r="CH55" s="100">
        <f t="shared" si="63"/>
        <v>7.5505590275277937E-2</v>
      </c>
      <c r="CI55" s="104" t="e">
        <f t="shared" si="64"/>
        <v>#N/A</v>
      </c>
      <c r="CJ55" s="104" t="e">
        <f t="shared" si="65"/>
        <v>#N/A</v>
      </c>
      <c r="CK55">
        <v>20</v>
      </c>
      <c r="CL55" s="100">
        <f t="shared" si="66"/>
        <v>8.564693654500774E-2</v>
      </c>
      <c r="CM55" s="104" t="e">
        <f t="shared" si="67"/>
        <v>#N/A</v>
      </c>
      <c r="CN55" s="104" t="e">
        <f t="shared" si="68"/>
        <v>#N/A</v>
      </c>
      <c r="CO55">
        <v>19</v>
      </c>
      <c r="CP55" s="100">
        <f t="shared" si="69"/>
        <v>9.7150392610682451E-2</v>
      </c>
      <c r="CQ55" s="104" t="e">
        <f t="shared" si="70"/>
        <v>#N/A</v>
      </c>
      <c r="CR55" s="104" t="e">
        <f t="shared" si="71"/>
        <v>#N/A</v>
      </c>
      <c r="CS55">
        <v>18</v>
      </c>
      <c r="CT55" s="100">
        <f t="shared" si="72"/>
        <v>0.11019890687450264</v>
      </c>
      <c r="CU55" s="104" t="e">
        <f t="shared" si="73"/>
        <v>#N/A</v>
      </c>
      <c r="CV55" s="104" t="e">
        <f t="shared" si="74"/>
        <v>#N/A</v>
      </c>
      <c r="CW55">
        <v>17</v>
      </c>
      <c r="CX55" s="100">
        <f t="shared" si="75"/>
        <v>0.12499999999999997</v>
      </c>
      <c r="CY55" s="104" t="e">
        <f t="shared" si="76"/>
        <v>#N/A</v>
      </c>
      <c r="CZ55" s="104" t="e">
        <f t="shared" si="77"/>
        <v>#N/A</v>
      </c>
      <c r="DA55">
        <v>16</v>
      </c>
      <c r="DB55" s="100">
        <f t="shared" si="78"/>
        <v>0.1417890652744328</v>
      </c>
      <c r="DC55" s="104" t="e">
        <f t="shared" si="79"/>
        <v>#N/A</v>
      </c>
      <c r="DD55" s="104" t="e">
        <f t="shared" si="80"/>
        <v>#N/A</v>
      </c>
      <c r="DE55">
        <v>15</v>
      </c>
      <c r="DF55" s="100">
        <f t="shared" si="81"/>
        <v>0.16083311225117897</v>
      </c>
      <c r="DG55" s="104" t="e">
        <f t="shared" si="82"/>
        <v>#N/A</v>
      </c>
      <c r="DH55" s="104" t="e">
        <f t="shared" si="83"/>
        <v>#N/A</v>
      </c>
      <c r="DI55">
        <v>14</v>
      </c>
      <c r="DJ55" s="100">
        <f t="shared" si="84"/>
        <v>0.18243501321018074</v>
      </c>
      <c r="DK55" s="104" t="e">
        <f t="shared" si="85"/>
        <v>#N/A</v>
      </c>
      <c r="DL55" s="104" t="e">
        <f t="shared" si="86"/>
        <v>#N/A</v>
      </c>
      <c r="DM55">
        <v>13</v>
      </c>
      <c r="DN55" s="100">
        <f t="shared" si="87"/>
        <v>0.20693831997120268</v>
      </c>
      <c r="DO55" s="104" t="e">
        <f t="shared" si="88"/>
        <v>#N/A</v>
      </c>
      <c r="DP55" s="104" t="e">
        <f t="shared" si="89"/>
        <v>#N/A</v>
      </c>
      <c r="DQ55">
        <v>12</v>
      </c>
      <c r="DR55" s="100">
        <f t="shared" si="90"/>
        <v>0.23473272766542655</v>
      </c>
      <c r="DS55" s="104" t="e">
        <f t="shared" si="91"/>
        <v>#N/A</v>
      </c>
      <c r="DT55" s="104" t="e">
        <f t="shared" si="92"/>
        <v>#N/A</v>
      </c>
      <c r="DU55">
        <v>11</v>
      </c>
      <c r="DV55" s="100">
        <f t="shared" si="93"/>
        <v>0.26626027235999067</v>
      </c>
      <c r="DW55" s="104" t="e">
        <f t="shared" si="94"/>
        <v>#N/A</v>
      </c>
      <c r="DX55" s="104" t="e">
        <f t="shared" si="95"/>
        <v>#N/A</v>
      </c>
      <c r="DZ55">
        <v>40</v>
      </c>
      <c r="EA55">
        <f t="shared" si="99"/>
        <v>-30</v>
      </c>
      <c r="EB55" s="100" t="e">
        <f t="shared" si="100"/>
        <v>#N/A</v>
      </c>
      <c r="EC55" s="5" t="e">
        <f t="shared" si="101"/>
        <v>#N/A</v>
      </c>
      <c r="ED55" s="5" t="e">
        <f t="shared" si="102"/>
        <v>#N/A</v>
      </c>
    </row>
    <row r="56" spans="7:134">
      <c r="G56" s="99"/>
      <c r="I56">
        <v>41</v>
      </c>
      <c r="J56" s="100">
        <f t="shared" si="96"/>
        <v>6.0718995381676515E-3</v>
      </c>
      <c r="K56" s="104" t="e">
        <f t="shared" si="97"/>
        <v>#N/A</v>
      </c>
      <c r="L56" s="104" t="e">
        <f t="shared" si="98"/>
        <v>#N/A</v>
      </c>
      <c r="M56">
        <v>40</v>
      </c>
      <c r="N56" s="100">
        <f t="shared" si="103"/>
        <v>6.8874316796564148E-3</v>
      </c>
      <c r="O56" s="104" t="e">
        <f t="shared" si="104"/>
        <v>#N/A</v>
      </c>
      <c r="P56" s="104" t="e">
        <f t="shared" si="105"/>
        <v>#N/A</v>
      </c>
      <c r="Q56">
        <v>39</v>
      </c>
      <c r="R56" s="100">
        <f t="shared" si="106"/>
        <v>7.8124999999999948E-3</v>
      </c>
      <c r="S56" s="104" t="e">
        <f t="shared" si="107"/>
        <v>#N/A</v>
      </c>
      <c r="T56" s="104" t="e">
        <f t="shared" si="108"/>
        <v>#N/A</v>
      </c>
      <c r="U56">
        <v>38</v>
      </c>
      <c r="V56" s="100">
        <f t="shared" si="109"/>
        <v>8.8618165796520484E-3</v>
      </c>
      <c r="W56" s="104" t="e">
        <f t="shared" si="110"/>
        <v>#N/A</v>
      </c>
      <c r="X56" s="104" t="e">
        <f t="shared" si="111"/>
        <v>#N/A</v>
      </c>
      <c r="Y56">
        <v>37</v>
      </c>
      <c r="Z56" s="100">
        <f t="shared" si="112"/>
        <v>1.0052069515698687E-2</v>
      </c>
      <c r="AA56" s="104" t="e">
        <f t="shared" si="113"/>
        <v>#N/A</v>
      </c>
      <c r="AB56" s="104" t="e">
        <f t="shared" si="114"/>
        <v>#N/A</v>
      </c>
      <c r="AC56">
        <v>36</v>
      </c>
      <c r="AD56" s="100">
        <f t="shared" si="115"/>
        <v>1.1402188325636293E-2</v>
      </c>
      <c r="AE56" s="104" t="e">
        <f t="shared" si="116"/>
        <v>#N/A</v>
      </c>
      <c r="AF56" s="104" t="e">
        <f t="shared" si="117"/>
        <v>#N/A</v>
      </c>
      <c r="AG56">
        <v>35</v>
      </c>
      <c r="AH56" s="100">
        <f t="shared" si="118"/>
        <v>1.2933644998200166E-2</v>
      </c>
      <c r="AI56" s="104" t="e">
        <f t="shared" si="119"/>
        <v>#N/A</v>
      </c>
      <c r="AJ56" s="104" t="e">
        <f t="shared" si="120"/>
        <v>#N/A</v>
      </c>
      <c r="AK56">
        <v>34</v>
      </c>
      <c r="AL56" s="100">
        <f t="shared" si="121"/>
        <v>1.4670795479089165E-2</v>
      </c>
      <c r="AM56" s="104" t="e">
        <f t="shared" si="122"/>
        <v>#N/A</v>
      </c>
      <c r="AN56" s="104" t="e">
        <f t="shared" si="123"/>
        <v>#N/A</v>
      </c>
      <c r="AO56">
        <v>33</v>
      </c>
      <c r="AP56" s="100">
        <f t="shared" ref="AP56:AP73" si="124">EXP(-$D$7*(AO56-0.5))</f>
        <v>1.664126702249941E-2</v>
      </c>
      <c r="AQ56" s="104" t="e">
        <f t="shared" ref="AQ56:AQ73" si="125">-$D$10*(1-AP56)</f>
        <v>#N/A</v>
      </c>
      <c r="AR56" s="104" t="e">
        <f t="shared" ref="AR56:AR73" si="126">$D$10+AQ56</f>
        <v>#N/A</v>
      </c>
      <c r="AS56">
        <v>32</v>
      </c>
      <c r="AT56" s="100">
        <f t="shared" si="33"/>
        <v>1.8876397568819488E-2</v>
      </c>
      <c r="AU56" s="104" t="e">
        <f t="shared" si="34"/>
        <v>#N/A</v>
      </c>
      <c r="AV56" s="104" t="e">
        <f t="shared" si="35"/>
        <v>#N/A</v>
      </c>
      <c r="AW56">
        <v>31</v>
      </c>
      <c r="AX56" s="100">
        <f t="shared" si="36"/>
        <v>2.1411734136251932E-2</v>
      </c>
      <c r="AY56" s="104" t="e">
        <f t="shared" si="37"/>
        <v>#N/A</v>
      </c>
      <c r="AZ56" s="104" t="e">
        <f t="shared" si="38"/>
        <v>#N/A</v>
      </c>
      <c r="BA56">
        <v>30</v>
      </c>
      <c r="BB56" s="100">
        <f t="shared" si="39"/>
        <v>2.4287598152670609E-2</v>
      </c>
      <c r="BC56" s="104" t="e">
        <f t="shared" si="40"/>
        <v>#N/A</v>
      </c>
      <c r="BD56" s="104" t="e">
        <f t="shared" si="41"/>
        <v>#N/A</v>
      </c>
      <c r="BE56">
        <v>29</v>
      </c>
      <c r="BF56" s="100">
        <f t="shared" si="42"/>
        <v>2.7549726718625652E-2</v>
      </c>
      <c r="BG56" s="104" t="e">
        <f t="shared" si="43"/>
        <v>#N/A</v>
      </c>
      <c r="BH56" s="104" t="e">
        <f t="shared" si="44"/>
        <v>#N/A</v>
      </c>
      <c r="BI56">
        <v>28</v>
      </c>
      <c r="BJ56" s="100">
        <f t="shared" si="45"/>
        <v>3.125E-2</v>
      </c>
      <c r="BK56" s="104" t="e">
        <f t="shared" si="46"/>
        <v>#N/A</v>
      </c>
      <c r="BL56" s="104" t="e">
        <f t="shared" si="47"/>
        <v>#N/A</v>
      </c>
      <c r="BM56">
        <v>27</v>
      </c>
      <c r="BN56" s="100">
        <f t="shared" si="48"/>
        <v>3.54472663186082E-2</v>
      </c>
      <c r="BO56" s="104" t="e">
        <f t="shared" si="49"/>
        <v>#N/A</v>
      </c>
      <c r="BP56" s="104" t="e">
        <f t="shared" si="50"/>
        <v>#N/A</v>
      </c>
      <c r="BQ56">
        <v>26</v>
      </c>
      <c r="BR56" s="100">
        <f t="shared" si="51"/>
        <v>4.0208278062794735E-2</v>
      </c>
      <c r="BS56" s="104" t="e">
        <f t="shared" si="52"/>
        <v>#N/A</v>
      </c>
      <c r="BT56" s="104" t="e">
        <f t="shared" si="53"/>
        <v>#N/A</v>
      </c>
      <c r="BU56">
        <v>25</v>
      </c>
      <c r="BV56" s="100">
        <f t="shared" si="54"/>
        <v>4.5608753302545178E-2</v>
      </c>
      <c r="BW56" s="104" t="e">
        <f t="shared" si="55"/>
        <v>#N/A</v>
      </c>
      <c r="BX56" s="104" t="e">
        <f t="shared" si="56"/>
        <v>#N/A</v>
      </c>
      <c r="BY56">
        <v>24</v>
      </c>
      <c r="BZ56" s="100">
        <f t="shared" si="57"/>
        <v>5.1734579992800671E-2</v>
      </c>
      <c r="CA56" s="104" t="e">
        <f t="shared" si="58"/>
        <v>#N/A</v>
      </c>
      <c r="CB56" s="104" t="e">
        <f t="shared" si="59"/>
        <v>#N/A</v>
      </c>
      <c r="CC56">
        <v>23</v>
      </c>
      <c r="CD56" s="100">
        <f t="shared" si="60"/>
        <v>5.8683181916356644E-2</v>
      </c>
      <c r="CE56" s="104" t="e">
        <f t="shared" si="61"/>
        <v>#N/A</v>
      </c>
      <c r="CF56" s="104" t="e">
        <f t="shared" si="62"/>
        <v>#N/A</v>
      </c>
      <c r="CG56">
        <v>22</v>
      </c>
      <c r="CH56" s="100">
        <f t="shared" si="63"/>
        <v>6.6565068089997653E-2</v>
      </c>
      <c r="CI56" s="104" t="e">
        <f t="shared" si="64"/>
        <v>#N/A</v>
      </c>
      <c r="CJ56" s="104" t="e">
        <f t="shared" si="65"/>
        <v>#N/A</v>
      </c>
      <c r="CK56">
        <v>21</v>
      </c>
      <c r="CL56" s="100">
        <f t="shared" si="66"/>
        <v>7.5505590275277937E-2</v>
      </c>
      <c r="CM56" s="104" t="e">
        <f t="shared" si="67"/>
        <v>#N/A</v>
      </c>
      <c r="CN56" s="104" t="e">
        <f t="shared" si="68"/>
        <v>#N/A</v>
      </c>
      <c r="CO56">
        <v>20</v>
      </c>
      <c r="CP56" s="100">
        <f t="shared" si="69"/>
        <v>8.564693654500774E-2</v>
      </c>
      <c r="CQ56" s="104" t="e">
        <f t="shared" si="70"/>
        <v>#N/A</v>
      </c>
      <c r="CR56" s="104" t="e">
        <f t="shared" si="71"/>
        <v>#N/A</v>
      </c>
      <c r="CS56">
        <v>19</v>
      </c>
      <c r="CT56" s="100">
        <f t="shared" si="72"/>
        <v>9.7150392610682451E-2</v>
      </c>
      <c r="CU56" s="104" t="e">
        <f t="shared" si="73"/>
        <v>#N/A</v>
      </c>
      <c r="CV56" s="104" t="e">
        <f t="shared" si="74"/>
        <v>#N/A</v>
      </c>
      <c r="CW56">
        <v>18</v>
      </c>
      <c r="CX56" s="100">
        <f t="shared" si="75"/>
        <v>0.11019890687450264</v>
      </c>
      <c r="CY56" s="104" t="e">
        <f t="shared" si="76"/>
        <v>#N/A</v>
      </c>
      <c r="CZ56" s="104" t="e">
        <f t="shared" si="77"/>
        <v>#N/A</v>
      </c>
      <c r="DA56">
        <v>17</v>
      </c>
      <c r="DB56" s="100">
        <f t="shared" si="78"/>
        <v>0.12499999999999997</v>
      </c>
      <c r="DC56" s="104" t="e">
        <f t="shared" si="79"/>
        <v>#N/A</v>
      </c>
      <c r="DD56" s="104" t="e">
        <f t="shared" si="80"/>
        <v>#N/A</v>
      </c>
      <c r="DE56">
        <v>16</v>
      </c>
      <c r="DF56" s="100">
        <f t="shared" si="81"/>
        <v>0.1417890652744328</v>
      </c>
      <c r="DG56" s="104" t="e">
        <f t="shared" si="82"/>
        <v>#N/A</v>
      </c>
      <c r="DH56" s="104" t="e">
        <f t="shared" si="83"/>
        <v>#N/A</v>
      </c>
      <c r="DI56">
        <v>15</v>
      </c>
      <c r="DJ56" s="100">
        <f t="shared" si="84"/>
        <v>0.16083311225117897</v>
      </c>
      <c r="DK56" s="104" t="e">
        <f t="shared" si="85"/>
        <v>#N/A</v>
      </c>
      <c r="DL56" s="104" t="e">
        <f t="shared" si="86"/>
        <v>#N/A</v>
      </c>
      <c r="DM56">
        <v>14</v>
      </c>
      <c r="DN56" s="100">
        <f t="shared" si="87"/>
        <v>0.18243501321018074</v>
      </c>
      <c r="DO56" s="104" t="e">
        <f t="shared" si="88"/>
        <v>#N/A</v>
      </c>
      <c r="DP56" s="104" t="e">
        <f t="shared" si="89"/>
        <v>#N/A</v>
      </c>
      <c r="DQ56">
        <v>13</v>
      </c>
      <c r="DR56" s="100">
        <f t="shared" si="90"/>
        <v>0.20693831997120268</v>
      </c>
      <c r="DS56" s="104" t="e">
        <f t="shared" si="91"/>
        <v>#N/A</v>
      </c>
      <c r="DT56" s="104" t="e">
        <f t="shared" si="92"/>
        <v>#N/A</v>
      </c>
      <c r="DU56">
        <v>12</v>
      </c>
      <c r="DV56" s="100">
        <f t="shared" si="93"/>
        <v>0.23473272766542655</v>
      </c>
      <c r="DW56" s="104" t="e">
        <f t="shared" si="94"/>
        <v>#N/A</v>
      </c>
      <c r="DX56" s="104" t="e">
        <f t="shared" si="95"/>
        <v>#N/A</v>
      </c>
      <c r="DZ56">
        <v>41</v>
      </c>
      <c r="EA56">
        <f t="shared" si="99"/>
        <v>-30</v>
      </c>
      <c r="EB56" s="100" t="e">
        <f t="shared" si="100"/>
        <v>#N/A</v>
      </c>
      <c r="EC56" s="5" t="e">
        <f t="shared" si="101"/>
        <v>#N/A</v>
      </c>
      <c r="ED56" s="5" t="e">
        <f t="shared" si="102"/>
        <v>#N/A</v>
      </c>
    </row>
    <row r="57" spans="7:134">
      <c r="G57" s="99"/>
      <c r="I57">
        <v>42</v>
      </c>
      <c r="J57" s="100">
        <f t="shared" si="96"/>
        <v>5.3529335340629838E-3</v>
      </c>
      <c r="K57" s="104" t="e">
        <f t="shared" si="97"/>
        <v>#N/A</v>
      </c>
      <c r="L57" s="104" t="e">
        <f t="shared" si="98"/>
        <v>#N/A</v>
      </c>
      <c r="M57">
        <v>41</v>
      </c>
      <c r="N57" s="100">
        <f t="shared" si="103"/>
        <v>6.0718995381676515E-3</v>
      </c>
      <c r="O57" s="104" t="e">
        <f t="shared" si="104"/>
        <v>#N/A</v>
      </c>
      <c r="P57" s="104" t="e">
        <f t="shared" si="105"/>
        <v>#N/A</v>
      </c>
      <c r="Q57">
        <v>40</v>
      </c>
      <c r="R57" s="100">
        <f t="shared" si="106"/>
        <v>6.8874316796564148E-3</v>
      </c>
      <c r="S57" s="104" t="e">
        <f t="shared" si="107"/>
        <v>#N/A</v>
      </c>
      <c r="T57" s="104" t="e">
        <f t="shared" si="108"/>
        <v>#N/A</v>
      </c>
      <c r="U57">
        <v>39</v>
      </c>
      <c r="V57" s="100">
        <f t="shared" si="109"/>
        <v>7.8124999999999948E-3</v>
      </c>
      <c r="W57" s="104" t="e">
        <f t="shared" si="110"/>
        <v>#N/A</v>
      </c>
      <c r="X57" s="104" t="e">
        <f t="shared" si="111"/>
        <v>#N/A</v>
      </c>
      <c r="Y57">
        <v>38</v>
      </c>
      <c r="Z57" s="100">
        <f t="shared" si="112"/>
        <v>8.8618165796520484E-3</v>
      </c>
      <c r="AA57" s="104" t="e">
        <f t="shared" si="113"/>
        <v>#N/A</v>
      </c>
      <c r="AB57" s="104" t="e">
        <f t="shared" si="114"/>
        <v>#N/A</v>
      </c>
      <c r="AC57">
        <v>37</v>
      </c>
      <c r="AD57" s="100">
        <f t="shared" si="115"/>
        <v>1.0052069515698687E-2</v>
      </c>
      <c r="AE57" s="104" t="e">
        <f t="shared" si="116"/>
        <v>#N/A</v>
      </c>
      <c r="AF57" s="104" t="e">
        <f t="shared" si="117"/>
        <v>#N/A</v>
      </c>
      <c r="AG57">
        <v>36</v>
      </c>
      <c r="AH57" s="100">
        <f t="shared" si="118"/>
        <v>1.1402188325636293E-2</v>
      </c>
      <c r="AI57" s="104" t="e">
        <f t="shared" si="119"/>
        <v>#N/A</v>
      </c>
      <c r="AJ57" s="104" t="e">
        <f t="shared" si="120"/>
        <v>#N/A</v>
      </c>
      <c r="AK57">
        <v>35</v>
      </c>
      <c r="AL57" s="100">
        <f t="shared" si="121"/>
        <v>1.2933644998200166E-2</v>
      </c>
      <c r="AM57" s="104" t="e">
        <f t="shared" si="122"/>
        <v>#N/A</v>
      </c>
      <c r="AN57" s="104" t="e">
        <f t="shared" si="123"/>
        <v>#N/A</v>
      </c>
      <c r="AO57">
        <v>34</v>
      </c>
      <c r="AP57" s="100">
        <f t="shared" si="124"/>
        <v>1.4670795479089165E-2</v>
      </c>
      <c r="AQ57" s="104" t="e">
        <f t="shared" si="125"/>
        <v>#N/A</v>
      </c>
      <c r="AR57" s="104" t="e">
        <f t="shared" si="126"/>
        <v>#N/A</v>
      </c>
      <c r="AS57">
        <v>33</v>
      </c>
      <c r="AT57" s="100">
        <f t="shared" ref="AT57:AT74" si="127">EXP(-$D$7*(AS57-0.5))</f>
        <v>1.664126702249941E-2</v>
      </c>
      <c r="AU57" s="104" t="e">
        <f t="shared" ref="AU57:AU74" si="128">-$D$10*(1-AT57)</f>
        <v>#N/A</v>
      </c>
      <c r="AV57" s="104" t="e">
        <f t="shared" ref="AV57:AV74" si="129">$D$10+AU57</f>
        <v>#N/A</v>
      </c>
      <c r="AW57">
        <v>32</v>
      </c>
      <c r="AX57" s="100">
        <f t="shared" si="36"/>
        <v>1.8876397568819488E-2</v>
      </c>
      <c r="AY57" s="104" t="e">
        <f t="shared" si="37"/>
        <v>#N/A</v>
      </c>
      <c r="AZ57" s="104" t="e">
        <f t="shared" si="38"/>
        <v>#N/A</v>
      </c>
      <c r="BA57">
        <v>31</v>
      </c>
      <c r="BB57" s="100">
        <f t="shared" si="39"/>
        <v>2.1411734136251932E-2</v>
      </c>
      <c r="BC57" s="104" t="e">
        <f t="shared" si="40"/>
        <v>#N/A</v>
      </c>
      <c r="BD57" s="104" t="e">
        <f t="shared" si="41"/>
        <v>#N/A</v>
      </c>
      <c r="BE57">
        <v>30</v>
      </c>
      <c r="BF57" s="100">
        <f t="shared" si="42"/>
        <v>2.4287598152670609E-2</v>
      </c>
      <c r="BG57" s="104" t="e">
        <f t="shared" si="43"/>
        <v>#N/A</v>
      </c>
      <c r="BH57" s="104" t="e">
        <f t="shared" si="44"/>
        <v>#N/A</v>
      </c>
      <c r="BI57">
        <v>29</v>
      </c>
      <c r="BJ57" s="100">
        <f t="shared" si="45"/>
        <v>2.7549726718625652E-2</v>
      </c>
      <c r="BK57" s="104" t="e">
        <f t="shared" si="46"/>
        <v>#N/A</v>
      </c>
      <c r="BL57" s="104" t="e">
        <f t="shared" si="47"/>
        <v>#N/A</v>
      </c>
      <c r="BM57">
        <v>28</v>
      </c>
      <c r="BN57" s="100">
        <f t="shared" si="48"/>
        <v>3.125E-2</v>
      </c>
      <c r="BO57" s="104" t="e">
        <f t="shared" si="49"/>
        <v>#N/A</v>
      </c>
      <c r="BP57" s="104" t="e">
        <f t="shared" si="50"/>
        <v>#N/A</v>
      </c>
      <c r="BQ57">
        <v>27</v>
      </c>
      <c r="BR57" s="100">
        <f t="shared" si="51"/>
        <v>3.54472663186082E-2</v>
      </c>
      <c r="BS57" s="104" t="e">
        <f t="shared" si="52"/>
        <v>#N/A</v>
      </c>
      <c r="BT57" s="104" t="e">
        <f t="shared" si="53"/>
        <v>#N/A</v>
      </c>
      <c r="BU57">
        <v>26</v>
      </c>
      <c r="BV57" s="100">
        <f t="shared" si="54"/>
        <v>4.0208278062794735E-2</v>
      </c>
      <c r="BW57" s="104" t="e">
        <f t="shared" si="55"/>
        <v>#N/A</v>
      </c>
      <c r="BX57" s="104" t="e">
        <f t="shared" si="56"/>
        <v>#N/A</v>
      </c>
      <c r="BY57">
        <v>25</v>
      </c>
      <c r="BZ57" s="100">
        <f t="shared" si="57"/>
        <v>4.5608753302545178E-2</v>
      </c>
      <c r="CA57" s="104" t="e">
        <f t="shared" si="58"/>
        <v>#N/A</v>
      </c>
      <c r="CB57" s="104" t="e">
        <f t="shared" si="59"/>
        <v>#N/A</v>
      </c>
      <c r="CC57">
        <v>24</v>
      </c>
      <c r="CD57" s="100">
        <f t="shared" si="60"/>
        <v>5.1734579992800671E-2</v>
      </c>
      <c r="CE57" s="104" t="e">
        <f t="shared" si="61"/>
        <v>#N/A</v>
      </c>
      <c r="CF57" s="104" t="e">
        <f t="shared" si="62"/>
        <v>#N/A</v>
      </c>
      <c r="CG57">
        <v>23</v>
      </c>
      <c r="CH57" s="100">
        <f t="shared" si="63"/>
        <v>5.8683181916356644E-2</v>
      </c>
      <c r="CI57" s="104" t="e">
        <f t="shared" si="64"/>
        <v>#N/A</v>
      </c>
      <c r="CJ57" s="104" t="e">
        <f t="shared" si="65"/>
        <v>#N/A</v>
      </c>
      <c r="CK57">
        <v>22</v>
      </c>
      <c r="CL57" s="100">
        <f t="shared" si="66"/>
        <v>6.6565068089997653E-2</v>
      </c>
      <c r="CM57" s="104" t="e">
        <f t="shared" si="67"/>
        <v>#N/A</v>
      </c>
      <c r="CN57" s="104" t="e">
        <f t="shared" si="68"/>
        <v>#N/A</v>
      </c>
      <c r="CO57">
        <v>21</v>
      </c>
      <c r="CP57" s="100">
        <f t="shared" si="69"/>
        <v>7.5505590275277937E-2</v>
      </c>
      <c r="CQ57" s="104" t="e">
        <f t="shared" si="70"/>
        <v>#N/A</v>
      </c>
      <c r="CR57" s="104" t="e">
        <f t="shared" si="71"/>
        <v>#N/A</v>
      </c>
      <c r="CS57">
        <v>20</v>
      </c>
      <c r="CT57" s="100">
        <f t="shared" si="72"/>
        <v>8.564693654500774E-2</v>
      </c>
      <c r="CU57" s="104" t="e">
        <f t="shared" si="73"/>
        <v>#N/A</v>
      </c>
      <c r="CV57" s="104" t="e">
        <f t="shared" si="74"/>
        <v>#N/A</v>
      </c>
      <c r="CW57">
        <v>19</v>
      </c>
      <c r="CX57" s="100">
        <f t="shared" si="75"/>
        <v>9.7150392610682451E-2</v>
      </c>
      <c r="CY57" s="104" t="e">
        <f t="shared" si="76"/>
        <v>#N/A</v>
      </c>
      <c r="CZ57" s="104" t="e">
        <f t="shared" si="77"/>
        <v>#N/A</v>
      </c>
      <c r="DA57">
        <v>18</v>
      </c>
      <c r="DB57" s="100">
        <f t="shared" si="78"/>
        <v>0.11019890687450264</v>
      </c>
      <c r="DC57" s="104" t="e">
        <f t="shared" si="79"/>
        <v>#N/A</v>
      </c>
      <c r="DD57" s="104" t="e">
        <f t="shared" si="80"/>
        <v>#N/A</v>
      </c>
      <c r="DE57">
        <v>17</v>
      </c>
      <c r="DF57" s="100">
        <f t="shared" si="81"/>
        <v>0.12499999999999997</v>
      </c>
      <c r="DG57" s="104" t="e">
        <f t="shared" si="82"/>
        <v>#N/A</v>
      </c>
      <c r="DH57" s="104" t="e">
        <f t="shared" si="83"/>
        <v>#N/A</v>
      </c>
      <c r="DI57">
        <v>16</v>
      </c>
      <c r="DJ57" s="100">
        <f t="shared" si="84"/>
        <v>0.1417890652744328</v>
      </c>
      <c r="DK57" s="104" t="e">
        <f t="shared" si="85"/>
        <v>#N/A</v>
      </c>
      <c r="DL57" s="104" t="e">
        <f t="shared" si="86"/>
        <v>#N/A</v>
      </c>
      <c r="DM57">
        <v>15</v>
      </c>
      <c r="DN57" s="100">
        <f t="shared" si="87"/>
        <v>0.16083311225117897</v>
      </c>
      <c r="DO57" s="104" t="e">
        <f t="shared" si="88"/>
        <v>#N/A</v>
      </c>
      <c r="DP57" s="104" t="e">
        <f t="shared" si="89"/>
        <v>#N/A</v>
      </c>
      <c r="DQ57">
        <v>14</v>
      </c>
      <c r="DR57" s="100">
        <f t="shared" si="90"/>
        <v>0.18243501321018074</v>
      </c>
      <c r="DS57" s="104" t="e">
        <f t="shared" si="91"/>
        <v>#N/A</v>
      </c>
      <c r="DT57" s="104" t="e">
        <f t="shared" si="92"/>
        <v>#N/A</v>
      </c>
      <c r="DU57">
        <v>13</v>
      </c>
      <c r="DV57" s="100">
        <f t="shared" si="93"/>
        <v>0.20693831997120268</v>
      </c>
      <c r="DW57" s="104" t="e">
        <f t="shared" si="94"/>
        <v>#N/A</v>
      </c>
      <c r="DX57" s="104" t="e">
        <f t="shared" si="95"/>
        <v>#N/A</v>
      </c>
      <c r="DZ57">
        <v>42</v>
      </c>
      <c r="EA57">
        <f t="shared" si="99"/>
        <v>-30</v>
      </c>
      <c r="EB57" s="100" t="e">
        <f t="shared" si="100"/>
        <v>#N/A</v>
      </c>
      <c r="EC57" s="5" t="e">
        <f t="shared" si="101"/>
        <v>#N/A</v>
      </c>
      <c r="ED57" s="5" t="e">
        <f t="shared" si="102"/>
        <v>#N/A</v>
      </c>
    </row>
    <row r="58" spans="7:134">
      <c r="G58" s="99"/>
      <c r="I58">
        <v>43</v>
      </c>
      <c r="J58" s="100">
        <f t="shared" si="96"/>
        <v>4.719099392204871E-3</v>
      </c>
      <c r="K58" s="104" t="e">
        <f t="shared" si="97"/>
        <v>#N/A</v>
      </c>
      <c r="L58" s="104" t="e">
        <f t="shared" si="98"/>
        <v>#N/A</v>
      </c>
      <c r="M58">
        <v>42</v>
      </c>
      <c r="N58" s="100">
        <f t="shared" si="103"/>
        <v>5.3529335340629838E-3</v>
      </c>
      <c r="O58" s="104" t="e">
        <f t="shared" si="104"/>
        <v>#N/A</v>
      </c>
      <c r="P58" s="104" t="e">
        <f t="shared" si="105"/>
        <v>#N/A</v>
      </c>
      <c r="Q58">
        <v>41</v>
      </c>
      <c r="R58" s="100">
        <f t="shared" si="106"/>
        <v>6.0718995381676515E-3</v>
      </c>
      <c r="S58" s="104" t="e">
        <f t="shared" si="107"/>
        <v>#N/A</v>
      </c>
      <c r="T58" s="104" t="e">
        <f t="shared" si="108"/>
        <v>#N/A</v>
      </c>
      <c r="U58">
        <v>40</v>
      </c>
      <c r="V58" s="100">
        <f t="shared" si="109"/>
        <v>6.8874316796564148E-3</v>
      </c>
      <c r="W58" s="104" t="e">
        <f t="shared" si="110"/>
        <v>#N/A</v>
      </c>
      <c r="X58" s="104" t="e">
        <f t="shared" si="111"/>
        <v>#N/A</v>
      </c>
      <c r="Y58">
        <v>39</v>
      </c>
      <c r="Z58" s="100">
        <f t="shared" si="112"/>
        <v>7.8124999999999948E-3</v>
      </c>
      <c r="AA58" s="104" t="e">
        <f t="shared" si="113"/>
        <v>#N/A</v>
      </c>
      <c r="AB58" s="104" t="e">
        <f t="shared" si="114"/>
        <v>#N/A</v>
      </c>
      <c r="AC58">
        <v>38</v>
      </c>
      <c r="AD58" s="100">
        <f t="shared" si="115"/>
        <v>8.8618165796520484E-3</v>
      </c>
      <c r="AE58" s="104" t="e">
        <f t="shared" si="116"/>
        <v>#N/A</v>
      </c>
      <c r="AF58" s="104" t="e">
        <f t="shared" si="117"/>
        <v>#N/A</v>
      </c>
      <c r="AG58">
        <v>37</v>
      </c>
      <c r="AH58" s="100">
        <f t="shared" si="118"/>
        <v>1.0052069515698687E-2</v>
      </c>
      <c r="AI58" s="104" t="e">
        <f t="shared" si="119"/>
        <v>#N/A</v>
      </c>
      <c r="AJ58" s="104" t="e">
        <f t="shared" si="120"/>
        <v>#N/A</v>
      </c>
      <c r="AK58">
        <v>36</v>
      </c>
      <c r="AL58" s="100">
        <f t="shared" si="121"/>
        <v>1.1402188325636293E-2</v>
      </c>
      <c r="AM58" s="104" t="e">
        <f t="shared" si="122"/>
        <v>#N/A</v>
      </c>
      <c r="AN58" s="104" t="e">
        <f t="shared" si="123"/>
        <v>#N/A</v>
      </c>
      <c r="AO58">
        <v>35</v>
      </c>
      <c r="AP58" s="100">
        <f t="shared" si="124"/>
        <v>1.2933644998200166E-2</v>
      </c>
      <c r="AQ58" s="104" t="e">
        <f t="shared" si="125"/>
        <v>#N/A</v>
      </c>
      <c r="AR58" s="104" t="e">
        <f t="shared" si="126"/>
        <v>#N/A</v>
      </c>
      <c r="AS58">
        <v>34</v>
      </c>
      <c r="AT58" s="100">
        <f t="shared" si="127"/>
        <v>1.4670795479089165E-2</v>
      </c>
      <c r="AU58" s="104" t="e">
        <f t="shared" si="128"/>
        <v>#N/A</v>
      </c>
      <c r="AV58" s="104" t="e">
        <f t="shared" si="129"/>
        <v>#N/A</v>
      </c>
      <c r="AW58">
        <v>33</v>
      </c>
      <c r="AX58" s="100">
        <f t="shared" ref="AX58:AX75" si="130">EXP(-$D$7*(AW58-0.5))</f>
        <v>1.664126702249941E-2</v>
      </c>
      <c r="AY58" s="104" t="e">
        <f t="shared" ref="AY58:AY75" si="131">-$D$10*(1-AX58)</f>
        <v>#N/A</v>
      </c>
      <c r="AZ58" s="104" t="e">
        <f t="shared" ref="AZ58:AZ75" si="132">$D$10+AY58</f>
        <v>#N/A</v>
      </c>
      <c r="BA58">
        <v>32</v>
      </c>
      <c r="BB58" s="100">
        <f t="shared" si="39"/>
        <v>1.8876397568819488E-2</v>
      </c>
      <c r="BC58" s="104" t="e">
        <f t="shared" si="40"/>
        <v>#N/A</v>
      </c>
      <c r="BD58" s="104" t="e">
        <f t="shared" si="41"/>
        <v>#N/A</v>
      </c>
      <c r="BE58">
        <v>31</v>
      </c>
      <c r="BF58" s="100">
        <f t="shared" si="42"/>
        <v>2.1411734136251932E-2</v>
      </c>
      <c r="BG58" s="104" t="e">
        <f t="shared" si="43"/>
        <v>#N/A</v>
      </c>
      <c r="BH58" s="104" t="e">
        <f t="shared" si="44"/>
        <v>#N/A</v>
      </c>
      <c r="BI58">
        <v>30</v>
      </c>
      <c r="BJ58" s="100">
        <f t="shared" si="45"/>
        <v>2.4287598152670609E-2</v>
      </c>
      <c r="BK58" s="104" t="e">
        <f t="shared" si="46"/>
        <v>#N/A</v>
      </c>
      <c r="BL58" s="104" t="e">
        <f t="shared" si="47"/>
        <v>#N/A</v>
      </c>
      <c r="BM58">
        <v>29</v>
      </c>
      <c r="BN58" s="100">
        <f t="shared" si="48"/>
        <v>2.7549726718625652E-2</v>
      </c>
      <c r="BO58" s="104" t="e">
        <f t="shared" si="49"/>
        <v>#N/A</v>
      </c>
      <c r="BP58" s="104" t="e">
        <f t="shared" si="50"/>
        <v>#N/A</v>
      </c>
      <c r="BQ58">
        <v>28</v>
      </c>
      <c r="BR58" s="100">
        <f t="shared" si="51"/>
        <v>3.125E-2</v>
      </c>
      <c r="BS58" s="104" t="e">
        <f t="shared" si="52"/>
        <v>#N/A</v>
      </c>
      <c r="BT58" s="104" t="e">
        <f t="shared" si="53"/>
        <v>#N/A</v>
      </c>
      <c r="BU58">
        <v>27</v>
      </c>
      <c r="BV58" s="100">
        <f t="shared" si="54"/>
        <v>3.54472663186082E-2</v>
      </c>
      <c r="BW58" s="104" t="e">
        <f t="shared" si="55"/>
        <v>#N/A</v>
      </c>
      <c r="BX58" s="104" t="e">
        <f t="shared" si="56"/>
        <v>#N/A</v>
      </c>
      <c r="BY58">
        <v>26</v>
      </c>
      <c r="BZ58" s="100">
        <f t="shared" si="57"/>
        <v>4.0208278062794735E-2</v>
      </c>
      <c r="CA58" s="104" t="e">
        <f t="shared" si="58"/>
        <v>#N/A</v>
      </c>
      <c r="CB58" s="104" t="e">
        <f t="shared" si="59"/>
        <v>#N/A</v>
      </c>
      <c r="CC58">
        <v>25</v>
      </c>
      <c r="CD58" s="100">
        <f t="shared" si="60"/>
        <v>4.5608753302545178E-2</v>
      </c>
      <c r="CE58" s="104" t="e">
        <f t="shared" si="61"/>
        <v>#N/A</v>
      </c>
      <c r="CF58" s="104" t="e">
        <f t="shared" si="62"/>
        <v>#N/A</v>
      </c>
      <c r="CG58">
        <v>24</v>
      </c>
      <c r="CH58" s="100">
        <f t="shared" si="63"/>
        <v>5.1734579992800671E-2</v>
      </c>
      <c r="CI58" s="104" t="e">
        <f t="shared" si="64"/>
        <v>#N/A</v>
      </c>
      <c r="CJ58" s="104" t="e">
        <f t="shared" si="65"/>
        <v>#N/A</v>
      </c>
      <c r="CK58">
        <v>23</v>
      </c>
      <c r="CL58" s="100">
        <f t="shared" si="66"/>
        <v>5.8683181916356644E-2</v>
      </c>
      <c r="CM58" s="104" t="e">
        <f t="shared" si="67"/>
        <v>#N/A</v>
      </c>
      <c r="CN58" s="104" t="e">
        <f t="shared" si="68"/>
        <v>#N/A</v>
      </c>
      <c r="CO58">
        <v>22</v>
      </c>
      <c r="CP58" s="100">
        <f t="shared" si="69"/>
        <v>6.6565068089997653E-2</v>
      </c>
      <c r="CQ58" s="104" t="e">
        <f t="shared" si="70"/>
        <v>#N/A</v>
      </c>
      <c r="CR58" s="104" t="e">
        <f t="shared" si="71"/>
        <v>#N/A</v>
      </c>
      <c r="CS58">
        <v>21</v>
      </c>
      <c r="CT58" s="100">
        <f t="shared" si="72"/>
        <v>7.5505590275277937E-2</v>
      </c>
      <c r="CU58" s="104" t="e">
        <f t="shared" si="73"/>
        <v>#N/A</v>
      </c>
      <c r="CV58" s="104" t="e">
        <f t="shared" si="74"/>
        <v>#N/A</v>
      </c>
      <c r="CW58">
        <v>20</v>
      </c>
      <c r="CX58" s="100">
        <f t="shared" si="75"/>
        <v>8.564693654500774E-2</v>
      </c>
      <c r="CY58" s="104" t="e">
        <f t="shared" si="76"/>
        <v>#N/A</v>
      </c>
      <c r="CZ58" s="104" t="e">
        <f t="shared" si="77"/>
        <v>#N/A</v>
      </c>
      <c r="DA58">
        <v>19</v>
      </c>
      <c r="DB58" s="100">
        <f t="shared" si="78"/>
        <v>9.7150392610682451E-2</v>
      </c>
      <c r="DC58" s="104" t="e">
        <f t="shared" si="79"/>
        <v>#N/A</v>
      </c>
      <c r="DD58" s="104" t="e">
        <f t="shared" si="80"/>
        <v>#N/A</v>
      </c>
      <c r="DE58">
        <v>18</v>
      </c>
      <c r="DF58" s="100">
        <f t="shared" si="81"/>
        <v>0.11019890687450264</v>
      </c>
      <c r="DG58" s="104" t="e">
        <f t="shared" si="82"/>
        <v>#N/A</v>
      </c>
      <c r="DH58" s="104" t="e">
        <f t="shared" si="83"/>
        <v>#N/A</v>
      </c>
      <c r="DI58">
        <v>17</v>
      </c>
      <c r="DJ58" s="100">
        <f t="shared" si="84"/>
        <v>0.12499999999999997</v>
      </c>
      <c r="DK58" s="104" t="e">
        <f t="shared" si="85"/>
        <v>#N/A</v>
      </c>
      <c r="DL58" s="104" t="e">
        <f t="shared" si="86"/>
        <v>#N/A</v>
      </c>
      <c r="DM58">
        <v>16</v>
      </c>
      <c r="DN58" s="100">
        <f t="shared" si="87"/>
        <v>0.1417890652744328</v>
      </c>
      <c r="DO58" s="104" t="e">
        <f t="shared" si="88"/>
        <v>#N/A</v>
      </c>
      <c r="DP58" s="104" t="e">
        <f t="shared" si="89"/>
        <v>#N/A</v>
      </c>
      <c r="DQ58">
        <v>15</v>
      </c>
      <c r="DR58" s="100">
        <f t="shared" si="90"/>
        <v>0.16083311225117897</v>
      </c>
      <c r="DS58" s="104" t="e">
        <f t="shared" si="91"/>
        <v>#N/A</v>
      </c>
      <c r="DT58" s="104" t="e">
        <f t="shared" si="92"/>
        <v>#N/A</v>
      </c>
      <c r="DU58">
        <v>14</v>
      </c>
      <c r="DV58" s="100">
        <f t="shared" si="93"/>
        <v>0.18243501321018074</v>
      </c>
      <c r="DW58" s="104" t="e">
        <f t="shared" si="94"/>
        <v>#N/A</v>
      </c>
      <c r="DX58" s="104" t="e">
        <f t="shared" si="95"/>
        <v>#N/A</v>
      </c>
      <c r="DZ58">
        <v>43</v>
      </c>
      <c r="EA58">
        <f t="shared" si="99"/>
        <v>-30</v>
      </c>
      <c r="EB58" s="100" t="e">
        <f t="shared" si="100"/>
        <v>#N/A</v>
      </c>
      <c r="EC58" s="5" t="e">
        <f t="shared" si="101"/>
        <v>#N/A</v>
      </c>
      <c r="ED58" s="5" t="e">
        <f t="shared" si="102"/>
        <v>#N/A</v>
      </c>
    </row>
    <row r="59" spans="7:134">
      <c r="G59" s="99"/>
      <c r="I59">
        <v>44</v>
      </c>
      <c r="J59" s="100">
        <f t="shared" si="96"/>
        <v>4.1603167556248516E-3</v>
      </c>
      <c r="K59" s="104" t="e">
        <f t="shared" si="97"/>
        <v>#N/A</v>
      </c>
      <c r="L59" s="104" t="e">
        <f t="shared" si="98"/>
        <v>#N/A</v>
      </c>
      <c r="M59">
        <v>43</v>
      </c>
      <c r="N59" s="100">
        <f t="shared" si="103"/>
        <v>4.719099392204871E-3</v>
      </c>
      <c r="O59" s="104" t="e">
        <f t="shared" si="104"/>
        <v>#N/A</v>
      </c>
      <c r="P59" s="104" t="e">
        <f t="shared" si="105"/>
        <v>#N/A</v>
      </c>
      <c r="Q59">
        <v>42</v>
      </c>
      <c r="R59" s="100">
        <f t="shared" si="106"/>
        <v>5.3529335340629838E-3</v>
      </c>
      <c r="S59" s="104" t="e">
        <f t="shared" si="107"/>
        <v>#N/A</v>
      </c>
      <c r="T59" s="104" t="e">
        <f t="shared" si="108"/>
        <v>#N/A</v>
      </c>
      <c r="U59">
        <v>41</v>
      </c>
      <c r="V59" s="100">
        <f t="shared" si="109"/>
        <v>6.0718995381676515E-3</v>
      </c>
      <c r="W59" s="104" t="e">
        <f t="shared" si="110"/>
        <v>#N/A</v>
      </c>
      <c r="X59" s="104" t="e">
        <f t="shared" si="111"/>
        <v>#N/A</v>
      </c>
      <c r="Y59">
        <v>40</v>
      </c>
      <c r="Z59" s="100">
        <f t="shared" si="112"/>
        <v>6.8874316796564148E-3</v>
      </c>
      <c r="AA59" s="104" t="e">
        <f t="shared" si="113"/>
        <v>#N/A</v>
      </c>
      <c r="AB59" s="104" t="e">
        <f t="shared" si="114"/>
        <v>#N/A</v>
      </c>
      <c r="AC59">
        <v>39</v>
      </c>
      <c r="AD59" s="100">
        <f t="shared" si="115"/>
        <v>7.8124999999999948E-3</v>
      </c>
      <c r="AE59" s="104" t="e">
        <f t="shared" si="116"/>
        <v>#N/A</v>
      </c>
      <c r="AF59" s="104" t="e">
        <f t="shared" si="117"/>
        <v>#N/A</v>
      </c>
      <c r="AG59">
        <v>38</v>
      </c>
      <c r="AH59" s="100">
        <f t="shared" si="118"/>
        <v>8.8618165796520484E-3</v>
      </c>
      <c r="AI59" s="104" t="e">
        <f t="shared" si="119"/>
        <v>#N/A</v>
      </c>
      <c r="AJ59" s="104" t="e">
        <f t="shared" si="120"/>
        <v>#N/A</v>
      </c>
      <c r="AK59">
        <v>37</v>
      </c>
      <c r="AL59" s="100">
        <f t="shared" si="121"/>
        <v>1.0052069515698687E-2</v>
      </c>
      <c r="AM59" s="104" t="e">
        <f t="shared" si="122"/>
        <v>#N/A</v>
      </c>
      <c r="AN59" s="104" t="e">
        <f t="shared" si="123"/>
        <v>#N/A</v>
      </c>
      <c r="AO59">
        <v>36</v>
      </c>
      <c r="AP59" s="100">
        <f t="shared" si="124"/>
        <v>1.1402188325636293E-2</v>
      </c>
      <c r="AQ59" s="104" t="e">
        <f t="shared" si="125"/>
        <v>#N/A</v>
      </c>
      <c r="AR59" s="104" t="e">
        <f t="shared" si="126"/>
        <v>#N/A</v>
      </c>
      <c r="AS59">
        <v>35</v>
      </c>
      <c r="AT59" s="100">
        <f t="shared" si="127"/>
        <v>1.2933644998200166E-2</v>
      </c>
      <c r="AU59" s="104" t="e">
        <f t="shared" si="128"/>
        <v>#N/A</v>
      </c>
      <c r="AV59" s="104" t="e">
        <f t="shared" si="129"/>
        <v>#N/A</v>
      </c>
      <c r="AW59">
        <v>34</v>
      </c>
      <c r="AX59" s="100">
        <f t="shared" si="130"/>
        <v>1.4670795479089165E-2</v>
      </c>
      <c r="AY59" s="104" t="e">
        <f t="shared" si="131"/>
        <v>#N/A</v>
      </c>
      <c r="AZ59" s="104" t="e">
        <f t="shared" si="132"/>
        <v>#N/A</v>
      </c>
      <c r="BA59">
        <v>33</v>
      </c>
      <c r="BB59" s="100">
        <f t="shared" ref="BB59:BB76" si="133">EXP(-$D$7*(BA59-0.5))</f>
        <v>1.664126702249941E-2</v>
      </c>
      <c r="BC59" s="104" t="e">
        <f t="shared" ref="BC59:BC76" si="134">-$D$10*(1-BB59)</f>
        <v>#N/A</v>
      </c>
      <c r="BD59" s="104" t="e">
        <f t="shared" ref="BD59:BD76" si="135">$D$10+BC59</f>
        <v>#N/A</v>
      </c>
      <c r="BE59">
        <v>32</v>
      </c>
      <c r="BF59" s="100">
        <f t="shared" si="42"/>
        <v>1.8876397568819488E-2</v>
      </c>
      <c r="BG59" s="104" t="e">
        <f t="shared" si="43"/>
        <v>#N/A</v>
      </c>
      <c r="BH59" s="104" t="e">
        <f t="shared" si="44"/>
        <v>#N/A</v>
      </c>
      <c r="BI59">
        <v>31</v>
      </c>
      <c r="BJ59" s="100">
        <f t="shared" si="45"/>
        <v>2.1411734136251932E-2</v>
      </c>
      <c r="BK59" s="104" t="e">
        <f t="shared" si="46"/>
        <v>#N/A</v>
      </c>
      <c r="BL59" s="104" t="e">
        <f t="shared" si="47"/>
        <v>#N/A</v>
      </c>
      <c r="BM59">
        <v>30</v>
      </c>
      <c r="BN59" s="100">
        <f t="shared" si="48"/>
        <v>2.4287598152670609E-2</v>
      </c>
      <c r="BO59" s="104" t="e">
        <f t="shared" si="49"/>
        <v>#N/A</v>
      </c>
      <c r="BP59" s="104" t="e">
        <f t="shared" si="50"/>
        <v>#N/A</v>
      </c>
      <c r="BQ59">
        <v>29</v>
      </c>
      <c r="BR59" s="100">
        <f t="shared" si="51"/>
        <v>2.7549726718625652E-2</v>
      </c>
      <c r="BS59" s="104" t="e">
        <f t="shared" si="52"/>
        <v>#N/A</v>
      </c>
      <c r="BT59" s="104" t="e">
        <f t="shared" si="53"/>
        <v>#N/A</v>
      </c>
      <c r="BU59">
        <v>28</v>
      </c>
      <c r="BV59" s="100">
        <f t="shared" si="54"/>
        <v>3.125E-2</v>
      </c>
      <c r="BW59" s="104" t="e">
        <f t="shared" si="55"/>
        <v>#N/A</v>
      </c>
      <c r="BX59" s="104" t="e">
        <f t="shared" si="56"/>
        <v>#N/A</v>
      </c>
      <c r="BY59">
        <v>27</v>
      </c>
      <c r="BZ59" s="100">
        <f t="shared" si="57"/>
        <v>3.54472663186082E-2</v>
      </c>
      <c r="CA59" s="104" t="e">
        <f t="shared" si="58"/>
        <v>#N/A</v>
      </c>
      <c r="CB59" s="104" t="e">
        <f t="shared" si="59"/>
        <v>#N/A</v>
      </c>
      <c r="CC59">
        <v>26</v>
      </c>
      <c r="CD59" s="100">
        <f t="shared" si="60"/>
        <v>4.0208278062794735E-2</v>
      </c>
      <c r="CE59" s="104" t="e">
        <f t="shared" si="61"/>
        <v>#N/A</v>
      </c>
      <c r="CF59" s="104" t="e">
        <f t="shared" si="62"/>
        <v>#N/A</v>
      </c>
      <c r="CG59">
        <v>25</v>
      </c>
      <c r="CH59" s="100">
        <f t="shared" si="63"/>
        <v>4.5608753302545178E-2</v>
      </c>
      <c r="CI59" s="104" t="e">
        <f t="shared" si="64"/>
        <v>#N/A</v>
      </c>
      <c r="CJ59" s="104" t="e">
        <f t="shared" si="65"/>
        <v>#N/A</v>
      </c>
      <c r="CK59">
        <v>24</v>
      </c>
      <c r="CL59" s="100">
        <f t="shared" si="66"/>
        <v>5.1734579992800671E-2</v>
      </c>
      <c r="CM59" s="104" t="e">
        <f t="shared" si="67"/>
        <v>#N/A</v>
      </c>
      <c r="CN59" s="104" t="e">
        <f t="shared" si="68"/>
        <v>#N/A</v>
      </c>
      <c r="CO59">
        <v>23</v>
      </c>
      <c r="CP59" s="100">
        <f t="shared" si="69"/>
        <v>5.8683181916356644E-2</v>
      </c>
      <c r="CQ59" s="104" t="e">
        <f t="shared" si="70"/>
        <v>#N/A</v>
      </c>
      <c r="CR59" s="104" t="e">
        <f t="shared" si="71"/>
        <v>#N/A</v>
      </c>
      <c r="CS59">
        <v>22</v>
      </c>
      <c r="CT59" s="100">
        <f t="shared" si="72"/>
        <v>6.6565068089997653E-2</v>
      </c>
      <c r="CU59" s="104" t="e">
        <f t="shared" si="73"/>
        <v>#N/A</v>
      </c>
      <c r="CV59" s="104" t="e">
        <f t="shared" si="74"/>
        <v>#N/A</v>
      </c>
      <c r="CW59">
        <v>21</v>
      </c>
      <c r="CX59" s="100">
        <f t="shared" si="75"/>
        <v>7.5505590275277937E-2</v>
      </c>
      <c r="CY59" s="104" t="e">
        <f t="shared" si="76"/>
        <v>#N/A</v>
      </c>
      <c r="CZ59" s="104" t="e">
        <f t="shared" si="77"/>
        <v>#N/A</v>
      </c>
      <c r="DA59">
        <v>20</v>
      </c>
      <c r="DB59" s="100">
        <f t="shared" si="78"/>
        <v>8.564693654500774E-2</v>
      </c>
      <c r="DC59" s="104" t="e">
        <f t="shared" si="79"/>
        <v>#N/A</v>
      </c>
      <c r="DD59" s="104" t="e">
        <f t="shared" si="80"/>
        <v>#N/A</v>
      </c>
      <c r="DE59">
        <v>19</v>
      </c>
      <c r="DF59" s="100">
        <f t="shared" si="81"/>
        <v>9.7150392610682451E-2</v>
      </c>
      <c r="DG59" s="104" t="e">
        <f t="shared" si="82"/>
        <v>#N/A</v>
      </c>
      <c r="DH59" s="104" t="e">
        <f t="shared" si="83"/>
        <v>#N/A</v>
      </c>
      <c r="DI59">
        <v>18</v>
      </c>
      <c r="DJ59" s="100">
        <f t="shared" si="84"/>
        <v>0.11019890687450264</v>
      </c>
      <c r="DK59" s="104" t="e">
        <f t="shared" si="85"/>
        <v>#N/A</v>
      </c>
      <c r="DL59" s="104" t="e">
        <f t="shared" si="86"/>
        <v>#N/A</v>
      </c>
      <c r="DM59">
        <v>17</v>
      </c>
      <c r="DN59" s="100">
        <f t="shared" si="87"/>
        <v>0.12499999999999997</v>
      </c>
      <c r="DO59" s="104" t="e">
        <f t="shared" si="88"/>
        <v>#N/A</v>
      </c>
      <c r="DP59" s="104" t="e">
        <f t="shared" si="89"/>
        <v>#N/A</v>
      </c>
      <c r="DQ59">
        <v>16</v>
      </c>
      <c r="DR59" s="100">
        <f t="shared" si="90"/>
        <v>0.1417890652744328</v>
      </c>
      <c r="DS59" s="104" t="e">
        <f t="shared" si="91"/>
        <v>#N/A</v>
      </c>
      <c r="DT59" s="104" t="e">
        <f t="shared" si="92"/>
        <v>#N/A</v>
      </c>
      <c r="DU59">
        <v>15</v>
      </c>
      <c r="DV59" s="100">
        <f t="shared" si="93"/>
        <v>0.16083311225117897</v>
      </c>
      <c r="DW59" s="104" t="e">
        <f t="shared" si="94"/>
        <v>#N/A</v>
      </c>
      <c r="DX59" s="104" t="e">
        <f t="shared" si="95"/>
        <v>#N/A</v>
      </c>
      <c r="DZ59">
        <v>44</v>
      </c>
      <c r="EA59">
        <f t="shared" si="99"/>
        <v>-30</v>
      </c>
      <c r="EB59" s="100" t="e">
        <f t="shared" si="100"/>
        <v>#N/A</v>
      </c>
      <c r="EC59" s="5" t="e">
        <f t="shared" si="101"/>
        <v>#N/A</v>
      </c>
      <c r="ED59" s="5" t="e">
        <f t="shared" si="102"/>
        <v>#N/A</v>
      </c>
    </row>
    <row r="60" spans="7:134">
      <c r="G60" s="99"/>
      <c r="I60">
        <v>45</v>
      </c>
      <c r="J60" s="100">
        <f t="shared" si="96"/>
        <v>3.6676988697722907E-3</v>
      </c>
      <c r="K60" s="104" t="e">
        <f t="shared" si="97"/>
        <v>#N/A</v>
      </c>
      <c r="L60" s="104" t="e">
        <f t="shared" si="98"/>
        <v>#N/A</v>
      </c>
      <c r="M60">
        <v>44</v>
      </c>
      <c r="N60" s="100">
        <f t="shared" si="103"/>
        <v>4.1603167556248516E-3</v>
      </c>
      <c r="O60" s="104" t="e">
        <f t="shared" si="104"/>
        <v>#N/A</v>
      </c>
      <c r="P60" s="104" t="e">
        <f t="shared" si="105"/>
        <v>#N/A</v>
      </c>
      <c r="Q60">
        <v>43</v>
      </c>
      <c r="R60" s="100">
        <f t="shared" si="106"/>
        <v>4.719099392204871E-3</v>
      </c>
      <c r="S60" s="104" t="e">
        <f t="shared" si="107"/>
        <v>#N/A</v>
      </c>
      <c r="T60" s="104" t="e">
        <f t="shared" si="108"/>
        <v>#N/A</v>
      </c>
      <c r="U60">
        <v>42</v>
      </c>
      <c r="V60" s="100">
        <f t="shared" si="109"/>
        <v>5.3529335340629838E-3</v>
      </c>
      <c r="W60" s="104" t="e">
        <f t="shared" si="110"/>
        <v>#N/A</v>
      </c>
      <c r="X60" s="104" t="e">
        <f t="shared" si="111"/>
        <v>#N/A</v>
      </c>
      <c r="Y60">
        <v>41</v>
      </c>
      <c r="Z60" s="100">
        <f t="shared" si="112"/>
        <v>6.0718995381676515E-3</v>
      </c>
      <c r="AA60" s="104" t="e">
        <f t="shared" si="113"/>
        <v>#N/A</v>
      </c>
      <c r="AB60" s="104" t="e">
        <f t="shared" si="114"/>
        <v>#N/A</v>
      </c>
      <c r="AC60">
        <v>40</v>
      </c>
      <c r="AD60" s="100">
        <f t="shared" si="115"/>
        <v>6.8874316796564148E-3</v>
      </c>
      <c r="AE60" s="104" t="e">
        <f t="shared" si="116"/>
        <v>#N/A</v>
      </c>
      <c r="AF60" s="104" t="e">
        <f t="shared" si="117"/>
        <v>#N/A</v>
      </c>
      <c r="AG60">
        <v>39</v>
      </c>
      <c r="AH60" s="100">
        <f t="shared" si="118"/>
        <v>7.8124999999999948E-3</v>
      </c>
      <c r="AI60" s="104" t="e">
        <f t="shared" si="119"/>
        <v>#N/A</v>
      </c>
      <c r="AJ60" s="104" t="e">
        <f t="shared" si="120"/>
        <v>#N/A</v>
      </c>
      <c r="AK60">
        <v>38</v>
      </c>
      <c r="AL60" s="100">
        <f t="shared" si="121"/>
        <v>8.8618165796520484E-3</v>
      </c>
      <c r="AM60" s="104" t="e">
        <f t="shared" si="122"/>
        <v>#N/A</v>
      </c>
      <c r="AN60" s="104" t="e">
        <f t="shared" si="123"/>
        <v>#N/A</v>
      </c>
      <c r="AO60">
        <v>37</v>
      </c>
      <c r="AP60" s="100">
        <f t="shared" si="124"/>
        <v>1.0052069515698687E-2</v>
      </c>
      <c r="AQ60" s="104" t="e">
        <f t="shared" si="125"/>
        <v>#N/A</v>
      </c>
      <c r="AR60" s="104" t="e">
        <f t="shared" si="126"/>
        <v>#N/A</v>
      </c>
      <c r="AS60">
        <v>36</v>
      </c>
      <c r="AT60" s="100">
        <f t="shared" si="127"/>
        <v>1.1402188325636293E-2</v>
      </c>
      <c r="AU60" s="104" t="e">
        <f t="shared" si="128"/>
        <v>#N/A</v>
      </c>
      <c r="AV60" s="104" t="e">
        <f t="shared" si="129"/>
        <v>#N/A</v>
      </c>
      <c r="AW60">
        <v>35</v>
      </c>
      <c r="AX60" s="100">
        <f t="shared" si="130"/>
        <v>1.2933644998200166E-2</v>
      </c>
      <c r="AY60" s="104" t="e">
        <f t="shared" si="131"/>
        <v>#N/A</v>
      </c>
      <c r="AZ60" s="104" t="e">
        <f t="shared" si="132"/>
        <v>#N/A</v>
      </c>
      <c r="BA60">
        <v>34</v>
      </c>
      <c r="BB60" s="100">
        <f t="shared" si="133"/>
        <v>1.4670795479089165E-2</v>
      </c>
      <c r="BC60" s="104" t="e">
        <f t="shared" si="134"/>
        <v>#N/A</v>
      </c>
      <c r="BD60" s="104" t="e">
        <f t="shared" si="135"/>
        <v>#N/A</v>
      </c>
      <c r="BE60">
        <v>33</v>
      </c>
      <c r="BF60" s="100">
        <f t="shared" ref="BF60:BF77" si="136">EXP(-$D$7*(BE60-0.5))</f>
        <v>1.664126702249941E-2</v>
      </c>
      <c r="BG60" s="104" t="e">
        <f t="shared" ref="BG60:BG77" si="137">-$D$10*(1-BF60)</f>
        <v>#N/A</v>
      </c>
      <c r="BH60" s="104" t="e">
        <f t="shared" ref="BH60:BH77" si="138">$D$10+BG60</f>
        <v>#N/A</v>
      </c>
      <c r="BI60">
        <v>32</v>
      </c>
      <c r="BJ60" s="100">
        <f t="shared" si="45"/>
        <v>1.8876397568819488E-2</v>
      </c>
      <c r="BK60" s="104" t="e">
        <f t="shared" si="46"/>
        <v>#N/A</v>
      </c>
      <c r="BL60" s="104" t="e">
        <f t="shared" si="47"/>
        <v>#N/A</v>
      </c>
      <c r="BM60">
        <v>31</v>
      </c>
      <c r="BN60" s="100">
        <f t="shared" si="48"/>
        <v>2.1411734136251932E-2</v>
      </c>
      <c r="BO60" s="104" t="e">
        <f t="shared" si="49"/>
        <v>#N/A</v>
      </c>
      <c r="BP60" s="104" t="e">
        <f t="shared" si="50"/>
        <v>#N/A</v>
      </c>
      <c r="BQ60">
        <v>30</v>
      </c>
      <c r="BR60" s="100">
        <f t="shared" si="51"/>
        <v>2.4287598152670609E-2</v>
      </c>
      <c r="BS60" s="104" t="e">
        <f t="shared" si="52"/>
        <v>#N/A</v>
      </c>
      <c r="BT60" s="104" t="e">
        <f t="shared" si="53"/>
        <v>#N/A</v>
      </c>
      <c r="BU60">
        <v>29</v>
      </c>
      <c r="BV60" s="100">
        <f t="shared" si="54"/>
        <v>2.7549726718625652E-2</v>
      </c>
      <c r="BW60" s="104" t="e">
        <f t="shared" si="55"/>
        <v>#N/A</v>
      </c>
      <c r="BX60" s="104" t="e">
        <f t="shared" si="56"/>
        <v>#N/A</v>
      </c>
      <c r="BY60">
        <v>28</v>
      </c>
      <c r="BZ60" s="100">
        <f t="shared" si="57"/>
        <v>3.125E-2</v>
      </c>
      <c r="CA60" s="104" t="e">
        <f t="shared" si="58"/>
        <v>#N/A</v>
      </c>
      <c r="CB60" s="104" t="e">
        <f t="shared" si="59"/>
        <v>#N/A</v>
      </c>
      <c r="CC60">
        <v>27</v>
      </c>
      <c r="CD60" s="100">
        <f t="shared" si="60"/>
        <v>3.54472663186082E-2</v>
      </c>
      <c r="CE60" s="104" t="e">
        <f t="shared" si="61"/>
        <v>#N/A</v>
      </c>
      <c r="CF60" s="104" t="e">
        <f t="shared" si="62"/>
        <v>#N/A</v>
      </c>
      <c r="CG60">
        <v>26</v>
      </c>
      <c r="CH60" s="100">
        <f t="shared" si="63"/>
        <v>4.0208278062794735E-2</v>
      </c>
      <c r="CI60" s="104" t="e">
        <f t="shared" si="64"/>
        <v>#N/A</v>
      </c>
      <c r="CJ60" s="104" t="e">
        <f t="shared" si="65"/>
        <v>#N/A</v>
      </c>
      <c r="CK60">
        <v>25</v>
      </c>
      <c r="CL60" s="100">
        <f t="shared" si="66"/>
        <v>4.5608753302545178E-2</v>
      </c>
      <c r="CM60" s="104" t="e">
        <f t="shared" si="67"/>
        <v>#N/A</v>
      </c>
      <c r="CN60" s="104" t="e">
        <f t="shared" si="68"/>
        <v>#N/A</v>
      </c>
      <c r="CO60">
        <v>24</v>
      </c>
      <c r="CP60" s="100">
        <f t="shared" si="69"/>
        <v>5.1734579992800671E-2</v>
      </c>
      <c r="CQ60" s="104" t="e">
        <f t="shared" si="70"/>
        <v>#N/A</v>
      </c>
      <c r="CR60" s="104" t="e">
        <f t="shared" si="71"/>
        <v>#N/A</v>
      </c>
      <c r="CS60">
        <v>23</v>
      </c>
      <c r="CT60" s="100">
        <f t="shared" si="72"/>
        <v>5.8683181916356644E-2</v>
      </c>
      <c r="CU60" s="104" t="e">
        <f t="shared" si="73"/>
        <v>#N/A</v>
      </c>
      <c r="CV60" s="104" t="e">
        <f t="shared" si="74"/>
        <v>#N/A</v>
      </c>
      <c r="CW60">
        <v>22</v>
      </c>
      <c r="CX60" s="100">
        <f t="shared" si="75"/>
        <v>6.6565068089997653E-2</v>
      </c>
      <c r="CY60" s="104" t="e">
        <f t="shared" si="76"/>
        <v>#N/A</v>
      </c>
      <c r="CZ60" s="104" t="e">
        <f t="shared" si="77"/>
        <v>#N/A</v>
      </c>
      <c r="DA60">
        <v>21</v>
      </c>
      <c r="DB60" s="100">
        <f t="shared" si="78"/>
        <v>7.5505590275277937E-2</v>
      </c>
      <c r="DC60" s="104" t="e">
        <f t="shared" si="79"/>
        <v>#N/A</v>
      </c>
      <c r="DD60" s="104" t="e">
        <f t="shared" si="80"/>
        <v>#N/A</v>
      </c>
      <c r="DE60">
        <v>20</v>
      </c>
      <c r="DF60" s="100">
        <f t="shared" si="81"/>
        <v>8.564693654500774E-2</v>
      </c>
      <c r="DG60" s="104" t="e">
        <f t="shared" si="82"/>
        <v>#N/A</v>
      </c>
      <c r="DH60" s="104" t="e">
        <f t="shared" si="83"/>
        <v>#N/A</v>
      </c>
      <c r="DI60">
        <v>19</v>
      </c>
      <c r="DJ60" s="100">
        <f t="shared" si="84"/>
        <v>9.7150392610682451E-2</v>
      </c>
      <c r="DK60" s="104" t="e">
        <f t="shared" si="85"/>
        <v>#N/A</v>
      </c>
      <c r="DL60" s="104" t="e">
        <f t="shared" si="86"/>
        <v>#N/A</v>
      </c>
      <c r="DM60">
        <v>18</v>
      </c>
      <c r="DN60" s="100">
        <f t="shared" si="87"/>
        <v>0.11019890687450264</v>
      </c>
      <c r="DO60" s="104" t="e">
        <f t="shared" si="88"/>
        <v>#N/A</v>
      </c>
      <c r="DP60" s="104" t="e">
        <f t="shared" si="89"/>
        <v>#N/A</v>
      </c>
      <c r="DQ60">
        <v>17</v>
      </c>
      <c r="DR60" s="100">
        <f t="shared" si="90"/>
        <v>0.12499999999999997</v>
      </c>
      <c r="DS60" s="104" t="e">
        <f t="shared" si="91"/>
        <v>#N/A</v>
      </c>
      <c r="DT60" s="104" t="e">
        <f t="shared" si="92"/>
        <v>#N/A</v>
      </c>
      <c r="DU60">
        <v>16</v>
      </c>
      <c r="DV60" s="100">
        <f t="shared" si="93"/>
        <v>0.1417890652744328</v>
      </c>
      <c r="DW60" s="104" t="e">
        <f t="shared" si="94"/>
        <v>#N/A</v>
      </c>
      <c r="DX60" s="104" t="e">
        <f t="shared" si="95"/>
        <v>#N/A</v>
      </c>
      <c r="DZ60">
        <v>45</v>
      </c>
      <c r="EA60">
        <f t="shared" si="99"/>
        <v>-30</v>
      </c>
      <c r="EB60" s="100" t="e">
        <f t="shared" si="100"/>
        <v>#N/A</v>
      </c>
      <c r="EC60" s="5" t="e">
        <f t="shared" si="101"/>
        <v>#N/A</v>
      </c>
      <c r="ED60" s="5" t="e">
        <f t="shared" si="102"/>
        <v>#N/A</v>
      </c>
    </row>
    <row r="61" spans="7:134">
      <c r="G61" s="99"/>
      <c r="I61">
        <v>46</v>
      </c>
      <c r="J61" s="100">
        <f t="shared" si="96"/>
        <v>3.2334112495500411E-3</v>
      </c>
      <c r="K61" s="104" t="e">
        <f t="shared" si="97"/>
        <v>#N/A</v>
      </c>
      <c r="L61" s="104" t="e">
        <f t="shared" si="98"/>
        <v>#N/A</v>
      </c>
      <c r="M61">
        <v>45</v>
      </c>
      <c r="N61" s="100">
        <f t="shared" si="103"/>
        <v>3.6676988697722907E-3</v>
      </c>
      <c r="O61" s="104" t="e">
        <f t="shared" si="104"/>
        <v>#N/A</v>
      </c>
      <c r="P61" s="104" t="e">
        <f t="shared" si="105"/>
        <v>#N/A</v>
      </c>
      <c r="Q61">
        <v>44</v>
      </c>
      <c r="R61" s="100">
        <f t="shared" si="106"/>
        <v>4.1603167556248516E-3</v>
      </c>
      <c r="S61" s="104" t="e">
        <f t="shared" si="107"/>
        <v>#N/A</v>
      </c>
      <c r="T61" s="104" t="e">
        <f t="shared" si="108"/>
        <v>#N/A</v>
      </c>
      <c r="U61">
        <v>43</v>
      </c>
      <c r="V61" s="100">
        <f t="shared" si="109"/>
        <v>4.719099392204871E-3</v>
      </c>
      <c r="W61" s="104" t="e">
        <f t="shared" si="110"/>
        <v>#N/A</v>
      </c>
      <c r="X61" s="104" t="e">
        <f t="shared" si="111"/>
        <v>#N/A</v>
      </c>
      <c r="Y61">
        <v>42</v>
      </c>
      <c r="Z61" s="100">
        <f t="shared" si="112"/>
        <v>5.3529335340629838E-3</v>
      </c>
      <c r="AA61" s="104" t="e">
        <f t="shared" si="113"/>
        <v>#N/A</v>
      </c>
      <c r="AB61" s="104" t="e">
        <f t="shared" si="114"/>
        <v>#N/A</v>
      </c>
      <c r="AC61">
        <v>41</v>
      </c>
      <c r="AD61" s="100">
        <f t="shared" si="115"/>
        <v>6.0718995381676515E-3</v>
      </c>
      <c r="AE61" s="104" t="e">
        <f t="shared" si="116"/>
        <v>#N/A</v>
      </c>
      <c r="AF61" s="104" t="e">
        <f t="shared" si="117"/>
        <v>#N/A</v>
      </c>
      <c r="AG61">
        <v>40</v>
      </c>
      <c r="AH61" s="100">
        <f t="shared" si="118"/>
        <v>6.8874316796564148E-3</v>
      </c>
      <c r="AI61" s="104" t="e">
        <f t="shared" si="119"/>
        <v>#N/A</v>
      </c>
      <c r="AJ61" s="104" t="e">
        <f t="shared" si="120"/>
        <v>#N/A</v>
      </c>
      <c r="AK61">
        <v>39</v>
      </c>
      <c r="AL61" s="100">
        <f t="shared" si="121"/>
        <v>7.8124999999999948E-3</v>
      </c>
      <c r="AM61" s="104" t="e">
        <f t="shared" si="122"/>
        <v>#N/A</v>
      </c>
      <c r="AN61" s="104" t="e">
        <f t="shared" si="123"/>
        <v>#N/A</v>
      </c>
      <c r="AO61">
        <v>38</v>
      </c>
      <c r="AP61" s="100">
        <f t="shared" si="124"/>
        <v>8.8618165796520484E-3</v>
      </c>
      <c r="AQ61" s="104" t="e">
        <f t="shared" si="125"/>
        <v>#N/A</v>
      </c>
      <c r="AR61" s="104" t="e">
        <f t="shared" si="126"/>
        <v>#N/A</v>
      </c>
      <c r="AS61">
        <v>37</v>
      </c>
      <c r="AT61" s="100">
        <f t="shared" si="127"/>
        <v>1.0052069515698687E-2</v>
      </c>
      <c r="AU61" s="104" t="e">
        <f t="shared" si="128"/>
        <v>#N/A</v>
      </c>
      <c r="AV61" s="104" t="e">
        <f t="shared" si="129"/>
        <v>#N/A</v>
      </c>
      <c r="AW61">
        <v>36</v>
      </c>
      <c r="AX61" s="100">
        <f t="shared" si="130"/>
        <v>1.1402188325636293E-2</v>
      </c>
      <c r="AY61" s="104" t="e">
        <f t="shared" si="131"/>
        <v>#N/A</v>
      </c>
      <c r="AZ61" s="104" t="e">
        <f t="shared" si="132"/>
        <v>#N/A</v>
      </c>
      <c r="BA61">
        <v>35</v>
      </c>
      <c r="BB61" s="100">
        <f t="shared" si="133"/>
        <v>1.2933644998200166E-2</v>
      </c>
      <c r="BC61" s="104" t="e">
        <f t="shared" si="134"/>
        <v>#N/A</v>
      </c>
      <c r="BD61" s="104" t="e">
        <f t="shared" si="135"/>
        <v>#N/A</v>
      </c>
      <c r="BE61">
        <v>34</v>
      </c>
      <c r="BF61" s="100">
        <f t="shared" si="136"/>
        <v>1.4670795479089165E-2</v>
      </c>
      <c r="BG61" s="104" t="e">
        <f t="shared" si="137"/>
        <v>#N/A</v>
      </c>
      <c r="BH61" s="104" t="e">
        <f t="shared" si="138"/>
        <v>#N/A</v>
      </c>
      <c r="BI61">
        <v>33</v>
      </c>
      <c r="BJ61" s="100">
        <f t="shared" ref="BJ61:BJ78" si="139">EXP(-$D$7*(BI61-0.5))</f>
        <v>1.664126702249941E-2</v>
      </c>
      <c r="BK61" s="104" t="e">
        <f t="shared" ref="BK61:BK78" si="140">-$D$10*(1-BJ61)</f>
        <v>#N/A</v>
      </c>
      <c r="BL61" s="104" t="e">
        <f t="shared" ref="BL61:BL78" si="141">$D$10+BK61</f>
        <v>#N/A</v>
      </c>
      <c r="BM61">
        <v>32</v>
      </c>
      <c r="BN61" s="100">
        <f t="shared" si="48"/>
        <v>1.8876397568819488E-2</v>
      </c>
      <c r="BO61" s="104" t="e">
        <f t="shared" si="49"/>
        <v>#N/A</v>
      </c>
      <c r="BP61" s="104" t="e">
        <f t="shared" si="50"/>
        <v>#N/A</v>
      </c>
      <c r="BQ61">
        <v>31</v>
      </c>
      <c r="BR61" s="100">
        <f t="shared" si="51"/>
        <v>2.1411734136251932E-2</v>
      </c>
      <c r="BS61" s="104" t="e">
        <f t="shared" si="52"/>
        <v>#N/A</v>
      </c>
      <c r="BT61" s="104" t="e">
        <f t="shared" si="53"/>
        <v>#N/A</v>
      </c>
      <c r="BU61">
        <v>30</v>
      </c>
      <c r="BV61" s="100">
        <f t="shared" si="54"/>
        <v>2.4287598152670609E-2</v>
      </c>
      <c r="BW61" s="104" t="e">
        <f t="shared" si="55"/>
        <v>#N/A</v>
      </c>
      <c r="BX61" s="104" t="e">
        <f t="shared" si="56"/>
        <v>#N/A</v>
      </c>
      <c r="BY61">
        <v>29</v>
      </c>
      <c r="BZ61" s="100">
        <f t="shared" si="57"/>
        <v>2.7549726718625652E-2</v>
      </c>
      <c r="CA61" s="104" t="e">
        <f t="shared" si="58"/>
        <v>#N/A</v>
      </c>
      <c r="CB61" s="104" t="e">
        <f t="shared" si="59"/>
        <v>#N/A</v>
      </c>
      <c r="CC61">
        <v>28</v>
      </c>
      <c r="CD61" s="100">
        <f t="shared" si="60"/>
        <v>3.125E-2</v>
      </c>
      <c r="CE61" s="104" t="e">
        <f t="shared" si="61"/>
        <v>#N/A</v>
      </c>
      <c r="CF61" s="104" t="e">
        <f t="shared" si="62"/>
        <v>#N/A</v>
      </c>
      <c r="CG61">
        <v>27</v>
      </c>
      <c r="CH61" s="100">
        <f t="shared" si="63"/>
        <v>3.54472663186082E-2</v>
      </c>
      <c r="CI61" s="104" t="e">
        <f t="shared" si="64"/>
        <v>#N/A</v>
      </c>
      <c r="CJ61" s="104" t="e">
        <f t="shared" si="65"/>
        <v>#N/A</v>
      </c>
      <c r="CK61">
        <v>26</v>
      </c>
      <c r="CL61" s="100">
        <f t="shared" si="66"/>
        <v>4.0208278062794735E-2</v>
      </c>
      <c r="CM61" s="104" t="e">
        <f t="shared" si="67"/>
        <v>#N/A</v>
      </c>
      <c r="CN61" s="104" t="e">
        <f t="shared" si="68"/>
        <v>#N/A</v>
      </c>
      <c r="CO61">
        <v>25</v>
      </c>
      <c r="CP61" s="100">
        <f t="shared" si="69"/>
        <v>4.5608753302545178E-2</v>
      </c>
      <c r="CQ61" s="104" t="e">
        <f t="shared" si="70"/>
        <v>#N/A</v>
      </c>
      <c r="CR61" s="104" t="e">
        <f t="shared" si="71"/>
        <v>#N/A</v>
      </c>
      <c r="CS61">
        <v>24</v>
      </c>
      <c r="CT61" s="100">
        <f t="shared" si="72"/>
        <v>5.1734579992800671E-2</v>
      </c>
      <c r="CU61" s="104" t="e">
        <f t="shared" si="73"/>
        <v>#N/A</v>
      </c>
      <c r="CV61" s="104" t="e">
        <f t="shared" si="74"/>
        <v>#N/A</v>
      </c>
      <c r="CW61">
        <v>23</v>
      </c>
      <c r="CX61" s="100">
        <f t="shared" si="75"/>
        <v>5.8683181916356644E-2</v>
      </c>
      <c r="CY61" s="104" t="e">
        <f t="shared" si="76"/>
        <v>#N/A</v>
      </c>
      <c r="CZ61" s="104" t="e">
        <f t="shared" si="77"/>
        <v>#N/A</v>
      </c>
      <c r="DA61">
        <v>22</v>
      </c>
      <c r="DB61" s="100">
        <f t="shared" si="78"/>
        <v>6.6565068089997653E-2</v>
      </c>
      <c r="DC61" s="104" t="e">
        <f t="shared" si="79"/>
        <v>#N/A</v>
      </c>
      <c r="DD61" s="104" t="e">
        <f t="shared" si="80"/>
        <v>#N/A</v>
      </c>
      <c r="DE61">
        <v>21</v>
      </c>
      <c r="DF61" s="100">
        <f t="shared" si="81"/>
        <v>7.5505590275277937E-2</v>
      </c>
      <c r="DG61" s="104" t="e">
        <f t="shared" si="82"/>
        <v>#N/A</v>
      </c>
      <c r="DH61" s="104" t="e">
        <f t="shared" si="83"/>
        <v>#N/A</v>
      </c>
      <c r="DI61">
        <v>20</v>
      </c>
      <c r="DJ61" s="100">
        <f t="shared" si="84"/>
        <v>8.564693654500774E-2</v>
      </c>
      <c r="DK61" s="104" t="e">
        <f t="shared" si="85"/>
        <v>#N/A</v>
      </c>
      <c r="DL61" s="104" t="e">
        <f t="shared" si="86"/>
        <v>#N/A</v>
      </c>
      <c r="DM61">
        <v>19</v>
      </c>
      <c r="DN61" s="100">
        <f t="shared" si="87"/>
        <v>9.7150392610682451E-2</v>
      </c>
      <c r="DO61" s="104" t="e">
        <f t="shared" si="88"/>
        <v>#N/A</v>
      </c>
      <c r="DP61" s="104" t="e">
        <f t="shared" si="89"/>
        <v>#N/A</v>
      </c>
      <c r="DQ61">
        <v>18</v>
      </c>
      <c r="DR61" s="100">
        <f t="shared" si="90"/>
        <v>0.11019890687450264</v>
      </c>
      <c r="DS61" s="104" t="e">
        <f t="shared" si="91"/>
        <v>#N/A</v>
      </c>
      <c r="DT61" s="104" t="e">
        <f t="shared" si="92"/>
        <v>#N/A</v>
      </c>
      <c r="DU61">
        <v>17</v>
      </c>
      <c r="DV61" s="100">
        <f t="shared" si="93"/>
        <v>0.12499999999999997</v>
      </c>
      <c r="DW61" s="104" t="e">
        <f t="shared" si="94"/>
        <v>#N/A</v>
      </c>
      <c r="DX61" s="104" t="e">
        <f t="shared" si="95"/>
        <v>#N/A</v>
      </c>
      <c r="DZ61">
        <v>46</v>
      </c>
      <c r="EA61">
        <f t="shared" si="99"/>
        <v>-30</v>
      </c>
      <c r="EB61" s="100" t="e">
        <f t="shared" si="100"/>
        <v>#N/A</v>
      </c>
      <c r="EC61" s="5" t="e">
        <f t="shared" si="101"/>
        <v>#N/A</v>
      </c>
      <c r="ED61" s="5" t="e">
        <f t="shared" si="102"/>
        <v>#N/A</v>
      </c>
    </row>
    <row r="62" spans="7:134">
      <c r="G62" s="99"/>
      <c r="I62">
        <v>47</v>
      </c>
      <c r="J62" s="100">
        <f t="shared" si="96"/>
        <v>2.8505470814090728E-3</v>
      </c>
      <c r="K62" s="104" t="e">
        <f t="shared" si="97"/>
        <v>#N/A</v>
      </c>
      <c r="L62" s="104" t="e">
        <f t="shared" si="98"/>
        <v>#N/A</v>
      </c>
      <c r="M62">
        <v>46</v>
      </c>
      <c r="N62" s="100">
        <f t="shared" si="103"/>
        <v>3.2334112495500411E-3</v>
      </c>
      <c r="O62" s="104" t="e">
        <f t="shared" si="104"/>
        <v>#N/A</v>
      </c>
      <c r="P62" s="104" t="e">
        <f t="shared" si="105"/>
        <v>#N/A</v>
      </c>
      <c r="Q62">
        <v>45</v>
      </c>
      <c r="R62" s="100">
        <f t="shared" si="106"/>
        <v>3.6676988697722907E-3</v>
      </c>
      <c r="S62" s="104" t="e">
        <f t="shared" si="107"/>
        <v>#N/A</v>
      </c>
      <c r="T62" s="104" t="e">
        <f t="shared" si="108"/>
        <v>#N/A</v>
      </c>
      <c r="U62">
        <v>44</v>
      </c>
      <c r="V62" s="100">
        <f t="shared" si="109"/>
        <v>4.1603167556248516E-3</v>
      </c>
      <c r="W62" s="104" t="e">
        <f t="shared" si="110"/>
        <v>#N/A</v>
      </c>
      <c r="X62" s="104" t="e">
        <f t="shared" si="111"/>
        <v>#N/A</v>
      </c>
      <c r="Y62">
        <v>43</v>
      </c>
      <c r="Z62" s="100">
        <f t="shared" si="112"/>
        <v>4.719099392204871E-3</v>
      </c>
      <c r="AA62" s="104" t="e">
        <f t="shared" si="113"/>
        <v>#N/A</v>
      </c>
      <c r="AB62" s="104" t="e">
        <f t="shared" si="114"/>
        <v>#N/A</v>
      </c>
      <c r="AC62">
        <v>42</v>
      </c>
      <c r="AD62" s="100">
        <f t="shared" si="115"/>
        <v>5.3529335340629838E-3</v>
      </c>
      <c r="AE62" s="104" t="e">
        <f t="shared" si="116"/>
        <v>#N/A</v>
      </c>
      <c r="AF62" s="104" t="e">
        <f t="shared" si="117"/>
        <v>#N/A</v>
      </c>
      <c r="AG62">
        <v>41</v>
      </c>
      <c r="AH62" s="100">
        <f t="shared" si="118"/>
        <v>6.0718995381676515E-3</v>
      </c>
      <c r="AI62" s="104" t="e">
        <f t="shared" si="119"/>
        <v>#N/A</v>
      </c>
      <c r="AJ62" s="104" t="e">
        <f t="shared" si="120"/>
        <v>#N/A</v>
      </c>
      <c r="AK62">
        <v>40</v>
      </c>
      <c r="AL62" s="100">
        <f t="shared" si="121"/>
        <v>6.8874316796564148E-3</v>
      </c>
      <c r="AM62" s="104" t="e">
        <f t="shared" si="122"/>
        <v>#N/A</v>
      </c>
      <c r="AN62" s="104" t="e">
        <f t="shared" si="123"/>
        <v>#N/A</v>
      </c>
      <c r="AO62">
        <v>39</v>
      </c>
      <c r="AP62" s="100">
        <f t="shared" si="124"/>
        <v>7.8124999999999948E-3</v>
      </c>
      <c r="AQ62" s="104" t="e">
        <f t="shared" si="125"/>
        <v>#N/A</v>
      </c>
      <c r="AR62" s="104" t="e">
        <f t="shared" si="126"/>
        <v>#N/A</v>
      </c>
      <c r="AS62">
        <v>38</v>
      </c>
      <c r="AT62" s="100">
        <f t="shared" si="127"/>
        <v>8.8618165796520484E-3</v>
      </c>
      <c r="AU62" s="104" t="e">
        <f t="shared" si="128"/>
        <v>#N/A</v>
      </c>
      <c r="AV62" s="104" t="e">
        <f t="shared" si="129"/>
        <v>#N/A</v>
      </c>
      <c r="AW62">
        <v>37</v>
      </c>
      <c r="AX62" s="100">
        <f t="shared" si="130"/>
        <v>1.0052069515698687E-2</v>
      </c>
      <c r="AY62" s="104" t="e">
        <f t="shared" si="131"/>
        <v>#N/A</v>
      </c>
      <c r="AZ62" s="104" t="e">
        <f t="shared" si="132"/>
        <v>#N/A</v>
      </c>
      <c r="BA62">
        <v>36</v>
      </c>
      <c r="BB62" s="100">
        <f t="shared" si="133"/>
        <v>1.1402188325636293E-2</v>
      </c>
      <c r="BC62" s="104" t="e">
        <f t="shared" si="134"/>
        <v>#N/A</v>
      </c>
      <c r="BD62" s="104" t="e">
        <f t="shared" si="135"/>
        <v>#N/A</v>
      </c>
      <c r="BE62">
        <v>35</v>
      </c>
      <c r="BF62" s="100">
        <f t="shared" si="136"/>
        <v>1.2933644998200166E-2</v>
      </c>
      <c r="BG62" s="104" t="e">
        <f t="shared" si="137"/>
        <v>#N/A</v>
      </c>
      <c r="BH62" s="104" t="e">
        <f t="shared" si="138"/>
        <v>#N/A</v>
      </c>
      <c r="BI62">
        <v>34</v>
      </c>
      <c r="BJ62" s="100">
        <f t="shared" si="139"/>
        <v>1.4670795479089165E-2</v>
      </c>
      <c r="BK62" s="104" t="e">
        <f t="shared" si="140"/>
        <v>#N/A</v>
      </c>
      <c r="BL62" s="104" t="e">
        <f t="shared" si="141"/>
        <v>#N/A</v>
      </c>
      <c r="BM62">
        <v>33</v>
      </c>
      <c r="BN62" s="100">
        <f t="shared" ref="BN62:BN79" si="142">EXP(-$D$7*(BM62-0.5))</f>
        <v>1.664126702249941E-2</v>
      </c>
      <c r="BO62" s="104" t="e">
        <f t="shared" ref="BO62:BO79" si="143">-$D$10*(1-BN62)</f>
        <v>#N/A</v>
      </c>
      <c r="BP62" s="104" t="e">
        <f t="shared" ref="BP62:BP79" si="144">$D$10+BO62</f>
        <v>#N/A</v>
      </c>
      <c r="BQ62">
        <v>32</v>
      </c>
      <c r="BR62" s="100">
        <f t="shared" si="51"/>
        <v>1.8876397568819488E-2</v>
      </c>
      <c r="BS62" s="104" t="e">
        <f t="shared" si="52"/>
        <v>#N/A</v>
      </c>
      <c r="BT62" s="104" t="e">
        <f t="shared" si="53"/>
        <v>#N/A</v>
      </c>
      <c r="BU62">
        <v>31</v>
      </c>
      <c r="BV62" s="100">
        <f t="shared" si="54"/>
        <v>2.1411734136251932E-2</v>
      </c>
      <c r="BW62" s="104" t="e">
        <f t="shared" si="55"/>
        <v>#N/A</v>
      </c>
      <c r="BX62" s="104" t="e">
        <f t="shared" si="56"/>
        <v>#N/A</v>
      </c>
      <c r="BY62">
        <v>30</v>
      </c>
      <c r="BZ62" s="100">
        <f t="shared" si="57"/>
        <v>2.4287598152670609E-2</v>
      </c>
      <c r="CA62" s="104" t="e">
        <f t="shared" si="58"/>
        <v>#N/A</v>
      </c>
      <c r="CB62" s="104" t="e">
        <f t="shared" si="59"/>
        <v>#N/A</v>
      </c>
      <c r="CC62">
        <v>29</v>
      </c>
      <c r="CD62" s="100">
        <f t="shared" si="60"/>
        <v>2.7549726718625652E-2</v>
      </c>
      <c r="CE62" s="104" t="e">
        <f t="shared" si="61"/>
        <v>#N/A</v>
      </c>
      <c r="CF62" s="104" t="e">
        <f t="shared" si="62"/>
        <v>#N/A</v>
      </c>
      <c r="CG62">
        <v>28</v>
      </c>
      <c r="CH62" s="100">
        <f t="shared" si="63"/>
        <v>3.125E-2</v>
      </c>
      <c r="CI62" s="104" t="e">
        <f t="shared" si="64"/>
        <v>#N/A</v>
      </c>
      <c r="CJ62" s="104" t="e">
        <f t="shared" si="65"/>
        <v>#N/A</v>
      </c>
      <c r="CK62">
        <v>27</v>
      </c>
      <c r="CL62" s="100">
        <f t="shared" si="66"/>
        <v>3.54472663186082E-2</v>
      </c>
      <c r="CM62" s="104" t="e">
        <f t="shared" si="67"/>
        <v>#N/A</v>
      </c>
      <c r="CN62" s="104" t="e">
        <f t="shared" si="68"/>
        <v>#N/A</v>
      </c>
      <c r="CO62">
        <v>26</v>
      </c>
      <c r="CP62" s="100">
        <f t="shared" si="69"/>
        <v>4.0208278062794735E-2</v>
      </c>
      <c r="CQ62" s="104" t="e">
        <f t="shared" si="70"/>
        <v>#N/A</v>
      </c>
      <c r="CR62" s="104" t="e">
        <f t="shared" si="71"/>
        <v>#N/A</v>
      </c>
      <c r="CS62">
        <v>25</v>
      </c>
      <c r="CT62" s="100">
        <f t="shared" si="72"/>
        <v>4.5608753302545178E-2</v>
      </c>
      <c r="CU62" s="104" t="e">
        <f t="shared" si="73"/>
        <v>#N/A</v>
      </c>
      <c r="CV62" s="104" t="e">
        <f t="shared" si="74"/>
        <v>#N/A</v>
      </c>
      <c r="CW62">
        <v>24</v>
      </c>
      <c r="CX62" s="100">
        <f t="shared" si="75"/>
        <v>5.1734579992800671E-2</v>
      </c>
      <c r="CY62" s="104" t="e">
        <f t="shared" si="76"/>
        <v>#N/A</v>
      </c>
      <c r="CZ62" s="104" t="e">
        <f t="shared" si="77"/>
        <v>#N/A</v>
      </c>
      <c r="DA62">
        <v>23</v>
      </c>
      <c r="DB62" s="100">
        <f t="shared" si="78"/>
        <v>5.8683181916356644E-2</v>
      </c>
      <c r="DC62" s="104" t="e">
        <f t="shared" si="79"/>
        <v>#N/A</v>
      </c>
      <c r="DD62" s="104" t="e">
        <f t="shared" si="80"/>
        <v>#N/A</v>
      </c>
      <c r="DE62">
        <v>22</v>
      </c>
      <c r="DF62" s="100">
        <f t="shared" si="81"/>
        <v>6.6565068089997653E-2</v>
      </c>
      <c r="DG62" s="104" t="e">
        <f t="shared" si="82"/>
        <v>#N/A</v>
      </c>
      <c r="DH62" s="104" t="e">
        <f t="shared" si="83"/>
        <v>#N/A</v>
      </c>
      <c r="DI62">
        <v>21</v>
      </c>
      <c r="DJ62" s="100">
        <f t="shared" si="84"/>
        <v>7.5505590275277937E-2</v>
      </c>
      <c r="DK62" s="104" t="e">
        <f t="shared" si="85"/>
        <v>#N/A</v>
      </c>
      <c r="DL62" s="104" t="e">
        <f t="shared" si="86"/>
        <v>#N/A</v>
      </c>
      <c r="DM62">
        <v>20</v>
      </c>
      <c r="DN62" s="100">
        <f t="shared" si="87"/>
        <v>8.564693654500774E-2</v>
      </c>
      <c r="DO62" s="104" t="e">
        <f t="shared" si="88"/>
        <v>#N/A</v>
      </c>
      <c r="DP62" s="104" t="e">
        <f t="shared" si="89"/>
        <v>#N/A</v>
      </c>
      <c r="DQ62">
        <v>19</v>
      </c>
      <c r="DR62" s="100">
        <f t="shared" si="90"/>
        <v>9.7150392610682451E-2</v>
      </c>
      <c r="DS62" s="104" t="e">
        <f t="shared" si="91"/>
        <v>#N/A</v>
      </c>
      <c r="DT62" s="104" t="e">
        <f t="shared" si="92"/>
        <v>#N/A</v>
      </c>
      <c r="DU62">
        <v>18</v>
      </c>
      <c r="DV62" s="100">
        <f t="shared" si="93"/>
        <v>0.11019890687450264</v>
      </c>
      <c r="DW62" s="104" t="e">
        <f t="shared" si="94"/>
        <v>#N/A</v>
      </c>
      <c r="DX62" s="104" t="e">
        <f t="shared" si="95"/>
        <v>#N/A</v>
      </c>
      <c r="DZ62">
        <v>47</v>
      </c>
      <c r="EA62">
        <f t="shared" si="99"/>
        <v>-30</v>
      </c>
      <c r="EB62" s="100" t="e">
        <f t="shared" si="100"/>
        <v>#N/A</v>
      </c>
      <c r="EC62" s="5" t="e">
        <f t="shared" si="101"/>
        <v>#N/A</v>
      </c>
      <c r="ED62" s="5" t="e">
        <f t="shared" si="102"/>
        <v>#N/A</v>
      </c>
    </row>
    <row r="63" spans="7:134">
      <c r="G63" s="99"/>
      <c r="I63">
        <v>48</v>
      </c>
      <c r="J63" s="100">
        <f t="shared" si="96"/>
        <v>2.5130173789246714E-3</v>
      </c>
      <c r="K63" s="104" t="e">
        <f t="shared" si="97"/>
        <v>#N/A</v>
      </c>
      <c r="L63" s="104" t="e">
        <f t="shared" si="98"/>
        <v>#N/A</v>
      </c>
      <c r="M63">
        <v>47</v>
      </c>
      <c r="N63" s="100">
        <f t="shared" si="103"/>
        <v>2.8505470814090728E-3</v>
      </c>
      <c r="O63" s="104" t="e">
        <f t="shared" si="104"/>
        <v>#N/A</v>
      </c>
      <c r="P63" s="104" t="e">
        <f t="shared" si="105"/>
        <v>#N/A</v>
      </c>
      <c r="Q63">
        <v>46</v>
      </c>
      <c r="R63" s="100">
        <f t="shared" si="106"/>
        <v>3.2334112495500411E-3</v>
      </c>
      <c r="S63" s="104" t="e">
        <f t="shared" si="107"/>
        <v>#N/A</v>
      </c>
      <c r="T63" s="104" t="e">
        <f t="shared" si="108"/>
        <v>#N/A</v>
      </c>
      <c r="U63">
        <v>45</v>
      </c>
      <c r="V63" s="100">
        <f t="shared" si="109"/>
        <v>3.6676988697722907E-3</v>
      </c>
      <c r="W63" s="104" t="e">
        <f t="shared" si="110"/>
        <v>#N/A</v>
      </c>
      <c r="X63" s="104" t="e">
        <f t="shared" si="111"/>
        <v>#N/A</v>
      </c>
      <c r="Y63">
        <v>44</v>
      </c>
      <c r="Z63" s="100">
        <f t="shared" si="112"/>
        <v>4.1603167556248516E-3</v>
      </c>
      <c r="AA63" s="104" t="e">
        <f t="shared" si="113"/>
        <v>#N/A</v>
      </c>
      <c r="AB63" s="104" t="e">
        <f t="shared" si="114"/>
        <v>#N/A</v>
      </c>
      <c r="AC63">
        <v>43</v>
      </c>
      <c r="AD63" s="100">
        <f t="shared" si="115"/>
        <v>4.719099392204871E-3</v>
      </c>
      <c r="AE63" s="104" t="e">
        <f t="shared" si="116"/>
        <v>#N/A</v>
      </c>
      <c r="AF63" s="104" t="e">
        <f t="shared" si="117"/>
        <v>#N/A</v>
      </c>
      <c r="AG63">
        <v>42</v>
      </c>
      <c r="AH63" s="100">
        <f t="shared" si="118"/>
        <v>5.3529335340629838E-3</v>
      </c>
      <c r="AI63" s="104" t="e">
        <f t="shared" si="119"/>
        <v>#N/A</v>
      </c>
      <c r="AJ63" s="104" t="e">
        <f t="shared" si="120"/>
        <v>#N/A</v>
      </c>
      <c r="AK63">
        <v>41</v>
      </c>
      <c r="AL63" s="100">
        <f t="shared" si="121"/>
        <v>6.0718995381676515E-3</v>
      </c>
      <c r="AM63" s="104" t="e">
        <f t="shared" si="122"/>
        <v>#N/A</v>
      </c>
      <c r="AN63" s="104" t="e">
        <f t="shared" si="123"/>
        <v>#N/A</v>
      </c>
      <c r="AO63">
        <v>40</v>
      </c>
      <c r="AP63" s="100">
        <f t="shared" si="124"/>
        <v>6.8874316796564148E-3</v>
      </c>
      <c r="AQ63" s="104" t="e">
        <f t="shared" si="125"/>
        <v>#N/A</v>
      </c>
      <c r="AR63" s="104" t="e">
        <f t="shared" si="126"/>
        <v>#N/A</v>
      </c>
      <c r="AS63">
        <v>39</v>
      </c>
      <c r="AT63" s="100">
        <f t="shared" si="127"/>
        <v>7.8124999999999948E-3</v>
      </c>
      <c r="AU63" s="104" t="e">
        <f t="shared" si="128"/>
        <v>#N/A</v>
      </c>
      <c r="AV63" s="104" t="e">
        <f t="shared" si="129"/>
        <v>#N/A</v>
      </c>
      <c r="AW63">
        <v>38</v>
      </c>
      <c r="AX63" s="100">
        <f t="shared" si="130"/>
        <v>8.8618165796520484E-3</v>
      </c>
      <c r="AY63" s="104" t="e">
        <f t="shared" si="131"/>
        <v>#N/A</v>
      </c>
      <c r="AZ63" s="104" t="e">
        <f t="shared" si="132"/>
        <v>#N/A</v>
      </c>
      <c r="BA63">
        <v>37</v>
      </c>
      <c r="BB63" s="100">
        <f t="shared" si="133"/>
        <v>1.0052069515698687E-2</v>
      </c>
      <c r="BC63" s="104" t="e">
        <f t="shared" si="134"/>
        <v>#N/A</v>
      </c>
      <c r="BD63" s="104" t="e">
        <f t="shared" si="135"/>
        <v>#N/A</v>
      </c>
      <c r="BE63">
        <v>36</v>
      </c>
      <c r="BF63" s="100">
        <f t="shared" si="136"/>
        <v>1.1402188325636293E-2</v>
      </c>
      <c r="BG63" s="104" t="e">
        <f t="shared" si="137"/>
        <v>#N/A</v>
      </c>
      <c r="BH63" s="104" t="e">
        <f t="shared" si="138"/>
        <v>#N/A</v>
      </c>
      <c r="BI63">
        <v>35</v>
      </c>
      <c r="BJ63" s="100">
        <f t="shared" si="139"/>
        <v>1.2933644998200166E-2</v>
      </c>
      <c r="BK63" s="104" t="e">
        <f t="shared" si="140"/>
        <v>#N/A</v>
      </c>
      <c r="BL63" s="104" t="e">
        <f t="shared" si="141"/>
        <v>#N/A</v>
      </c>
      <c r="BM63">
        <v>34</v>
      </c>
      <c r="BN63" s="100">
        <f t="shared" si="142"/>
        <v>1.4670795479089165E-2</v>
      </c>
      <c r="BO63" s="104" t="e">
        <f t="shared" si="143"/>
        <v>#N/A</v>
      </c>
      <c r="BP63" s="104" t="e">
        <f t="shared" si="144"/>
        <v>#N/A</v>
      </c>
      <c r="BQ63">
        <v>33</v>
      </c>
      <c r="BR63" s="100">
        <f t="shared" ref="BR63:BR80" si="145">EXP(-$D$7*(BQ63-0.5))</f>
        <v>1.664126702249941E-2</v>
      </c>
      <c r="BS63" s="104" t="e">
        <f t="shared" ref="BS63:BS80" si="146">-$D$10*(1-BR63)</f>
        <v>#N/A</v>
      </c>
      <c r="BT63" s="104" t="e">
        <f t="shared" ref="BT63:BT80" si="147">$D$10+BS63</f>
        <v>#N/A</v>
      </c>
      <c r="BU63">
        <v>32</v>
      </c>
      <c r="BV63" s="100">
        <f t="shared" si="54"/>
        <v>1.8876397568819488E-2</v>
      </c>
      <c r="BW63" s="104" t="e">
        <f t="shared" si="55"/>
        <v>#N/A</v>
      </c>
      <c r="BX63" s="104" t="e">
        <f t="shared" si="56"/>
        <v>#N/A</v>
      </c>
      <c r="BY63">
        <v>31</v>
      </c>
      <c r="BZ63" s="100">
        <f t="shared" si="57"/>
        <v>2.1411734136251932E-2</v>
      </c>
      <c r="CA63" s="104" t="e">
        <f t="shared" si="58"/>
        <v>#N/A</v>
      </c>
      <c r="CB63" s="104" t="e">
        <f t="shared" si="59"/>
        <v>#N/A</v>
      </c>
      <c r="CC63">
        <v>30</v>
      </c>
      <c r="CD63" s="100">
        <f t="shared" si="60"/>
        <v>2.4287598152670609E-2</v>
      </c>
      <c r="CE63" s="104" t="e">
        <f t="shared" si="61"/>
        <v>#N/A</v>
      </c>
      <c r="CF63" s="104" t="e">
        <f t="shared" si="62"/>
        <v>#N/A</v>
      </c>
      <c r="CG63">
        <v>29</v>
      </c>
      <c r="CH63" s="100">
        <f t="shared" si="63"/>
        <v>2.7549726718625652E-2</v>
      </c>
      <c r="CI63" s="104" t="e">
        <f t="shared" si="64"/>
        <v>#N/A</v>
      </c>
      <c r="CJ63" s="104" t="e">
        <f t="shared" si="65"/>
        <v>#N/A</v>
      </c>
      <c r="CK63">
        <v>28</v>
      </c>
      <c r="CL63" s="100">
        <f t="shared" si="66"/>
        <v>3.125E-2</v>
      </c>
      <c r="CM63" s="104" t="e">
        <f t="shared" si="67"/>
        <v>#N/A</v>
      </c>
      <c r="CN63" s="104" t="e">
        <f t="shared" si="68"/>
        <v>#N/A</v>
      </c>
      <c r="CO63">
        <v>27</v>
      </c>
      <c r="CP63" s="100">
        <f t="shared" si="69"/>
        <v>3.54472663186082E-2</v>
      </c>
      <c r="CQ63" s="104" t="e">
        <f t="shared" si="70"/>
        <v>#N/A</v>
      </c>
      <c r="CR63" s="104" t="e">
        <f t="shared" si="71"/>
        <v>#N/A</v>
      </c>
      <c r="CS63">
        <v>26</v>
      </c>
      <c r="CT63" s="100">
        <f t="shared" si="72"/>
        <v>4.0208278062794735E-2</v>
      </c>
      <c r="CU63" s="104" t="e">
        <f t="shared" si="73"/>
        <v>#N/A</v>
      </c>
      <c r="CV63" s="104" t="e">
        <f t="shared" si="74"/>
        <v>#N/A</v>
      </c>
      <c r="CW63">
        <v>25</v>
      </c>
      <c r="CX63" s="100">
        <f t="shared" si="75"/>
        <v>4.5608753302545178E-2</v>
      </c>
      <c r="CY63" s="104" t="e">
        <f t="shared" si="76"/>
        <v>#N/A</v>
      </c>
      <c r="CZ63" s="104" t="e">
        <f t="shared" si="77"/>
        <v>#N/A</v>
      </c>
      <c r="DA63">
        <v>24</v>
      </c>
      <c r="DB63" s="100">
        <f t="shared" si="78"/>
        <v>5.1734579992800671E-2</v>
      </c>
      <c r="DC63" s="104" t="e">
        <f t="shared" si="79"/>
        <v>#N/A</v>
      </c>
      <c r="DD63" s="104" t="e">
        <f t="shared" si="80"/>
        <v>#N/A</v>
      </c>
      <c r="DE63">
        <v>23</v>
      </c>
      <c r="DF63" s="100">
        <f t="shared" si="81"/>
        <v>5.8683181916356644E-2</v>
      </c>
      <c r="DG63" s="104" t="e">
        <f t="shared" si="82"/>
        <v>#N/A</v>
      </c>
      <c r="DH63" s="104" t="e">
        <f t="shared" si="83"/>
        <v>#N/A</v>
      </c>
      <c r="DI63">
        <v>22</v>
      </c>
      <c r="DJ63" s="100">
        <f t="shared" si="84"/>
        <v>6.6565068089997653E-2</v>
      </c>
      <c r="DK63" s="104" t="e">
        <f t="shared" si="85"/>
        <v>#N/A</v>
      </c>
      <c r="DL63" s="104" t="e">
        <f t="shared" si="86"/>
        <v>#N/A</v>
      </c>
      <c r="DM63">
        <v>21</v>
      </c>
      <c r="DN63" s="100">
        <f t="shared" si="87"/>
        <v>7.5505590275277937E-2</v>
      </c>
      <c r="DO63" s="104" t="e">
        <f t="shared" si="88"/>
        <v>#N/A</v>
      </c>
      <c r="DP63" s="104" t="e">
        <f t="shared" si="89"/>
        <v>#N/A</v>
      </c>
      <c r="DQ63">
        <v>20</v>
      </c>
      <c r="DR63" s="100">
        <f t="shared" si="90"/>
        <v>8.564693654500774E-2</v>
      </c>
      <c r="DS63" s="104" t="e">
        <f t="shared" si="91"/>
        <v>#N/A</v>
      </c>
      <c r="DT63" s="104" t="e">
        <f t="shared" si="92"/>
        <v>#N/A</v>
      </c>
      <c r="DU63">
        <v>19</v>
      </c>
      <c r="DV63" s="100">
        <f t="shared" si="93"/>
        <v>9.7150392610682451E-2</v>
      </c>
      <c r="DW63" s="104" t="e">
        <f t="shared" si="94"/>
        <v>#N/A</v>
      </c>
      <c r="DX63" s="104" t="e">
        <f t="shared" si="95"/>
        <v>#N/A</v>
      </c>
      <c r="DZ63">
        <v>48</v>
      </c>
      <c r="EA63">
        <f t="shared" si="99"/>
        <v>-30</v>
      </c>
      <c r="EB63" s="100" t="e">
        <f t="shared" si="100"/>
        <v>#N/A</v>
      </c>
      <c r="EC63" s="5" t="e">
        <f t="shared" si="101"/>
        <v>#N/A</v>
      </c>
      <c r="ED63" s="5" t="e">
        <f t="shared" si="102"/>
        <v>#N/A</v>
      </c>
    </row>
    <row r="64" spans="7:134">
      <c r="G64" s="99"/>
      <c r="I64">
        <v>49</v>
      </c>
      <c r="J64" s="100">
        <f t="shared" si="96"/>
        <v>2.2154541449130117E-3</v>
      </c>
      <c r="K64" s="104" t="e">
        <f t="shared" si="97"/>
        <v>#N/A</v>
      </c>
      <c r="L64" s="104" t="e">
        <f t="shared" si="98"/>
        <v>#N/A</v>
      </c>
      <c r="M64">
        <v>48</v>
      </c>
      <c r="N64" s="100">
        <f t="shared" si="103"/>
        <v>2.5130173789246714E-3</v>
      </c>
      <c r="O64" s="104" t="e">
        <f t="shared" si="104"/>
        <v>#N/A</v>
      </c>
      <c r="P64" s="104" t="e">
        <f t="shared" si="105"/>
        <v>#N/A</v>
      </c>
      <c r="Q64">
        <v>47</v>
      </c>
      <c r="R64" s="100">
        <f t="shared" si="106"/>
        <v>2.8505470814090728E-3</v>
      </c>
      <c r="S64" s="104" t="e">
        <f t="shared" si="107"/>
        <v>#N/A</v>
      </c>
      <c r="T64" s="104" t="e">
        <f t="shared" si="108"/>
        <v>#N/A</v>
      </c>
      <c r="U64">
        <v>46</v>
      </c>
      <c r="V64" s="100">
        <f t="shared" si="109"/>
        <v>3.2334112495500411E-3</v>
      </c>
      <c r="W64" s="104" t="e">
        <f t="shared" si="110"/>
        <v>#N/A</v>
      </c>
      <c r="X64" s="104" t="e">
        <f t="shared" si="111"/>
        <v>#N/A</v>
      </c>
      <c r="Y64">
        <v>45</v>
      </c>
      <c r="Z64" s="100">
        <f t="shared" si="112"/>
        <v>3.6676988697722907E-3</v>
      </c>
      <c r="AA64" s="104" t="e">
        <f t="shared" si="113"/>
        <v>#N/A</v>
      </c>
      <c r="AB64" s="104" t="e">
        <f t="shared" si="114"/>
        <v>#N/A</v>
      </c>
      <c r="AC64">
        <v>44</v>
      </c>
      <c r="AD64" s="100">
        <f t="shared" si="115"/>
        <v>4.1603167556248516E-3</v>
      </c>
      <c r="AE64" s="104" t="e">
        <f t="shared" si="116"/>
        <v>#N/A</v>
      </c>
      <c r="AF64" s="104" t="e">
        <f t="shared" si="117"/>
        <v>#N/A</v>
      </c>
      <c r="AG64">
        <v>43</v>
      </c>
      <c r="AH64" s="100">
        <f t="shared" si="118"/>
        <v>4.719099392204871E-3</v>
      </c>
      <c r="AI64" s="104" t="e">
        <f t="shared" si="119"/>
        <v>#N/A</v>
      </c>
      <c r="AJ64" s="104" t="e">
        <f t="shared" si="120"/>
        <v>#N/A</v>
      </c>
      <c r="AK64">
        <v>42</v>
      </c>
      <c r="AL64" s="100">
        <f t="shared" si="121"/>
        <v>5.3529335340629838E-3</v>
      </c>
      <c r="AM64" s="104" t="e">
        <f t="shared" si="122"/>
        <v>#N/A</v>
      </c>
      <c r="AN64" s="104" t="e">
        <f t="shared" si="123"/>
        <v>#N/A</v>
      </c>
      <c r="AO64">
        <v>41</v>
      </c>
      <c r="AP64" s="100">
        <f t="shared" si="124"/>
        <v>6.0718995381676515E-3</v>
      </c>
      <c r="AQ64" s="104" t="e">
        <f t="shared" si="125"/>
        <v>#N/A</v>
      </c>
      <c r="AR64" s="104" t="e">
        <f t="shared" si="126"/>
        <v>#N/A</v>
      </c>
      <c r="AS64">
        <v>40</v>
      </c>
      <c r="AT64" s="100">
        <f t="shared" si="127"/>
        <v>6.8874316796564148E-3</v>
      </c>
      <c r="AU64" s="104" t="e">
        <f t="shared" si="128"/>
        <v>#N/A</v>
      </c>
      <c r="AV64" s="104" t="e">
        <f t="shared" si="129"/>
        <v>#N/A</v>
      </c>
      <c r="AW64">
        <v>39</v>
      </c>
      <c r="AX64" s="100">
        <f t="shared" si="130"/>
        <v>7.8124999999999948E-3</v>
      </c>
      <c r="AY64" s="104" t="e">
        <f t="shared" si="131"/>
        <v>#N/A</v>
      </c>
      <c r="AZ64" s="104" t="e">
        <f t="shared" si="132"/>
        <v>#N/A</v>
      </c>
      <c r="BA64">
        <v>38</v>
      </c>
      <c r="BB64" s="100">
        <f t="shared" si="133"/>
        <v>8.8618165796520484E-3</v>
      </c>
      <c r="BC64" s="104" t="e">
        <f t="shared" si="134"/>
        <v>#N/A</v>
      </c>
      <c r="BD64" s="104" t="e">
        <f t="shared" si="135"/>
        <v>#N/A</v>
      </c>
      <c r="BE64">
        <v>37</v>
      </c>
      <c r="BF64" s="100">
        <f t="shared" si="136"/>
        <v>1.0052069515698687E-2</v>
      </c>
      <c r="BG64" s="104" t="e">
        <f t="shared" si="137"/>
        <v>#N/A</v>
      </c>
      <c r="BH64" s="104" t="e">
        <f t="shared" si="138"/>
        <v>#N/A</v>
      </c>
      <c r="BI64">
        <v>36</v>
      </c>
      <c r="BJ64" s="100">
        <f t="shared" si="139"/>
        <v>1.1402188325636293E-2</v>
      </c>
      <c r="BK64" s="104" t="e">
        <f t="shared" si="140"/>
        <v>#N/A</v>
      </c>
      <c r="BL64" s="104" t="e">
        <f t="shared" si="141"/>
        <v>#N/A</v>
      </c>
      <c r="BM64">
        <v>35</v>
      </c>
      <c r="BN64" s="100">
        <f t="shared" si="142"/>
        <v>1.2933644998200166E-2</v>
      </c>
      <c r="BO64" s="104" t="e">
        <f t="shared" si="143"/>
        <v>#N/A</v>
      </c>
      <c r="BP64" s="104" t="e">
        <f t="shared" si="144"/>
        <v>#N/A</v>
      </c>
      <c r="BQ64">
        <v>34</v>
      </c>
      <c r="BR64" s="100">
        <f t="shared" si="145"/>
        <v>1.4670795479089165E-2</v>
      </c>
      <c r="BS64" s="104" t="e">
        <f t="shared" si="146"/>
        <v>#N/A</v>
      </c>
      <c r="BT64" s="104" t="e">
        <f t="shared" si="147"/>
        <v>#N/A</v>
      </c>
      <c r="BU64">
        <v>33</v>
      </c>
      <c r="BV64" s="100">
        <f t="shared" ref="BV64:BV81" si="148">EXP(-$D$7*(BU64-0.5))</f>
        <v>1.664126702249941E-2</v>
      </c>
      <c r="BW64" s="104" t="e">
        <f t="shared" ref="BW64:BW81" si="149">-$D$10*(1-BV64)</f>
        <v>#N/A</v>
      </c>
      <c r="BX64" s="104" t="e">
        <f t="shared" ref="BX64:BX81" si="150">$D$10+BW64</f>
        <v>#N/A</v>
      </c>
      <c r="BY64">
        <v>32</v>
      </c>
      <c r="BZ64" s="100">
        <f t="shared" si="57"/>
        <v>1.8876397568819488E-2</v>
      </c>
      <c r="CA64" s="104" t="e">
        <f t="shared" si="58"/>
        <v>#N/A</v>
      </c>
      <c r="CB64" s="104" t="e">
        <f t="shared" si="59"/>
        <v>#N/A</v>
      </c>
      <c r="CC64">
        <v>31</v>
      </c>
      <c r="CD64" s="100">
        <f t="shared" si="60"/>
        <v>2.1411734136251932E-2</v>
      </c>
      <c r="CE64" s="104" t="e">
        <f t="shared" si="61"/>
        <v>#N/A</v>
      </c>
      <c r="CF64" s="104" t="e">
        <f t="shared" si="62"/>
        <v>#N/A</v>
      </c>
      <c r="CG64">
        <v>30</v>
      </c>
      <c r="CH64" s="100">
        <f t="shared" si="63"/>
        <v>2.4287598152670609E-2</v>
      </c>
      <c r="CI64" s="104" t="e">
        <f t="shared" si="64"/>
        <v>#N/A</v>
      </c>
      <c r="CJ64" s="104" t="e">
        <f t="shared" si="65"/>
        <v>#N/A</v>
      </c>
      <c r="CK64">
        <v>29</v>
      </c>
      <c r="CL64" s="100">
        <f t="shared" si="66"/>
        <v>2.7549726718625652E-2</v>
      </c>
      <c r="CM64" s="104" t="e">
        <f t="shared" si="67"/>
        <v>#N/A</v>
      </c>
      <c r="CN64" s="104" t="e">
        <f t="shared" si="68"/>
        <v>#N/A</v>
      </c>
      <c r="CO64">
        <v>28</v>
      </c>
      <c r="CP64" s="100">
        <f t="shared" si="69"/>
        <v>3.125E-2</v>
      </c>
      <c r="CQ64" s="104" t="e">
        <f t="shared" si="70"/>
        <v>#N/A</v>
      </c>
      <c r="CR64" s="104" t="e">
        <f t="shared" si="71"/>
        <v>#N/A</v>
      </c>
      <c r="CS64">
        <v>27</v>
      </c>
      <c r="CT64" s="100">
        <f t="shared" si="72"/>
        <v>3.54472663186082E-2</v>
      </c>
      <c r="CU64" s="104" t="e">
        <f t="shared" si="73"/>
        <v>#N/A</v>
      </c>
      <c r="CV64" s="104" t="e">
        <f t="shared" si="74"/>
        <v>#N/A</v>
      </c>
      <c r="CW64">
        <v>26</v>
      </c>
      <c r="CX64" s="100">
        <f t="shared" si="75"/>
        <v>4.0208278062794735E-2</v>
      </c>
      <c r="CY64" s="104" t="e">
        <f t="shared" si="76"/>
        <v>#N/A</v>
      </c>
      <c r="CZ64" s="104" t="e">
        <f t="shared" si="77"/>
        <v>#N/A</v>
      </c>
      <c r="DA64">
        <v>25</v>
      </c>
      <c r="DB64" s="100">
        <f t="shared" si="78"/>
        <v>4.5608753302545178E-2</v>
      </c>
      <c r="DC64" s="104" t="e">
        <f t="shared" si="79"/>
        <v>#N/A</v>
      </c>
      <c r="DD64" s="104" t="e">
        <f t="shared" si="80"/>
        <v>#N/A</v>
      </c>
      <c r="DE64">
        <v>24</v>
      </c>
      <c r="DF64" s="100">
        <f t="shared" si="81"/>
        <v>5.1734579992800671E-2</v>
      </c>
      <c r="DG64" s="104" t="e">
        <f t="shared" si="82"/>
        <v>#N/A</v>
      </c>
      <c r="DH64" s="104" t="e">
        <f t="shared" si="83"/>
        <v>#N/A</v>
      </c>
      <c r="DI64">
        <v>23</v>
      </c>
      <c r="DJ64" s="100">
        <f t="shared" si="84"/>
        <v>5.8683181916356644E-2</v>
      </c>
      <c r="DK64" s="104" t="e">
        <f t="shared" si="85"/>
        <v>#N/A</v>
      </c>
      <c r="DL64" s="104" t="e">
        <f t="shared" si="86"/>
        <v>#N/A</v>
      </c>
      <c r="DM64">
        <v>22</v>
      </c>
      <c r="DN64" s="100">
        <f t="shared" si="87"/>
        <v>6.6565068089997653E-2</v>
      </c>
      <c r="DO64" s="104" t="e">
        <f t="shared" si="88"/>
        <v>#N/A</v>
      </c>
      <c r="DP64" s="104" t="e">
        <f t="shared" si="89"/>
        <v>#N/A</v>
      </c>
      <c r="DQ64">
        <v>21</v>
      </c>
      <c r="DR64" s="100">
        <f t="shared" si="90"/>
        <v>7.5505590275277937E-2</v>
      </c>
      <c r="DS64" s="104" t="e">
        <f t="shared" si="91"/>
        <v>#N/A</v>
      </c>
      <c r="DT64" s="104" t="e">
        <f t="shared" si="92"/>
        <v>#N/A</v>
      </c>
      <c r="DU64">
        <v>20</v>
      </c>
      <c r="DV64" s="100">
        <f t="shared" si="93"/>
        <v>8.564693654500774E-2</v>
      </c>
      <c r="DW64" s="104" t="e">
        <f t="shared" si="94"/>
        <v>#N/A</v>
      </c>
      <c r="DX64" s="104" t="e">
        <f t="shared" si="95"/>
        <v>#N/A</v>
      </c>
      <c r="DZ64">
        <v>49</v>
      </c>
      <c r="EA64">
        <f t="shared" si="99"/>
        <v>-30</v>
      </c>
      <c r="EB64" s="100" t="e">
        <f t="shared" si="100"/>
        <v>#N/A</v>
      </c>
      <c r="EC64" s="5" t="e">
        <f t="shared" si="101"/>
        <v>#N/A</v>
      </c>
      <c r="ED64" s="5" t="e">
        <f t="shared" si="102"/>
        <v>#N/A</v>
      </c>
    </row>
    <row r="65" spans="7:134">
      <c r="G65" s="99"/>
      <c r="I65">
        <v>50</v>
      </c>
      <c r="J65" s="100">
        <f t="shared" si="96"/>
        <v>1.953125E-3</v>
      </c>
      <c r="K65" s="104" t="e">
        <f t="shared" si="97"/>
        <v>#N/A</v>
      </c>
      <c r="L65" s="104" t="e">
        <f t="shared" si="98"/>
        <v>#N/A</v>
      </c>
      <c r="M65">
        <v>49</v>
      </c>
      <c r="N65" s="100">
        <f t="shared" si="103"/>
        <v>2.2154541449130117E-3</v>
      </c>
      <c r="O65" s="104" t="e">
        <f t="shared" si="104"/>
        <v>#N/A</v>
      </c>
      <c r="P65" s="104" t="e">
        <f t="shared" si="105"/>
        <v>#N/A</v>
      </c>
      <c r="Q65">
        <v>48</v>
      </c>
      <c r="R65" s="100">
        <f t="shared" si="106"/>
        <v>2.5130173789246714E-3</v>
      </c>
      <c r="S65" s="104" t="e">
        <f t="shared" si="107"/>
        <v>#N/A</v>
      </c>
      <c r="T65" s="104" t="e">
        <f t="shared" si="108"/>
        <v>#N/A</v>
      </c>
      <c r="U65">
        <v>47</v>
      </c>
      <c r="V65" s="100">
        <f t="shared" si="109"/>
        <v>2.8505470814090728E-3</v>
      </c>
      <c r="W65" s="104" t="e">
        <f t="shared" si="110"/>
        <v>#N/A</v>
      </c>
      <c r="X65" s="104" t="e">
        <f t="shared" si="111"/>
        <v>#N/A</v>
      </c>
      <c r="Y65">
        <v>46</v>
      </c>
      <c r="Z65" s="100">
        <f t="shared" si="112"/>
        <v>3.2334112495500411E-3</v>
      </c>
      <c r="AA65" s="104" t="e">
        <f t="shared" si="113"/>
        <v>#N/A</v>
      </c>
      <c r="AB65" s="104" t="e">
        <f t="shared" si="114"/>
        <v>#N/A</v>
      </c>
      <c r="AC65">
        <v>45</v>
      </c>
      <c r="AD65" s="100">
        <f t="shared" si="115"/>
        <v>3.6676988697722907E-3</v>
      </c>
      <c r="AE65" s="104" t="e">
        <f t="shared" si="116"/>
        <v>#N/A</v>
      </c>
      <c r="AF65" s="104" t="e">
        <f t="shared" si="117"/>
        <v>#N/A</v>
      </c>
      <c r="AG65">
        <v>44</v>
      </c>
      <c r="AH65" s="100">
        <f t="shared" si="118"/>
        <v>4.1603167556248516E-3</v>
      </c>
      <c r="AI65" s="104" t="e">
        <f t="shared" si="119"/>
        <v>#N/A</v>
      </c>
      <c r="AJ65" s="104" t="e">
        <f t="shared" si="120"/>
        <v>#N/A</v>
      </c>
      <c r="AK65">
        <v>43</v>
      </c>
      <c r="AL65" s="100">
        <f t="shared" si="121"/>
        <v>4.719099392204871E-3</v>
      </c>
      <c r="AM65" s="104" t="e">
        <f t="shared" si="122"/>
        <v>#N/A</v>
      </c>
      <c r="AN65" s="104" t="e">
        <f t="shared" si="123"/>
        <v>#N/A</v>
      </c>
      <c r="AO65">
        <v>42</v>
      </c>
      <c r="AP65" s="100">
        <f t="shared" si="124"/>
        <v>5.3529335340629838E-3</v>
      </c>
      <c r="AQ65" s="104" t="e">
        <f t="shared" si="125"/>
        <v>#N/A</v>
      </c>
      <c r="AR65" s="104" t="e">
        <f t="shared" si="126"/>
        <v>#N/A</v>
      </c>
      <c r="AS65">
        <v>41</v>
      </c>
      <c r="AT65" s="100">
        <f t="shared" si="127"/>
        <v>6.0718995381676515E-3</v>
      </c>
      <c r="AU65" s="104" t="e">
        <f t="shared" si="128"/>
        <v>#N/A</v>
      </c>
      <c r="AV65" s="104" t="e">
        <f t="shared" si="129"/>
        <v>#N/A</v>
      </c>
      <c r="AW65">
        <v>40</v>
      </c>
      <c r="AX65" s="100">
        <f t="shared" si="130"/>
        <v>6.8874316796564148E-3</v>
      </c>
      <c r="AY65" s="104" t="e">
        <f t="shared" si="131"/>
        <v>#N/A</v>
      </c>
      <c r="AZ65" s="104" t="e">
        <f t="shared" si="132"/>
        <v>#N/A</v>
      </c>
      <c r="BA65">
        <v>39</v>
      </c>
      <c r="BB65" s="100">
        <f t="shared" si="133"/>
        <v>7.8124999999999948E-3</v>
      </c>
      <c r="BC65" s="104" t="e">
        <f t="shared" si="134"/>
        <v>#N/A</v>
      </c>
      <c r="BD65" s="104" t="e">
        <f t="shared" si="135"/>
        <v>#N/A</v>
      </c>
      <c r="BE65">
        <v>38</v>
      </c>
      <c r="BF65" s="100">
        <f t="shared" si="136"/>
        <v>8.8618165796520484E-3</v>
      </c>
      <c r="BG65" s="104" t="e">
        <f t="shared" si="137"/>
        <v>#N/A</v>
      </c>
      <c r="BH65" s="104" t="e">
        <f t="shared" si="138"/>
        <v>#N/A</v>
      </c>
      <c r="BI65">
        <v>37</v>
      </c>
      <c r="BJ65" s="100">
        <f t="shared" si="139"/>
        <v>1.0052069515698687E-2</v>
      </c>
      <c r="BK65" s="104" t="e">
        <f t="shared" si="140"/>
        <v>#N/A</v>
      </c>
      <c r="BL65" s="104" t="e">
        <f t="shared" si="141"/>
        <v>#N/A</v>
      </c>
      <c r="BM65">
        <v>36</v>
      </c>
      <c r="BN65" s="100">
        <f t="shared" si="142"/>
        <v>1.1402188325636293E-2</v>
      </c>
      <c r="BO65" s="104" t="e">
        <f t="shared" si="143"/>
        <v>#N/A</v>
      </c>
      <c r="BP65" s="104" t="e">
        <f t="shared" si="144"/>
        <v>#N/A</v>
      </c>
      <c r="BQ65">
        <v>35</v>
      </c>
      <c r="BR65" s="100">
        <f t="shared" si="145"/>
        <v>1.2933644998200166E-2</v>
      </c>
      <c r="BS65" s="104" t="e">
        <f t="shared" si="146"/>
        <v>#N/A</v>
      </c>
      <c r="BT65" s="104" t="e">
        <f t="shared" si="147"/>
        <v>#N/A</v>
      </c>
      <c r="BU65">
        <v>34</v>
      </c>
      <c r="BV65" s="100">
        <f t="shared" si="148"/>
        <v>1.4670795479089165E-2</v>
      </c>
      <c r="BW65" s="104" t="e">
        <f t="shared" si="149"/>
        <v>#N/A</v>
      </c>
      <c r="BX65" s="104" t="e">
        <f t="shared" si="150"/>
        <v>#N/A</v>
      </c>
      <c r="BY65">
        <v>33</v>
      </c>
      <c r="BZ65" s="100">
        <f t="shared" ref="BZ65:BZ82" si="151">EXP(-$D$7*(BY65-0.5))</f>
        <v>1.664126702249941E-2</v>
      </c>
      <c r="CA65" s="104" t="e">
        <f t="shared" ref="CA65:CA82" si="152">-$D$10*(1-BZ65)</f>
        <v>#N/A</v>
      </c>
      <c r="CB65" s="104" t="e">
        <f t="shared" ref="CB65:CB82" si="153">$D$10+CA65</f>
        <v>#N/A</v>
      </c>
      <c r="CC65">
        <v>32</v>
      </c>
      <c r="CD65" s="100">
        <f t="shared" si="60"/>
        <v>1.8876397568819488E-2</v>
      </c>
      <c r="CE65" s="104" t="e">
        <f t="shared" si="61"/>
        <v>#N/A</v>
      </c>
      <c r="CF65" s="104" t="e">
        <f t="shared" si="62"/>
        <v>#N/A</v>
      </c>
      <c r="CG65">
        <v>31</v>
      </c>
      <c r="CH65" s="100">
        <f t="shared" si="63"/>
        <v>2.1411734136251932E-2</v>
      </c>
      <c r="CI65" s="104" t="e">
        <f t="shared" si="64"/>
        <v>#N/A</v>
      </c>
      <c r="CJ65" s="104" t="e">
        <f t="shared" si="65"/>
        <v>#N/A</v>
      </c>
      <c r="CK65">
        <v>30</v>
      </c>
      <c r="CL65" s="100">
        <f t="shared" si="66"/>
        <v>2.4287598152670609E-2</v>
      </c>
      <c r="CM65" s="104" t="e">
        <f t="shared" si="67"/>
        <v>#N/A</v>
      </c>
      <c r="CN65" s="104" t="e">
        <f t="shared" si="68"/>
        <v>#N/A</v>
      </c>
      <c r="CO65">
        <v>29</v>
      </c>
      <c r="CP65" s="100">
        <f t="shared" si="69"/>
        <v>2.7549726718625652E-2</v>
      </c>
      <c r="CQ65" s="104" t="e">
        <f t="shared" si="70"/>
        <v>#N/A</v>
      </c>
      <c r="CR65" s="104" t="e">
        <f t="shared" si="71"/>
        <v>#N/A</v>
      </c>
      <c r="CS65">
        <v>28</v>
      </c>
      <c r="CT65" s="100">
        <f t="shared" si="72"/>
        <v>3.125E-2</v>
      </c>
      <c r="CU65" s="104" t="e">
        <f t="shared" si="73"/>
        <v>#N/A</v>
      </c>
      <c r="CV65" s="104" t="e">
        <f t="shared" si="74"/>
        <v>#N/A</v>
      </c>
      <c r="CW65">
        <v>27</v>
      </c>
      <c r="CX65" s="100">
        <f t="shared" si="75"/>
        <v>3.54472663186082E-2</v>
      </c>
      <c r="CY65" s="104" t="e">
        <f t="shared" si="76"/>
        <v>#N/A</v>
      </c>
      <c r="CZ65" s="104" t="e">
        <f t="shared" si="77"/>
        <v>#N/A</v>
      </c>
      <c r="DA65">
        <v>26</v>
      </c>
      <c r="DB65" s="100">
        <f t="shared" si="78"/>
        <v>4.0208278062794735E-2</v>
      </c>
      <c r="DC65" s="104" t="e">
        <f t="shared" si="79"/>
        <v>#N/A</v>
      </c>
      <c r="DD65" s="104" t="e">
        <f t="shared" si="80"/>
        <v>#N/A</v>
      </c>
      <c r="DE65">
        <v>25</v>
      </c>
      <c r="DF65" s="100">
        <f t="shared" si="81"/>
        <v>4.5608753302545178E-2</v>
      </c>
      <c r="DG65" s="104" t="e">
        <f t="shared" si="82"/>
        <v>#N/A</v>
      </c>
      <c r="DH65" s="104" t="e">
        <f t="shared" si="83"/>
        <v>#N/A</v>
      </c>
      <c r="DI65">
        <v>24</v>
      </c>
      <c r="DJ65" s="100">
        <f t="shared" si="84"/>
        <v>5.1734579992800671E-2</v>
      </c>
      <c r="DK65" s="104" t="e">
        <f t="shared" si="85"/>
        <v>#N/A</v>
      </c>
      <c r="DL65" s="104" t="e">
        <f t="shared" si="86"/>
        <v>#N/A</v>
      </c>
      <c r="DM65">
        <v>23</v>
      </c>
      <c r="DN65" s="100">
        <f t="shared" si="87"/>
        <v>5.8683181916356644E-2</v>
      </c>
      <c r="DO65" s="104" t="e">
        <f t="shared" si="88"/>
        <v>#N/A</v>
      </c>
      <c r="DP65" s="104" t="e">
        <f t="shared" si="89"/>
        <v>#N/A</v>
      </c>
      <c r="DQ65">
        <v>22</v>
      </c>
      <c r="DR65" s="100">
        <f t="shared" si="90"/>
        <v>6.6565068089997653E-2</v>
      </c>
      <c r="DS65" s="104" t="e">
        <f t="shared" si="91"/>
        <v>#N/A</v>
      </c>
      <c r="DT65" s="104" t="e">
        <f t="shared" si="92"/>
        <v>#N/A</v>
      </c>
      <c r="DU65">
        <v>21</v>
      </c>
      <c r="DV65" s="100">
        <f t="shared" si="93"/>
        <v>7.5505590275277937E-2</v>
      </c>
      <c r="DW65" s="104" t="e">
        <f t="shared" si="94"/>
        <v>#N/A</v>
      </c>
      <c r="DX65" s="104" t="e">
        <f t="shared" si="95"/>
        <v>#N/A</v>
      </c>
      <c r="DZ65">
        <v>50</v>
      </c>
      <c r="EA65">
        <f t="shared" si="99"/>
        <v>-30</v>
      </c>
      <c r="EB65" s="100" t="e">
        <f t="shared" si="100"/>
        <v>#N/A</v>
      </c>
      <c r="EC65" s="5" t="e">
        <f t="shared" si="101"/>
        <v>#N/A</v>
      </c>
      <c r="ED65" s="5" t="e">
        <f t="shared" si="102"/>
        <v>#N/A</v>
      </c>
    </row>
    <row r="66" spans="7:134">
      <c r="J66" s="6"/>
      <c r="K66" s="6"/>
      <c r="L66" s="6"/>
      <c r="M66">
        <v>50</v>
      </c>
      <c r="N66" s="100">
        <f t="shared" si="103"/>
        <v>1.953125E-3</v>
      </c>
      <c r="O66" s="104" t="e">
        <f t="shared" si="104"/>
        <v>#N/A</v>
      </c>
      <c r="P66" s="104" t="e">
        <f t="shared" si="105"/>
        <v>#N/A</v>
      </c>
      <c r="Q66">
        <v>49</v>
      </c>
      <c r="R66" s="100">
        <f t="shared" si="106"/>
        <v>2.2154541449130117E-3</v>
      </c>
      <c r="S66" s="104" t="e">
        <f t="shared" si="107"/>
        <v>#N/A</v>
      </c>
      <c r="T66" s="104" t="e">
        <f t="shared" si="108"/>
        <v>#N/A</v>
      </c>
      <c r="U66">
        <v>48</v>
      </c>
      <c r="V66" s="100">
        <f t="shared" si="109"/>
        <v>2.5130173789246714E-3</v>
      </c>
      <c r="W66" s="104" t="e">
        <f t="shared" si="110"/>
        <v>#N/A</v>
      </c>
      <c r="X66" s="104" t="e">
        <f t="shared" si="111"/>
        <v>#N/A</v>
      </c>
      <c r="Y66">
        <v>47</v>
      </c>
      <c r="Z66" s="100">
        <f t="shared" si="112"/>
        <v>2.8505470814090728E-3</v>
      </c>
      <c r="AA66" s="104" t="e">
        <f t="shared" si="113"/>
        <v>#N/A</v>
      </c>
      <c r="AB66" s="104" t="e">
        <f t="shared" si="114"/>
        <v>#N/A</v>
      </c>
      <c r="AC66">
        <v>46</v>
      </c>
      <c r="AD66" s="100">
        <f t="shared" si="115"/>
        <v>3.2334112495500411E-3</v>
      </c>
      <c r="AE66" s="104" t="e">
        <f t="shared" si="116"/>
        <v>#N/A</v>
      </c>
      <c r="AF66" s="104" t="e">
        <f t="shared" si="117"/>
        <v>#N/A</v>
      </c>
      <c r="AG66">
        <v>45</v>
      </c>
      <c r="AH66" s="100">
        <f t="shared" si="118"/>
        <v>3.6676988697722907E-3</v>
      </c>
      <c r="AI66" s="104" t="e">
        <f t="shared" si="119"/>
        <v>#N/A</v>
      </c>
      <c r="AJ66" s="104" t="e">
        <f t="shared" si="120"/>
        <v>#N/A</v>
      </c>
      <c r="AK66">
        <v>44</v>
      </c>
      <c r="AL66" s="100">
        <f t="shared" si="121"/>
        <v>4.1603167556248516E-3</v>
      </c>
      <c r="AM66" s="104" t="e">
        <f t="shared" si="122"/>
        <v>#N/A</v>
      </c>
      <c r="AN66" s="104" t="e">
        <f t="shared" si="123"/>
        <v>#N/A</v>
      </c>
      <c r="AO66">
        <v>43</v>
      </c>
      <c r="AP66" s="100">
        <f t="shared" si="124"/>
        <v>4.719099392204871E-3</v>
      </c>
      <c r="AQ66" s="104" t="e">
        <f t="shared" si="125"/>
        <v>#N/A</v>
      </c>
      <c r="AR66" s="104" t="e">
        <f t="shared" si="126"/>
        <v>#N/A</v>
      </c>
      <c r="AS66">
        <v>42</v>
      </c>
      <c r="AT66" s="100">
        <f t="shared" si="127"/>
        <v>5.3529335340629838E-3</v>
      </c>
      <c r="AU66" s="104" t="e">
        <f t="shared" si="128"/>
        <v>#N/A</v>
      </c>
      <c r="AV66" s="104" t="e">
        <f t="shared" si="129"/>
        <v>#N/A</v>
      </c>
      <c r="AW66">
        <v>41</v>
      </c>
      <c r="AX66" s="100">
        <f t="shared" si="130"/>
        <v>6.0718995381676515E-3</v>
      </c>
      <c r="AY66" s="104" t="e">
        <f t="shared" si="131"/>
        <v>#N/A</v>
      </c>
      <c r="AZ66" s="104" t="e">
        <f t="shared" si="132"/>
        <v>#N/A</v>
      </c>
      <c r="BA66">
        <v>40</v>
      </c>
      <c r="BB66" s="100">
        <f t="shared" si="133"/>
        <v>6.8874316796564148E-3</v>
      </c>
      <c r="BC66" s="104" t="e">
        <f t="shared" si="134"/>
        <v>#N/A</v>
      </c>
      <c r="BD66" s="104" t="e">
        <f t="shared" si="135"/>
        <v>#N/A</v>
      </c>
      <c r="BE66">
        <v>39</v>
      </c>
      <c r="BF66" s="100">
        <f t="shared" si="136"/>
        <v>7.8124999999999948E-3</v>
      </c>
      <c r="BG66" s="104" t="e">
        <f t="shared" si="137"/>
        <v>#N/A</v>
      </c>
      <c r="BH66" s="104" t="e">
        <f t="shared" si="138"/>
        <v>#N/A</v>
      </c>
      <c r="BI66">
        <v>38</v>
      </c>
      <c r="BJ66" s="100">
        <f t="shared" si="139"/>
        <v>8.8618165796520484E-3</v>
      </c>
      <c r="BK66" s="104" t="e">
        <f t="shared" si="140"/>
        <v>#N/A</v>
      </c>
      <c r="BL66" s="104" t="e">
        <f t="shared" si="141"/>
        <v>#N/A</v>
      </c>
      <c r="BM66">
        <v>37</v>
      </c>
      <c r="BN66" s="100">
        <f t="shared" si="142"/>
        <v>1.0052069515698687E-2</v>
      </c>
      <c r="BO66" s="104" t="e">
        <f t="shared" si="143"/>
        <v>#N/A</v>
      </c>
      <c r="BP66" s="104" t="e">
        <f t="shared" si="144"/>
        <v>#N/A</v>
      </c>
      <c r="BQ66">
        <v>36</v>
      </c>
      <c r="BR66" s="100">
        <f t="shared" si="145"/>
        <v>1.1402188325636293E-2</v>
      </c>
      <c r="BS66" s="104" t="e">
        <f t="shared" si="146"/>
        <v>#N/A</v>
      </c>
      <c r="BT66" s="104" t="e">
        <f t="shared" si="147"/>
        <v>#N/A</v>
      </c>
      <c r="BU66">
        <v>35</v>
      </c>
      <c r="BV66" s="100">
        <f t="shared" si="148"/>
        <v>1.2933644998200166E-2</v>
      </c>
      <c r="BW66" s="104" t="e">
        <f t="shared" si="149"/>
        <v>#N/A</v>
      </c>
      <c r="BX66" s="104" t="e">
        <f t="shared" si="150"/>
        <v>#N/A</v>
      </c>
      <c r="BY66">
        <v>34</v>
      </c>
      <c r="BZ66" s="100">
        <f t="shared" si="151"/>
        <v>1.4670795479089165E-2</v>
      </c>
      <c r="CA66" s="104" t="e">
        <f t="shared" si="152"/>
        <v>#N/A</v>
      </c>
      <c r="CB66" s="104" t="e">
        <f t="shared" si="153"/>
        <v>#N/A</v>
      </c>
      <c r="CC66">
        <v>33</v>
      </c>
      <c r="CD66" s="100">
        <f t="shared" ref="CD66:CD83" si="154">EXP(-$D$7*(CC66-0.5))</f>
        <v>1.664126702249941E-2</v>
      </c>
      <c r="CE66" s="104" t="e">
        <f t="shared" ref="CE66:CE83" si="155">-$D$10*(1-CD66)</f>
        <v>#N/A</v>
      </c>
      <c r="CF66" s="104" t="e">
        <f t="shared" ref="CF66:CF83" si="156">$D$10+CE66</f>
        <v>#N/A</v>
      </c>
      <c r="CG66">
        <v>32</v>
      </c>
      <c r="CH66" s="100">
        <f t="shared" si="63"/>
        <v>1.8876397568819488E-2</v>
      </c>
      <c r="CI66" s="104" t="e">
        <f t="shared" si="64"/>
        <v>#N/A</v>
      </c>
      <c r="CJ66" s="104" t="e">
        <f t="shared" si="65"/>
        <v>#N/A</v>
      </c>
      <c r="CK66">
        <v>31</v>
      </c>
      <c r="CL66" s="100">
        <f t="shared" si="66"/>
        <v>2.1411734136251932E-2</v>
      </c>
      <c r="CM66" s="104" t="e">
        <f t="shared" si="67"/>
        <v>#N/A</v>
      </c>
      <c r="CN66" s="104" t="e">
        <f t="shared" si="68"/>
        <v>#N/A</v>
      </c>
      <c r="CO66">
        <v>30</v>
      </c>
      <c r="CP66" s="100">
        <f t="shared" si="69"/>
        <v>2.4287598152670609E-2</v>
      </c>
      <c r="CQ66" s="104" t="e">
        <f t="shared" si="70"/>
        <v>#N/A</v>
      </c>
      <c r="CR66" s="104" t="e">
        <f t="shared" si="71"/>
        <v>#N/A</v>
      </c>
      <c r="CS66">
        <v>29</v>
      </c>
      <c r="CT66" s="100">
        <f t="shared" si="72"/>
        <v>2.7549726718625652E-2</v>
      </c>
      <c r="CU66" s="104" t="e">
        <f t="shared" si="73"/>
        <v>#N/A</v>
      </c>
      <c r="CV66" s="104" t="e">
        <f t="shared" si="74"/>
        <v>#N/A</v>
      </c>
      <c r="CW66">
        <v>28</v>
      </c>
      <c r="CX66" s="100">
        <f t="shared" si="75"/>
        <v>3.125E-2</v>
      </c>
      <c r="CY66" s="104" t="e">
        <f t="shared" si="76"/>
        <v>#N/A</v>
      </c>
      <c r="CZ66" s="104" t="e">
        <f t="shared" si="77"/>
        <v>#N/A</v>
      </c>
      <c r="DA66">
        <v>27</v>
      </c>
      <c r="DB66" s="100">
        <f t="shared" si="78"/>
        <v>3.54472663186082E-2</v>
      </c>
      <c r="DC66" s="104" t="e">
        <f t="shared" si="79"/>
        <v>#N/A</v>
      </c>
      <c r="DD66" s="104" t="e">
        <f t="shared" si="80"/>
        <v>#N/A</v>
      </c>
      <c r="DE66">
        <v>26</v>
      </c>
      <c r="DF66" s="100">
        <f t="shared" si="81"/>
        <v>4.0208278062794735E-2</v>
      </c>
      <c r="DG66" s="104" t="e">
        <f t="shared" si="82"/>
        <v>#N/A</v>
      </c>
      <c r="DH66" s="104" t="e">
        <f t="shared" si="83"/>
        <v>#N/A</v>
      </c>
      <c r="DI66">
        <v>25</v>
      </c>
      <c r="DJ66" s="100">
        <f t="shared" si="84"/>
        <v>4.5608753302545178E-2</v>
      </c>
      <c r="DK66" s="104" t="e">
        <f t="shared" si="85"/>
        <v>#N/A</v>
      </c>
      <c r="DL66" s="104" t="e">
        <f t="shared" si="86"/>
        <v>#N/A</v>
      </c>
      <c r="DM66">
        <v>24</v>
      </c>
      <c r="DN66" s="100">
        <f t="shared" si="87"/>
        <v>5.1734579992800671E-2</v>
      </c>
      <c r="DO66" s="104" t="e">
        <f t="shared" si="88"/>
        <v>#N/A</v>
      </c>
      <c r="DP66" s="104" t="e">
        <f t="shared" si="89"/>
        <v>#N/A</v>
      </c>
      <c r="DQ66">
        <v>23</v>
      </c>
      <c r="DR66" s="100">
        <f t="shared" si="90"/>
        <v>5.8683181916356644E-2</v>
      </c>
      <c r="DS66" s="104" t="e">
        <f t="shared" si="91"/>
        <v>#N/A</v>
      </c>
      <c r="DT66" s="104" t="e">
        <f t="shared" si="92"/>
        <v>#N/A</v>
      </c>
      <c r="DU66">
        <v>22</v>
      </c>
      <c r="DV66" s="100">
        <f t="shared" si="93"/>
        <v>6.6565068089997653E-2</v>
      </c>
      <c r="DW66" s="104" t="e">
        <f t="shared" si="94"/>
        <v>#N/A</v>
      </c>
      <c r="DX66" s="104" t="e">
        <f t="shared" si="95"/>
        <v>#N/A</v>
      </c>
      <c r="EB66" s="5"/>
      <c r="EC66" s="5"/>
      <c r="ED66" s="5"/>
    </row>
    <row r="67" spans="7:134">
      <c r="N67" s="6"/>
      <c r="O67" s="6"/>
      <c r="P67" s="6"/>
      <c r="Q67">
        <v>50</v>
      </c>
      <c r="R67" s="100">
        <f t="shared" si="106"/>
        <v>1.953125E-3</v>
      </c>
      <c r="S67" s="104" t="e">
        <f t="shared" si="107"/>
        <v>#N/A</v>
      </c>
      <c r="T67" s="104" t="e">
        <f t="shared" si="108"/>
        <v>#N/A</v>
      </c>
      <c r="U67">
        <v>49</v>
      </c>
      <c r="V67" s="100">
        <f t="shared" si="109"/>
        <v>2.2154541449130117E-3</v>
      </c>
      <c r="W67" s="104" t="e">
        <f t="shared" si="110"/>
        <v>#N/A</v>
      </c>
      <c r="X67" s="104" t="e">
        <f t="shared" si="111"/>
        <v>#N/A</v>
      </c>
      <c r="Y67">
        <v>48</v>
      </c>
      <c r="Z67" s="100">
        <f t="shared" si="112"/>
        <v>2.5130173789246714E-3</v>
      </c>
      <c r="AA67" s="104" t="e">
        <f t="shared" si="113"/>
        <v>#N/A</v>
      </c>
      <c r="AB67" s="104" t="e">
        <f t="shared" si="114"/>
        <v>#N/A</v>
      </c>
      <c r="AC67">
        <v>47</v>
      </c>
      <c r="AD67" s="100">
        <f t="shared" si="115"/>
        <v>2.8505470814090728E-3</v>
      </c>
      <c r="AE67" s="104" t="e">
        <f t="shared" si="116"/>
        <v>#N/A</v>
      </c>
      <c r="AF67" s="104" t="e">
        <f t="shared" si="117"/>
        <v>#N/A</v>
      </c>
      <c r="AG67">
        <v>46</v>
      </c>
      <c r="AH67" s="100">
        <f t="shared" si="118"/>
        <v>3.2334112495500411E-3</v>
      </c>
      <c r="AI67" s="104" t="e">
        <f t="shared" si="119"/>
        <v>#N/A</v>
      </c>
      <c r="AJ67" s="104" t="e">
        <f t="shared" si="120"/>
        <v>#N/A</v>
      </c>
      <c r="AK67">
        <v>45</v>
      </c>
      <c r="AL67" s="100">
        <f t="shared" si="121"/>
        <v>3.6676988697722907E-3</v>
      </c>
      <c r="AM67" s="104" t="e">
        <f t="shared" si="122"/>
        <v>#N/A</v>
      </c>
      <c r="AN67" s="104" t="e">
        <f t="shared" si="123"/>
        <v>#N/A</v>
      </c>
      <c r="AO67">
        <v>44</v>
      </c>
      <c r="AP67" s="100">
        <f t="shared" si="124"/>
        <v>4.1603167556248516E-3</v>
      </c>
      <c r="AQ67" s="104" t="e">
        <f t="shared" si="125"/>
        <v>#N/A</v>
      </c>
      <c r="AR67" s="104" t="e">
        <f t="shared" si="126"/>
        <v>#N/A</v>
      </c>
      <c r="AS67">
        <v>43</v>
      </c>
      <c r="AT67" s="100">
        <f t="shared" si="127"/>
        <v>4.719099392204871E-3</v>
      </c>
      <c r="AU67" s="104" t="e">
        <f t="shared" si="128"/>
        <v>#N/A</v>
      </c>
      <c r="AV67" s="104" t="e">
        <f t="shared" si="129"/>
        <v>#N/A</v>
      </c>
      <c r="AW67">
        <v>42</v>
      </c>
      <c r="AX67" s="100">
        <f t="shared" si="130"/>
        <v>5.3529335340629838E-3</v>
      </c>
      <c r="AY67" s="104" t="e">
        <f t="shared" si="131"/>
        <v>#N/A</v>
      </c>
      <c r="AZ67" s="104" t="e">
        <f t="shared" si="132"/>
        <v>#N/A</v>
      </c>
      <c r="BA67">
        <v>41</v>
      </c>
      <c r="BB67" s="100">
        <f t="shared" si="133"/>
        <v>6.0718995381676515E-3</v>
      </c>
      <c r="BC67" s="104" t="e">
        <f t="shared" si="134"/>
        <v>#N/A</v>
      </c>
      <c r="BD67" s="104" t="e">
        <f t="shared" si="135"/>
        <v>#N/A</v>
      </c>
      <c r="BE67">
        <v>40</v>
      </c>
      <c r="BF67" s="100">
        <f t="shared" si="136"/>
        <v>6.8874316796564148E-3</v>
      </c>
      <c r="BG67" s="104" t="e">
        <f t="shared" si="137"/>
        <v>#N/A</v>
      </c>
      <c r="BH67" s="104" t="e">
        <f t="shared" si="138"/>
        <v>#N/A</v>
      </c>
      <c r="BI67">
        <v>39</v>
      </c>
      <c r="BJ67" s="100">
        <f t="shared" si="139"/>
        <v>7.8124999999999948E-3</v>
      </c>
      <c r="BK67" s="104" t="e">
        <f t="shared" si="140"/>
        <v>#N/A</v>
      </c>
      <c r="BL67" s="104" t="e">
        <f t="shared" si="141"/>
        <v>#N/A</v>
      </c>
      <c r="BM67">
        <v>38</v>
      </c>
      <c r="BN67" s="100">
        <f t="shared" si="142"/>
        <v>8.8618165796520484E-3</v>
      </c>
      <c r="BO67" s="104" t="e">
        <f t="shared" si="143"/>
        <v>#N/A</v>
      </c>
      <c r="BP67" s="104" t="e">
        <f t="shared" si="144"/>
        <v>#N/A</v>
      </c>
      <c r="BQ67">
        <v>37</v>
      </c>
      <c r="BR67" s="100">
        <f t="shared" si="145"/>
        <v>1.0052069515698687E-2</v>
      </c>
      <c r="BS67" s="104" t="e">
        <f t="shared" si="146"/>
        <v>#N/A</v>
      </c>
      <c r="BT67" s="104" t="e">
        <f t="shared" si="147"/>
        <v>#N/A</v>
      </c>
      <c r="BU67">
        <v>36</v>
      </c>
      <c r="BV67" s="100">
        <f t="shared" si="148"/>
        <v>1.1402188325636293E-2</v>
      </c>
      <c r="BW67" s="104" t="e">
        <f t="shared" si="149"/>
        <v>#N/A</v>
      </c>
      <c r="BX67" s="104" t="e">
        <f t="shared" si="150"/>
        <v>#N/A</v>
      </c>
      <c r="BY67">
        <v>35</v>
      </c>
      <c r="BZ67" s="100">
        <f t="shared" si="151"/>
        <v>1.2933644998200166E-2</v>
      </c>
      <c r="CA67" s="104" t="e">
        <f t="shared" si="152"/>
        <v>#N/A</v>
      </c>
      <c r="CB67" s="104" t="e">
        <f t="shared" si="153"/>
        <v>#N/A</v>
      </c>
      <c r="CC67">
        <v>34</v>
      </c>
      <c r="CD67" s="100">
        <f t="shared" si="154"/>
        <v>1.4670795479089165E-2</v>
      </c>
      <c r="CE67" s="104" t="e">
        <f t="shared" si="155"/>
        <v>#N/A</v>
      </c>
      <c r="CF67" s="104" t="e">
        <f t="shared" si="156"/>
        <v>#N/A</v>
      </c>
      <c r="CG67">
        <v>33</v>
      </c>
      <c r="CH67" s="100">
        <f t="shared" ref="CH67:CH84" si="157">EXP(-$D$7*(CG67-0.5))</f>
        <v>1.664126702249941E-2</v>
      </c>
      <c r="CI67" s="104" t="e">
        <f t="shared" ref="CI67:CI84" si="158">-$D$10*(1-CH67)</f>
        <v>#N/A</v>
      </c>
      <c r="CJ67" s="104" t="e">
        <f t="shared" ref="CJ67:CJ84" si="159">$D$10+CI67</f>
        <v>#N/A</v>
      </c>
      <c r="CK67">
        <v>32</v>
      </c>
      <c r="CL67" s="100">
        <f t="shared" si="66"/>
        <v>1.8876397568819488E-2</v>
      </c>
      <c r="CM67" s="104" t="e">
        <f t="shared" si="67"/>
        <v>#N/A</v>
      </c>
      <c r="CN67" s="104" t="e">
        <f t="shared" si="68"/>
        <v>#N/A</v>
      </c>
      <c r="CO67">
        <v>31</v>
      </c>
      <c r="CP67" s="100">
        <f t="shared" si="69"/>
        <v>2.1411734136251932E-2</v>
      </c>
      <c r="CQ67" s="104" t="e">
        <f t="shared" si="70"/>
        <v>#N/A</v>
      </c>
      <c r="CR67" s="104" t="e">
        <f t="shared" si="71"/>
        <v>#N/A</v>
      </c>
      <c r="CS67">
        <v>30</v>
      </c>
      <c r="CT67" s="100">
        <f t="shared" si="72"/>
        <v>2.4287598152670609E-2</v>
      </c>
      <c r="CU67" s="104" t="e">
        <f t="shared" si="73"/>
        <v>#N/A</v>
      </c>
      <c r="CV67" s="104" t="e">
        <f t="shared" si="74"/>
        <v>#N/A</v>
      </c>
      <c r="CW67">
        <v>29</v>
      </c>
      <c r="CX67" s="100">
        <f t="shared" si="75"/>
        <v>2.7549726718625652E-2</v>
      </c>
      <c r="CY67" s="104" t="e">
        <f t="shared" si="76"/>
        <v>#N/A</v>
      </c>
      <c r="CZ67" s="104" t="e">
        <f t="shared" si="77"/>
        <v>#N/A</v>
      </c>
      <c r="DA67">
        <v>28</v>
      </c>
      <c r="DB67" s="100">
        <f t="shared" si="78"/>
        <v>3.125E-2</v>
      </c>
      <c r="DC67" s="104" t="e">
        <f t="shared" si="79"/>
        <v>#N/A</v>
      </c>
      <c r="DD67" s="104" t="e">
        <f t="shared" si="80"/>
        <v>#N/A</v>
      </c>
      <c r="DE67">
        <v>27</v>
      </c>
      <c r="DF67" s="100">
        <f t="shared" si="81"/>
        <v>3.54472663186082E-2</v>
      </c>
      <c r="DG67" s="104" t="e">
        <f t="shared" si="82"/>
        <v>#N/A</v>
      </c>
      <c r="DH67" s="104" t="e">
        <f t="shared" si="83"/>
        <v>#N/A</v>
      </c>
      <c r="DI67">
        <v>26</v>
      </c>
      <c r="DJ67" s="100">
        <f t="shared" si="84"/>
        <v>4.0208278062794735E-2</v>
      </c>
      <c r="DK67" s="104" t="e">
        <f t="shared" si="85"/>
        <v>#N/A</v>
      </c>
      <c r="DL67" s="104" t="e">
        <f t="shared" si="86"/>
        <v>#N/A</v>
      </c>
      <c r="DM67">
        <v>25</v>
      </c>
      <c r="DN67" s="100">
        <f t="shared" si="87"/>
        <v>4.5608753302545178E-2</v>
      </c>
      <c r="DO67" s="104" t="e">
        <f t="shared" si="88"/>
        <v>#N/A</v>
      </c>
      <c r="DP67" s="104" t="e">
        <f t="shared" si="89"/>
        <v>#N/A</v>
      </c>
      <c r="DQ67">
        <v>24</v>
      </c>
      <c r="DR67" s="100">
        <f t="shared" si="90"/>
        <v>5.1734579992800671E-2</v>
      </c>
      <c r="DS67" s="104" t="e">
        <f t="shared" si="91"/>
        <v>#N/A</v>
      </c>
      <c r="DT67" s="104" t="e">
        <f t="shared" si="92"/>
        <v>#N/A</v>
      </c>
      <c r="DU67">
        <v>23</v>
      </c>
      <c r="DV67" s="100">
        <f t="shared" si="93"/>
        <v>5.8683181916356644E-2</v>
      </c>
      <c r="DW67" s="104" t="e">
        <f t="shared" si="94"/>
        <v>#N/A</v>
      </c>
      <c r="DX67" s="104" t="e">
        <f t="shared" si="95"/>
        <v>#N/A</v>
      </c>
    </row>
    <row r="68" spans="7:134">
      <c r="R68" s="6"/>
      <c r="S68" s="6"/>
      <c r="T68" s="6"/>
      <c r="U68">
        <v>50</v>
      </c>
      <c r="V68" s="100">
        <f t="shared" si="109"/>
        <v>1.953125E-3</v>
      </c>
      <c r="W68" s="104" t="e">
        <f t="shared" si="110"/>
        <v>#N/A</v>
      </c>
      <c r="X68" s="104" t="e">
        <f t="shared" si="111"/>
        <v>#N/A</v>
      </c>
      <c r="Y68">
        <v>49</v>
      </c>
      <c r="Z68" s="100">
        <f t="shared" si="112"/>
        <v>2.2154541449130117E-3</v>
      </c>
      <c r="AA68" s="104" t="e">
        <f t="shared" si="113"/>
        <v>#N/A</v>
      </c>
      <c r="AB68" s="104" t="e">
        <f t="shared" si="114"/>
        <v>#N/A</v>
      </c>
      <c r="AC68">
        <v>48</v>
      </c>
      <c r="AD68" s="100">
        <f t="shared" si="115"/>
        <v>2.5130173789246714E-3</v>
      </c>
      <c r="AE68" s="104" t="e">
        <f t="shared" si="116"/>
        <v>#N/A</v>
      </c>
      <c r="AF68" s="104" t="e">
        <f t="shared" si="117"/>
        <v>#N/A</v>
      </c>
      <c r="AG68">
        <v>47</v>
      </c>
      <c r="AH68" s="100">
        <f t="shared" si="118"/>
        <v>2.8505470814090728E-3</v>
      </c>
      <c r="AI68" s="104" t="e">
        <f t="shared" si="119"/>
        <v>#N/A</v>
      </c>
      <c r="AJ68" s="104" t="e">
        <f t="shared" si="120"/>
        <v>#N/A</v>
      </c>
      <c r="AK68">
        <v>46</v>
      </c>
      <c r="AL68" s="100">
        <f t="shared" si="121"/>
        <v>3.2334112495500411E-3</v>
      </c>
      <c r="AM68" s="104" t="e">
        <f t="shared" si="122"/>
        <v>#N/A</v>
      </c>
      <c r="AN68" s="104" t="e">
        <f t="shared" si="123"/>
        <v>#N/A</v>
      </c>
      <c r="AO68">
        <v>45</v>
      </c>
      <c r="AP68" s="100">
        <f t="shared" si="124"/>
        <v>3.6676988697722907E-3</v>
      </c>
      <c r="AQ68" s="104" t="e">
        <f t="shared" si="125"/>
        <v>#N/A</v>
      </c>
      <c r="AR68" s="104" t="e">
        <f t="shared" si="126"/>
        <v>#N/A</v>
      </c>
      <c r="AS68">
        <v>44</v>
      </c>
      <c r="AT68" s="100">
        <f t="shared" si="127"/>
        <v>4.1603167556248516E-3</v>
      </c>
      <c r="AU68" s="104" t="e">
        <f t="shared" si="128"/>
        <v>#N/A</v>
      </c>
      <c r="AV68" s="104" t="e">
        <f t="shared" si="129"/>
        <v>#N/A</v>
      </c>
      <c r="AW68">
        <v>43</v>
      </c>
      <c r="AX68" s="100">
        <f t="shared" si="130"/>
        <v>4.719099392204871E-3</v>
      </c>
      <c r="AY68" s="104" t="e">
        <f t="shared" si="131"/>
        <v>#N/A</v>
      </c>
      <c r="AZ68" s="104" t="e">
        <f t="shared" si="132"/>
        <v>#N/A</v>
      </c>
      <c r="BA68">
        <v>42</v>
      </c>
      <c r="BB68" s="100">
        <f t="shared" si="133"/>
        <v>5.3529335340629838E-3</v>
      </c>
      <c r="BC68" s="104" t="e">
        <f t="shared" si="134"/>
        <v>#N/A</v>
      </c>
      <c r="BD68" s="104" t="e">
        <f t="shared" si="135"/>
        <v>#N/A</v>
      </c>
      <c r="BE68">
        <v>41</v>
      </c>
      <c r="BF68" s="100">
        <f t="shared" si="136"/>
        <v>6.0718995381676515E-3</v>
      </c>
      <c r="BG68" s="104" t="e">
        <f t="shared" si="137"/>
        <v>#N/A</v>
      </c>
      <c r="BH68" s="104" t="e">
        <f t="shared" si="138"/>
        <v>#N/A</v>
      </c>
      <c r="BI68">
        <v>40</v>
      </c>
      <c r="BJ68" s="100">
        <f t="shared" si="139"/>
        <v>6.8874316796564148E-3</v>
      </c>
      <c r="BK68" s="104" t="e">
        <f t="shared" si="140"/>
        <v>#N/A</v>
      </c>
      <c r="BL68" s="104" t="e">
        <f t="shared" si="141"/>
        <v>#N/A</v>
      </c>
      <c r="BM68">
        <v>39</v>
      </c>
      <c r="BN68" s="100">
        <f t="shared" si="142"/>
        <v>7.8124999999999948E-3</v>
      </c>
      <c r="BO68" s="104" t="e">
        <f t="shared" si="143"/>
        <v>#N/A</v>
      </c>
      <c r="BP68" s="104" t="e">
        <f t="shared" si="144"/>
        <v>#N/A</v>
      </c>
      <c r="BQ68">
        <v>38</v>
      </c>
      <c r="BR68" s="100">
        <f t="shared" si="145"/>
        <v>8.8618165796520484E-3</v>
      </c>
      <c r="BS68" s="104" t="e">
        <f t="shared" si="146"/>
        <v>#N/A</v>
      </c>
      <c r="BT68" s="104" t="e">
        <f t="shared" si="147"/>
        <v>#N/A</v>
      </c>
      <c r="BU68">
        <v>37</v>
      </c>
      <c r="BV68" s="100">
        <f t="shared" si="148"/>
        <v>1.0052069515698687E-2</v>
      </c>
      <c r="BW68" s="104" t="e">
        <f t="shared" si="149"/>
        <v>#N/A</v>
      </c>
      <c r="BX68" s="104" t="e">
        <f t="shared" si="150"/>
        <v>#N/A</v>
      </c>
      <c r="BY68">
        <v>36</v>
      </c>
      <c r="BZ68" s="100">
        <f t="shared" si="151"/>
        <v>1.1402188325636293E-2</v>
      </c>
      <c r="CA68" s="104" t="e">
        <f t="shared" si="152"/>
        <v>#N/A</v>
      </c>
      <c r="CB68" s="104" t="e">
        <f t="shared" si="153"/>
        <v>#N/A</v>
      </c>
      <c r="CC68">
        <v>35</v>
      </c>
      <c r="CD68" s="100">
        <f t="shared" si="154"/>
        <v>1.2933644998200166E-2</v>
      </c>
      <c r="CE68" s="104" t="e">
        <f t="shared" si="155"/>
        <v>#N/A</v>
      </c>
      <c r="CF68" s="104" t="e">
        <f t="shared" si="156"/>
        <v>#N/A</v>
      </c>
      <c r="CG68">
        <v>34</v>
      </c>
      <c r="CH68" s="100">
        <f t="shared" si="157"/>
        <v>1.4670795479089165E-2</v>
      </c>
      <c r="CI68" s="104" t="e">
        <f t="shared" si="158"/>
        <v>#N/A</v>
      </c>
      <c r="CJ68" s="104" t="e">
        <f t="shared" si="159"/>
        <v>#N/A</v>
      </c>
      <c r="CK68">
        <v>33</v>
      </c>
      <c r="CL68" s="100">
        <f t="shared" ref="CL68:CL85" si="160">EXP(-$D$7*(CK68-0.5))</f>
        <v>1.664126702249941E-2</v>
      </c>
      <c r="CM68" s="104" t="e">
        <f t="shared" ref="CM68:CM85" si="161">-$D$10*(1-CL68)</f>
        <v>#N/A</v>
      </c>
      <c r="CN68" s="104" t="e">
        <f t="shared" ref="CN68:CN85" si="162">$D$10+CM68</f>
        <v>#N/A</v>
      </c>
      <c r="CO68">
        <v>32</v>
      </c>
      <c r="CP68" s="100">
        <f t="shared" si="69"/>
        <v>1.8876397568819488E-2</v>
      </c>
      <c r="CQ68" s="104" t="e">
        <f t="shared" si="70"/>
        <v>#N/A</v>
      </c>
      <c r="CR68" s="104" t="e">
        <f t="shared" si="71"/>
        <v>#N/A</v>
      </c>
      <c r="CS68">
        <v>31</v>
      </c>
      <c r="CT68" s="100">
        <f t="shared" si="72"/>
        <v>2.1411734136251932E-2</v>
      </c>
      <c r="CU68" s="104" t="e">
        <f t="shared" si="73"/>
        <v>#N/A</v>
      </c>
      <c r="CV68" s="104" t="e">
        <f t="shared" si="74"/>
        <v>#N/A</v>
      </c>
      <c r="CW68">
        <v>30</v>
      </c>
      <c r="CX68" s="100">
        <f t="shared" si="75"/>
        <v>2.4287598152670609E-2</v>
      </c>
      <c r="CY68" s="104" t="e">
        <f t="shared" si="76"/>
        <v>#N/A</v>
      </c>
      <c r="CZ68" s="104" t="e">
        <f t="shared" si="77"/>
        <v>#N/A</v>
      </c>
      <c r="DA68">
        <v>29</v>
      </c>
      <c r="DB68" s="100">
        <f t="shared" si="78"/>
        <v>2.7549726718625652E-2</v>
      </c>
      <c r="DC68" s="104" t="e">
        <f t="shared" si="79"/>
        <v>#N/A</v>
      </c>
      <c r="DD68" s="104" t="e">
        <f t="shared" si="80"/>
        <v>#N/A</v>
      </c>
      <c r="DE68">
        <v>28</v>
      </c>
      <c r="DF68" s="100">
        <f t="shared" si="81"/>
        <v>3.125E-2</v>
      </c>
      <c r="DG68" s="104" t="e">
        <f t="shared" si="82"/>
        <v>#N/A</v>
      </c>
      <c r="DH68" s="104" t="e">
        <f t="shared" si="83"/>
        <v>#N/A</v>
      </c>
      <c r="DI68">
        <v>27</v>
      </c>
      <c r="DJ68" s="100">
        <f t="shared" si="84"/>
        <v>3.54472663186082E-2</v>
      </c>
      <c r="DK68" s="104" t="e">
        <f t="shared" si="85"/>
        <v>#N/A</v>
      </c>
      <c r="DL68" s="104" t="e">
        <f t="shared" si="86"/>
        <v>#N/A</v>
      </c>
      <c r="DM68">
        <v>26</v>
      </c>
      <c r="DN68" s="100">
        <f t="shared" si="87"/>
        <v>4.0208278062794735E-2</v>
      </c>
      <c r="DO68" s="104" t="e">
        <f t="shared" si="88"/>
        <v>#N/A</v>
      </c>
      <c r="DP68" s="104" t="e">
        <f t="shared" si="89"/>
        <v>#N/A</v>
      </c>
      <c r="DQ68">
        <v>25</v>
      </c>
      <c r="DR68" s="100">
        <f t="shared" si="90"/>
        <v>4.5608753302545178E-2</v>
      </c>
      <c r="DS68" s="104" t="e">
        <f t="shared" si="91"/>
        <v>#N/A</v>
      </c>
      <c r="DT68" s="104" t="e">
        <f t="shared" si="92"/>
        <v>#N/A</v>
      </c>
      <c r="DU68">
        <v>24</v>
      </c>
      <c r="DV68" s="100">
        <f t="shared" si="93"/>
        <v>5.1734579992800671E-2</v>
      </c>
      <c r="DW68" s="104" t="e">
        <f t="shared" si="94"/>
        <v>#N/A</v>
      </c>
      <c r="DX68" s="104" t="e">
        <f t="shared" si="95"/>
        <v>#N/A</v>
      </c>
    </row>
    <row r="69" spans="7:134">
      <c r="V69" s="6"/>
      <c r="W69" s="6"/>
      <c r="X69" s="6"/>
      <c r="Y69">
        <v>50</v>
      </c>
      <c r="Z69" s="100">
        <f t="shared" si="112"/>
        <v>1.953125E-3</v>
      </c>
      <c r="AA69" s="104" t="e">
        <f t="shared" si="113"/>
        <v>#N/A</v>
      </c>
      <c r="AB69" s="104" t="e">
        <f t="shared" si="114"/>
        <v>#N/A</v>
      </c>
      <c r="AC69">
        <v>49</v>
      </c>
      <c r="AD69" s="100">
        <f t="shared" si="115"/>
        <v>2.2154541449130117E-3</v>
      </c>
      <c r="AE69" s="104" t="e">
        <f t="shared" si="116"/>
        <v>#N/A</v>
      </c>
      <c r="AF69" s="104" t="e">
        <f t="shared" si="117"/>
        <v>#N/A</v>
      </c>
      <c r="AG69">
        <v>48</v>
      </c>
      <c r="AH69" s="100">
        <f t="shared" si="118"/>
        <v>2.5130173789246714E-3</v>
      </c>
      <c r="AI69" s="104" t="e">
        <f t="shared" si="119"/>
        <v>#N/A</v>
      </c>
      <c r="AJ69" s="104" t="e">
        <f t="shared" si="120"/>
        <v>#N/A</v>
      </c>
      <c r="AK69">
        <v>47</v>
      </c>
      <c r="AL69" s="100">
        <f t="shared" si="121"/>
        <v>2.8505470814090728E-3</v>
      </c>
      <c r="AM69" s="104" t="e">
        <f t="shared" si="122"/>
        <v>#N/A</v>
      </c>
      <c r="AN69" s="104" t="e">
        <f t="shared" si="123"/>
        <v>#N/A</v>
      </c>
      <c r="AO69">
        <v>46</v>
      </c>
      <c r="AP69" s="100">
        <f t="shared" si="124"/>
        <v>3.2334112495500411E-3</v>
      </c>
      <c r="AQ69" s="104" t="e">
        <f t="shared" si="125"/>
        <v>#N/A</v>
      </c>
      <c r="AR69" s="104" t="e">
        <f t="shared" si="126"/>
        <v>#N/A</v>
      </c>
      <c r="AS69">
        <v>45</v>
      </c>
      <c r="AT69" s="100">
        <f t="shared" si="127"/>
        <v>3.6676988697722907E-3</v>
      </c>
      <c r="AU69" s="104" t="e">
        <f t="shared" si="128"/>
        <v>#N/A</v>
      </c>
      <c r="AV69" s="104" t="e">
        <f t="shared" si="129"/>
        <v>#N/A</v>
      </c>
      <c r="AW69">
        <v>44</v>
      </c>
      <c r="AX69" s="100">
        <f t="shared" si="130"/>
        <v>4.1603167556248516E-3</v>
      </c>
      <c r="AY69" s="104" t="e">
        <f t="shared" si="131"/>
        <v>#N/A</v>
      </c>
      <c r="AZ69" s="104" t="e">
        <f t="shared" si="132"/>
        <v>#N/A</v>
      </c>
      <c r="BA69">
        <v>43</v>
      </c>
      <c r="BB69" s="100">
        <f t="shared" si="133"/>
        <v>4.719099392204871E-3</v>
      </c>
      <c r="BC69" s="104" t="e">
        <f t="shared" si="134"/>
        <v>#N/A</v>
      </c>
      <c r="BD69" s="104" t="e">
        <f t="shared" si="135"/>
        <v>#N/A</v>
      </c>
      <c r="BE69">
        <v>42</v>
      </c>
      <c r="BF69" s="100">
        <f t="shared" si="136"/>
        <v>5.3529335340629838E-3</v>
      </c>
      <c r="BG69" s="104" t="e">
        <f t="shared" si="137"/>
        <v>#N/A</v>
      </c>
      <c r="BH69" s="104" t="e">
        <f t="shared" si="138"/>
        <v>#N/A</v>
      </c>
      <c r="BI69">
        <v>41</v>
      </c>
      <c r="BJ69" s="100">
        <f t="shared" si="139"/>
        <v>6.0718995381676515E-3</v>
      </c>
      <c r="BK69" s="104" t="e">
        <f t="shared" si="140"/>
        <v>#N/A</v>
      </c>
      <c r="BL69" s="104" t="e">
        <f t="shared" si="141"/>
        <v>#N/A</v>
      </c>
      <c r="BM69">
        <v>40</v>
      </c>
      <c r="BN69" s="100">
        <f t="shared" si="142"/>
        <v>6.8874316796564148E-3</v>
      </c>
      <c r="BO69" s="104" t="e">
        <f t="shared" si="143"/>
        <v>#N/A</v>
      </c>
      <c r="BP69" s="104" t="e">
        <f t="shared" si="144"/>
        <v>#N/A</v>
      </c>
      <c r="BQ69">
        <v>39</v>
      </c>
      <c r="BR69" s="100">
        <f t="shared" si="145"/>
        <v>7.8124999999999948E-3</v>
      </c>
      <c r="BS69" s="104" t="e">
        <f t="shared" si="146"/>
        <v>#N/A</v>
      </c>
      <c r="BT69" s="104" t="e">
        <f t="shared" si="147"/>
        <v>#N/A</v>
      </c>
      <c r="BU69">
        <v>38</v>
      </c>
      <c r="BV69" s="100">
        <f t="shared" si="148"/>
        <v>8.8618165796520484E-3</v>
      </c>
      <c r="BW69" s="104" t="e">
        <f t="shared" si="149"/>
        <v>#N/A</v>
      </c>
      <c r="BX69" s="104" t="e">
        <f t="shared" si="150"/>
        <v>#N/A</v>
      </c>
      <c r="BY69">
        <v>37</v>
      </c>
      <c r="BZ69" s="100">
        <f t="shared" si="151"/>
        <v>1.0052069515698687E-2</v>
      </c>
      <c r="CA69" s="104" t="e">
        <f t="shared" si="152"/>
        <v>#N/A</v>
      </c>
      <c r="CB69" s="104" t="e">
        <f t="shared" si="153"/>
        <v>#N/A</v>
      </c>
      <c r="CC69">
        <v>36</v>
      </c>
      <c r="CD69" s="100">
        <f t="shared" si="154"/>
        <v>1.1402188325636293E-2</v>
      </c>
      <c r="CE69" s="104" t="e">
        <f t="shared" si="155"/>
        <v>#N/A</v>
      </c>
      <c r="CF69" s="104" t="e">
        <f t="shared" si="156"/>
        <v>#N/A</v>
      </c>
      <c r="CG69">
        <v>35</v>
      </c>
      <c r="CH69" s="100">
        <f t="shared" si="157"/>
        <v>1.2933644998200166E-2</v>
      </c>
      <c r="CI69" s="104" t="e">
        <f t="shared" si="158"/>
        <v>#N/A</v>
      </c>
      <c r="CJ69" s="104" t="e">
        <f t="shared" si="159"/>
        <v>#N/A</v>
      </c>
      <c r="CK69">
        <v>34</v>
      </c>
      <c r="CL69" s="100">
        <f t="shared" si="160"/>
        <v>1.4670795479089165E-2</v>
      </c>
      <c r="CM69" s="104" t="e">
        <f t="shared" si="161"/>
        <v>#N/A</v>
      </c>
      <c r="CN69" s="104" t="e">
        <f t="shared" si="162"/>
        <v>#N/A</v>
      </c>
      <c r="CO69">
        <v>33</v>
      </c>
      <c r="CP69" s="100">
        <f t="shared" ref="CP69:CP86" si="163">EXP(-$D$7*(CO69-0.5))</f>
        <v>1.664126702249941E-2</v>
      </c>
      <c r="CQ69" s="104" t="e">
        <f t="shared" ref="CQ69:CQ86" si="164">-$D$10*(1-CP69)</f>
        <v>#N/A</v>
      </c>
      <c r="CR69" s="104" t="e">
        <f t="shared" ref="CR69:CR86" si="165">$D$10+CQ69</f>
        <v>#N/A</v>
      </c>
      <c r="CS69">
        <v>32</v>
      </c>
      <c r="CT69" s="100">
        <f t="shared" si="72"/>
        <v>1.8876397568819488E-2</v>
      </c>
      <c r="CU69" s="104" t="e">
        <f t="shared" si="73"/>
        <v>#N/A</v>
      </c>
      <c r="CV69" s="104" t="e">
        <f t="shared" si="74"/>
        <v>#N/A</v>
      </c>
      <c r="CW69">
        <v>31</v>
      </c>
      <c r="CX69" s="100">
        <f t="shared" si="75"/>
        <v>2.1411734136251932E-2</v>
      </c>
      <c r="CY69" s="104" t="e">
        <f t="shared" si="76"/>
        <v>#N/A</v>
      </c>
      <c r="CZ69" s="104" t="e">
        <f t="shared" si="77"/>
        <v>#N/A</v>
      </c>
      <c r="DA69">
        <v>30</v>
      </c>
      <c r="DB69" s="100">
        <f t="shared" si="78"/>
        <v>2.4287598152670609E-2</v>
      </c>
      <c r="DC69" s="104" t="e">
        <f t="shared" si="79"/>
        <v>#N/A</v>
      </c>
      <c r="DD69" s="104" t="e">
        <f t="shared" si="80"/>
        <v>#N/A</v>
      </c>
      <c r="DE69">
        <v>29</v>
      </c>
      <c r="DF69" s="100">
        <f t="shared" si="81"/>
        <v>2.7549726718625652E-2</v>
      </c>
      <c r="DG69" s="104" t="e">
        <f t="shared" si="82"/>
        <v>#N/A</v>
      </c>
      <c r="DH69" s="104" t="e">
        <f t="shared" si="83"/>
        <v>#N/A</v>
      </c>
      <c r="DI69">
        <v>28</v>
      </c>
      <c r="DJ69" s="100">
        <f t="shared" si="84"/>
        <v>3.125E-2</v>
      </c>
      <c r="DK69" s="104" t="e">
        <f t="shared" si="85"/>
        <v>#N/A</v>
      </c>
      <c r="DL69" s="104" t="e">
        <f t="shared" si="86"/>
        <v>#N/A</v>
      </c>
      <c r="DM69">
        <v>27</v>
      </c>
      <c r="DN69" s="100">
        <f t="shared" si="87"/>
        <v>3.54472663186082E-2</v>
      </c>
      <c r="DO69" s="104" t="e">
        <f t="shared" si="88"/>
        <v>#N/A</v>
      </c>
      <c r="DP69" s="104" t="e">
        <f t="shared" si="89"/>
        <v>#N/A</v>
      </c>
      <c r="DQ69">
        <v>26</v>
      </c>
      <c r="DR69" s="100">
        <f t="shared" si="90"/>
        <v>4.0208278062794735E-2</v>
      </c>
      <c r="DS69" s="104" t="e">
        <f t="shared" si="91"/>
        <v>#N/A</v>
      </c>
      <c r="DT69" s="104" t="e">
        <f t="shared" si="92"/>
        <v>#N/A</v>
      </c>
      <c r="DU69">
        <v>25</v>
      </c>
      <c r="DV69" s="100">
        <f t="shared" si="93"/>
        <v>4.5608753302545178E-2</v>
      </c>
      <c r="DW69" s="104" t="e">
        <f t="shared" si="94"/>
        <v>#N/A</v>
      </c>
      <c r="DX69" s="104" t="e">
        <f t="shared" si="95"/>
        <v>#N/A</v>
      </c>
    </row>
    <row r="70" spans="7:134">
      <c r="Z70" s="6"/>
      <c r="AA70" s="6"/>
      <c r="AB70" s="6"/>
      <c r="AC70">
        <v>50</v>
      </c>
      <c r="AD70" s="100">
        <f t="shared" si="115"/>
        <v>1.953125E-3</v>
      </c>
      <c r="AE70" s="104" t="e">
        <f t="shared" si="116"/>
        <v>#N/A</v>
      </c>
      <c r="AF70" s="104" t="e">
        <f t="shared" si="117"/>
        <v>#N/A</v>
      </c>
      <c r="AG70">
        <v>49</v>
      </c>
      <c r="AH70" s="100">
        <f t="shared" si="118"/>
        <v>2.2154541449130117E-3</v>
      </c>
      <c r="AI70" s="104" t="e">
        <f t="shared" si="119"/>
        <v>#N/A</v>
      </c>
      <c r="AJ70" s="104" t="e">
        <f t="shared" si="120"/>
        <v>#N/A</v>
      </c>
      <c r="AK70">
        <v>48</v>
      </c>
      <c r="AL70" s="100">
        <f t="shared" si="121"/>
        <v>2.5130173789246714E-3</v>
      </c>
      <c r="AM70" s="104" t="e">
        <f t="shared" si="122"/>
        <v>#N/A</v>
      </c>
      <c r="AN70" s="104" t="e">
        <f t="shared" si="123"/>
        <v>#N/A</v>
      </c>
      <c r="AO70">
        <v>47</v>
      </c>
      <c r="AP70" s="100">
        <f t="shared" si="124"/>
        <v>2.8505470814090728E-3</v>
      </c>
      <c r="AQ70" s="104" t="e">
        <f t="shared" si="125"/>
        <v>#N/A</v>
      </c>
      <c r="AR70" s="104" t="e">
        <f t="shared" si="126"/>
        <v>#N/A</v>
      </c>
      <c r="AS70">
        <v>46</v>
      </c>
      <c r="AT70" s="100">
        <f t="shared" si="127"/>
        <v>3.2334112495500411E-3</v>
      </c>
      <c r="AU70" s="104" t="e">
        <f t="shared" si="128"/>
        <v>#N/A</v>
      </c>
      <c r="AV70" s="104" t="e">
        <f t="shared" si="129"/>
        <v>#N/A</v>
      </c>
      <c r="AW70">
        <v>45</v>
      </c>
      <c r="AX70" s="100">
        <f t="shared" si="130"/>
        <v>3.6676988697722907E-3</v>
      </c>
      <c r="AY70" s="104" t="e">
        <f t="shared" si="131"/>
        <v>#N/A</v>
      </c>
      <c r="AZ70" s="104" t="e">
        <f t="shared" si="132"/>
        <v>#N/A</v>
      </c>
      <c r="BA70">
        <v>44</v>
      </c>
      <c r="BB70" s="100">
        <f t="shared" si="133"/>
        <v>4.1603167556248516E-3</v>
      </c>
      <c r="BC70" s="104" t="e">
        <f t="shared" si="134"/>
        <v>#N/A</v>
      </c>
      <c r="BD70" s="104" t="e">
        <f t="shared" si="135"/>
        <v>#N/A</v>
      </c>
      <c r="BE70">
        <v>43</v>
      </c>
      <c r="BF70" s="100">
        <f t="shared" si="136"/>
        <v>4.719099392204871E-3</v>
      </c>
      <c r="BG70" s="104" t="e">
        <f t="shared" si="137"/>
        <v>#N/A</v>
      </c>
      <c r="BH70" s="104" t="e">
        <f t="shared" si="138"/>
        <v>#N/A</v>
      </c>
      <c r="BI70">
        <v>42</v>
      </c>
      <c r="BJ70" s="100">
        <f t="shared" si="139"/>
        <v>5.3529335340629838E-3</v>
      </c>
      <c r="BK70" s="104" t="e">
        <f t="shared" si="140"/>
        <v>#N/A</v>
      </c>
      <c r="BL70" s="104" t="e">
        <f t="shared" si="141"/>
        <v>#N/A</v>
      </c>
      <c r="BM70">
        <v>41</v>
      </c>
      <c r="BN70" s="100">
        <f t="shared" si="142"/>
        <v>6.0718995381676515E-3</v>
      </c>
      <c r="BO70" s="104" t="e">
        <f t="shared" si="143"/>
        <v>#N/A</v>
      </c>
      <c r="BP70" s="104" t="e">
        <f t="shared" si="144"/>
        <v>#N/A</v>
      </c>
      <c r="BQ70">
        <v>40</v>
      </c>
      <c r="BR70" s="100">
        <f t="shared" si="145"/>
        <v>6.8874316796564148E-3</v>
      </c>
      <c r="BS70" s="104" t="e">
        <f t="shared" si="146"/>
        <v>#N/A</v>
      </c>
      <c r="BT70" s="104" t="e">
        <f t="shared" si="147"/>
        <v>#N/A</v>
      </c>
      <c r="BU70">
        <v>39</v>
      </c>
      <c r="BV70" s="100">
        <f t="shared" si="148"/>
        <v>7.8124999999999948E-3</v>
      </c>
      <c r="BW70" s="104" t="e">
        <f t="shared" si="149"/>
        <v>#N/A</v>
      </c>
      <c r="BX70" s="104" t="e">
        <f t="shared" si="150"/>
        <v>#N/A</v>
      </c>
      <c r="BY70">
        <v>38</v>
      </c>
      <c r="BZ70" s="100">
        <f t="shared" si="151"/>
        <v>8.8618165796520484E-3</v>
      </c>
      <c r="CA70" s="104" t="e">
        <f t="shared" si="152"/>
        <v>#N/A</v>
      </c>
      <c r="CB70" s="104" t="e">
        <f t="shared" si="153"/>
        <v>#N/A</v>
      </c>
      <c r="CC70">
        <v>37</v>
      </c>
      <c r="CD70" s="100">
        <f t="shared" si="154"/>
        <v>1.0052069515698687E-2</v>
      </c>
      <c r="CE70" s="104" t="e">
        <f t="shared" si="155"/>
        <v>#N/A</v>
      </c>
      <c r="CF70" s="104" t="e">
        <f t="shared" si="156"/>
        <v>#N/A</v>
      </c>
      <c r="CG70">
        <v>36</v>
      </c>
      <c r="CH70" s="100">
        <f t="shared" si="157"/>
        <v>1.1402188325636293E-2</v>
      </c>
      <c r="CI70" s="104" t="e">
        <f t="shared" si="158"/>
        <v>#N/A</v>
      </c>
      <c r="CJ70" s="104" t="e">
        <f t="shared" si="159"/>
        <v>#N/A</v>
      </c>
      <c r="CK70">
        <v>35</v>
      </c>
      <c r="CL70" s="100">
        <f t="shared" si="160"/>
        <v>1.2933644998200166E-2</v>
      </c>
      <c r="CM70" s="104" t="e">
        <f t="shared" si="161"/>
        <v>#N/A</v>
      </c>
      <c r="CN70" s="104" t="e">
        <f t="shared" si="162"/>
        <v>#N/A</v>
      </c>
      <c r="CO70">
        <v>34</v>
      </c>
      <c r="CP70" s="100">
        <f t="shared" si="163"/>
        <v>1.4670795479089165E-2</v>
      </c>
      <c r="CQ70" s="104" t="e">
        <f t="shared" si="164"/>
        <v>#N/A</v>
      </c>
      <c r="CR70" s="104" t="e">
        <f t="shared" si="165"/>
        <v>#N/A</v>
      </c>
      <c r="CS70">
        <v>33</v>
      </c>
      <c r="CT70" s="100">
        <f t="shared" ref="CT70:CT87" si="166">EXP(-$D$7*(CS70-0.5))</f>
        <v>1.664126702249941E-2</v>
      </c>
      <c r="CU70" s="104" t="e">
        <f t="shared" ref="CU70:CU87" si="167">-$D$10*(1-CT70)</f>
        <v>#N/A</v>
      </c>
      <c r="CV70" s="104" t="e">
        <f t="shared" ref="CV70:CV87" si="168">$D$10+CU70</f>
        <v>#N/A</v>
      </c>
      <c r="CW70">
        <v>32</v>
      </c>
      <c r="CX70" s="100">
        <f t="shared" si="75"/>
        <v>1.8876397568819488E-2</v>
      </c>
      <c r="CY70" s="104" t="e">
        <f t="shared" si="76"/>
        <v>#N/A</v>
      </c>
      <c r="CZ70" s="104" t="e">
        <f t="shared" si="77"/>
        <v>#N/A</v>
      </c>
      <c r="DA70">
        <v>31</v>
      </c>
      <c r="DB70" s="100">
        <f t="shared" si="78"/>
        <v>2.1411734136251932E-2</v>
      </c>
      <c r="DC70" s="104" t="e">
        <f t="shared" si="79"/>
        <v>#N/A</v>
      </c>
      <c r="DD70" s="104" t="e">
        <f t="shared" si="80"/>
        <v>#N/A</v>
      </c>
      <c r="DE70">
        <v>30</v>
      </c>
      <c r="DF70" s="100">
        <f t="shared" si="81"/>
        <v>2.4287598152670609E-2</v>
      </c>
      <c r="DG70" s="104" t="e">
        <f t="shared" si="82"/>
        <v>#N/A</v>
      </c>
      <c r="DH70" s="104" t="e">
        <f t="shared" si="83"/>
        <v>#N/A</v>
      </c>
      <c r="DI70">
        <v>29</v>
      </c>
      <c r="DJ70" s="100">
        <f t="shared" si="84"/>
        <v>2.7549726718625652E-2</v>
      </c>
      <c r="DK70" s="104" t="e">
        <f t="shared" si="85"/>
        <v>#N/A</v>
      </c>
      <c r="DL70" s="104" t="e">
        <f t="shared" si="86"/>
        <v>#N/A</v>
      </c>
      <c r="DM70">
        <v>28</v>
      </c>
      <c r="DN70" s="100">
        <f t="shared" si="87"/>
        <v>3.125E-2</v>
      </c>
      <c r="DO70" s="104" t="e">
        <f t="shared" si="88"/>
        <v>#N/A</v>
      </c>
      <c r="DP70" s="104" t="e">
        <f t="shared" si="89"/>
        <v>#N/A</v>
      </c>
      <c r="DQ70">
        <v>27</v>
      </c>
      <c r="DR70" s="100">
        <f t="shared" si="90"/>
        <v>3.54472663186082E-2</v>
      </c>
      <c r="DS70" s="104" t="e">
        <f t="shared" si="91"/>
        <v>#N/A</v>
      </c>
      <c r="DT70" s="104" t="e">
        <f t="shared" si="92"/>
        <v>#N/A</v>
      </c>
      <c r="DU70">
        <v>26</v>
      </c>
      <c r="DV70" s="100">
        <f t="shared" si="93"/>
        <v>4.0208278062794735E-2</v>
      </c>
      <c r="DW70" s="104" t="e">
        <f t="shared" si="94"/>
        <v>#N/A</v>
      </c>
      <c r="DX70" s="104" t="e">
        <f t="shared" si="95"/>
        <v>#N/A</v>
      </c>
    </row>
    <row r="71" spans="7:134">
      <c r="AD71" s="6"/>
      <c r="AE71" s="6"/>
      <c r="AF71" s="6"/>
      <c r="AG71">
        <v>50</v>
      </c>
      <c r="AH71" s="100">
        <f t="shared" si="118"/>
        <v>1.953125E-3</v>
      </c>
      <c r="AI71" s="104" t="e">
        <f t="shared" si="119"/>
        <v>#N/A</v>
      </c>
      <c r="AJ71" s="104" t="e">
        <f t="shared" si="120"/>
        <v>#N/A</v>
      </c>
      <c r="AK71">
        <v>49</v>
      </c>
      <c r="AL71" s="100">
        <f t="shared" si="121"/>
        <v>2.2154541449130117E-3</v>
      </c>
      <c r="AM71" s="104" t="e">
        <f t="shared" si="122"/>
        <v>#N/A</v>
      </c>
      <c r="AN71" s="104" t="e">
        <f t="shared" si="123"/>
        <v>#N/A</v>
      </c>
      <c r="AO71">
        <v>48</v>
      </c>
      <c r="AP71" s="100">
        <f t="shared" si="124"/>
        <v>2.5130173789246714E-3</v>
      </c>
      <c r="AQ71" s="104" t="e">
        <f t="shared" si="125"/>
        <v>#N/A</v>
      </c>
      <c r="AR71" s="104" t="e">
        <f t="shared" si="126"/>
        <v>#N/A</v>
      </c>
      <c r="AS71">
        <v>47</v>
      </c>
      <c r="AT71" s="100">
        <f t="shared" si="127"/>
        <v>2.8505470814090728E-3</v>
      </c>
      <c r="AU71" s="104" t="e">
        <f t="shared" si="128"/>
        <v>#N/A</v>
      </c>
      <c r="AV71" s="104" t="e">
        <f t="shared" si="129"/>
        <v>#N/A</v>
      </c>
      <c r="AW71">
        <v>46</v>
      </c>
      <c r="AX71" s="100">
        <f t="shared" si="130"/>
        <v>3.2334112495500411E-3</v>
      </c>
      <c r="AY71" s="104" t="e">
        <f t="shared" si="131"/>
        <v>#N/A</v>
      </c>
      <c r="AZ71" s="104" t="e">
        <f t="shared" si="132"/>
        <v>#N/A</v>
      </c>
      <c r="BA71">
        <v>45</v>
      </c>
      <c r="BB71" s="100">
        <f t="shared" si="133"/>
        <v>3.6676988697722907E-3</v>
      </c>
      <c r="BC71" s="104" t="e">
        <f t="shared" si="134"/>
        <v>#N/A</v>
      </c>
      <c r="BD71" s="104" t="e">
        <f t="shared" si="135"/>
        <v>#N/A</v>
      </c>
      <c r="BE71">
        <v>44</v>
      </c>
      <c r="BF71" s="100">
        <f t="shared" si="136"/>
        <v>4.1603167556248516E-3</v>
      </c>
      <c r="BG71" s="104" t="e">
        <f t="shared" si="137"/>
        <v>#N/A</v>
      </c>
      <c r="BH71" s="104" t="e">
        <f t="shared" si="138"/>
        <v>#N/A</v>
      </c>
      <c r="BI71">
        <v>43</v>
      </c>
      <c r="BJ71" s="100">
        <f t="shared" si="139"/>
        <v>4.719099392204871E-3</v>
      </c>
      <c r="BK71" s="104" t="e">
        <f t="shared" si="140"/>
        <v>#N/A</v>
      </c>
      <c r="BL71" s="104" t="e">
        <f t="shared" si="141"/>
        <v>#N/A</v>
      </c>
      <c r="BM71">
        <v>42</v>
      </c>
      <c r="BN71" s="100">
        <f t="shared" si="142"/>
        <v>5.3529335340629838E-3</v>
      </c>
      <c r="BO71" s="104" t="e">
        <f t="shared" si="143"/>
        <v>#N/A</v>
      </c>
      <c r="BP71" s="104" t="e">
        <f t="shared" si="144"/>
        <v>#N/A</v>
      </c>
      <c r="BQ71">
        <v>41</v>
      </c>
      <c r="BR71" s="100">
        <f t="shared" si="145"/>
        <v>6.0718995381676515E-3</v>
      </c>
      <c r="BS71" s="104" t="e">
        <f t="shared" si="146"/>
        <v>#N/A</v>
      </c>
      <c r="BT71" s="104" t="e">
        <f t="shared" si="147"/>
        <v>#N/A</v>
      </c>
      <c r="BU71">
        <v>40</v>
      </c>
      <c r="BV71" s="100">
        <f t="shared" si="148"/>
        <v>6.8874316796564148E-3</v>
      </c>
      <c r="BW71" s="104" t="e">
        <f t="shared" si="149"/>
        <v>#N/A</v>
      </c>
      <c r="BX71" s="104" t="e">
        <f t="shared" si="150"/>
        <v>#N/A</v>
      </c>
      <c r="BY71">
        <v>39</v>
      </c>
      <c r="BZ71" s="100">
        <f t="shared" si="151"/>
        <v>7.8124999999999948E-3</v>
      </c>
      <c r="CA71" s="104" t="e">
        <f t="shared" si="152"/>
        <v>#N/A</v>
      </c>
      <c r="CB71" s="104" t="e">
        <f t="shared" si="153"/>
        <v>#N/A</v>
      </c>
      <c r="CC71">
        <v>38</v>
      </c>
      <c r="CD71" s="100">
        <f t="shared" si="154"/>
        <v>8.8618165796520484E-3</v>
      </c>
      <c r="CE71" s="104" t="e">
        <f t="shared" si="155"/>
        <v>#N/A</v>
      </c>
      <c r="CF71" s="104" t="e">
        <f t="shared" si="156"/>
        <v>#N/A</v>
      </c>
      <c r="CG71">
        <v>37</v>
      </c>
      <c r="CH71" s="100">
        <f t="shared" si="157"/>
        <v>1.0052069515698687E-2</v>
      </c>
      <c r="CI71" s="104" t="e">
        <f t="shared" si="158"/>
        <v>#N/A</v>
      </c>
      <c r="CJ71" s="104" t="e">
        <f t="shared" si="159"/>
        <v>#N/A</v>
      </c>
      <c r="CK71">
        <v>36</v>
      </c>
      <c r="CL71" s="100">
        <f t="shared" si="160"/>
        <v>1.1402188325636293E-2</v>
      </c>
      <c r="CM71" s="104" t="e">
        <f t="shared" si="161"/>
        <v>#N/A</v>
      </c>
      <c r="CN71" s="104" t="e">
        <f t="shared" si="162"/>
        <v>#N/A</v>
      </c>
      <c r="CO71">
        <v>35</v>
      </c>
      <c r="CP71" s="100">
        <f t="shared" si="163"/>
        <v>1.2933644998200166E-2</v>
      </c>
      <c r="CQ71" s="104" t="e">
        <f t="shared" si="164"/>
        <v>#N/A</v>
      </c>
      <c r="CR71" s="104" t="e">
        <f t="shared" si="165"/>
        <v>#N/A</v>
      </c>
      <c r="CS71">
        <v>34</v>
      </c>
      <c r="CT71" s="100">
        <f t="shared" si="166"/>
        <v>1.4670795479089165E-2</v>
      </c>
      <c r="CU71" s="104" t="e">
        <f t="shared" si="167"/>
        <v>#N/A</v>
      </c>
      <c r="CV71" s="104" t="e">
        <f t="shared" si="168"/>
        <v>#N/A</v>
      </c>
      <c r="CW71">
        <v>33</v>
      </c>
      <c r="CX71" s="100">
        <f t="shared" ref="CX71:CX88" si="169">EXP(-$D$7*(CW71-0.5))</f>
        <v>1.664126702249941E-2</v>
      </c>
      <c r="CY71" s="104" t="e">
        <f t="shared" ref="CY71:CY88" si="170">-$D$10*(1-CX71)</f>
        <v>#N/A</v>
      </c>
      <c r="CZ71" s="104" t="e">
        <f t="shared" ref="CZ71:CZ88" si="171">$D$10+CY71</f>
        <v>#N/A</v>
      </c>
      <c r="DA71">
        <v>32</v>
      </c>
      <c r="DB71" s="100">
        <f t="shared" si="78"/>
        <v>1.8876397568819488E-2</v>
      </c>
      <c r="DC71" s="104" t="e">
        <f t="shared" si="79"/>
        <v>#N/A</v>
      </c>
      <c r="DD71" s="104" t="e">
        <f t="shared" si="80"/>
        <v>#N/A</v>
      </c>
      <c r="DE71">
        <v>31</v>
      </c>
      <c r="DF71" s="100">
        <f t="shared" si="81"/>
        <v>2.1411734136251932E-2</v>
      </c>
      <c r="DG71" s="104" t="e">
        <f t="shared" si="82"/>
        <v>#N/A</v>
      </c>
      <c r="DH71" s="104" t="e">
        <f t="shared" si="83"/>
        <v>#N/A</v>
      </c>
      <c r="DI71">
        <v>30</v>
      </c>
      <c r="DJ71" s="100">
        <f t="shared" si="84"/>
        <v>2.4287598152670609E-2</v>
      </c>
      <c r="DK71" s="104" t="e">
        <f t="shared" si="85"/>
        <v>#N/A</v>
      </c>
      <c r="DL71" s="104" t="e">
        <f t="shared" si="86"/>
        <v>#N/A</v>
      </c>
      <c r="DM71">
        <v>29</v>
      </c>
      <c r="DN71" s="100">
        <f t="shared" si="87"/>
        <v>2.7549726718625652E-2</v>
      </c>
      <c r="DO71" s="104" t="e">
        <f t="shared" si="88"/>
        <v>#N/A</v>
      </c>
      <c r="DP71" s="104" t="e">
        <f t="shared" si="89"/>
        <v>#N/A</v>
      </c>
      <c r="DQ71">
        <v>28</v>
      </c>
      <c r="DR71" s="100">
        <f t="shared" si="90"/>
        <v>3.125E-2</v>
      </c>
      <c r="DS71" s="104" t="e">
        <f t="shared" si="91"/>
        <v>#N/A</v>
      </c>
      <c r="DT71" s="104" t="e">
        <f t="shared" si="92"/>
        <v>#N/A</v>
      </c>
      <c r="DU71">
        <v>27</v>
      </c>
      <c r="DV71" s="100">
        <f t="shared" si="93"/>
        <v>3.54472663186082E-2</v>
      </c>
      <c r="DW71" s="104" t="e">
        <f t="shared" si="94"/>
        <v>#N/A</v>
      </c>
      <c r="DX71" s="104" t="e">
        <f t="shared" si="95"/>
        <v>#N/A</v>
      </c>
    </row>
    <row r="72" spans="7:134">
      <c r="AH72" s="6"/>
      <c r="AI72" s="6"/>
      <c r="AJ72" s="6"/>
      <c r="AK72">
        <v>50</v>
      </c>
      <c r="AL72" s="100">
        <f t="shared" si="121"/>
        <v>1.953125E-3</v>
      </c>
      <c r="AM72" s="104" t="e">
        <f t="shared" si="122"/>
        <v>#N/A</v>
      </c>
      <c r="AN72" s="104" t="e">
        <f t="shared" si="123"/>
        <v>#N/A</v>
      </c>
      <c r="AO72">
        <v>49</v>
      </c>
      <c r="AP72" s="100">
        <f t="shared" si="124"/>
        <v>2.2154541449130117E-3</v>
      </c>
      <c r="AQ72" s="104" t="e">
        <f t="shared" si="125"/>
        <v>#N/A</v>
      </c>
      <c r="AR72" s="104" t="e">
        <f t="shared" si="126"/>
        <v>#N/A</v>
      </c>
      <c r="AS72">
        <v>48</v>
      </c>
      <c r="AT72" s="100">
        <f t="shared" si="127"/>
        <v>2.5130173789246714E-3</v>
      </c>
      <c r="AU72" s="104" t="e">
        <f t="shared" si="128"/>
        <v>#N/A</v>
      </c>
      <c r="AV72" s="104" t="e">
        <f t="shared" si="129"/>
        <v>#N/A</v>
      </c>
      <c r="AW72">
        <v>47</v>
      </c>
      <c r="AX72" s="100">
        <f t="shared" si="130"/>
        <v>2.8505470814090728E-3</v>
      </c>
      <c r="AY72" s="104" t="e">
        <f t="shared" si="131"/>
        <v>#N/A</v>
      </c>
      <c r="AZ72" s="104" t="e">
        <f t="shared" si="132"/>
        <v>#N/A</v>
      </c>
      <c r="BA72">
        <v>46</v>
      </c>
      <c r="BB72" s="100">
        <f t="shared" si="133"/>
        <v>3.2334112495500411E-3</v>
      </c>
      <c r="BC72" s="104" t="e">
        <f t="shared" si="134"/>
        <v>#N/A</v>
      </c>
      <c r="BD72" s="104" t="e">
        <f t="shared" si="135"/>
        <v>#N/A</v>
      </c>
      <c r="BE72">
        <v>45</v>
      </c>
      <c r="BF72" s="100">
        <f t="shared" si="136"/>
        <v>3.6676988697722907E-3</v>
      </c>
      <c r="BG72" s="104" t="e">
        <f t="shared" si="137"/>
        <v>#N/A</v>
      </c>
      <c r="BH72" s="104" t="e">
        <f t="shared" si="138"/>
        <v>#N/A</v>
      </c>
      <c r="BI72">
        <v>44</v>
      </c>
      <c r="BJ72" s="100">
        <f t="shared" si="139"/>
        <v>4.1603167556248516E-3</v>
      </c>
      <c r="BK72" s="104" t="e">
        <f t="shared" si="140"/>
        <v>#N/A</v>
      </c>
      <c r="BL72" s="104" t="e">
        <f t="shared" si="141"/>
        <v>#N/A</v>
      </c>
      <c r="BM72">
        <v>43</v>
      </c>
      <c r="BN72" s="100">
        <f t="shared" si="142"/>
        <v>4.719099392204871E-3</v>
      </c>
      <c r="BO72" s="104" t="e">
        <f t="shared" si="143"/>
        <v>#N/A</v>
      </c>
      <c r="BP72" s="104" t="e">
        <f t="shared" si="144"/>
        <v>#N/A</v>
      </c>
      <c r="BQ72">
        <v>42</v>
      </c>
      <c r="BR72" s="100">
        <f t="shared" si="145"/>
        <v>5.3529335340629838E-3</v>
      </c>
      <c r="BS72" s="104" t="e">
        <f t="shared" si="146"/>
        <v>#N/A</v>
      </c>
      <c r="BT72" s="104" t="e">
        <f t="shared" si="147"/>
        <v>#N/A</v>
      </c>
      <c r="BU72">
        <v>41</v>
      </c>
      <c r="BV72" s="100">
        <f t="shared" si="148"/>
        <v>6.0718995381676515E-3</v>
      </c>
      <c r="BW72" s="104" t="e">
        <f t="shared" si="149"/>
        <v>#N/A</v>
      </c>
      <c r="BX72" s="104" t="e">
        <f t="shared" si="150"/>
        <v>#N/A</v>
      </c>
      <c r="BY72">
        <v>40</v>
      </c>
      <c r="BZ72" s="100">
        <f t="shared" si="151"/>
        <v>6.8874316796564148E-3</v>
      </c>
      <c r="CA72" s="104" t="e">
        <f t="shared" si="152"/>
        <v>#N/A</v>
      </c>
      <c r="CB72" s="104" t="e">
        <f t="shared" si="153"/>
        <v>#N/A</v>
      </c>
      <c r="CC72">
        <v>39</v>
      </c>
      <c r="CD72" s="100">
        <f t="shared" si="154"/>
        <v>7.8124999999999948E-3</v>
      </c>
      <c r="CE72" s="104" t="e">
        <f t="shared" si="155"/>
        <v>#N/A</v>
      </c>
      <c r="CF72" s="104" t="e">
        <f t="shared" si="156"/>
        <v>#N/A</v>
      </c>
      <c r="CG72">
        <v>38</v>
      </c>
      <c r="CH72" s="100">
        <f t="shared" si="157"/>
        <v>8.8618165796520484E-3</v>
      </c>
      <c r="CI72" s="104" t="e">
        <f t="shared" si="158"/>
        <v>#N/A</v>
      </c>
      <c r="CJ72" s="104" t="e">
        <f t="shared" si="159"/>
        <v>#N/A</v>
      </c>
      <c r="CK72">
        <v>37</v>
      </c>
      <c r="CL72" s="100">
        <f t="shared" si="160"/>
        <v>1.0052069515698687E-2</v>
      </c>
      <c r="CM72" s="104" t="e">
        <f t="shared" si="161"/>
        <v>#N/A</v>
      </c>
      <c r="CN72" s="104" t="e">
        <f t="shared" si="162"/>
        <v>#N/A</v>
      </c>
      <c r="CO72">
        <v>36</v>
      </c>
      <c r="CP72" s="100">
        <f t="shared" si="163"/>
        <v>1.1402188325636293E-2</v>
      </c>
      <c r="CQ72" s="104" t="e">
        <f t="shared" si="164"/>
        <v>#N/A</v>
      </c>
      <c r="CR72" s="104" t="e">
        <f t="shared" si="165"/>
        <v>#N/A</v>
      </c>
      <c r="CS72">
        <v>35</v>
      </c>
      <c r="CT72" s="100">
        <f t="shared" si="166"/>
        <v>1.2933644998200166E-2</v>
      </c>
      <c r="CU72" s="104" t="e">
        <f t="shared" si="167"/>
        <v>#N/A</v>
      </c>
      <c r="CV72" s="104" t="e">
        <f t="shared" si="168"/>
        <v>#N/A</v>
      </c>
      <c r="CW72">
        <v>34</v>
      </c>
      <c r="CX72" s="100">
        <f t="shared" si="169"/>
        <v>1.4670795479089165E-2</v>
      </c>
      <c r="CY72" s="104" t="e">
        <f t="shared" si="170"/>
        <v>#N/A</v>
      </c>
      <c r="CZ72" s="104" t="e">
        <f t="shared" si="171"/>
        <v>#N/A</v>
      </c>
      <c r="DA72">
        <v>33</v>
      </c>
      <c r="DB72" s="100">
        <f t="shared" ref="DB72:DB89" si="172">EXP(-$D$7*(DA72-0.5))</f>
        <v>1.664126702249941E-2</v>
      </c>
      <c r="DC72" s="104" t="e">
        <f t="shared" ref="DC72:DC89" si="173">-$D$10*(1-DB72)</f>
        <v>#N/A</v>
      </c>
      <c r="DD72" s="104" t="e">
        <f t="shared" ref="DD72:DD89" si="174">$D$10+DC72</f>
        <v>#N/A</v>
      </c>
      <c r="DE72">
        <v>32</v>
      </c>
      <c r="DF72" s="100">
        <f t="shared" si="81"/>
        <v>1.8876397568819488E-2</v>
      </c>
      <c r="DG72" s="104" t="e">
        <f t="shared" si="82"/>
        <v>#N/A</v>
      </c>
      <c r="DH72" s="104" t="e">
        <f t="shared" si="83"/>
        <v>#N/A</v>
      </c>
      <c r="DI72">
        <v>31</v>
      </c>
      <c r="DJ72" s="100">
        <f t="shared" si="84"/>
        <v>2.1411734136251932E-2</v>
      </c>
      <c r="DK72" s="104" t="e">
        <f t="shared" si="85"/>
        <v>#N/A</v>
      </c>
      <c r="DL72" s="104" t="e">
        <f t="shared" si="86"/>
        <v>#N/A</v>
      </c>
      <c r="DM72">
        <v>30</v>
      </c>
      <c r="DN72" s="100">
        <f t="shared" si="87"/>
        <v>2.4287598152670609E-2</v>
      </c>
      <c r="DO72" s="104" t="e">
        <f t="shared" si="88"/>
        <v>#N/A</v>
      </c>
      <c r="DP72" s="104" t="e">
        <f t="shared" si="89"/>
        <v>#N/A</v>
      </c>
      <c r="DQ72">
        <v>29</v>
      </c>
      <c r="DR72" s="100">
        <f t="shared" si="90"/>
        <v>2.7549726718625652E-2</v>
      </c>
      <c r="DS72" s="104" t="e">
        <f t="shared" si="91"/>
        <v>#N/A</v>
      </c>
      <c r="DT72" s="104" t="e">
        <f t="shared" si="92"/>
        <v>#N/A</v>
      </c>
      <c r="DU72">
        <v>28</v>
      </c>
      <c r="DV72" s="100">
        <f t="shared" si="93"/>
        <v>3.125E-2</v>
      </c>
      <c r="DW72" s="104" t="e">
        <f t="shared" si="94"/>
        <v>#N/A</v>
      </c>
      <c r="DX72" s="104" t="e">
        <f t="shared" si="95"/>
        <v>#N/A</v>
      </c>
    </row>
    <row r="73" spans="7:134">
      <c r="AL73" s="6"/>
      <c r="AM73" s="6"/>
      <c r="AN73" s="6"/>
      <c r="AO73">
        <v>50</v>
      </c>
      <c r="AP73" s="100">
        <f t="shared" si="124"/>
        <v>1.953125E-3</v>
      </c>
      <c r="AQ73" s="104" t="e">
        <f t="shared" si="125"/>
        <v>#N/A</v>
      </c>
      <c r="AR73" s="104" t="e">
        <f t="shared" si="126"/>
        <v>#N/A</v>
      </c>
      <c r="AS73">
        <v>49</v>
      </c>
      <c r="AT73" s="100">
        <f t="shared" si="127"/>
        <v>2.2154541449130117E-3</v>
      </c>
      <c r="AU73" s="104" t="e">
        <f t="shared" si="128"/>
        <v>#N/A</v>
      </c>
      <c r="AV73" s="104" t="e">
        <f t="shared" si="129"/>
        <v>#N/A</v>
      </c>
      <c r="AW73">
        <v>48</v>
      </c>
      <c r="AX73" s="100">
        <f t="shared" si="130"/>
        <v>2.5130173789246714E-3</v>
      </c>
      <c r="AY73" s="104" t="e">
        <f t="shared" si="131"/>
        <v>#N/A</v>
      </c>
      <c r="AZ73" s="104" t="e">
        <f t="shared" si="132"/>
        <v>#N/A</v>
      </c>
      <c r="BA73">
        <v>47</v>
      </c>
      <c r="BB73" s="100">
        <f t="shared" si="133"/>
        <v>2.8505470814090728E-3</v>
      </c>
      <c r="BC73" s="104" t="e">
        <f t="shared" si="134"/>
        <v>#N/A</v>
      </c>
      <c r="BD73" s="104" t="e">
        <f t="shared" si="135"/>
        <v>#N/A</v>
      </c>
      <c r="BE73">
        <v>46</v>
      </c>
      <c r="BF73" s="100">
        <f t="shared" si="136"/>
        <v>3.2334112495500411E-3</v>
      </c>
      <c r="BG73" s="104" t="e">
        <f t="shared" si="137"/>
        <v>#N/A</v>
      </c>
      <c r="BH73" s="104" t="e">
        <f t="shared" si="138"/>
        <v>#N/A</v>
      </c>
      <c r="BI73">
        <v>45</v>
      </c>
      <c r="BJ73" s="100">
        <f t="shared" si="139"/>
        <v>3.6676988697722907E-3</v>
      </c>
      <c r="BK73" s="104" t="e">
        <f t="shared" si="140"/>
        <v>#N/A</v>
      </c>
      <c r="BL73" s="104" t="e">
        <f t="shared" si="141"/>
        <v>#N/A</v>
      </c>
      <c r="BM73">
        <v>44</v>
      </c>
      <c r="BN73" s="100">
        <f t="shared" si="142"/>
        <v>4.1603167556248516E-3</v>
      </c>
      <c r="BO73" s="104" t="e">
        <f t="shared" si="143"/>
        <v>#N/A</v>
      </c>
      <c r="BP73" s="104" t="e">
        <f t="shared" si="144"/>
        <v>#N/A</v>
      </c>
      <c r="BQ73">
        <v>43</v>
      </c>
      <c r="BR73" s="100">
        <f t="shared" si="145"/>
        <v>4.719099392204871E-3</v>
      </c>
      <c r="BS73" s="104" t="e">
        <f t="shared" si="146"/>
        <v>#N/A</v>
      </c>
      <c r="BT73" s="104" t="e">
        <f t="shared" si="147"/>
        <v>#N/A</v>
      </c>
      <c r="BU73">
        <v>42</v>
      </c>
      <c r="BV73" s="100">
        <f t="shared" si="148"/>
        <v>5.3529335340629838E-3</v>
      </c>
      <c r="BW73" s="104" t="e">
        <f t="shared" si="149"/>
        <v>#N/A</v>
      </c>
      <c r="BX73" s="104" t="e">
        <f t="shared" si="150"/>
        <v>#N/A</v>
      </c>
      <c r="BY73">
        <v>41</v>
      </c>
      <c r="BZ73" s="100">
        <f t="shared" si="151"/>
        <v>6.0718995381676515E-3</v>
      </c>
      <c r="CA73" s="104" t="e">
        <f t="shared" si="152"/>
        <v>#N/A</v>
      </c>
      <c r="CB73" s="104" t="e">
        <f t="shared" si="153"/>
        <v>#N/A</v>
      </c>
      <c r="CC73">
        <v>40</v>
      </c>
      <c r="CD73" s="100">
        <f t="shared" si="154"/>
        <v>6.8874316796564148E-3</v>
      </c>
      <c r="CE73" s="104" t="e">
        <f t="shared" si="155"/>
        <v>#N/A</v>
      </c>
      <c r="CF73" s="104" t="e">
        <f t="shared" si="156"/>
        <v>#N/A</v>
      </c>
      <c r="CG73">
        <v>39</v>
      </c>
      <c r="CH73" s="100">
        <f t="shared" si="157"/>
        <v>7.8124999999999948E-3</v>
      </c>
      <c r="CI73" s="104" t="e">
        <f t="shared" si="158"/>
        <v>#N/A</v>
      </c>
      <c r="CJ73" s="104" t="e">
        <f t="shared" si="159"/>
        <v>#N/A</v>
      </c>
      <c r="CK73">
        <v>38</v>
      </c>
      <c r="CL73" s="100">
        <f t="shared" si="160"/>
        <v>8.8618165796520484E-3</v>
      </c>
      <c r="CM73" s="104" t="e">
        <f t="shared" si="161"/>
        <v>#N/A</v>
      </c>
      <c r="CN73" s="104" t="e">
        <f t="shared" si="162"/>
        <v>#N/A</v>
      </c>
      <c r="CO73">
        <v>37</v>
      </c>
      <c r="CP73" s="100">
        <f t="shared" si="163"/>
        <v>1.0052069515698687E-2</v>
      </c>
      <c r="CQ73" s="104" t="e">
        <f t="shared" si="164"/>
        <v>#N/A</v>
      </c>
      <c r="CR73" s="104" t="e">
        <f t="shared" si="165"/>
        <v>#N/A</v>
      </c>
      <c r="CS73">
        <v>36</v>
      </c>
      <c r="CT73" s="100">
        <f t="shared" si="166"/>
        <v>1.1402188325636293E-2</v>
      </c>
      <c r="CU73" s="104" t="e">
        <f t="shared" si="167"/>
        <v>#N/A</v>
      </c>
      <c r="CV73" s="104" t="e">
        <f t="shared" si="168"/>
        <v>#N/A</v>
      </c>
      <c r="CW73">
        <v>35</v>
      </c>
      <c r="CX73" s="100">
        <f t="shared" si="169"/>
        <v>1.2933644998200166E-2</v>
      </c>
      <c r="CY73" s="104" t="e">
        <f t="shared" si="170"/>
        <v>#N/A</v>
      </c>
      <c r="CZ73" s="104" t="e">
        <f t="shared" si="171"/>
        <v>#N/A</v>
      </c>
      <c r="DA73">
        <v>34</v>
      </c>
      <c r="DB73" s="100">
        <f t="shared" si="172"/>
        <v>1.4670795479089165E-2</v>
      </c>
      <c r="DC73" s="104" t="e">
        <f t="shared" si="173"/>
        <v>#N/A</v>
      </c>
      <c r="DD73" s="104" t="e">
        <f t="shared" si="174"/>
        <v>#N/A</v>
      </c>
      <c r="DE73">
        <v>33</v>
      </c>
      <c r="DF73" s="100">
        <f t="shared" ref="DF73:DF90" si="175">EXP(-$D$7*(DE73-0.5))</f>
        <v>1.664126702249941E-2</v>
      </c>
      <c r="DG73" s="104" t="e">
        <f t="shared" ref="DG73:DG90" si="176">-$D$10*(1-DF73)</f>
        <v>#N/A</v>
      </c>
      <c r="DH73" s="104" t="e">
        <f t="shared" ref="DH73:DH90" si="177">$D$10+DG73</f>
        <v>#N/A</v>
      </c>
      <c r="DI73">
        <v>32</v>
      </c>
      <c r="DJ73" s="100">
        <f t="shared" si="84"/>
        <v>1.8876397568819488E-2</v>
      </c>
      <c r="DK73" s="104" t="e">
        <f t="shared" si="85"/>
        <v>#N/A</v>
      </c>
      <c r="DL73" s="104" t="e">
        <f t="shared" si="86"/>
        <v>#N/A</v>
      </c>
      <c r="DM73">
        <v>31</v>
      </c>
      <c r="DN73" s="100">
        <f t="shared" si="87"/>
        <v>2.1411734136251932E-2</v>
      </c>
      <c r="DO73" s="104" t="e">
        <f t="shared" si="88"/>
        <v>#N/A</v>
      </c>
      <c r="DP73" s="104" t="e">
        <f t="shared" si="89"/>
        <v>#N/A</v>
      </c>
      <c r="DQ73">
        <v>30</v>
      </c>
      <c r="DR73" s="100">
        <f t="shared" si="90"/>
        <v>2.4287598152670609E-2</v>
      </c>
      <c r="DS73" s="104" t="e">
        <f t="shared" si="91"/>
        <v>#N/A</v>
      </c>
      <c r="DT73" s="104" t="e">
        <f t="shared" si="92"/>
        <v>#N/A</v>
      </c>
      <c r="DU73">
        <v>29</v>
      </c>
      <c r="DV73" s="100">
        <f t="shared" si="93"/>
        <v>2.7549726718625652E-2</v>
      </c>
      <c r="DW73" s="104" t="e">
        <f t="shared" si="94"/>
        <v>#N/A</v>
      </c>
      <c r="DX73" s="104" t="e">
        <f t="shared" si="95"/>
        <v>#N/A</v>
      </c>
    </row>
    <row r="74" spans="7:134">
      <c r="AP74" s="6"/>
      <c r="AQ74" s="6"/>
      <c r="AR74" s="6"/>
      <c r="AS74">
        <v>50</v>
      </c>
      <c r="AT74" s="100">
        <f t="shared" si="127"/>
        <v>1.953125E-3</v>
      </c>
      <c r="AU74" s="104" t="e">
        <f t="shared" si="128"/>
        <v>#N/A</v>
      </c>
      <c r="AV74" s="104" t="e">
        <f t="shared" si="129"/>
        <v>#N/A</v>
      </c>
      <c r="AW74">
        <v>49</v>
      </c>
      <c r="AX74" s="100">
        <f t="shared" si="130"/>
        <v>2.2154541449130117E-3</v>
      </c>
      <c r="AY74" s="104" t="e">
        <f t="shared" si="131"/>
        <v>#N/A</v>
      </c>
      <c r="AZ74" s="104" t="e">
        <f t="shared" si="132"/>
        <v>#N/A</v>
      </c>
      <c r="BA74">
        <v>48</v>
      </c>
      <c r="BB74" s="100">
        <f t="shared" si="133"/>
        <v>2.5130173789246714E-3</v>
      </c>
      <c r="BC74" s="104" t="e">
        <f t="shared" si="134"/>
        <v>#N/A</v>
      </c>
      <c r="BD74" s="104" t="e">
        <f t="shared" si="135"/>
        <v>#N/A</v>
      </c>
      <c r="BE74">
        <v>47</v>
      </c>
      <c r="BF74" s="100">
        <f t="shared" si="136"/>
        <v>2.8505470814090728E-3</v>
      </c>
      <c r="BG74" s="104" t="e">
        <f t="shared" si="137"/>
        <v>#N/A</v>
      </c>
      <c r="BH74" s="104" t="e">
        <f t="shared" si="138"/>
        <v>#N/A</v>
      </c>
      <c r="BI74">
        <v>46</v>
      </c>
      <c r="BJ74" s="100">
        <f t="shared" si="139"/>
        <v>3.2334112495500411E-3</v>
      </c>
      <c r="BK74" s="104" t="e">
        <f t="shared" si="140"/>
        <v>#N/A</v>
      </c>
      <c r="BL74" s="104" t="e">
        <f t="shared" si="141"/>
        <v>#N/A</v>
      </c>
      <c r="BM74">
        <v>45</v>
      </c>
      <c r="BN74" s="100">
        <f t="shared" si="142"/>
        <v>3.6676988697722907E-3</v>
      </c>
      <c r="BO74" s="104" t="e">
        <f t="shared" si="143"/>
        <v>#N/A</v>
      </c>
      <c r="BP74" s="104" t="e">
        <f t="shared" si="144"/>
        <v>#N/A</v>
      </c>
      <c r="BQ74">
        <v>44</v>
      </c>
      <c r="BR74" s="100">
        <f t="shared" si="145"/>
        <v>4.1603167556248516E-3</v>
      </c>
      <c r="BS74" s="104" t="e">
        <f t="shared" si="146"/>
        <v>#N/A</v>
      </c>
      <c r="BT74" s="104" t="e">
        <f t="shared" si="147"/>
        <v>#N/A</v>
      </c>
      <c r="BU74">
        <v>43</v>
      </c>
      <c r="BV74" s="100">
        <f t="shared" si="148"/>
        <v>4.719099392204871E-3</v>
      </c>
      <c r="BW74" s="104" t="e">
        <f t="shared" si="149"/>
        <v>#N/A</v>
      </c>
      <c r="BX74" s="104" t="e">
        <f t="shared" si="150"/>
        <v>#N/A</v>
      </c>
      <c r="BY74">
        <v>42</v>
      </c>
      <c r="BZ74" s="100">
        <f t="shared" si="151"/>
        <v>5.3529335340629838E-3</v>
      </c>
      <c r="CA74" s="104" t="e">
        <f t="shared" si="152"/>
        <v>#N/A</v>
      </c>
      <c r="CB74" s="104" t="e">
        <f t="shared" si="153"/>
        <v>#N/A</v>
      </c>
      <c r="CC74">
        <v>41</v>
      </c>
      <c r="CD74" s="100">
        <f t="shared" si="154"/>
        <v>6.0718995381676515E-3</v>
      </c>
      <c r="CE74" s="104" t="e">
        <f t="shared" si="155"/>
        <v>#N/A</v>
      </c>
      <c r="CF74" s="104" t="e">
        <f t="shared" si="156"/>
        <v>#N/A</v>
      </c>
      <c r="CG74">
        <v>40</v>
      </c>
      <c r="CH74" s="100">
        <f t="shared" si="157"/>
        <v>6.8874316796564148E-3</v>
      </c>
      <c r="CI74" s="104" t="e">
        <f t="shared" si="158"/>
        <v>#N/A</v>
      </c>
      <c r="CJ74" s="104" t="e">
        <f t="shared" si="159"/>
        <v>#N/A</v>
      </c>
      <c r="CK74">
        <v>39</v>
      </c>
      <c r="CL74" s="100">
        <f t="shared" si="160"/>
        <v>7.8124999999999948E-3</v>
      </c>
      <c r="CM74" s="104" t="e">
        <f t="shared" si="161"/>
        <v>#N/A</v>
      </c>
      <c r="CN74" s="104" t="e">
        <f t="shared" si="162"/>
        <v>#N/A</v>
      </c>
      <c r="CO74">
        <v>38</v>
      </c>
      <c r="CP74" s="100">
        <f t="shared" si="163"/>
        <v>8.8618165796520484E-3</v>
      </c>
      <c r="CQ74" s="104" t="e">
        <f t="shared" si="164"/>
        <v>#N/A</v>
      </c>
      <c r="CR74" s="104" t="e">
        <f t="shared" si="165"/>
        <v>#N/A</v>
      </c>
      <c r="CS74">
        <v>37</v>
      </c>
      <c r="CT74" s="100">
        <f t="shared" si="166"/>
        <v>1.0052069515698687E-2</v>
      </c>
      <c r="CU74" s="104" t="e">
        <f t="shared" si="167"/>
        <v>#N/A</v>
      </c>
      <c r="CV74" s="104" t="e">
        <f t="shared" si="168"/>
        <v>#N/A</v>
      </c>
      <c r="CW74">
        <v>36</v>
      </c>
      <c r="CX74" s="100">
        <f t="shared" si="169"/>
        <v>1.1402188325636293E-2</v>
      </c>
      <c r="CY74" s="104" t="e">
        <f t="shared" si="170"/>
        <v>#N/A</v>
      </c>
      <c r="CZ74" s="104" t="e">
        <f t="shared" si="171"/>
        <v>#N/A</v>
      </c>
      <c r="DA74">
        <v>35</v>
      </c>
      <c r="DB74" s="100">
        <f t="shared" si="172"/>
        <v>1.2933644998200166E-2</v>
      </c>
      <c r="DC74" s="104" t="e">
        <f t="shared" si="173"/>
        <v>#N/A</v>
      </c>
      <c r="DD74" s="104" t="e">
        <f t="shared" si="174"/>
        <v>#N/A</v>
      </c>
      <c r="DE74">
        <v>34</v>
      </c>
      <c r="DF74" s="100">
        <f t="shared" si="175"/>
        <v>1.4670795479089165E-2</v>
      </c>
      <c r="DG74" s="104" t="e">
        <f t="shared" si="176"/>
        <v>#N/A</v>
      </c>
      <c r="DH74" s="104" t="e">
        <f t="shared" si="177"/>
        <v>#N/A</v>
      </c>
      <c r="DI74">
        <v>33</v>
      </c>
      <c r="DJ74" s="100">
        <f t="shared" ref="DJ74:DJ91" si="178">EXP(-$D$7*(DI74-0.5))</f>
        <v>1.664126702249941E-2</v>
      </c>
      <c r="DK74" s="104" t="e">
        <f t="shared" ref="DK74:DK91" si="179">-$D$10*(1-DJ74)</f>
        <v>#N/A</v>
      </c>
      <c r="DL74" s="104" t="e">
        <f t="shared" ref="DL74:DL91" si="180">$D$10+DK74</f>
        <v>#N/A</v>
      </c>
      <c r="DM74">
        <v>32</v>
      </c>
      <c r="DN74" s="100">
        <f t="shared" si="87"/>
        <v>1.8876397568819488E-2</v>
      </c>
      <c r="DO74" s="104" t="e">
        <f t="shared" si="88"/>
        <v>#N/A</v>
      </c>
      <c r="DP74" s="104" t="e">
        <f t="shared" si="89"/>
        <v>#N/A</v>
      </c>
      <c r="DQ74">
        <v>31</v>
      </c>
      <c r="DR74" s="100">
        <f t="shared" si="90"/>
        <v>2.1411734136251932E-2</v>
      </c>
      <c r="DS74" s="104" t="e">
        <f t="shared" si="91"/>
        <v>#N/A</v>
      </c>
      <c r="DT74" s="104" t="e">
        <f t="shared" si="92"/>
        <v>#N/A</v>
      </c>
      <c r="DU74">
        <v>30</v>
      </c>
      <c r="DV74" s="100">
        <f t="shared" si="93"/>
        <v>2.4287598152670609E-2</v>
      </c>
      <c r="DW74" s="104" t="e">
        <f t="shared" si="94"/>
        <v>#N/A</v>
      </c>
      <c r="DX74" s="104" t="e">
        <f t="shared" si="95"/>
        <v>#N/A</v>
      </c>
    </row>
    <row r="75" spans="7:134">
      <c r="AT75" s="6"/>
      <c r="AU75" s="6"/>
      <c r="AV75" s="6"/>
      <c r="AW75">
        <v>50</v>
      </c>
      <c r="AX75" s="100">
        <f t="shared" si="130"/>
        <v>1.953125E-3</v>
      </c>
      <c r="AY75" s="104" t="e">
        <f t="shared" si="131"/>
        <v>#N/A</v>
      </c>
      <c r="AZ75" s="104" t="e">
        <f t="shared" si="132"/>
        <v>#N/A</v>
      </c>
      <c r="BA75">
        <v>49</v>
      </c>
      <c r="BB75" s="100">
        <f t="shared" si="133"/>
        <v>2.2154541449130117E-3</v>
      </c>
      <c r="BC75" s="104" t="e">
        <f t="shared" si="134"/>
        <v>#N/A</v>
      </c>
      <c r="BD75" s="104" t="e">
        <f t="shared" si="135"/>
        <v>#N/A</v>
      </c>
      <c r="BE75">
        <v>48</v>
      </c>
      <c r="BF75" s="100">
        <f t="shared" si="136"/>
        <v>2.5130173789246714E-3</v>
      </c>
      <c r="BG75" s="104" t="e">
        <f t="shared" si="137"/>
        <v>#N/A</v>
      </c>
      <c r="BH75" s="104" t="e">
        <f t="shared" si="138"/>
        <v>#N/A</v>
      </c>
      <c r="BI75">
        <v>47</v>
      </c>
      <c r="BJ75" s="100">
        <f t="shared" si="139"/>
        <v>2.8505470814090728E-3</v>
      </c>
      <c r="BK75" s="104" t="e">
        <f t="shared" si="140"/>
        <v>#N/A</v>
      </c>
      <c r="BL75" s="104" t="e">
        <f t="shared" si="141"/>
        <v>#N/A</v>
      </c>
      <c r="BM75">
        <v>46</v>
      </c>
      <c r="BN75" s="100">
        <f t="shared" si="142"/>
        <v>3.2334112495500411E-3</v>
      </c>
      <c r="BO75" s="104" t="e">
        <f t="shared" si="143"/>
        <v>#N/A</v>
      </c>
      <c r="BP75" s="104" t="e">
        <f t="shared" si="144"/>
        <v>#N/A</v>
      </c>
      <c r="BQ75">
        <v>45</v>
      </c>
      <c r="BR75" s="100">
        <f t="shared" si="145"/>
        <v>3.6676988697722907E-3</v>
      </c>
      <c r="BS75" s="104" t="e">
        <f t="shared" si="146"/>
        <v>#N/A</v>
      </c>
      <c r="BT75" s="104" t="e">
        <f t="shared" si="147"/>
        <v>#N/A</v>
      </c>
      <c r="BU75">
        <v>44</v>
      </c>
      <c r="BV75" s="100">
        <f t="shared" si="148"/>
        <v>4.1603167556248516E-3</v>
      </c>
      <c r="BW75" s="104" t="e">
        <f t="shared" si="149"/>
        <v>#N/A</v>
      </c>
      <c r="BX75" s="104" t="e">
        <f t="shared" si="150"/>
        <v>#N/A</v>
      </c>
      <c r="BY75">
        <v>43</v>
      </c>
      <c r="BZ75" s="100">
        <f t="shared" si="151"/>
        <v>4.719099392204871E-3</v>
      </c>
      <c r="CA75" s="104" t="e">
        <f t="shared" si="152"/>
        <v>#N/A</v>
      </c>
      <c r="CB75" s="104" t="e">
        <f t="shared" si="153"/>
        <v>#N/A</v>
      </c>
      <c r="CC75">
        <v>42</v>
      </c>
      <c r="CD75" s="100">
        <f t="shared" si="154"/>
        <v>5.3529335340629838E-3</v>
      </c>
      <c r="CE75" s="104" t="e">
        <f t="shared" si="155"/>
        <v>#N/A</v>
      </c>
      <c r="CF75" s="104" t="e">
        <f t="shared" si="156"/>
        <v>#N/A</v>
      </c>
      <c r="CG75">
        <v>41</v>
      </c>
      <c r="CH75" s="100">
        <f t="shared" si="157"/>
        <v>6.0718995381676515E-3</v>
      </c>
      <c r="CI75" s="104" t="e">
        <f t="shared" si="158"/>
        <v>#N/A</v>
      </c>
      <c r="CJ75" s="104" t="e">
        <f t="shared" si="159"/>
        <v>#N/A</v>
      </c>
      <c r="CK75">
        <v>40</v>
      </c>
      <c r="CL75" s="100">
        <f t="shared" si="160"/>
        <v>6.8874316796564148E-3</v>
      </c>
      <c r="CM75" s="104" t="e">
        <f t="shared" si="161"/>
        <v>#N/A</v>
      </c>
      <c r="CN75" s="104" t="e">
        <f t="shared" si="162"/>
        <v>#N/A</v>
      </c>
      <c r="CO75">
        <v>39</v>
      </c>
      <c r="CP75" s="100">
        <f t="shared" si="163"/>
        <v>7.8124999999999948E-3</v>
      </c>
      <c r="CQ75" s="104" t="e">
        <f t="shared" si="164"/>
        <v>#N/A</v>
      </c>
      <c r="CR75" s="104" t="e">
        <f t="shared" si="165"/>
        <v>#N/A</v>
      </c>
      <c r="CS75">
        <v>38</v>
      </c>
      <c r="CT75" s="100">
        <f t="shared" si="166"/>
        <v>8.8618165796520484E-3</v>
      </c>
      <c r="CU75" s="104" t="e">
        <f t="shared" si="167"/>
        <v>#N/A</v>
      </c>
      <c r="CV75" s="104" t="e">
        <f t="shared" si="168"/>
        <v>#N/A</v>
      </c>
      <c r="CW75">
        <v>37</v>
      </c>
      <c r="CX75" s="100">
        <f t="shared" si="169"/>
        <v>1.0052069515698687E-2</v>
      </c>
      <c r="CY75" s="104" t="e">
        <f t="shared" si="170"/>
        <v>#N/A</v>
      </c>
      <c r="CZ75" s="104" t="e">
        <f t="shared" si="171"/>
        <v>#N/A</v>
      </c>
      <c r="DA75">
        <v>36</v>
      </c>
      <c r="DB75" s="100">
        <f t="shared" si="172"/>
        <v>1.1402188325636293E-2</v>
      </c>
      <c r="DC75" s="104" t="e">
        <f t="shared" si="173"/>
        <v>#N/A</v>
      </c>
      <c r="DD75" s="104" t="e">
        <f t="shared" si="174"/>
        <v>#N/A</v>
      </c>
      <c r="DE75">
        <v>35</v>
      </c>
      <c r="DF75" s="100">
        <f t="shared" si="175"/>
        <v>1.2933644998200166E-2</v>
      </c>
      <c r="DG75" s="104" t="e">
        <f t="shared" si="176"/>
        <v>#N/A</v>
      </c>
      <c r="DH75" s="104" t="e">
        <f t="shared" si="177"/>
        <v>#N/A</v>
      </c>
      <c r="DI75">
        <v>34</v>
      </c>
      <c r="DJ75" s="100">
        <f t="shared" si="178"/>
        <v>1.4670795479089165E-2</v>
      </c>
      <c r="DK75" s="104" t="e">
        <f t="shared" si="179"/>
        <v>#N/A</v>
      </c>
      <c r="DL75" s="104" t="e">
        <f t="shared" si="180"/>
        <v>#N/A</v>
      </c>
      <c r="DM75">
        <v>33</v>
      </c>
      <c r="DN75" s="100">
        <f t="shared" ref="DN75:DN92" si="181">EXP(-$D$7*(DM75-0.5))</f>
        <v>1.664126702249941E-2</v>
      </c>
      <c r="DO75" s="104" t="e">
        <f t="shared" ref="DO75:DO92" si="182">-$D$10*(1-DN75)</f>
        <v>#N/A</v>
      </c>
      <c r="DP75" s="104" t="e">
        <f t="shared" ref="DP75:DP92" si="183">$D$10+DO75</f>
        <v>#N/A</v>
      </c>
      <c r="DQ75">
        <v>32</v>
      </c>
      <c r="DR75" s="100">
        <f t="shared" si="90"/>
        <v>1.8876397568819488E-2</v>
      </c>
      <c r="DS75" s="104" t="e">
        <f t="shared" si="91"/>
        <v>#N/A</v>
      </c>
      <c r="DT75" s="104" t="e">
        <f t="shared" si="92"/>
        <v>#N/A</v>
      </c>
      <c r="DU75">
        <v>31</v>
      </c>
      <c r="DV75" s="100">
        <f t="shared" si="93"/>
        <v>2.1411734136251932E-2</v>
      </c>
      <c r="DW75" s="104" t="e">
        <f t="shared" si="94"/>
        <v>#N/A</v>
      </c>
      <c r="DX75" s="104" t="e">
        <f t="shared" si="95"/>
        <v>#N/A</v>
      </c>
    </row>
    <row r="76" spans="7:134">
      <c r="AX76" s="6"/>
      <c r="AY76" s="6"/>
      <c r="AZ76" s="6"/>
      <c r="BA76">
        <v>50</v>
      </c>
      <c r="BB76" s="100">
        <f t="shared" si="133"/>
        <v>1.953125E-3</v>
      </c>
      <c r="BC76" s="104" t="e">
        <f t="shared" si="134"/>
        <v>#N/A</v>
      </c>
      <c r="BD76" s="104" t="e">
        <f t="shared" si="135"/>
        <v>#N/A</v>
      </c>
      <c r="BE76">
        <v>49</v>
      </c>
      <c r="BF76" s="100">
        <f t="shared" si="136"/>
        <v>2.2154541449130117E-3</v>
      </c>
      <c r="BG76" s="104" t="e">
        <f t="shared" si="137"/>
        <v>#N/A</v>
      </c>
      <c r="BH76" s="104" t="e">
        <f t="shared" si="138"/>
        <v>#N/A</v>
      </c>
      <c r="BI76">
        <v>48</v>
      </c>
      <c r="BJ76" s="100">
        <f t="shared" si="139"/>
        <v>2.5130173789246714E-3</v>
      </c>
      <c r="BK76" s="104" t="e">
        <f t="shared" si="140"/>
        <v>#N/A</v>
      </c>
      <c r="BL76" s="104" t="e">
        <f t="shared" si="141"/>
        <v>#N/A</v>
      </c>
      <c r="BM76">
        <v>47</v>
      </c>
      <c r="BN76" s="100">
        <f t="shared" si="142"/>
        <v>2.8505470814090728E-3</v>
      </c>
      <c r="BO76" s="104" t="e">
        <f t="shared" si="143"/>
        <v>#N/A</v>
      </c>
      <c r="BP76" s="104" t="e">
        <f t="shared" si="144"/>
        <v>#N/A</v>
      </c>
      <c r="BQ76">
        <v>46</v>
      </c>
      <c r="BR76" s="100">
        <f t="shared" si="145"/>
        <v>3.2334112495500411E-3</v>
      </c>
      <c r="BS76" s="104" t="e">
        <f t="shared" si="146"/>
        <v>#N/A</v>
      </c>
      <c r="BT76" s="104" t="e">
        <f t="shared" si="147"/>
        <v>#N/A</v>
      </c>
      <c r="BU76">
        <v>45</v>
      </c>
      <c r="BV76" s="100">
        <f t="shared" si="148"/>
        <v>3.6676988697722907E-3</v>
      </c>
      <c r="BW76" s="104" t="e">
        <f t="shared" si="149"/>
        <v>#N/A</v>
      </c>
      <c r="BX76" s="104" t="e">
        <f t="shared" si="150"/>
        <v>#N/A</v>
      </c>
      <c r="BY76">
        <v>44</v>
      </c>
      <c r="BZ76" s="100">
        <f t="shared" si="151"/>
        <v>4.1603167556248516E-3</v>
      </c>
      <c r="CA76" s="104" t="e">
        <f t="shared" si="152"/>
        <v>#N/A</v>
      </c>
      <c r="CB76" s="104" t="e">
        <f t="shared" si="153"/>
        <v>#N/A</v>
      </c>
      <c r="CC76">
        <v>43</v>
      </c>
      <c r="CD76" s="100">
        <f t="shared" si="154"/>
        <v>4.719099392204871E-3</v>
      </c>
      <c r="CE76" s="104" t="e">
        <f t="shared" si="155"/>
        <v>#N/A</v>
      </c>
      <c r="CF76" s="104" t="e">
        <f t="shared" si="156"/>
        <v>#N/A</v>
      </c>
      <c r="CG76">
        <v>42</v>
      </c>
      <c r="CH76" s="100">
        <f t="shared" si="157"/>
        <v>5.3529335340629838E-3</v>
      </c>
      <c r="CI76" s="104" t="e">
        <f t="shared" si="158"/>
        <v>#N/A</v>
      </c>
      <c r="CJ76" s="104" t="e">
        <f t="shared" si="159"/>
        <v>#N/A</v>
      </c>
      <c r="CK76">
        <v>41</v>
      </c>
      <c r="CL76" s="100">
        <f t="shared" si="160"/>
        <v>6.0718995381676515E-3</v>
      </c>
      <c r="CM76" s="104" t="e">
        <f t="shared" si="161"/>
        <v>#N/A</v>
      </c>
      <c r="CN76" s="104" t="e">
        <f t="shared" si="162"/>
        <v>#N/A</v>
      </c>
      <c r="CO76">
        <v>40</v>
      </c>
      <c r="CP76" s="100">
        <f t="shared" si="163"/>
        <v>6.8874316796564148E-3</v>
      </c>
      <c r="CQ76" s="104" t="e">
        <f t="shared" si="164"/>
        <v>#N/A</v>
      </c>
      <c r="CR76" s="104" t="e">
        <f t="shared" si="165"/>
        <v>#N/A</v>
      </c>
      <c r="CS76">
        <v>39</v>
      </c>
      <c r="CT76" s="100">
        <f t="shared" si="166"/>
        <v>7.8124999999999948E-3</v>
      </c>
      <c r="CU76" s="104" t="e">
        <f t="shared" si="167"/>
        <v>#N/A</v>
      </c>
      <c r="CV76" s="104" t="e">
        <f t="shared" si="168"/>
        <v>#N/A</v>
      </c>
      <c r="CW76">
        <v>38</v>
      </c>
      <c r="CX76" s="100">
        <f t="shared" si="169"/>
        <v>8.8618165796520484E-3</v>
      </c>
      <c r="CY76" s="104" t="e">
        <f t="shared" si="170"/>
        <v>#N/A</v>
      </c>
      <c r="CZ76" s="104" t="e">
        <f t="shared" si="171"/>
        <v>#N/A</v>
      </c>
      <c r="DA76">
        <v>37</v>
      </c>
      <c r="DB76" s="100">
        <f t="shared" si="172"/>
        <v>1.0052069515698687E-2</v>
      </c>
      <c r="DC76" s="104" t="e">
        <f t="shared" si="173"/>
        <v>#N/A</v>
      </c>
      <c r="DD76" s="104" t="e">
        <f t="shared" si="174"/>
        <v>#N/A</v>
      </c>
      <c r="DE76">
        <v>36</v>
      </c>
      <c r="DF76" s="100">
        <f t="shared" si="175"/>
        <v>1.1402188325636293E-2</v>
      </c>
      <c r="DG76" s="104" t="e">
        <f t="shared" si="176"/>
        <v>#N/A</v>
      </c>
      <c r="DH76" s="104" t="e">
        <f t="shared" si="177"/>
        <v>#N/A</v>
      </c>
      <c r="DI76">
        <v>35</v>
      </c>
      <c r="DJ76" s="100">
        <f t="shared" si="178"/>
        <v>1.2933644998200166E-2</v>
      </c>
      <c r="DK76" s="104" t="e">
        <f t="shared" si="179"/>
        <v>#N/A</v>
      </c>
      <c r="DL76" s="104" t="e">
        <f t="shared" si="180"/>
        <v>#N/A</v>
      </c>
      <c r="DM76">
        <v>34</v>
      </c>
      <c r="DN76" s="100">
        <f t="shared" si="181"/>
        <v>1.4670795479089165E-2</v>
      </c>
      <c r="DO76" s="104" t="e">
        <f t="shared" si="182"/>
        <v>#N/A</v>
      </c>
      <c r="DP76" s="104" t="e">
        <f t="shared" si="183"/>
        <v>#N/A</v>
      </c>
      <c r="DQ76">
        <v>33</v>
      </c>
      <c r="DR76" s="100">
        <f t="shared" ref="DR76:DR93" si="184">EXP(-$D$7*(DQ76-0.5))</f>
        <v>1.664126702249941E-2</v>
      </c>
      <c r="DS76" s="104" t="e">
        <f t="shared" ref="DS76:DS93" si="185">-$D$10*(1-DR76)</f>
        <v>#N/A</v>
      </c>
      <c r="DT76" s="104" t="e">
        <f t="shared" ref="DT76:DT93" si="186">$D$10+DS76</f>
        <v>#N/A</v>
      </c>
      <c r="DU76">
        <v>32</v>
      </c>
      <c r="DV76" s="100">
        <f t="shared" si="93"/>
        <v>1.8876397568819488E-2</v>
      </c>
      <c r="DW76" s="104" t="e">
        <f t="shared" si="94"/>
        <v>#N/A</v>
      </c>
      <c r="DX76" s="104" t="e">
        <f t="shared" si="95"/>
        <v>#N/A</v>
      </c>
    </row>
    <row r="77" spans="7:134">
      <c r="BB77" s="6"/>
      <c r="BC77" s="6"/>
      <c r="BD77" s="6"/>
      <c r="BE77">
        <v>50</v>
      </c>
      <c r="BF77" s="100">
        <f t="shared" si="136"/>
        <v>1.953125E-3</v>
      </c>
      <c r="BG77" s="104" t="e">
        <f t="shared" si="137"/>
        <v>#N/A</v>
      </c>
      <c r="BH77" s="104" t="e">
        <f t="shared" si="138"/>
        <v>#N/A</v>
      </c>
      <c r="BI77">
        <v>49</v>
      </c>
      <c r="BJ77" s="100">
        <f t="shared" si="139"/>
        <v>2.2154541449130117E-3</v>
      </c>
      <c r="BK77" s="104" t="e">
        <f t="shared" si="140"/>
        <v>#N/A</v>
      </c>
      <c r="BL77" s="104" t="e">
        <f t="shared" si="141"/>
        <v>#N/A</v>
      </c>
      <c r="BM77">
        <v>48</v>
      </c>
      <c r="BN77" s="100">
        <f t="shared" si="142"/>
        <v>2.5130173789246714E-3</v>
      </c>
      <c r="BO77" s="104" t="e">
        <f t="shared" si="143"/>
        <v>#N/A</v>
      </c>
      <c r="BP77" s="104" t="e">
        <f t="shared" si="144"/>
        <v>#N/A</v>
      </c>
      <c r="BQ77">
        <v>47</v>
      </c>
      <c r="BR77" s="100">
        <f t="shared" si="145"/>
        <v>2.8505470814090728E-3</v>
      </c>
      <c r="BS77" s="104" t="e">
        <f t="shared" si="146"/>
        <v>#N/A</v>
      </c>
      <c r="BT77" s="104" t="e">
        <f t="shared" si="147"/>
        <v>#N/A</v>
      </c>
      <c r="BU77">
        <v>46</v>
      </c>
      <c r="BV77" s="100">
        <f t="shared" si="148"/>
        <v>3.2334112495500411E-3</v>
      </c>
      <c r="BW77" s="104" t="e">
        <f t="shared" si="149"/>
        <v>#N/A</v>
      </c>
      <c r="BX77" s="104" t="e">
        <f t="shared" si="150"/>
        <v>#N/A</v>
      </c>
      <c r="BY77">
        <v>45</v>
      </c>
      <c r="BZ77" s="100">
        <f t="shared" si="151"/>
        <v>3.6676988697722907E-3</v>
      </c>
      <c r="CA77" s="104" t="e">
        <f t="shared" si="152"/>
        <v>#N/A</v>
      </c>
      <c r="CB77" s="104" t="e">
        <f t="shared" si="153"/>
        <v>#N/A</v>
      </c>
      <c r="CC77">
        <v>44</v>
      </c>
      <c r="CD77" s="100">
        <f t="shared" si="154"/>
        <v>4.1603167556248516E-3</v>
      </c>
      <c r="CE77" s="104" t="e">
        <f t="shared" si="155"/>
        <v>#N/A</v>
      </c>
      <c r="CF77" s="104" t="e">
        <f t="shared" si="156"/>
        <v>#N/A</v>
      </c>
      <c r="CG77">
        <v>43</v>
      </c>
      <c r="CH77" s="100">
        <f t="shared" si="157"/>
        <v>4.719099392204871E-3</v>
      </c>
      <c r="CI77" s="104" t="e">
        <f t="shared" si="158"/>
        <v>#N/A</v>
      </c>
      <c r="CJ77" s="104" t="e">
        <f t="shared" si="159"/>
        <v>#N/A</v>
      </c>
      <c r="CK77">
        <v>42</v>
      </c>
      <c r="CL77" s="100">
        <f t="shared" si="160"/>
        <v>5.3529335340629838E-3</v>
      </c>
      <c r="CM77" s="104" t="e">
        <f t="shared" si="161"/>
        <v>#N/A</v>
      </c>
      <c r="CN77" s="104" t="e">
        <f t="shared" si="162"/>
        <v>#N/A</v>
      </c>
      <c r="CO77">
        <v>41</v>
      </c>
      <c r="CP77" s="100">
        <f t="shared" si="163"/>
        <v>6.0718995381676515E-3</v>
      </c>
      <c r="CQ77" s="104" t="e">
        <f t="shared" si="164"/>
        <v>#N/A</v>
      </c>
      <c r="CR77" s="104" t="e">
        <f t="shared" si="165"/>
        <v>#N/A</v>
      </c>
      <c r="CS77">
        <v>40</v>
      </c>
      <c r="CT77" s="100">
        <f t="shared" si="166"/>
        <v>6.8874316796564148E-3</v>
      </c>
      <c r="CU77" s="104" t="e">
        <f t="shared" si="167"/>
        <v>#N/A</v>
      </c>
      <c r="CV77" s="104" t="e">
        <f t="shared" si="168"/>
        <v>#N/A</v>
      </c>
      <c r="CW77">
        <v>39</v>
      </c>
      <c r="CX77" s="100">
        <f t="shared" si="169"/>
        <v>7.8124999999999948E-3</v>
      </c>
      <c r="CY77" s="104" t="e">
        <f t="shared" si="170"/>
        <v>#N/A</v>
      </c>
      <c r="CZ77" s="104" t="e">
        <f t="shared" si="171"/>
        <v>#N/A</v>
      </c>
      <c r="DA77">
        <v>38</v>
      </c>
      <c r="DB77" s="100">
        <f t="shared" si="172"/>
        <v>8.8618165796520484E-3</v>
      </c>
      <c r="DC77" s="104" t="e">
        <f t="shared" si="173"/>
        <v>#N/A</v>
      </c>
      <c r="DD77" s="104" t="e">
        <f t="shared" si="174"/>
        <v>#N/A</v>
      </c>
      <c r="DE77">
        <v>37</v>
      </c>
      <c r="DF77" s="100">
        <f t="shared" si="175"/>
        <v>1.0052069515698687E-2</v>
      </c>
      <c r="DG77" s="104" t="e">
        <f t="shared" si="176"/>
        <v>#N/A</v>
      </c>
      <c r="DH77" s="104" t="e">
        <f t="shared" si="177"/>
        <v>#N/A</v>
      </c>
      <c r="DI77">
        <v>36</v>
      </c>
      <c r="DJ77" s="100">
        <f t="shared" si="178"/>
        <v>1.1402188325636293E-2</v>
      </c>
      <c r="DK77" s="104" t="e">
        <f t="shared" si="179"/>
        <v>#N/A</v>
      </c>
      <c r="DL77" s="104" t="e">
        <f t="shared" si="180"/>
        <v>#N/A</v>
      </c>
      <c r="DM77">
        <v>35</v>
      </c>
      <c r="DN77" s="100">
        <f t="shared" si="181"/>
        <v>1.2933644998200166E-2</v>
      </c>
      <c r="DO77" s="104" t="e">
        <f t="shared" si="182"/>
        <v>#N/A</v>
      </c>
      <c r="DP77" s="104" t="e">
        <f t="shared" si="183"/>
        <v>#N/A</v>
      </c>
      <c r="DQ77">
        <v>34</v>
      </c>
      <c r="DR77" s="100">
        <f t="shared" si="184"/>
        <v>1.4670795479089165E-2</v>
      </c>
      <c r="DS77" s="104" t="e">
        <f t="shared" si="185"/>
        <v>#N/A</v>
      </c>
      <c r="DT77" s="104" t="e">
        <f t="shared" si="186"/>
        <v>#N/A</v>
      </c>
      <c r="DU77">
        <v>33</v>
      </c>
      <c r="DV77" s="100">
        <f t="shared" ref="DV77:DV94" si="187">EXP(-$D$7*(DU77-0.5))</f>
        <v>1.664126702249941E-2</v>
      </c>
      <c r="DW77" s="104" t="e">
        <f t="shared" ref="DW77:DW94" si="188">-$D$10*(1-DV77)</f>
        <v>#N/A</v>
      </c>
      <c r="DX77" s="104" t="e">
        <f t="shared" ref="DX77:DX94" si="189">$D$10+DW77</f>
        <v>#N/A</v>
      </c>
    </row>
    <row r="78" spans="7:134">
      <c r="BF78" s="6"/>
      <c r="BG78" s="6"/>
      <c r="BH78" s="6"/>
      <c r="BI78">
        <v>50</v>
      </c>
      <c r="BJ78" s="100">
        <f t="shared" si="139"/>
        <v>1.953125E-3</v>
      </c>
      <c r="BK78" s="104" t="e">
        <f t="shared" si="140"/>
        <v>#N/A</v>
      </c>
      <c r="BL78" s="104" t="e">
        <f t="shared" si="141"/>
        <v>#N/A</v>
      </c>
      <c r="BM78">
        <v>49</v>
      </c>
      <c r="BN78" s="100">
        <f t="shared" si="142"/>
        <v>2.2154541449130117E-3</v>
      </c>
      <c r="BO78" s="104" t="e">
        <f t="shared" si="143"/>
        <v>#N/A</v>
      </c>
      <c r="BP78" s="104" t="e">
        <f t="shared" si="144"/>
        <v>#N/A</v>
      </c>
      <c r="BQ78">
        <v>48</v>
      </c>
      <c r="BR78" s="100">
        <f t="shared" si="145"/>
        <v>2.5130173789246714E-3</v>
      </c>
      <c r="BS78" s="104" t="e">
        <f t="shared" si="146"/>
        <v>#N/A</v>
      </c>
      <c r="BT78" s="104" t="e">
        <f t="shared" si="147"/>
        <v>#N/A</v>
      </c>
      <c r="BU78">
        <v>47</v>
      </c>
      <c r="BV78" s="100">
        <f t="shared" si="148"/>
        <v>2.8505470814090728E-3</v>
      </c>
      <c r="BW78" s="104" t="e">
        <f t="shared" si="149"/>
        <v>#N/A</v>
      </c>
      <c r="BX78" s="104" t="e">
        <f t="shared" si="150"/>
        <v>#N/A</v>
      </c>
      <c r="BY78">
        <v>46</v>
      </c>
      <c r="BZ78" s="100">
        <f t="shared" si="151"/>
        <v>3.2334112495500411E-3</v>
      </c>
      <c r="CA78" s="104" t="e">
        <f t="shared" si="152"/>
        <v>#N/A</v>
      </c>
      <c r="CB78" s="104" t="e">
        <f t="shared" si="153"/>
        <v>#N/A</v>
      </c>
      <c r="CC78">
        <v>45</v>
      </c>
      <c r="CD78" s="100">
        <f t="shared" si="154"/>
        <v>3.6676988697722907E-3</v>
      </c>
      <c r="CE78" s="104" t="e">
        <f t="shared" si="155"/>
        <v>#N/A</v>
      </c>
      <c r="CF78" s="104" t="e">
        <f t="shared" si="156"/>
        <v>#N/A</v>
      </c>
      <c r="CG78">
        <v>44</v>
      </c>
      <c r="CH78" s="100">
        <f t="shared" si="157"/>
        <v>4.1603167556248516E-3</v>
      </c>
      <c r="CI78" s="104" t="e">
        <f t="shared" si="158"/>
        <v>#N/A</v>
      </c>
      <c r="CJ78" s="104" t="e">
        <f t="shared" si="159"/>
        <v>#N/A</v>
      </c>
      <c r="CK78">
        <v>43</v>
      </c>
      <c r="CL78" s="100">
        <f t="shared" si="160"/>
        <v>4.719099392204871E-3</v>
      </c>
      <c r="CM78" s="104" t="e">
        <f t="shared" si="161"/>
        <v>#N/A</v>
      </c>
      <c r="CN78" s="104" t="e">
        <f t="shared" si="162"/>
        <v>#N/A</v>
      </c>
      <c r="CO78">
        <v>42</v>
      </c>
      <c r="CP78" s="100">
        <f t="shared" si="163"/>
        <v>5.3529335340629838E-3</v>
      </c>
      <c r="CQ78" s="104" t="e">
        <f t="shared" si="164"/>
        <v>#N/A</v>
      </c>
      <c r="CR78" s="104" t="e">
        <f t="shared" si="165"/>
        <v>#N/A</v>
      </c>
      <c r="CS78">
        <v>41</v>
      </c>
      <c r="CT78" s="100">
        <f t="shared" si="166"/>
        <v>6.0718995381676515E-3</v>
      </c>
      <c r="CU78" s="104" t="e">
        <f t="shared" si="167"/>
        <v>#N/A</v>
      </c>
      <c r="CV78" s="104" t="e">
        <f t="shared" si="168"/>
        <v>#N/A</v>
      </c>
      <c r="CW78">
        <v>40</v>
      </c>
      <c r="CX78" s="100">
        <f t="shared" si="169"/>
        <v>6.8874316796564148E-3</v>
      </c>
      <c r="CY78" s="104" t="e">
        <f t="shared" si="170"/>
        <v>#N/A</v>
      </c>
      <c r="CZ78" s="104" t="e">
        <f t="shared" si="171"/>
        <v>#N/A</v>
      </c>
      <c r="DA78">
        <v>39</v>
      </c>
      <c r="DB78" s="100">
        <f t="shared" si="172"/>
        <v>7.8124999999999948E-3</v>
      </c>
      <c r="DC78" s="104" t="e">
        <f t="shared" si="173"/>
        <v>#N/A</v>
      </c>
      <c r="DD78" s="104" t="e">
        <f t="shared" si="174"/>
        <v>#N/A</v>
      </c>
      <c r="DE78">
        <v>38</v>
      </c>
      <c r="DF78" s="100">
        <f t="shared" si="175"/>
        <v>8.8618165796520484E-3</v>
      </c>
      <c r="DG78" s="104" t="e">
        <f t="shared" si="176"/>
        <v>#N/A</v>
      </c>
      <c r="DH78" s="104" t="e">
        <f t="shared" si="177"/>
        <v>#N/A</v>
      </c>
      <c r="DI78">
        <v>37</v>
      </c>
      <c r="DJ78" s="100">
        <f t="shared" si="178"/>
        <v>1.0052069515698687E-2</v>
      </c>
      <c r="DK78" s="104" t="e">
        <f t="shared" si="179"/>
        <v>#N/A</v>
      </c>
      <c r="DL78" s="104" t="e">
        <f t="shared" si="180"/>
        <v>#N/A</v>
      </c>
      <c r="DM78">
        <v>36</v>
      </c>
      <c r="DN78" s="100">
        <f t="shared" si="181"/>
        <v>1.1402188325636293E-2</v>
      </c>
      <c r="DO78" s="104" t="e">
        <f t="shared" si="182"/>
        <v>#N/A</v>
      </c>
      <c r="DP78" s="104" t="e">
        <f t="shared" si="183"/>
        <v>#N/A</v>
      </c>
      <c r="DQ78">
        <v>35</v>
      </c>
      <c r="DR78" s="100">
        <f t="shared" si="184"/>
        <v>1.2933644998200166E-2</v>
      </c>
      <c r="DS78" s="104" t="e">
        <f t="shared" si="185"/>
        <v>#N/A</v>
      </c>
      <c r="DT78" s="104" t="e">
        <f t="shared" si="186"/>
        <v>#N/A</v>
      </c>
      <c r="DU78">
        <v>34</v>
      </c>
      <c r="DV78" s="100">
        <f t="shared" si="187"/>
        <v>1.4670795479089165E-2</v>
      </c>
      <c r="DW78" s="104" t="e">
        <f t="shared" si="188"/>
        <v>#N/A</v>
      </c>
      <c r="DX78" s="104" t="e">
        <f t="shared" si="189"/>
        <v>#N/A</v>
      </c>
    </row>
    <row r="79" spans="7:134">
      <c r="BJ79" s="6"/>
      <c r="BK79" s="6"/>
      <c r="BL79" s="6"/>
      <c r="BM79">
        <v>50</v>
      </c>
      <c r="BN79" s="100">
        <f t="shared" si="142"/>
        <v>1.953125E-3</v>
      </c>
      <c r="BO79" s="104" t="e">
        <f t="shared" si="143"/>
        <v>#N/A</v>
      </c>
      <c r="BP79" s="104" t="e">
        <f t="shared" si="144"/>
        <v>#N/A</v>
      </c>
      <c r="BQ79">
        <v>49</v>
      </c>
      <c r="BR79" s="100">
        <f t="shared" si="145"/>
        <v>2.2154541449130117E-3</v>
      </c>
      <c r="BS79" s="104" t="e">
        <f t="shared" si="146"/>
        <v>#N/A</v>
      </c>
      <c r="BT79" s="104" t="e">
        <f t="shared" si="147"/>
        <v>#N/A</v>
      </c>
      <c r="BU79">
        <v>48</v>
      </c>
      <c r="BV79" s="100">
        <f t="shared" si="148"/>
        <v>2.5130173789246714E-3</v>
      </c>
      <c r="BW79" s="104" t="e">
        <f t="shared" si="149"/>
        <v>#N/A</v>
      </c>
      <c r="BX79" s="104" t="e">
        <f t="shared" si="150"/>
        <v>#N/A</v>
      </c>
      <c r="BY79">
        <v>47</v>
      </c>
      <c r="BZ79" s="100">
        <f t="shared" si="151"/>
        <v>2.8505470814090728E-3</v>
      </c>
      <c r="CA79" s="104" t="e">
        <f t="shared" si="152"/>
        <v>#N/A</v>
      </c>
      <c r="CB79" s="104" t="e">
        <f t="shared" si="153"/>
        <v>#N/A</v>
      </c>
      <c r="CC79">
        <v>46</v>
      </c>
      <c r="CD79" s="100">
        <f t="shared" si="154"/>
        <v>3.2334112495500411E-3</v>
      </c>
      <c r="CE79" s="104" t="e">
        <f t="shared" si="155"/>
        <v>#N/A</v>
      </c>
      <c r="CF79" s="104" t="e">
        <f t="shared" si="156"/>
        <v>#N/A</v>
      </c>
      <c r="CG79">
        <v>45</v>
      </c>
      <c r="CH79" s="100">
        <f t="shared" si="157"/>
        <v>3.6676988697722907E-3</v>
      </c>
      <c r="CI79" s="104" t="e">
        <f t="shared" si="158"/>
        <v>#N/A</v>
      </c>
      <c r="CJ79" s="104" t="e">
        <f t="shared" si="159"/>
        <v>#N/A</v>
      </c>
      <c r="CK79">
        <v>44</v>
      </c>
      <c r="CL79" s="100">
        <f t="shared" si="160"/>
        <v>4.1603167556248516E-3</v>
      </c>
      <c r="CM79" s="104" t="e">
        <f t="shared" si="161"/>
        <v>#N/A</v>
      </c>
      <c r="CN79" s="104" t="e">
        <f t="shared" si="162"/>
        <v>#N/A</v>
      </c>
      <c r="CO79">
        <v>43</v>
      </c>
      <c r="CP79" s="100">
        <f t="shared" si="163"/>
        <v>4.719099392204871E-3</v>
      </c>
      <c r="CQ79" s="104" t="e">
        <f t="shared" si="164"/>
        <v>#N/A</v>
      </c>
      <c r="CR79" s="104" t="e">
        <f t="shared" si="165"/>
        <v>#N/A</v>
      </c>
      <c r="CS79">
        <v>42</v>
      </c>
      <c r="CT79" s="100">
        <f t="shared" si="166"/>
        <v>5.3529335340629838E-3</v>
      </c>
      <c r="CU79" s="104" t="e">
        <f t="shared" si="167"/>
        <v>#N/A</v>
      </c>
      <c r="CV79" s="104" t="e">
        <f t="shared" si="168"/>
        <v>#N/A</v>
      </c>
      <c r="CW79">
        <v>41</v>
      </c>
      <c r="CX79" s="100">
        <f t="shared" si="169"/>
        <v>6.0718995381676515E-3</v>
      </c>
      <c r="CY79" s="104" t="e">
        <f t="shared" si="170"/>
        <v>#N/A</v>
      </c>
      <c r="CZ79" s="104" t="e">
        <f t="shared" si="171"/>
        <v>#N/A</v>
      </c>
      <c r="DA79">
        <v>40</v>
      </c>
      <c r="DB79" s="100">
        <f t="shared" si="172"/>
        <v>6.8874316796564148E-3</v>
      </c>
      <c r="DC79" s="104" t="e">
        <f t="shared" si="173"/>
        <v>#N/A</v>
      </c>
      <c r="DD79" s="104" t="e">
        <f t="shared" si="174"/>
        <v>#N/A</v>
      </c>
      <c r="DE79">
        <v>39</v>
      </c>
      <c r="DF79" s="100">
        <f t="shared" si="175"/>
        <v>7.8124999999999948E-3</v>
      </c>
      <c r="DG79" s="104" t="e">
        <f t="shared" si="176"/>
        <v>#N/A</v>
      </c>
      <c r="DH79" s="104" t="e">
        <f t="shared" si="177"/>
        <v>#N/A</v>
      </c>
      <c r="DI79">
        <v>38</v>
      </c>
      <c r="DJ79" s="100">
        <f t="shared" si="178"/>
        <v>8.8618165796520484E-3</v>
      </c>
      <c r="DK79" s="104" t="e">
        <f t="shared" si="179"/>
        <v>#N/A</v>
      </c>
      <c r="DL79" s="104" t="e">
        <f t="shared" si="180"/>
        <v>#N/A</v>
      </c>
      <c r="DM79">
        <v>37</v>
      </c>
      <c r="DN79" s="100">
        <f t="shared" si="181"/>
        <v>1.0052069515698687E-2</v>
      </c>
      <c r="DO79" s="104" t="e">
        <f t="shared" si="182"/>
        <v>#N/A</v>
      </c>
      <c r="DP79" s="104" t="e">
        <f t="shared" si="183"/>
        <v>#N/A</v>
      </c>
      <c r="DQ79">
        <v>36</v>
      </c>
      <c r="DR79" s="100">
        <f t="shared" si="184"/>
        <v>1.1402188325636293E-2</v>
      </c>
      <c r="DS79" s="104" t="e">
        <f t="shared" si="185"/>
        <v>#N/A</v>
      </c>
      <c r="DT79" s="104" t="e">
        <f t="shared" si="186"/>
        <v>#N/A</v>
      </c>
      <c r="DU79">
        <v>35</v>
      </c>
      <c r="DV79" s="100">
        <f t="shared" si="187"/>
        <v>1.2933644998200166E-2</v>
      </c>
      <c r="DW79" s="104" t="e">
        <f t="shared" si="188"/>
        <v>#N/A</v>
      </c>
      <c r="DX79" s="104" t="e">
        <f t="shared" si="189"/>
        <v>#N/A</v>
      </c>
    </row>
    <row r="80" spans="7:134">
      <c r="BN80" s="6"/>
      <c r="BO80" s="6"/>
      <c r="BP80" s="6"/>
      <c r="BQ80">
        <v>50</v>
      </c>
      <c r="BR80" s="100">
        <f t="shared" si="145"/>
        <v>1.953125E-3</v>
      </c>
      <c r="BS80" s="104" t="e">
        <f t="shared" si="146"/>
        <v>#N/A</v>
      </c>
      <c r="BT80" s="104" t="e">
        <f t="shared" si="147"/>
        <v>#N/A</v>
      </c>
      <c r="BU80">
        <v>49</v>
      </c>
      <c r="BV80" s="100">
        <f t="shared" si="148"/>
        <v>2.2154541449130117E-3</v>
      </c>
      <c r="BW80" s="104" t="e">
        <f t="shared" si="149"/>
        <v>#N/A</v>
      </c>
      <c r="BX80" s="104" t="e">
        <f t="shared" si="150"/>
        <v>#N/A</v>
      </c>
      <c r="BY80">
        <v>48</v>
      </c>
      <c r="BZ80" s="100">
        <f t="shared" si="151"/>
        <v>2.5130173789246714E-3</v>
      </c>
      <c r="CA80" s="104" t="e">
        <f t="shared" si="152"/>
        <v>#N/A</v>
      </c>
      <c r="CB80" s="104" t="e">
        <f t="shared" si="153"/>
        <v>#N/A</v>
      </c>
      <c r="CC80">
        <v>47</v>
      </c>
      <c r="CD80" s="100">
        <f t="shared" si="154"/>
        <v>2.8505470814090728E-3</v>
      </c>
      <c r="CE80" s="104" t="e">
        <f t="shared" si="155"/>
        <v>#N/A</v>
      </c>
      <c r="CF80" s="104" t="e">
        <f t="shared" si="156"/>
        <v>#N/A</v>
      </c>
      <c r="CG80">
        <v>46</v>
      </c>
      <c r="CH80" s="100">
        <f t="shared" si="157"/>
        <v>3.2334112495500411E-3</v>
      </c>
      <c r="CI80" s="104" t="e">
        <f t="shared" si="158"/>
        <v>#N/A</v>
      </c>
      <c r="CJ80" s="104" t="e">
        <f t="shared" si="159"/>
        <v>#N/A</v>
      </c>
      <c r="CK80">
        <v>45</v>
      </c>
      <c r="CL80" s="100">
        <f t="shared" si="160"/>
        <v>3.6676988697722907E-3</v>
      </c>
      <c r="CM80" s="104" t="e">
        <f t="shared" si="161"/>
        <v>#N/A</v>
      </c>
      <c r="CN80" s="104" t="e">
        <f t="shared" si="162"/>
        <v>#N/A</v>
      </c>
      <c r="CO80">
        <v>44</v>
      </c>
      <c r="CP80" s="100">
        <f t="shared" si="163"/>
        <v>4.1603167556248516E-3</v>
      </c>
      <c r="CQ80" s="104" t="e">
        <f t="shared" si="164"/>
        <v>#N/A</v>
      </c>
      <c r="CR80" s="104" t="e">
        <f t="shared" si="165"/>
        <v>#N/A</v>
      </c>
      <c r="CS80">
        <v>43</v>
      </c>
      <c r="CT80" s="100">
        <f t="shared" si="166"/>
        <v>4.719099392204871E-3</v>
      </c>
      <c r="CU80" s="104" t="e">
        <f t="shared" si="167"/>
        <v>#N/A</v>
      </c>
      <c r="CV80" s="104" t="e">
        <f t="shared" si="168"/>
        <v>#N/A</v>
      </c>
      <c r="CW80">
        <v>42</v>
      </c>
      <c r="CX80" s="100">
        <f t="shared" si="169"/>
        <v>5.3529335340629838E-3</v>
      </c>
      <c r="CY80" s="104" t="e">
        <f t="shared" si="170"/>
        <v>#N/A</v>
      </c>
      <c r="CZ80" s="104" t="e">
        <f t="shared" si="171"/>
        <v>#N/A</v>
      </c>
      <c r="DA80">
        <v>41</v>
      </c>
      <c r="DB80" s="100">
        <f t="shared" si="172"/>
        <v>6.0718995381676515E-3</v>
      </c>
      <c r="DC80" s="104" t="e">
        <f t="shared" si="173"/>
        <v>#N/A</v>
      </c>
      <c r="DD80" s="104" t="e">
        <f t="shared" si="174"/>
        <v>#N/A</v>
      </c>
      <c r="DE80">
        <v>40</v>
      </c>
      <c r="DF80" s="100">
        <f t="shared" si="175"/>
        <v>6.8874316796564148E-3</v>
      </c>
      <c r="DG80" s="104" t="e">
        <f t="shared" si="176"/>
        <v>#N/A</v>
      </c>
      <c r="DH80" s="104" t="e">
        <f t="shared" si="177"/>
        <v>#N/A</v>
      </c>
      <c r="DI80">
        <v>39</v>
      </c>
      <c r="DJ80" s="100">
        <f t="shared" si="178"/>
        <v>7.8124999999999948E-3</v>
      </c>
      <c r="DK80" s="104" t="e">
        <f t="shared" si="179"/>
        <v>#N/A</v>
      </c>
      <c r="DL80" s="104" t="e">
        <f t="shared" si="180"/>
        <v>#N/A</v>
      </c>
      <c r="DM80">
        <v>38</v>
      </c>
      <c r="DN80" s="100">
        <f t="shared" si="181"/>
        <v>8.8618165796520484E-3</v>
      </c>
      <c r="DO80" s="104" t="e">
        <f t="shared" si="182"/>
        <v>#N/A</v>
      </c>
      <c r="DP80" s="104" t="e">
        <f t="shared" si="183"/>
        <v>#N/A</v>
      </c>
      <c r="DQ80">
        <v>37</v>
      </c>
      <c r="DR80" s="100">
        <f t="shared" si="184"/>
        <v>1.0052069515698687E-2</v>
      </c>
      <c r="DS80" s="104" t="e">
        <f t="shared" si="185"/>
        <v>#N/A</v>
      </c>
      <c r="DT80" s="104" t="e">
        <f t="shared" si="186"/>
        <v>#N/A</v>
      </c>
      <c r="DU80">
        <v>36</v>
      </c>
      <c r="DV80" s="100">
        <f t="shared" si="187"/>
        <v>1.1402188325636293E-2</v>
      </c>
      <c r="DW80" s="104" t="e">
        <f t="shared" si="188"/>
        <v>#N/A</v>
      </c>
      <c r="DX80" s="104" t="e">
        <f t="shared" si="189"/>
        <v>#N/A</v>
      </c>
    </row>
    <row r="81" spans="70:128">
      <c r="BR81" s="6"/>
      <c r="BS81" s="6"/>
      <c r="BT81" s="6"/>
      <c r="BU81">
        <v>50</v>
      </c>
      <c r="BV81" s="100">
        <f t="shared" si="148"/>
        <v>1.953125E-3</v>
      </c>
      <c r="BW81" s="104" t="e">
        <f t="shared" si="149"/>
        <v>#N/A</v>
      </c>
      <c r="BX81" s="104" t="e">
        <f t="shared" si="150"/>
        <v>#N/A</v>
      </c>
      <c r="BY81">
        <v>49</v>
      </c>
      <c r="BZ81" s="100">
        <f t="shared" si="151"/>
        <v>2.2154541449130117E-3</v>
      </c>
      <c r="CA81" s="104" t="e">
        <f t="shared" si="152"/>
        <v>#N/A</v>
      </c>
      <c r="CB81" s="104" t="e">
        <f t="shared" si="153"/>
        <v>#N/A</v>
      </c>
      <c r="CC81">
        <v>48</v>
      </c>
      <c r="CD81" s="100">
        <f t="shared" si="154"/>
        <v>2.5130173789246714E-3</v>
      </c>
      <c r="CE81" s="104" t="e">
        <f t="shared" si="155"/>
        <v>#N/A</v>
      </c>
      <c r="CF81" s="104" t="e">
        <f t="shared" si="156"/>
        <v>#N/A</v>
      </c>
      <c r="CG81">
        <v>47</v>
      </c>
      <c r="CH81" s="100">
        <f t="shared" si="157"/>
        <v>2.8505470814090728E-3</v>
      </c>
      <c r="CI81" s="104" t="e">
        <f t="shared" si="158"/>
        <v>#N/A</v>
      </c>
      <c r="CJ81" s="104" t="e">
        <f t="shared" si="159"/>
        <v>#N/A</v>
      </c>
      <c r="CK81">
        <v>46</v>
      </c>
      <c r="CL81" s="100">
        <f t="shared" si="160"/>
        <v>3.2334112495500411E-3</v>
      </c>
      <c r="CM81" s="104" t="e">
        <f t="shared" si="161"/>
        <v>#N/A</v>
      </c>
      <c r="CN81" s="104" t="e">
        <f t="shared" si="162"/>
        <v>#N/A</v>
      </c>
      <c r="CO81">
        <v>45</v>
      </c>
      <c r="CP81" s="100">
        <f t="shared" si="163"/>
        <v>3.6676988697722907E-3</v>
      </c>
      <c r="CQ81" s="104" t="e">
        <f t="shared" si="164"/>
        <v>#N/A</v>
      </c>
      <c r="CR81" s="104" t="e">
        <f t="shared" si="165"/>
        <v>#N/A</v>
      </c>
      <c r="CS81">
        <v>44</v>
      </c>
      <c r="CT81" s="100">
        <f t="shared" si="166"/>
        <v>4.1603167556248516E-3</v>
      </c>
      <c r="CU81" s="104" t="e">
        <f t="shared" si="167"/>
        <v>#N/A</v>
      </c>
      <c r="CV81" s="104" t="e">
        <f t="shared" si="168"/>
        <v>#N/A</v>
      </c>
      <c r="CW81">
        <v>43</v>
      </c>
      <c r="CX81" s="100">
        <f t="shared" si="169"/>
        <v>4.719099392204871E-3</v>
      </c>
      <c r="CY81" s="104" t="e">
        <f t="shared" si="170"/>
        <v>#N/A</v>
      </c>
      <c r="CZ81" s="104" t="e">
        <f t="shared" si="171"/>
        <v>#N/A</v>
      </c>
      <c r="DA81">
        <v>42</v>
      </c>
      <c r="DB81" s="100">
        <f t="shared" si="172"/>
        <v>5.3529335340629838E-3</v>
      </c>
      <c r="DC81" s="104" t="e">
        <f t="shared" si="173"/>
        <v>#N/A</v>
      </c>
      <c r="DD81" s="104" t="e">
        <f t="shared" si="174"/>
        <v>#N/A</v>
      </c>
      <c r="DE81">
        <v>41</v>
      </c>
      <c r="DF81" s="100">
        <f t="shared" si="175"/>
        <v>6.0718995381676515E-3</v>
      </c>
      <c r="DG81" s="104" t="e">
        <f t="shared" si="176"/>
        <v>#N/A</v>
      </c>
      <c r="DH81" s="104" t="e">
        <f t="shared" si="177"/>
        <v>#N/A</v>
      </c>
      <c r="DI81">
        <v>40</v>
      </c>
      <c r="DJ81" s="100">
        <f t="shared" si="178"/>
        <v>6.8874316796564148E-3</v>
      </c>
      <c r="DK81" s="104" t="e">
        <f t="shared" si="179"/>
        <v>#N/A</v>
      </c>
      <c r="DL81" s="104" t="e">
        <f t="shared" si="180"/>
        <v>#N/A</v>
      </c>
      <c r="DM81">
        <v>39</v>
      </c>
      <c r="DN81" s="100">
        <f t="shared" si="181"/>
        <v>7.8124999999999948E-3</v>
      </c>
      <c r="DO81" s="104" t="e">
        <f t="shared" si="182"/>
        <v>#N/A</v>
      </c>
      <c r="DP81" s="104" t="e">
        <f t="shared" si="183"/>
        <v>#N/A</v>
      </c>
      <c r="DQ81">
        <v>38</v>
      </c>
      <c r="DR81" s="100">
        <f t="shared" si="184"/>
        <v>8.8618165796520484E-3</v>
      </c>
      <c r="DS81" s="104" t="e">
        <f t="shared" si="185"/>
        <v>#N/A</v>
      </c>
      <c r="DT81" s="104" t="e">
        <f t="shared" si="186"/>
        <v>#N/A</v>
      </c>
      <c r="DU81">
        <v>37</v>
      </c>
      <c r="DV81" s="100">
        <f t="shared" si="187"/>
        <v>1.0052069515698687E-2</v>
      </c>
      <c r="DW81" s="104" t="e">
        <f t="shared" si="188"/>
        <v>#N/A</v>
      </c>
      <c r="DX81" s="104" t="e">
        <f t="shared" si="189"/>
        <v>#N/A</v>
      </c>
    </row>
    <row r="82" spans="70:128">
      <c r="BV82" s="6"/>
      <c r="BW82" s="6"/>
      <c r="BX82" s="6"/>
      <c r="BY82">
        <v>50</v>
      </c>
      <c r="BZ82" s="100">
        <f t="shared" si="151"/>
        <v>1.953125E-3</v>
      </c>
      <c r="CA82" s="104" t="e">
        <f t="shared" si="152"/>
        <v>#N/A</v>
      </c>
      <c r="CB82" s="104" t="e">
        <f t="shared" si="153"/>
        <v>#N/A</v>
      </c>
      <c r="CC82">
        <v>49</v>
      </c>
      <c r="CD82" s="100">
        <f t="shared" si="154"/>
        <v>2.2154541449130117E-3</v>
      </c>
      <c r="CE82" s="104" t="e">
        <f t="shared" si="155"/>
        <v>#N/A</v>
      </c>
      <c r="CF82" s="104" t="e">
        <f t="shared" si="156"/>
        <v>#N/A</v>
      </c>
      <c r="CG82">
        <v>48</v>
      </c>
      <c r="CH82" s="100">
        <f t="shared" si="157"/>
        <v>2.5130173789246714E-3</v>
      </c>
      <c r="CI82" s="104" t="e">
        <f t="shared" si="158"/>
        <v>#N/A</v>
      </c>
      <c r="CJ82" s="104" t="e">
        <f t="shared" si="159"/>
        <v>#N/A</v>
      </c>
      <c r="CK82">
        <v>47</v>
      </c>
      <c r="CL82" s="100">
        <f t="shared" si="160"/>
        <v>2.8505470814090728E-3</v>
      </c>
      <c r="CM82" s="104" t="e">
        <f t="shared" si="161"/>
        <v>#N/A</v>
      </c>
      <c r="CN82" s="104" t="e">
        <f t="shared" si="162"/>
        <v>#N/A</v>
      </c>
      <c r="CO82">
        <v>46</v>
      </c>
      <c r="CP82" s="100">
        <f t="shared" si="163"/>
        <v>3.2334112495500411E-3</v>
      </c>
      <c r="CQ82" s="104" t="e">
        <f t="shared" si="164"/>
        <v>#N/A</v>
      </c>
      <c r="CR82" s="104" t="e">
        <f t="shared" si="165"/>
        <v>#N/A</v>
      </c>
      <c r="CS82">
        <v>45</v>
      </c>
      <c r="CT82" s="100">
        <f t="shared" si="166"/>
        <v>3.6676988697722907E-3</v>
      </c>
      <c r="CU82" s="104" t="e">
        <f t="shared" si="167"/>
        <v>#N/A</v>
      </c>
      <c r="CV82" s="104" t="e">
        <f t="shared" si="168"/>
        <v>#N/A</v>
      </c>
      <c r="CW82">
        <v>44</v>
      </c>
      <c r="CX82" s="100">
        <f t="shared" si="169"/>
        <v>4.1603167556248516E-3</v>
      </c>
      <c r="CY82" s="104" t="e">
        <f t="shared" si="170"/>
        <v>#N/A</v>
      </c>
      <c r="CZ82" s="104" t="e">
        <f t="shared" si="171"/>
        <v>#N/A</v>
      </c>
      <c r="DA82">
        <v>43</v>
      </c>
      <c r="DB82" s="100">
        <f t="shared" si="172"/>
        <v>4.719099392204871E-3</v>
      </c>
      <c r="DC82" s="104" t="e">
        <f t="shared" si="173"/>
        <v>#N/A</v>
      </c>
      <c r="DD82" s="104" t="e">
        <f t="shared" si="174"/>
        <v>#N/A</v>
      </c>
      <c r="DE82">
        <v>42</v>
      </c>
      <c r="DF82" s="100">
        <f t="shared" si="175"/>
        <v>5.3529335340629838E-3</v>
      </c>
      <c r="DG82" s="104" t="e">
        <f t="shared" si="176"/>
        <v>#N/A</v>
      </c>
      <c r="DH82" s="104" t="e">
        <f t="shared" si="177"/>
        <v>#N/A</v>
      </c>
      <c r="DI82">
        <v>41</v>
      </c>
      <c r="DJ82" s="100">
        <f t="shared" si="178"/>
        <v>6.0718995381676515E-3</v>
      </c>
      <c r="DK82" s="104" t="e">
        <f t="shared" si="179"/>
        <v>#N/A</v>
      </c>
      <c r="DL82" s="104" t="e">
        <f t="shared" si="180"/>
        <v>#N/A</v>
      </c>
      <c r="DM82">
        <v>40</v>
      </c>
      <c r="DN82" s="100">
        <f t="shared" si="181"/>
        <v>6.8874316796564148E-3</v>
      </c>
      <c r="DO82" s="104" t="e">
        <f t="shared" si="182"/>
        <v>#N/A</v>
      </c>
      <c r="DP82" s="104" t="e">
        <f t="shared" si="183"/>
        <v>#N/A</v>
      </c>
      <c r="DQ82">
        <v>39</v>
      </c>
      <c r="DR82" s="100">
        <f t="shared" si="184"/>
        <v>7.8124999999999948E-3</v>
      </c>
      <c r="DS82" s="104" t="e">
        <f t="shared" si="185"/>
        <v>#N/A</v>
      </c>
      <c r="DT82" s="104" t="e">
        <f t="shared" si="186"/>
        <v>#N/A</v>
      </c>
      <c r="DU82">
        <v>38</v>
      </c>
      <c r="DV82" s="100">
        <f t="shared" si="187"/>
        <v>8.8618165796520484E-3</v>
      </c>
      <c r="DW82" s="104" t="e">
        <f t="shared" si="188"/>
        <v>#N/A</v>
      </c>
      <c r="DX82" s="104" t="e">
        <f t="shared" si="189"/>
        <v>#N/A</v>
      </c>
    </row>
    <row r="83" spans="70:128">
      <c r="BZ83" s="6"/>
      <c r="CA83" s="6"/>
      <c r="CB83" s="6"/>
      <c r="CC83">
        <v>50</v>
      </c>
      <c r="CD83" s="100">
        <f t="shared" si="154"/>
        <v>1.953125E-3</v>
      </c>
      <c r="CE83" s="104" t="e">
        <f t="shared" si="155"/>
        <v>#N/A</v>
      </c>
      <c r="CF83" s="104" t="e">
        <f t="shared" si="156"/>
        <v>#N/A</v>
      </c>
      <c r="CG83">
        <v>49</v>
      </c>
      <c r="CH83" s="100">
        <f t="shared" si="157"/>
        <v>2.2154541449130117E-3</v>
      </c>
      <c r="CI83" s="104" t="e">
        <f t="shared" si="158"/>
        <v>#N/A</v>
      </c>
      <c r="CJ83" s="104" t="e">
        <f t="shared" si="159"/>
        <v>#N/A</v>
      </c>
      <c r="CK83">
        <v>48</v>
      </c>
      <c r="CL83" s="100">
        <f t="shared" si="160"/>
        <v>2.5130173789246714E-3</v>
      </c>
      <c r="CM83" s="104" t="e">
        <f t="shared" si="161"/>
        <v>#N/A</v>
      </c>
      <c r="CN83" s="104" t="e">
        <f t="shared" si="162"/>
        <v>#N/A</v>
      </c>
      <c r="CO83">
        <v>47</v>
      </c>
      <c r="CP83" s="100">
        <f t="shared" si="163"/>
        <v>2.8505470814090728E-3</v>
      </c>
      <c r="CQ83" s="104" t="e">
        <f t="shared" si="164"/>
        <v>#N/A</v>
      </c>
      <c r="CR83" s="104" t="e">
        <f t="shared" si="165"/>
        <v>#N/A</v>
      </c>
      <c r="CS83">
        <v>46</v>
      </c>
      <c r="CT83" s="100">
        <f t="shared" si="166"/>
        <v>3.2334112495500411E-3</v>
      </c>
      <c r="CU83" s="104" t="e">
        <f t="shared" si="167"/>
        <v>#N/A</v>
      </c>
      <c r="CV83" s="104" t="e">
        <f t="shared" si="168"/>
        <v>#N/A</v>
      </c>
      <c r="CW83">
        <v>45</v>
      </c>
      <c r="CX83" s="100">
        <f t="shared" si="169"/>
        <v>3.6676988697722907E-3</v>
      </c>
      <c r="CY83" s="104" t="e">
        <f t="shared" si="170"/>
        <v>#N/A</v>
      </c>
      <c r="CZ83" s="104" t="e">
        <f t="shared" si="171"/>
        <v>#N/A</v>
      </c>
      <c r="DA83">
        <v>44</v>
      </c>
      <c r="DB83" s="100">
        <f t="shared" si="172"/>
        <v>4.1603167556248516E-3</v>
      </c>
      <c r="DC83" s="104" t="e">
        <f t="shared" si="173"/>
        <v>#N/A</v>
      </c>
      <c r="DD83" s="104" t="e">
        <f t="shared" si="174"/>
        <v>#N/A</v>
      </c>
      <c r="DE83">
        <v>43</v>
      </c>
      <c r="DF83" s="100">
        <f t="shared" si="175"/>
        <v>4.719099392204871E-3</v>
      </c>
      <c r="DG83" s="104" t="e">
        <f t="shared" si="176"/>
        <v>#N/A</v>
      </c>
      <c r="DH83" s="104" t="e">
        <f t="shared" si="177"/>
        <v>#N/A</v>
      </c>
      <c r="DI83">
        <v>42</v>
      </c>
      <c r="DJ83" s="100">
        <f t="shared" si="178"/>
        <v>5.3529335340629838E-3</v>
      </c>
      <c r="DK83" s="104" t="e">
        <f t="shared" si="179"/>
        <v>#N/A</v>
      </c>
      <c r="DL83" s="104" t="e">
        <f t="shared" si="180"/>
        <v>#N/A</v>
      </c>
      <c r="DM83">
        <v>41</v>
      </c>
      <c r="DN83" s="100">
        <f t="shared" si="181"/>
        <v>6.0718995381676515E-3</v>
      </c>
      <c r="DO83" s="104" t="e">
        <f t="shared" si="182"/>
        <v>#N/A</v>
      </c>
      <c r="DP83" s="104" t="e">
        <f t="shared" si="183"/>
        <v>#N/A</v>
      </c>
      <c r="DQ83">
        <v>40</v>
      </c>
      <c r="DR83" s="100">
        <f t="shared" si="184"/>
        <v>6.8874316796564148E-3</v>
      </c>
      <c r="DS83" s="104" t="e">
        <f t="shared" si="185"/>
        <v>#N/A</v>
      </c>
      <c r="DT83" s="104" t="e">
        <f t="shared" si="186"/>
        <v>#N/A</v>
      </c>
      <c r="DU83">
        <v>39</v>
      </c>
      <c r="DV83" s="100">
        <f t="shared" si="187"/>
        <v>7.8124999999999948E-3</v>
      </c>
      <c r="DW83" s="104" t="e">
        <f t="shared" si="188"/>
        <v>#N/A</v>
      </c>
      <c r="DX83" s="104" t="e">
        <f t="shared" si="189"/>
        <v>#N/A</v>
      </c>
    </row>
    <row r="84" spans="70:128">
      <c r="CD84" s="6"/>
      <c r="CE84" s="6"/>
      <c r="CF84" s="6"/>
      <c r="CG84">
        <v>50</v>
      </c>
      <c r="CH84" s="100">
        <f t="shared" si="157"/>
        <v>1.953125E-3</v>
      </c>
      <c r="CI84" s="104" t="e">
        <f t="shared" si="158"/>
        <v>#N/A</v>
      </c>
      <c r="CJ84" s="104" t="e">
        <f t="shared" si="159"/>
        <v>#N/A</v>
      </c>
      <c r="CK84">
        <v>49</v>
      </c>
      <c r="CL84" s="100">
        <f t="shared" si="160"/>
        <v>2.2154541449130117E-3</v>
      </c>
      <c r="CM84" s="104" t="e">
        <f t="shared" si="161"/>
        <v>#N/A</v>
      </c>
      <c r="CN84" s="104" t="e">
        <f t="shared" si="162"/>
        <v>#N/A</v>
      </c>
      <c r="CO84">
        <v>48</v>
      </c>
      <c r="CP84" s="100">
        <f t="shared" si="163"/>
        <v>2.5130173789246714E-3</v>
      </c>
      <c r="CQ84" s="104" t="e">
        <f t="shared" si="164"/>
        <v>#N/A</v>
      </c>
      <c r="CR84" s="104" t="e">
        <f t="shared" si="165"/>
        <v>#N/A</v>
      </c>
      <c r="CS84">
        <v>47</v>
      </c>
      <c r="CT84" s="100">
        <f t="shared" si="166"/>
        <v>2.8505470814090728E-3</v>
      </c>
      <c r="CU84" s="104" t="e">
        <f t="shared" si="167"/>
        <v>#N/A</v>
      </c>
      <c r="CV84" s="104" t="e">
        <f t="shared" si="168"/>
        <v>#N/A</v>
      </c>
      <c r="CW84">
        <v>46</v>
      </c>
      <c r="CX84" s="100">
        <f t="shared" si="169"/>
        <v>3.2334112495500411E-3</v>
      </c>
      <c r="CY84" s="104" t="e">
        <f t="shared" si="170"/>
        <v>#N/A</v>
      </c>
      <c r="CZ84" s="104" t="e">
        <f t="shared" si="171"/>
        <v>#N/A</v>
      </c>
      <c r="DA84">
        <v>45</v>
      </c>
      <c r="DB84" s="100">
        <f t="shared" si="172"/>
        <v>3.6676988697722907E-3</v>
      </c>
      <c r="DC84" s="104" t="e">
        <f t="shared" si="173"/>
        <v>#N/A</v>
      </c>
      <c r="DD84" s="104" t="e">
        <f t="shared" si="174"/>
        <v>#N/A</v>
      </c>
      <c r="DE84">
        <v>44</v>
      </c>
      <c r="DF84" s="100">
        <f t="shared" si="175"/>
        <v>4.1603167556248516E-3</v>
      </c>
      <c r="DG84" s="104" t="e">
        <f t="shared" si="176"/>
        <v>#N/A</v>
      </c>
      <c r="DH84" s="104" t="e">
        <f t="shared" si="177"/>
        <v>#N/A</v>
      </c>
      <c r="DI84">
        <v>43</v>
      </c>
      <c r="DJ84" s="100">
        <f t="shared" si="178"/>
        <v>4.719099392204871E-3</v>
      </c>
      <c r="DK84" s="104" t="e">
        <f t="shared" si="179"/>
        <v>#N/A</v>
      </c>
      <c r="DL84" s="104" t="e">
        <f t="shared" si="180"/>
        <v>#N/A</v>
      </c>
      <c r="DM84">
        <v>42</v>
      </c>
      <c r="DN84" s="100">
        <f t="shared" si="181"/>
        <v>5.3529335340629838E-3</v>
      </c>
      <c r="DO84" s="104" t="e">
        <f t="shared" si="182"/>
        <v>#N/A</v>
      </c>
      <c r="DP84" s="104" t="e">
        <f t="shared" si="183"/>
        <v>#N/A</v>
      </c>
      <c r="DQ84">
        <v>41</v>
      </c>
      <c r="DR84" s="100">
        <f t="shared" si="184"/>
        <v>6.0718995381676515E-3</v>
      </c>
      <c r="DS84" s="104" t="e">
        <f t="shared" si="185"/>
        <v>#N/A</v>
      </c>
      <c r="DT84" s="104" t="e">
        <f t="shared" si="186"/>
        <v>#N/A</v>
      </c>
      <c r="DU84">
        <v>40</v>
      </c>
      <c r="DV84" s="100">
        <f t="shared" si="187"/>
        <v>6.8874316796564148E-3</v>
      </c>
      <c r="DW84" s="104" t="e">
        <f t="shared" si="188"/>
        <v>#N/A</v>
      </c>
      <c r="DX84" s="104" t="e">
        <f t="shared" si="189"/>
        <v>#N/A</v>
      </c>
    </row>
    <row r="85" spans="70:128">
      <c r="CH85" s="6"/>
      <c r="CI85" s="6"/>
      <c r="CJ85" s="6"/>
      <c r="CK85">
        <v>50</v>
      </c>
      <c r="CL85" s="100">
        <f t="shared" si="160"/>
        <v>1.953125E-3</v>
      </c>
      <c r="CM85" s="104" t="e">
        <f t="shared" si="161"/>
        <v>#N/A</v>
      </c>
      <c r="CN85" s="104" t="e">
        <f t="shared" si="162"/>
        <v>#N/A</v>
      </c>
      <c r="CO85">
        <v>49</v>
      </c>
      <c r="CP85" s="100">
        <f t="shared" si="163"/>
        <v>2.2154541449130117E-3</v>
      </c>
      <c r="CQ85" s="104" t="e">
        <f t="shared" si="164"/>
        <v>#N/A</v>
      </c>
      <c r="CR85" s="104" t="e">
        <f t="shared" si="165"/>
        <v>#N/A</v>
      </c>
      <c r="CS85">
        <v>48</v>
      </c>
      <c r="CT85" s="100">
        <f t="shared" si="166"/>
        <v>2.5130173789246714E-3</v>
      </c>
      <c r="CU85" s="104" t="e">
        <f t="shared" si="167"/>
        <v>#N/A</v>
      </c>
      <c r="CV85" s="104" t="e">
        <f t="shared" si="168"/>
        <v>#N/A</v>
      </c>
      <c r="CW85">
        <v>47</v>
      </c>
      <c r="CX85" s="100">
        <f t="shared" si="169"/>
        <v>2.8505470814090728E-3</v>
      </c>
      <c r="CY85" s="104" t="e">
        <f t="shared" si="170"/>
        <v>#N/A</v>
      </c>
      <c r="CZ85" s="104" t="e">
        <f t="shared" si="171"/>
        <v>#N/A</v>
      </c>
      <c r="DA85">
        <v>46</v>
      </c>
      <c r="DB85" s="100">
        <f t="shared" si="172"/>
        <v>3.2334112495500411E-3</v>
      </c>
      <c r="DC85" s="104" t="e">
        <f t="shared" si="173"/>
        <v>#N/A</v>
      </c>
      <c r="DD85" s="104" t="e">
        <f t="shared" si="174"/>
        <v>#N/A</v>
      </c>
      <c r="DE85">
        <v>45</v>
      </c>
      <c r="DF85" s="100">
        <f t="shared" si="175"/>
        <v>3.6676988697722907E-3</v>
      </c>
      <c r="DG85" s="104" t="e">
        <f t="shared" si="176"/>
        <v>#N/A</v>
      </c>
      <c r="DH85" s="104" t="e">
        <f t="shared" si="177"/>
        <v>#N/A</v>
      </c>
      <c r="DI85">
        <v>44</v>
      </c>
      <c r="DJ85" s="100">
        <f t="shared" si="178"/>
        <v>4.1603167556248516E-3</v>
      </c>
      <c r="DK85" s="104" t="e">
        <f t="shared" si="179"/>
        <v>#N/A</v>
      </c>
      <c r="DL85" s="104" t="e">
        <f t="shared" si="180"/>
        <v>#N/A</v>
      </c>
      <c r="DM85">
        <v>43</v>
      </c>
      <c r="DN85" s="100">
        <f t="shared" si="181"/>
        <v>4.719099392204871E-3</v>
      </c>
      <c r="DO85" s="104" t="e">
        <f t="shared" si="182"/>
        <v>#N/A</v>
      </c>
      <c r="DP85" s="104" t="e">
        <f t="shared" si="183"/>
        <v>#N/A</v>
      </c>
      <c r="DQ85">
        <v>42</v>
      </c>
      <c r="DR85" s="100">
        <f t="shared" si="184"/>
        <v>5.3529335340629838E-3</v>
      </c>
      <c r="DS85" s="104" t="e">
        <f t="shared" si="185"/>
        <v>#N/A</v>
      </c>
      <c r="DT85" s="104" t="e">
        <f t="shared" si="186"/>
        <v>#N/A</v>
      </c>
      <c r="DU85">
        <v>41</v>
      </c>
      <c r="DV85" s="100">
        <f t="shared" si="187"/>
        <v>6.0718995381676515E-3</v>
      </c>
      <c r="DW85" s="104" t="e">
        <f t="shared" si="188"/>
        <v>#N/A</v>
      </c>
      <c r="DX85" s="104" t="e">
        <f t="shared" si="189"/>
        <v>#N/A</v>
      </c>
    </row>
    <row r="86" spans="70:128">
      <c r="CL86" s="6"/>
      <c r="CM86" s="6"/>
      <c r="CN86" s="6"/>
      <c r="CO86">
        <v>50</v>
      </c>
      <c r="CP86" s="100">
        <f t="shared" si="163"/>
        <v>1.953125E-3</v>
      </c>
      <c r="CQ86" s="104" t="e">
        <f t="shared" si="164"/>
        <v>#N/A</v>
      </c>
      <c r="CR86" s="104" t="e">
        <f t="shared" si="165"/>
        <v>#N/A</v>
      </c>
      <c r="CS86">
        <v>49</v>
      </c>
      <c r="CT86" s="100">
        <f t="shared" si="166"/>
        <v>2.2154541449130117E-3</v>
      </c>
      <c r="CU86" s="104" t="e">
        <f t="shared" si="167"/>
        <v>#N/A</v>
      </c>
      <c r="CV86" s="104" t="e">
        <f t="shared" si="168"/>
        <v>#N/A</v>
      </c>
      <c r="CW86">
        <v>48</v>
      </c>
      <c r="CX86" s="100">
        <f t="shared" si="169"/>
        <v>2.5130173789246714E-3</v>
      </c>
      <c r="CY86" s="104" t="e">
        <f t="shared" si="170"/>
        <v>#N/A</v>
      </c>
      <c r="CZ86" s="104" t="e">
        <f t="shared" si="171"/>
        <v>#N/A</v>
      </c>
      <c r="DA86">
        <v>47</v>
      </c>
      <c r="DB86" s="100">
        <f t="shared" si="172"/>
        <v>2.8505470814090728E-3</v>
      </c>
      <c r="DC86" s="104" t="e">
        <f t="shared" si="173"/>
        <v>#N/A</v>
      </c>
      <c r="DD86" s="104" t="e">
        <f t="shared" si="174"/>
        <v>#N/A</v>
      </c>
      <c r="DE86">
        <v>46</v>
      </c>
      <c r="DF86" s="100">
        <f t="shared" si="175"/>
        <v>3.2334112495500411E-3</v>
      </c>
      <c r="DG86" s="104" t="e">
        <f t="shared" si="176"/>
        <v>#N/A</v>
      </c>
      <c r="DH86" s="104" t="e">
        <f t="shared" si="177"/>
        <v>#N/A</v>
      </c>
      <c r="DI86">
        <v>45</v>
      </c>
      <c r="DJ86" s="100">
        <f t="shared" si="178"/>
        <v>3.6676988697722907E-3</v>
      </c>
      <c r="DK86" s="104" t="e">
        <f t="shared" si="179"/>
        <v>#N/A</v>
      </c>
      <c r="DL86" s="104" t="e">
        <f t="shared" si="180"/>
        <v>#N/A</v>
      </c>
      <c r="DM86">
        <v>44</v>
      </c>
      <c r="DN86" s="100">
        <f t="shared" si="181"/>
        <v>4.1603167556248516E-3</v>
      </c>
      <c r="DO86" s="104" t="e">
        <f t="shared" si="182"/>
        <v>#N/A</v>
      </c>
      <c r="DP86" s="104" t="e">
        <f t="shared" si="183"/>
        <v>#N/A</v>
      </c>
      <c r="DQ86">
        <v>43</v>
      </c>
      <c r="DR86" s="100">
        <f t="shared" si="184"/>
        <v>4.719099392204871E-3</v>
      </c>
      <c r="DS86" s="104" t="e">
        <f t="shared" si="185"/>
        <v>#N/A</v>
      </c>
      <c r="DT86" s="104" t="e">
        <f t="shared" si="186"/>
        <v>#N/A</v>
      </c>
      <c r="DU86">
        <v>42</v>
      </c>
      <c r="DV86" s="100">
        <f t="shared" si="187"/>
        <v>5.3529335340629838E-3</v>
      </c>
      <c r="DW86" s="104" t="e">
        <f t="shared" si="188"/>
        <v>#N/A</v>
      </c>
      <c r="DX86" s="104" t="e">
        <f t="shared" si="189"/>
        <v>#N/A</v>
      </c>
    </row>
    <row r="87" spans="70:128">
      <c r="CP87" s="6"/>
      <c r="CQ87" s="6"/>
      <c r="CR87" s="6"/>
      <c r="CS87">
        <v>50</v>
      </c>
      <c r="CT87" s="100">
        <f t="shared" si="166"/>
        <v>1.953125E-3</v>
      </c>
      <c r="CU87" s="104" t="e">
        <f t="shared" si="167"/>
        <v>#N/A</v>
      </c>
      <c r="CV87" s="104" t="e">
        <f t="shared" si="168"/>
        <v>#N/A</v>
      </c>
      <c r="CW87">
        <v>49</v>
      </c>
      <c r="CX87" s="100">
        <f t="shared" si="169"/>
        <v>2.2154541449130117E-3</v>
      </c>
      <c r="CY87" s="104" t="e">
        <f t="shared" si="170"/>
        <v>#N/A</v>
      </c>
      <c r="CZ87" s="104" t="e">
        <f t="shared" si="171"/>
        <v>#N/A</v>
      </c>
      <c r="DA87">
        <v>48</v>
      </c>
      <c r="DB87" s="100">
        <f t="shared" si="172"/>
        <v>2.5130173789246714E-3</v>
      </c>
      <c r="DC87" s="104" t="e">
        <f t="shared" si="173"/>
        <v>#N/A</v>
      </c>
      <c r="DD87" s="104" t="e">
        <f t="shared" si="174"/>
        <v>#N/A</v>
      </c>
      <c r="DE87">
        <v>47</v>
      </c>
      <c r="DF87" s="100">
        <f t="shared" si="175"/>
        <v>2.8505470814090728E-3</v>
      </c>
      <c r="DG87" s="104" t="e">
        <f t="shared" si="176"/>
        <v>#N/A</v>
      </c>
      <c r="DH87" s="104" t="e">
        <f t="shared" si="177"/>
        <v>#N/A</v>
      </c>
      <c r="DI87">
        <v>46</v>
      </c>
      <c r="DJ87" s="100">
        <f t="shared" si="178"/>
        <v>3.2334112495500411E-3</v>
      </c>
      <c r="DK87" s="104" t="e">
        <f t="shared" si="179"/>
        <v>#N/A</v>
      </c>
      <c r="DL87" s="104" t="e">
        <f t="shared" si="180"/>
        <v>#N/A</v>
      </c>
      <c r="DM87">
        <v>45</v>
      </c>
      <c r="DN87" s="100">
        <f t="shared" si="181"/>
        <v>3.6676988697722907E-3</v>
      </c>
      <c r="DO87" s="104" t="e">
        <f t="shared" si="182"/>
        <v>#N/A</v>
      </c>
      <c r="DP87" s="104" t="e">
        <f t="shared" si="183"/>
        <v>#N/A</v>
      </c>
      <c r="DQ87">
        <v>44</v>
      </c>
      <c r="DR87" s="100">
        <f t="shared" si="184"/>
        <v>4.1603167556248516E-3</v>
      </c>
      <c r="DS87" s="104" t="e">
        <f t="shared" si="185"/>
        <v>#N/A</v>
      </c>
      <c r="DT87" s="104" t="e">
        <f t="shared" si="186"/>
        <v>#N/A</v>
      </c>
      <c r="DU87">
        <v>43</v>
      </c>
      <c r="DV87" s="100">
        <f t="shared" si="187"/>
        <v>4.719099392204871E-3</v>
      </c>
      <c r="DW87" s="104" t="e">
        <f t="shared" si="188"/>
        <v>#N/A</v>
      </c>
      <c r="DX87" s="104" t="e">
        <f t="shared" si="189"/>
        <v>#N/A</v>
      </c>
    </row>
    <row r="88" spans="70:128">
      <c r="CT88" s="6"/>
      <c r="CU88" s="6"/>
      <c r="CV88" s="6"/>
      <c r="CW88">
        <v>50</v>
      </c>
      <c r="CX88" s="100">
        <f t="shared" si="169"/>
        <v>1.953125E-3</v>
      </c>
      <c r="CY88" s="104" t="e">
        <f t="shared" si="170"/>
        <v>#N/A</v>
      </c>
      <c r="CZ88" s="104" t="e">
        <f t="shared" si="171"/>
        <v>#N/A</v>
      </c>
      <c r="DA88">
        <v>49</v>
      </c>
      <c r="DB88" s="100">
        <f t="shared" si="172"/>
        <v>2.2154541449130117E-3</v>
      </c>
      <c r="DC88" s="104" t="e">
        <f t="shared" si="173"/>
        <v>#N/A</v>
      </c>
      <c r="DD88" s="104" t="e">
        <f t="shared" si="174"/>
        <v>#N/A</v>
      </c>
      <c r="DE88">
        <v>48</v>
      </c>
      <c r="DF88" s="100">
        <f t="shared" si="175"/>
        <v>2.5130173789246714E-3</v>
      </c>
      <c r="DG88" s="104" t="e">
        <f t="shared" si="176"/>
        <v>#N/A</v>
      </c>
      <c r="DH88" s="104" t="e">
        <f t="shared" si="177"/>
        <v>#N/A</v>
      </c>
      <c r="DI88">
        <v>47</v>
      </c>
      <c r="DJ88" s="100">
        <f t="shared" si="178"/>
        <v>2.8505470814090728E-3</v>
      </c>
      <c r="DK88" s="104" t="e">
        <f t="shared" si="179"/>
        <v>#N/A</v>
      </c>
      <c r="DL88" s="104" t="e">
        <f t="shared" si="180"/>
        <v>#N/A</v>
      </c>
      <c r="DM88">
        <v>46</v>
      </c>
      <c r="DN88" s="100">
        <f t="shared" si="181"/>
        <v>3.2334112495500411E-3</v>
      </c>
      <c r="DO88" s="104" t="e">
        <f t="shared" si="182"/>
        <v>#N/A</v>
      </c>
      <c r="DP88" s="104" t="e">
        <f t="shared" si="183"/>
        <v>#N/A</v>
      </c>
      <c r="DQ88">
        <v>45</v>
      </c>
      <c r="DR88" s="100">
        <f t="shared" si="184"/>
        <v>3.6676988697722907E-3</v>
      </c>
      <c r="DS88" s="104" t="e">
        <f t="shared" si="185"/>
        <v>#N/A</v>
      </c>
      <c r="DT88" s="104" t="e">
        <f t="shared" si="186"/>
        <v>#N/A</v>
      </c>
      <c r="DU88">
        <v>44</v>
      </c>
      <c r="DV88" s="100">
        <f t="shared" si="187"/>
        <v>4.1603167556248516E-3</v>
      </c>
      <c r="DW88" s="104" t="e">
        <f t="shared" si="188"/>
        <v>#N/A</v>
      </c>
      <c r="DX88" s="104" t="e">
        <f t="shared" si="189"/>
        <v>#N/A</v>
      </c>
    </row>
    <row r="89" spans="70:128">
      <c r="CX89" s="6"/>
      <c r="CY89" s="6"/>
      <c r="CZ89" s="6"/>
      <c r="DA89">
        <v>50</v>
      </c>
      <c r="DB89" s="100">
        <f t="shared" si="172"/>
        <v>1.953125E-3</v>
      </c>
      <c r="DC89" s="104" t="e">
        <f t="shared" si="173"/>
        <v>#N/A</v>
      </c>
      <c r="DD89" s="104" t="e">
        <f t="shared" si="174"/>
        <v>#N/A</v>
      </c>
      <c r="DE89">
        <v>49</v>
      </c>
      <c r="DF89" s="100">
        <f t="shared" si="175"/>
        <v>2.2154541449130117E-3</v>
      </c>
      <c r="DG89" s="104" t="e">
        <f t="shared" si="176"/>
        <v>#N/A</v>
      </c>
      <c r="DH89" s="104" t="e">
        <f t="shared" si="177"/>
        <v>#N/A</v>
      </c>
      <c r="DI89">
        <v>48</v>
      </c>
      <c r="DJ89" s="100">
        <f t="shared" si="178"/>
        <v>2.5130173789246714E-3</v>
      </c>
      <c r="DK89" s="104" t="e">
        <f t="shared" si="179"/>
        <v>#N/A</v>
      </c>
      <c r="DL89" s="104" t="e">
        <f t="shared" si="180"/>
        <v>#N/A</v>
      </c>
      <c r="DM89">
        <v>47</v>
      </c>
      <c r="DN89" s="100">
        <f t="shared" si="181"/>
        <v>2.8505470814090728E-3</v>
      </c>
      <c r="DO89" s="104" t="e">
        <f t="shared" si="182"/>
        <v>#N/A</v>
      </c>
      <c r="DP89" s="104" t="e">
        <f t="shared" si="183"/>
        <v>#N/A</v>
      </c>
      <c r="DQ89">
        <v>46</v>
      </c>
      <c r="DR89" s="100">
        <f t="shared" si="184"/>
        <v>3.2334112495500411E-3</v>
      </c>
      <c r="DS89" s="104" t="e">
        <f t="shared" si="185"/>
        <v>#N/A</v>
      </c>
      <c r="DT89" s="104" t="e">
        <f t="shared" si="186"/>
        <v>#N/A</v>
      </c>
      <c r="DU89">
        <v>45</v>
      </c>
      <c r="DV89" s="100">
        <f t="shared" si="187"/>
        <v>3.6676988697722907E-3</v>
      </c>
      <c r="DW89" s="104" t="e">
        <f t="shared" si="188"/>
        <v>#N/A</v>
      </c>
      <c r="DX89" s="104" t="e">
        <f t="shared" si="189"/>
        <v>#N/A</v>
      </c>
    </row>
    <row r="90" spans="70:128">
      <c r="DB90" s="6"/>
      <c r="DC90" s="6"/>
      <c r="DD90" s="6"/>
      <c r="DE90">
        <v>50</v>
      </c>
      <c r="DF90" s="100">
        <f t="shared" si="175"/>
        <v>1.953125E-3</v>
      </c>
      <c r="DG90" s="104" t="e">
        <f t="shared" si="176"/>
        <v>#N/A</v>
      </c>
      <c r="DH90" s="104" t="e">
        <f t="shared" si="177"/>
        <v>#N/A</v>
      </c>
      <c r="DI90">
        <v>49</v>
      </c>
      <c r="DJ90" s="100">
        <f t="shared" si="178"/>
        <v>2.2154541449130117E-3</v>
      </c>
      <c r="DK90" s="104" t="e">
        <f t="shared" si="179"/>
        <v>#N/A</v>
      </c>
      <c r="DL90" s="104" t="e">
        <f t="shared" si="180"/>
        <v>#N/A</v>
      </c>
      <c r="DM90">
        <v>48</v>
      </c>
      <c r="DN90" s="100">
        <f t="shared" si="181"/>
        <v>2.5130173789246714E-3</v>
      </c>
      <c r="DO90" s="104" t="e">
        <f t="shared" si="182"/>
        <v>#N/A</v>
      </c>
      <c r="DP90" s="104" t="e">
        <f t="shared" si="183"/>
        <v>#N/A</v>
      </c>
      <c r="DQ90">
        <v>47</v>
      </c>
      <c r="DR90" s="100">
        <f t="shared" si="184"/>
        <v>2.8505470814090728E-3</v>
      </c>
      <c r="DS90" s="104" t="e">
        <f t="shared" si="185"/>
        <v>#N/A</v>
      </c>
      <c r="DT90" s="104" t="e">
        <f t="shared" si="186"/>
        <v>#N/A</v>
      </c>
      <c r="DU90">
        <v>46</v>
      </c>
      <c r="DV90" s="100">
        <f t="shared" si="187"/>
        <v>3.2334112495500411E-3</v>
      </c>
      <c r="DW90" s="104" t="e">
        <f t="shared" si="188"/>
        <v>#N/A</v>
      </c>
      <c r="DX90" s="104" t="e">
        <f t="shared" si="189"/>
        <v>#N/A</v>
      </c>
    </row>
    <row r="91" spans="70:128">
      <c r="DF91" s="6"/>
      <c r="DG91" s="6"/>
      <c r="DH91" s="6"/>
      <c r="DI91">
        <v>50</v>
      </c>
      <c r="DJ91" s="100">
        <f t="shared" si="178"/>
        <v>1.953125E-3</v>
      </c>
      <c r="DK91" s="104" t="e">
        <f t="shared" si="179"/>
        <v>#N/A</v>
      </c>
      <c r="DL91" s="104" t="e">
        <f t="shared" si="180"/>
        <v>#N/A</v>
      </c>
      <c r="DM91">
        <v>49</v>
      </c>
      <c r="DN91" s="100">
        <f t="shared" si="181"/>
        <v>2.2154541449130117E-3</v>
      </c>
      <c r="DO91" s="104" t="e">
        <f t="shared" si="182"/>
        <v>#N/A</v>
      </c>
      <c r="DP91" s="104" t="e">
        <f t="shared" si="183"/>
        <v>#N/A</v>
      </c>
      <c r="DQ91">
        <v>48</v>
      </c>
      <c r="DR91" s="100">
        <f t="shared" si="184"/>
        <v>2.5130173789246714E-3</v>
      </c>
      <c r="DS91" s="104" t="e">
        <f t="shared" si="185"/>
        <v>#N/A</v>
      </c>
      <c r="DT91" s="104" t="e">
        <f t="shared" si="186"/>
        <v>#N/A</v>
      </c>
      <c r="DU91">
        <v>47</v>
      </c>
      <c r="DV91" s="100">
        <f t="shared" si="187"/>
        <v>2.8505470814090728E-3</v>
      </c>
      <c r="DW91" s="104" t="e">
        <f t="shared" si="188"/>
        <v>#N/A</v>
      </c>
      <c r="DX91" s="104" t="e">
        <f t="shared" si="189"/>
        <v>#N/A</v>
      </c>
    </row>
    <row r="92" spans="70:128">
      <c r="DJ92" s="6"/>
      <c r="DK92" s="6"/>
      <c r="DL92" s="6"/>
      <c r="DM92">
        <v>50</v>
      </c>
      <c r="DN92" s="100">
        <f t="shared" si="181"/>
        <v>1.953125E-3</v>
      </c>
      <c r="DO92" s="104" t="e">
        <f t="shared" si="182"/>
        <v>#N/A</v>
      </c>
      <c r="DP92" s="104" t="e">
        <f t="shared" si="183"/>
        <v>#N/A</v>
      </c>
      <c r="DQ92">
        <v>49</v>
      </c>
      <c r="DR92" s="100">
        <f t="shared" si="184"/>
        <v>2.2154541449130117E-3</v>
      </c>
      <c r="DS92" s="104" t="e">
        <f t="shared" si="185"/>
        <v>#N/A</v>
      </c>
      <c r="DT92" s="104" t="e">
        <f t="shared" si="186"/>
        <v>#N/A</v>
      </c>
      <c r="DU92">
        <v>48</v>
      </c>
      <c r="DV92" s="100">
        <f t="shared" si="187"/>
        <v>2.5130173789246714E-3</v>
      </c>
      <c r="DW92" s="104" t="e">
        <f t="shared" si="188"/>
        <v>#N/A</v>
      </c>
      <c r="DX92" s="104" t="e">
        <f t="shared" si="189"/>
        <v>#N/A</v>
      </c>
    </row>
    <row r="93" spans="70:128">
      <c r="DN93" s="6"/>
      <c r="DO93" s="6"/>
      <c r="DP93" s="6"/>
      <c r="DQ93">
        <v>50</v>
      </c>
      <c r="DR93" s="100">
        <f t="shared" si="184"/>
        <v>1.953125E-3</v>
      </c>
      <c r="DS93" s="104" t="e">
        <f t="shared" si="185"/>
        <v>#N/A</v>
      </c>
      <c r="DT93" s="104" t="e">
        <f t="shared" si="186"/>
        <v>#N/A</v>
      </c>
      <c r="DU93">
        <v>49</v>
      </c>
      <c r="DV93" s="100">
        <f t="shared" si="187"/>
        <v>2.2154541449130117E-3</v>
      </c>
      <c r="DW93" s="104" t="e">
        <f t="shared" si="188"/>
        <v>#N/A</v>
      </c>
      <c r="DX93" s="104" t="e">
        <f t="shared" si="189"/>
        <v>#N/A</v>
      </c>
    </row>
    <row r="94" spans="70:128">
      <c r="DR94" s="6"/>
      <c r="DS94" s="6"/>
      <c r="DT94" s="6"/>
      <c r="DU94">
        <v>50</v>
      </c>
      <c r="DV94" s="100">
        <f t="shared" si="187"/>
        <v>1.953125E-3</v>
      </c>
      <c r="DW94" s="104" t="e">
        <f t="shared" si="188"/>
        <v>#N/A</v>
      </c>
      <c r="DX94" s="104" t="e">
        <f t="shared" si="189"/>
        <v>#N/A</v>
      </c>
    </row>
    <row r="95" spans="70:128">
      <c r="DV95" s="6"/>
      <c r="DW95" s="6"/>
      <c r="DX95" s="6"/>
    </row>
  </sheetData>
  <sheetProtection password="C24F" sheet="1" objects="1" scenarios="1"/>
  <customSheetViews>
    <customSheetView guid="{C282F3AD-FD8E-4599-82FE-23A64399EB81}">
      <pageMargins left="0.75" right="0.75" top="1" bottom="1" header="0.5" footer="0.5"/>
      <headerFooter alignWithMargins="0"/>
    </customSheetView>
  </customSheetViews>
  <mergeCells count="31">
    <mergeCell ref="DZ14:ED14"/>
    <mergeCell ref="AC14:AF14"/>
    <mergeCell ref="AG14:AJ14"/>
    <mergeCell ref="AK14:AN14"/>
    <mergeCell ref="AO14:AR14"/>
    <mergeCell ref="DU14:DX14"/>
    <mergeCell ref="BM14:BP14"/>
    <mergeCell ref="BQ14:BT14"/>
    <mergeCell ref="BU14:BX14"/>
    <mergeCell ref="BY14:CB14"/>
    <mergeCell ref="CC14:CF14"/>
    <mergeCell ref="DA14:DD14"/>
    <mergeCell ref="DE14:DH14"/>
    <mergeCell ref="DI14:DL14"/>
    <mergeCell ref="DM14:DP14"/>
    <mergeCell ref="DQ14:DT14"/>
    <mergeCell ref="I14:L14"/>
    <mergeCell ref="M14:P14"/>
    <mergeCell ref="Q14:T14"/>
    <mergeCell ref="U14:X14"/>
    <mergeCell ref="Y14:AB14"/>
    <mergeCell ref="CG14:CJ14"/>
    <mergeCell ref="CK14:CN14"/>
    <mergeCell ref="CO14:CR14"/>
    <mergeCell ref="CS14:CV14"/>
    <mergeCell ref="CW14:CZ14"/>
    <mergeCell ref="AS14:AV14"/>
    <mergeCell ref="AW14:AZ14"/>
    <mergeCell ref="BA14:BD14"/>
    <mergeCell ref="BE14:BH14"/>
    <mergeCell ref="BI14:BL14"/>
  </mergeCells>
  <phoneticPr fontId="10"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sheetPr>
    <tabColor rgb="FF92D050"/>
  </sheetPr>
  <dimension ref="B2:ED124"/>
  <sheetViews>
    <sheetView workbookViewId="0"/>
  </sheetViews>
  <sheetFormatPr defaultRowHeight="12.75"/>
  <cols>
    <col min="1" max="1" width="3.85546875" customWidth="1"/>
    <col min="4" max="5" width="9.140625" customWidth="1"/>
    <col min="7" max="8" width="3.140625" customWidth="1"/>
    <col min="130" max="134" width="11.7109375" customWidth="1"/>
  </cols>
  <sheetData>
    <row r="2" spans="2:134">
      <c r="B2" s="9" t="s">
        <v>101</v>
      </c>
    </row>
    <row r="3" spans="2:134">
      <c r="B3" s="9" t="s">
        <v>215</v>
      </c>
    </row>
    <row r="5" spans="2:134">
      <c r="B5" s="9" t="s">
        <v>193</v>
      </c>
    </row>
    <row r="7" spans="2:134">
      <c r="I7" s="9"/>
    </row>
    <row r="8" spans="2:134">
      <c r="C8" s="1" t="s">
        <v>3</v>
      </c>
      <c r="D8" s="175" t="e">
        <f>'GHG Analysis'!E42</f>
        <v>#N/A</v>
      </c>
      <c r="I8" s="9"/>
    </row>
    <row r="9" spans="2:134">
      <c r="C9" s="106" t="s">
        <v>196</v>
      </c>
      <c r="D9">
        <v>-1</v>
      </c>
    </row>
    <row r="10" spans="2:134">
      <c r="C10" s="1" t="s">
        <v>38</v>
      </c>
      <c r="D10" s="5" t="e">
        <f>-D9/('GHG Model - Forest Thinnings'!$D$8-1)</f>
        <v>#N/A</v>
      </c>
      <c r="I10" s="1"/>
      <c r="J10" s="4"/>
    </row>
    <row r="11" spans="2:134">
      <c r="I11" s="8"/>
      <c r="J11" s="95"/>
    </row>
    <row r="12" spans="2:134">
      <c r="B12" s="1"/>
      <c r="I12" s="1"/>
      <c r="J12" s="7"/>
    </row>
    <row r="13" spans="2:134">
      <c r="B13" s="9" t="s">
        <v>102</v>
      </c>
      <c r="G13" s="99"/>
      <c r="I13" s="9" t="s">
        <v>103</v>
      </c>
      <c r="J13" s="3"/>
    </row>
    <row r="14" spans="2:134">
      <c r="B14" s="1"/>
      <c r="G14" s="99"/>
      <c r="I14" s="257" t="s">
        <v>6</v>
      </c>
      <c r="J14" s="258"/>
      <c r="K14" s="258"/>
      <c r="L14" s="259"/>
      <c r="M14" s="257" t="s">
        <v>7</v>
      </c>
      <c r="N14" s="258"/>
      <c r="O14" s="258"/>
      <c r="P14" s="259"/>
      <c r="Q14" s="257" t="s">
        <v>8</v>
      </c>
      <c r="R14" s="258"/>
      <c r="S14" s="258"/>
      <c r="T14" s="259"/>
      <c r="U14" s="257" t="s">
        <v>9</v>
      </c>
      <c r="V14" s="258"/>
      <c r="W14" s="258"/>
      <c r="X14" s="259"/>
      <c r="Y14" s="257" t="s">
        <v>10</v>
      </c>
      <c r="Z14" s="258"/>
      <c r="AA14" s="258"/>
      <c r="AB14" s="259"/>
      <c r="AC14" s="257" t="s">
        <v>11</v>
      </c>
      <c r="AD14" s="258"/>
      <c r="AE14" s="258"/>
      <c r="AF14" s="259"/>
      <c r="AG14" s="257" t="s">
        <v>12</v>
      </c>
      <c r="AH14" s="258"/>
      <c r="AI14" s="258"/>
      <c r="AJ14" s="259"/>
      <c r="AK14" s="257" t="s">
        <v>13</v>
      </c>
      <c r="AL14" s="258"/>
      <c r="AM14" s="258"/>
      <c r="AN14" s="259"/>
      <c r="AO14" s="257" t="s">
        <v>14</v>
      </c>
      <c r="AP14" s="258"/>
      <c r="AQ14" s="258"/>
      <c r="AR14" s="259"/>
      <c r="AS14" s="257" t="s">
        <v>15</v>
      </c>
      <c r="AT14" s="258"/>
      <c r="AU14" s="258"/>
      <c r="AV14" s="259"/>
      <c r="AW14" s="257" t="s">
        <v>16</v>
      </c>
      <c r="AX14" s="258"/>
      <c r="AY14" s="258"/>
      <c r="AZ14" s="259"/>
      <c r="BA14" s="257" t="s">
        <v>17</v>
      </c>
      <c r="BB14" s="258"/>
      <c r="BC14" s="258"/>
      <c r="BD14" s="259"/>
      <c r="BE14" s="257" t="s">
        <v>18</v>
      </c>
      <c r="BF14" s="258"/>
      <c r="BG14" s="258"/>
      <c r="BH14" s="259"/>
      <c r="BI14" s="257" t="s">
        <v>19</v>
      </c>
      <c r="BJ14" s="258"/>
      <c r="BK14" s="258"/>
      <c r="BL14" s="259"/>
      <c r="BM14" s="257" t="s">
        <v>20</v>
      </c>
      <c r="BN14" s="258"/>
      <c r="BO14" s="258"/>
      <c r="BP14" s="259"/>
      <c r="BQ14" s="257" t="s">
        <v>21</v>
      </c>
      <c r="BR14" s="258"/>
      <c r="BS14" s="258"/>
      <c r="BT14" s="259"/>
      <c r="BU14" s="257" t="s">
        <v>22</v>
      </c>
      <c r="BV14" s="258"/>
      <c r="BW14" s="258"/>
      <c r="BX14" s="259"/>
      <c r="BY14" s="257" t="s">
        <v>23</v>
      </c>
      <c r="BZ14" s="258"/>
      <c r="CA14" s="258"/>
      <c r="CB14" s="259"/>
      <c r="CC14" s="257" t="s">
        <v>24</v>
      </c>
      <c r="CD14" s="258"/>
      <c r="CE14" s="258"/>
      <c r="CF14" s="259"/>
      <c r="CG14" s="257" t="s">
        <v>25</v>
      </c>
      <c r="CH14" s="258"/>
      <c r="CI14" s="258"/>
      <c r="CJ14" s="259"/>
      <c r="CK14" s="257" t="s">
        <v>26</v>
      </c>
      <c r="CL14" s="258"/>
      <c r="CM14" s="258"/>
      <c r="CN14" s="259"/>
      <c r="CO14" s="257" t="s">
        <v>27</v>
      </c>
      <c r="CP14" s="258"/>
      <c r="CQ14" s="258"/>
      <c r="CR14" s="259"/>
      <c r="CS14" s="257" t="s">
        <v>28</v>
      </c>
      <c r="CT14" s="258"/>
      <c r="CU14" s="258"/>
      <c r="CV14" s="259"/>
      <c r="CW14" s="257" t="s">
        <v>29</v>
      </c>
      <c r="CX14" s="258"/>
      <c r="CY14" s="258"/>
      <c r="CZ14" s="259"/>
      <c r="DA14" s="257" t="s">
        <v>30</v>
      </c>
      <c r="DB14" s="258"/>
      <c r="DC14" s="258"/>
      <c r="DD14" s="259"/>
      <c r="DE14" s="257" t="s">
        <v>31</v>
      </c>
      <c r="DF14" s="258"/>
      <c r="DG14" s="258"/>
      <c r="DH14" s="259"/>
      <c r="DI14" s="257" t="s">
        <v>32</v>
      </c>
      <c r="DJ14" s="258"/>
      <c r="DK14" s="258"/>
      <c r="DL14" s="259"/>
      <c r="DM14" s="257" t="s">
        <v>33</v>
      </c>
      <c r="DN14" s="258"/>
      <c r="DO14" s="258"/>
      <c r="DP14" s="259"/>
      <c r="DQ14" s="257" t="s">
        <v>34</v>
      </c>
      <c r="DR14" s="258"/>
      <c r="DS14" s="258"/>
      <c r="DT14" s="259"/>
      <c r="DU14" s="257" t="s">
        <v>35</v>
      </c>
      <c r="DV14" s="258"/>
      <c r="DW14" s="258"/>
      <c r="DX14" s="259"/>
      <c r="DZ14" s="257" t="s">
        <v>36</v>
      </c>
      <c r="EA14" s="258"/>
      <c r="EB14" s="258"/>
      <c r="EC14" s="258"/>
      <c r="ED14" s="259"/>
    </row>
    <row r="15" spans="2:134" ht="25.5">
      <c r="B15" s="110" t="s">
        <v>191</v>
      </c>
      <c r="C15" s="110" t="s">
        <v>192</v>
      </c>
      <c r="D15" s="107" t="s">
        <v>190</v>
      </c>
      <c r="E15" s="107" t="s">
        <v>4</v>
      </c>
      <c r="F15" s="107"/>
      <c r="G15" s="109"/>
      <c r="H15" s="107"/>
      <c r="I15" s="110" t="s">
        <v>191</v>
      </c>
      <c r="J15" s="110" t="s">
        <v>192</v>
      </c>
      <c r="K15" s="107" t="s">
        <v>190</v>
      </c>
      <c r="L15" s="107" t="s">
        <v>4</v>
      </c>
      <c r="M15" s="110" t="s">
        <v>191</v>
      </c>
      <c r="N15" s="110" t="s">
        <v>192</v>
      </c>
      <c r="O15" s="107" t="s">
        <v>190</v>
      </c>
      <c r="P15" s="107" t="s">
        <v>4</v>
      </c>
      <c r="Q15" s="110" t="s">
        <v>191</v>
      </c>
      <c r="R15" s="110" t="s">
        <v>192</v>
      </c>
      <c r="S15" s="107" t="s">
        <v>190</v>
      </c>
      <c r="T15" s="107" t="s">
        <v>4</v>
      </c>
      <c r="U15" s="110" t="s">
        <v>191</v>
      </c>
      <c r="V15" s="110" t="s">
        <v>192</v>
      </c>
      <c r="W15" s="107" t="s">
        <v>190</v>
      </c>
      <c r="X15" s="107" t="s">
        <v>4</v>
      </c>
      <c r="Y15" s="110" t="s">
        <v>191</v>
      </c>
      <c r="Z15" s="110" t="s">
        <v>192</v>
      </c>
      <c r="AA15" s="107" t="s">
        <v>190</v>
      </c>
      <c r="AB15" s="107" t="s">
        <v>4</v>
      </c>
      <c r="AC15" s="110" t="s">
        <v>191</v>
      </c>
      <c r="AD15" s="110" t="s">
        <v>192</v>
      </c>
      <c r="AE15" s="107" t="s">
        <v>190</v>
      </c>
      <c r="AF15" s="107" t="s">
        <v>4</v>
      </c>
      <c r="AG15" s="110" t="s">
        <v>191</v>
      </c>
      <c r="AH15" s="110" t="s">
        <v>192</v>
      </c>
      <c r="AI15" s="107" t="s">
        <v>190</v>
      </c>
      <c r="AJ15" s="107" t="s">
        <v>4</v>
      </c>
      <c r="AK15" s="110" t="s">
        <v>191</v>
      </c>
      <c r="AL15" s="110" t="s">
        <v>192</v>
      </c>
      <c r="AM15" s="107" t="s">
        <v>190</v>
      </c>
      <c r="AN15" s="107" t="s">
        <v>4</v>
      </c>
      <c r="AO15" s="110" t="s">
        <v>191</v>
      </c>
      <c r="AP15" s="110" t="s">
        <v>192</v>
      </c>
      <c r="AQ15" s="107" t="s">
        <v>190</v>
      </c>
      <c r="AR15" s="107" t="s">
        <v>4</v>
      </c>
      <c r="AS15" s="110" t="s">
        <v>191</v>
      </c>
      <c r="AT15" s="110" t="s">
        <v>192</v>
      </c>
      <c r="AU15" s="107" t="s">
        <v>190</v>
      </c>
      <c r="AV15" s="107" t="s">
        <v>4</v>
      </c>
      <c r="AW15" s="110" t="s">
        <v>191</v>
      </c>
      <c r="AX15" s="110" t="s">
        <v>192</v>
      </c>
      <c r="AY15" s="107" t="s">
        <v>190</v>
      </c>
      <c r="AZ15" s="107" t="s">
        <v>4</v>
      </c>
      <c r="BA15" s="110" t="s">
        <v>191</v>
      </c>
      <c r="BB15" s="110" t="s">
        <v>192</v>
      </c>
      <c r="BC15" s="107" t="s">
        <v>190</v>
      </c>
      <c r="BD15" s="107" t="s">
        <v>4</v>
      </c>
      <c r="BE15" s="110" t="s">
        <v>191</v>
      </c>
      <c r="BF15" s="110" t="s">
        <v>192</v>
      </c>
      <c r="BG15" s="107" t="s">
        <v>190</v>
      </c>
      <c r="BH15" s="107" t="s">
        <v>4</v>
      </c>
      <c r="BI15" s="110" t="s">
        <v>191</v>
      </c>
      <c r="BJ15" s="110" t="s">
        <v>192</v>
      </c>
      <c r="BK15" s="107" t="s">
        <v>190</v>
      </c>
      <c r="BL15" s="107" t="s">
        <v>4</v>
      </c>
      <c r="BM15" s="110" t="s">
        <v>191</v>
      </c>
      <c r="BN15" s="110" t="s">
        <v>192</v>
      </c>
      <c r="BO15" s="107" t="s">
        <v>190</v>
      </c>
      <c r="BP15" s="107" t="s">
        <v>4</v>
      </c>
      <c r="BQ15" s="110" t="s">
        <v>191</v>
      </c>
      <c r="BR15" s="110" t="s">
        <v>192</v>
      </c>
      <c r="BS15" s="107" t="s">
        <v>190</v>
      </c>
      <c r="BT15" s="107" t="s">
        <v>4</v>
      </c>
      <c r="BU15" s="110" t="s">
        <v>191</v>
      </c>
      <c r="BV15" s="110" t="s">
        <v>192</v>
      </c>
      <c r="BW15" s="107" t="s">
        <v>190</v>
      </c>
      <c r="BX15" s="107" t="s">
        <v>4</v>
      </c>
      <c r="BY15" s="110" t="s">
        <v>191</v>
      </c>
      <c r="BZ15" s="110" t="s">
        <v>192</v>
      </c>
      <c r="CA15" s="107" t="s">
        <v>190</v>
      </c>
      <c r="CB15" s="107" t="s">
        <v>4</v>
      </c>
      <c r="CC15" s="110" t="s">
        <v>191</v>
      </c>
      <c r="CD15" s="110" t="s">
        <v>192</v>
      </c>
      <c r="CE15" s="107" t="s">
        <v>190</v>
      </c>
      <c r="CF15" s="107" t="s">
        <v>4</v>
      </c>
      <c r="CG15" s="110" t="s">
        <v>191</v>
      </c>
      <c r="CH15" s="110" t="s">
        <v>192</v>
      </c>
      <c r="CI15" s="107" t="s">
        <v>190</v>
      </c>
      <c r="CJ15" s="107" t="s">
        <v>4</v>
      </c>
      <c r="CK15" s="110" t="s">
        <v>191</v>
      </c>
      <c r="CL15" s="110" t="s">
        <v>192</v>
      </c>
      <c r="CM15" s="107" t="s">
        <v>190</v>
      </c>
      <c r="CN15" s="107" t="s">
        <v>4</v>
      </c>
      <c r="CO15" s="110" t="s">
        <v>191</v>
      </c>
      <c r="CP15" s="110" t="s">
        <v>192</v>
      </c>
      <c r="CQ15" s="107" t="s">
        <v>190</v>
      </c>
      <c r="CR15" s="107" t="s">
        <v>4</v>
      </c>
      <c r="CS15" s="110" t="s">
        <v>191</v>
      </c>
      <c r="CT15" s="110" t="s">
        <v>192</v>
      </c>
      <c r="CU15" s="107" t="s">
        <v>190</v>
      </c>
      <c r="CV15" s="107" t="s">
        <v>4</v>
      </c>
      <c r="CW15" s="110" t="s">
        <v>191</v>
      </c>
      <c r="CX15" s="110" t="s">
        <v>192</v>
      </c>
      <c r="CY15" s="107" t="s">
        <v>190</v>
      </c>
      <c r="CZ15" s="107" t="s">
        <v>4</v>
      </c>
      <c r="DA15" s="110" t="s">
        <v>191</v>
      </c>
      <c r="DB15" s="110" t="s">
        <v>192</v>
      </c>
      <c r="DC15" s="107" t="s">
        <v>190</v>
      </c>
      <c r="DD15" s="107" t="s">
        <v>4</v>
      </c>
      <c r="DE15" s="110" t="s">
        <v>191</v>
      </c>
      <c r="DF15" s="110" t="s">
        <v>192</v>
      </c>
      <c r="DG15" s="107" t="s">
        <v>190</v>
      </c>
      <c r="DH15" s="107" t="s">
        <v>4</v>
      </c>
      <c r="DI15" s="110" t="s">
        <v>191</v>
      </c>
      <c r="DJ15" s="110" t="s">
        <v>192</v>
      </c>
      <c r="DK15" s="107" t="s">
        <v>190</v>
      </c>
      <c r="DL15" s="107" t="s">
        <v>4</v>
      </c>
      <c r="DM15" s="110" t="s">
        <v>191</v>
      </c>
      <c r="DN15" s="110" t="s">
        <v>192</v>
      </c>
      <c r="DO15" s="107" t="s">
        <v>190</v>
      </c>
      <c r="DP15" s="107" t="s">
        <v>4</v>
      </c>
      <c r="DQ15" s="110" t="s">
        <v>191</v>
      </c>
      <c r="DR15" s="110" t="s">
        <v>192</v>
      </c>
      <c r="DS15" s="107" t="s">
        <v>190</v>
      </c>
      <c r="DT15" s="107" t="s">
        <v>4</v>
      </c>
      <c r="DU15" s="110" t="s">
        <v>191</v>
      </c>
      <c r="DV15" s="110" t="s">
        <v>192</v>
      </c>
      <c r="DW15" s="107" t="s">
        <v>190</v>
      </c>
      <c r="DX15" s="107" t="s">
        <v>4</v>
      </c>
      <c r="DY15" s="107"/>
      <c r="DZ15" s="107" t="s">
        <v>0</v>
      </c>
      <c r="EA15" s="108" t="s">
        <v>37</v>
      </c>
      <c r="EB15" s="108" t="s">
        <v>38</v>
      </c>
      <c r="EC15" s="108" t="s">
        <v>190</v>
      </c>
      <c r="ED15" s="108" t="s">
        <v>39</v>
      </c>
    </row>
    <row r="16" spans="2:134">
      <c r="B16">
        <v>1</v>
      </c>
      <c r="C16" s="100">
        <f>Parameters!$C$41*EXP(Parameters!$D$41*B16)</f>
        <v>1.1104937980855236</v>
      </c>
      <c r="D16" s="6" t="e">
        <f t="shared" ref="D16:D47" si="0">-$D$10*(1-C16)</f>
        <v>#N/A</v>
      </c>
      <c r="E16" s="6" t="e">
        <f t="shared" ref="E16:E47" si="1">$D$10+D16</f>
        <v>#N/A</v>
      </c>
      <c r="G16" s="99"/>
      <c r="I16">
        <v>1</v>
      </c>
      <c r="J16" s="100">
        <f>$C$16</f>
        <v>1.1104937980855236</v>
      </c>
      <c r="K16" s="6" t="e">
        <f t="shared" ref="K16:K47" si="2">-$D$10*(1-J16)</f>
        <v>#N/A</v>
      </c>
      <c r="L16" s="6" t="e">
        <f t="shared" ref="L16:L47" si="3">$D$10+K16</f>
        <v>#N/A</v>
      </c>
      <c r="DZ16">
        <v>1</v>
      </c>
      <c r="EA16">
        <f>MIN(DZ16,30)*$D$9</f>
        <v>-1</v>
      </c>
      <c r="EB16" s="100" t="e">
        <f>MIN(DZ16,30)*$D$10</f>
        <v>#N/A</v>
      </c>
      <c r="EC16" s="5" t="e">
        <f t="shared" ref="EC16:EC47" si="4">K16+O16+S16+W16+AA16+AE16+AI16+AM16+AQ16+AU16+AY16+BC16+BG16+BK16+BO16+BS16+BW16+CA16+CE16+CI16+CM16+CQ16+CU16+CY16+DC16+DG16+DK16+DO16+DS16+DW16</f>
        <v>#N/A</v>
      </c>
      <c r="ED16" s="5" t="e">
        <f t="shared" ref="ED16:ED47" si="5">L16+P16+T16+X16+AB16+AF16+AJ16+AN16+AR16+AV16+AZ16+BD16+BH16+BL16+BP16+BT16+BX16+CB16+CF16+CJ16+CN16+CR16+CV16+CZ16+DD16+DH16+DL16+DP16+DT16+DX16</f>
        <v>#N/A</v>
      </c>
    </row>
    <row r="17" spans="2:134">
      <c r="B17">
        <v>2</v>
      </c>
      <c r="C17" s="100">
        <f>Parameters!$C$41*EXP(Parameters!$D$41*B17)</f>
        <v>1.0972475091969141</v>
      </c>
      <c r="D17" s="6" t="e">
        <f t="shared" si="0"/>
        <v>#N/A</v>
      </c>
      <c r="E17" s="6" t="e">
        <f t="shared" si="1"/>
        <v>#N/A</v>
      </c>
      <c r="G17" s="99"/>
      <c r="I17">
        <v>2</v>
      </c>
      <c r="J17" s="100">
        <f>$C$17</f>
        <v>1.0972475091969141</v>
      </c>
      <c r="K17" s="6" t="e">
        <f t="shared" si="2"/>
        <v>#N/A</v>
      </c>
      <c r="L17" s="6" t="e">
        <f t="shared" si="3"/>
        <v>#N/A</v>
      </c>
      <c r="M17">
        <v>1</v>
      </c>
      <c r="N17" s="100">
        <f>$C$16</f>
        <v>1.1104937980855236</v>
      </c>
      <c r="O17" s="6" t="e">
        <f t="shared" ref="O17:O48" si="6">-$D$10*(1-N17)</f>
        <v>#N/A</v>
      </c>
      <c r="P17" s="6" t="e">
        <f t="shared" ref="P17:P48" si="7">$D$10+O17</f>
        <v>#N/A</v>
      </c>
      <c r="DZ17">
        <v>2</v>
      </c>
      <c r="EA17">
        <f t="shared" ref="EA17:EA65" si="8">MIN(DZ17,30)*$D$9</f>
        <v>-2</v>
      </c>
      <c r="EB17" s="100" t="e">
        <f t="shared" ref="EB17:EB65" si="9">MIN(DZ17,30)*$D$10</f>
        <v>#N/A</v>
      </c>
      <c r="EC17" s="5" t="e">
        <f t="shared" si="4"/>
        <v>#N/A</v>
      </c>
      <c r="ED17" s="5" t="e">
        <f t="shared" si="5"/>
        <v>#N/A</v>
      </c>
    </row>
    <row r="18" spans="2:134">
      <c r="B18">
        <v>3</v>
      </c>
      <c r="C18" s="100">
        <f>Parameters!$C$41*EXP(Parameters!$D$41*B18)</f>
        <v>1.084159225845682</v>
      </c>
      <c r="D18" s="6" t="e">
        <f t="shared" si="0"/>
        <v>#N/A</v>
      </c>
      <c r="E18" s="6" t="e">
        <f t="shared" si="1"/>
        <v>#N/A</v>
      </c>
      <c r="G18" s="99"/>
      <c r="I18">
        <v>3</v>
      </c>
      <c r="J18" s="100">
        <f>$C$18</f>
        <v>1.084159225845682</v>
      </c>
      <c r="K18" s="6" t="e">
        <f t="shared" si="2"/>
        <v>#N/A</v>
      </c>
      <c r="L18" s="6" t="e">
        <f t="shared" si="3"/>
        <v>#N/A</v>
      </c>
      <c r="M18">
        <v>2</v>
      </c>
      <c r="N18" s="100">
        <f>$C$17</f>
        <v>1.0972475091969141</v>
      </c>
      <c r="O18" s="6" t="e">
        <f t="shared" si="6"/>
        <v>#N/A</v>
      </c>
      <c r="P18" s="6" t="e">
        <f t="shared" si="7"/>
        <v>#N/A</v>
      </c>
      <c r="Q18">
        <v>1</v>
      </c>
      <c r="R18" s="100">
        <f>$C$16</f>
        <v>1.1104937980855236</v>
      </c>
      <c r="S18" s="6" t="e">
        <f t="shared" ref="S18:S49" si="10">-$D$10*(1-R18)</f>
        <v>#N/A</v>
      </c>
      <c r="T18" s="6" t="e">
        <f t="shared" ref="T18:T49" si="11">$D$10+S18</f>
        <v>#N/A</v>
      </c>
      <c r="DZ18">
        <v>3</v>
      </c>
      <c r="EA18">
        <f t="shared" si="8"/>
        <v>-3</v>
      </c>
      <c r="EB18" s="100" t="e">
        <f t="shared" si="9"/>
        <v>#N/A</v>
      </c>
      <c r="EC18" s="5" t="e">
        <f t="shared" si="4"/>
        <v>#N/A</v>
      </c>
      <c r="ED18" s="5" t="e">
        <f t="shared" si="5"/>
        <v>#N/A</v>
      </c>
    </row>
    <row r="19" spans="2:134">
      <c r="B19">
        <v>4</v>
      </c>
      <c r="C19" s="100">
        <f>Parameters!$C$41*EXP(Parameters!$D$41*B19)</f>
        <v>1.0712270632964074</v>
      </c>
      <c r="D19" s="6" t="e">
        <f t="shared" si="0"/>
        <v>#N/A</v>
      </c>
      <c r="E19" s="6" t="e">
        <f t="shared" si="1"/>
        <v>#N/A</v>
      </c>
      <c r="G19" s="99"/>
      <c r="I19">
        <v>4</v>
      </c>
      <c r="J19" s="100">
        <f>$C$19</f>
        <v>1.0712270632964074</v>
      </c>
      <c r="K19" s="6" t="e">
        <f t="shared" si="2"/>
        <v>#N/A</v>
      </c>
      <c r="L19" s="6" t="e">
        <f t="shared" si="3"/>
        <v>#N/A</v>
      </c>
      <c r="M19">
        <v>3</v>
      </c>
      <c r="N19" s="100">
        <f>$C$18</f>
        <v>1.084159225845682</v>
      </c>
      <c r="O19" s="6" t="e">
        <f t="shared" si="6"/>
        <v>#N/A</v>
      </c>
      <c r="P19" s="6" t="e">
        <f t="shared" si="7"/>
        <v>#N/A</v>
      </c>
      <c r="Q19">
        <v>2</v>
      </c>
      <c r="R19" s="100">
        <f>$C$17</f>
        <v>1.0972475091969141</v>
      </c>
      <c r="S19" s="6" t="e">
        <f t="shared" si="10"/>
        <v>#N/A</v>
      </c>
      <c r="T19" s="6" t="e">
        <f t="shared" si="11"/>
        <v>#N/A</v>
      </c>
      <c r="U19">
        <v>1</v>
      </c>
      <c r="V19" s="100">
        <f>$C$16</f>
        <v>1.1104937980855236</v>
      </c>
      <c r="W19" s="6" t="e">
        <f t="shared" ref="W19:W50" si="12">-$D$10*(1-V19)</f>
        <v>#N/A</v>
      </c>
      <c r="X19" s="6" t="e">
        <f t="shared" ref="X19:X50" si="13">$D$10+W19</f>
        <v>#N/A</v>
      </c>
      <c r="DZ19">
        <v>4</v>
      </c>
      <c r="EA19">
        <f t="shared" si="8"/>
        <v>-4</v>
      </c>
      <c r="EB19" s="100" t="e">
        <f t="shared" si="9"/>
        <v>#N/A</v>
      </c>
      <c r="EC19" s="5" t="e">
        <f t="shared" si="4"/>
        <v>#N/A</v>
      </c>
      <c r="ED19" s="5" t="e">
        <f t="shared" si="5"/>
        <v>#N/A</v>
      </c>
    </row>
    <row r="20" spans="2:134">
      <c r="B20">
        <v>5</v>
      </c>
      <c r="C20" s="100">
        <f>Parameters!$C$41*EXP(Parameters!$D$41*B20)</f>
        <v>1.0584491592953371</v>
      </c>
      <c r="D20" s="6" t="e">
        <f t="shared" si="0"/>
        <v>#N/A</v>
      </c>
      <c r="E20" s="6" t="e">
        <f t="shared" si="1"/>
        <v>#N/A</v>
      </c>
      <c r="G20" s="99"/>
      <c r="I20">
        <v>5</v>
      </c>
      <c r="J20" s="100">
        <f>$C$20</f>
        <v>1.0584491592953371</v>
      </c>
      <c r="K20" s="6" t="e">
        <f t="shared" si="2"/>
        <v>#N/A</v>
      </c>
      <c r="L20" s="6" t="e">
        <f t="shared" si="3"/>
        <v>#N/A</v>
      </c>
      <c r="M20">
        <v>4</v>
      </c>
      <c r="N20" s="100">
        <f>$C$19</f>
        <v>1.0712270632964074</v>
      </c>
      <c r="O20" s="6" t="e">
        <f t="shared" si="6"/>
        <v>#N/A</v>
      </c>
      <c r="P20" s="6" t="e">
        <f t="shared" si="7"/>
        <v>#N/A</v>
      </c>
      <c r="Q20">
        <v>3</v>
      </c>
      <c r="R20" s="100">
        <f>$C$18</f>
        <v>1.084159225845682</v>
      </c>
      <c r="S20" s="6" t="e">
        <f t="shared" si="10"/>
        <v>#N/A</v>
      </c>
      <c r="T20" s="6" t="e">
        <f t="shared" si="11"/>
        <v>#N/A</v>
      </c>
      <c r="U20">
        <v>2</v>
      </c>
      <c r="V20" s="100">
        <f>$C$17</f>
        <v>1.0972475091969141</v>
      </c>
      <c r="W20" s="6" t="e">
        <f t="shared" si="12"/>
        <v>#N/A</v>
      </c>
      <c r="X20" s="6" t="e">
        <f t="shared" si="13"/>
        <v>#N/A</v>
      </c>
      <c r="Y20">
        <v>1</v>
      </c>
      <c r="Z20" s="100">
        <f>$C$16</f>
        <v>1.1104937980855236</v>
      </c>
      <c r="AA20" s="6" t="e">
        <f t="shared" ref="AA20:AA51" si="14">-$D$10*(1-Z20)</f>
        <v>#N/A</v>
      </c>
      <c r="AB20" s="6" t="e">
        <f t="shared" ref="AB20:AB51" si="15">$D$10+AA20</f>
        <v>#N/A</v>
      </c>
      <c r="DZ20">
        <v>5</v>
      </c>
      <c r="EA20">
        <f t="shared" si="8"/>
        <v>-5</v>
      </c>
      <c r="EB20" s="100" t="e">
        <f t="shared" si="9"/>
        <v>#N/A</v>
      </c>
      <c r="EC20" s="5" t="e">
        <f t="shared" si="4"/>
        <v>#N/A</v>
      </c>
      <c r="ED20" s="5" t="e">
        <f t="shared" si="5"/>
        <v>#N/A</v>
      </c>
    </row>
    <row r="21" spans="2:134">
      <c r="B21">
        <v>6</v>
      </c>
      <c r="C21" s="100">
        <f>Parameters!$C$41*EXP(Parameters!$D$41*B21)</f>
        <v>1.045823673802214</v>
      </c>
      <c r="D21" s="6" t="e">
        <f t="shared" si="0"/>
        <v>#N/A</v>
      </c>
      <c r="E21" s="6" t="e">
        <f t="shared" si="1"/>
        <v>#N/A</v>
      </c>
      <c r="G21" s="99"/>
      <c r="I21">
        <v>6</v>
      </c>
      <c r="J21" s="100">
        <f>$C$21</f>
        <v>1.045823673802214</v>
      </c>
      <c r="K21" s="6" t="e">
        <f t="shared" si="2"/>
        <v>#N/A</v>
      </c>
      <c r="L21" s="6" t="e">
        <f t="shared" si="3"/>
        <v>#N/A</v>
      </c>
      <c r="M21">
        <v>5</v>
      </c>
      <c r="N21" s="100">
        <f>$C$20</f>
        <v>1.0584491592953371</v>
      </c>
      <c r="O21" s="6" t="e">
        <f t="shared" si="6"/>
        <v>#N/A</v>
      </c>
      <c r="P21" s="6" t="e">
        <f t="shared" si="7"/>
        <v>#N/A</v>
      </c>
      <c r="Q21">
        <v>4</v>
      </c>
      <c r="R21" s="100">
        <f>$C$19</f>
        <v>1.0712270632964074</v>
      </c>
      <c r="S21" s="6" t="e">
        <f t="shared" si="10"/>
        <v>#N/A</v>
      </c>
      <c r="T21" s="6" t="e">
        <f t="shared" si="11"/>
        <v>#N/A</v>
      </c>
      <c r="U21">
        <v>3</v>
      </c>
      <c r="V21" s="100">
        <f>$C$18</f>
        <v>1.084159225845682</v>
      </c>
      <c r="W21" s="6" t="e">
        <f t="shared" si="12"/>
        <v>#N/A</v>
      </c>
      <c r="X21" s="6" t="e">
        <f t="shared" si="13"/>
        <v>#N/A</v>
      </c>
      <c r="Y21">
        <v>2</v>
      </c>
      <c r="Z21" s="100">
        <f>$C$17</f>
        <v>1.0972475091969141</v>
      </c>
      <c r="AA21" s="6" t="e">
        <f t="shared" si="14"/>
        <v>#N/A</v>
      </c>
      <c r="AB21" s="6" t="e">
        <f t="shared" si="15"/>
        <v>#N/A</v>
      </c>
      <c r="AC21">
        <v>1</v>
      </c>
      <c r="AD21" s="100">
        <f>$C$16</f>
        <v>1.1104937980855236</v>
      </c>
      <c r="AE21" s="6" t="e">
        <f t="shared" ref="AE21:AE52" si="16">-$D$10*(1-AD21)</f>
        <v>#N/A</v>
      </c>
      <c r="AF21" s="6" t="e">
        <f t="shared" ref="AF21:AF52" si="17">$D$10+AE21</f>
        <v>#N/A</v>
      </c>
      <c r="DZ21">
        <v>6</v>
      </c>
      <c r="EA21">
        <f t="shared" si="8"/>
        <v>-6</v>
      </c>
      <c r="EB21" s="100" t="e">
        <f t="shared" si="9"/>
        <v>#N/A</v>
      </c>
      <c r="EC21" s="5" t="e">
        <f t="shared" si="4"/>
        <v>#N/A</v>
      </c>
      <c r="ED21" s="5" t="e">
        <f t="shared" si="5"/>
        <v>#N/A</v>
      </c>
    </row>
    <row r="22" spans="2:134">
      <c r="B22">
        <v>7</v>
      </c>
      <c r="C22" s="100">
        <f>Parameters!$C$41*EXP(Parameters!$D$41*B22)</f>
        <v>1.0333487887253106</v>
      </c>
      <c r="D22" s="6" t="e">
        <f t="shared" si="0"/>
        <v>#N/A</v>
      </c>
      <c r="E22" s="6" t="e">
        <f t="shared" si="1"/>
        <v>#N/A</v>
      </c>
      <c r="G22" s="99"/>
      <c r="I22">
        <v>7</v>
      </c>
      <c r="J22" s="100">
        <f>$C$22</f>
        <v>1.0333487887253106</v>
      </c>
      <c r="K22" s="6" t="e">
        <f t="shared" si="2"/>
        <v>#N/A</v>
      </c>
      <c r="L22" s="6" t="e">
        <f t="shared" si="3"/>
        <v>#N/A</v>
      </c>
      <c r="M22">
        <v>6</v>
      </c>
      <c r="N22" s="100">
        <f>$C$21</f>
        <v>1.045823673802214</v>
      </c>
      <c r="O22" s="6" t="e">
        <f t="shared" si="6"/>
        <v>#N/A</v>
      </c>
      <c r="P22" s="6" t="e">
        <f t="shared" si="7"/>
        <v>#N/A</v>
      </c>
      <c r="Q22">
        <v>5</v>
      </c>
      <c r="R22" s="100">
        <f>$C$20</f>
        <v>1.0584491592953371</v>
      </c>
      <c r="S22" s="6" t="e">
        <f t="shared" si="10"/>
        <v>#N/A</v>
      </c>
      <c r="T22" s="6" t="e">
        <f t="shared" si="11"/>
        <v>#N/A</v>
      </c>
      <c r="U22">
        <v>4</v>
      </c>
      <c r="V22" s="100">
        <f>$C$19</f>
        <v>1.0712270632964074</v>
      </c>
      <c r="W22" s="6" t="e">
        <f t="shared" si="12"/>
        <v>#N/A</v>
      </c>
      <c r="X22" s="6" t="e">
        <f t="shared" si="13"/>
        <v>#N/A</v>
      </c>
      <c r="Y22">
        <v>3</v>
      </c>
      <c r="Z22" s="100">
        <f>$C$18</f>
        <v>1.084159225845682</v>
      </c>
      <c r="AA22" s="6" t="e">
        <f t="shared" si="14"/>
        <v>#N/A</v>
      </c>
      <c r="AB22" s="6" t="e">
        <f t="shared" si="15"/>
        <v>#N/A</v>
      </c>
      <c r="AC22">
        <v>2</v>
      </c>
      <c r="AD22" s="100">
        <f>$C$17</f>
        <v>1.0972475091969141</v>
      </c>
      <c r="AE22" s="6" t="e">
        <f t="shared" si="16"/>
        <v>#N/A</v>
      </c>
      <c r="AF22" s="6" t="e">
        <f t="shared" si="17"/>
        <v>#N/A</v>
      </c>
      <c r="AG22">
        <v>1</v>
      </c>
      <c r="AH22" s="100">
        <f>$C$16</f>
        <v>1.1104937980855236</v>
      </c>
      <c r="AI22" s="6" t="e">
        <f t="shared" ref="AI22:AI53" si="18">-$D$10*(1-AH22)</f>
        <v>#N/A</v>
      </c>
      <c r="AJ22" s="6" t="e">
        <f t="shared" ref="AJ22:AJ53" si="19">$D$10+AI22</f>
        <v>#N/A</v>
      </c>
      <c r="DZ22">
        <v>7</v>
      </c>
      <c r="EA22">
        <f t="shared" si="8"/>
        <v>-7</v>
      </c>
      <c r="EB22" s="100" t="e">
        <f t="shared" si="9"/>
        <v>#N/A</v>
      </c>
      <c r="EC22" s="5" t="e">
        <f t="shared" si="4"/>
        <v>#N/A</v>
      </c>
      <c r="ED22" s="5" t="e">
        <f t="shared" si="5"/>
        <v>#N/A</v>
      </c>
    </row>
    <row r="23" spans="2:134">
      <c r="B23">
        <v>8</v>
      </c>
      <c r="C23" s="100">
        <f>Parameters!$C$41*EXP(Parameters!$D$41*B23)</f>
        <v>1.0210227076596188</v>
      </c>
      <c r="D23" s="6" t="e">
        <f t="shared" si="0"/>
        <v>#N/A</v>
      </c>
      <c r="E23" s="6" t="e">
        <f t="shared" si="1"/>
        <v>#N/A</v>
      </c>
      <c r="G23" s="99"/>
      <c r="I23">
        <v>8</v>
      </c>
      <c r="J23" s="100">
        <f>$C$23</f>
        <v>1.0210227076596188</v>
      </c>
      <c r="K23" s="6" t="e">
        <f t="shared" si="2"/>
        <v>#N/A</v>
      </c>
      <c r="L23" s="6" t="e">
        <f t="shared" si="3"/>
        <v>#N/A</v>
      </c>
      <c r="M23">
        <v>7</v>
      </c>
      <c r="N23" s="100">
        <f>$C$22</f>
        <v>1.0333487887253106</v>
      </c>
      <c r="O23" s="6" t="e">
        <f t="shared" si="6"/>
        <v>#N/A</v>
      </c>
      <c r="P23" s="6" t="e">
        <f t="shared" si="7"/>
        <v>#N/A</v>
      </c>
      <c r="Q23">
        <v>6</v>
      </c>
      <c r="R23" s="100">
        <f>$C$21</f>
        <v>1.045823673802214</v>
      </c>
      <c r="S23" s="6" t="e">
        <f t="shared" si="10"/>
        <v>#N/A</v>
      </c>
      <c r="T23" s="6" t="e">
        <f t="shared" si="11"/>
        <v>#N/A</v>
      </c>
      <c r="U23">
        <v>5</v>
      </c>
      <c r="V23" s="100">
        <f>$C$20</f>
        <v>1.0584491592953371</v>
      </c>
      <c r="W23" s="6" t="e">
        <f t="shared" si="12"/>
        <v>#N/A</v>
      </c>
      <c r="X23" s="6" t="e">
        <f t="shared" si="13"/>
        <v>#N/A</v>
      </c>
      <c r="Y23">
        <v>4</v>
      </c>
      <c r="Z23" s="100">
        <f>$C$19</f>
        <v>1.0712270632964074</v>
      </c>
      <c r="AA23" s="6" t="e">
        <f t="shared" si="14"/>
        <v>#N/A</v>
      </c>
      <c r="AB23" s="6" t="e">
        <f t="shared" si="15"/>
        <v>#N/A</v>
      </c>
      <c r="AC23">
        <v>3</v>
      </c>
      <c r="AD23" s="100">
        <f>$C$18</f>
        <v>1.084159225845682</v>
      </c>
      <c r="AE23" s="6" t="e">
        <f t="shared" si="16"/>
        <v>#N/A</v>
      </c>
      <c r="AF23" s="6" t="e">
        <f t="shared" si="17"/>
        <v>#N/A</v>
      </c>
      <c r="AG23">
        <v>2</v>
      </c>
      <c r="AH23" s="100">
        <f>$C$17</f>
        <v>1.0972475091969141</v>
      </c>
      <c r="AI23" s="6" t="e">
        <f t="shared" si="18"/>
        <v>#N/A</v>
      </c>
      <c r="AJ23" s="6" t="e">
        <f t="shared" si="19"/>
        <v>#N/A</v>
      </c>
      <c r="AK23">
        <v>1</v>
      </c>
      <c r="AL23" s="100">
        <f>$C$16</f>
        <v>1.1104937980855236</v>
      </c>
      <c r="AM23" s="6" t="e">
        <f t="shared" ref="AM23:AM54" si="20">-$D$10*(1-AL23)</f>
        <v>#N/A</v>
      </c>
      <c r="AN23" s="6" t="e">
        <f t="shared" ref="AN23:AN54" si="21">$D$10+AM23</f>
        <v>#N/A</v>
      </c>
      <c r="DZ23">
        <v>8</v>
      </c>
      <c r="EA23">
        <f t="shared" si="8"/>
        <v>-8</v>
      </c>
      <c r="EB23" s="100" t="e">
        <f t="shared" si="9"/>
        <v>#N/A</v>
      </c>
      <c r="EC23" s="5" t="e">
        <f t="shared" si="4"/>
        <v>#N/A</v>
      </c>
      <c r="ED23" s="5" t="e">
        <f t="shared" si="5"/>
        <v>#N/A</v>
      </c>
    </row>
    <row r="24" spans="2:134">
      <c r="B24">
        <v>9</v>
      </c>
      <c r="C24" s="100">
        <f>Parameters!$C$41*EXP(Parameters!$D$41*B24)</f>
        <v>1.0088436556281657</v>
      </c>
      <c r="D24" s="6" t="e">
        <f t="shared" si="0"/>
        <v>#N/A</v>
      </c>
      <c r="E24" s="6" t="e">
        <f t="shared" si="1"/>
        <v>#N/A</v>
      </c>
      <c r="G24" s="99"/>
      <c r="I24">
        <v>9</v>
      </c>
      <c r="J24" s="100">
        <f>$C$24</f>
        <v>1.0088436556281657</v>
      </c>
      <c r="K24" s="6" t="e">
        <f t="shared" si="2"/>
        <v>#N/A</v>
      </c>
      <c r="L24" s="6" t="e">
        <f t="shared" si="3"/>
        <v>#N/A</v>
      </c>
      <c r="M24">
        <v>8</v>
      </c>
      <c r="N24" s="100">
        <f>$C$23</f>
        <v>1.0210227076596188</v>
      </c>
      <c r="O24" s="6" t="e">
        <f t="shared" si="6"/>
        <v>#N/A</v>
      </c>
      <c r="P24" s="6" t="e">
        <f t="shared" si="7"/>
        <v>#N/A</v>
      </c>
      <c r="Q24">
        <v>7</v>
      </c>
      <c r="R24" s="100">
        <f>$C$22</f>
        <v>1.0333487887253106</v>
      </c>
      <c r="S24" s="6" t="e">
        <f t="shared" si="10"/>
        <v>#N/A</v>
      </c>
      <c r="T24" s="6" t="e">
        <f t="shared" si="11"/>
        <v>#N/A</v>
      </c>
      <c r="U24">
        <v>6</v>
      </c>
      <c r="V24" s="100">
        <f>$C$21</f>
        <v>1.045823673802214</v>
      </c>
      <c r="W24" s="6" t="e">
        <f t="shared" si="12"/>
        <v>#N/A</v>
      </c>
      <c r="X24" s="6" t="e">
        <f t="shared" si="13"/>
        <v>#N/A</v>
      </c>
      <c r="Y24">
        <v>5</v>
      </c>
      <c r="Z24" s="100">
        <f>$C$20</f>
        <v>1.0584491592953371</v>
      </c>
      <c r="AA24" s="6" t="e">
        <f t="shared" si="14"/>
        <v>#N/A</v>
      </c>
      <c r="AB24" s="6" t="e">
        <f t="shared" si="15"/>
        <v>#N/A</v>
      </c>
      <c r="AC24">
        <v>4</v>
      </c>
      <c r="AD24" s="100">
        <f>$C$19</f>
        <v>1.0712270632964074</v>
      </c>
      <c r="AE24" s="6" t="e">
        <f t="shared" si="16"/>
        <v>#N/A</v>
      </c>
      <c r="AF24" s="6" t="e">
        <f t="shared" si="17"/>
        <v>#N/A</v>
      </c>
      <c r="AG24">
        <v>3</v>
      </c>
      <c r="AH24" s="100">
        <f>$C$18</f>
        <v>1.084159225845682</v>
      </c>
      <c r="AI24" s="6" t="e">
        <f t="shared" si="18"/>
        <v>#N/A</v>
      </c>
      <c r="AJ24" s="6" t="e">
        <f t="shared" si="19"/>
        <v>#N/A</v>
      </c>
      <c r="AK24">
        <v>2</v>
      </c>
      <c r="AL24" s="100">
        <f>$C$17</f>
        <v>1.0972475091969141</v>
      </c>
      <c r="AM24" s="6" t="e">
        <f t="shared" si="20"/>
        <v>#N/A</v>
      </c>
      <c r="AN24" s="6" t="e">
        <f t="shared" si="21"/>
        <v>#N/A</v>
      </c>
      <c r="AO24">
        <v>1</v>
      </c>
      <c r="AP24" s="100">
        <f>$C$16</f>
        <v>1.1104937980855236</v>
      </c>
      <c r="AQ24" s="6" t="e">
        <f t="shared" ref="AQ24:AQ55" si="22">-$D$10*(1-AP24)</f>
        <v>#N/A</v>
      </c>
      <c r="AR24" s="6" t="e">
        <f t="shared" ref="AR24:AR55" si="23">$D$10+AQ24</f>
        <v>#N/A</v>
      </c>
      <c r="DZ24">
        <v>9</v>
      </c>
      <c r="EA24">
        <f t="shared" si="8"/>
        <v>-9</v>
      </c>
      <c r="EB24" s="100" t="e">
        <f t="shared" si="9"/>
        <v>#N/A</v>
      </c>
      <c r="EC24" s="5" t="e">
        <f t="shared" si="4"/>
        <v>#N/A</v>
      </c>
      <c r="ED24" s="5" t="e">
        <f t="shared" si="5"/>
        <v>#N/A</v>
      </c>
    </row>
    <row r="25" spans="2:134">
      <c r="B25">
        <v>10</v>
      </c>
      <c r="C25" s="100">
        <f>Parameters!$C$41*EXP(Parameters!$D$41*B25)</f>
        <v>0.99680987882641325</v>
      </c>
      <c r="D25" s="6" t="e">
        <f t="shared" si="0"/>
        <v>#N/A</v>
      </c>
      <c r="E25" s="6" t="e">
        <f t="shared" si="1"/>
        <v>#N/A</v>
      </c>
      <c r="G25" s="99"/>
      <c r="I25">
        <v>10</v>
      </c>
      <c r="J25" s="100">
        <f>$C$25</f>
        <v>0.99680987882641325</v>
      </c>
      <c r="K25" s="6" t="e">
        <f t="shared" si="2"/>
        <v>#N/A</v>
      </c>
      <c r="L25" s="6" t="e">
        <f t="shared" si="3"/>
        <v>#N/A</v>
      </c>
      <c r="M25">
        <v>9</v>
      </c>
      <c r="N25" s="100">
        <f>$C$24</f>
        <v>1.0088436556281657</v>
      </c>
      <c r="O25" s="6" t="e">
        <f t="shared" si="6"/>
        <v>#N/A</v>
      </c>
      <c r="P25" s="6" t="e">
        <f t="shared" si="7"/>
        <v>#N/A</v>
      </c>
      <c r="Q25">
        <v>8</v>
      </c>
      <c r="R25" s="100">
        <f>$C$23</f>
        <v>1.0210227076596188</v>
      </c>
      <c r="S25" s="6" t="e">
        <f t="shared" si="10"/>
        <v>#N/A</v>
      </c>
      <c r="T25" s="6" t="e">
        <f t="shared" si="11"/>
        <v>#N/A</v>
      </c>
      <c r="U25">
        <v>7</v>
      </c>
      <c r="V25" s="100">
        <f>$C$22</f>
        <v>1.0333487887253106</v>
      </c>
      <c r="W25" s="6" t="e">
        <f t="shared" si="12"/>
        <v>#N/A</v>
      </c>
      <c r="X25" s="6" t="e">
        <f t="shared" si="13"/>
        <v>#N/A</v>
      </c>
      <c r="Y25">
        <v>6</v>
      </c>
      <c r="Z25" s="100">
        <f>$C$21</f>
        <v>1.045823673802214</v>
      </c>
      <c r="AA25" s="6" t="e">
        <f t="shared" si="14"/>
        <v>#N/A</v>
      </c>
      <c r="AB25" s="6" t="e">
        <f t="shared" si="15"/>
        <v>#N/A</v>
      </c>
      <c r="AC25">
        <v>5</v>
      </c>
      <c r="AD25" s="100">
        <f>$C$20</f>
        <v>1.0584491592953371</v>
      </c>
      <c r="AE25" s="6" t="e">
        <f t="shared" si="16"/>
        <v>#N/A</v>
      </c>
      <c r="AF25" s="6" t="e">
        <f t="shared" si="17"/>
        <v>#N/A</v>
      </c>
      <c r="AG25">
        <v>4</v>
      </c>
      <c r="AH25" s="100">
        <f>$C$19</f>
        <v>1.0712270632964074</v>
      </c>
      <c r="AI25" s="6" t="e">
        <f t="shared" si="18"/>
        <v>#N/A</v>
      </c>
      <c r="AJ25" s="6" t="e">
        <f t="shared" si="19"/>
        <v>#N/A</v>
      </c>
      <c r="AK25">
        <v>3</v>
      </c>
      <c r="AL25" s="100">
        <f>$C$18</f>
        <v>1.084159225845682</v>
      </c>
      <c r="AM25" s="6" t="e">
        <f t="shared" si="20"/>
        <v>#N/A</v>
      </c>
      <c r="AN25" s="6" t="e">
        <f t="shared" si="21"/>
        <v>#N/A</v>
      </c>
      <c r="AO25">
        <v>2</v>
      </c>
      <c r="AP25" s="100">
        <f>$C$17</f>
        <v>1.0972475091969141</v>
      </c>
      <c r="AQ25" s="6" t="e">
        <f t="shared" si="22"/>
        <v>#N/A</v>
      </c>
      <c r="AR25" s="6" t="e">
        <f t="shared" si="23"/>
        <v>#N/A</v>
      </c>
      <c r="AS25">
        <v>1</v>
      </c>
      <c r="AT25" s="100">
        <f>$C$16</f>
        <v>1.1104937980855236</v>
      </c>
      <c r="AU25" s="6" t="e">
        <f t="shared" ref="AU25:AU56" si="24">-$D$10*(1-AT25)</f>
        <v>#N/A</v>
      </c>
      <c r="AV25" s="6" t="e">
        <f t="shared" ref="AV25:AV56" si="25">$D$10+AU25</f>
        <v>#N/A</v>
      </c>
      <c r="DZ25">
        <v>10</v>
      </c>
      <c r="EA25">
        <f t="shared" si="8"/>
        <v>-10</v>
      </c>
      <c r="EB25" s="100" t="e">
        <f t="shared" si="9"/>
        <v>#N/A</v>
      </c>
      <c r="EC25" s="5" t="e">
        <f t="shared" si="4"/>
        <v>#N/A</v>
      </c>
      <c r="ED25" s="5" t="e">
        <f t="shared" si="5"/>
        <v>#N/A</v>
      </c>
    </row>
    <row r="26" spans="2:134">
      <c r="B26">
        <v>11</v>
      </c>
      <c r="C26" s="100">
        <f>Parameters!$C$41*EXP(Parameters!$D$41*B26)</f>
        <v>0.98491964436970747</v>
      </c>
      <c r="D26" s="6" t="e">
        <f t="shared" si="0"/>
        <v>#N/A</v>
      </c>
      <c r="E26" s="6" t="e">
        <f t="shared" si="1"/>
        <v>#N/A</v>
      </c>
      <c r="G26" s="99"/>
      <c r="I26">
        <v>11</v>
      </c>
      <c r="J26" s="100">
        <f>$C$26</f>
        <v>0.98491964436970747</v>
      </c>
      <c r="K26" s="6" t="e">
        <f t="shared" si="2"/>
        <v>#N/A</v>
      </c>
      <c r="L26" s="6" t="e">
        <f t="shared" si="3"/>
        <v>#N/A</v>
      </c>
      <c r="M26">
        <v>10</v>
      </c>
      <c r="N26" s="100">
        <f>$C$25</f>
        <v>0.99680987882641325</v>
      </c>
      <c r="O26" s="6" t="e">
        <f t="shared" si="6"/>
        <v>#N/A</v>
      </c>
      <c r="P26" s="6" t="e">
        <f t="shared" si="7"/>
        <v>#N/A</v>
      </c>
      <c r="Q26">
        <v>9</v>
      </c>
      <c r="R26" s="100">
        <f>$C$24</f>
        <v>1.0088436556281657</v>
      </c>
      <c r="S26" s="6" t="e">
        <f t="shared" si="10"/>
        <v>#N/A</v>
      </c>
      <c r="T26" s="6" t="e">
        <f t="shared" si="11"/>
        <v>#N/A</v>
      </c>
      <c r="U26">
        <v>8</v>
      </c>
      <c r="V26" s="100">
        <f>$C$23</f>
        <v>1.0210227076596188</v>
      </c>
      <c r="W26" s="6" t="e">
        <f t="shared" si="12"/>
        <v>#N/A</v>
      </c>
      <c r="X26" s="6" t="e">
        <f t="shared" si="13"/>
        <v>#N/A</v>
      </c>
      <c r="Y26">
        <v>7</v>
      </c>
      <c r="Z26" s="100">
        <f>$C$22</f>
        <v>1.0333487887253106</v>
      </c>
      <c r="AA26" s="6" t="e">
        <f t="shared" si="14"/>
        <v>#N/A</v>
      </c>
      <c r="AB26" s="6" t="e">
        <f t="shared" si="15"/>
        <v>#N/A</v>
      </c>
      <c r="AC26">
        <v>6</v>
      </c>
      <c r="AD26" s="100">
        <f>$C$21</f>
        <v>1.045823673802214</v>
      </c>
      <c r="AE26" s="6" t="e">
        <f t="shared" si="16"/>
        <v>#N/A</v>
      </c>
      <c r="AF26" s="6" t="e">
        <f t="shared" si="17"/>
        <v>#N/A</v>
      </c>
      <c r="AG26">
        <v>5</v>
      </c>
      <c r="AH26" s="100">
        <f>$C$20</f>
        <v>1.0584491592953371</v>
      </c>
      <c r="AI26" s="6" t="e">
        <f t="shared" si="18"/>
        <v>#N/A</v>
      </c>
      <c r="AJ26" s="6" t="e">
        <f t="shared" si="19"/>
        <v>#N/A</v>
      </c>
      <c r="AK26">
        <v>4</v>
      </c>
      <c r="AL26" s="100">
        <f>$C$19</f>
        <v>1.0712270632964074</v>
      </c>
      <c r="AM26" s="6" t="e">
        <f t="shared" si="20"/>
        <v>#N/A</v>
      </c>
      <c r="AN26" s="6" t="e">
        <f t="shared" si="21"/>
        <v>#N/A</v>
      </c>
      <c r="AO26">
        <v>3</v>
      </c>
      <c r="AP26" s="100">
        <f>$C$18</f>
        <v>1.084159225845682</v>
      </c>
      <c r="AQ26" s="6" t="e">
        <f t="shared" si="22"/>
        <v>#N/A</v>
      </c>
      <c r="AR26" s="6" t="e">
        <f t="shared" si="23"/>
        <v>#N/A</v>
      </c>
      <c r="AS26">
        <v>2</v>
      </c>
      <c r="AT26" s="100">
        <f>$C$17</f>
        <v>1.0972475091969141</v>
      </c>
      <c r="AU26" s="6" t="e">
        <f t="shared" si="24"/>
        <v>#N/A</v>
      </c>
      <c r="AV26" s="6" t="e">
        <f t="shared" si="25"/>
        <v>#N/A</v>
      </c>
      <c r="AW26">
        <v>1</v>
      </c>
      <c r="AX26" s="100">
        <f>$C$16</f>
        <v>1.1104937980855236</v>
      </c>
      <c r="AY26" s="6" t="e">
        <f t="shared" ref="AY26:AY57" si="26">-$D$10*(1-AX26)</f>
        <v>#N/A</v>
      </c>
      <c r="AZ26" s="6" t="e">
        <f t="shared" ref="AZ26:AZ57" si="27">$D$10+AY26</f>
        <v>#N/A</v>
      </c>
      <c r="DZ26">
        <v>11</v>
      </c>
      <c r="EA26">
        <f t="shared" si="8"/>
        <v>-11</v>
      </c>
      <c r="EB26" s="100" t="e">
        <f t="shared" si="9"/>
        <v>#N/A</v>
      </c>
      <c r="EC26" s="5" t="e">
        <f t="shared" si="4"/>
        <v>#N/A</v>
      </c>
      <c r="ED26" s="5" t="e">
        <f t="shared" si="5"/>
        <v>#N/A</v>
      </c>
    </row>
    <row r="27" spans="2:134">
      <c r="B27">
        <v>12</v>
      </c>
      <c r="C27" s="100">
        <f>Parameters!$C$41*EXP(Parameters!$D$41*B27)</f>
        <v>0.97317124004374045</v>
      </c>
      <c r="D27" s="6" t="e">
        <f t="shared" si="0"/>
        <v>#N/A</v>
      </c>
      <c r="E27" s="6" t="e">
        <f t="shared" si="1"/>
        <v>#N/A</v>
      </c>
      <c r="G27" s="99"/>
      <c r="I27">
        <v>12</v>
      </c>
      <c r="J27" s="100">
        <f>$C$27</f>
        <v>0.97317124004374045</v>
      </c>
      <c r="K27" s="6" t="e">
        <f t="shared" si="2"/>
        <v>#N/A</v>
      </c>
      <c r="L27" s="6" t="e">
        <f t="shared" si="3"/>
        <v>#N/A</v>
      </c>
      <c r="M27">
        <v>11</v>
      </c>
      <c r="N27" s="100">
        <f>$C$26</f>
        <v>0.98491964436970747</v>
      </c>
      <c r="O27" s="6" t="e">
        <f t="shared" si="6"/>
        <v>#N/A</v>
      </c>
      <c r="P27" s="6" t="e">
        <f t="shared" si="7"/>
        <v>#N/A</v>
      </c>
      <c r="Q27">
        <v>10</v>
      </c>
      <c r="R27" s="100">
        <f>$C$25</f>
        <v>0.99680987882641325</v>
      </c>
      <c r="S27" s="6" t="e">
        <f t="shared" si="10"/>
        <v>#N/A</v>
      </c>
      <c r="T27" s="6" t="e">
        <f t="shared" si="11"/>
        <v>#N/A</v>
      </c>
      <c r="U27">
        <v>9</v>
      </c>
      <c r="V27" s="100">
        <f>$C$24</f>
        <v>1.0088436556281657</v>
      </c>
      <c r="W27" s="6" t="e">
        <f t="shared" si="12"/>
        <v>#N/A</v>
      </c>
      <c r="X27" s="6" t="e">
        <f t="shared" si="13"/>
        <v>#N/A</v>
      </c>
      <c r="Y27">
        <v>8</v>
      </c>
      <c r="Z27" s="100">
        <f>$C$23</f>
        <v>1.0210227076596188</v>
      </c>
      <c r="AA27" s="6" t="e">
        <f t="shared" si="14"/>
        <v>#N/A</v>
      </c>
      <c r="AB27" s="6" t="e">
        <f t="shared" si="15"/>
        <v>#N/A</v>
      </c>
      <c r="AC27">
        <v>7</v>
      </c>
      <c r="AD27" s="100">
        <f>$C$22</f>
        <v>1.0333487887253106</v>
      </c>
      <c r="AE27" s="6" t="e">
        <f t="shared" si="16"/>
        <v>#N/A</v>
      </c>
      <c r="AF27" s="6" t="e">
        <f t="shared" si="17"/>
        <v>#N/A</v>
      </c>
      <c r="AG27">
        <v>6</v>
      </c>
      <c r="AH27" s="100">
        <f>$C$21</f>
        <v>1.045823673802214</v>
      </c>
      <c r="AI27" s="6" t="e">
        <f t="shared" si="18"/>
        <v>#N/A</v>
      </c>
      <c r="AJ27" s="6" t="e">
        <f t="shared" si="19"/>
        <v>#N/A</v>
      </c>
      <c r="AK27">
        <v>5</v>
      </c>
      <c r="AL27" s="100">
        <f>$C$20</f>
        <v>1.0584491592953371</v>
      </c>
      <c r="AM27" s="6" t="e">
        <f t="shared" si="20"/>
        <v>#N/A</v>
      </c>
      <c r="AN27" s="6" t="e">
        <f t="shared" si="21"/>
        <v>#N/A</v>
      </c>
      <c r="AO27">
        <v>4</v>
      </c>
      <c r="AP27" s="100">
        <f>$C$19</f>
        <v>1.0712270632964074</v>
      </c>
      <c r="AQ27" s="6" t="e">
        <f t="shared" si="22"/>
        <v>#N/A</v>
      </c>
      <c r="AR27" s="6" t="e">
        <f t="shared" si="23"/>
        <v>#N/A</v>
      </c>
      <c r="AS27">
        <v>3</v>
      </c>
      <c r="AT27" s="100">
        <f>$C$18</f>
        <v>1.084159225845682</v>
      </c>
      <c r="AU27" s="6" t="e">
        <f t="shared" si="24"/>
        <v>#N/A</v>
      </c>
      <c r="AV27" s="6" t="e">
        <f t="shared" si="25"/>
        <v>#N/A</v>
      </c>
      <c r="AW27">
        <v>2</v>
      </c>
      <c r="AX27" s="100">
        <f>$C$17</f>
        <v>1.0972475091969141</v>
      </c>
      <c r="AY27" s="6" t="e">
        <f t="shared" si="26"/>
        <v>#N/A</v>
      </c>
      <c r="AZ27" s="6" t="e">
        <f t="shared" si="27"/>
        <v>#N/A</v>
      </c>
      <c r="BA27">
        <v>1</v>
      </c>
      <c r="BB27" s="100">
        <f>$C$16</f>
        <v>1.1104937980855236</v>
      </c>
      <c r="BC27" s="6" t="e">
        <f t="shared" ref="BC27:BC58" si="28">-$D$10*(1-BB27)</f>
        <v>#N/A</v>
      </c>
      <c r="BD27" s="6" t="e">
        <f t="shared" ref="BD27:BD58" si="29">$D$10+BC27</f>
        <v>#N/A</v>
      </c>
      <c r="DZ27">
        <v>12</v>
      </c>
      <c r="EA27">
        <f t="shared" si="8"/>
        <v>-12</v>
      </c>
      <c r="EB27" s="100" t="e">
        <f t="shared" si="9"/>
        <v>#N/A</v>
      </c>
      <c r="EC27" s="5" t="e">
        <f t="shared" si="4"/>
        <v>#N/A</v>
      </c>
      <c r="ED27" s="5" t="e">
        <f t="shared" si="5"/>
        <v>#N/A</v>
      </c>
    </row>
    <row r="28" spans="2:134">
      <c r="B28">
        <v>13</v>
      </c>
      <c r="C28" s="100">
        <f>Parameters!$C$41*EXP(Parameters!$D$41*B28)</f>
        <v>0.96156297405798752</v>
      </c>
      <c r="D28" s="6" t="e">
        <f t="shared" si="0"/>
        <v>#N/A</v>
      </c>
      <c r="E28" s="6" t="e">
        <f t="shared" si="1"/>
        <v>#N/A</v>
      </c>
      <c r="G28" s="99"/>
      <c r="I28">
        <v>13</v>
      </c>
      <c r="J28" s="100">
        <f>$C$28</f>
        <v>0.96156297405798752</v>
      </c>
      <c r="K28" s="6" t="e">
        <f t="shared" si="2"/>
        <v>#N/A</v>
      </c>
      <c r="L28" s="6" t="e">
        <f t="shared" si="3"/>
        <v>#N/A</v>
      </c>
      <c r="M28">
        <v>12</v>
      </c>
      <c r="N28" s="100">
        <f>$C$27</f>
        <v>0.97317124004374045</v>
      </c>
      <c r="O28" s="6" t="e">
        <f t="shared" si="6"/>
        <v>#N/A</v>
      </c>
      <c r="P28" s="6" t="e">
        <f t="shared" si="7"/>
        <v>#N/A</v>
      </c>
      <c r="Q28">
        <v>11</v>
      </c>
      <c r="R28" s="100">
        <f>$C$26</f>
        <v>0.98491964436970747</v>
      </c>
      <c r="S28" s="6" t="e">
        <f t="shared" si="10"/>
        <v>#N/A</v>
      </c>
      <c r="T28" s="6" t="e">
        <f t="shared" si="11"/>
        <v>#N/A</v>
      </c>
      <c r="U28">
        <v>10</v>
      </c>
      <c r="V28" s="100">
        <f>$C$25</f>
        <v>0.99680987882641325</v>
      </c>
      <c r="W28" s="6" t="e">
        <f t="shared" si="12"/>
        <v>#N/A</v>
      </c>
      <c r="X28" s="6" t="e">
        <f t="shared" si="13"/>
        <v>#N/A</v>
      </c>
      <c r="Y28">
        <v>9</v>
      </c>
      <c r="Z28" s="100">
        <f>$C$24</f>
        <v>1.0088436556281657</v>
      </c>
      <c r="AA28" s="6" t="e">
        <f t="shared" si="14"/>
        <v>#N/A</v>
      </c>
      <c r="AB28" s="6" t="e">
        <f t="shared" si="15"/>
        <v>#N/A</v>
      </c>
      <c r="AC28">
        <v>8</v>
      </c>
      <c r="AD28" s="100">
        <f>$C$23</f>
        <v>1.0210227076596188</v>
      </c>
      <c r="AE28" s="6" t="e">
        <f t="shared" si="16"/>
        <v>#N/A</v>
      </c>
      <c r="AF28" s="6" t="e">
        <f t="shared" si="17"/>
        <v>#N/A</v>
      </c>
      <c r="AG28">
        <v>7</v>
      </c>
      <c r="AH28" s="100">
        <f>$C$22</f>
        <v>1.0333487887253106</v>
      </c>
      <c r="AI28" s="6" t="e">
        <f t="shared" si="18"/>
        <v>#N/A</v>
      </c>
      <c r="AJ28" s="6" t="e">
        <f t="shared" si="19"/>
        <v>#N/A</v>
      </c>
      <c r="AK28">
        <v>6</v>
      </c>
      <c r="AL28" s="100">
        <f>$C$21</f>
        <v>1.045823673802214</v>
      </c>
      <c r="AM28" s="6" t="e">
        <f t="shared" si="20"/>
        <v>#N/A</v>
      </c>
      <c r="AN28" s="6" t="e">
        <f t="shared" si="21"/>
        <v>#N/A</v>
      </c>
      <c r="AO28">
        <v>5</v>
      </c>
      <c r="AP28" s="100">
        <f>$C$20</f>
        <v>1.0584491592953371</v>
      </c>
      <c r="AQ28" s="6" t="e">
        <f t="shared" si="22"/>
        <v>#N/A</v>
      </c>
      <c r="AR28" s="6" t="e">
        <f t="shared" si="23"/>
        <v>#N/A</v>
      </c>
      <c r="AS28">
        <v>4</v>
      </c>
      <c r="AT28" s="100">
        <f>$C$19</f>
        <v>1.0712270632964074</v>
      </c>
      <c r="AU28" s="6" t="e">
        <f t="shared" si="24"/>
        <v>#N/A</v>
      </c>
      <c r="AV28" s="6" t="e">
        <f t="shared" si="25"/>
        <v>#N/A</v>
      </c>
      <c r="AW28">
        <v>3</v>
      </c>
      <c r="AX28" s="100">
        <f>$C$18</f>
        <v>1.084159225845682</v>
      </c>
      <c r="AY28" s="6" t="e">
        <f t="shared" si="26"/>
        <v>#N/A</v>
      </c>
      <c r="AZ28" s="6" t="e">
        <f t="shared" si="27"/>
        <v>#N/A</v>
      </c>
      <c r="BA28">
        <v>2</v>
      </c>
      <c r="BB28" s="100">
        <f>$C$17</f>
        <v>1.0972475091969141</v>
      </c>
      <c r="BC28" s="6" t="e">
        <f t="shared" si="28"/>
        <v>#N/A</v>
      </c>
      <c r="BD28" s="6" t="e">
        <f t="shared" si="29"/>
        <v>#N/A</v>
      </c>
      <c r="BE28">
        <v>1</v>
      </c>
      <c r="BF28" s="100">
        <f>$C$16</f>
        <v>1.1104937980855236</v>
      </c>
      <c r="BG28" s="6" t="e">
        <f t="shared" ref="BG28:BG59" si="30">-$D$10*(1-BF28)</f>
        <v>#N/A</v>
      </c>
      <c r="BH28" s="6" t="e">
        <f t="shared" ref="BH28:BH59" si="31">$D$10+BG28</f>
        <v>#N/A</v>
      </c>
      <c r="DZ28">
        <v>13</v>
      </c>
      <c r="EA28">
        <f t="shared" si="8"/>
        <v>-13</v>
      </c>
      <c r="EB28" s="100" t="e">
        <f t="shared" si="9"/>
        <v>#N/A</v>
      </c>
      <c r="EC28" s="5" t="e">
        <f t="shared" si="4"/>
        <v>#N/A</v>
      </c>
      <c r="ED28" s="5" t="e">
        <f t="shared" si="5"/>
        <v>#N/A</v>
      </c>
    </row>
    <row r="29" spans="2:134">
      <c r="B29">
        <v>14</v>
      </c>
      <c r="C29" s="100">
        <f>Parameters!$C$41*EXP(Parameters!$D$41*B29)</f>
        <v>0.95009317480208788</v>
      </c>
      <c r="D29" s="6" t="e">
        <f t="shared" si="0"/>
        <v>#N/A</v>
      </c>
      <c r="E29" s="6" t="e">
        <f t="shared" si="1"/>
        <v>#N/A</v>
      </c>
      <c r="G29" s="99"/>
      <c r="I29">
        <v>14</v>
      </c>
      <c r="J29" s="100">
        <f>$C$29</f>
        <v>0.95009317480208788</v>
      </c>
      <c r="K29" s="6" t="e">
        <f t="shared" si="2"/>
        <v>#N/A</v>
      </c>
      <c r="L29" s="6" t="e">
        <f t="shared" si="3"/>
        <v>#N/A</v>
      </c>
      <c r="M29">
        <v>13</v>
      </c>
      <c r="N29" s="100">
        <f>$C$28</f>
        <v>0.96156297405798752</v>
      </c>
      <c r="O29" s="6" t="e">
        <f t="shared" si="6"/>
        <v>#N/A</v>
      </c>
      <c r="P29" s="6" t="e">
        <f t="shared" si="7"/>
        <v>#N/A</v>
      </c>
      <c r="Q29">
        <v>12</v>
      </c>
      <c r="R29" s="100">
        <f>$C$27</f>
        <v>0.97317124004374045</v>
      </c>
      <c r="S29" s="6" t="e">
        <f t="shared" si="10"/>
        <v>#N/A</v>
      </c>
      <c r="T29" s="6" t="e">
        <f t="shared" si="11"/>
        <v>#N/A</v>
      </c>
      <c r="U29">
        <v>11</v>
      </c>
      <c r="V29" s="100">
        <f>$C$26</f>
        <v>0.98491964436970747</v>
      </c>
      <c r="W29" s="6" t="e">
        <f t="shared" si="12"/>
        <v>#N/A</v>
      </c>
      <c r="X29" s="6" t="e">
        <f t="shared" si="13"/>
        <v>#N/A</v>
      </c>
      <c r="Y29">
        <v>10</v>
      </c>
      <c r="Z29" s="100">
        <f>$C$25</f>
        <v>0.99680987882641325</v>
      </c>
      <c r="AA29" s="6" t="e">
        <f t="shared" si="14"/>
        <v>#N/A</v>
      </c>
      <c r="AB29" s="6" t="e">
        <f t="shared" si="15"/>
        <v>#N/A</v>
      </c>
      <c r="AC29">
        <v>9</v>
      </c>
      <c r="AD29" s="100">
        <f>$C$24</f>
        <v>1.0088436556281657</v>
      </c>
      <c r="AE29" s="6" t="e">
        <f t="shared" si="16"/>
        <v>#N/A</v>
      </c>
      <c r="AF29" s="6" t="e">
        <f t="shared" si="17"/>
        <v>#N/A</v>
      </c>
      <c r="AG29">
        <v>8</v>
      </c>
      <c r="AH29" s="100">
        <f>$C$23</f>
        <v>1.0210227076596188</v>
      </c>
      <c r="AI29" s="6" t="e">
        <f t="shared" si="18"/>
        <v>#N/A</v>
      </c>
      <c r="AJ29" s="6" t="e">
        <f t="shared" si="19"/>
        <v>#N/A</v>
      </c>
      <c r="AK29">
        <v>7</v>
      </c>
      <c r="AL29" s="100">
        <f>$C$22</f>
        <v>1.0333487887253106</v>
      </c>
      <c r="AM29" s="6" t="e">
        <f t="shared" si="20"/>
        <v>#N/A</v>
      </c>
      <c r="AN29" s="6" t="e">
        <f t="shared" si="21"/>
        <v>#N/A</v>
      </c>
      <c r="AO29">
        <v>6</v>
      </c>
      <c r="AP29" s="100">
        <f>$C$21</f>
        <v>1.045823673802214</v>
      </c>
      <c r="AQ29" s="6" t="e">
        <f t="shared" si="22"/>
        <v>#N/A</v>
      </c>
      <c r="AR29" s="6" t="e">
        <f t="shared" si="23"/>
        <v>#N/A</v>
      </c>
      <c r="AS29">
        <v>5</v>
      </c>
      <c r="AT29" s="100">
        <f>$C$20</f>
        <v>1.0584491592953371</v>
      </c>
      <c r="AU29" s="6" t="e">
        <f t="shared" si="24"/>
        <v>#N/A</v>
      </c>
      <c r="AV29" s="6" t="e">
        <f t="shared" si="25"/>
        <v>#N/A</v>
      </c>
      <c r="AW29">
        <v>4</v>
      </c>
      <c r="AX29" s="100">
        <f>$C$19</f>
        <v>1.0712270632964074</v>
      </c>
      <c r="AY29" s="6" t="e">
        <f t="shared" si="26"/>
        <v>#N/A</v>
      </c>
      <c r="AZ29" s="6" t="e">
        <f t="shared" si="27"/>
        <v>#N/A</v>
      </c>
      <c r="BA29">
        <v>3</v>
      </c>
      <c r="BB29" s="100">
        <f>$C$18</f>
        <v>1.084159225845682</v>
      </c>
      <c r="BC29" s="6" t="e">
        <f t="shared" si="28"/>
        <v>#N/A</v>
      </c>
      <c r="BD29" s="6" t="e">
        <f t="shared" si="29"/>
        <v>#N/A</v>
      </c>
      <c r="BE29">
        <v>2</v>
      </c>
      <c r="BF29" s="100">
        <f>$C$17</f>
        <v>1.0972475091969141</v>
      </c>
      <c r="BG29" s="6" t="e">
        <f t="shared" si="30"/>
        <v>#N/A</v>
      </c>
      <c r="BH29" s="6" t="e">
        <f t="shared" si="31"/>
        <v>#N/A</v>
      </c>
      <c r="BI29">
        <v>1</v>
      </c>
      <c r="BJ29" s="100">
        <f>$C$16</f>
        <v>1.1104937980855236</v>
      </c>
      <c r="BK29" s="6" t="e">
        <f t="shared" ref="BK29:BK60" si="32">-$D$10*(1-BJ29)</f>
        <v>#N/A</v>
      </c>
      <c r="BL29" s="6" t="e">
        <f t="shared" ref="BL29:BL60" si="33">$D$10+BK29</f>
        <v>#N/A</v>
      </c>
      <c r="DZ29">
        <v>14</v>
      </c>
      <c r="EA29">
        <f t="shared" si="8"/>
        <v>-14</v>
      </c>
      <c r="EB29" s="100" t="e">
        <f t="shared" si="9"/>
        <v>#N/A</v>
      </c>
      <c r="EC29" s="5" t="e">
        <f t="shared" si="4"/>
        <v>#N/A</v>
      </c>
      <c r="ED29" s="5" t="e">
        <f t="shared" si="5"/>
        <v>#N/A</v>
      </c>
    </row>
    <row r="30" spans="2:134">
      <c r="B30">
        <v>15</v>
      </c>
      <c r="C30" s="100">
        <f>Parameters!$C$41*EXP(Parameters!$D$41*B30)</f>
        <v>0.9387601906051285</v>
      </c>
      <c r="D30" s="6" t="e">
        <f t="shared" si="0"/>
        <v>#N/A</v>
      </c>
      <c r="E30" s="6" t="e">
        <f t="shared" si="1"/>
        <v>#N/A</v>
      </c>
      <c r="G30" s="99"/>
      <c r="I30">
        <v>15</v>
      </c>
      <c r="J30" s="100">
        <f>$C$30</f>
        <v>0.9387601906051285</v>
      </c>
      <c r="K30" s="6" t="e">
        <f t="shared" si="2"/>
        <v>#N/A</v>
      </c>
      <c r="L30" s="6" t="e">
        <f t="shared" si="3"/>
        <v>#N/A</v>
      </c>
      <c r="M30">
        <v>14</v>
      </c>
      <c r="N30" s="100">
        <f>$C$29</f>
        <v>0.95009317480208788</v>
      </c>
      <c r="O30" s="6" t="e">
        <f t="shared" si="6"/>
        <v>#N/A</v>
      </c>
      <c r="P30" s="6" t="e">
        <f t="shared" si="7"/>
        <v>#N/A</v>
      </c>
      <c r="Q30">
        <v>13</v>
      </c>
      <c r="R30" s="100">
        <f>$C$28</f>
        <v>0.96156297405798752</v>
      </c>
      <c r="S30" s="6" t="e">
        <f t="shared" si="10"/>
        <v>#N/A</v>
      </c>
      <c r="T30" s="6" t="e">
        <f t="shared" si="11"/>
        <v>#N/A</v>
      </c>
      <c r="U30">
        <v>12</v>
      </c>
      <c r="V30" s="100">
        <f>$C$27</f>
        <v>0.97317124004374045</v>
      </c>
      <c r="W30" s="6" t="e">
        <f t="shared" si="12"/>
        <v>#N/A</v>
      </c>
      <c r="X30" s="6" t="e">
        <f t="shared" si="13"/>
        <v>#N/A</v>
      </c>
      <c r="Y30">
        <v>11</v>
      </c>
      <c r="Z30" s="100">
        <f>$C$26</f>
        <v>0.98491964436970747</v>
      </c>
      <c r="AA30" s="6" t="e">
        <f t="shared" si="14"/>
        <v>#N/A</v>
      </c>
      <c r="AB30" s="6" t="e">
        <f t="shared" si="15"/>
        <v>#N/A</v>
      </c>
      <c r="AC30">
        <v>10</v>
      </c>
      <c r="AD30" s="100">
        <f>$C$25</f>
        <v>0.99680987882641325</v>
      </c>
      <c r="AE30" s="6" t="e">
        <f t="shared" si="16"/>
        <v>#N/A</v>
      </c>
      <c r="AF30" s="6" t="e">
        <f t="shared" si="17"/>
        <v>#N/A</v>
      </c>
      <c r="AG30">
        <v>9</v>
      </c>
      <c r="AH30" s="100">
        <f>$C$24</f>
        <v>1.0088436556281657</v>
      </c>
      <c r="AI30" s="6" t="e">
        <f t="shared" si="18"/>
        <v>#N/A</v>
      </c>
      <c r="AJ30" s="6" t="e">
        <f t="shared" si="19"/>
        <v>#N/A</v>
      </c>
      <c r="AK30">
        <v>8</v>
      </c>
      <c r="AL30" s="100">
        <f>$C$23</f>
        <v>1.0210227076596188</v>
      </c>
      <c r="AM30" s="6" t="e">
        <f t="shared" si="20"/>
        <v>#N/A</v>
      </c>
      <c r="AN30" s="6" t="e">
        <f t="shared" si="21"/>
        <v>#N/A</v>
      </c>
      <c r="AO30">
        <v>7</v>
      </c>
      <c r="AP30" s="100">
        <f>$C$22</f>
        <v>1.0333487887253106</v>
      </c>
      <c r="AQ30" s="6" t="e">
        <f t="shared" si="22"/>
        <v>#N/A</v>
      </c>
      <c r="AR30" s="6" t="e">
        <f t="shared" si="23"/>
        <v>#N/A</v>
      </c>
      <c r="AS30">
        <v>6</v>
      </c>
      <c r="AT30" s="100">
        <f>$C$21</f>
        <v>1.045823673802214</v>
      </c>
      <c r="AU30" s="6" t="e">
        <f t="shared" si="24"/>
        <v>#N/A</v>
      </c>
      <c r="AV30" s="6" t="e">
        <f t="shared" si="25"/>
        <v>#N/A</v>
      </c>
      <c r="AW30">
        <v>5</v>
      </c>
      <c r="AX30" s="100">
        <f>$C$20</f>
        <v>1.0584491592953371</v>
      </c>
      <c r="AY30" s="6" t="e">
        <f t="shared" si="26"/>
        <v>#N/A</v>
      </c>
      <c r="AZ30" s="6" t="e">
        <f t="shared" si="27"/>
        <v>#N/A</v>
      </c>
      <c r="BA30">
        <v>4</v>
      </c>
      <c r="BB30" s="100">
        <f>$C$19</f>
        <v>1.0712270632964074</v>
      </c>
      <c r="BC30" s="6" t="e">
        <f t="shared" si="28"/>
        <v>#N/A</v>
      </c>
      <c r="BD30" s="6" t="e">
        <f t="shared" si="29"/>
        <v>#N/A</v>
      </c>
      <c r="BE30">
        <v>3</v>
      </c>
      <c r="BF30" s="100">
        <f>$C$18</f>
        <v>1.084159225845682</v>
      </c>
      <c r="BG30" s="6" t="e">
        <f t="shared" si="30"/>
        <v>#N/A</v>
      </c>
      <c r="BH30" s="6" t="e">
        <f t="shared" si="31"/>
        <v>#N/A</v>
      </c>
      <c r="BI30">
        <v>2</v>
      </c>
      <c r="BJ30" s="100">
        <f>$C$17</f>
        <v>1.0972475091969141</v>
      </c>
      <c r="BK30" s="6" t="e">
        <f t="shared" si="32"/>
        <v>#N/A</v>
      </c>
      <c r="BL30" s="6" t="e">
        <f t="shared" si="33"/>
        <v>#N/A</v>
      </c>
      <c r="BM30">
        <v>1</v>
      </c>
      <c r="BN30" s="100">
        <f>$C$16</f>
        <v>1.1104937980855236</v>
      </c>
      <c r="BO30" s="6" t="e">
        <f t="shared" ref="BO30:BO61" si="34">-$D$10*(1-BN30)</f>
        <v>#N/A</v>
      </c>
      <c r="BP30" s="6" t="e">
        <f t="shared" ref="BP30:BP61" si="35">$D$10+BO30</f>
        <v>#N/A</v>
      </c>
      <c r="DZ30">
        <v>15</v>
      </c>
      <c r="EA30">
        <f t="shared" si="8"/>
        <v>-15</v>
      </c>
      <c r="EB30" s="100" t="e">
        <f t="shared" si="9"/>
        <v>#N/A</v>
      </c>
      <c r="EC30" s="5" t="e">
        <f t="shared" si="4"/>
        <v>#N/A</v>
      </c>
      <c r="ED30" s="5" t="e">
        <f t="shared" si="5"/>
        <v>#N/A</v>
      </c>
    </row>
    <row r="31" spans="2:134">
      <c r="B31">
        <v>16</v>
      </c>
      <c r="C31" s="100">
        <f>Parameters!$C$41*EXP(Parameters!$D$41*B31)</f>
        <v>0.92756238949780168</v>
      </c>
      <c r="D31" s="6" t="e">
        <f t="shared" si="0"/>
        <v>#N/A</v>
      </c>
      <c r="E31" s="6" t="e">
        <f t="shared" si="1"/>
        <v>#N/A</v>
      </c>
      <c r="G31" s="99"/>
      <c r="I31">
        <v>16</v>
      </c>
      <c r="J31" s="100">
        <f>$C$31</f>
        <v>0.92756238949780168</v>
      </c>
      <c r="K31" s="6" t="e">
        <f t="shared" si="2"/>
        <v>#N/A</v>
      </c>
      <c r="L31" s="6" t="e">
        <f t="shared" si="3"/>
        <v>#N/A</v>
      </c>
      <c r="M31">
        <v>15</v>
      </c>
      <c r="N31" s="100">
        <f>$C$30</f>
        <v>0.9387601906051285</v>
      </c>
      <c r="O31" s="6" t="e">
        <f t="shared" si="6"/>
        <v>#N/A</v>
      </c>
      <c r="P31" s="6" t="e">
        <f t="shared" si="7"/>
        <v>#N/A</v>
      </c>
      <c r="Q31">
        <v>14</v>
      </c>
      <c r="R31" s="100">
        <f>$C$29</f>
        <v>0.95009317480208788</v>
      </c>
      <c r="S31" s="6" t="e">
        <f t="shared" si="10"/>
        <v>#N/A</v>
      </c>
      <c r="T31" s="6" t="e">
        <f t="shared" si="11"/>
        <v>#N/A</v>
      </c>
      <c r="U31">
        <v>13</v>
      </c>
      <c r="V31" s="100">
        <f>$C$28</f>
        <v>0.96156297405798752</v>
      </c>
      <c r="W31" s="6" t="e">
        <f t="shared" si="12"/>
        <v>#N/A</v>
      </c>
      <c r="X31" s="6" t="e">
        <f t="shared" si="13"/>
        <v>#N/A</v>
      </c>
      <c r="Y31">
        <v>12</v>
      </c>
      <c r="Z31" s="100">
        <f>$C$27</f>
        <v>0.97317124004374045</v>
      </c>
      <c r="AA31" s="6" t="e">
        <f t="shared" si="14"/>
        <v>#N/A</v>
      </c>
      <c r="AB31" s="6" t="e">
        <f t="shared" si="15"/>
        <v>#N/A</v>
      </c>
      <c r="AC31">
        <v>11</v>
      </c>
      <c r="AD31" s="100">
        <f>$C$26</f>
        <v>0.98491964436970747</v>
      </c>
      <c r="AE31" s="6" t="e">
        <f t="shared" si="16"/>
        <v>#N/A</v>
      </c>
      <c r="AF31" s="6" t="e">
        <f t="shared" si="17"/>
        <v>#N/A</v>
      </c>
      <c r="AG31">
        <v>10</v>
      </c>
      <c r="AH31" s="100">
        <f>$C$25</f>
        <v>0.99680987882641325</v>
      </c>
      <c r="AI31" s="6" t="e">
        <f t="shared" si="18"/>
        <v>#N/A</v>
      </c>
      <c r="AJ31" s="6" t="e">
        <f t="shared" si="19"/>
        <v>#N/A</v>
      </c>
      <c r="AK31">
        <v>9</v>
      </c>
      <c r="AL31" s="100">
        <f>$C$24</f>
        <v>1.0088436556281657</v>
      </c>
      <c r="AM31" s="6" t="e">
        <f t="shared" si="20"/>
        <v>#N/A</v>
      </c>
      <c r="AN31" s="6" t="e">
        <f t="shared" si="21"/>
        <v>#N/A</v>
      </c>
      <c r="AO31">
        <v>8</v>
      </c>
      <c r="AP31" s="100">
        <f>$C$23</f>
        <v>1.0210227076596188</v>
      </c>
      <c r="AQ31" s="6" t="e">
        <f t="shared" si="22"/>
        <v>#N/A</v>
      </c>
      <c r="AR31" s="6" t="e">
        <f t="shared" si="23"/>
        <v>#N/A</v>
      </c>
      <c r="AS31">
        <v>7</v>
      </c>
      <c r="AT31" s="100">
        <f>$C$22</f>
        <v>1.0333487887253106</v>
      </c>
      <c r="AU31" s="6" t="e">
        <f t="shared" si="24"/>
        <v>#N/A</v>
      </c>
      <c r="AV31" s="6" t="e">
        <f t="shared" si="25"/>
        <v>#N/A</v>
      </c>
      <c r="AW31">
        <v>6</v>
      </c>
      <c r="AX31" s="100">
        <f>$C$21</f>
        <v>1.045823673802214</v>
      </c>
      <c r="AY31" s="6" t="e">
        <f t="shared" si="26"/>
        <v>#N/A</v>
      </c>
      <c r="AZ31" s="6" t="e">
        <f t="shared" si="27"/>
        <v>#N/A</v>
      </c>
      <c r="BA31">
        <v>5</v>
      </c>
      <c r="BB31" s="100">
        <f>$C$20</f>
        <v>1.0584491592953371</v>
      </c>
      <c r="BC31" s="6" t="e">
        <f t="shared" si="28"/>
        <v>#N/A</v>
      </c>
      <c r="BD31" s="6" t="e">
        <f t="shared" si="29"/>
        <v>#N/A</v>
      </c>
      <c r="BE31">
        <v>4</v>
      </c>
      <c r="BF31" s="100">
        <f>$C$19</f>
        <v>1.0712270632964074</v>
      </c>
      <c r="BG31" s="6" t="e">
        <f t="shared" si="30"/>
        <v>#N/A</v>
      </c>
      <c r="BH31" s="6" t="e">
        <f t="shared" si="31"/>
        <v>#N/A</v>
      </c>
      <c r="BI31">
        <v>3</v>
      </c>
      <c r="BJ31" s="100">
        <f>$C$18</f>
        <v>1.084159225845682</v>
      </c>
      <c r="BK31" s="6" t="e">
        <f t="shared" si="32"/>
        <v>#N/A</v>
      </c>
      <c r="BL31" s="6" t="e">
        <f t="shared" si="33"/>
        <v>#N/A</v>
      </c>
      <c r="BM31">
        <v>2</v>
      </c>
      <c r="BN31" s="100">
        <f>$C$17</f>
        <v>1.0972475091969141</v>
      </c>
      <c r="BO31" s="6" t="e">
        <f t="shared" si="34"/>
        <v>#N/A</v>
      </c>
      <c r="BP31" s="6" t="e">
        <f t="shared" si="35"/>
        <v>#N/A</v>
      </c>
      <c r="BQ31">
        <v>1</v>
      </c>
      <c r="BR31" s="100">
        <f>$C$16</f>
        <v>1.1104937980855236</v>
      </c>
      <c r="BS31" s="6" t="e">
        <f t="shared" ref="BS31:BS62" si="36">-$D$10*(1-BR31)</f>
        <v>#N/A</v>
      </c>
      <c r="BT31" s="6" t="e">
        <f t="shared" ref="BT31:BT62" si="37">$D$10+BS31</f>
        <v>#N/A</v>
      </c>
      <c r="DZ31">
        <v>16</v>
      </c>
      <c r="EA31">
        <f t="shared" si="8"/>
        <v>-16</v>
      </c>
      <c r="EB31" s="100" t="e">
        <f t="shared" si="9"/>
        <v>#N/A</v>
      </c>
      <c r="EC31" s="5" t="e">
        <f t="shared" si="4"/>
        <v>#N/A</v>
      </c>
      <c r="ED31" s="5" t="e">
        <f t="shared" si="5"/>
        <v>#N/A</v>
      </c>
    </row>
    <row r="32" spans="2:134">
      <c r="B32">
        <v>17</v>
      </c>
      <c r="C32" s="100">
        <f>Parameters!$C$41*EXP(Parameters!$D$41*B32)</f>
        <v>0.91649815897739817</v>
      </c>
      <c r="D32" s="6" t="e">
        <f t="shared" si="0"/>
        <v>#N/A</v>
      </c>
      <c r="E32" s="6" t="e">
        <f t="shared" si="1"/>
        <v>#N/A</v>
      </c>
      <c r="G32" s="99"/>
      <c r="I32">
        <v>17</v>
      </c>
      <c r="J32" s="100">
        <f>$C$32</f>
        <v>0.91649815897739817</v>
      </c>
      <c r="K32" s="6" t="e">
        <f t="shared" si="2"/>
        <v>#N/A</v>
      </c>
      <c r="L32" s="6" t="e">
        <f t="shared" si="3"/>
        <v>#N/A</v>
      </c>
      <c r="M32">
        <v>16</v>
      </c>
      <c r="N32" s="100">
        <f>$C$31</f>
        <v>0.92756238949780168</v>
      </c>
      <c r="O32" s="6" t="e">
        <f t="shared" si="6"/>
        <v>#N/A</v>
      </c>
      <c r="P32" s="6" t="e">
        <f t="shared" si="7"/>
        <v>#N/A</v>
      </c>
      <c r="Q32">
        <v>15</v>
      </c>
      <c r="R32" s="100">
        <f>$C$30</f>
        <v>0.9387601906051285</v>
      </c>
      <c r="S32" s="6" t="e">
        <f t="shared" si="10"/>
        <v>#N/A</v>
      </c>
      <c r="T32" s="6" t="e">
        <f t="shared" si="11"/>
        <v>#N/A</v>
      </c>
      <c r="U32">
        <v>14</v>
      </c>
      <c r="V32" s="100">
        <f>$C$29</f>
        <v>0.95009317480208788</v>
      </c>
      <c r="W32" s="6" t="e">
        <f t="shared" si="12"/>
        <v>#N/A</v>
      </c>
      <c r="X32" s="6" t="e">
        <f t="shared" si="13"/>
        <v>#N/A</v>
      </c>
      <c r="Y32">
        <v>13</v>
      </c>
      <c r="Z32" s="100">
        <f>$C$28</f>
        <v>0.96156297405798752</v>
      </c>
      <c r="AA32" s="6" t="e">
        <f t="shared" si="14"/>
        <v>#N/A</v>
      </c>
      <c r="AB32" s="6" t="e">
        <f t="shared" si="15"/>
        <v>#N/A</v>
      </c>
      <c r="AC32">
        <v>12</v>
      </c>
      <c r="AD32" s="100">
        <f>$C$27</f>
        <v>0.97317124004374045</v>
      </c>
      <c r="AE32" s="6" t="e">
        <f t="shared" si="16"/>
        <v>#N/A</v>
      </c>
      <c r="AF32" s="6" t="e">
        <f t="shared" si="17"/>
        <v>#N/A</v>
      </c>
      <c r="AG32">
        <v>11</v>
      </c>
      <c r="AH32" s="100">
        <f>$C$26</f>
        <v>0.98491964436970747</v>
      </c>
      <c r="AI32" s="6" t="e">
        <f t="shared" si="18"/>
        <v>#N/A</v>
      </c>
      <c r="AJ32" s="6" t="e">
        <f t="shared" si="19"/>
        <v>#N/A</v>
      </c>
      <c r="AK32">
        <v>10</v>
      </c>
      <c r="AL32" s="100">
        <f>$C$25</f>
        <v>0.99680987882641325</v>
      </c>
      <c r="AM32" s="6" t="e">
        <f t="shared" si="20"/>
        <v>#N/A</v>
      </c>
      <c r="AN32" s="6" t="e">
        <f t="shared" si="21"/>
        <v>#N/A</v>
      </c>
      <c r="AO32">
        <v>9</v>
      </c>
      <c r="AP32" s="100">
        <f>$C$24</f>
        <v>1.0088436556281657</v>
      </c>
      <c r="AQ32" s="6" t="e">
        <f t="shared" si="22"/>
        <v>#N/A</v>
      </c>
      <c r="AR32" s="6" t="e">
        <f t="shared" si="23"/>
        <v>#N/A</v>
      </c>
      <c r="AS32">
        <v>8</v>
      </c>
      <c r="AT32" s="100">
        <f>$C$23</f>
        <v>1.0210227076596188</v>
      </c>
      <c r="AU32" s="6" t="e">
        <f t="shared" si="24"/>
        <v>#N/A</v>
      </c>
      <c r="AV32" s="6" t="e">
        <f t="shared" si="25"/>
        <v>#N/A</v>
      </c>
      <c r="AW32">
        <v>7</v>
      </c>
      <c r="AX32" s="100">
        <f>$C$22</f>
        <v>1.0333487887253106</v>
      </c>
      <c r="AY32" s="6" t="e">
        <f t="shared" si="26"/>
        <v>#N/A</v>
      </c>
      <c r="AZ32" s="6" t="e">
        <f t="shared" si="27"/>
        <v>#N/A</v>
      </c>
      <c r="BA32">
        <v>6</v>
      </c>
      <c r="BB32" s="100">
        <f>$C$21</f>
        <v>1.045823673802214</v>
      </c>
      <c r="BC32" s="6" t="e">
        <f t="shared" si="28"/>
        <v>#N/A</v>
      </c>
      <c r="BD32" s="6" t="e">
        <f t="shared" si="29"/>
        <v>#N/A</v>
      </c>
      <c r="BE32">
        <v>5</v>
      </c>
      <c r="BF32" s="100">
        <f>$C$20</f>
        <v>1.0584491592953371</v>
      </c>
      <c r="BG32" s="6" t="e">
        <f t="shared" si="30"/>
        <v>#N/A</v>
      </c>
      <c r="BH32" s="6" t="e">
        <f t="shared" si="31"/>
        <v>#N/A</v>
      </c>
      <c r="BI32">
        <v>4</v>
      </c>
      <c r="BJ32" s="100">
        <f>$C$19</f>
        <v>1.0712270632964074</v>
      </c>
      <c r="BK32" s="6" t="e">
        <f t="shared" si="32"/>
        <v>#N/A</v>
      </c>
      <c r="BL32" s="6" t="e">
        <f t="shared" si="33"/>
        <v>#N/A</v>
      </c>
      <c r="BM32">
        <v>3</v>
      </c>
      <c r="BN32" s="100">
        <f>$C$18</f>
        <v>1.084159225845682</v>
      </c>
      <c r="BO32" s="6" t="e">
        <f t="shared" si="34"/>
        <v>#N/A</v>
      </c>
      <c r="BP32" s="6" t="e">
        <f t="shared" si="35"/>
        <v>#N/A</v>
      </c>
      <c r="BQ32">
        <v>2</v>
      </c>
      <c r="BR32" s="100">
        <f>$C$17</f>
        <v>1.0972475091969141</v>
      </c>
      <c r="BS32" s="6" t="e">
        <f t="shared" si="36"/>
        <v>#N/A</v>
      </c>
      <c r="BT32" s="6" t="e">
        <f t="shared" si="37"/>
        <v>#N/A</v>
      </c>
      <c r="BU32">
        <v>1</v>
      </c>
      <c r="BV32" s="100">
        <f>$C$16</f>
        <v>1.1104937980855236</v>
      </c>
      <c r="BW32" s="6" t="e">
        <f t="shared" ref="BW32:BW63" si="38">-$D$10*(1-BV32)</f>
        <v>#N/A</v>
      </c>
      <c r="BX32" s="6" t="e">
        <f t="shared" ref="BX32:BX63" si="39">$D$10+BW32</f>
        <v>#N/A</v>
      </c>
      <c r="DZ32">
        <v>17</v>
      </c>
      <c r="EA32">
        <f t="shared" si="8"/>
        <v>-17</v>
      </c>
      <c r="EB32" s="100" t="e">
        <f t="shared" si="9"/>
        <v>#N/A</v>
      </c>
      <c r="EC32" s="5" t="e">
        <f t="shared" si="4"/>
        <v>#N/A</v>
      </c>
      <c r="ED32" s="5" t="e">
        <f t="shared" si="5"/>
        <v>#N/A</v>
      </c>
    </row>
    <row r="33" spans="2:134">
      <c r="B33">
        <v>18</v>
      </c>
      <c r="C33" s="100">
        <f>Parameters!$C$41*EXP(Parameters!$D$41*B33)</f>
        <v>0.9055659057756037</v>
      </c>
      <c r="D33" s="6" t="e">
        <f t="shared" si="0"/>
        <v>#N/A</v>
      </c>
      <c r="E33" s="6" t="e">
        <f t="shared" si="1"/>
        <v>#N/A</v>
      </c>
      <c r="G33" s="99"/>
      <c r="I33">
        <v>18</v>
      </c>
      <c r="J33" s="100">
        <f>$C$33</f>
        <v>0.9055659057756037</v>
      </c>
      <c r="K33" s="6" t="e">
        <f t="shared" si="2"/>
        <v>#N/A</v>
      </c>
      <c r="L33" s="6" t="e">
        <f t="shared" si="3"/>
        <v>#N/A</v>
      </c>
      <c r="M33">
        <v>17</v>
      </c>
      <c r="N33" s="100">
        <f>$C$32</f>
        <v>0.91649815897739817</v>
      </c>
      <c r="O33" s="6" t="e">
        <f t="shared" si="6"/>
        <v>#N/A</v>
      </c>
      <c r="P33" s="6" t="e">
        <f t="shared" si="7"/>
        <v>#N/A</v>
      </c>
      <c r="Q33">
        <v>16</v>
      </c>
      <c r="R33" s="100">
        <f>$C$31</f>
        <v>0.92756238949780168</v>
      </c>
      <c r="S33" s="6" t="e">
        <f t="shared" si="10"/>
        <v>#N/A</v>
      </c>
      <c r="T33" s="6" t="e">
        <f t="shared" si="11"/>
        <v>#N/A</v>
      </c>
      <c r="U33">
        <v>15</v>
      </c>
      <c r="V33" s="100">
        <f>$C$30</f>
        <v>0.9387601906051285</v>
      </c>
      <c r="W33" s="6" t="e">
        <f t="shared" si="12"/>
        <v>#N/A</v>
      </c>
      <c r="X33" s="6" t="e">
        <f t="shared" si="13"/>
        <v>#N/A</v>
      </c>
      <c r="Y33">
        <v>14</v>
      </c>
      <c r="Z33" s="100">
        <f>$C$29</f>
        <v>0.95009317480208788</v>
      </c>
      <c r="AA33" s="6" t="e">
        <f t="shared" si="14"/>
        <v>#N/A</v>
      </c>
      <c r="AB33" s="6" t="e">
        <f t="shared" si="15"/>
        <v>#N/A</v>
      </c>
      <c r="AC33">
        <v>13</v>
      </c>
      <c r="AD33" s="100">
        <f>$C$28</f>
        <v>0.96156297405798752</v>
      </c>
      <c r="AE33" s="6" t="e">
        <f t="shared" si="16"/>
        <v>#N/A</v>
      </c>
      <c r="AF33" s="6" t="e">
        <f t="shared" si="17"/>
        <v>#N/A</v>
      </c>
      <c r="AG33">
        <v>12</v>
      </c>
      <c r="AH33" s="100">
        <f>$C$27</f>
        <v>0.97317124004374045</v>
      </c>
      <c r="AI33" s="6" t="e">
        <f t="shared" si="18"/>
        <v>#N/A</v>
      </c>
      <c r="AJ33" s="6" t="e">
        <f t="shared" si="19"/>
        <v>#N/A</v>
      </c>
      <c r="AK33">
        <v>11</v>
      </c>
      <c r="AL33" s="100">
        <f>$C$26</f>
        <v>0.98491964436970747</v>
      </c>
      <c r="AM33" s="6" t="e">
        <f t="shared" si="20"/>
        <v>#N/A</v>
      </c>
      <c r="AN33" s="6" t="e">
        <f t="shared" si="21"/>
        <v>#N/A</v>
      </c>
      <c r="AO33">
        <v>10</v>
      </c>
      <c r="AP33" s="100">
        <f>$C$25</f>
        <v>0.99680987882641325</v>
      </c>
      <c r="AQ33" s="6" t="e">
        <f t="shared" si="22"/>
        <v>#N/A</v>
      </c>
      <c r="AR33" s="6" t="e">
        <f t="shared" si="23"/>
        <v>#N/A</v>
      </c>
      <c r="AS33">
        <v>9</v>
      </c>
      <c r="AT33" s="100">
        <f>$C$24</f>
        <v>1.0088436556281657</v>
      </c>
      <c r="AU33" s="6" t="e">
        <f t="shared" si="24"/>
        <v>#N/A</v>
      </c>
      <c r="AV33" s="6" t="e">
        <f t="shared" si="25"/>
        <v>#N/A</v>
      </c>
      <c r="AW33">
        <v>8</v>
      </c>
      <c r="AX33" s="100">
        <f>$C$23</f>
        <v>1.0210227076596188</v>
      </c>
      <c r="AY33" s="6" t="e">
        <f t="shared" si="26"/>
        <v>#N/A</v>
      </c>
      <c r="AZ33" s="6" t="e">
        <f t="shared" si="27"/>
        <v>#N/A</v>
      </c>
      <c r="BA33">
        <v>7</v>
      </c>
      <c r="BB33" s="100">
        <f>$C$22</f>
        <v>1.0333487887253106</v>
      </c>
      <c r="BC33" s="6" t="e">
        <f t="shared" si="28"/>
        <v>#N/A</v>
      </c>
      <c r="BD33" s="6" t="e">
        <f t="shared" si="29"/>
        <v>#N/A</v>
      </c>
      <c r="BE33">
        <v>6</v>
      </c>
      <c r="BF33" s="100">
        <f>$C$21</f>
        <v>1.045823673802214</v>
      </c>
      <c r="BG33" s="6" t="e">
        <f t="shared" si="30"/>
        <v>#N/A</v>
      </c>
      <c r="BH33" s="6" t="e">
        <f t="shared" si="31"/>
        <v>#N/A</v>
      </c>
      <c r="BI33">
        <v>5</v>
      </c>
      <c r="BJ33" s="100">
        <f>$C$20</f>
        <v>1.0584491592953371</v>
      </c>
      <c r="BK33" s="6" t="e">
        <f t="shared" si="32"/>
        <v>#N/A</v>
      </c>
      <c r="BL33" s="6" t="e">
        <f t="shared" si="33"/>
        <v>#N/A</v>
      </c>
      <c r="BM33">
        <v>4</v>
      </c>
      <c r="BN33" s="100">
        <f>$C$19</f>
        <v>1.0712270632964074</v>
      </c>
      <c r="BO33" s="6" t="e">
        <f t="shared" si="34"/>
        <v>#N/A</v>
      </c>
      <c r="BP33" s="6" t="e">
        <f t="shared" si="35"/>
        <v>#N/A</v>
      </c>
      <c r="BQ33">
        <v>3</v>
      </c>
      <c r="BR33" s="100">
        <f>$C$18</f>
        <v>1.084159225845682</v>
      </c>
      <c r="BS33" s="6" t="e">
        <f t="shared" si="36"/>
        <v>#N/A</v>
      </c>
      <c r="BT33" s="6" t="e">
        <f t="shared" si="37"/>
        <v>#N/A</v>
      </c>
      <c r="BU33">
        <v>2</v>
      </c>
      <c r="BV33" s="100">
        <f>$C$17</f>
        <v>1.0972475091969141</v>
      </c>
      <c r="BW33" s="6" t="e">
        <f t="shared" si="38"/>
        <v>#N/A</v>
      </c>
      <c r="BX33" s="6" t="e">
        <f t="shared" si="39"/>
        <v>#N/A</v>
      </c>
      <c r="BY33">
        <v>1</v>
      </c>
      <c r="BZ33" s="100">
        <f>$C$16</f>
        <v>1.1104937980855236</v>
      </c>
      <c r="CA33" s="6" t="e">
        <f t="shared" ref="CA33:CA64" si="40">-$D$10*(1-BZ33)</f>
        <v>#N/A</v>
      </c>
      <c r="CB33" s="6" t="e">
        <f t="shared" ref="CB33:CB64" si="41">$D$10+CA33</f>
        <v>#N/A</v>
      </c>
      <c r="DZ33">
        <v>18</v>
      </c>
      <c r="EA33">
        <f t="shared" si="8"/>
        <v>-18</v>
      </c>
      <c r="EB33" s="100" t="e">
        <f t="shared" si="9"/>
        <v>#N/A</v>
      </c>
      <c r="EC33" s="5" t="e">
        <f t="shared" si="4"/>
        <v>#N/A</v>
      </c>
      <c r="ED33" s="5" t="e">
        <f t="shared" si="5"/>
        <v>#N/A</v>
      </c>
    </row>
    <row r="34" spans="2:134">
      <c r="B34">
        <v>19</v>
      </c>
      <c r="C34" s="100">
        <f>Parameters!$C$41*EXP(Parameters!$D$41*B34)</f>
        <v>0.89476405562906636</v>
      </c>
      <c r="D34" s="6" t="e">
        <f t="shared" si="0"/>
        <v>#N/A</v>
      </c>
      <c r="E34" s="6" t="e">
        <f t="shared" si="1"/>
        <v>#N/A</v>
      </c>
      <c r="G34" s="99"/>
      <c r="I34">
        <v>19</v>
      </c>
      <c r="J34" s="100">
        <f>$C$34</f>
        <v>0.89476405562906636</v>
      </c>
      <c r="K34" s="6" t="e">
        <f t="shared" si="2"/>
        <v>#N/A</v>
      </c>
      <c r="L34" s="6" t="e">
        <f t="shared" si="3"/>
        <v>#N/A</v>
      </c>
      <c r="M34">
        <v>18</v>
      </c>
      <c r="N34" s="100">
        <f>$C$33</f>
        <v>0.9055659057756037</v>
      </c>
      <c r="O34" s="6" t="e">
        <f t="shared" si="6"/>
        <v>#N/A</v>
      </c>
      <c r="P34" s="6" t="e">
        <f t="shared" si="7"/>
        <v>#N/A</v>
      </c>
      <c r="Q34">
        <v>17</v>
      </c>
      <c r="R34" s="100">
        <f>$C$32</f>
        <v>0.91649815897739817</v>
      </c>
      <c r="S34" s="6" t="e">
        <f t="shared" si="10"/>
        <v>#N/A</v>
      </c>
      <c r="T34" s="6" t="e">
        <f t="shared" si="11"/>
        <v>#N/A</v>
      </c>
      <c r="U34">
        <v>16</v>
      </c>
      <c r="V34" s="100">
        <f>$C$31</f>
        <v>0.92756238949780168</v>
      </c>
      <c r="W34" s="6" t="e">
        <f t="shared" si="12"/>
        <v>#N/A</v>
      </c>
      <c r="X34" s="6" t="e">
        <f t="shared" si="13"/>
        <v>#N/A</v>
      </c>
      <c r="Y34">
        <v>15</v>
      </c>
      <c r="Z34" s="100">
        <f>$C$30</f>
        <v>0.9387601906051285</v>
      </c>
      <c r="AA34" s="6" t="e">
        <f t="shared" si="14"/>
        <v>#N/A</v>
      </c>
      <c r="AB34" s="6" t="e">
        <f t="shared" si="15"/>
        <v>#N/A</v>
      </c>
      <c r="AC34">
        <v>14</v>
      </c>
      <c r="AD34" s="100">
        <f>$C$29</f>
        <v>0.95009317480208788</v>
      </c>
      <c r="AE34" s="6" t="e">
        <f t="shared" si="16"/>
        <v>#N/A</v>
      </c>
      <c r="AF34" s="6" t="e">
        <f t="shared" si="17"/>
        <v>#N/A</v>
      </c>
      <c r="AG34">
        <v>13</v>
      </c>
      <c r="AH34" s="100">
        <f>$C$28</f>
        <v>0.96156297405798752</v>
      </c>
      <c r="AI34" s="6" t="e">
        <f t="shared" si="18"/>
        <v>#N/A</v>
      </c>
      <c r="AJ34" s="6" t="e">
        <f t="shared" si="19"/>
        <v>#N/A</v>
      </c>
      <c r="AK34">
        <v>12</v>
      </c>
      <c r="AL34" s="100">
        <f>$C$27</f>
        <v>0.97317124004374045</v>
      </c>
      <c r="AM34" s="6" t="e">
        <f t="shared" si="20"/>
        <v>#N/A</v>
      </c>
      <c r="AN34" s="6" t="e">
        <f t="shared" si="21"/>
        <v>#N/A</v>
      </c>
      <c r="AO34">
        <v>11</v>
      </c>
      <c r="AP34" s="100">
        <f>$C$26</f>
        <v>0.98491964436970747</v>
      </c>
      <c r="AQ34" s="6" t="e">
        <f t="shared" si="22"/>
        <v>#N/A</v>
      </c>
      <c r="AR34" s="6" t="e">
        <f t="shared" si="23"/>
        <v>#N/A</v>
      </c>
      <c r="AS34">
        <v>10</v>
      </c>
      <c r="AT34" s="100">
        <f>$C$25</f>
        <v>0.99680987882641325</v>
      </c>
      <c r="AU34" s="6" t="e">
        <f t="shared" si="24"/>
        <v>#N/A</v>
      </c>
      <c r="AV34" s="6" t="e">
        <f t="shared" si="25"/>
        <v>#N/A</v>
      </c>
      <c r="AW34">
        <v>9</v>
      </c>
      <c r="AX34" s="100">
        <f>$C$24</f>
        <v>1.0088436556281657</v>
      </c>
      <c r="AY34" s="6" t="e">
        <f t="shared" si="26"/>
        <v>#N/A</v>
      </c>
      <c r="AZ34" s="6" t="e">
        <f t="shared" si="27"/>
        <v>#N/A</v>
      </c>
      <c r="BA34">
        <v>8</v>
      </c>
      <c r="BB34" s="100">
        <f>$C$23</f>
        <v>1.0210227076596188</v>
      </c>
      <c r="BC34" s="6" t="e">
        <f t="shared" si="28"/>
        <v>#N/A</v>
      </c>
      <c r="BD34" s="6" t="e">
        <f t="shared" si="29"/>
        <v>#N/A</v>
      </c>
      <c r="BE34">
        <v>7</v>
      </c>
      <c r="BF34" s="100">
        <f>$C$22</f>
        <v>1.0333487887253106</v>
      </c>
      <c r="BG34" s="6" t="e">
        <f t="shared" si="30"/>
        <v>#N/A</v>
      </c>
      <c r="BH34" s="6" t="e">
        <f t="shared" si="31"/>
        <v>#N/A</v>
      </c>
      <c r="BI34">
        <v>6</v>
      </c>
      <c r="BJ34" s="100">
        <f>$C$21</f>
        <v>1.045823673802214</v>
      </c>
      <c r="BK34" s="6" t="e">
        <f t="shared" si="32"/>
        <v>#N/A</v>
      </c>
      <c r="BL34" s="6" t="e">
        <f t="shared" si="33"/>
        <v>#N/A</v>
      </c>
      <c r="BM34">
        <v>5</v>
      </c>
      <c r="BN34" s="100">
        <f>$C$20</f>
        <v>1.0584491592953371</v>
      </c>
      <c r="BO34" s="6" t="e">
        <f t="shared" si="34"/>
        <v>#N/A</v>
      </c>
      <c r="BP34" s="6" t="e">
        <f t="shared" si="35"/>
        <v>#N/A</v>
      </c>
      <c r="BQ34">
        <v>4</v>
      </c>
      <c r="BR34" s="100">
        <f>$C$19</f>
        <v>1.0712270632964074</v>
      </c>
      <c r="BS34" s="6" t="e">
        <f t="shared" si="36"/>
        <v>#N/A</v>
      </c>
      <c r="BT34" s="6" t="e">
        <f t="shared" si="37"/>
        <v>#N/A</v>
      </c>
      <c r="BU34">
        <v>3</v>
      </c>
      <c r="BV34" s="100">
        <f>$C$18</f>
        <v>1.084159225845682</v>
      </c>
      <c r="BW34" s="6" t="e">
        <f t="shared" si="38"/>
        <v>#N/A</v>
      </c>
      <c r="BX34" s="6" t="e">
        <f t="shared" si="39"/>
        <v>#N/A</v>
      </c>
      <c r="BY34">
        <v>2</v>
      </c>
      <c r="BZ34" s="100">
        <f>$C$17</f>
        <v>1.0972475091969141</v>
      </c>
      <c r="CA34" s="6" t="e">
        <f t="shared" si="40"/>
        <v>#N/A</v>
      </c>
      <c r="CB34" s="6" t="e">
        <f t="shared" si="41"/>
        <v>#N/A</v>
      </c>
      <c r="CC34">
        <v>1</v>
      </c>
      <c r="CD34" s="100">
        <f>$C$16</f>
        <v>1.1104937980855236</v>
      </c>
      <c r="CE34" s="6" t="e">
        <f t="shared" ref="CE34:CE65" si="42">-$D$10*(1-CD34)</f>
        <v>#N/A</v>
      </c>
      <c r="CF34" s="6" t="e">
        <f t="shared" ref="CF34:CF65" si="43">$D$10+CE34</f>
        <v>#N/A</v>
      </c>
      <c r="DZ34">
        <v>19</v>
      </c>
      <c r="EA34">
        <f t="shared" si="8"/>
        <v>-19</v>
      </c>
      <c r="EB34" s="100" t="e">
        <f t="shared" si="9"/>
        <v>#N/A</v>
      </c>
      <c r="EC34" s="5" t="e">
        <f t="shared" si="4"/>
        <v>#N/A</v>
      </c>
      <c r="ED34" s="5" t="e">
        <f t="shared" si="5"/>
        <v>#N/A</v>
      </c>
    </row>
    <row r="35" spans="2:134">
      <c r="B35">
        <v>20</v>
      </c>
      <c r="C35" s="100">
        <f>Parameters!$C$41*EXP(Parameters!$D$41*B35)</f>
        <v>0.88409105305269942</v>
      </c>
      <c r="D35" s="6" t="e">
        <f t="shared" si="0"/>
        <v>#N/A</v>
      </c>
      <c r="E35" s="6" t="e">
        <f t="shared" si="1"/>
        <v>#N/A</v>
      </c>
      <c r="G35" s="99"/>
      <c r="I35">
        <v>20</v>
      </c>
      <c r="J35" s="100">
        <f>$C$35</f>
        <v>0.88409105305269942</v>
      </c>
      <c r="K35" s="6" t="e">
        <f t="shared" si="2"/>
        <v>#N/A</v>
      </c>
      <c r="L35" s="6" t="e">
        <f t="shared" si="3"/>
        <v>#N/A</v>
      </c>
      <c r="M35">
        <v>19</v>
      </c>
      <c r="N35" s="100">
        <f>$C$34</f>
        <v>0.89476405562906636</v>
      </c>
      <c r="O35" s="6" t="e">
        <f t="shared" si="6"/>
        <v>#N/A</v>
      </c>
      <c r="P35" s="6" t="e">
        <f t="shared" si="7"/>
        <v>#N/A</v>
      </c>
      <c r="Q35">
        <v>18</v>
      </c>
      <c r="R35" s="100">
        <f>$C$33</f>
        <v>0.9055659057756037</v>
      </c>
      <c r="S35" s="6" t="e">
        <f t="shared" si="10"/>
        <v>#N/A</v>
      </c>
      <c r="T35" s="6" t="e">
        <f t="shared" si="11"/>
        <v>#N/A</v>
      </c>
      <c r="U35">
        <v>17</v>
      </c>
      <c r="V35" s="100">
        <f>$C$32</f>
        <v>0.91649815897739817</v>
      </c>
      <c r="W35" s="6" t="e">
        <f t="shared" si="12"/>
        <v>#N/A</v>
      </c>
      <c r="X35" s="6" t="e">
        <f t="shared" si="13"/>
        <v>#N/A</v>
      </c>
      <c r="Y35">
        <v>16</v>
      </c>
      <c r="Z35" s="100">
        <f>$C$31</f>
        <v>0.92756238949780168</v>
      </c>
      <c r="AA35" s="6" t="e">
        <f t="shared" si="14"/>
        <v>#N/A</v>
      </c>
      <c r="AB35" s="6" t="e">
        <f t="shared" si="15"/>
        <v>#N/A</v>
      </c>
      <c r="AC35">
        <v>15</v>
      </c>
      <c r="AD35" s="100">
        <f>$C$30</f>
        <v>0.9387601906051285</v>
      </c>
      <c r="AE35" s="6" t="e">
        <f t="shared" si="16"/>
        <v>#N/A</v>
      </c>
      <c r="AF35" s="6" t="e">
        <f t="shared" si="17"/>
        <v>#N/A</v>
      </c>
      <c r="AG35">
        <v>14</v>
      </c>
      <c r="AH35" s="100">
        <f>$C$29</f>
        <v>0.95009317480208788</v>
      </c>
      <c r="AI35" s="6" t="e">
        <f t="shared" si="18"/>
        <v>#N/A</v>
      </c>
      <c r="AJ35" s="6" t="e">
        <f t="shared" si="19"/>
        <v>#N/A</v>
      </c>
      <c r="AK35">
        <v>13</v>
      </c>
      <c r="AL35" s="100">
        <f>$C$28</f>
        <v>0.96156297405798752</v>
      </c>
      <c r="AM35" s="6" t="e">
        <f t="shared" si="20"/>
        <v>#N/A</v>
      </c>
      <c r="AN35" s="6" t="e">
        <f t="shared" si="21"/>
        <v>#N/A</v>
      </c>
      <c r="AO35">
        <v>12</v>
      </c>
      <c r="AP35" s="100">
        <f>$C$27</f>
        <v>0.97317124004374045</v>
      </c>
      <c r="AQ35" s="6" t="e">
        <f t="shared" si="22"/>
        <v>#N/A</v>
      </c>
      <c r="AR35" s="6" t="e">
        <f t="shared" si="23"/>
        <v>#N/A</v>
      </c>
      <c r="AS35">
        <v>11</v>
      </c>
      <c r="AT35" s="100">
        <f>$C$26</f>
        <v>0.98491964436970747</v>
      </c>
      <c r="AU35" s="6" t="e">
        <f t="shared" si="24"/>
        <v>#N/A</v>
      </c>
      <c r="AV35" s="6" t="e">
        <f t="shared" si="25"/>
        <v>#N/A</v>
      </c>
      <c r="AW35">
        <v>10</v>
      </c>
      <c r="AX35" s="100">
        <f>$C$25</f>
        <v>0.99680987882641325</v>
      </c>
      <c r="AY35" s="6" t="e">
        <f t="shared" si="26"/>
        <v>#N/A</v>
      </c>
      <c r="AZ35" s="6" t="e">
        <f t="shared" si="27"/>
        <v>#N/A</v>
      </c>
      <c r="BA35">
        <v>9</v>
      </c>
      <c r="BB35" s="100">
        <f>$C$24</f>
        <v>1.0088436556281657</v>
      </c>
      <c r="BC35" s="6" t="e">
        <f t="shared" si="28"/>
        <v>#N/A</v>
      </c>
      <c r="BD35" s="6" t="e">
        <f t="shared" si="29"/>
        <v>#N/A</v>
      </c>
      <c r="BE35">
        <v>8</v>
      </c>
      <c r="BF35" s="100">
        <f>$C$23</f>
        <v>1.0210227076596188</v>
      </c>
      <c r="BG35" s="6" t="e">
        <f t="shared" si="30"/>
        <v>#N/A</v>
      </c>
      <c r="BH35" s="6" t="e">
        <f t="shared" si="31"/>
        <v>#N/A</v>
      </c>
      <c r="BI35">
        <v>7</v>
      </c>
      <c r="BJ35" s="100">
        <f>$C$22</f>
        <v>1.0333487887253106</v>
      </c>
      <c r="BK35" s="6" t="e">
        <f t="shared" si="32"/>
        <v>#N/A</v>
      </c>
      <c r="BL35" s="6" t="e">
        <f t="shared" si="33"/>
        <v>#N/A</v>
      </c>
      <c r="BM35">
        <v>6</v>
      </c>
      <c r="BN35" s="100">
        <f>$C$21</f>
        <v>1.045823673802214</v>
      </c>
      <c r="BO35" s="6" t="e">
        <f t="shared" si="34"/>
        <v>#N/A</v>
      </c>
      <c r="BP35" s="6" t="e">
        <f t="shared" si="35"/>
        <v>#N/A</v>
      </c>
      <c r="BQ35">
        <v>5</v>
      </c>
      <c r="BR35" s="100">
        <f>$C$20</f>
        <v>1.0584491592953371</v>
      </c>
      <c r="BS35" s="6" t="e">
        <f t="shared" si="36"/>
        <v>#N/A</v>
      </c>
      <c r="BT35" s="6" t="e">
        <f t="shared" si="37"/>
        <v>#N/A</v>
      </c>
      <c r="BU35">
        <v>4</v>
      </c>
      <c r="BV35" s="100">
        <f>$C$19</f>
        <v>1.0712270632964074</v>
      </c>
      <c r="BW35" s="6" t="e">
        <f t="shared" si="38"/>
        <v>#N/A</v>
      </c>
      <c r="BX35" s="6" t="e">
        <f t="shared" si="39"/>
        <v>#N/A</v>
      </c>
      <c r="BY35">
        <v>3</v>
      </c>
      <c r="BZ35" s="100">
        <f>$C$18</f>
        <v>1.084159225845682</v>
      </c>
      <c r="CA35" s="6" t="e">
        <f t="shared" si="40"/>
        <v>#N/A</v>
      </c>
      <c r="CB35" s="6" t="e">
        <f t="shared" si="41"/>
        <v>#N/A</v>
      </c>
      <c r="CC35">
        <v>2</v>
      </c>
      <c r="CD35" s="100">
        <f>$C$17</f>
        <v>1.0972475091969141</v>
      </c>
      <c r="CE35" s="6" t="e">
        <f t="shared" si="42"/>
        <v>#N/A</v>
      </c>
      <c r="CF35" s="6" t="e">
        <f t="shared" si="43"/>
        <v>#N/A</v>
      </c>
      <c r="CG35">
        <v>1</v>
      </c>
      <c r="CH35" s="100">
        <f>$C$16</f>
        <v>1.1104937980855236</v>
      </c>
      <c r="CI35" s="6" t="e">
        <f t="shared" ref="CI35:CI66" si="44">-$D$10*(1-CH35)</f>
        <v>#N/A</v>
      </c>
      <c r="CJ35" s="6" t="e">
        <f t="shared" ref="CJ35:CJ66" si="45">$D$10+CI35</f>
        <v>#N/A</v>
      </c>
      <c r="DZ35">
        <v>20</v>
      </c>
      <c r="EA35">
        <f t="shared" si="8"/>
        <v>-20</v>
      </c>
      <c r="EB35" s="100" t="e">
        <f t="shared" si="9"/>
        <v>#N/A</v>
      </c>
      <c r="EC35" s="5" t="e">
        <f t="shared" si="4"/>
        <v>#N/A</v>
      </c>
      <c r="ED35" s="5" t="e">
        <f t="shared" si="5"/>
        <v>#N/A</v>
      </c>
    </row>
    <row r="36" spans="2:134">
      <c r="B36">
        <v>21</v>
      </c>
      <c r="C36" s="100">
        <f>Parameters!$C$41*EXP(Parameters!$D$41*B36)</f>
        <v>0.87354536111568848</v>
      </c>
      <c r="D36" s="6" t="e">
        <f t="shared" si="0"/>
        <v>#N/A</v>
      </c>
      <c r="E36" s="6" t="e">
        <f t="shared" si="1"/>
        <v>#N/A</v>
      </c>
      <c r="G36" s="99"/>
      <c r="I36">
        <v>21</v>
      </c>
      <c r="J36" s="100">
        <f>$C$36</f>
        <v>0.87354536111568848</v>
      </c>
      <c r="K36" s="6" t="e">
        <f t="shared" si="2"/>
        <v>#N/A</v>
      </c>
      <c r="L36" s="6" t="e">
        <f t="shared" si="3"/>
        <v>#N/A</v>
      </c>
      <c r="M36">
        <v>20</v>
      </c>
      <c r="N36" s="100">
        <f>$C$35</f>
        <v>0.88409105305269942</v>
      </c>
      <c r="O36" s="6" t="e">
        <f t="shared" si="6"/>
        <v>#N/A</v>
      </c>
      <c r="P36" s="6" t="e">
        <f t="shared" si="7"/>
        <v>#N/A</v>
      </c>
      <c r="Q36">
        <v>19</v>
      </c>
      <c r="R36" s="100">
        <f>$C$34</f>
        <v>0.89476405562906636</v>
      </c>
      <c r="S36" s="6" t="e">
        <f t="shared" si="10"/>
        <v>#N/A</v>
      </c>
      <c r="T36" s="6" t="e">
        <f t="shared" si="11"/>
        <v>#N/A</v>
      </c>
      <c r="U36">
        <v>18</v>
      </c>
      <c r="V36" s="100">
        <f>$C$33</f>
        <v>0.9055659057756037</v>
      </c>
      <c r="W36" s="6" t="e">
        <f t="shared" si="12"/>
        <v>#N/A</v>
      </c>
      <c r="X36" s="6" t="e">
        <f t="shared" si="13"/>
        <v>#N/A</v>
      </c>
      <c r="Y36">
        <v>17</v>
      </c>
      <c r="Z36" s="100">
        <f>$C$32</f>
        <v>0.91649815897739817</v>
      </c>
      <c r="AA36" s="6" t="e">
        <f t="shared" si="14"/>
        <v>#N/A</v>
      </c>
      <c r="AB36" s="6" t="e">
        <f t="shared" si="15"/>
        <v>#N/A</v>
      </c>
      <c r="AC36">
        <v>16</v>
      </c>
      <c r="AD36" s="100">
        <f>$C$31</f>
        <v>0.92756238949780168</v>
      </c>
      <c r="AE36" s="6" t="e">
        <f t="shared" si="16"/>
        <v>#N/A</v>
      </c>
      <c r="AF36" s="6" t="e">
        <f t="shared" si="17"/>
        <v>#N/A</v>
      </c>
      <c r="AG36">
        <v>15</v>
      </c>
      <c r="AH36" s="100">
        <f>$C$30</f>
        <v>0.9387601906051285</v>
      </c>
      <c r="AI36" s="6" t="e">
        <f t="shared" si="18"/>
        <v>#N/A</v>
      </c>
      <c r="AJ36" s="6" t="e">
        <f t="shared" si="19"/>
        <v>#N/A</v>
      </c>
      <c r="AK36">
        <v>14</v>
      </c>
      <c r="AL36" s="100">
        <f>$C$29</f>
        <v>0.95009317480208788</v>
      </c>
      <c r="AM36" s="6" t="e">
        <f t="shared" si="20"/>
        <v>#N/A</v>
      </c>
      <c r="AN36" s="6" t="e">
        <f t="shared" si="21"/>
        <v>#N/A</v>
      </c>
      <c r="AO36">
        <v>13</v>
      </c>
      <c r="AP36" s="100">
        <f>$C$28</f>
        <v>0.96156297405798752</v>
      </c>
      <c r="AQ36" s="6" t="e">
        <f t="shared" si="22"/>
        <v>#N/A</v>
      </c>
      <c r="AR36" s="6" t="e">
        <f t="shared" si="23"/>
        <v>#N/A</v>
      </c>
      <c r="AS36">
        <v>12</v>
      </c>
      <c r="AT36" s="100">
        <f>$C$27</f>
        <v>0.97317124004374045</v>
      </c>
      <c r="AU36" s="6" t="e">
        <f t="shared" si="24"/>
        <v>#N/A</v>
      </c>
      <c r="AV36" s="6" t="e">
        <f t="shared" si="25"/>
        <v>#N/A</v>
      </c>
      <c r="AW36">
        <v>11</v>
      </c>
      <c r="AX36" s="100">
        <f>$C$26</f>
        <v>0.98491964436970747</v>
      </c>
      <c r="AY36" s="6" t="e">
        <f t="shared" si="26"/>
        <v>#N/A</v>
      </c>
      <c r="AZ36" s="6" t="e">
        <f t="shared" si="27"/>
        <v>#N/A</v>
      </c>
      <c r="BA36">
        <v>10</v>
      </c>
      <c r="BB36" s="100">
        <f>$C$25</f>
        <v>0.99680987882641325</v>
      </c>
      <c r="BC36" s="6" t="e">
        <f t="shared" si="28"/>
        <v>#N/A</v>
      </c>
      <c r="BD36" s="6" t="e">
        <f t="shared" si="29"/>
        <v>#N/A</v>
      </c>
      <c r="BE36">
        <v>9</v>
      </c>
      <c r="BF36" s="100">
        <f>$C$24</f>
        <v>1.0088436556281657</v>
      </c>
      <c r="BG36" s="6" t="e">
        <f t="shared" si="30"/>
        <v>#N/A</v>
      </c>
      <c r="BH36" s="6" t="e">
        <f t="shared" si="31"/>
        <v>#N/A</v>
      </c>
      <c r="BI36">
        <v>8</v>
      </c>
      <c r="BJ36" s="100">
        <f>$C$23</f>
        <v>1.0210227076596188</v>
      </c>
      <c r="BK36" s="6" t="e">
        <f t="shared" si="32"/>
        <v>#N/A</v>
      </c>
      <c r="BL36" s="6" t="e">
        <f t="shared" si="33"/>
        <v>#N/A</v>
      </c>
      <c r="BM36">
        <v>7</v>
      </c>
      <c r="BN36" s="100">
        <f>$C$22</f>
        <v>1.0333487887253106</v>
      </c>
      <c r="BO36" s="6" t="e">
        <f t="shared" si="34"/>
        <v>#N/A</v>
      </c>
      <c r="BP36" s="6" t="e">
        <f t="shared" si="35"/>
        <v>#N/A</v>
      </c>
      <c r="BQ36">
        <v>6</v>
      </c>
      <c r="BR36" s="100">
        <f>$C$21</f>
        <v>1.045823673802214</v>
      </c>
      <c r="BS36" s="6" t="e">
        <f t="shared" si="36"/>
        <v>#N/A</v>
      </c>
      <c r="BT36" s="6" t="e">
        <f t="shared" si="37"/>
        <v>#N/A</v>
      </c>
      <c r="BU36">
        <v>5</v>
      </c>
      <c r="BV36" s="100">
        <f>$C$20</f>
        <v>1.0584491592953371</v>
      </c>
      <c r="BW36" s="6" t="e">
        <f t="shared" si="38"/>
        <v>#N/A</v>
      </c>
      <c r="BX36" s="6" t="e">
        <f t="shared" si="39"/>
        <v>#N/A</v>
      </c>
      <c r="BY36">
        <v>4</v>
      </c>
      <c r="BZ36" s="100">
        <f>$C$19</f>
        <v>1.0712270632964074</v>
      </c>
      <c r="CA36" s="6" t="e">
        <f t="shared" si="40"/>
        <v>#N/A</v>
      </c>
      <c r="CB36" s="6" t="e">
        <f t="shared" si="41"/>
        <v>#N/A</v>
      </c>
      <c r="CC36">
        <v>3</v>
      </c>
      <c r="CD36" s="100">
        <f>$C$18</f>
        <v>1.084159225845682</v>
      </c>
      <c r="CE36" s="6" t="e">
        <f t="shared" si="42"/>
        <v>#N/A</v>
      </c>
      <c r="CF36" s="6" t="e">
        <f t="shared" si="43"/>
        <v>#N/A</v>
      </c>
      <c r="CG36">
        <v>2</v>
      </c>
      <c r="CH36" s="100">
        <f>$C$17</f>
        <v>1.0972475091969141</v>
      </c>
      <c r="CI36" s="6" t="e">
        <f t="shared" si="44"/>
        <v>#N/A</v>
      </c>
      <c r="CJ36" s="6" t="e">
        <f t="shared" si="45"/>
        <v>#N/A</v>
      </c>
      <c r="CK36">
        <v>1</v>
      </c>
      <c r="CL36" s="100">
        <f>$C$16</f>
        <v>1.1104937980855236</v>
      </c>
      <c r="CM36" s="6" t="e">
        <f t="shared" ref="CM36:CM67" si="46">-$D$10*(1-CL36)</f>
        <v>#N/A</v>
      </c>
      <c r="CN36" s="6" t="e">
        <f t="shared" ref="CN36:CN67" si="47">$D$10+CM36</f>
        <v>#N/A</v>
      </c>
      <c r="DZ36">
        <v>21</v>
      </c>
      <c r="EA36">
        <f t="shared" si="8"/>
        <v>-21</v>
      </c>
      <c r="EB36" s="100" t="e">
        <f t="shared" si="9"/>
        <v>#N/A</v>
      </c>
      <c r="EC36" s="5" t="e">
        <f t="shared" si="4"/>
        <v>#N/A</v>
      </c>
      <c r="ED36" s="5" t="e">
        <f t="shared" si="5"/>
        <v>#N/A</v>
      </c>
    </row>
    <row r="37" spans="2:134">
      <c r="B37">
        <v>22</v>
      </c>
      <c r="C37" s="100">
        <f>Parameters!$C$41*EXP(Parameters!$D$41*B37)</f>
        <v>0.86312546122017197</v>
      </c>
      <c r="D37" s="6" t="e">
        <f t="shared" si="0"/>
        <v>#N/A</v>
      </c>
      <c r="E37" s="6" t="e">
        <f t="shared" si="1"/>
        <v>#N/A</v>
      </c>
      <c r="G37" s="99"/>
      <c r="I37">
        <v>22</v>
      </c>
      <c r="J37" s="100">
        <f>$C$37</f>
        <v>0.86312546122017197</v>
      </c>
      <c r="K37" s="6" t="e">
        <f t="shared" si="2"/>
        <v>#N/A</v>
      </c>
      <c r="L37" s="6" t="e">
        <f t="shared" si="3"/>
        <v>#N/A</v>
      </c>
      <c r="M37">
        <v>21</v>
      </c>
      <c r="N37" s="100">
        <f>$C$36</f>
        <v>0.87354536111568848</v>
      </c>
      <c r="O37" s="6" t="e">
        <f t="shared" si="6"/>
        <v>#N/A</v>
      </c>
      <c r="P37" s="6" t="e">
        <f t="shared" si="7"/>
        <v>#N/A</v>
      </c>
      <c r="Q37">
        <v>20</v>
      </c>
      <c r="R37" s="100">
        <f>$C$35</f>
        <v>0.88409105305269942</v>
      </c>
      <c r="S37" s="6" t="e">
        <f t="shared" si="10"/>
        <v>#N/A</v>
      </c>
      <c r="T37" s="6" t="e">
        <f t="shared" si="11"/>
        <v>#N/A</v>
      </c>
      <c r="U37">
        <v>19</v>
      </c>
      <c r="V37" s="100">
        <f>$C$34</f>
        <v>0.89476405562906636</v>
      </c>
      <c r="W37" s="6" t="e">
        <f t="shared" si="12"/>
        <v>#N/A</v>
      </c>
      <c r="X37" s="6" t="e">
        <f t="shared" si="13"/>
        <v>#N/A</v>
      </c>
      <c r="Y37">
        <v>18</v>
      </c>
      <c r="Z37" s="100">
        <f>$C$33</f>
        <v>0.9055659057756037</v>
      </c>
      <c r="AA37" s="6" t="e">
        <f t="shared" si="14"/>
        <v>#N/A</v>
      </c>
      <c r="AB37" s="6" t="e">
        <f t="shared" si="15"/>
        <v>#N/A</v>
      </c>
      <c r="AC37">
        <v>17</v>
      </c>
      <c r="AD37" s="100">
        <f>$C$32</f>
        <v>0.91649815897739817</v>
      </c>
      <c r="AE37" s="6" t="e">
        <f t="shared" si="16"/>
        <v>#N/A</v>
      </c>
      <c r="AF37" s="6" t="e">
        <f t="shared" si="17"/>
        <v>#N/A</v>
      </c>
      <c r="AG37">
        <v>16</v>
      </c>
      <c r="AH37" s="100">
        <f>$C$31</f>
        <v>0.92756238949780168</v>
      </c>
      <c r="AI37" s="6" t="e">
        <f t="shared" si="18"/>
        <v>#N/A</v>
      </c>
      <c r="AJ37" s="6" t="e">
        <f t="shared" si="19"/>
        <v>#N/A</v>
      </c>
      <c r="AK37">
        <v>15</v>
      </c>
      <c r="AL37" s="100">
        <f>$C$30</f>
        <v>0.9387601906051285</v>
      </c>
      <c r="AM37" s="6" t="e">
        <f t="shared" si="20"/>
        <v>#N/A</v>
      </c>
      <c r="AN37" s="6" t="e">
        <f t="shared" si="21"/>
        <v>#N/A</v>
      </c>
      <c r="AO37">
        <v>14</v>
      </c>
      <c r="AP37" s="100">
        <f>$C$29</f>
        <v>0.95009317480208788</v>
      </c>
      <c r="AQ37" s="6" t="e">
        <f t="shared" si="22"/>
        <v>#N/A</v>
      </c>
      <c r="AR37" s="6" t="e">
        <f t="shared" si="23"/>
        <v>#N/A</v>
      </c>
      <c r="AS37">
        <v>13</v>
      </c>
      <c r="AT37" s="100">
        <f>$C$28</f>
        <v>0.96156297405798752</v>
      </c>
      <c r="AU37" s="6" t="e">
        <f t="shared" si="24"/>
        <v>#N/A</v>
      </c>
      <c r="AV37" s="6" t="e">
        <f t="shared" si="25"/>
        <v>#N/A</v>
      </c>
      <c r="AW37">
        <v>12</v>
      </c>
      <c r="AX37" s="100">
        <f>$C$27</f>
        <v>0.97317124004374045</v>
      </c>
      <c r="AY37" s="6" t="e">
        <f t="shared" si="26"/>
        <v>#N/A</v>
      </c>
      <c r="AZ37" s="6" t="e">
        <f t="shared" si="27"/>
        <v>#N/A</v>
      </c>
      <c r="BA37">
        <v>11</v>
      </c>
      <c r="BB37" s="100">
        <f>$C$26</f>
        <v>0.98491964436970747</v>
      </c>
      <c r="BC37" s="6" t="e">
        <f t="shared" si="28"/>
        <v>#N/A</v>
      </c>
      <c r="BD37" s="6" t="e">
        <f t="shared" si="29"/>
        <v>#N/A</v>
      </c>
      <c r="BE37">
        <v>10</v>
      </c>
      <c r="BF37" s="100">
        <f>$C$25</f>
        <v>0.99680987882641325</v>
      </c>
      <c r="BG37" s="6" t="e">
        <f t="shared" si="30"/>
        <v>#N/A</v>
      </c>
      <c r="BH37" s="6" t="e">
        <f t="shared" si="31"/>
        <v>#N/A</v>
      </c>
      <c r="BI37">
        <v>9</v>
      </c>
      <c r="BJ37" s="100">
        <f>$C$24</f>
        <v>1.0088436556281657</v>
      </c>
      <c r="BK37" s="6" t="e">
        <f t="shared" si="32"/>
        <v>#N/A</v>
      </c>
      <c r="BL37" s="6" t="e">
        <f t="shared" si="33"/>
        <v>#N/A</v>
      </c>
      <c r="BM37">
        <v>8</v>
      </c>
      <c r="BN37" s="100">
        <f>$C$23</f>
        <v>1.0210227076596188</v>
      </c>
      <c r="BO37" s="6" t="e">
        <f t="shared" si="34"/>
        <v>#N/A</v>
      </c>
      <c r="BP37" s="6" t="e">
        <f t="shared" si="35"/>
        <v>#N/A</v>
      </c>
      <c r="BQ37">
        <v>7</v>
      </c>
      <c r="BR37" s="100">
        <f>$C$22</f>
        <v>1.0333487887253106</v>
      </c>
      <c r="BS37" s="6" t="e">
        <f t="shared" si="36"/>
        <v>#N/A</v>
      </c>
      <c r="BT37" s="6" t="e">
        <f t="shared" si="37"/>
        <v>#N/A</v>
      </c>
      <c r="BU37">
        <v>6</v>
      </c>
      <c r="BV37" s="100">
        <f>$C$21</f>
        <v>1.045823673802214</v>
      </c>
      <c r="BW37" s="6" t="e">
        <f t="shared" si="38"/>
        <v>#N/A</v>
      </c>
      <c r="BX37" s="6" t="e">
        <f t="shared" si="39"/>
        <v>#N/A</v>
      </c>
      <c r="BY37">
        <v>5</v>
      </c>
      <c r="BZ37" s="100">
        <f>$C$20</f>
        <v>1.0584491592953371</v>
      </c>
      <c r="CA37" s="6" t="e">
        <f t="shared" si="40"/>
        <v>#N/A</v>
      </c>
      <c r="CB37" s="6" t="e">
        <f t="shared" si="41"/>
        <v>#N/A</v>
      </c>
      <c r="CC37">
        <v>4</v>
      </c>
      <c r="CD37" s="100">
        <f>$C$19</f>
        <v>1.0712270632964074</v>
      </c>
      <c r="CE37" s="6" t="e">
        <f t="shared" si="42"/>
        <v>#N/A</v>
      </c>
      <c r="CF37" s="6" t="e">
        <f t="shared" si="43"/>
        <v>#N/A</v>
      </c>
      <c r="CG37">
        <v>3</v>
      </c>
      <c r="CH37" s="100">
        <f>$C$18</f>
        <v>1.084159225845682</v>
      </c>
      <c r="CI37" s="6" t="e">
        <f t="shared" si="44"/>
        <v>#N/A</v>
      </c>
      <c r="CJ37" s="6" t="e">
        <f t="shared" si="45"/>
        <v>#N/A</v>
      </c>
      <c r="CK37">
        <v>2</v>
      </c>
      <c r="CL37" s="100">
        <f>$C$17</f>
        <v>1.0972475091969141</v>
      </c>
      <c r="CM37" s="6" t="e">
        <f t="shared" si="46"/>
        <v>#N/A</v>
      </c>
      <c r="CN37" s="6" t="e">
        <f t="shared" si="47"/>
        <v>#N/A</v>
      </c>
      <c r="CO37">
        <v>1</v>
      </c>
      <c r="CP37" s="100">
        <f>$C$16</f>
        <v>1.1104937980855236</v>
      </c>
      <c r="CQ37" s="6" t="e">
        <f t="shared" ref="CQ37:CQ68" si="48">-$D$10*(1-CP37)</f>
        <v>#N/A</v>
      </c>
      <c r="CR37" s="6" t="e">
        <f t="shared" ref="CR37:CR68" si="49">$D$10+CQ37</f>
        <v>#N/A</v>
      </c>
      <c r="DZ37">
        <v>22</v>
      </c>
      <c r="EA37">
        <f t="shared" si="8"/>
        <v>-22</v>
      </c>
      <c r="EB37" s="100" t="e">
        <f t="shared" si="9"/>
        <v>#N/A</v>
      </c>
      <c r="EC37" s="5" t="e">
        <f t="shared" si="4"/>
        <v>#N/A</v>
      </c>
      <c r="ED37" s="5" t="e">
        <f t="shared" si="5"/>
        <v>#N/A</v>
      </c>
    </row>
    <row r="38" spans="2:134">
      <c r="B38">
        <v>23</v>
      </c>
      <c r="C38" s="100">
        <f>Parameters!$C$41*EXP(Parameters!$D$41*B38)</f>
        <v>0.85282985288255908</v>
      </c>
      <c r="D38" s="6" t="e">
        <f t="shared" si="0"/>
        <v>#N/A</v>
      </c>
      <c r="E38" s="6" t="e">
        <f t="shared" si="1"/>
        <v>#N/A</v>
      </c>
      <c r="G38" s="99"/>
      <c r="I38">
        <v>23</v>
      </c>
      <c r="J38" s="100">
        <f>$C$38</f>
        <v>0.85282985288255908</v>
      </c>
      <c r="K38" s="6" t="e">
        <f t="shared" si="2"/>
        <v>#N/A</v>
      </c>
      <c r="L38" s="6" t="e">
        <f t="shared" si="3"/>
        <v>#N/A</v>
      </c>
      <c r="M38">
        <v>22</v>
      </c>
      <c r="N38" s="100">
        <f>$C$37</f>
        <v>0.86312546122017197</v>
      </c>
      <c r="O38" s="6" t="e">
        <f t="shared" si="6"/>
        <v>#N/A</v>
      </c>
      <c r="P38" s="6" t="e">
        <f t="shared" si="7"/>
        <v>#N/A</v>
      </c>
      <c r="Q38">
        <v>21</v>
      </c>
      <c r="R38" s="100">
        <f>$C$36</f>
        <v>0.87354536111568848</v>
      </c>
      <c r="S38" s="6" t="e">
        <f t="shared" si="10"/>
        <v>#N/A</v>
      </c>
      <c r="T38" s="6" t="e">
        <f t="shared" si="11"/>
        <v>#N/A</v>
      </c>
      <c r="U38">
        <v>20</v>
      </c>
      <c r="V38" s="100">
        <f>$C$35</f>
        <v>0.88409105305269942</v>
      </c>
      <c r="W38" s="6" t="e">
        <f t="shared" si="12"/>
        <v>#N/A</v>
      </c>
      <c r="X38" s="6" t="e">
        <f t="shared" si="13"/>
        <v>#N/A</v>
      </c>
      <c r="Y38">
        <v>19</v>
      </c>
      <c r="Z38" s="100">
        <f>$C$34</f>
        <v>0.89476405562906636</v>
      </c>
      <c r="AA38" s="6" t="e">
        <f t="shared" si="14"/>
        <v>#N/A</v>
      </c>
      <c r="AB38" s="6" t="e">
        <f t="shared" si="15"/>
        <v>#N/A</v>
      </c>
      <c r="AC38">
        <v>18</v>
      </c>
      <c r="AD38" s="100">
        <f>$C$33</f>
        <v>0.9055659057756037</v>
      </c>
      <c r="AE38" s="6" t="e">
        <f t="shared" si="16"/>
        <v>#N/A</v>
      </c>
      <c r="AF38" s="6" t="e">
        <f t="shared" si="17"/>
        <v>#N/A</v>
      </c>
      <c r="AG38">
        <v>17</v>
      </c>
      <c r="AH38" s="100">
        <f>$C$32</f>
        <v>0.91649815897739817</v>
      </c>
      <c r="AI38" s="6" t="e">
        <f t="shared" si="18"/>
        <v>#N/A</v>
      </c>
      <c r="AJ38" s="6" t="e">
        <f t="shared" si="19"/>
        <v>#N/A</v>
      </c>
      <c r="AK38">
        <v>16</v>
      </c>
      <c r="AL38" s="100">
        <f>$C$31</f>
        <v>0.92756238949780168</v>
      </c>
      <c r="AM38" s="6" t="e">
        <f t="shared" si="20"/>
        <v>#N/A</v>
      </c>
      <c r="AN38" s="6" t="e">
        <f t="shared" si="21"/>
        <v>#N/A</v>
      </c>
      <c r="AO38">
        <v>15</v>
      </c>
      <c r="AP38" s="100">
        <f>$C$30</f>
        <v>0.9387601906051285</v>
      </c>
      <c r="AQ38" s="6" t="e">
        <f t="shared" si="22"/>
        <v>#N/A</v>
      </c>
      <c r="AR38" s="6" t="e">
        <f t="shared" si="23"/>
        <v>#N/A</v>
      </c>
      <c r="AS38">
        <v>14</v>
      </c>
      <c r="AT38" s="100">
        <f>$C$29</f>
        <v>0.95009317480208788</v>
      </c>
      <c r="AU38" s="6" t="e">
        <f t="shared" si="24"/>
        <v>#N/A</v>
      </c>
      <c r="AV38" s="6" t="e">
        <f t="shared" si="25"/>
        <v>#N/A</v>
      </c>
      <c r="AW38">
        <v>13</v>
      </c>
      <c r="AX38" s="100">
        <f>$C$28</f>
        <v>0.96156297405798752</v>
      </c>
      <c r="AY38" s="6" t="e">
        <f t="shared" si="26"/>
        <v>#N/A</v>
      </c>
      <c r="AZ38" s="6" t="e">
        <f t="shared" si="27"/>
        <v>#N/A</v>
      </c>
      <c r="BA38">
        <v>12</v>
      </c>
      <c r="BB38" s="100">
        <f>$C$27</f>
        <v>0.97317124004374045</v>
      </c>
      <c r="BC38" s="6" t="e">
        <f t="shared" si="28"/>
        <v>#N/A</v>
      </c>
      <c r="BD38" s="6" t="e">
        <f t="shared" si="29"/>
        <v>#N/A</v>
      </c>
      <c r="BE38">
        <v>11</v>
      </c>
      <c r="BF38" s="100">
        <f>$C$26</f>
        <v>0.98491964436970747</v>
      </c>
      <c r="BG38" s="6" t="e">
        <f t="shared" si="30"/>
        <v>#N/A</v>
      </c>
      <c r="BH38" s="6" t="e">
        <f t="shared" si="31"/>
        <v>#N/A</v>
      </c>
      <c r="BI38">
        <v>10</v>
      </c>
      <c r="BJ38" s="100">
        <f>$C$25</f>
        <v>0.99680987882641325</v>
      </c>
      <c r="BK38" s="6" t="e">
        <f t="shared" si="32"/>
        <v>#N/A</v>
      </c>
      <c r="BL38" s="6" t="e">
        <f t="shared" si="33"/>
        <v>#N/A</v>
      </c>
      <c r="BM38">
        <v>9</v>
      </c>
      <c r="BN38" s="100">
        <f>$C$24</f>
        <v>1.0088436556281657</v>
      </c>
      <c r="BO38" s="6" t="e">
        <f t="shared" si="34"/>
        <v>#N/A</v>
      </c>
      <c r="BP38" s="6" t="e">
        <f t="shared" si="35"/>
        <v>#N/A</v>
      </c>
      <c r="BQ38">
        <v>8</v>
      </c>
      <c r="BR38" s="100">
        <f>$C$23</f>
        <v>1.0210227076596188</v>
      </c>
      <c r="BS38" s="6" t="e">
        <f t="shared" si="36"/>
        <v>#N/A</v>
      </c>
      <c r="BT38" s="6" t="e">
        <f t="shared" si="37"/>
        <v>#N/A</v>
      </c>
      <c r="BU38">
        <v>7</v>
      </c>
      <c r="BV38" s="100">
        <f>$C$22</f>
        <v>1.0333487887253106</v>
      </c>
      <c r="BW38" s="6" t="e">
        <f t="shared" si="38"/>
        <v>#N/A</v>
      </c>
      <c r="BX38" s="6" t="e">
        <f t="shared" si="39"/>
        <v>#N/A</v>
      </c>
      <c r="BY38">
        <v>6</v>
      </c>
      <c r="BZ38" s="100">
        <f>$C$21</f>
        <v>1.045823673802214</v>
      </c>
      <c r="CA38" s="6" t="e">
        <f t="shared" si="40"/>
        <v>#N/A</v>
      </c>
      <c r="CB38" s="6" t="e">
        <f t="shared" si="41"/>
        <v>#N/A</v>
      </c>
      <c r="CC38">
        <v>5</v>
      </c>
      <c r="CD38" s="100">
        <f>$C$20</f>
        <v>1.0584491592953371</v>
      </c>
      <c r="CE38" s="6" t="e">
        <f t="shared" si="42"/>
        <v>#N/A</v>
      </c>
      <c r="CF38" s="6" t="e">
        <f t="shared" si="43"/>
        <v>#N/A</v>
      </c>
      <c r="CG38">
        <v>4</v>
      </c>
      <c r="CH38" s="100">
        <f>$C$19</f>
        <v>1.0712270632964074</v>
      </c>
      <c r="CI38" s="6" t="e">
        <f t="shared" si="44"/>
        <v>#N/A</v>
      </c>
      <c r="CJ38" s="6" t="e">
        <f t="shared" si="45"/>
        <v>#N/A</v>
      </c>
      <c r="CK38">
        <v>3</v>
      </c>
      <c r="CL38" s="100">
        <f>$C$18</f>
        <v>1.084159225845682</v>
      </c>
      <c r="CM38" s="6" t="e">
        <f t="shared" si="46"/>
        <v>#N/A</v>
      </c>
      <c r="CN38" s="6" t="e">
        <f t="shared" si="47"/>
        <v>#N/A</v>
      </c>
      <c r="CO38">
        <v>2</v>
      </c>
      <c r="CP38" s="100">
        <f>$C$17</f>
        <v>1.0972475091969141</v>
      </c>
      <c r="CQ38" s="6" t="e">
        <f t="shared" si="48"/>
        <v>#N/A</v>
      </c>
      <c r="CR38" s="6" t="e">
        <f t="shared" si="49"/>
        <v>#N/A</v>
      </c>
      <c r="CS38">
        <v>1</v>
      </c>
      <c r="CT38" s="100">
        <f>$C$16</f>
        <v>1.1104937980855236</v>
      </c>
      <c r="CU38" s="6" t="e">
        <f t="shared" ref="CU38:CU69" si="50">-$D$10*(1-CT38)</f>
        <v>#N/A</v>
      </c>
      <c r="CV38" s="6" t="e">
        <f t="shared" ref="CV38:CV69" si="51">$D$10+CU38</f>
        <v>#N/A</v>
      </c>
      <c r="DZ38">
        <v>23</v>
      </c>
      <c r="EA38">
        <f t="shared" si="8"/>
        <v>-23</v>
      </c>
      <c r="EB38" s="100" t="e">
        <f t="shared" si="9"/>
        <v>#N/A</v>
      </c>
      <c r="EC38" s="5" t="e">
        <f t="shared" si="4"/>
        <v>#N/A</v>
      </c>
      <c r="ED38" s="5" t="e">
        <f t="shared" si="5"/>
        <v>#N/A</v>
      </c>
    </row>
    <row r="39" spans="2:134">
      <c r="B39">
        <v>24</v>
      </c>
      <c r="C39" s="100">
        <f>Parameters!$C$41*EXP(Parameters!$D$41*B39)</f>
        <v>0.84265705351745845</v>
      </c>
      <c r="D39" s="6" t="e">
        <f t="shared" si="0"/>
        <v>#N/A</v>
      </c>
      <c r="E39" s="6" t="e">
        <f t="shared" si="1"/>
        <v>#N/A</v>
      </c>
      <c r="G39" s="99"/>
      <c r="I39">
        <v>24</v>
      </c>
      <c r="J39" s="100">
        <f>$C$39</f>
        <v>0.84265705351745845</v>
      </c>
      <c r="K39" s="6" t="e">
        <f t="shared" si="2"/>
        <v>#N/A</v>
      </c>
      <c r="L39" s="6" t="e">
        <f t="shared" si="3"/>
        <v>#N/A</v>
      </c>
      <c r="M39">
        <v>23</v>
      </c>
      <c r="N39" s="100">
        <f>$C$38</f>
        <v>0.85282985288255908</v>
      </c>
      <c r="O39" s="6" t="e">
        <f t="shared" si="6"/>
        <v>#N/A</v>
      </c>
      <c r="P39" s="6" t="e">
        <f t="shared" si="7"/>
        <v>#N/A</v>
      </c>
      <c r="Q39">
        <v>22</v>
      </c>
      <c r="R39" s="100">
        <f>$C$37</f>
        <v>0.86312546122017197</v>
      </c>
      <c r="S39" s="6" t="e">
        <f t="shared" si="10"/>
        <v>#N/A</v>
      </c>
      <c r="T39" s="6" t="e">
        <f t="shared" si="11"/>
        <v>#N/A</v>
      </c>
      <c r="U39">
        <v>21</v>
      </c>
      <c r="V39" s="100">
        <f>$C$36</f>
        <v>0.87354536111568848</v>
      </c>
      <c r="W39" s="6" t="e">
        <f t="shared" si="12"/>
        <v>#N/A</v>
      </c>
      <c r="X39" s="6" t="e">
        <f t="shared" si="13"/>
        <v>#N/A</v>
      </c>
      <c r="Y39">
        <v>20</v>
      </c>
      <c r="Z39" s="100">
        <f>$C$35</f>
        <v>0.88409105305269942</v>
      </c>
      <c r="AA39" s="6" t="e">
        <f t="shared" si="14"/>
        <v>#N/A</v>
      </c>
      <c r="AB39" s="6" t="e">
        <f t="shared" si="15"/>
        <v>#N/A</v>
      </c>
      <c r="AC39">
        <v>19</v>
      </c>
      <c r="AD39" s="100">
        <f>$C$34</f>
        <v>0.89476405562906636</v>
      </c>
      <c r="AE39" s="6" t="e">
        <f t="shared" si="16"/>
        <v>#N/A</v>
      </c>
      <c r="AF39" s="6" t="e">
        <f t="shared" si="17"/>
        <v>#N/A</v>
      </c>
      <c r="AG39">
        <v>18</v>
      </c>
      <c r="AH39" s="100">
        <f>$C$33</f>
        <v>0.9055659057756037</v>
      </c>
      <c r="AI39" s="6" t="e">
        <f t="shared" si="18"/>
        <v>#N/A</v>
      </c>
      <c r="AJ39" s="6" t="e">
        <f t="shared" si="19"/>
        <v>#N/A</v>
      </c>
      <c r="AK39">
        <v>17</v>
      </c>
      <c r="AL39" s="100">
        <f>$C$32</f>
        <v>0.91649815897739817</v>
      </c>
      <c r="AM39" s="6" t="e">
        <f t="shared" si="20"/>
        <v>#N/A</v>
      </c>
      <c r="AN39" s="6" t="e">
        <f t="shared" si="21"/>
        <v>#N/A</v>
      </c>
      <c r="AO39">
        <v>16</v>
      </c>
      <c r="AP39" s="100">
        <f>$C$31</f>
        <v>0.92756238949780168</v>
      </c>
      <c r="AQ39" s="6" t="e">
        <f t="shared" si="22"/>
        <v>#N/A</v>
      </c>
      <c r="AR39" s="6" t="e">
        <f t="shared" si="23"/>
        <v>#N/A</v>
      </c>
      <c r="AS39">
        <v>15</v>
      </c>
      <c r="AT39" s="100">
        <f>$C$30</f>
        <v>0.9387601906051285</v>
      </c>
      <c r="AU39" s="6" t="e">
        <f t="shared" si="24"/>
        <v>#N/A</v>
      </c>
      <c r="AV39" s="6" t="e">
        <f t="shared" si="25"/>
        <v>#N/A</v>
      </c>
      <c r="AW39">
        <v>14</v>
      </c>
      <c r="AX39" s="100">
        <f>$C$29</f>
        <v>0.95009317480208788</v>
      </c>
      <c r="AY39" s="6" t="e">
        <f t="shared" si="26"/>
        <v>#N/A</v>
      </c>
      <c r="AZ39" s="6" t="e">
        <f t="shared" si="27"/>
        <v>#N/A</v>
      </c>
      <c r="BA39">
        <v>13</v>
      </c>
      <c r="BB39" s="100">
        <f>$C$28</f>
        <v>0.96156297405798752</v>
      </c>
      <c r="BC39" s="6" t="e">
        <f t="shared" si="28"/>
        <v>#N/A</v>
      </c>
      <c r="BD39" s="6" t="e">
        <f t="shared" si="29"/>
        <v>#N/A</v>
      </c>
      <c r="BE39">
        <v>12</v>
      </c>
      <c r="BF39" s="100">
        <f>$C$27</f>
        <v>0.97317124004374045</v>
      </c>
      <c r="BG39" s="6" t="e">
        <f t="shared" si="30"/>
        <v>#N/A</v>
      </c>
      <c r="BH39" s="6" t="e">
        <f t="shared" si="31"/>
        <v>#N/A</v>
      </c>
      <c r="BI39">
        <v>11</v>
      </c>
      <c r="BJ39" s="100">
        <f>$C$26</f>
        <v>0.98491964436970747</v>
      </c>
      <c r="BK39" s="6" t="e">
        <f t="shared" si="32"/>
        <v>#N/A</v>
      </c>
      <c r="BL39" s="6" t="e">
        <f t="shared" si="33"/>
        <v>#N/A</v>
      </c>
      <c r="BM39">
        <v>10</v>
      </c>
      <c r="BN39" s="100">
        <f>$C$25</f>
        <v>0.99680987882641325</v>
      </c>
      <c r="BO39" s="6" t="e">
        <f t="shared" si="34"/>
        <v>#N/A</v>
      </c>
      <c r="BP39" s="6" t="e">
        <f t="shared" si="35"/>
        <v>#N/A</v>
      </c>
      <c r="BQ39">
        <v>9</v>
      </c>
      <c r="BR39" s="100">
        <f>$C$24</f>
        <v>1.0088436556281657</v>
      </c>
      <c r="BS39" s="6" t="e">
        <f t="shared" si="36"/>
        <v>#N/A</v>
      </c>
      <c r="BT39" s="6" t="e">
        <f t="shared" si="37"/>
        <v>#N/A</v>
      </c>
      <c r="BU39">
        <v>8</v>
      </c>
      <c r="BV39" s="100">
        <f>$C$23</f>
        <v>1.0210227076596188</v>
      </c>
      <c r="BW39" s="6" t="e">
        <f t="shared" si="38"/>
        <v>#N/A</v>
      </c>
      <c r="BX39" s="6" t="e">
        <f t="shared" si="39"/>
        <v>#N/A</v>
      </c>
      <c r="BY39">
        <v>7</v>
      </c>
      <c r="BZ39" s="100">
        <f>$C$22</f>
        <v>1.0333487887253106</v>
      </c>
      <c r="CA39" s="6" t="e">
        <f t="shared" si="40"/>
        <v>#N/A</v>
      </c>
      <c r="CB39" s="6" t="e">
        <f t="shared" si="41"/>
        <v>#N/A</v>
      </c>
      <c r="CC39">
        <v>6</v>
      </c>
      <c r="CD39" s="100">
        <f>$C$21</f>
        <v>1.045823673802214</v>
      </c>
      <c r="CE39" s="6" t="e">
        <f t="shared" si="42"/>
        <v>#N/A</v>
      </c>
      <c r="CF39" s="6" t="e">
        <f t="shared" si="43"/>
        <v>#N/A</v>
      </c>
      <c r="CG39">
        <v>5</v>
      </c>
      <c r="CH39" s="100">
        <f>$C$20</f>
        <v>1.0584491592953371</v>
      </c>
      <c r="CI39" s="6" t="e">
        <f t="shared" si="44"/>
        <v>#N/A</v>
      </c>
      <c r="CJ39" s="6" t="e">
        <f t="shared" si="45"/>
        <v>#N/A</v>
      </c>
      <c r="CK39">
        <v>4</v>
      </c>
      <c r="CL39" s="100">
        <f>$C$19</f>
        <v>1.0712270632964074</v>
      </c>
      <c r="CM39" s="6" t="e">
        <f t="shared" si="46"/>
        <v>#N/A</v>
      </c>
      <c r="CN39" s="6" t="e">
        <f t="shared" si="47"/>
        <v>#N/A</v>
      </c>
      <c r="CO39">
        <v>3</v>
      </c>
      <c r="CP39" s="100">
        <f>$C$18</f>
        <v>1.084159225845682</v>
      </c>
      <c r="CQ39" s="6" t="e">
        <f t="shared" si="48"/>
        <v>#N/A</v>
      </c>
      <c r="CR39" s="6" t="e">
        <f t="shared" si="49"/>
        <v>#N/A</v>
      </c>
      <c r="CS39">
        <v>2</v>
      </c>
      <c r="CT39" s="100">
        <f>$C$17</f>
        <v>1.0972475091969141</v>
      </c>
      <c r="CU39" s="6" t="e">
        <f t="shared" si="50"/>
        <v>#N/A</v>
      </c>
      <c r="CV39" s="6" t="e">
        <f t="shared" si="51"/>
        <v>#N/A</v>
      </c>
      <c r="CW39">
        <v>1</v>
      </c>
      <c r="CX39" s="100">
        <f>$C$16</f>
        <v>1.1104937980855236</v>
      </c>
      <c r="CY39" s="6" t="e">
        <f t="shared" ref="CY39:CY70" si="52">-$D$10*(1-CX39)</f>
        <v>#N/A</v>
      </c>
      <c r="CZ39" s="6" t="e">
        <f t="shared" ref="CZ39:CZ70" si="53">$D$10+CY39</f>
        <v>#N/A</v>
      </c>
      <c r="DZ39">
        <v>24</v>
      </c>
      <c r="EA39">
        <f t="shared" si="8"/>
        <v>-24</v>
      </c>
      <c r="EB39" s="100" t="e">
        <f t="shared" si="9"/>
        <v>#N/A</v>
      </c>
      <c r="EC39" s="5" t="e">
        <f t="shared" si="4"/>
        <v>#N/A</v>
      </c>
      <c r="ED39" s="5" t="e">
        <f t="shared" si="5"/>
        <v>#N/A</v>
      </c>
    </row>
    <row r="40" spans="2:134">
      <c r="B40">
        <v>25</v>
      </c>
      <c r="C40" s="100">
        <f>Parameters!$C$41*EXP(Parameters!$D$41*B40)</f>
        <v>0.83260559822418267</v>
      </c>
      <c r="D40" s="6" t="e">
        <f t="shared" si="0"/>
        <v>#N/A</v>
      </c>
      <c r="E40" s="6" t="e">
        <f t="shared" si="1"/>
        <v>#N/A</v>
      </c>
      <c r="G40" s="99"/>
      <c r="I40">
        <v>25</v>
      </c>
      <c r="J40" s="100">
        <f>$C$40</f>
        <v>0.83260559822418267</v>
      </c>
      <c r="K40" s="6" t="e">
        <f t="shared" si="2"/>
        <v>#N/A</v>
      </c>
      <c r="L40" s="6" t="e">
        <f t="shared" si="3"/>
        <v>#N/A</v>
      </c>
      <c r="M40">
        <v>24</v>
      </c>
      <c r="N40" s="100">
        <f>$C$39</f>
        <v>0.84265705351745845</v>
      </c>
      <c r="O40" s="6" t="e">
        <f t="shared" si="6"/>
        <v>#N/A</v>
      </c>
      <c r="P40" s="6" t="e">
        <f t="shared" si="7"/>
        <v>#N/A</v>
      </c>
      <c r="Q40">
        <v>23</v>
      </c>
      <c r="R40" s="100">
        <f>$C$38</f>
        <v>0.85282985288255908</v>
      </c>
      <c r="S40" s="6" t="e">
        <f t="shared" si="10"/>
        <v>#N/A</v>
      </c>
      <c r="T40" s="6" t="e">
        <f t="shared" si="11"/>
        <v>#N/A</v>
      </c>
      <c r="U40">
        <v>22</v>
      </c>
      <c r="V40" s="100">
        <f>$C$37</f>
        <v>0.86312546122017197</v>
      </c>
      <c r="W40" s="6" t="e">
        <f t="shared" si="12"/>
        <v>#N/A</v>
      </c>
      <c r="X40" s="6" t="e">
        <f t="shared" si="13"/>
        <v>#N/A</v>
      </c>
      <c r="Y40">
        <v>21</v>
      </c>
      <c r="Z40" s="100">
        <f>$C$36</f>
        <v>0.87354536111568848</v>
      </c>
      <c r="AA40" s="6" t="e">
        <f t="shared" si="14"/>
        <v>#N/A</v>
      </c>
      <c r="AB40" s="6" t="e">
        <f t="shared" si="15"/>
        <v>#N/A</v>
      </c>
      <c r="AC40">
        <v>20</v>
      </c>
      <c r="AD40" s="100">
        <f>$C$35</f>
        <v>0.88409105305269942</v>
      </c>
      <c r="AE40" s="6" t="e">
        <f t="shared" si="16"/>
        <v>#N/A</v>
      </c>
      <c r="AF40" s="6" t="e">
        <f t="shared" si="17"/>
        <v>#N/A</v>
      </c>
      <c r="AG40">
        <v>19</v>
      </c>
      <c r="AH40" s="100">
        <f>$C$34</f>
        <v>0.89476405562906636</v>
      </c>
      <c r="AI40" s="6" t="e">
        <f t="shared" si="18"/>
        <v>#N/A</v>
      </c>
      <c r="AJ40" s="6" t="e">
        <f t="shared" si="19"/>
        <v>#N/A</v>
      </c>
      <c r="AK40">
        <v>18</v>
      </c>
      <c r="AL40" s="100">
        <f>$C$33</f>
        <v>0.9055659057756037</v>
      </c>
      <c r="AM40" s="6" t="e">
        <f t="shared" si="20"/>
        <v>#N/A</v>
      </c>
      <c r="AN40" s="6" t="e">
        <f t="shared" si="21"/>
        <v>#N/A</v>
      </c>
      <c r="AO40">
        <v>17</v>
      </c>
      <c r="AP40" s="100">
        <f>$C$32</f>
        <v>0.91649815897739817</v>
      </c>
      <c r="AQ40" s="6" t="e">
        <f t="shared" si="22"/>
        <v>#N/A</v>
      </c>
      <c r="AR40" s="6" t="e">
        <f t="shared" si="23"/>
        <v>#N/A</v>
      </c>
      <c r="AS40">
        <v>16</v>
      </c>
      <c r="AT40" s="100">
        <f>$C$31</f>
        <v>0.92756238949780168</v>
      </c>
      <c r="AU40" s="6" t="e">
        <f t="shared" si="24"/>
        <v>#N/A</v>
      </c>
      <c r="AV40" s="6" t="e">
        <f t="shared" si="25"/>
        <v>#N/A</v>
      </c>
      <c r="AW40">
        <v>15</v>
      </c>
      <c r="AX40" s="100">
        <f>$C$30</f>
        <v>0.9387601906051285</v>
      </c>
      <c r="AY40" s="6" t="e">
        <f t="shared" si="26"/>
        <v>#N/A</v>
      </c>
      <c r="AZ40" s="6" t="e">
        <f t="shared" si="27"/>
        <v>#N/A</v>
      </c>
      <c r="BA40">
        <v>14</v>
      </c>
      <c r="BB40" s="100">
        <f>$C$29</f>
        <v>0.95009317480208788</v>
      </c>
      <c r="BC40" s="6" t="e">
        <f t="shared" si="28"/>
        <v>#N/A</v>
      </c>
      <c r="BD40" s="6" t="e">
        <f t="shared" si="29"/>
        <v>#N/A</v>
      </c>
      <c r="BE40">
        <v>13</v>
      </c>
      <c r="BF40" s="100">
        <f>$C$28</f>
        <v>0.96156297405798752</v>
      </c>
      <c r="BG40" s="6" t="e">
        <f t="shared" si="30"/>
        <v>#N/A</v>
      </c>
      <c r="BH40" s="6" t="e">
        <f t="shared" si="31"/>
        <v>#N/A</v>
      </c>
      <c r="BI40">
        <v>12</v>
      </c>
      <c r="BJ40" s="100">
        <f>$C$27</f>
        <v>0.97317124004374045</v>
      </c>
      <c r="BK40" s="6" t="e">
        <f t="shared" si="32"/>
        <v>#N/A</v>
      </c>
      <c r="BL40" s="6" t="e">
        <f t="shared" si="33"/>
        <v>#N/A</v>
      </c>
      <c r="BM40">
        <v>11</v>
      </c>
      <c r="BN40" s="100">
        <f>$C$26</f>
        <v>0.98491964436970747</v>
      </c>
      <c r="BO40" s="6" t="e">
        <f t="shared" si="34"/>
        <v>#N/A</v>
      </c>
      <c r="BP40" s="6" t="e">
        <f t="shared" si="35"/>
        <v>#N/A</v>
      </c>
      <c r="BQ40">
        <v>10</v>
      </c>
      <c r="BR40" s="100">
        <f>$C$25</f>
        <v>0.99680987882641325</v>
      </c>
      <c r="BS40" s="6" t="e">
        <f t="shared" si="36"/>
        <v>#N/A</v>
      </c>
      <c r="BT40" s="6" t="e">
        <f t="shared" si="37"/>
        <v>#N/A</v>
      </c>
      <c r="BU40">
        <v>9</v>
      </c>
      <c r="BV40" s="100">
        <f>$C$24</f>
        <v>1.0088436556281657</v>
      </c>
      <c r="BW40" s="6" t="e">
        <f t="shared" si="38"/>
        <v>#N/A</v>
      </c>
      <c r="BX40" s="6" t="e">
        <f t="shared" si="39"/>
        <v>#N/A</v>
      </c>
      <c r="BY40">
        <v>8</v>
      </c>
      <c r="BZ40" s="100">
        <f>$C$23</f>
        <v>1.0210227076596188</v>
      </c>
      <c r="CA40" s="6" t="e">
        <f t="shared" si="40"/>
        <v>#N/A</v>
      </c>
      <c r="CB40" s="6" t="e">
        <f t="shared" si="41"/>
        <v>#N/A</v>
      </c>
      <c r="CC40">
        <v>7</v>
      </c>
      <c r="CD40" s="100">
        <f>$C$22</f>
        <v>1.0333487887253106</v>
      </c>
      <c r="CE40" s="6" t="e">
        <f t="shared" si="42"/>
        <v>#N/A</v>
      </c>
      <c r="CF40" s="6" t="e">
        <f t="shared" si="43"/>
        <v>#N/A</v>
      </c>
      <c r="CG40">
        <v>6</v>
      </c>
      <c r="CH40" s="100">
        <f>$C$21</f>
        <v>1.045823673802214</v>
      </c>
      <c r="CI40" s="6" t="e">
        <f t="shared" si="44"/>
        <v>#N/A</v>
      </c>
      <c r="CJ40" s="6" t="e">
        <f t="shared" si="45"/>
        <v>#N/A</v>
      </c>
      <c r="CK40">
        <v>5</v>
      </c>
      <c r="CL40" s="100">
        <f>$C$20</f>
        <v>1.0584491592953371</v>
      </c>
      <c r="CM40" s="6" t="e">
        <f t="shared" si="46"/>
        <v>#N/A</v>
      </c>
      <c r="CN40" s="6" t="e">
        <f t="shared" si="47"/>
        <v>#N/A</v>
      </c>
      <c r="CO40">
        <v>4</v>
      </c>
      <c r="CP40" s="100">
        <f>$C$19</f>
        <v>1.0712270632964074</v>
      </c>
      <c r="CQ40" s="6" t="e">
        <f t="shared" si="48"/>
        <v>#N/A</v>
      </c>
      <c r="CR40" s="6" t="e">
        <f t="shared" si="49"/>
        <v>#N/A</v>
      </c>
      <c r="CS40">
        <v>3</v>
      </c>
      <c r="CT40" s="100">
        <f>$C$18</f>
        <v>1.084159225845682</v>
      </c>
      <c r="CU40" s="6" t="e">
        <f t="shared" si="50"/>
        <v>#N/A</v>
      </c>
      <c r="CV40" s="6" t="e">
        <f t="shared" si="51"/>
        <v>#N/A</v>
      </c>
      <c r="CW40">
        <v>2</v>
      </c>
      <c r="CX40" s="100">
        <f>$C$17</f>
        <v>1.0972475091969141</v>
      </c>
      <c r="CY40" s="6" t="e">
        <f t="shared" si="52"/>
        <v>#N/A</v>
      </c>
      <c r="CZ40" s="6" t="e">
        <f t="shared" si="53"/>
        <v>#N/A</v>
      </c>
      <c r="DA40">
        <v>1</v>
      </c>
      <c r="DB40" s="100">
        <f>$C$16</f>
        <v>1.1104937980855236</v>
      </c>
      <c r="DC40" s="6" t="e">
        <f t="shared" ref="DC40:DC71" si="54">-$D$10*(1-DB40)</f>
        <v>#N/A</v>
      </c>
      <c r="DD40" s="6" t="e">
        <f t="shared" ref="DD40:DD71" si="55">$D$10+DC40</f>
        <v>#N/A</v>
      </c>
      <c r="DZ40">
        <v>25</v>
      </c>
      <c r="EA40">
        <f t="shared" si="8"/>
        <v>-25</v>
      </c>
      <c r="EB40" s="100" t="e">
        <f t="shared" si="9"/>
        <v>#N/A</v>
      </c>
      <c r="EC40" s="5" t="e">
        <f t="shared" si="4"/>
        <v>#N/A</v>
      </c>
      <c r="ED40" s="5" t="e">
        <f t="shared" si="5"/>
        <v>#N/A</v>
      </c>
    </row>
    <row r="41" spans="2:134">
      <c r="B41">
        <v>26</v>
      </c>
      <c r="C41" s="100">
        <f>Parameters!$C$41*EXP(Parameters!$D$41*B41)</f>
        <v>0.82267403957580054</v>
      </c>
      <c r="D41" s="6" t="e">
        <f t="shared" si="0"/>
        <v>#N/A</v>
      </c>
      <c r="E41" s="6" t="e">
        <f t="shared" si="1"/>
        <v>#N/A</v>
      </c>
      <c r="G41" s="99"/>
      <c r="I41">
        <v>26</v>
      </c>
      <c r="J41" s="100">
        <f>$C$41</f>
        <v>0.82267403957580054</v>
      </c>
      <c r="K41" s="6" t="e">
        <f t="shared" si="2"/>
        <v>#N/A</v>
      </c>
      <c r="L41" s="6" t="e">
        <f t="shared" si="3"/>
        <v>#N/A</v>
      </c>
      <c r="M41">
        <v>25</v>
      </c>
      <c r="N41" s="100">
        <f>$C$40</f>
        <v>0.83260559822418267</v>
      </c>
      <c r="O41" s="6" t="e">
        <f t="shared" si="6"/>
        <v>#N/A</v>
      </c>
      <c r="P41" s="6" t="e">
        <f t="shared" si="7"/>
        <v>#N/A</v>
      </c>
      <c r="Q41">
        <v>24</v>
      </c>
      <c r="R41" s="100">
        <f>$C$39</f>
        <v>0.84265705351745845</v>
      </c>
      <c r="S41" s="6" t="e">
        <f t="shared" si="10"/>
        <v>#N/A</v>
      </c>
      <c r="T41" s="6" t="e">
        <f t="shared" si="11"/>
        <v>#N/A</v>
      </c>
      <c r="U41">
        <v>23</v>
      </c>
      <c r="V41" s="100">
        <f>$C$38</f>
        <v>0.85282985288255908</v>
      </c>
      <c r="W41" s="6" t="e">
        <f t="shared" si="12"/>
        <v>#N/A</v>
      </c>
      <c r="X41" s="6" t="e">
        <f t="shared" si="13"/>
        <v>#N/A</v>
      </c>
      <c r="Y41">
        <v>22</v>
      </c>
      <c r="Z41" s="100">
        <f>$C$37</f>
        <v>0.86312546122017197</v>
      </c>
      <c r="AA41" s="6" t="e">
        <f t="shared" si="14"/>
        <v>#N/A</v>
      </c>
      <c r="AB41" s="6" t="e">
        <f t="shared" si="15"/>
        <v>#N/A</v>
      </c>
      <c r="AC41">
        <v>21</v>
      </c>
      <c r="AD41" s="100">
        <f>$C$36</f>
        <v>0.87354536111568848</v>
      </c>
      <c r="AE41" s="6" t="e">
        <f t="shared" si="16"/>
        <v>#N/A</v>
      </c>
      <c r="AF41" s="6" t="e">
        <f t="shared" si="17"/>
        <v>#N/A</v>
      </c>
      <c r="AG41">
        <v>20</v>
      </c>
      <c r="AH41" s="100">
        <f>$C$35</f>
        <v>0.88409105305269942</v>
      </c>
      <c r="AI41" s="6" t="e">
        <f t="shared" si="18"/>
        <v>#N/A</v>
      </c>
      <c r="AJ41" s="6" t="e">
        <f t="shared" si="19"/>
        <v>#N/A</v>
      </c>
      <c r="AK41">
        <v>19</v>
      </c>
      <c r="AL41" s="100">
        <f>$C$34</f>
        <v>0.89476405562906636</v>
      </c>
      <c r="AM41" s="6" t="e">
        <f t="shared" si="20"/>
        <v>#N/A</v>
      </c>
      <c r="AN41" s="6" t="e">
        <f t="shared" si="21"/>
        <v>#N/A</v>
      </c>
      <c r="AO41">
        <v>18</v>
      </c>
      <c r="AP41" s="100">
        <f>$C$33</f>
        <v>0.9055659057756037</v>
      </c>
      <c r="AQ41" s="6" t="e">
        <f t="shared" si="22"/>
        <v>#N/A</v>
      </c>
      <c r="AR41" s="6" t="e">
        <f t="shared" si="23"/>
        <v>#N/A</v>
      </c>
      <c r="AS41">
        <v>17</v>
      </c>
      <c r="AT41" s="100">
        <f>$C$32</f>
        <v>0.91649815897739817</v>
      </c>
      <c r="AU41" s="6" t="e">
        <f t="shared" si="24"/>
        <v>#N/A</v>
      </c>
      <c r="AV41" s="6" t="e">
        <f t="shared" si="25"/>
        <v>#N/A</v>
      </c>
      <c r="AW41">
        <v>16</v>
      </c>
      <c r="AX41" s="100">
        <f>$C$31</f>
        <v>0.92756238949780168</v>
      </c>
      <c r="AY41" s="6" t="e">
        <f t="shared" si="26"/>
        <v>#N/A</v>
      </c>
      <c r="AZ41" s="6" t="e">
        <f t="shared" si="27"/>
        <v>#N/A</v>
      </c>
      <c r="BA41">
        <v>15</v>
      </c>
      <c r="BB41" s="100">
        <f>$C$30</f>
        <v>0.9387601906051285</v>
      </c>
      <c r="BC41" s="6" t="e">
        <f t="shared" si="28"/>
        <v>#N/A</v>
      </c>
      <c r="BD41" s="6" t="e">
        <f t="shared" si="29"/>
        <v>#N/A</v>
      </c>
      <c r="BE41">
        <v>14</v>
      </c>
      <c r="BF41" s="100">
        <f>$C$29</f>
        <v>0.95009317480208788</v>
      </c>
      <c r="BG41" s="6" t="e">
        <f t="shared" si="30"/>
        <v>#N/A</v>
      </c>
      <c r="BH41" s="6" t="e">
        <f t="shared" si="31"/>
        <v>#N/A</v>
      </c>
      <c r="BI41">
        <v>13</v>
      </c>
      <c r="BJ41" s="100">
        <f>$C$28</f>
        <v>0.96156297405798752</v>
      </c>
      <c r="BK41" s="6" t="e">
        <f t="shared" si="32"/>
        <v>#N/A</v>
      </c>
      <c r="BL41" s="6" t="e">
        <f t="shared" si="33"/>
        <v>#N/A</v>
      </c>
      <c r="BM41">
        <v>12</v>
      </c>
      <c r="BN41" s="100">
        <f>$C$27</f>
        <v>0.97317124004374045</v>
      </c>
      <c r="BO41" s="6" t="e">
        <f t="shared" si="34"/>
        <v>#N/A</v>
      </c>
      <c r="BP41" s="6" t="e">
        <f t="shared" si="35"/>
        <v>#N/A</v>
      </c>
      <c r="BQ41">
        <v>11</v>
      </c>
      <c r="BR41" s="100">
        <f>$C$26</f>
        <v>0.98491964436970747</v>
      </c>
      <c r="BS41" s="6" t="e">
        <f t="shared" si="36"/>
        <v>#N/A</v>
      </c>
      <c r="BT41" s="6" t="e">
        <f t="shared" si="37"/>
        <v>#N/A</v>
      </c>
      <c r="BU41">
        <v>10</v>
      </c>
      <c r="BV41" s="100">
        <f>$C$25</f>
        <v>0.99680987882641325</v>
      </c>
      <c r="BW41" s="6" t="e">
        <f t="shared" si="38"/>
        <v>#N/A</v>
      </c>
      <c r="BX41" s="6" t="e">
        <f t="shared" si="39"/>
        <v>#N/A</v>
      </c>
      <c r="BY41">
        <v>9</v>
      </c>
      <c r="BZ41" s="100">
        <f>$C$24</f>
        <v>1.0088436556281657</v>
      </c>
      <c r="CA41" s="6" t="e">
        <f t="shared" si="40"/>
        <v>#N/A</v>
      </c>
      <c r="CB41" s="6" t="e">
        <f t="shared" si="41"/>
        <v>#N/A</v>
      </c>
      <c r="CC41">
        <v>8</v>
      </c>
      <c r="CD41" s="100">
        <f>$C$23</f>
        <v>1.0210227076596188</v>
      </c>
      <c r="CE41" s="6" t="e">
        <f t="shared" si="42"/>
        <v>#N/A</v>
      </c>
      <c r="CF41" s="6" t="e">
        <f t="shared" si="43"/>
        <v>#N/A</v>
      </c>
      <c r="CG41">
        <v>7</v>
      </c>
      <c r="CH41" s="100">
        <f>$C$22</f>
        <v>1.0333487887253106</v>
      </c>
      <c r="CI41" s="6" t="e">
        <f t="shared" si="44"/>
        <v>#N/A</v>
      </c>
      <c r="CJ41" s="6" t="e">
        <f t="shared" si="45"/>
        <v>#N/A</v>
      </c>
      <c r="CK41">
        <v>6</v>
      </c>
      <c r="CL41" s="100">
        <f>$C$21</f>
        <v>1.045823673802214</v>
      </c>
      <c r="CM41" s="6" t="e">
        <f t="shared" si="46"/>
        <v>#N/A</v>
      </c>
      <c r="CN41" s="6" t="e">
        <f t="shared" si="47"/>
        <v>#N/A</v>
      </c>
      <c r="CO41">
        <v>5</v>
      </c>
      <c r="CP41" s="100">
        <f>$C$20</f>
        <v>1.0584491592953371</v>
      </c>
      <c r="CQ41" s="6" t="e">
        <f t="shared" si="48"/>
        <v>#N/A</v>
      </c>
      <c r="CR41" s="6" t="e">
        <f t="shared" si="49"/>
        <v>#N/A</v>
      </c>
      <c r="CS41">
        <v>4</v>
      </c>
      <c r="CT41" s="100">
        <f>$C$19</f>
        <v>1.0712270632964074</v>
      </c>
      <c r="CU41" s="6" t="e">
        <f t="shared" si="50"/>
        <v>#N/A</v>
      </c>
      <c r="CV41" s="6" t="e">
        <f t="shared" si="51"/>
        <v>#N/A</v>
      </c>
      <c r="CW41">
        <v>3</v>
      </c>
      <c r="CX41" s="100">
        <f>$C$18</f>
        <v>1.084159225845682</v>
      </c>
      <c r="CY41" s="6" t="e">
        <f t="shared" si="52"/>
        <v>#N/A</v>
      </c>
      <c r="CZ41" s="6" t="e">
        <f t="shared" si="53"/>
        <v>#N/A</v>
      </c>
      <c r="DA41">
        <v>2</v>
      </c>
      <c r="DB41" s="100">
        <f>$C$17</f>
        <v>1.0972475091969141</v>
      </c>
      <c r="DC41" s="6" t="e">
        <f t="shared" si="54"/>
        <v>#N/A</v>
      </c>
      <c r="DD41" s="6" t="e">
        <f t="shared" si="55"/>
        <v>#N/A</v>
      </c>
      <c r="DE41">
        <v>1</v>
      </c>
      <c r="DF41" s="100">
        <f>$C$16</f>
        <v>1.1104937980855236</v>
      </c>
      <c r="DG41" s="6" t="e">
        <f t="shared" ref="DG41:DG72" si="56">-$D$10*(1-DF41)</f>
        <v>#N/A</v>
      </c>
      <c r="DH41" s="6" t="e">
        <f t="shared" ref="DH41:DH72" si="57">$D$10+DG41</f>
        <v>#N/A</v>
      </c>
      <c r="DZ41">
        <v>26</v>
      </c>
      <c r="EA41">
        <f t="shared" si="8"/>
        <v>-26</v>
      </c>
      <c r="EB41" s="100" t="e">
        <f t="shared" si="9"/>
        <v>#N/A</v>
      </c>
      <c r="EC41" s="5" t="e">
        <f t="shared" si="4"/>
        <v>#N/A</v>
      </c>
      <c r="ED41" s="5" t="e">
        <f t="shared" si="5"/>
        <v>#N/A</v>
      </c>
    </row>
    <row r="42" spans="2:134">
      <c r="B42">
        <v>27</v>
      </c>
      <c r="C42" s="100">
        <f>Parameters!$C$41*EXP(Parameters!$D$41*B42)</f>
        <v>0.8128609474107048</v>
      </c>
      <c r="D42" s="6" t="e">
        <f t="shared" si="0"/>
        <v>#N/A</v>
      </c>
      <c r="E42" s="6" t="e">
        <f t="shared" si="1"/>
        <v>#N/A</v>
      </c>
      <c r="G42" s="99"/>
      <c r="I42">
        <v>27</v>
      </c>
      <c r="J42" s="100">
        <f>$C$42</f>
        <v>0.8128609474107048</v>
      </c>
      <c r="K42" s="6" t="e">
        <f t="shared" si="2"/>
        <v>#N/A</v>
      </c>
      <c r="L42" s="6" t="e">
        <f t="shared" si="3"/>
        <v>#N/A</v>
      </c>
      <c r="M42">
        <v>26</v>
      </c>
      <c r="N42" s="100">
        <f>$C$41</f>
        <v>0.82267403957580054</v>
      </c>
      <c r="O42" s="6" t="e">
        <f t="shared" si="6"/>
        <v>#N/A</v>
      </c>
      <c r="P42" s="6" t="e">
        <f t="shared" si="7"/>
        <v>#N/A</v>
      </c>
      <c r="Q42">
        <v>25</v>
      </c>
      <c r="R42" s="100">
        <f>$C$40</f>
        <v>0.83260559822418267</v>
      </c>
      <c r="S42" s="6" t="e">
        <f t="shared" si="10"/>
        <v>#N/A</v>
      </c>
      <c r="T42" s="6" t="e">
        <f t="shared" si="11"/>
        <v>#N/A</v>
      </c>
      <c r="U42">
        <v>24</v>
      </c>
      <c r="V42" s="100">
        <f>$C$39</f>
        <v>0.84265705351745845</v>
      </c>
      <c r="W42" s="6" t="e">
        <f t="shared" si="12"/>
        <v>#N/A</v>
      </c>
      <c r="X42" s="6" t="e">
        <f t="shared" si="13"/>
        <v>#N/A</v>
      </c>
      <c r="Y42">
        <v>23</v>
      </c>
      <c r="Z42" s="100">
        <f>$C$38</f>
        <v>0.85282985288255908</v>
      </c>
      <c r="AA42" s="6" t="e">
        <f t="shared" si="14"/>
        <v>#N/A</v>
      </c>
      <c r="AB42" s="6" t="e">
        <f t="shared" si="15"/>
        <v>#N/A</v>
      </c>
      <c r="AC42">
        <v>22</v>
      </c>
      <c r="AD42" s="100">
        <f>$C$37</f>
        <v>0.86312546122017197</v>
      </c>
      <c r="AE42" s="6" t="e">
        <f t="shared" si="16"/>
        <v>#N/A</v>
      </c>
      <c r="AF42" s="6" t="e">
        <f t="shared" si="17"/>
        <v>#N/A</v>
      </c>
      <c r="AG42">
        <v>21</v>
      </c>
      <c r="AH42" s="100">
        <f>$C$36</f>
        <v>0.87354536111568848</v>
      </c>
      <c r="AI42" s="6" t="e">
        <f t="shared" si="18"/>
        <v>#N/A</v>
      </c>
      <c r="AJ42" s="6" t="e">
        <f t="shared" si="19"/>
        <v>#N/A</v>
      </c>
      <c r="AK42">
        <v>20</v>
      </c>
      <c r="AL42" s="100">
        <f>$C$35</f>
        <v>0.88409105305269942</v>
      </c>
      <c r="AM42" s="6" t="e">
        <f t="shared" si="20"/>
        <v>#N/A</v>
      </c>
      <c r="AN42" s="6" t="e">
        <f t="shared" si="21"/>
        <v>#N/A</v>
      </c>
      <c r="AO42">
        <v>19</v>
      </c>
      <c r="AP42" s="100">
        <f>$C$34</f>
        <v>0.89476405562906636</v>
      </c>
      <c r="AQ42" s="6" t="e">
        <f t="shared" si="22"/>
        <v>#N/A</v>
      </c>
      <c r="AR42" s="6" t="e">
        <f t="shared" si="23"/>
        <v>#N/A</v>
      </c>
      <c r="AS42">
        <v>18</v>
      </c>
      <c r="AT42" s="100">
        <f>$C$33</f>
        <v>0.9055659057756037</v>
      </c>
      <c r="AU42" s="6" t="e">
        <f t="shared" si="24"/>
        <v>#N/A</v>
      </c>
      <c r="AV42" s="6" t="e">
        <f t="shared" si="25"/>
        <v>#N/A</v>
      </c>
      <c r="AW42">
        <v>17</v>
      </c>
      <c r="AX42" s="100">
        <f>$C$32</f>
        <v>0.91649815897739817</v>
      </c>
      <c r="AY42" s="6" t="e">
        <f t="shared" si="26"/>
        <v>#N/A</v>
      </c>
      <c r="AZ42" s="6" t="e">
        <f t="shared" si="27"/>
        <v>#N/A</v>
      </c>
      <c r="BA42">
        <v>16</v>
      </c>
      <c r="BB42" s="100">
        <f>$C$31</f>
        <v>0.92756238949780168</v>
      </c>
      <c r="BC42" s="6" t="e">
        <f t="shared" si="28"/>
        <v>#N/A</v>
      </c>
      <c r="BD42" s="6" t="e">
        <f t="shared" si="29"/>
        <v>#N/A</v>
      </c>
      <c r="BE42">
        <v>15</v>
      </c>
      <c r="BF42" s="100">
        <f>$C$30</f>
        <v>0.9387601906051285</v>
      </c>
      <c r="BG42" s="6" t="e">
        <f t="shared" si="30"/>
        <v>#N/A</v>
      </c>
      <c r="BH42" s="6" t="e">
        <f t="shared" si="31"/>
        <v>#N/A</v>
      </c>
      <c r="BI42">
        <v>14</v>
      </c>
      <c r="BJ42" s="100">
        <f>$C$29</f>
        <v>0.95009317480208788</v>
      </c>
      <c r="BK42" s="6" t="e">
        <f t="shared" si="32"/>
        <v>#N/A</v>
      </c>
      <c r="BL42" s="6" t="e">
        <f t="shared" si="33"/>
        <v>#N/A</v>
      </c>
      <c r="BM42">
        <v>13</v>
      </c>
      <c r="BN42" s="100">
        <f>$C$28</f>
        <v>0.96156297405798752</v>
      </c>
      <c r="BO42" s="6" t="e">
        <f t="shared" si="34"/>
        <v>#N/A</v>
      </c>
      <c r="BP42" s="6" t="e">
        <f t="shared" si="35"/>
        <v>#N/A</v>
      </c>
      <c r="BQ42">
        <v>12</v>
      </c>
      <c r="BR42" s="100">
        <f>$C$27</f>
        <v>0.97317124004374045</v>
      </c>
      <c r="BS42" s="6" t="e">
        <f t="shared" si="36"/>
        <v>#N/A</v>
      </c>
      <c r="BT42" s="6" t="e">
        <f t="shared" si="37"/>
        <v>#N/A</v>
      </c>
      <c r="BU42">
        <v>11</v>
      </c>
      <c r="BV42" s="100">
        <f>$C$26</f>
        <v>0.98491964436970747</v>
      </c>
      <c r="BW42" s="6" t="e">
        <f t="shared" si="38"/>
        <v>#N/A</v>
      </c>
      <c r="BX42" s="6" t="e">
        <f t="shared" si="39"/>
        <v>#N/A</v>
      </c>
      <c r="BY42">
        <v>10</v>
      </c>
      <c r="BZ42" s="100">
        <f>$C$25</f>
        <v>0.99680987882641325</v>
      </c>
      <c r="CA42" s="6" t="e">
        <f t="shared" si="40"/>
        <v>#N/A</v>
      </c>
      <c r="CB42" s="6" t="e">
        <f t="shared" si="41"/>
        <v>#N/A</v>
      </c>
      <c r="CC42">
        <v>9</v>
      </c>
      <c r="CD42" s="100">
        <f>$C$24</f>
        <v>1.0088436556281657</v>
      </c>
      <c r="CE42" s="6" t="e">
        <f t="shared" si="42"/>
        <v>#N/A</v>
      </c>
      <c r="CF42" s="6" t="e">
        <f t="shared" si="43"/>
        <v>#N/A</v>
      </c>
      <c r="CG42">
        <v>8</v>
      </c>
      <c r="CH42" s="100">
        <f>$C$23</f>
        <v>1.0210227076596188</v>
      </c>
      <c r="CI42" s="6" t="e">
        <f t="shared" si="44"/>
        <v>#N/A</v>
      </c>
      <c r="CJ42" s="6" t="e">
        <f t="shared" si="45"/>
        <v>#N/A</v>
      </c>
      <c r="CK42">
        <v>7</v>
      </c>
      <c r="CL42" s="100">
        <f>$C$22</f>
        <v>1.0333487887253106</v>
      </c>
      <c r="CM42" s="6" t="e">
        <f t="shared" si="46"/>
        <v>#N/A</v>
      </c>
      <c r="CN42" s="6" t="e">
        <f t="shared" si="47"/>
        <v>#N/A</v>
      </c>
      <c r="CO42">
        <v>6</v>
      </c>
      <c r="CP42" s="100">
        <f>$C$21</f>
        <v>1.045823673802214</v>
      </c>
      <c r="CQ42" s="6" t="e">
        <f t="shared" si="48"/>
        <v>#N/A</v>
      </c>
      <c r="CR42" s="6" t="e">
        <f t="shared" si="49"/>
        <v>#N/A</v>
      </c>
      <c r="CS42">
        <v>5</v>
      </c>
      <c r="CT42" s="100">
        <f>$C$20</f>
        <v>1.0584491592953371</v>
      </c>
      <c r="CU42" s="6" t="e">
        <f t="shared" si="50"/>
        <v>#N/A</v>
      </c>
      <c r="CV42" s="6" t="e">
        <f t="shared" si="51"/>
        <v>#N/A</v>
      </c>
      <c r="CW42">
        <v>4</v>
      </c>
      <c r="CX42" s="100">
        <f>$C$19</f>
        <v>1.0712270632964074</v>
      </c>
      <c r="CY42" s="6" t="e">
        <f t="shared" si="52"/>
        <v>#N/A</v>
      </c>
      <c r="CZ42" s="6" t="e">
        <f t="shared" si="53"/>
        <v>#N/A</v>
      </c>
      <c r="DA42">
        <v>3</v>
      </c>
      <c r="DB42" s="100">
        <f>$C$18</f>
        <v>1.084159225845682</v>
      </c>
      <c r="DC42" s="6" t="e">
        <f t="shared" si="54"/>
        <v>#N/A</v>
      </c>
      <c r="DD42" s="6" t="e">
        <f t="shared" si="55"/>
        <v>#N/A</v>
      </c>
      <c r="DE42">
        <v>2</v>
      </c>
      <c r="DF42" s="100">
        <f>$C$17</f>
        <v>1.0972475091969141</v>
      </c>
      <c r="DG42" s="6" t="e">
        <f t="shared" si="56"/>
        <v>#N/A</v>
      </c>
      <c r="DH42" s="6" t="e">
        <f t="shared" si="57"/>
        <v>#N/A</v>
      </c>
      <c r="DI42">
        <v>1</v>
      </c>
      <c r="DJ42" s="100">
        <f>$C$16</f>
        <v>1.1104937980855236</v>
      </c>
      <c r="DK42" s="6" t="e">
        <f t="shared" ref="DK42:DK73" si="58">-$D$10*(1-DJ42)</f>
        <v>#N/A</v>
      </c>
      <c r="DL42" s="6" t="e">
        <f t="shared" ref="DL42:DL73" si="59">$D$10+DK42</f>
        <v>#N/A</v>
      </c>
      <c r="DZ42">
        <v>27</v>
      </c>
      <c r="EA42">
        <f t="shared" si="8"/>
        <v>-27</v>
      </c>
      <c r="EB42" s="100" t="e">
        <f t="shared" si="9"/>
        <v>#N/A</v>
      </c>
      <c r="EC42" s="5" t="e">
        <f t="shared" si="4"/>
        <v>#N/A</v>
      </c>
      <c r="ED42" s="5" t="e">
        <f t="shared" si="5"/>
        <v>#N/A</v>
      </c>
    </row>
    <row r="43" spans="2:134">
      <c r="B43">
        <v>28</v>
      </c>
      <c r="C43" s="100">
        <f>Parameters!$C$41*EXP(Parameters!$D$41*B43)</f>
        <v>0.80316490862666667</v>
      </c>
      <c r="D43" s="6" t="e">
        <f t="shared" si="0"/>
        <v>#N/A</v>
      </c>
      <c r="E43" s="6" t="e">
        <f t="shared" si="1"/>
        <v>#N/A</v>
      </c>
      <c r="G43" s="99"/>
      <c r="I43">
        <v>28</v>
      </c>
      <c r="J43" s="100">
        <f>$C$43</f>
        <v>0.80316490862666667</v>
      </c>
      <c r="K43" s="6" t="e">
        <f t="shared" si="2"/>
        <v>#N/A</v>
      </c>
      <c r="L43" s="6" t="e">
        <f t="shared" si="3"/>
        <v>#N/A</v>
      </c>
      <c r="M43">
        <v>27</v>
      </c>
      <c r="N43" s="100">
        <f>$C$42</f>
        <v>0.8128609474107048</v>
      </c>
      <c r="O43" s="6" t="e">
        <f t="shared" si="6"/>
        <v>#N/A</v>
      </c>
      <c r="P43" s="6" t="e">
        <f t="shared" si="7"/>
        <v>#N/A</v>
      </c>
      <c r="Q43">
        <v>26</v>
      </c>
      <c r="R43" s="100">
        <f>$C$41</f>
        <v>0.82267403957580054</v>
      </c>
      <c r="S43" s="6" t="e">
        <f t="shared" si="10"/>
        <v>#N/A</v>
      </c>
      <c r="T43" s="6" t="e">
        <f t="shared" si="11"/>
        <v>#N/A</v>
      </c>
      <c r="U43">
        <v>25</v>
      </c>
      <c r="V43" s="100">
        <f>$C$40</f>
        <v>0.83260559822418267</v>
      </c>
      <c r="W43" s="6" t="e">
        <f t="shared" si="12"/>
        <v>#N/A</v>
      </c>
      <c r="X43" s="6" t="e">
        <f t="shared" si="13"/>
        <v>#N/A</v>
      </c>
      <c r="Y43">
        <v>24</v>
      </c>
      <c r="Z43" s="100">
        <f>$C$39</f>
        <v>0.84265705351745845</v>
      </c>
      <c r="AA43" s="6" t="e">
        <f t="shared" si="14"/>
        <v>#N/A</v>
      </c>
      <c r="AB43" s="6" t="e">
        <f t="shared" si="15"/>
        <v>#N/A</v>
      </c>
      <c r="AC43">
        <v>23</v>
      </c>
      <c r="AD43" s="100">
        <f>$C$38</f>
        <v>0.85282985288255908</v>
      </c>
      <c r="AE43" s="6" t="e">
        <f t="shared" si="16"/>
        <v>#N/A</v>
      </c>
      <c r="AF43" s="6" t="e">
        <f t="shared" si="17"/>
        <v>#N/A</v>
      </c>
      <c r="AG43">
        <v>22</v>
      </c>
      <c r="AH43" s="100">
        <f>$C$37</f>
        <v>0.86312546122017197</v>
      </c>
      <c r="AI43" s="6" t="e">
        <f t="shared" si="18"/>
        <v>#N/A</v>
      </c>
      <c r="AJ43" s="6" t="e">
        <f t="shared" si="19"/>
        <v>#N/A</v>
      </c>
      <c r="AK43">
        <v>21</v>
      </c>
      <c r="AL43" s="100">
        <f>$C$36</f>
        <v>0.87354536111568848</v>
      </c>
      <c r="AM43" s="6" t="e">
        <f t="shared" si="20"/>
        <v>#N/A</v>
      </c>
      <c r="AN43" s="6" t="e">
        <f t="shared" si="21"/>
        <v>#N/A</v>
      </c>
      <c r="AO43">
        <v>20</v>
      </c>
      <c r="AP43" s="100">
        <f>$C$35</f>
        <v>0.88409105305269942</v>
      </c>
      <c r="AQ43" s="6" t="e">
        <f t="shared" si="22"/>
        <v>#N/A</v>
      </c>
      <c r="AR43" s="6" t="e">
        <f t="shared" si="23"/>
        <v>#N/A</v>
      </c>
      <c r="AS43">
        <v>19</v>
      </c>
      <c r="AT43" s="100">
        <f>$C$34</f>
        <v>0.89476405562906636</v>
      </c>
      <c r="AU43" s="6" t="e">
        <f t="shared" si="24"/>
        <v>#N/A</v>
      </c>
      <c r="AV43" s="6" t="e">
        <f t="shared" si="25"/>
        <v>#N/A</v>
      </c>
      <c r="AW43">
        <v>18</v>
      </c>
      <c r="AX43" s="100">
        <f>$C$33</f>
        <v>0.9055659057756037</v>
      </c>
      <c r="AY43" s="6" t="e">
        <f t="shared" si="26"/>
        <v>#N/A</v>
      </c>
      <c r="AZ43" s="6" t="e">
        <f t="shared" si="27"/>
        <v>#N/A</v>
      </c>
      <c r="BA43">
        <v>17</v>
      </c>
      <c r="BB43" s="100">
        <f>$C$32</f>
        <v>0.91649815897739817</v>
      </c>
      <c r="BC43" s="6" t="e">
        <f t="shared" si="28"/>
        <v>#N/A</v>
      </c>
      <c r="BD43" s="6" t="e">
        <f t="shared" si="29"/>
        <v>#N/A</v>
      </c>
      <c r="BE43">
        <v>16</v>
      </c>
      <c r="BF43" s="100">
        <f>$C$31</f>
        <v>0.92756238949780168</v>
      </c>
      <c r="BG43" s="6" t="e">
        <f t="shared" si="30"/>
        <v>#N/A</v>
      </c>
      <c r="BH43" s="6" t="e">
        <f t="shared" si="31"/>
        <v>#N/A</v>
      </c>
      <c r="BI43">
        <v>15</v>
      </c>
      <c r="BJ43" s="100">
        <f>$C$30</f>
        <v>0.9387601906051285</v>
      </c>
      <c r="BK43" s="6" t="e">
        <f t="shared" si="32"/>
        <v>#N/A</v>
      </c>
      <c r="BL43" s="6" t="e">
        <f t="shared" si="33"/>
        <v>#N/A</v>
      </c>
      <c r="BM43">
        <v>14</v>
      </c>
      <c r="BN43" s="100">
        <f>$C$29</f>
        <v>0.95009317480208788</v>
      </c>
      <c r="BO43" s="6" t="e">
        <f t="shared" si="34"/>
        <v>#N/A</v>
      </c>
      <c r="BP43" s="6" t="e">
        <f t="shared" si="35"/>
        <v>#N/A</v>
      </c>
      <c r="BQ43">
        <v>13</v>
      </c>
      <c r="BR43" s="100">
        <f>$C$28</f>
        <v>0.96156297405798752</v>
      </c>
      <c r="BS43" s="6" t="e">
        <f t="shared" si="36"/>
        <v>#N/A</v>
      </c>
      <c r="BT43" s="6" t="e">
        <f t="shared" si="37"/>
        <v>#N/A</v>
      </c>
      <c r="BU43">
        <v>12</v>
      </c>
      <c r="BV43" s="100">
        <f>$C$27</f>
        <v>0.97317124004374045</v>
      </c>
      <c r="BW43" s="6" t="e">
        <f t="shared" si="38"/>
        <v>#N/A</v>
      </c>
      <c r="BX43" s="6" t="e">
        <f t="shared" si="39"/>
        <v>#N/A</v>
      </c>
      <c r="BY43">
        <v>11</v>
      </c>
      <c r="BZ43" s="100">
        <f>$C$26</f>
        <v>0.98491964436970747</v>
      </c>
      <c r="CA43" s="6" t="e">
        <f t="shared" si="40"/>
        <v>#N/A</v>
      </c>
      <c r="CB43" s="6" t="e">
        <f t="shared" si="41"/>
        <v>#N/A</v>
      </c>
      <c r="CC43">
        <v>10</v>
      </c>
      <c r="CD43" s="100">
        <f>$C$25</f>
        <v>0.99680987882641325</v>
      </c>
      <c r="CE43" s="6" t="e">
        <f t="shared" si="42"/>
        <v>#N/A</v>
      </c>
      <c r="CF43" s="6" t="e">
        <f t="shared" si="43"/>
        <v>#N/A</v>
      </c>
      <c r="CG43">
        <v>9</v>
      </c>
      <c r="CH43" s="100">
        <f>$C$24</f>
        <v>1.0088436556281657</v>
      </c>
      <c r="CI43" s="6" t="e">
        <f t="shared" si="44"/>
        <v>#N/A</v>
      </c>
      <c r="CJ43" s="6" t="e">
        <f t="shared" si="45"/>
        <v>#N/A</v>
      </c>
      <c r="CK43">
        <v>8</v>
      </c>
      <c r="CL43" s="100">
        <f>$C$23</f>
        <v>1.0210227076596188</v>
      </c>
      <c r="CM43" s="6" t="e">
        <f t="shared" si="46"/>
        <v>#N/A</v>
      </c>
      <c r="CN43" s="6" t="e">
        <f t="shared" si="47"/>
        <v>#N/A</v>
      </c>
      <c r="CO43">
        <v>7</v>
      </c>
      <c r="CP43" s="100">
        <f>$C$22</f>
        <v>1.0333487887253106</v>
      </c>
      <c r="CQ43" s="6" t="e">
        <f t="shared" si="48"/>
        <v>#N/A</v>
      </c>
      <c r="CR43" s="6" t="e">
        <f t="shared" si="49"/>
        <v>#N/A</v>
      </c>
      <c r="CS43">
        <v>6</v>
      </c>
      <c r="CT43" s="100">
        <f>$C$21</f>
        <v>1.045823673802214</v>
      </c>
      <c r="CU43" s="6" t="e">
        <f t="shared" si="50"/>
        <v>#N/A</v>
      </c>
      <c r="CV43" s="6" t="e">
        <f t="shared" si="51"/>
        <v>#N/A</v>
      </c>
      <c r="CW43">
        <v>5</v>
      </c>
      <c r="CX43" s="100">
        <f>$C$20</f>
        <v>1.0584491592953371</v>
      </c>
      <c r="CY43" s="6" t="e">
        <f t="shared" si="52"/>
        <v>#N/A</v>
      </c>
      <c r="CZ43" s="6" t="e">
        <f t="shared" si="53"/>
        <v>#N/A</v>
      </c>
      <c r="DA43">
        <v>4</v>
      </c>
      <c r="DB43" s="100">
        <f>$C$19</f>
        <v>1.0712270632964074</v>
      </c>
      <c r="DC43" s="6" t="e">
        <f t="shared" si="54"/>
        <v>#N/A</v>
      </c>
      <c r="DD43" s="6" t="e">
        <f t="shared" si="55"/>
        <v>#N/A</v>
      </c>
      <c r="DE43">
        <v>3</v>
      </c>
      <c r="DF43" s="100">
        <f>$C$18</f>
        <v>1.084159225845682</v>
      </c>
      <c r="DG43" s="6" t="e">
        <f t="shared" si="56"/>
        <v>#N/A</v>
      </c>
      <c r="DH43" s="6" t="e">
        <f t="shared" si="57"/>
        <v>#N/A</v>
      </c>
      <c r="DI43">
        <v>2</v>
      </c>
      <c r="DJ43" s="100">
        <f>$C$17</f>
        <v>1.0972475091969141</v>
      </c>
      <c r="DK43" s="6" t="e">
        <f t="shared" si="58"/>
        <v>#N/A</v>
      </c>
      <c r="DL43" s="6" t="e">
        <f t="shared" si="59"/>
        <v>#N/A</v>
      </c>
      <c r="DM43">
        <v>1</v>
      </c>
      <c r="DN43" s="100">
        <f>$C$16</f>
        <v>1.1104937980855236</v>
      </c>
      <c r="DO43" s="6" t="e">
        <f t="shared" ref="DO43:DO74" si="60">-$D$10*(1-DN43)</f>
        <v>#N/A</v>
      </c>
      <c r="DP43" s="6" t="e">
        <f t="shared" ref="DP43:DP74" si="61">$D$10+DO43</f>
        <v>#N/A</v>
      </c>
      <c r="DZ43">
        <v>28</v>
      </c>
      <c r="EA43">
        <f t="shared" si="8"/>
        <v>-28</v>
      </c>
      <c r="EB43" s="100" t="e">
        <f t="shared" si="9"/>
        <v>#N/A</v>
      </c>
      <c r="EC43" s="5" t="e">
        <f t="shared" si="4"/>
        <v>#N/A</v>
      </c>
      <c r="ED43" s="5" t="e">
        <f t="shared" si="5"/>
        <v>#N/A</v>
      </c>
    </row>
    <row r="44" spans="2:134">
      <c r="B44">
        <v>29</v>
      </c>
      <c r="C44" s="100">
        <f>Parameters!$C$41*EXP(Parameters!$D$41*B44)</f>
        <v>0.79358452697734649</v>
      </c>
      <c r="D44" s="6" t="e">
        <f t="shared" si="0"/>
        <v>#N/A</v>
      </c>
      <c r="E44" s="6" t="e">
        <f t="shared" si="1"/>
        <v>#N/A</v>
      </c>
      <c r="G44" s="99"/>
      <c r="I44">
        <v>29</v>
      </c>
      <c r="J44" s="100">
        <f>$C$44</f>
        <v>0.79358452697734649</v>
      </c>
      <c r="K44" s="6" t="e">
        <f t="shared" si="2"/>
        <v>#N/A</v>
      </c>
      <c r="L44" s="6" t="e">
        <f t="shared" si="3"/>
        <v>#N/A</v>
      </c>
      <c r="M44">
        <v>28</v>
      </c>
      <c r="N44" s="100">
        <f>$C$43</f>
        <v>0.80316490862666667</v>
      </c>
      <c r="O44" s="6" t="e">
        <f t="shared" si="6"/>
        <v>#N/A</v>
      </c>
      <c r="P44" s="6" t="e">
        <f t="shared" si="7"/>
        <v>#N/A</v>
      </c>
      <c r="Q44">
        <v>27</v>
      </c>
      <c r="R44" s="100">
        <f>$C$42</f>
        <v>0.8128609474107048</v>
      </c>
      <c r="S44" s="6" t="e">
        <f t="shared" si="10"/>
        <v>#N/A</v>
      </c>
      <c r="T44" s="6" t="e">
        <f t="shared" si="11"/>
        <v>#N/A</v>
      </c>
      <c r="U44">
        <v>26</v>
      </c>
      <c r="V44" s="100">
        <f>$C$41</f>
        <v>0.82267403957580054</v>
      </c>
      <c r="W44" s="6" t="e">
        <f t="shared" si="12"/>
        <v>#N/A</v>
      </c>
      <c r="X44" s="6" t="e">
        <f t="shared" si="13"/>
        <v>#N/A</v>
      </c>
      <c r="Y44">
        <v>25</v>
      </c>
      <c r="Z44" s="100">
        <f>$C$40</f>
        <v>0.83260559822418267</v>
      </c>
      <c r="AA44" s="6" t="e">
        <f t="shared" si="14"/>
        <v>#N/A</v>
      </c>
      <c r="AB44" s="6" t="e">
        <f t="shared" si="15"/>
        <v>#N/A</v>
      </c>
      <c r="AC44">
        <v>24</v>
      </c>
      <c r="AD44" s="100">
        <f>$C$39</f>
        <v>0.84265705351745845</v>
      </c>
      <c r="AE44" s="6" t="e">
        <f t="shared" si="16"/>
        <v>#N/A</v>
      </c>
      <c r="AF44" s="6" t="e">
        <f t="shared" si="17"/>
        <v>#N/A</v>
      </c>
      <c r="AG44">
        <v>23</v>
      </c>
      <c r="AH44" s="100">
        <f>$C$38</f>
        <v>0.85282985288255908</v>
      </c>
      <c r="AI44" s="6" t="e">
        <f t="shared" si="18"/>
        <v>#N/A</v>
      </c>
      <c r="AJ44" s="6" t="e">
        <f t="shared" si="19"/>
        <v>#N/A</v>
      </c>
      <c r="AK44">
        <v>22</v>
      </c>
      <c r="AL44" s="100">
        <f>$C$37</f>
        <v>0.86312546122017197</v>
      </c>
      <c r="AM44" s="6" t="e">
        <f t="shared" si="20"/>
        <v>#N/A</v>
      </c>
      <c r="AN44" s="6" t="e">
        <f t="shared" si="21"/>
        <v>#N/A</v>
      </c>
      <c r="AO44">
        <v>21</v>
      </c>
      <c r="AP44" s="100">
        <f>$C$36</f>
        <v>0.87354536111568848</v>
      </c>
      <c r="AQ44" s="6" t="e">
        <f t="shared" si="22"/>
        <v>#N/A</v>
      </c>
      <c r="AR44" s="6" t="e">
        <f t="shared" si="23"/>
        <v>#N/A</v>
      </c>
      <c r="AS44">
        <v>20</v>
      </c>
      <c r="AT44" s="100">
        <f>$C$35</f>
        <v>0.88409105305269942</v>
      </c>
      <c r="AU44" s="6" t="e">
        <f t="shared" si="24"/>
        <v>#N/A</v>
      </c>
      <c r="AV44" s="6" t="e">
        <f t="shared" si="25"/>
        <v>#N/A</v>
      </c>
      <c r="AW44">
        <v>19</v>
      </c>
      <c r="AX44" s="100">
        <f>$C$34</f>
        <v>0.89476405562906636</v>
      </c>
      <c r="AY44" s="6" t="e">
        <f t="shared" si="26"/>
        <v>#N/A</v>
      </c>
      <c r="AZ44" s="6" t="e">
        <f t="shared" si="27"/>
        <v>#N/A</v>
      </c>
      <c r="BA44">
        <v>18</v>
      </c>
      <c r="BB44" s="100">
        <f>$C$33</f>
        <v>0.9055659057756037</v>
      </c>
      <c r="BC44" s="6" t="e">
        <f t="shared" si="28"/>
        <v>#N/A</v>
      </c>
      <c r="BD44" s="6" t="e">
        <f t="shared" si="29"/>
        <v>#N/A</v>
      </c>
      <c r="BE44">
        <v>17</v>
      </c>
      <c r="BF44" s="100">
        <f>$C$32</f>
        <v>0.91649815897739817</v>
      </c>
      <c r="BG44" s="6" t="e">
        <f t="shared" si="30"/>
        <v>#N/A</v>
      </c>
      <c r="BH44" s="6" t="e">
        <f t="shared" si="31"/>
        <v>#N/A</v>
      </c>
      <c r="BI44">
        <v>16</v>
      </c>
      <c r="BJ44" s="100">
        <f>$C$31</f>
        <v>0.92756238949780168</v>
      </c>
      <c r="BK44" s="6" t="e">
        <f t="shared" si="32"/>
        <v>#N/A</v>
      </c>
      <c r="BL44" s="6" t="e">
        <f t="shared" si="33"/>
        <v>#N/A</v>
      </c>
      <c r="BM44">
        <v>15</v>
      </c>
      <c r="BN44" s="100">
        <f>$C$30</f>
        <v>0.9387601906051285</v>
      </c>
      <c r="BO44" s="6" t="e">
        <f t="shared" si="34"/>
        <v>#N/A</v>
      </c>
      <c r="BP44" s="6" t="e">
        <f t="shared" si="35"/>
        <v>#N/A</v>
      </c>
      <c r="BQ44">
        <v>14</v>
      </c>
      <c r="BR44" s="100">
        <f>$C$29</f>
        <v>0.95009317480208788</v>
      </c>
      <c r="BS44" s="6" t="e">
        <f t="shared" si="36"/>
        <v>#N/A</v>
      </c>
      <c r="BT44" s="6" t="e">
        <f t="shared" si="37"/>
        <v>#N/A</v>
      </c>
      <c r="BU44">
        <v>13</v>
      </c>
      <c r="BV44" s="100">
        <f>$C$28</f>
        <v>0.96156297405798752</v>
      </c>
      <c r="BW44" s="6" t="e">
        <f t="shared" si="38"/>
        <v>#N/A</v>
      </c>
      <c r="BX44" s="6" t="e">
        <f t="shared" si="39"/>
        <v>#N/A</v>
      </c>
      <c r="BY44">
        <v>12</v>
      </c>
      <c r="BZ44" s="100">
        <f>$C$27</f>
        <v>0.97317124004374045</v>
      </c>
      <c r="CA44" s="6" t="e">
        <f t="shared" si="40"/>
        <v>#N/A</v>
      </c>
      <c r="CB44" s="6" t="e">
        <f t="shared" si="41"/>
        <v>#N/A</v>
      </c>
      <c r="CC44">
        <v>11</v>
      </c>
      <c r="CD44" s="100">
        <f>$C$26</f>
        <v>0.98491964436970747</v>
      </c>
      <c r="CE44" s="6" t="e">
        <f t="shared" si="42"/>
        <v>#N/A</v>
      </c>
      <c r="CF44" s="6" t="e">
        <f t="shared" si="43"/>
        <v>#N/A</v>
      </c>
      <c r="CG44">
        <v>10</v>
      </c>
      <c r="CH44" s="100">
        <f>$C$25</f>
        <v>0.99680987882641325</v>
      </c>
      <c r="CI44" s="6" t="e">
        <f t="shared" si="44"/>
        <v>#N/A</v>
      </c>
      <c r="CJ44" s="6" t="e">
        <f t="shared" si="45"/>
        <v>#N/A</v>
      </c>
      <c r="CK44">
        <v>9</v>
      </c>
      <c r="CL44" s="100">
        <f>$C$24</f>
        <v>1.0088436556281657</v>
      </c>
      <c r="CM44" s="6" t="e">
        <f t="shared" si="46"/>
        <v>#N/A</v>
      </c>
      <c r="CN44" s="6" t="e">
        <f t="shared" si="47"/>
        <v>#N/A</v>
      </c>
      <c r="CO44">
        <v>8</v>
      </c>
      <c r="CP44" s="100">
        <f>$C$23</f>
        <v>1.0210227076596188</v>
      </c>
      <c r="CQ44" s="6" t="e">
        <f t="shared" si="48"/>
        <v>#N/A</v>
      </c>
      <c r="CR44" s="6" t="e">
        <f t="shared" si="49"/>
        <v>#N/A</v>
      </c>
      <c r="CS44">
        <v>7</v>
      </c>
      <c r="CT44" s="100">
        <f>$C$22</f>
        <v>1.0333487887253106</v>
      </c>
      <c r="CU44" s="6" t="e">
        <f t="shared" si="50"/>
        <v>#N/A</v>
      </c>
      <c r="CV44" s="6" t="e">
        <f t="shared" si="51"/>
        <v>#N/A</v>
      </c>
      <c r="CW44">
        <v>6</v>
      </c>
      <c r="CX44" s="100">
        <f>$C$21</f>
        <v>1.045823673802214</v>
      </c>
      <c r="CY44" s="6" t="e">
        <f t="shared" si="52"/>
        <v>#N/A</v>
      </c>
      <c r="CZ44" s="6" t="e">
        <f t="shared" si="53"/>
        <v>#N/A</v>
      </c>
      <c r="DA44">
        <v>5</v>
      </c>
      <c r="DB44" s="100">
        <f>$C$20</f>
        <v>1.0584491592953371</v>
      </c>
      <c r="DC44" s="6" t="e">
        <f t="shared" si="54"/>
        <v>#N/A</v>
      </c>
      <c r="DD44" s="6" t="e">
        <f t="shared" si="55"/>
        <v>#N/A</v>
      </c>
      <c r="DE44">
        <v>4</v>
      </c>
      <c r="DF44" s="100">
        <f>$C$19</f>
        <v>1.0712270632964074</v>
      </c>
      <c r="DG44" s="6" t="e">
        <f t="shared" si="56"/>
        <v>#N/A</v>
      </c>
      <c r="DH44" s="6" t="e">
        <f t="shared" si="57"/>
        <v>#N/A</v>
      </c>
      <c r="DI44">
        <v>3</v>
      </c>
      <c r="DJ44" s="100">
        <f>$C$18</f>
        <v>1.084159225845682</v>
      </c>
      <c r="DK44" s="6" t="e">
        <f t="shared" si="58"/>
        <v>#N/A</v>
      </c>
      <c r="DL44" s="6" t="e">
        <f t="shared" si="59"/>
        <v>#N/A</v>
      </c>
      <c r="DM44">
        <v>2</v>
      </c>
      <c r="DN44" s="100">
        <f>$C$17</f>
        <v>1.0972475091969141</v>
      </c>
      <c r="DO44" s="6" t="e">
        <f t="shared" si="60"/>
        <v>#N/A</v>
      </c>
      <c r="DP44" s="6" t="e">
        <f t="shared" si="61"/>
        <v>#N/A</v>
      </c>
      <c r="DQ44">
        <v>1</v>
      </c>
      <c r="DR44" s="100">
        <f>$C$16</f>
        <v>1.1104937980855236</v>
      </c>
      <c r="DS44" s="6" t="e">
        <f t="shared" ref="DS44:DS75" si="62">-$D$10*(1-DR44)</f>
        <v>#N/A</v>
      </c>
      <c r="DT44" s="6" t="e">
        <f t="shared" ref="DT44:DT75" si="63">$D$10+DS44</f>
        <v>#N/A</v>
      </c>
      <c r="DZ44">
        <v>29</v>
      </c>
      <c r="EA44">
        <f t="shared" si="8"/>
        <v>-29</v>
      </c>
      <c r="EB44" s="100" t="e">
        <f t="shared" si="9"/>
        <v>#N/A</v>
      </c>
      <c r="EC44" s="5" t="e">
        <f t="shared" si="4"/>
        <v>#N/A</v>
      </c>
      <c r="ED44" s="5" t="e">
        <f t="shared" si="5"/>
        <v>#N/A</v>
      </c>
    </row>
    <row r="45" spans="2:134">
      <c r="B45">
        <v>30</v>
      </c>
      <c r="C45" s="100">
        <f>Parameters!$C$41*EXP(Parameters!$D$41*B45)</f>
        <v>0.78411842287123168</v>
      </c>
      <c r="D45" s="6" t="e">
        <f t="shared" si="0"/>
        <v>#N/A</v>
      </c>
      <c r="E45" s="6" t="e">
        <f t="shared" si="1"/>
        <v>#N/A</v>
      </c>
      <c r="G45" s="99"/>
      <c r="I45">
        <v>30</v>
      </c>
      <c r="J45" s="100">
        <f>$C$45</f>
        <v>0.78411842287123168</v>
      </c>
      <c r="K45" s="6" t="e">
        <f t="shared" si="2"/>
        <v>#N/A</v>
      </c>
      <c r="L45" s="6" t="e">
        <f t="shared" si="3"/>
        <v>#N/A</v>
      </c>
      <c r="M45">
        <v>29</v>
      </c>
      <c r="N45" s="100">
        <f>$C$44</f>
        <v>0.79358452697734649</v>
      </c>
      <c r="O45" s="6" t="e">
        <f t="shared" si="6"/>
        <v>#N/A</v>
      </c>
      <c r="P45" s="6" t="e">
        <f t="shared" si="7"/>
        <v>#N/A</v>
      </c>
      <c r="Q45">
        <v>28</v>
      </c>
      <c r="R45" s="100">
        <f>$C$43</f>
        <v>0.80316490862666667</v>
      </c>
      <c r="S45" s="6" t="e">
        <f t="shared" si="10"/>
        <v>#N/A</v>
      </c>
      <c r="T45" s="6" t="e">
        <f t="shared" si="11"/>
        <v>#N/A</v>
      </c>
      <c r="U45">
        <v>27</v>
      </c>
      <c r="V45" s="100">
        <f>$C$42</f>
        <v>0.8128609474107048</v>
      </c>
      <c r="W45" s="6" t="e">
        <f t="shared" si="12"/>
        <v>#N/A</v>
      </c>
      <c r="X45" s="6" t="e">
        <f t="shared" si="13"/>
        <v>#N/A</v>
      </c>
      <c r="Y45">
        <v>26</v>
      </c>
      <c r="Z45" s="100">
        <f>$C$41</f>
        <v>0.82267403957580054</v>
      </c>
      <c r="AA45" s="6" t="e">
        <f t="shared" si="14"/>
        <v>#N/A</v>
      </c>
      <c r="AB45" s="6" t="e">
        <f t="shared" si="15"/>
        <v>#N/A</v>
      </c>
      <c r="AC45">
        <v>25</v>
      </c>
      <c r="AD45" s="100">
        <f>$C$40</f>
        <v>0.83260559822418267</v>
      </c>
      <c r="AE45" s="6" t="e">
        <f t="shared" si="16"/>
        <v>#N/A</v>
      </c>
      <c r="AF45" s="6" t="e">
        <f t="shared" si="17"/>
        <v>#N/A</v>
      </c>
      <c r="AG45">
        <v>24</v>
      </c>
      <c r="AH45" s="100">
        <f>$C$39</f>
        <v>0.84265705351745845</v>
      </c>
      <c r="AI45" s="6" t="e">
        <f t="shared" si="18"/>
        <v>#N/A</v>
      </c>
      <c r="AJ45" s="6" t="e">
        <f t="shared" si="19"/>
        <v>#N/A</v>
      </c>
      <c r="AK45">
        <v>23</v>
      </c>
      <c r="AL45" s="100">
        <f>$C$38</f>
        <v>0.85282985288255908</v>
      </c>
      <c r="AM45" s="6" t="e">
        <f t="shared" si="20"/>
        <v>#N/A</v>
      </c>
      <c r="AN45" s="6" t="e">
        <f t="shared" si="21"/>
        <v>#N/A</v>
      </c>
      <c r="AO45">
        <v>22</v>
      </c>
      <c r="AP45" s="100">
        <f>$C$37</f>
        <v>0.86312546122017197</v>
      </c>
      <c r="AQ45" s="6" t="e">
        <f t="shared" si="22"/>
        <v>#N/A</v>
      </c>
      <c r="AR45" s="6" t="e">
        <f t="shared" si="23"/>
        <v>#N/A</v>
      </c>
      <c r="AS45">
        <v>21</v>
      </c>
      <c r="AT45" s="100">
        <f>$C$36</f>
        <v>0.87354536111568848</v>
      </c>
      <c r="AU45" s="6" t="e">
        <f t="shared" si="24"/>
        <v>#N/A</v>
      </c>
      <c r="AV45" s="6" t="e">
        <f t="shared" si="25"/>
        <v>#N/A</v>
      </c>
      <c r="AW45">
        <v>20</v>
      </c>
      <c r="AX45" s="100">
        <f>$C$35</f>
        <v>0.88409105305269942</v>
      </c>
      <c r="AY45" s="6" t="e">
        <f t="shared" si="26"/>
        <v>#N/A</v>
      </c>
      <c r="AZ45" s="6" t="e">
        <f t="shared" si="27"/>
        <v>#N/A</v>
      </c>
      <c r="BA45">
        <v>19</v>
      </c>
      <c r="BB45" s="100">
        <f>$C$34</f>
        <v>0.89476405562906636</v>
      </c>
      <c r="BC45" s="6" t="e">
        <f t="shared" si="28"/>
        <v>#N/A</v>
      </c>
      <c r="BD45" s="6" t="e">
        <f t="shared" si="29"/>
        <v>#N/A</v>
      </c>
      <c r="BE45">
        <v>18</v>
      </c>
      <c r="BF45" s="100">
        <f>$C$33</f>
        <v>0.9055659057756037</v>
      </c>
      <c r="BG45" s="6" t="e">
        <f t="shared" si="30"/>
        <v>#N/A</v>
      </c>
      <c r="BH45" s="6" t="e">
        <f t="shared" si="31"/>
        <v>#N/A</v>
      </c>
      <c r="BI45">
        <v>17</v>
      </c>
      <c r="BJ45" s="100">
        <f>$C$32</f>
        <v>0.91649815897739817</v>
      </c>
      <c r="BK45" s="6" t="e">
        <f t="shared" si="32"/>
        <v>#N/A</v>
      </c>
      <c r="BL45" s="6" t="e">
        <f t="shared" si="33"/>
        <v>#N/A</v>
      </c>
      <c r="BM45">
        <v>16</v>
      </c>
      <c r="BN45" s="100">
        <f>$C$31</f>
        <v>0.92756238949780168</v>
      </c>
      <c r="BO45" s="6" t="e">
        <f t="shared" si="34"/>
        <v>#N/A</v>
      </c>
      <c r="BP45" s="6" t="e">
        <f t="shared" si="35"/>
        <v>#N/A</v>
      </c>
      <c r="BQ45">
        <v>15</v>
      </c>
      <c r="BR45" s="100">
        <f>$C$30</f>
        <v>0.9387601906051285</v>
      </c>
      <c r="BS45" s="6" t="e">
        <f t="shared" si="36"/>
        <v>#N/A</v>
      </c>
      <c r="BT45" s="6" t="e">
        <f t="shared" si="37"/>
        <v>#N/A</v>
      </c>
      <c r="BU45">
        <v>14</v>
      </c>
      <c r="BV45" s="100">
        <f>$C$29</f>
        <v>0.95009317480208788</v>
      </c>
      <c r="BW45" s="6" t="e">
        <f t="shared" si="38"/>
        <v>#N/A</v>
      </c>
      <c r="BX45" s="6" t="e">
        <f t="shared" si="39"/>
        <v>#N/A</v>
      </c>
      <c r="BY45">
        <v>13</v>
      </c>
      <c r="BZ45" s="100">
        <f>$C$28</f>
        <v>0.96156297405798752</v>
      </c>
      <c r="CA45" s="6" t="e">
        <f t="shared" si="40"/>
        <v>#N/A</v>
      </c>
      <c r="CB45" s="6" t="e">
        <f t="shared" si="41"/>
        <v>#N/A</v>
      </c>
      <c r="CC45">
        <v>12</v>
      </c>
      <c r="CD45" s="100">
        <f>$C$27</f>
        <v>0.97317124004374045</v>
      </c>
      <c r="CE45" s="6" t="e">
        <f t="shared" si="42"/>
        <v>#N/A</v>
      </c>
      <c r="CF45" s="6" t="e">
        <f t="shared" si="43"/>
        <v>#N/A</v>
      </c>
      <c r="CG45">
        <v>11</v>
      </c>
      <c r="CH45" s="100">
        <f>$C$26</f>
        <v>0.98491964436970747</v>
      </c>
      <c r="CI45" s="6" t="e">
        <f t="shared" si="44"/>
        <v>#N/A</v>
      </c>
      <c r="CJ45" s="6" t="e">
        <f t="shared" si="45"/>
        <v>#N/A</v>
      </c>
      <c r="CK45">
        <v>10</v>
      </c>
      <c r="CL45" s="100">
        <f>$C$25</f>
        <v>0.99680987882641325</v>
      </c>
      <c r="CM45" s="6" t="e">
        <f t="shared" si="46"/>
        <v>#N/A</v>
      </c>
      <c r="CN45" s="6" t="e">
        <f t="shared" si="47"/>
        <v>#N/A</v>
      </c>
      <c r="CO45">
        <v>9</v>
      </c>
      <c r="CP45" s="100">
        <f>$C$24</f>
        <v>1.0088436556281657</v>
      </c>
      <c r="CQ45" s="6" t="e">
        <f t="shared" si="48"/>
        <v>#N/A</v>
      </c>
      <c r="CR45" s="6" t="e">
        <f t="shared" si="49"/>
        <v>#N/A</v>
      </c>
      <c r="CS45">
        <v>8</v>
      </c>
      <c r="CT45" s="100">
        <f>$C$23</f>
        <v>1.0210227076596188</v>
      </c>
      <c r="CU45" s="6" t="e">
        <f t="shared" si="50"/>
        <v>#N/A</v>
      </c>
      <c r="CV45" s="6" t="e">
        <f t="shared" si="51"/>
        <v>#N/A</v>
      </c>
      <c r="CW45">
        <v>7</v>
      </c>
      <c r="CX45" s="100">
        <f>$C$22</f>
        <v>1.0333487887253106</v>
      </c>
      <c r="CY45" s="6" t="e">
        <f t="shared" si="52"/>
        <v>#N/A</v>
      </c>
      <c r="CZ45" s="6" t="e">
        <f t="shared" si="53"/>
        <v>#N/A</v>
      </c>
      <c r="DA45">
        <v>6</v>
      </c>
      <c r="DB45" s="100">
        <f>$C$21</f>
        <v>1.045823673802214</v>
      </c>
      <c r="DC45" s="6" t="e">
        <f t="shared" si="54"/>
        <v>#N/A</v>
      </c>
      <c r="DD45" s="6" t="e">
        <f t="shared" si="55"/>
        <v>#N/A</v>
      </c>
      <c r="DE45">
        <v>5</v>
      </c>
      <c r="DF45" s="100">
        <f>$C$20</f>
        <v>1.0584491592953371</v>
      </c>
      <c r="DG45" s="6" t="e">
        <f t="shared" si="56"/>
        <v>#N/A</v>
      </c>
      <c r="DH45" s="6" t="e">
        <f t="shared" si="57"/>
        <v>#N/A</v>
      </c>
      <c r="DI45">
        <v>4</v>
      </c>
      <c r="DJ45" s="100">
        <f>$C$19</f>
        <v>1.0712270632964074</v>
      </c>
      <c r="DK45" s="6" t="e">
        <f t="shared" si="58"/>
        <v>#N/A</v>
      </c>
      <c r="DL45" s="6" t="e">
        <f t="shared" si="59"/>
        <v>#N/A</v>
      </c>
      <c r="DM45">
        <v>3</v>
      </c>
      <c r="DN45" s="100">
        <f>$C$18</f>
        <v>1.084159225845682</v>
      </c>
      <c r="DO45" s="6" t="e">
        <f t="shared" si="60"/>
        <v>#N/A</v>
      </c>
      <c r="DP45" s="6" t="e">
        <f t="shared" si="61"/>
        <v>#N/A</v>
      </c>
      <c r="DQ45">
        <v>2</v>
      </c>
      <c r="DR45" s="100">
        <f>$C$17</f>
        <v>1.0972475091969141</v>
      </c>
      <c r="DS45" s="6" t="e">
        <f t="shared" si="62"/>
        <v>#N/A</v>
      </c>
      <c r="DT45" s="6" t="e">
        <f t="shared" si="63"/>
        <v>#N/A</v>
      </c>
      <c r="DU45">
        <v>1</v>
      </c>
      <c r="DV45" s="100">
        <f>$C$16</f>
        <v>1.1104937980855236</v>
      </c>
      <c r="DW45" s="6" t="e">
        <f t="shared" ref="DW45:DW76" si="64">-$D$10*(1-DV45)</f>
        <v>#N/A</v>
      </c>
      <c r="DX45" s="6" t="e">
        <f t="shared" ref="DX45:DX76" si="65">$D$10+DW45</f>
        <v>#N/A</v>
      </c>
      <c r="DZ45">
        <v>30</v>
      </c>
      <c r="EA45">
        <f t="shared" si="8"/>
        <v>-30</v>
      </c>
      <c r="EB45" s="100" t="e">
        <f t="shared" si="9"/>
        <v>#N/A</v>
      </c>
      <c r="EC45" s="5" t="e">
        <f t="shared" si="4"/>
        <v>#N/A</v>
      </c>
      <c r="ED45" s="5" t="e">
        <f t="shared" si="5"/>
        <v>#N/A</v>
      </c>
    </row>
    <row r="46" spans="2:134">
      <c r="B46">
        <v>31</v>
      </c>
      <c r="C46" s="100">
        <f>Parameters!$C$41*EXP(Parameters!$D$41*B46)</f>
        <v>0.77476523317297352</v>
      </c>
      <c r="D46" s="6" t="e">
        <f t="shared" si="0"/>
        <v>#N/A</v>
      </c>
      <c r="E46" s="6" t="e">
        <f t="shared" si="1"/>
        <v>#N/A</v>
      </c>
      <c r="G46" s="99"/>
      <c r="I46">
        <v>31</v>
      </c>
      <c r="J46" s="100">
        <f>$C$46</f>
        <v>0.77476523317297352</v>
      </c>
      <c r="K46" s="6" t="e">
        <f t="shared" si="2"/>
        <v>#N/A</v>
      </c>
      <c r="L46" s="6" t="e">
        <f t="shared" si="3"/>
        <v>#N/A</v>
      </c>
      <c r="M46">
        <v>30</v>
      </c>
      <c r="N46" s="100">
        <f>$C$45</f>
        <v>0.78411842287123168</v>
      </c>
      <c r="O46" s="6" t="e">
        <f t="shared" si="6"/>
        <v>#N/A</v>
      </c>
      <c r="P46" s="6" t="e">
        <f t="shared" si="7"/>
        <v>#N/A</v>
      </c>
      <c r="Q46">
        <v>29</v>
      </c>
      <c r="R46" s="100">
        <f>$C$44</f>
        <v>0.79358452697734649</v>
      </c>
      <c r="S46" s="6" t="e">
        <f t="shared" si="10"/>
        <v>#N/A</v>
      </c>
      <c r="T46" s="6" t="e">
        <f t="shared" si="11"/>
        <v>#N/A</v>
      </c>
      <c r="U46">
        <v>28</v>
      </c>
      <c r="V46" s="100">
        <f>$C$43</f>
        <v>0.80316490862666667</v>
      </c>
      <c r="W46" s="6" t="e">
        <f t="shared" si="12"/>
        <v>#N/A</v>
      </c>
      <c r="X46" s="6" t="e">
        <f t="shared" si="13"/>
        <v>#N/A</v>
      </c>
      <c r="Y46">
        <v>27</v>
      </c>
      <c r="Z46" s="100">
        <f>$C$42</f>
        <v>0.8128609474107048</v>
      </c>
      <c r="AA46" s="6" t="e">
        <f t="shared" si="14"/>
        <v>#N/A</v>
      </c>
      <c r="AB46" s="6" t="e">
        <f t="shared" si="15"/>
        <v>#N/A</v>
      </c>
      <c r="AC46">
        <v>26</v>
      </c>
      <c r="AD46" s="100">
        <f>$C$41</f>
        <v>0.82267403957580054</v>
      </c>
      <c r="AE46" s="6" t="e">
        <f t="shared" si="16"/>
        <v>#N/A</v>
      </c>
      <c r="AF46" s="6" t="e">
        <f t="shared" si="17"/>
        <v>#N/A</v>
      </c>
      <c r="AG46">
        <v>25</v>
      </c>
      <c r="AH46" s="100">
        <f>$C$40</f>
        <v>0.83260559822418267</v>
      </c>
      <c r="AI46" s="6" t="e">
        <f t="shared" si="18"/>
        <v>#N/A</v>
      </c>
      <c r="AJ46" s="6" t="e">
        <f t="shared" si="19"/>
        <v>#N/A</v>
      </c>
      <c r="AK46">
        <v>24</v>
      </c>
      <c r="AL46" s="100">
        <f>$C$39</f>
        <v>0.84265705351745845</v>
      </c>
      <c r="AM46" s="6" t="e">
        <f t="shared" si="20"/>
        <v>#N/A</v>
      </c>
      <c r="AN46" s="6" t="e">
        <f t="shared" si="21"/>
        <v>#N/A</v>
      </c>
      <c r="AO46">
        <v>23</v>
      </c>
      <c r="AP46" s="100">
        <f>$C$38</f>
        <v>0.85282985288255908</v>
      </c>
      <c r="AQ46" s="6" t="e">
        <f t="shared" si="22"/>
        <v>#N/A</v>
      </c>
      <c r="AR46" s="6" t="e">
        <f t="shared" si="23"/>
        <v>#N/A</v>
      </c>
      <c r="AS46">
        <v>22</v>
      </c>
      <c r="AT46" s="100">
        <f>$C$37</f>
        <v>0.86312546122017197</v>
      </c>
      <c r="AU46" s="6" t="e">
        <f t="shared" si="24"/>
        <v>#N/A</v>
      </c>
      <c r="AV46" s="6" t="e">
        <f t="shared" si="25"/>
        <v>#N/A</v>
      </c>
      <c r="AW46">
        <v>21</v>
      </c>
      <c r="AX46" s="100">
        <f>$C$36</f>
        <v>0.87354536111568848</v>
      </c>
      <c r="AY46" s="6" t="e">
        <f t="shared" si="26"/>
        <v>#N/A</v>
      </c>
      <c r="AZ46" s="6" t="e">
        <f t="shared" si="27"/>
        <v>#N/A</v>
      </c>
      <c r="BA46">
        <v>20</v>
      </c>
      <c r="BB46" s="100">
        <f>$C$35</f>
        <v>0.88409105305269942</v>
      </c>
      <c r="BC46" s="6" t="e">
        <f t="shared" si="28"/>
        <v>#N/A</v>
      </c>
      <c r="BD46" s="6" t="e">
        <f t="shared" si="29"/>
        <v>#N/A</v>
      </c>
      <c r="BE46">
        <v>19</v>
      </c>
      <c r="BF46" s="100">
        <f>$C$34</f>
        <v>0.89476405562906636</v>
      </c>
      <c r="BG46" s="6" t="e">
        <f t="shared" si="30"/>
        <v>#N/A</v>
      </c>
      <c r="BH46" s="6" t="e">
        <f t="shared" si="31"/>
        <v>#N/A</v>
      </c>
      <c r="BI46">
        <v>18</v>
      </c>
      <c r="BJ46" s="100">
        <f>$C$33</f>
        <v>0.9055659057756037</v>
      </c>
      <c r="BK46" s="6" t="e">
        <f t="shared" si="32"/>
        <v>#N/A</v>
      </c>
      <c r="BL46" s="6" t="e">
        <f t="shared" si="33"/>
        <v>#N/A</v>
      </c>
      <c r="BM46">
        <v>17</v>
      </c>
      <c r="BN46" s="100">
        <f>$C$32</f>
        <v>0.91649815897739817</v>
      </c>
      <c r="BO46" s="6" t="e">
        <f t="shared" si="34"/>
        <v>#N/A</v>
      </c>
      <c r="BP46" s="6" t="e">
        <f t="shared" si="35"/>
        <v>#N/A</v>
      </c>
      <c r="BQ46">
        <v>16</v>
      </c>
      <c r="BR46" s="100">
        <f>$C$31</f>
        <v>0.92756238949780168</v>
      </c>
      <c r="BS46" s="6" t="e">
        <f t="shared" si="36"/>
        <v>#N/A</v>
      </c>
      <c r="BT46" s="6" t="e">
        <f t="shared" si="37"/>
        <v>#N/A</v>
      </c>
      <c r="BU46">
        <v>15</v>
      </c>
      <c r="BV46" s="100">
        <f>$C$30</f>
        <v>0.9387601906051285</v>
      </c>
      <c r="BW46" s="6" t="e">
        <f t="shared" si="38"/>
        <v>#N/A</v>
      </c>
      <c r="BX46" s="6" t="e">
        <f t="shared" si="39"/>
        <v>#N/A</v>
      </c>
      <c r="BY46">
        <v>14</v>
      </c>
      <c r="BZ46" s="100">
        <f>$C$29</f>
        <v>0.95009317480208788</v>
      </c>
      <c r="CA46" s="6" t="e">
        <f t="shared" si="40"/>
        <v>#N/A</v>
      </c>
      <c r="CB46" s="6" t="e">
        <f t="shared" si="41"/>
        <v>#N/A</v>
      </c>
      <c r="CC46">
        <v>13</v>
      </c>
      <c r="CD46" s="100">
        <f>$C$28</f>
        <v>0.96156297405798752</v>
      </c>
      <c r="CE46" s="6" t="e">
        <f t="shared" si="42"/>
        <v>#N/A</v>
      </c>
      <c r="CF46" s="6" t="e">
        <f t="shared" si="43"/>
        <v>#N/A</v>
      </c>
      <c r="CG46">
        <v>12</v>
      </c>
      <c r="CH46" s="100">
        <f>$C$27</f>
        <v>0.97317124004374045</v>
      </c>
      <c r="CI46" s="6" t="e">
        <f t="shared" si="44"/>
        <v>#N/A</v>
      </c>
      <c r="CJ46" s="6" t="e">
        <f t="shared" si="45"/>
        <v>#N/A</v>
      </c>
      <c r="CK46">
        <v>11</v>
      </c>
      <c r="CL46" s="100">
        <f>$C$26</f>
        <v>0.98491964436970747</v>
      </c>
      <c r="CM46" s="6" t="e">
        <f t="shared" si="46"/>
        <v>#N/A</v>
      </c>
      <c r="CN46" s="6" t="e">
        <f t="shared" si="47"/>
        <v>#N/A</v>
      </c>
      <c r="CO46">
        <v>10</v>
      </c>
      <c r="CP46" s="100">
        <f>$C$25</f>
        <v>0.99680987882641325</v>
      </c>
      <c r="CQ46" s="6" t="e">
        <f t="shared" si="48"/>
        <v>#N/A</v>
      </c>
      <c r="CR46" s="6" t="e">
        <f t="shared" si="49"/>
        <v>#N/A</v>
      </c>
      <c r="CS46">
        <v>9</v>
      </c>
      <c r="CT46" s="100">
        <f>$C$24</f>
        <v>1.0088436556281657</v>
      </c>
      <c r="CU46" s="6" t="e">
        <f t="shared" si="50"/>
        <v>#N/A</v>
      </c>
      <c r="CV46" s="6" t="e">
        <f t="shared" si="51"/>
        <v>#N/A</v>
      </c>
      <c r="CW46">
        <v>8</v>
      </c>
      <c r="CX46" s="100">
        <f>$C$23</f>
        <v>1.0210227076596188</v>
      </c>
      <c r="CY46" s="6" t="e">
        <f t="shared" si="52"/>
        <v>#N/A</v>
      </c>
      <c r="CZ46" s="6" t="e">
        <f t="shared" si="53"/>
        <v>#N/A</v>
      </c>
      <c r="DA46">
        <v>7</v>
      </c>
      <c r="DB46" s="100">
        <f>$C$22</f>
        <v>1.0333487887253106</v>
      </c>
      <c r="DC46" s="6" t="e">
        <f t="shared" si="54"/>
        <v>#N/A</v>
      </c>
      <c r="DD46" s="6" t="e">
        <f t="shared" si="55"/>
        <v>#N/A</v>
      </c>
      <c r="DE46">
        <v>6</v>
      </c>
      <c r="DF46" s="100">
        <f>$C$21</f>
        <v>1.045823673802214</v>
      </c>
      <c r="DG46" s="6" t="e">
        <f t="shared" si="56"/>
        <v>#N/A</v>
      </c>
      <c r="DH46" s="6" t="e">
        <f t="shared" si="57"/>
        <v>#N/A</v>
      </c>
      <c r="DI46">
        <v>5</v>
      </c>
      <c r="DJ46" s="100">
        <f>$C$20</f>
        <v>1.0584491592953371</v>
      </c>
      <c r="DK46" s="6" t="e">
        <f t="shared" si="58"/>
        <v>#N/A</v>
      </c>
      <c r="DL46" s="6" t="e">
        <f t="shared" si="59"/>
        <v>#N/A</v>
      </c>
      <c r="DM46">
        <v>4</v>
      </c>
      <c r="DN46" s="100">
        <f>$C$19</f>
        <v>1.0712270632964074</v>
      </c>
      <c r="DO46" s="6" t="e">
        <f t="shared" si="60"/>
        <v>#N/A</v>
      </c>
      <c r="DP46" s="6" t="e">
        <f t="shared" si="61"/>
        <v>#N/A</v>
      </c>
      <c r="DQ46">
        <v>3</v>
      </c>
      <c r="DR46" s="100">
        <f>$C$18</f>
        <v>1.084159225845682</v>
      </c>
      <c r="DS46" s="6" t="e">
        <f t="shared" si="62"/>
        <v>#N/A</v>
      </c>
      <c r="DT46" s="6" t="e">
        <f t="shared" si="63"/>
        <v>#N/A</v>
      </c>
      <c r="DU46">
        <v>2</v>
      </c>
      <c r="DV46" s="100">
        <f>$C$17</f>
        <v>1.0972475091969141</v>
      </c>
      <c r="DW46" s="6" t="e">
        <f t="shared" si="64"/>
        <v>#N/A</v>
      </c>
      <c r="DX46" s="6" t="e">
        <f t="shared" si="65"/>
        <v>#N/A</v>
      </c>
      <c r="DZ46">
        <v>31</v>
      </c>
      <c r="EA46">
        <f t="shared" si="8"/>
        <v>-30</v>
      </c>
      <c r="EB46" s="100" t="e">
        <f t="shared" si="9"/>
        <v>#N/A</v>
      </c>
      <c r="EC46" s="5" t="e">
        <f t="shared" si="4"/>
        <v>#N/A</v>
      </c>
      <c r="ED46" s="5" t="e">
        <f t="shared" si="5"/>
        <v>#N/A</v>
      </c>
    </row>
    <row r="47" spans="2:134">
      <c r="B47">
        <v>32</v>
      </c>
      <c r="C47" s="100">
        <f>Parameters!$C$41*EXP(Parameters!$D$41*B47)</f>
        <v>0.76552361100709287</v>
      </c>
      <c r="D47" s="6" t="e">
        <f t="shared" si="0"/>
        <v>#N/A</v>
      </c>
      <c r="E47" s="6" t="e">
        <f t="shared" si="1"/>
        <v>#N/A</v>
      </c>
      <c r="G47" s="99"/>
      <c r="I47">
        <v>32</v>
      </c>
      <c r="J47" s="100">
        <f>$C$47</f>
        <v>0.76552361100709287</v>
      </c>
      <c r="K47" s="6" t="e">
        <f t="shared" si="2"/>
        <v>#N/A</v>
      </c>
      <c r="L47" s="6" t="e">
        <f t="shared" si="3"/>
        <v>#N/A</v>
      </c>
      <c r="M47">
        <v>31</v>
      </c>
      <c r="N47" s="100">
        <f>$C$46</f>
        <v>0.77476523317297352</v>
      </c>
      <c r="O47" s="6" t="e">
        <f t="shared" si="6"/>
        <v>#N/A</v>
      </c>
      <c r="P47" s="6" t="e">
        <f t="shared" si="7"/>
        <v>#N/A</v>
      </c>
      <c r="Q47">
        <v>30</v>
      </c>
      <c r="R47" s="100">
        <f>$C$45</f>
        <v>0.78411842287123168</v>
      </c>
      <c r="S47" s="6" t="e">
        <f t="shared" si="10"/>
        <v>#N/A</v>
      </c>
      <c r="T47" s="6" t="e">
        <f t="shared" si="11"/>
        <v>#N/A</v>
      </c>
      <c r="U47">
        <v>29</v>
      </c>
      <c r="V47" s="100">
        <f>$C$44</f>
        <v>0.79358452697734649</v>
      </c>
      <c r="W47" s="6" t="e">
        <f t="shared" si="12"/>
        <v>#N/A</v>
      </c>
      <c r="X47" s="6" t="e">
        <f t="shared" si="13"/>
        <v>#N/A</v>
      </c>
      <c r="Y47">
        <v>28</v>
      </c>
      <c r="Z47" s="100">
        <f>$C$43</f>
        <v>0.80316490862666667</v>
      </c>
      <c r="AA47" s="6" t="e">
        <f t="shared" si="14"/>
        <v>#N/A</v>
      </c>
      <c r="AB47" s="6" t="e">
        <f t="shared" si="15"/>
        <v>#N/A</v>
      </c>
      <c r="AC47">
        <v>27</v>
      </c>
      <c r="AD47" s="100">
        <f>$C$42</f>
        <v>0.8128609474107048</v>
      </c>
      <c r="AE47" s="6" t="e">
        <f t="shared" si="16"/>
        <v>#N/A</v>
      </c>
      <c r="AF47" s="6" t="e">
        <f t="shared" si="17"/>
        <v>#N/A</v>
      </c>
      <c r="AG47">
        <v>26</v>
      </c>
      <c r="AH47" s="100">
        <f>$C$41</f>
        <v>0.82267403957580054</v>
      </c>
      <c r="AI47" s="6" t="e">
        <f t="shared" si="18"/>
        <v>#N/A</v>
      </c>
      <c r="AJ47" s="6" t="e">
        <f t="shared" si="19"/>
        <v>#N/A</v>
      </c>
      <c r="AK47">
        <v>25</v>
      </c>
      <c r="AL47" s="100">
        <f>$C$40</f>
        <v>0.83260559822418267</v>
      </c>
      <c r="AM47" s="6" t="e">
        <f t="shared" si="20"/>
        <v>#N/A</v>
      </c>
      <c r="AN47" s="6" t="e">
        <f t="shared" si="21"/>
        <v>#N/A</v>
      </c>
      <c r="AO47">
        <v>24</v>
      </c>
      <c r="AP47" s="100">
        <f>$C$39</f>
        <v>0.84265705351745845</v>
      </c>
      <c r="AQ47" s="6" t="e">
        <f t="shared" si="22"/>
        <v>#N/A</v>
      </c>
      <c r="AR47" s="6" t="e">
        <f t="shared" si="23"/>
        <v>#N/A</v>
      </c>
      <c r="AS47">
        <v>23</v>
      </c>
      <c r="AT47" s="100">
        <f>$C$38</f>
        <v>0.85282985288255908</v>
      </c>
      <c r="AU47" s="6" t="e">
        <f t="shared" si="24"/>
        <v>#N/A</v>
      </c>
      <c r="AV47" s="6" t="e">
        <f t="shared" si="25"/>
        <v>#N/A</v>
      </c>
      <c r="AW47">
        <v>22</v>
      </c>
      <c r="AX47" s="100">
        <f>$C$37</f>
        <v>0.86312546122017197</v>
      </c>
      <c r="AY47" s="6" t="e">
        <f t="shared" si="26"/>
        <v>#N/A</v>
      </c>
      <c r="AZ47" s="6" t="e">
        <f t="shared" si="27"/>
        <v>#N/A</v>
      </c>
      <c r="BA47">
        <v>21</v>
      </c>
      <c r="BB47" s="100">
        <f>$C$36</f>
        <v>0.87354536111568848</v>
      </c>
      <c r="BC47" s="6" t="e">
        <f t="shared" si="28"/>
        <v>#N/A</v>
      </c>
      <c r="BD47" s="6" t="e">
        <f t="shared" si="29"/>
        <v>#N/A</v>
      </c>
      <c r="BE47">
        <v>20</v>
      </c>
      <c r="BF47" s="100">
        <f>$C$35</f>
        <v>0.88409105305269942</v>
      </c>
      <c r="BG47" s="6" t="e">
        <f t="shared" si="30"/>
        <v>#N/A</v>
      </c>
      <c r="BH47" s="6" t="e">
        <f t="shared" si="31"/>
        <v>#N/A</v>
      </c>
      <c r="BI47">
        <v>19</v>
      </c>
      <c r="BJ47" s="100">
        <f>$C$34</f>
        <v>0.89476405562906636</v>
      </c>
      <c r="BK47" s="6" t="e">
        <f t="shared" si="32"/>
        <v>#N/A</v>
      </c>
      <c r="BL47" s="6" t="e">
        <f t="shared" si="33"/>
        <v>#N/A</v>
      </c>
      <c r="BM47">
        <v>18</v>
      </c>
      <c r="BN47" s="100">
        <f>$C$33</f>
        <v>0.9055659057756037</v>
      </c>
      <c r="BO47" s="6" t="e">
        <f t="shared" si="34"/>
        <v>#N/A</v>
      </c>
      <c r="BP47" s="6" t="e">
        <f t="shared" si="35"/>
        <v>#N/A</v>
      </c>
      <c r="BQ47">
        <v>17</v>
      </c>
      <c r="BR47" s="100">
        <f>$C$32</f>
        <v>0.91649815897739817</v>
      </c>
      <c r="BS47" s="6" t="e">
        <f t="shared" si="36"/>
        <v>#N/A</v>
      </c>
      <c r="BT47" s="6" t="e">
        <f t="shared" si="37"/>
        <v>#N/A</v>
      </c>
      <c r="BU47">
        <v>16</v>
      </c>
      <c r="BV47" s="100">
        <f>$C$31</f>
        <v>0.92756238949780168</v>
      </c>
      <c r="BW47" s="6" t="e">
        <f t="shared" si="38"/>
        <v>#N/A</v>
      </c>
      <c r="BX47" s="6" t="e">
        <f t="shared" si="39"/>
        <v>#N/A</v>
      </c>
      <c r="BY47">
        <v>15</v>
      </c>
      <c r="BZ47" s="100">
        <f>$C$30</f>
        <v>0.9387601906051285</v>
      </c>
      <c r="CA47" s="6" t="e">
        <f t="shared" si="40"/>
        <v>#N/A</v>
      </c>
      <c r="CB47" s="6" t="e">
        <f t="shared" si="41"/>
        <v>#N/A</v>
      </c>
      <c r="CC47">
        <v>14</v>
      </c>
      <c r="CD47" s="100">
        <f>$C$29</f>
        <v>0.95009317480208788</v>
      </c>
      <c r="CE47" s="6" t="e">
        <f t="shared" si="42"/>
        <v>#N/A</v>
      </c>
      <c r="CF47" s="6" t="e">
        <f t="shared" si="43"/>
        <v>#N/A</v>
      </c>
      <c r="CG47">
        <v>13</v>
      </c>
      <c r="CH47" s="100">
        <f>$C$28</f>
        <v>0.96156297405798752</v>
      </c>
      <c r="CI47" s="6" t="e">
        <f t="shared" si="44"/>
        <v>#N/A</v>
      </c>
      <c r="CJ47" s="6" t="e">
        <f t="shared" si="45"/>
        <v>#N/A</v>
      </c>
      <c r="CK47">
        <v>12</v>
      </c>
      <c r="CL47" s="100">
        <f>$C$27</f>
        <v>0.97317124004374045</v>
      </c>
      <c r="CM47" s="6" t="e">
        <f t="shared" si="46"/>
        <v>#N/A</v>
      </c>
      <c r="CN47" s="6" t="e">
        <f t="shared" si="47"/>
        <v>#N/A</v>
      </c>
      <c r="CO47">
        <v>11</v>
      </c>
      <c r="CP47" s="100">
        <f>$C$26</f>
        <v>0.98491964436970747</v>
      </c>
      <c r="CQ47" s="6" t="e">
        <f t="shared" si="48"/>
        <v>#N/A</v>
      </c>
      <c r="CR47" s="6" t="e">
        <f t="shared" si="49"/>
        <v>#N/A</v>
      </c>
      <c r="CS47">
        <v>10</v>
      </c>
      <c r="CT47" s="100">
        <f>$C$25</f>
        <v>0.99680987882641325</v>
      </c>
      <c r="CU47" s="6" t="e">
        <f t="shared" si="50"/>
        <v>#N/A</v>
      </c>
      <c r="CV47" s="6" t="e">
        <f t="shared" si="51"/>
        <v>#N/A</v>
      </c>
      <c r="CW47">
        <v>9</v>
      </c>
      <c r="CX47" s="100">
        <f>$C$24</f>
        <v>1.0088436556281657</v>
      </c>
      <c r="CY47" s="6" t="e">
        <f t="shared" si="52"/>
        <v>#N/A</v>
      </c>
      <c r="CZ47" s="6" t="e">
        <f t="shared" si="53"/>
        <v>#N/A</v>
      </c>
      <c r="DA47">
        <v>8</v>
      </c>
      <c r="DB47" s="100">
        <f>$C$23</f>
        <v>1.0210227076596188</v>
      </c>
      <c r="DC47" s="6" t="e">
        <f t="shared" si="54"/>
        <v>#N/A</v>
      </c>
      <c r="DD47" s="6" t="e">
        <f t="shared" si="55"/>
        <v>#N/A</v>
      </c>
      <c r="DE47">
        <v>7</v>
      </c>
      <c r="DF47" s="100">
        <f>$C$22</f>
        <v>1.0333487887253106</v>
      </c>
      <c r="DG47" s="6" t="e">
        <f t="shared" si="56"/>
        <v>#N/A</v>
      </c>
      <c r="DH47" s="6" t="e">
        <f t="shared" si="57"/>
        <v>#N/A</v>
      </c>
      <c r="DI47">
        <v>6</v>
      </c>
      <c r="DJ47" s="100">
        <f>$C$21</f>
        <v>1.045823673802214</v>
      </c>
      <c r="DK47" s="6" t="e">
        <f t="shared" si="58"/>
        <v>#N/A</v>
      </c>
      <c r="DL47" s="6" t="e">
        <f t="shared" si="59"/>
        <v>#N/A</v>
      </c>
      <c r="DM47">
        <v>5</v>
      </c>
      <c r="DN47" s="100">
        <f>$C$20</f>
        <v>1.0584491592953371</v>
      </c>
      <c r="DO47" s="6" t="e">
        <f t="shared" si="60"/>
        <v>#N/A</v>
      </c>
      <c r="DP47" s="6" t="e">
        <f t="shared" si="61"/>
        <v>#N/A</v>
      </c>
      <c r="DQ47">
        <v>4</v>
      </c>
      <c r="DR47" s="100">
        <f>$C$19</f>
        <v>1.0712270632964074</v>
      </c>
      <c r="DS47" s="6" t="e">
        <f t="shared" si="62"/>
        <v>#N/A</v>
      </c>
      <c r="DT47" s="6" t="e">
        <f t="shared" si="63"/>
        <v>#N/A</v>
      </c>
      <c r="DU47">
        <v>3</v>
      </c>
      <c r="DV47" s="100">
        <f>$C$18</f>
        <v>1.084159225845682</v>
      </c>
      <c r="DW47" s="6" t="e">
        <f t="shared" si="64"/>
        <v>#N/A</v>
      </c>
      <c r="DX47" s="6" t="e">
        <f t="shared" si="65"/>
        <v>#N/A</v>
      </c>
      <c r="DZ47">
        <v>32</v>
      </c>
      <c r="EA47">
        <f t="shared" si="8"/>
        <v>-30</v>
      </c>
      <c r="EB47" s="100" t="e">
        <f t="shared" si="9"/>
        <v>#N/A</v>
      </c>
      <c r="EC47" s="5" t="e">
        <f t="shared" si="4"/>
        <v>#N/A</v>
      </c>
      <c r="ED47" s="5" t="e">
        <f t="shared" si="5"/>
        <v>#N/A</v>
      </c>
    </row>
    <row r="48" spans="2:134">
      <c r="B48">
        <v>33</v>
      </c>
      <c r="C48" s="100">
        <f>Parameters!$C$41*EXP(Parameters!$D$41*B48)</f>
        <v>0.75639222556402852</v>
      </c>
      <c r="D48" s="6" t="e">
        <f t="shared" ref="D48:D79" si="66">-$D$10*(1-C48)</f>
        <v>#N/A</v>
      </c>
      <c r="E48" s="6" t="e">
        <f t="shared" ref="E48:E79" si="67">$D$10+D48</f>
        <v>#N/A</v>
      </c>
      <c r="G48" s="99"/>
      <c r="I48">
        <v>33</v>
      </c>
      <c r="J48" s="100">
        <f>$C$48</f>
        <v>0.75639222556402852</v>
      </c>
      <c r="K48" s="6" t="e">
        <f t="shared" ref="K48:K79" si="68">-$D$10*(1-J48)</f>
        <v>#N/A</v>
      </c>
      <c r="L48" s="6" t="e">
        <f t="shared" ref="L48:L79" si="69">$D$10+K48</f>
        <v>#N/A</v>
      </c>
      <c r="M48">
        <v>32</v>
      </c>
      <c r="N48" s="100">
        <f>$C$47</f>
        <v>0.76552361100709287</v>
      </c>
      <c r="O48" s="6" t="e">
        <f t="shared" si="6"/>
        <v>#N/A</v>
      </c>
      <c r="P48" s="6" t="e">
        <f t="shared" si="7"/>
        <v>#N/A</v>
      </c>
      <c r="Q48">
        <v>31</v>
      </c>
      <c r="R48" s="100">
        <f>$C$46</f>
        <v>0.77476523317297352</v>
      </c>
      <c r="S48" s="6" t="e">
        <f t="shared" si="10"/>
        <v>#N/A</v>
      </c>
      <c r="T48" s="6" t="e">
        <f t="shared" si="11"/>
        <v>#N/A</v>
      </c>
      <c r="U48">
        <v>30</v>
      </c>
      <c r="V48" s="100">
        <f>$C$45</f>
        <v>0.78411842287123168</v>
      </c>
      <c r="W48" s="6" t="e">
        <f t="shared" si="12"/>
        <v>#N/A</v>
      </c>
      <c r="X48" s="6" t="e">
        <f t="shared" si="13"/>
        <v>#N/A</v>
      </c>
      <c r="Y48">
        <v>29</v>
      </c>
      <c r="Z48" s="100">
        <f>$C$44</f>
        <v>0.79358452697734649</v>
      </c>
      <c r="AA48" s="6" t="e">
        <f t="shared" si="14"/>
        <v>#N/A</v>
      </c>
      <c r="AB48" s="6" t="e">
        <f t="shared" si="15"/>
        <v>#N/A</v>
      </c>
      <c r="AC48">
        <v>28</v>
      </c>
      <c r="AD48" s="100">
        <f>$C$43</f>
        <v>0.80316490862666667</v>
      </c>
      <c r="AE48" s="6" t="e">
        <f t="shared" si="16"/>
        <v>#N/A</v>
      </c>
      <c r="AF48" s="6" t="e">
        <f t="shared" si="17"/>
        <v>#N/A</v>
      </c>
      <c r="AG48">
        <v>27</v>
      </c>
      <c r="AH48" s="100">
        <f>$C$42</f>
        <v>0.8128609474107048</v>
      </c>
      <c r="AI48" s="6" t="e">
        <f t="shared" si="18"/>
        <v>#N/A</v>
      </c>
      <c r="AJ48" s="6" t="e">
        <f t="shared" si="19"/>
        <v>#N/A</v>
      </c>
      <c r="AK48">
        <v>26</v>
      </c>
      <c r="AL48" s="100">
        <f>$C$41</f>
        <v>0.82267403957580054</v>
      </c>
      <c r="AM48" s="6" t="e">
        <f t="shared" si="20"/>
        <v>#N/A</v>
      </c>
      <c r="AN48" s="6" t="e">
        <f t="shared" si="21"/>
        <v>#N/A</v>
      </c>
      <c r="AO48">
        <v>25</v>
      </c>
      <c r="AP48" s="100">
        <f>$C$40</f>
        <v>0.83260559822418267</v>
      </c>
      <c r="AQ48" s="6" t="e">
        <f t="shared" si="22"/>
        <v>#N/A</v>
      </c>
      <c r="AR48" s="6" t="e">
        <f t="shared" si="23"/>
        <v>#N/A</v>
      </c>
      <c r="AS48">
        <v>24</v>
      </c>
      <c r="AT48" s="100">
        <f>$C$39</f>
        <v>0.84265705351745845</v>
      </c>
      <c r="AU48" s="6" t="e">
        <f t="shared" si="24"/>
        <v>#N/A</v>
      </c>
      <c r="AV48" s="6" t="e">
        <f t="shared" si="25"/>
        <v>#N/A</v>
      </c>
      <c r="AW48">
        <v>23</v>
      </c>
      <c r="AX48" s="100">
        <f>$C$38</f>
        <v>0.85282985288255908</v>
      </c>
      <c r="AY48" s="6" t="e">
        <f t="shared" si="26"/>
        <v>#N/A</v>
      </c>
      <c r="AZ48" s="6" t="e">
        <f t="shared" si="27"/>
        <v>#N/A</v>
      </c>
      <c r="BA48">
        <v>22</v>
      </c>
      <c r="BB48" s="100">
        <f>$C$37</f>
        <v>0.86312546122017197</v>
      </c>
      <c r="BC48" s="6" t="e">
        <f t="shared" si="28"/>
        <v>#N/A</v>
      </c>
      <c r="BD48" s="6" t="e">
        <f t="shared" si="29"/>
        <v>#N/A</v>
      </c>
      <c r="BE48">
        <v>21</v>
      </c>
      <c r="BF48" s="100">
        <f>$C$36</f>
        <v>0.87354536111568848</v>
      </c>
      <c r="BG48" s="6" t="e">
        <f t="shared" si="30"/>
        <v>#N/A</v>
      </c>
      <c r="BH48" s="6" t="e">
        <f t="shared" si="31"/>
        <v>#N/A</v>
      </c>
      <c r="BI48">
        <v>20</v>
      </c>
      <c r="BJ48" s="100">
        <f>$C$35</f>
        <v>0.88409105305269942</v>
      </c>
      <c r="BK48" s="6" t="e">
        <f t="shared" si="32"/>
        <v>#N/A</v>
      </c>
      <c r="BL48" s="6" t="e">
        <f t="shared" si="33"/>
        <v>#N/A</v>
      </c>
      <c r="BM48">
        <v>19</v>
      </c>
      <c r="BN48" s="100">
        <f>$C$34</f>
        <v>0.89476405562906636</v>
      </c>
      <c r="BO48" s="6" t="e">
        <f t="shared" si="34"/>
        <v>#N/A</v>
      </c>
      <c r="BP48" s="6" t="e">
        <f t="shared" si="35"/>
        <v>#N/A</v>
      </c>
      <c r="BQ48">
        <v>18</v>
      </c>
      <c r="BR48" s="100">
        <f>$C$33</f>
        <v>0.9055659057756037</v>
      </c>
      <c r="BS48" s="6" t="e">
        <f t="shared" si="36"/>
        <v>#N/A</v>
      </c>
      <c r="BT48" s="6" t="e">
        <f t="shared" si="37"/>
        <v>#N/A</v>
      </c>
      <c r="BU48">
        <v>17</v>
      </c>
      <c r="BV48" s="100">
        <f>$C$32</f>
        <v>0.91649815897739817</v>
      </c>
      <c r="BW48" s="6" t="e">
        <f t="shared" si="38"/>
        <v>#N/A</v>
      </c>
      <c r="BX48" s="6" t="e">
        <f t="shared" si="39"/>
        <v>#N/A</v>
      </c>
      <c r="BY48">
        <v>16</v>
      </c>
      <c r="BZ48" s="100">
        <f>$C$31</f>
        <v>0.92756238949780168</v>
      </c>
      <c r="CA48" s="6" t="e">
        <f t="shared" si="40"/>
        <v>#N/A</v>
      </c>
      <c r="CB48" s="6" t="e">
        <f t="shared" si="41"/>
        <v>#N/A</v>
      </c>
      <c r="CC48">
        <v>15</v>
      </c>
      <c r="CD48" s="100">
        <f>$C$30</f>
        <v>0.9387601906051285</v>
      </c>
      <c r="CE48" s="6" t="e">
        <f t="shared" si="42"/>
        <v>#N/A</v>
      </c>
      <c r="CF48" s="6" t="e">
        <f t="shared" si="43"/>
        <v>#N/A</v>
      </c>
      <c r="CG48">
        <v>14</v>
      </c>
      <c r="CH48" s="100">
        <f>$C$29</f>
        <v>0.95009317480208788</v>
      </c>
      <c r="CI48" s="6" t="e">
        <f t="shared" si="44"/>
        <v>#N/A</v>
      </c>
      <c r="CJ48" s="6" t="e">
        <f t="shared" si="45"/>
        <v>#N/A</v>
      </c>
      <c r="CK48">
        <v>13</v>
      </c>
      <c r="CL48" s="100">
        <f>$C$28</f>
        <v>0.96156297405798752</v>
      </c>
      <c r="CM48" s="6" t="e">
        <f t="shared" si="46"/>
        <v>#N/A</v>
      </c>
      <c r="CN48" s="6" t="e">
        <f t="shared" si="47"/>
        <v>#N/A</v>
      </c>
      <c r="CO48">
        <v>12</v>
      </c>
      <c r="CP48" s="100">
        <f>$C$27</f>
        <v>0.97317124004374045</v>
      </c>
      <c r="CQ48" s="6" t="e">
        <f t="shared" si="48"/>
        <v>#N/A</v>
      </c>
      <c r="CR48" s="6" t="e">
        <f t="shared" si="49"/>
        <v>#N/A</v>
      </c>
      <c r="CS48">
        <v>11</v>
      </c>
      <c r="CT48" s="100">
        <f>$C$26</f>
        <v>0.98491964436970747</v>
      </c>
      <c r="CU48" s="6" t="e">
        <f t="shared" si="50"/>
        <v>#N/A</v>
      </c>
      <c r="CV48" s="6" t="e">
        <f t="shared" si="51"/>
        <v>#N/A</v>
      </c>
      <c r="CW48">
        <v>10</v>
      </c>
      <c r="CX48" s="100">
        <f>$C$25</f>
        <v>0.99680987882641325</v>
      </c>
      <c r="CY48" s="6" t="e">
        <f t="shared" si="52"/>
        <v>#N/A</v>
      </c>
      <c r="CZ48" s="6" t="e">
        <f t="shared" si="53"/>
        <v>#N/A</v>
      </c>
      <c r="DA48">
        <v>9</v>
      </c>
      <c r="DB48" s="100">
        <f>$C$24</f>
        <v>1.0088436556281657</v>
      </c>
      <c r="DC48" s="6" t="e">
        <f t="shared" si="54"/>
        <v>#N/A</v>
      </c>
      <c r="DD48" s="6" t="e">
        <f t="shared" si="55"/>
        <v>#N/A</v>
      </c>
      <c r="DE48">
        <v>8</v>
      </c>
      <c r="DF48" s="100">
        <f>$C$23</f>
        <v>1.0210227076596188</v>
      </c>
      <c r="DG48" s="6" t="e">
        <f t="shared" si="56"/>
        <v>#N/A</v>
      </c>
      <c r="DH48" s="6" t="e">
        <f t="shared" si="57"/>
        <v>#N/A</v>
      </c>
      <c r="DI48">
        <v>7</v>
      </c>
      <c r="DJ48" s="100">
        <f>$C$22</f>
        <v>1.0333487887253106</v>
      </c>
      <c r="DK48" s="6" t="e">
        <f t="shared" si="58"/>
        <v>#N/A</v>
      </c>
      <c r="DL48" s="6" t="e">
        <f t="shared" si="59"/>
        <v>#N/A</v>
      </c>
      <c r="DM48">
        <v>6</v>
      </c>
      <c r="DN48" s="100">
        <f>$C$21</f>
        <v>1.045823673802214</v>
      </c>
      <c r="DO48" s="6" t="e">
        <f t="shared" si="60"/>
        <v>#N/A</v>
      </c>
      <c r="DP48" s="6" t="e">
        <f t="shared" si="61"/>
        <v>#N/A</v>
      </c>
      <c r="DQ48">
        <v>5</v>
      </c>
      <c r="DR48" s="100">
        <f>$C$20</f>
        <v>1.0584491592953371</v>
      </c>
      <c r="DS48" s="6" t="e">
        <f t="shared" si="62"/>
        <v>#N/A</v>
      </c>
      <c r="DT48" s="6" t="e">
        <f t="shared" si="63"/>
        <v>#N/A</v>
      </c>
      <c r="DU48">
        <v>4</v>
      </c>
      <c r="DV48" s="100">
        <f>$C$19</f>
        <v>1.0712270632964074</v>
      </c>
      <c r="DW48" s="6" t="e">
        <f t="shared" si="64"/>
        <v>#N/A</v>
      </c>
      <c r="DX48" s="6" t="e">
        <f t="shared" si="65"/>
        <v>#N/A</v>
      </c>
      <c r="DZ48">
        <v>33</v>
      </c>
      <c r="EA48">
        <f t="shared" si="8"/>
        <v>-30</v>
      </c>
      <c r="EB48" s="100" t="e">
        <f t="shared" si="9"/>
        <v>#N/A</v>
      </c>
      <c r="EC48" s="5" t="e">
        <f t="shared" ref="EC48:EC65" si="70">K48+O48+S48+W48+AA48+AE48+AI48+AM48+AQ48+AU48+AY48+BC48+BG48+BK48+BO48+BS48+BW48+CA48+CE48+CI48+CM48+CQ48+CU48+CY48+DC48+DG48+DK48+DO48+DS48+DW48</f>
        <v>#N/A</v>
      </c>
      <c r="ED48" s="5" t="e">
        <f t="shared" ref="ED48:ED65" si="71">L48+P48+T48+X48+AB48+AF48+AJ48+AN48+AR48+AV48+AZ48+BD48+BH48+BL48+BP48+BT48+BX48+CB48+CF48+CJ48+CN48+CR48+CV48+CZ48+DD48+DH48+DL48+DP48+DT48+DX48</f>
        <v>#N/A</v>
      </c>
    </row>
    <row r="49" spans="2:134">
      <c r="B49">
        <v>34</v>
      </c>
      <c r="C49" s="100">
        <f>Parameters!$C$41*EXP(Parameters!$D$41*B49)</f>
        <v>0.74736976190849747</v>
      </c>
      <c r="D49" s="6" t="e">
        <f t="shared" si="66"/>
        <v>#N/A</v>
      </c>
      <c r="E49" s="6" t="e">
        <f t="shared" si="67"/>
        <v>#N/A</v>
      </c>
      <c r="G49" s="99"/>
      <c r="I49">
        <v>34</v>
      </c>
      <c r="J49" s="100">
        <f>$C$49</f>
        <v>0.74736976190849747</v>
      </c>
      <c r="K49" s="6" t="e">
        <f t="shared" si="68"/>
        <v>#N/A</v>
      </c>
      <c r="L49" s="6" t="e">
        <f t="shared" si="69"/>
        <v>#N/A</v>
      </c>
      <c r="M49">
        <v>33</v>
      </c>
      <c r="N49" s="100">
        <f>$C$48</f>
        <v>0.75639222556402852</v>
      </c>
      <c r="O49" s="6" t="e">
        <f t="shared" ref="O49:O80" si="72">-$D$10*(1-N49)</f>
        <v>#N/A</v>
      </c>
      <c r="P49" s="6" t="e">
        <f t="shared" ref="P49:P80" si="73">$D$10+O49</f>
        <v>#N/A</v>
      </c>
      <c r="Q49">
        <v>32</v>
      </c>
      <c r="R49" s="100">
        <f>$C$47</f>
        <v>0.76552361100709287</v>
      </c>
      <c r="S49" s="6" t="e">
        <f t="shared" si="10"/>
        <v>#N/A</v>
      </c>
      <c r="T49" s="6" t="e">
        <f t="shared" si="11"/>
        <v>#N/A</v>
      </c>
      <c r="U49">
        <v>31</v>
      </c>
      <c r="V49" s="100">
        <f>$C$46</f>
        <v>0.77476523317297352</v>
      </c>
      <c r="W49" s="6" t="e">
        <f t="shared" si="12"/>
        <v>#N/A</v>
      </c>
      <c r="X49" s="6" t="e">
        <f t="shared" si="13"/>
        <v>#N/A</v>
      </c>
      <c r="Y49">
        <v>30</v>
      </c>
      <c r="Z49" s="100">
        <f>$C$45</f>
        <v>0.78411842287123168</v>
      </c>
      <c r="AA49" s="6" t="e">
        <f t="shared" si="14"/>
        <v>#N/A</v>
      </c>
      <c r="AB49" s="6" t="e">
        <f t="shared" si="15"/>
        <v>#N/A</v>
      </c>
      <c r="AC49">
        <v>29</v>
      </c>
      <c r="AD49" s="100">
        <f>$C$44</f>
        <v>0.79358452697734649</v>
      </c>
      <c r="AE49" s="6" t="e">
        <f t="shared" si="16"/>
        <v>#N/A</v>
      </c>
      <c r="AF49" s="6" t="e">
        <f t="shared" si="17"/>
        <v>#N/A</v>
      </c>
      <c r="AG49">
        <v>28</v>
      </c>
      <c r="AH49" s="100">
        <f>$C$43</f>
        <v>0.80316490862666667</v>
      </c>
      <c r="AI49" s="6" t="e">
        <f t="shared" si="18"/>
        <v>#N/A</v>
      </c>
      <c r="AJ49" s="6" t="e">
        <f t="shared" si="19"/>
        <v>#N/A</v>
      </c>
      <c r="AK49">
        <v>27</v>
      </c>
      <c r="AL49" s="100">
        <f>$C$42</f>
        <v>0.8128609474107048</v>
      </c>
      <c r="AM49" s="6" t="e">
        <f t="shared" si="20"/>
        <v>#N/A</v>
      </c>
      <c r="AN49" s="6" t="e">
        <f t="shared" si="21"/>
        <v>#N/A</v>
      </c>
      <c r="AO49">
        <v>26</v>
      </c>
      <c r="AP49" s="100">
        <f>$C$41</f>
        <v>0.82267403957580054</v>
      </c>
      <c r="AQ49" s="6" t="e">
        <f t="shared" si="22"/>
        <v>#N/A</v>
      </c>
      <c r="AR49" s="6" t="e">
        <f t="shared" si="23"/>
        <v>#N/A</v>
      </c>
      <c r="AS49">
        <v>25</v>
      </c>
      <c r="AT49" s="100">
        <f>$C$40</f>
        <v>0.83260559822418267</v>
      </c>
      <c r="AU49" s="6" t="e">
        <f t="shared" si="24"/>
        <v>#N/A</v>
      </c>
      <c r="AV49" s="6" t="e">
        <f t="shared" si="25"/>
        <v>#N/A</v>
      </c>
      <c r="AW49">
        <v>24</v>
      </c>
      <c r="AX49" s="100">
        <f>$C$39</f>
        <v>0.84265705351745845</v>
      </c>
      <c r="AY49" s="6" t="e">
        <f t="shared" si="26"/>
        <v>#N/A</v>
      </c>
      <c r="AZ49" s="6" t="e">
        <f t="shared" si="27"/>
        <v>#N/A</v>
      </c>
      <c r="BA49">
        <v>23</v>
      </c>
      <c r="BB49" s="100">
        <f>$C$38</f>
        <v>0.85282985288255908</v>
      </c>
      <c r="BC49" s="6" t="e">
        <f t="shared" si="28"/>
        <v>#N/A</v>
      </c>
      <c r="BD49" s="6" t="e">
        <f t="shared" si="29"/>
        <v>#N/A</v>
      </c>
      <c r="BE49">
        <v>22</v>
      </c>
      <c r="BF49" s="100">
        <f>$C$37</f>
        <v>0.86312546122017197</v>
      </c>
      <c r="BG49" s="6" t="e">
        <f t="shared" si="30"/>
        <v>#N/A</v>
      </c>
      <c r="BH49" s="6" t="e">
        <f t="shared" si="31"/>
        <v>#N/A</v>
      </c>
      <c r="BI49">
        <v>21</v>
      </c>
      <c r="BJ49" s="100">
        <f>$C$36</f>
        <v>0.87354536111568848</v>
      </c>
      <c r="BK49" s="6" t="e">
        <f t="shared" si="32"/>
        <v>#N/A</v>
      </c>
      <c r="BL49" s="6" t="e">
        <f t="shared" si="33"/>
        <v>#N/A</v>
      </c>
      <c r="BM49">
        <v>20</v>
      </c>
      <c r="BN49" s="100">
        <f>$C$35</f>
        <v>0.88409105305269942</v>
      </c>
      <c r="BO49" s="6" t="e">
        <f t="shared" si="34"/>
        <v>#N/A</v>
      </c>
      <c r="BP49" s="6" t="e">
        <f t="shared" si="35"/>
        <v>#N/A</v>
      </c>
      <c r="BQ49">
        <v>19</v>
      </c>
      <c r="BR49" s="100">
        <f>$C$34</f>
        <v>0.89476405562906636</v>
      </c>
      <c r="BS49" s="6" t="e">
        <f t="shared" si="36"/>
        <v>#N/A</v>
      </c>
      <c r="BT49" s="6" t="e">
        <f t="shared" si="37"/>
        <v>#N/A</v>
      </c>
      <c r="BU49">
        <v>18</v>
      </c>
      <c r="BV49" s="100">
        <f>$C$33</f>
        <v>0.9055659057756037</v>
      </c>
      <c r="BW49" s="6" t="e">
        <f t="shared" si="38"/>
        <v>#N/A</v>
      </c>
      <c r="BX49" s="6" t="e">
        <f t="shared" si="39"/>
        <v>#N/A</v>
      </c>
      <c r="BY49">
        <v>17</v>
      </c>
      <c r="BZ49" s="100">
        <f>$C$32</f>
        <v>0.91649815897739817</v>
      </c>
      <c r="CA49" s="6" t="e">
        <f t="shared" si="40"/>
        <v>#N/A</v>
      </c>
      <c r="CB49" s="6" t="e">
        <f t="shared" si="41"/>
        <v>#N/A</v>
      </c>
      <c r="CC49">
        <v>16</v>
      </c>
      <c r="CD49" s="100">
        <f>$C$31</f>
        <v>0.92756238949780168</v>
      </c>
      <c r="CE49" s="6" t="e">
        <f t="shared" si="42"/>
        <v>#N/A</v>
      </c>
      <c r="CF49" s="6" t="e">
        <f t="shared" si="43"/>
        <v>#N/A</v>
      </c>
      <c r="CG49">
        <v>15</v>
      </c>
      <c r="CH49" s="100">
        <f>$C$30</f>
        <v>0.9387601906051285</v>
      </c>
      <c r="CI49" s="6" t="e">
        <f t="shared" si="44"/>
        <v>#N/A</v>
      </c>
      <c r="CJ49" s="6" t="e">
        <f t="shared" si="45"/>
        <v>#N/A</v>
      </c>
      <c r="CK49">
        <v>14</v>
      </c>
      <c r="CL49" s="100">
        <f>$C$29</f>
        <v>0.95009317480208788</v>
      </c>
      <c r="CM49" s="6" t="e">
        <f t="shared" si="46"/>
        <v>#N/A</v>
      </c>
      <c r="CN49" s="6" t="e">
        <f t="shared" si="47"/>
        <v>#N/A</v>
      </c>
      <c r="CO49">
        <v>13</v>
      </c>
      <c r="CP49" s="100">
        <f>$C$28</f>
        <v>0.96156297405798752</v>
      </c>
      <c r="CQ49" s="6" t="e">
        <f t="shared" si="48"/>
        <v>#N/A</v>
      </c>
      <c r="CR49" s="6" t="e">
        <f t="shared" si="49"/>
        <v>#N/A</v>
      </c>
      <c r="CS49">
        <v>12</v>
      </c>
      <c r="CT49" s="100">
        <f>$C$27</f>
        <v>0.97317124004374045</v>
      </c>
      <c r="CU49" s="6" t="e">
        <f t="shared" si="50"/>
        <v>#N/A</v>
      </c>
      <c r="CV49" s="6" t="e">
        <f t="shared" si="51"/>
        <v>#N/A</v>
      </c>
      <c r="CW49">
        <v>11</v>
      </c>
      <c r="CX49" s="100">
        <f>$C$26</f>
        <v>0.98491964436970747</v>
      </c>
      <c r="CY49" s="6" t="e">
        <f t="shared" si="52"/>
        <v>#N/A</v>
      </c>
      <c r="CZ49" s="6" t="e">
        <f t="shared" si="53"/>
        <v>#N/A</v>
      </c>
      <c r="DA49">
        <v>10</v>
      </c>
      <c r="DB49" s="100">
        <f>$C$25</f>
        <v>0.99680987882641325</v>
      </c>
      <c r="DC49" s="6" t="e">
        <f t="shared" si="54"/>
        <v>#N/A</v>
      </c>
      <c r="DD49" s="6" t="e">
        <f t="shared" si="55"/>
        <v>#N/A</v>
      </c>
      <c r="DE49">
        <v>9</v>
      </c>
      <c r="DF49" s="100">
        <f>$C$24</f>
        <v>1.0088436556281657</v>
      </c>
      <c r="DG49" s="6" t="e">
        <f t="shared" si="56"/>
        <v>#N/A</v>
      </c>
      <c r="DH49" s="6" t="e">
        <f t="shared" si="57"/>
        <v>#N/A</v>
      </c>
      <c r="DI49">
        <v>8</v>
      </c>
      <c r="DJ49" s="100">
        <f>$C$23</f>
        <v>1.0210227076596188</v>
      </c>
      <c r="DK49" s="6" t="e">
        <f t="shared" si="58"/>
        <v>#N/A</v>
      </c>
      <c r="DL49" s="6" t="e">
        <f t="shared" si="59"/>
        <v>#N/A</v>
      </c>
      <c r="DM49">
        <v>7</v>
      </c>
      <c r="DN49" s="100">
        <f>$C$22</f>
        <v>1.0333487887253106</v>
      </c>
      <c r="DO49" s="6" t="e">
        <f t="shared" si="60"/>
        <v>#N/A</v>
      </c>
      <c r="DP49" s="6" t="e">
        <f t="shared" si="61"/>
        <v>#N/A</v>
      </c>
      <c r="DQ49">
        <v>6</v>
      </c>
      <c r="DR49" s="100">
        <f>$C$21</f>
        <v>1.045823673802214</v>
      </c>
      <c r="DS49" s="6" t="e">
        <f t="shared" si="62"/>
        <v>#N/A</v>
      </c>
      <c r="DT49" s="6" t="e">
        <f t="shared" si="63"/>
        <v>#N/A</v>
      </c>
      <c r="DU49">
        <v>5</v>
      </c>
      <c r="DV49" s="100">
        <f>$C$20</f>
        <v>1.0584491592953371</v>
      </c>
      <c r="DW49" s="6" t="e">
        <f t="shared" si="64"/>
        <v>#N/A</v>
      </c>
      <c r="DX49" s="6" t="e">
        <f t="shared" si="65"/>
        <v>#N/A</v>
      </c>
      <c r="DZ49">
        <v>34</v>
      </c>
      <c r="EA49">
        <f t="shared" si="8"/>
        <v>-30</v>
      </c>
      <c r="EB49" s="100" t="e">
        <f t="shared" si="9"/>
        <v>#N/A</v>
      </c>
      <c r="EC49" s="5" t="e">
        <f t="shared" si="70"/>
        <v>#N/A</v>
      </c>
      <c r="ED49" s="5" t="e">
        <f t="shared" si="71"/>
        <v>#N/A</v>
      </c>
    </row>
    <row r="50" spans="2:134">
      <c r="B50">
        <v>35</v>
      </c>
      <c r="C50" s="100">
        <f>Parameters!$C$41*EXP(Parameters!$D$41*B50)</f>
        <v>0.73845492079014219</v>
      </c>
      <c r="D50" s="6" t="e">
        <f t="shared" si="66"/>
        <v>#N/A</v>
      </c>
      <c r="E50" s="6" t="e">
        <f t="shared" si="67"/>
        <v>#N/A</v>
      </c>
      <c r="G50" s="99"/>
      <c r="I50">
        <v>35</v>
      </c>
      <c r="J50" s="100">
        <f>$C$50</f>
        <v>0.73845492079014219</v>
      </c>
      <c r="K50" s="6" t="e">
        <f t="shared" si="68"/>
        <v>#N/A</v>
      </c>
      <c r="L50" s="6" t="e">
        <f t="shared" si="69"/>
        <v>#N/A</v>
      </c>
      <c r="M50">
        <v>34</v>
      </c>
      <c r="N50" s="100">
        <f>$C$49</f>
        <v>0.74736976190849747</v>
      </c>
      <c r="O50" s="6" t="e">
        <f t="shared" si="72"/>
        <v>#N/A</v>
      </c>
      <c r="P50" s="6" t="e">
        <f t="shared" si="73"/>
        <v>#N/A</v>
      </c>
      <c r="Q50">
        <v>33</v>
      </c>
      <c r="R50" s="100">
        <f>$C$48</f>
        <v>0.75639222556402852</v>
      </c>
      <c r="S50" s="6" t="e">
        <f t="shared" ref="S50:S81" si="74">-$D$10*(1-R50)</f>
        <v>#N/A</v>
      </c>
      <c r="T50" s="6" t="e">
        <f t="shared" ref="T50:T81" si="75">$D$10+S50</f>
        <v>#N/A</v>
      </c>
      <c r="U50">
        <v>32</v>
      </c>
      <c r="V50" s="100">
        <f>$C$47</f>
        <v>0.76552361100709287</v>
      </c>
      <c r="W50" s="6" t="e">
        <f t="shared" si="12"/>
        <v>#N/A</v>
      </c>
      <c r="X50" s="6" t="e">
        <f t="shared" si="13"/>
        <v>#N/A</v>
      </c>
      <c r="Y50">
        <v>31</v>
      </c>
      <c r="Z50" s="100">
        <f>$C$46</f>
        <v>0.77476523317297352</v>
      </c>
      <c r="AA50" s="6" t="e">
        <f t="shared" si="14"/>
        <v>#N/A</v>
      </c>
      <c r="AB50" s="6" t="e">
        <f t="shared" si="15"/>
        <v>#N/A</v>
      </c>
      <c r="AC50">
        <v>30</v>
      </c>
      <c r="AD50" s="100">
        <f>$C$45</f>
        <v>0.78411842287123168</v>
      </c>
      <c r="AE50" s="6" t="e">
        <f t="shared" si="16"/>
        <v>#N/A</v>
      </c>
      <c r="AF50" s="6" t="e">
        <f t="shared" si="17"/>
        <v>#N/A</v>
      </c>
      <c r="AG50">
        <v>29</v>
      </c>
      <c r="AH50" s="100">
        <f>$C$44</f>
        <v>0.79358452697734649</v>
      </c>
      <c r="AI50" s="6" t="e">
        <f t="shared" si="18"/>
        <v>#N/A</v>
      </c>
      <c r="AJ50" s="6" t="e">
        <f t="shared" si="19"/>
        <v>#N/A</v>
      </c>
      <c r="AK50">
        <v>28</v>
      </c>
      <c r="AL50" s="100">
        <f>$C$43</f>
        <v>0.80316490862666667</v>
      </c>
      <c r="AM50" s="6" t="e">
        <f t="shared" si="20"/>
        <v>#N/A</v>
      </c>
      <c r="AN50" s="6" t="e">
        <f t="shared" si="21"/>
        <v>#N/A</v>
      </c>
      <c r="AO50">
        <v>27</v>
      </c>
      <c r="AP50" s="100">
        <f>$C$42</f>
        <v>0.8128609474107048</v>
      </c>
      <c r="AQ50" s="6" t="e">
        <f t="shared" si="22"/>
        <v>#N/A</v>
      </c>
      <c r="AR50" s="6" t="e">
        <f t="shared" si="23"/>
        <v>#N/A</v>
      </c>
      <c r="AS50">
        <v>26</v>
      </c>
      <c r="AT50" s="100">
        <f>$C$41</f>
        <v>0.82267403957580054</v>
      </c>
      <c r="AU50" s="6" t="e">
        <f t="shared" si="24"/>
        <v>#N/A</v>
      </c>
      <c r="AV50" s="6" t="e">
        <f t="shared" si="25"/>
        <v>#N/A</v>
      </c>
      <c r="AW50">
        <v>25</v>
      </c>
      <c r="AX50" s="100">
        <f>$C$40</f>
        <v>0.83260559822418267</v>
      </c>
      <c r="AY50" s="6" t="e">
        <f t="shared" si="26"/>
        <v>#N/A</v>
      </c>
      <c r="AZ50" s="6" t="e">
        <f t="shared" si="27"/>
        <v>#N/A</v>
      </c>
      <c r="BA50">
        <v>24</v>
      </c>
      <c r="BB50" s="100">
        <f>$C$39</f>
        <v>0.84265705351745845</v>
      </c>
      <c r="BC50" s="6" t="e">
        <f t="shared" si="28"/>
        <v>#N/A</v>
      </c>
      <c r="BD50" s="6" t="e">
        <f t="shared" si="29"/>
        <v>#N/A</v>
      </c>
      <c r="BE50">
        <v>23</v>
      </c>
      <c r="BF50" s="100">
        <f>$C$38</f>
        <v>0.85282985288255908</v>
      </c>
      <c r="BG50" s="6" t="e">
        <f t="shared" si="30"/>
        <v>#N/A</v>
      </c>
      <c r="BH50" s="6" t="e">
        <f t="shared" si="31"/>
        <v>#N/A</v>
      </c>
      <c r="BI50">
        <v>22</v>
      </c>
      <c r="BJ50" s="100">
        <f>$C$37</f>
        <v>0.86312546122017197</v>
      </c>
      <c r="BK50" s="6" t="e">
        <f t="shared" si="32"/>
        <v>#N/A</v>
      </c>
      <c r="BL50" s="6" t="e">
        <f t="shared" si="33"/>
        <v>#N/A</v>
      </c>
      <c r="BM50">
        <v>21</v>
      </c>
      <c r="BN50" s="100">
        <f>$C$36</f>
        <v>0.87354536111568848</v>
      </c>
      <c r="BO50" s="6" t="e">
        <f t="shared" si="34"/>
        <v>#N/A</v>
      </c>
      <c r="BP50" s="6" t="e">
        <f t="shared" si="35"/>
        <v>#N/A</v>
      </c>
      <c r="BQ50">
        <v>20</v>
      </c>
      <c r="BR50" s="100">
        <f>$C$35</f>
        <v>0.88409105305269942</v>
      </c>
      <c r="BS50" s="6" t="e">
        <f t="shared" si="36"/>
        <v>#N/A</v>
      </c>
      <c r="BT50" s="6" t="e">
        <f t="shared" si="37"/>
        <v>#N/A</v>
      </c>
      <c r="BU50">
        <v>19</v>
      </c>
      <c r="BV50" s="100">
        <f>$C$34</f>
        <v>0.89476405562906636</v>
      </c>
      <c r="BW50" s="6" t="e">
        <f t="shared" si="38"/>
        <v>#N/A</v>
      </c>
      <c r="BX50" s="6" t="e">
        <f t="shared" si="39"/>
        <v>#N/A</v>
      </c>
      <c r="BY50">
        <v>18</v>
      </c>
      <c r="BZ50" s="100">
        <f>$C$33</f>
        <v>0.9055659057756037</v>
      </c>
      <c r="CA50" s="6" t="e">
        <f t="shared" si="40"/>
        <v>#N/A</v>
      </c>
      <c r="CB50" s="6" t="e">
        <f t="shared" si="41"/>
        <v>#N/A</v>
      </c>
      <c r="CC50">
        <v>17</v>
      </c>
      <c r="CD50" s="100">
        <f>$C$32</f>
        <v>0.91649815897739817</v>
      </c>
      <c r="CE50" s="6" t="e">
        <f t="shared" si="42"/>
        <v>#N/A</v>
      </c>
      <c r="CF50" s="6" t="e">
        <f t="shared" si="43"/>
        <v>#N/A</v>
      </c>
      <c r="CG50">
        <v>16</v>
      </c>
      <c r="CH50" s="100">
        <f>$C$31</f>
        <v>0.92756238949780168</v>
      </c>
      <c r="CI50" s="6" t="e">
        <f t="shared" si="44"/>
        <v>#N/A</v>
      </c>
      <c r="CJ50" s="6" t="e">
        <f t="shared" si="45"/>
        <v>#N/A</v>
      </c>
      <c r="CK50">
        <v>15</v>
      </c>
      <c r="CL50" s="100">
        <f>$C$30</f>
        <v>0.9387601906051285</v>
      </c>
      <c r="CM50" s="6" t="e">
        <f t="shared" si="46"/>
        <v>#N/A</v>
      </c>
      <c r="CN50" s="6" t="e">
        <f t="shared" si="47"/>
        <v>#N/A</v>
      </c>
      <c r="CO50">
        <v>14</v>
      </c>
      <c r="CP50" s="100">
        <f>$C$29</f>
        <v>0.95009317480208788</v>
      </c>
      <c r="CQ50" s="6" t="e">
        <f t="shared" si="48"/>
        <v>#N/A</v>
      </c>
      <c r="CR50" s="6" t="e">
        <f t="shared" si="49"/>
        <v>#N/A</v>
      </c>
      <c r="CS50">
        <v>13</v>
      </c>
      <c r="CT50" s="100">
        <f>$C$28</f>
        <v>0.96156297405798752</v>
      </c>
      <c r="CU50" s="6" t="e">
        <f t="shared" si="50"/>
        <v>#N/A</v>
      </c>
      <c r="CV50" s="6" t="e">
        <f t="shared" si="51"/>
        <v>#N/A</v>
      </c>
      <c r="CW50">
        <v>12</v>
      </c>
      <c r="CX50" s="100">
        <f>$C$27</f>
        <v>0.97317124004374045</v>
      </c>
      <c r="CY50" s="6" t="e">
        <f t="shared" si="52"/>
        <v>#N/A</v>
      </c>
      <c r="CZ50" s="6" t="e">
        <f t="shared" si="53"/>
        <v>#N/A</v>
      </c>
      <c r="DA50">
        <v>11</v>
      </c>
      <c r="DB50" s="100">
        <f>$C$26</f>
        <v>0.98491964436970747</v>
      </c>
      <c r="DC50" s="6" t="e">
        <f t="shared" si="54"/>
        <v>#N/A</v>
      </c>
      <c r="DD50" s="6" t="e">
        <f t="shared" si="55"/>
        <v>#N/A</v>
      </c>
      <c r="DE50">
        <v>10</v>
      </c>
      <c r="DF50" s="100">
        <f>$C$25</f>
        <v>0.99680987882641325</v>
      </c>
      <c r="DG50" s="6" t="e">
        <f t="shared" si="56"/>
        <v>#N/A</v>
      </c>
      <c r="DH50" s="6" t="e">
        <f t="shared" si="57"/>
        <v>#N/A</v>
      </c>
      <c r="DI50">
        <v>9</v>
      </c>
      <c r="DJ50" s="100">
        <f>$C$24</f>
        <v>1.0088436556281657</v>
      </c>
      <c r="DK50" s="6" t="e">
        <f t="shared" si="58"/>
        <v>#N/A</v>
      </c>
      <c r="DL50" s="6" t="e">
        <f t="shared" si="59"/>
        <v>#N/A</v>
      </c>
      <c r="DM50">
        <v>8</v>
      </c>
      <c r="DN50" s="100">
        <f>$C$23</f>
        <v>1.0210227076596188</v>
      </c>
      <c r="DO50" s="6" t="e">
        <f t="shared" si="60"/>
        <v>#N/A</v>
      </c>
      <c r="DP50" s="6" t="e">
        <f t="shared" si="61"/>
        <v>#N/A</v>
      </c>
      <c r="DQ50">
        <v>7</v>
      </c>
      <c r="DR50" s="100">
        <f>$C$22</f>
        <v>1.0333487887253106</v>
      </c>
      <c r="DS50" s="6" t="e">
        <f t="shared" si="62"/>
        <v>#N/A</v>
      </c>
      <c r="DT50" s="6" t="e">
        <f t="shared" si="63"/>
        <v>#N/A</v>
      </c>
      <c r="DU50">
        <v>6</v>
      </c>
      <c r="DV50" s="100">
        <f>$C$21</f>
        <v>1.045823673802214</v>
      </c>
      <c r="DW50" s="6" t="e">
        <f t="shared" si="64"/>
        <v>#N/A</v>
      </c>
      <c r="DX50" s="6" t="e">
        <f t="shared" si="65"/>
        <v>#N/A</v>
      </c>
      <c r="DZ50">
        <v>35</v>
      </c>
      <c r="EA50">
        <f t="shared" si="8"/>
        <v>-30</v>
      </c>
      <c r="EB50" s="100" t="e">
        <f t="shared" si="9"/>
        <v>#N/A</v>
      </c>
      <c r="EC50" s="5" t="e">
        <f t="shared" si="70"/>
        <v>#N/A</v>
      </c>
      <c r="ED50" s="5" t="e">
        <f t="shared" si="71"/>
        <v>#N/A</v>
      </c>
    </row>
    <row r="51" spans="2:134">
      <c r="B51">
        <v>36</v>
      </c>
      <c r="C51" s="100">
        <f>Parameters!$C$41*EXP(Parameters!$D$41*B51)</f>
        <v>0.72964641845643718</v>
      </c>
      <c r="D51" s="6" t="e">
        <f t="shared" si="66"/>
        <v>#N/A</v>
      </c>
      <c r="E51" s="6" t="e">
        <f t="shared" si="67"/>
        <v>#N/A</v>
      </c>
      <c r="G51" s="99"/>
      <c r="I51">
        <v>36</v>
      </c>
      <c r="J51" s="100">
        <f>$C$51</f>
        <v>0.72964641845643718</v>
      </c>
      <c r="K51" s="6" t="e">
        <f t="shared" si="68"/>
        <v>#N/A</v>
      </c>
      <c r="L51" s="6" t="e">
        <f t="shared" si="69"/>
        <v>#N/A</v>
      </c>
      <c r="M51">
        <v>35</v>
      </c>
      <c r="N51" s="100">
        <f>$C$50</f>
        <v>0.73845492079014219</v>
      </c>
      <c r="O51" s="6" t="e">
        <f t="shared" si="72"/>
        <v>#N/A</v>
      </c>
      <c r="P51" s="6" t="e">
        <f t="shared" si="73"/>
        <v>#N/A</v>
      </c>
      <c r="Q51">
        <v>34</v>
      </c>
      <c r="R51" s="100">
        <f>$C$49</f>
        <v>0.74736976190849747</v>
      </c>
      <c r="S51" s="6" t="e">
        <f t="shared" si="74"/>
        <v>#N/A</v>
      </c>
      <c r="T51" s="6" t="e">
        <f t="shared" si="75"/>
        <v>#N/A</v>
      </c>
      <c r="U51">
        <v>33</v>
      </c>
      <c r="V51" s="100">
        <f>$C$48</f>
        <v>0.75639222556402852</v>
      </c>
      <c r="W51" s="6" t="e">
        <f t="shared" ref="W51:W82" si="76">-$D$10*(1-V51)</f>
        <v>#N/A</v>
      </c>
      <c r="X51" s="6" t="e">
        <f t="shared" ref="X51:X82" si="77">$D$10+W51</f>
        <v>#N/A</v>
      </c>
      <c r="Y51">
        <v>32</v>
      </c>
      <c r="Z51" s="100">
        <f>$C$47</f>
        <v>0.76552361100709287</v>
      </c>
      <c r="AA51" s="6" t="e">
        <f t="shared" si="14"/>
        <v>#N/A</v>
      </c>
      <c r="AB51" s="6" t="e">
        <f t="shared" si="15"/>
        <v>#N/A</v>
      </c>
      <c r="AC51">
        <v>31</v>
      </c>
      <c r="AD51" s="100">
        <f>$C$46</f>
        <v>0.77476523317297352</v>
      </c>
      <c r="AE51" s="6" t="e">
        <f t="shared" si="16"/>
        <v>#N/A</v>
      </c>
      <c r="AF51" s="6" t="e">
        <f t="shared" si="17"/>
        <v>#N/A</v>
      </c>
      <c r="AG51">
        <v>30</v>
      </c>
      <c r="AH51" s="100">
        <f>$C$45</f>
        <v>0.78411842287123168</v>
      </c>
      <c r="AI51" s="6" t="e">
        <f t="shared" si="18"/>
        <v>#N/A</v>
      </c>
      <c r="AJ51" s="6" t="e">
        <f t="shared" si="19"/>
        <v>#N/A</v>
      </c>
      <c r="AK51">
        <v>29</v>
      </c>
      <c r="AL51" s="100">
        <f>$C$44</f>
        <v>0.79358452697734649</v>
      </c>
      <c r="AM51" s="6" t="e">
        <f t="shared" si="20"/>
        <v>#N/A</v>
      </c>
      <c r="AN51" s="6" t="e">
        <f t="shared" si="21"/>
        <v>#N/A</v>
      </c>
      <c r="AO51">
        <v>28</v>
      </c>
      <c r="AP51" s="100">
        <f>$C$43</f>
        <v>0.80316490862666667</v>
      </c>
      <c r="AQ51" s="6" t="e">
        <f t="shared" si="22"/>
        <v>#N/A</v>
      </c>
      <c r="AR51" s="6" t="e">
        <f t="shared" si="23"/>
        <v>#N/A</v>
      </c>
      <c r="AS51">
        <v>27</v>
      </c>
      <c r="AT51" s="100">
        <f>$C$42</f>
        <v>0.8128609474107048</v>
      </c>
      <c r="AU51" s="6" t="e">
        <f t="shared" si="24"/>
        <v>#N/A</v>
      </c>
      <c r="AV51" s="6" t="e">
        <f t="shared" si="25"/>
        <v>#N/A</v>
      </c>
      <c r="AW51">
        <v>26</v>
      </c>
      <c r="AX51" s="100">
        <f>$C$41</f>
        <v>0.82267403957580054</v>
      </c>
      <c r="AY51" s="6" t="e">
        <f t="shared" si="26"/>
        <v>#N/A</v>
      </c>
      <c r="AZ51" s="6" t="e">
        <f t="shared" si="27"/>
        <v>#N/A</v>
      </c>
      <c r="BA51">
        <v>25</v>
      </c>
      <c r="BB51" s="100">
        <f>$C$40</f>
        <v>0.83260559822418267</v>
      </c>
      <c r="BC51" s="6" t="e">
        <f t="shared" si="28"/>
        <v>#N/A</v>
      </c>
      <c r="BD51" s="6" t="e">
        <f t="shared" si="29"/>
        <v>#N/A</v>
      </c>
      <c r="BE51">
        <v>24</v>
      </c>
      <c r="BF51" s="100">
        <f>$C$39</f>
        <v>0.84265705351745845</v>
      </c>
      <c r="BG51" s="6" t="e">
        <f t="shared" si="30"/>
        <v>#N/A</v>
      </c>
      <c r="BH51" s="6" t="e">
        <f t="shared" si="31"/>
        <v>#N/A</v>
      </c>
      <c r="BI51">
        <v>23</v>
      </c>
      <c r="BJ51" s="100">
        <f>$C$38</f>
        <v>0.85282985288255908</v>
      </c>
      <c r="BK51" s="6" t="e">
        <f t="shared" si="32"/>
        <v>#N/A</v>
      </c>
      <c r="BL51" s="6" t="e">
        <f t="shared" si="33"/>
        <v>#N/A</v>
      </c>
      <c r="BM51">
        <v>22</v>
      </c>
      <c r="BN51" s="100">
        <f>$C$37</f>
        <v>0.86312546122017197</v>
      </c>
      <c r="BO51" s="6" t="e">
        <f t="shared" si="34"/>
        <v>#N/A</v>
      </c>
      <c r="BP51" s="6" t="e">
        <f t="shared" si="35"/>
        <v>#N/A</v>
      </c>
      <c r="BQ51">
        <v>21</v>
      </c>
      <c r="BR51" s="100">
        <f>$C$36</f>
        <v>0.87354536111568848</v>
      </c>
      <c r="BS51" s="6" t="e">
        <f t="shared" si="36"/>
        <v>#N/A</v>
      </c>
      <c r="BT51" s="6" t="e">
        <f t="shared" si="37"/>
        <v>#N/A</v>
      </c>
      <c r="BU51">
        <v>20</v>
      </c>
      <c r="BV51" s="100">
        <f>$C$35</f>
        <v>0.88409105305269942</v>
      </c>
      <c r="BW51" s="6" t="e">
        <f t="shared" si="38"/>
        <v>#N/A</v>
      </c>
      <c r="BX51" s="6" t="e">
        <f t="shared" si="39"/>
        <v>#N/A</v>
      </c>
      <c r="BY51">
        <v>19</v>
      </c>
      <c r="BZ51" s="100">
        <f>$C$34</f>
        <v>0.89476405562906636</v>
      </c>
      <c r="CA51" s="6" t="e">
        <f t="shared" si="40"/>
        <v>#N/A</v>
      </c>
      <c r="CB51" s="6" t="e">
        <f t="shared" si="41"/>
        <v>#N/A</v>
      </c>
      <c r="CC51">
        <v>18</v>
      </c>
      <c r="CD51" s="100">
        <f>$C$33</f>
        <v>0.9055659057756037</v>
      </c>
      <c r="CE51" s="6" t="e">
        <f t="shared" si="42"/>
        <v>#N/A</v>
      </c>
      <c r="CF51" s="6" t="e">
        <f t="shared" si="43"/>
        <v>#N/A</v>
      </c>
      <c r="CG51">
        <v>17</v>
      </c>
      <c r="CH51" s="100">
        <f>$C$32</f>
        <v>0.91649815897739817</v>
      </c>
      <c r="CI51" s="6" t="e">
        <f t="shared" si="44"/>
        <v>#N/A</v>
      </c>
      <c r="CJ51" s="6" t="e">
        <f t="shared" si="45"/>
        <v>#N/A</v>
      </c>
      <c r="CK51">
        <v>16</v>
      </c>
      <c r="CL51" s="100">
        <f>$C$31</f>
        <v>0.92756238949780168</v>
      </c>
      <c r="CM51" s="6" t="e">
        <f t="shared" si="46"/>
        <v>#N/A</v>
      </c>
      <c r="CN51" s="6" t="e">
        <f t="shared" si="47"/>
        <v>#N/A</v>
      </c>
      <c r="CO51">
        <v>15</v>
      </c>
      <c r="CP51" s="100">
        <f>$C$30</f>
        <v>0.9387601906051285</v>
      </c>
      <c r="CQ51" s="6" t="e">
        <f t="shared" si="48"/>
        <v>#N/A</v>
      </c>
      <c r="CR51" s="6" t="e">
        <f t="shared" si="49"/>
        <v>#N/A</v>
      </c>
      <c r="CS51">
        <v>14</v>
      </c>
      <c r="CT51" s="100">
        <f>$C$29</f>
        <v>0.95009317480208788</v>
      </c>
      <c r="CU51" s="6" t="e">
        <f t="shared" si="50"/>
        <v>#N/A</v>
      </c>
      <c r="CV51" s="6" t="e">
        <f t="shared" si="51"/>
        <v>#N/A</v>
      </c>
      <c r="CW51">
        <v>13</v>
      </c>
      <c r="CX51" s="100">
        <f>$C$28</f>
        <v>0.96156297405798752</v>
      </c>
      <c r="CY51" s="6" t="e">
        <f t="shared" si="52"/>
        <v>#N/A</v>
      </c>
      <c r="CZ51" s="6" t="e">
        <f t="shared" si="53"/>
        <v>#N/A</v>
      </c>
      <c r="DA51">
        <v>12</v>
      </c>
      <c r="DB51" s="100">
        <f>$C$27</f>
        <v>0.97317124004374045</v>
      </c>
      <c r="DC51" s="6" t="e">
        <f t="shared" si="54"/>
        <v>#N/A</v>
      </c>
      <c r="DD51" s="6" t="e">
        <f t="shared" si="55"/>
        <v>#N/A</v>
      </c>
      <c r="DE51">
        <v>11</v>
      </c>
      <c r="DF51" s="100">
        <f>$C$26</f>
        <v>0.98491964436970747</v>
      </c>
      <c r="DG51" s="6" t="e">
        <f t="shared" si="56"/>
        <v>#N/A</v>
      </c>
      <c r="DH51" s="6" t="e">
        <f t="shared" si="57"/>
        <v>#N/A</v>
      </c>
      <c r="DI51">
        <v>10</v>
      </c>
      <c r="DJ51" s="100">
        <f>$C$25</f>
        <v>0.99680987882641325</v>
      </c>
      <c r="DK51" s="6" t="e">
        <f t="shared" si="58"/>
        <v>#N/A</v>
      </c>
      <c r="DL51" s="6" t="e">
        <f t="shared" si="59"/>
        <v>#N/A</v>
      </c>
      <c r="DM51">
        <v>9</v>
      </c>
      <c r="DN51" s="100">
        <f>$C$24</f>
        <v>1.0088436556281657</v>
      </c>
      <c r="DO51" s="6" t="e">
        <f t="shared" si="60"/>
        <v>#N/A</v>
      </c>
      <c r="DP51" s="6" t="e">
        <f t="shared" si="61"/>
        <v>#N/A</v>
      </c>
      <c r="DQ51">
        <v>8</v>
      </c>
      <c r="DR51" s="100">
        <f>$C$23</f>
        <v>1.0210227076596188</v>
      </c>
      <c r="DS51" s="6" t="e">
        <f t="shared" si="62"/>
        <v>#N/A</v>
      </c>
      <c r="DT51" s="6" t="e">
        <f t="shared" si="63"/>
        <v>#N/A</v>
      </c>
      <c r="DU51">
        <v>7</v>
      </c>
      <c r="DV51" s="100">
        <f>$C$22</f>
        <v>1.0333487887253106</v>
      </c>
      <c r="DW51" s="6" t="e">
        <f t="shared" si="64"/>
        <v>#N/A</v>
      </c>
      <c r="DX51" s="6" t="e">
        <f t="shared" si="65"/>
        <v>#N/A</v>
      </c>
      <c r="DZ51">
        <v>36</v>
      </c>
      <c r="EA51">
        <f t="shared" si="8"/>
        <v>-30</v>
      </c>
      <c r="EB51" s="100" t="e">
        <f t="shared" si="9"/>
        <v>#N/A</v>
      </c>
      <c r="EC51" s="5" t="e">
        <f t="shared" si="70"/>
        <v>#N/A</v>
      </c>
      <c r="ED51" s="5" t="e">
        <f t="shared" si="71"/>
        <v>#N/A</v>
      </c>
    </row>
    <row r="52" spans="2:134">
      <c r="B52">
        <v>37</v>
      </c>
      <c r="C52" s="100">
        <f>Parameters!$C$41*EXP(Parameters!$D$41*B52)</f>
        <v>0.72094298646782473</v>
      </c>
      <c r="D52" s="6" t="e">
        <f t="shared" si="66"/>
        <v>#N/A</v>
      </c>
      <c r="E52" s="6" t="e">
        <f t="shared" si="67"/>
        <v>#N/A</v>
      </c>
      <c r="G52" s="99"/>
      <c r="I52">
        <v>37</v>
      </c>
      <c r="J52" s="100">
        <f>$C$52</f>
        <v>0.72094298646782473</v>
      </c>
      <c r="K52" s="6" t="e">
        <f t="shared" si="68"/>
        <v>#N/A</v>
      </c>
      <c r="L52" s="6" t="e">
        <f t="shared" si="69"/>
        <v>#N/A</v>
      </c>
      <c r="M52">
        <v>36</v>
      </c>
      <c r="N52" s="100">
        <f>$C$51</f>
        <v>0.72964641845643718</v>
      </c>
      <c r="O52" s="6" t="e">
        <f t="shared" si="72"/>
        <v>#N/A</v>
      </c>
      <c r="P52" s="6" t="e">
        <f t="shared" si="73"/>
        <v>#N/A</v>
      </c>
      <c r="Q52">
        <v>35</v>
      </c>
      <c r="R52" s="100">
        <f>$C$50</f>
        <v>0.73845492079014219</v>
      </c>
      <c r="S52" s="6" t="e">
        <f t="shared" si="74"/>
        <v>#N/A</v>
      </c>
      <c r="T52" s="6" t="e">
        <f t="shared" si="75"/>
        <v>#N/A</v>
      </c>
      <c r="U52">
        <v>34</v>
      </c>
      <c r="V52" s="100">
        <f>$C$49</f>
        <v>0.74736976190849747</v>
      </c>
      <c r="W52" s="6" t="e">
        <f t="shared" si="76"/>
        <v>#N/A</v>
      </c>
      <c r="X52" s="6" t="e">
        <f t="shared" si="77"/>
        <v>#N/A</v>
      </c>
      <c r="Y52">
        <v>33</v>
      </c>
      <c r="Z52" s="100">
        <f>$C$48</f>
        <v>0.75639222556402852</v>
      </c>
      <c r="AA52" s="6" t="e">
        <f t="shared" ref="AA52:AA83" si="78">-$D$10*(1-Z52)</f>
        <v>#N/A</v>
      </c>
      <c r="AB52" s="6" t="e">
        <f t="shared" ref="AB52:AB83" si="79">$D$10+AA52</f>
        <v>#N/A</v>
      </c>
      <c r="AC52">
        <v>32</v>
      </c>
      <c r="AD52" s="100">
        <f>$C$47</f>
        <v>0.76552361100709287</v>
      </c>
      <c r="AE52" s="6" t="e">
        <f t="shared" si="16"/>
        <v>#N/A</v>
      </c>
      <c r="AF52" s="6" t="e">
        <f t="shared" si="17"/>
        <v>#N/A</v>
      </c>
      <c r="AG52">
        <v>31</v>
      </c>
      <c r="AH52" s="100">
        <f>$C$46</f>
        <v>0.77476523317297352</v>
      </c>
      <c r="AI52" s="6" t="e">
        <f t="shared" si="18"/>
        <v>#N/A</v>
      </c>
      <c r="AJ52" s="6" t="e">
        <f t="shared" si="19"/>
        <v>#N/A</v>
      </c>
      <c r="AK52">
        <v>30</v>
      </c>
      <c r="AL52" s="100">
        <f>$C$45</f>
        <v>0.78411842287123168</v>
      </c>
      <c r="AM52" s="6" t="e">
        <f t="shared" si="20"/>
        <v>#N/A</v>
      </c>
      <c r="AN52" s="6" t="e">
        <f t="shared" si="21"/>
        <v>#N/A</v>
      </c>
      <c r="AO52">
        <v>29</v>
      </c>
      <c r="AP52" s="100">
        <f>$C$44</f>
        <v>0.79358452697734649</v>
      </c>
      <c r="AQ52" s="6" t="e">
        <f t="shared" si="22"/>
        <v>#N/A</v>
      </c>
      <c r="AR52" s="6" t="e">
        <f t="shared" si="23"/>
        <v>#N/A</v>
      </c>
      <c r="AS52">
        <v>28</v>
      </c>
      <c r="AT52" s="100">
        <f>$C$43</f>
        <v>0.80316490862666667</v>
      </c>
      <c r="AU52" s="6" t="e">
        <f t="shared" si="24"/>
        <v>#N/A</v>
      </c>
      <c r="AV52" s="6" t="e">
        <f t="shared" si="25"/>
        <v>#N/A</v>
      </c>
      <c r="AW52">
        <v>27</v>
      </c>
      <c r="AX52" s="100">
        <f>$C$42</f>
        <v>0.8128609474107048</v>
      </c>
      <c r="AY52" s="6" t="e">
        <f t="shared" si="26"/>
        <v>#N/A</v>
      </c>
      <c r="AZ52" s="6" t="e">
        <f t="shared" si="27"/>
        <v>#N/A</v>
      </c>
      <c r="BA52">
        <v>26</v>
      </c>
      <c r="BB52" s="100">
        <f>$C$41</f>
        <v>0.82267403957580054</v>
      </c>
      <c r="BC52" s="6" t="e">
        <f t="shared" si="28"/>
        <v>#N/A</v>
      </c>
      <c r="BD52" s="6" t="e">
        <f t="shared" si="29"/>
        <v>#N/A</v>
      </c>
      <c r="BE52">
        <v>25</v>
      </c>
      <c r="BF52" s="100">
        <f>$C$40</f>
        <v>0.83260559822418267</v>
      </c>
      <c r="BG52" s="6" t="e">
        <f t="shared" si="30"/>
        <v>#N/A</v>
      </c>
      <c r="BH52" s="6" t="e">
        <f t="shared" si="31"/>
        <v>#N/A</v>
      </c>
      <c r="BI52">
        <v>24</v>
      </c>
      <c r="BJ52" s="100">
        <f>$C$39</f>
        <v>0.84265705351745845</v>
      </c>
      <c r="BK52" s="6" t="e">
        <f t="shared" si="32"/>
        <v>#N/A</v>
      </c>
      <c r="BL52" s="6" t="e">
        <f t="shared" si="33"/>
        <v>#N/A</v>
      </c>
      <c r="BM52">
        <v>23</v>
      </c>
      <c r="BN52" s="100">
        <f>$C$38</f>
        <v>0.85282985288255908</v>
      </c>
      <c r="BO52" s="6" t="e">
        <f t="shared" si="34"/>
        <v>#N/A</v>
      </c>
      <c r="BP52" s="6" t="e">
        <f t="shared" si="35"/>
        <v>#N/A</v>
      </c>
      <c r="BQ52">
        <v>22</v>
      </c>
      <c r="BR52" s="100">
        <f>$C$37</f>
        <v>0.86312546122017197</v>
      </c>
      <c r="BS52" s="6" t="e">
        <f t="shared" si="36"/>
        <v>#N/A</v>
      </c>
      <c r="BT52" s="6" t="e">
        <f t="shared" si="37"/>
        <v>#N/A</v>
      </c>
      <c r="BU52">
        <v>21</v>
      </c>
      <c r="BV52" s="100">
        <f>$C$36</f>
        <v>0.87354536111568848</v>
      </c>
      <c r="BW52" s="6" t="e">
        <f t="shared" si="38"/>
        <v>#N/A</v>
      </c>
      <c r="BX52" s="6" t="e">
        <f t="shared" si="39"/>
        <v>#N/A</v>
      </c>
      <c r="BY52">
        <v>20</v>
      </c>
      <c r="BZ52" s="100">
        <f>$C$35</f>
        <v>0.88409105305269942</v>
      </c>
      <c r="CA52" s="6" t="e">
        <f t="shared" si="40"/>
        <v>#N/A</v>
      </c>
      <c r="CB52" s="6" t="e">
        <f t="shared" si="41"/>
        <v>#N/A</v>
      </c>
      <c r="CC52">
        <v>19</v>
      </c>
      <c r="CD52" s="100">
        <f>$C$34</f>
        <v>0.89476405562906636</v>
      </c>
      <c r="CE52" s="6" t="e">
        <f t="shared" si="42"/>
        <v>#N/A</v>
      </c>
      <c r="CF52" s="6" t="e">
        <f t="shared" si="43"/>
        <v>#N/A</v>
      </c>
      <c r="CG52">
        <v>18</v>
      </c>
      <c r="CH52" s="100">
        <f>$C$33</f>
        <v>0.9055659057756037</v>
      </c>
      <c r="CI52" s="6" t="e">
        <f t="shared" si="44"/>
        <v>#N/A</v>
      </c>
      <c r="CJ52" s="6" t="e">
        <f t="shared" si="45"/>
        <v>#N/A</v>
      </c>
      <c r="CK52">
        <v>17</v>
      </c>
      <c r="CL52" s="100">
        <f>$C$32</f>
        <v>0.91649815897739817</v>
      </c>
      <c r="CM52" s="6" t="e">
        <f t="shared" si="46"/>
        <v>#N/A</v>
      </c>
      <c r="CN52" s="6" t="e">
        <f t="shared" si="47"/>
        <v>#N/A</v>
      </c>
      <c r="CO52">
        <v>16</v>
      </c>
      <c r="CP52" s="100">
        <f>$C$31</f>
        <v>0.92756238949780168</v>
      </c>
      <c r="CQ52" s="6" t="e">
        <f t="shared" si="48"/>
        <v>#N/A</v>
      </c>
      <c r="CR52" s="6" t="e">
        <f t="shared" si="49"/>
        <v>#N/A</v>
      </c>
      <c r="CS52">
        <v>15</v>
      </c>
      <c r="CT52" s="100">
        <f>$C$30</f>
        <v>0.9387601906051285</v>
      </c>
      <c r="CU52" s="6" t="e">
        <f t="shared" si="50"/>
        <v>#N/A</v>
      </c>
      <c r="CV52" s="6" t="e">
        <f t="shared" si="51"/>
        <v>#N/A</v>
      </c>
      <c r="CW52">
        <v>14</v>
      </c>
      <c r="CX52" s="100">
        <f>$C$29</f>
        <v>0.95009317480208788</v>
      </c>
      <c r="CY52" s="6" t="e">
        <f t="shared" si="52"/>
        <v>#N/A</v>
      </c>
      <c r="CZ52" s="6" t="e">
        <f t="shared" si="53"/>
        <v>#N/A</v>
      </c>
      <c r="DA52">
        <v>13</v>
      </c>
      <c r="DB52" s="100">
        <f>$C$28</f>
        <v>0.96156297405798752</v>
      </c>
      <c r="DC52" s="6" t="e">
        <f t="shared" si="54"/>
        <v>#N/A</v>
      </c>
      <c r="DD52" s="6" t="e">
        <f t="shared" si="55"/>
        <v>#N/A</v>
      </c>
      <c r="DE52">
        <v>12</v>
      </c>
      <c r="DF52" s="100">
        <f>$C$27</f>
        <v>0.97317124004374045</v>
      </c>
      <c r="DG52" s="6" t="e">
        <f t="shared" si="56"/>
        <v>#N/A</v>
      </c>
      <c r="DH52" s="6" t="e">
        <f t="shared" si="57"/>
        <v>#N/A</v>
      </c>
      <c r="DI52">
        <v>11</v>
      </c>
      <c r="DJ52" s="100">
        <f>$C$26</f>
        <v>0.98491964436970747</v>
      </c>
      <c r="DK52" s="6" t="e">
        <f t="shared" si="58"/>
        <v>#N/A</v>
      </c>
      <c r="DL52" s="6" t="e">
        <f t="shared" si="59"/>
        <v>#N/A</v>
      </c>
      <c r="DM52">
        <v>10</v>
      </c>
      <c r="DN52" s="100">
        <f>$C$25</f>
        <v>0.99680987882641325</v>
      </c>
      <c r="DO52" s="6" t="e">
        <f t="shared" si="60"/>
        <v>#N/A</v>
      </c>
      <c r="DP52" s="6" t="e">
        <f t="shared" si="61"/>
        <v>#N/A</v>
      </c>
      <c r="DQ52">
        <v>9</v>
      </c>
      <c r="DR52" s="100">
        <f>$C$24</f>
        <v>1.0088436556281657</v>
      </c>
      <c r="DS52" s="6" t="e">
        <f t="shared" si="62"/>
        <v>#N/A</v>
      </c>
      <c r="DT52" s="6" t="e">
        <f t="shared" si="63"/>
        <v>#N/A</v>
      </c>
      <c r="DU52">
        <v>8</v>
      </c>
      <c r="DV52" s="100">
        <f>$C$23</f>
        <v>1.0210227076596188</v>
      </c>
      <c r="DW52" s="6" t="e">
        <f t="shared" si="64"/>
        <v>#N/A</v>
      </c>
      <c r="DX52" s="6" t="e">
        <f t="shared" si="65"/>
        <v>#N/A</v>
      </c>
      <c r="DZ52">
        <v>37</v>
      </c>
      <c r="EA52">
        <f t="shared" si="8"/>
        <v>-30</v>
      </c>
      <c r="EB52" s="100" t="e">
        <f t="shared" si="9"/>
        <v>#N/A</v>
      </c>
      <c r="EC52" s="5" t="e">
        <f t="shared" si="70"/>
        <v>#N/A</v>
      </c>
      <c r="ED52" s="5" t="e">
        <f t="shared" si="71"/>
        <v>#N/A</v>
      </c>
    </row>
    <row r="53" spans="2:134">
      <c r="B53">
        <v>38</v>
      </c>
      <c r="C53" s="100">
        <f>Parameters!$C$41*EXP(Parameters!$D$41*B53)</f>
        <v>0.71234337151505911</v>
      </c>
      <c r="D53" s="6" t="e">
        <f t="shared" si="66"/>
        <v>#N/A</v>
      </c>
      <c r="E53" s="6" t="e">
        <f t="shared" si="67"/>
        <v>#N/A</v>
      </c>
      <c r="G53" s="99"/>
      <c r="I53">
        <v>38</v>
      </c>
      <c r="J53" s="100">
        <f>$C$53</f>
        <v>0.71234337151505911</v>
      </c>
      <c r="K53" s="6" t="e">
        <f t="shared" si="68"/>
        <v>#N/A</v>
      </c>
      <c r="L53" s="6" t="e">
        <f t="shared" si="69"/>
        <v>#N/A</v>
      </c>
      <c r="M53">
        <v>37</v>
      </c>
      <c r="N53" s="100">
        <f>$C$52</f>
        <v>0.72094298646782473</v>
      </c>
      <c r="O53" s="6" t="e">
        <f t="shared" si="72"/>
        <v>#N/A</v>
      </c>
      <c r="P53" s="6" t="e">
        <f t="shared" si="73"/>
        <v>#N/A</v>
      </c>
      <c r="Q53">
        <v>36</v>
      </c>
      <c r="R53" s="100">
        <f>$C$51</f>
        <v>0.72964641845643718</v>
      </c>
      <c r="S53" s="6" t="e">
        <f t="shared" si="74"/>
        <v>#N/A</v>
      </c>
      <c r="T53" s="6" t="e">
        <f t="shared" si="75"/>
        <v>#N/A</v>
      </c>
      <c r="U53">
        <v>35</v>
      </c>
      <c r="V53" s="100">
        <f>$C$50</f>
        <v>0.73845492079014219</v>
      </c>
      <c r="W53" s="6" t="e">
        <f t="shared" si="76"/>
        <v>#N/A</v>
      </c>
      <c r="X53" s="6" t="e">
        <f t="shared" si="77"/>
        <v>#N/A</v>
      </c>
      <c r="Y53">
        <v>34</v>
      </c>
      <c r="Z53" s="100">
        <f>$C$49</f>
        <v>0.74736976190849747</v>
      </c>
      <c r="AA53" s="6" t="e">
        <f t="shared" si="78"/>
        <v>#N/A</v>
      </c>
      <c r="AB53" s="6" t="e">
        <f t="shared" si="79"/>
        <v>#N/A</v>
      </c>
      <c r="AC53">
        <v>33</v>
      </c>
      <c r="AD53" s="100">
        <f>$C$48</f>
        <v>0.75639222556402852</v>
      </c>
      <c r="AE53" s="6" t="e">
        <f t="shared" ref="AE53:AE84" si="80">-$D$10*(1-AD53)</f>
        <v>#N/A</v>
      </c>
      <c r="AF53" s="6" t="e">
        <f t="shared" ref="AF53:AF84" si="81">$D$10+AE53</f>
        <v>#N/A</v>
      </c>
      <c r="AG53">
        <v>32</v>
      </c>
      <c r="AH53" s="100">
        <f>$C$47</f>
        <v>0.76552361100709287</v>
      </c>
      <c r="AI53" s="6" t="e">
        <f t="shared" si="18"/>
        <v>#N/A</v>
      </c>
      <c r="AJ53" s="6" t="e">
        <f t="shared" si="19"/>
        <v>#N/A</v>
      </c>
      <c r="AK53">
        <v>31</v>
      </c>
      <c r="AL53" s="100">
        <f>$C$46</f>
        <v>0.77476523317297352</v>
      </c>
      <c r="AM53" s="6" t="e">
        <f t="shared" si="20"/>
        <v>#N/A</v>
      </c>
      <c r="AN53" s="6" t="e">
        <f t="shared" si="21"/>
        <v>#N/A</v>
      </c>
      <c r="AO53">
        <v>30</v>
      </c>
      <c r="AP53" s="100">
        <f>$C$45</f>
        <v>0.78411842287123168</v>
      </c>
      <c r="AQ53" s="6" t="e">
        <f t="shared" si="22"/>
        <v>#N/A</v>
      </c>
      <c r="AR53" s="6" t="e">
        <f t="shared" si="23"/>
        <v>#N/A</v>
      </c>
      <c r="AS53">
        <v>29</v>
      </c>
      <c r="AT53" s="100">
        <f>$C$44</f>
        <v>0.79358452697734649</v>
      </c>
      <c r="AU53" s="6" t="e">
        <f t="shared" si="24"/>
        <v>#N/A</v>
      </c>
      <c r="AV53" s="6" t="e">
        <f t="shared" si="25"/>
        <v>#N/A</v>
      </c>
      <c r="AW53">
        <v>28</v>
      </c>
      <c r="AX53" s="100">
        <f>$C$43</f>
        <v>0.80316490862666667</v>
      </c>
      <c r="AY53" s="6" t="e">
        <f t="shared" si="26"/>
        <v>#N/A</v>
      </c>
      <c r="AZ53" s="6" t="e">
        <f t="shared" si="27"/>
        <v>#N/A</v>
      </c>
      <c r="BA53">
        <v>27</v>
      </c>
      <c r="BB53" s="100">
        <f>$C$42</f>
        <v>0.8128609474107048</v>
      </c>
      <c r="BC53" s="6" t="e">
        <f t="shared" si="28"/>
        <v>#N/A</v>
      </c>
      <c r="BD53" s="6" t="e">
        <f t="shared" si="29"/>
        <v>#N/A</v>
      </c>
      <c r="BE53">
        <v>26</v>
      </c>
      <c r="BF53" s="100">
        <f>$C$41</f>
        <v>0.82267403957580054</v>
      </c>
      <c r="BG53" s="6" t="e">
        <f t="shared" si="30"/>
        <v>#N/A</v>
      </c>
      <c r="BH53" s="6" t="e">
        <f t="shared" si="31"/>
        <v>#N/A</v>
      </c>
      <c r="BI53">
        <v>25</v>
      </c>
      <c r="BJ53" s="100">
        <f>$C$40</f>
        <v>0.83260559822418267</v>
      </c>
      <c r="BK53" s="6" t="e">
        <f t="shared" si="32"/>
        <v>#N/A</v>
      </c>
      <c r="BL53" s="6" t="e">
        <f t="shared" si="33"/>
        <v>#N/A</v>
      </c>
      <c r="BM53">
        <v>24</v>
      </c>
      <c r="BN53" s="100">
        <f>$C$39</f>
        <v>0.84265705351745845</v>
      </c>
      <c r="BO53" s="6" t="e">
        <f t="shared" si="34"/>
        <v>#N/A</v>
      </c>
      <c r="BP53" s="6" t="e">
        <f t="shared" si="35"/>
        <v>#N/A</v>
      </c>
      <c r="BQ53">
        <v>23</v>
      </c>
      <c r="BR53" s="100">
        <f>$C$38</f>
        <v>0.85282985288255908</v>
      </c>
      <c r="BS53" s="6" t="e">
        <f t="shared" si="36"/>
        <v>#N/A</v>
      </c>
      <c r="BT53" s="6" t="e">
        <f t="shared" si="37"/>
        <v>#N/A</v>
      </c>
      <c r="BU53">
        <v>22</v>
      </c>
      <c r="BV53" s="100">
        <f>$C$37</f>
        <v>0.86312546122017197</v>
      </c>
      <c r="BW53" s="6" t="e">
        <f t="shared" si="38"/>
        <v>#N/A</v>
      </c>
      <c r="BX53" s="6" t="e">
        <f t="shared" si="39"/>
        <v>#N/A</v>
      </c>
      <c r="BY53">
        <v>21</v>
      </c>
      <c r="BZ53" s="100">
        <f>$C$36</f>
        <v>0.87354536111568848</v>
      </c>
      <c r="CA53" s="6" t="e">
        <f t="shared" si="40"/>
        <v>#N/A</v>
      </c>
      <c r="CB53" s="6" t="e">
        <f t="shared" si="41"/>
        <v>#N/A</v>
      </c>
      <c r="CC53">
        <v>20</v>
      </c>
      <c r="CD53" s="100">
        <f>$C$35</f>
        <v>0.88409105305269942</v>
      </c>
      <c r="CE53" s="6" t="e">
        <f t="shared" si="42"/>
        <v>#N/A</v>
      </c>
      <c r="CF53" s="6" t="e">
        <f t="shared" si="43"/>
        <v>#N/A</v>
      </c>
      <c r="CG53">
        <v>19</v>
      </c>
      <c r="CH53" s="100">
        <f>$C$34</f>
        <v>0.89476405562906636</v>
      </c>
      <c r="CI53" s="6" t="e">
        <f t="shared" si="44"/>
        <v>#N/A</v>
      </c>
      <c r="CJ53" s="6" t="e">
        <f t="shared" si="45"/>
        <v>#N/A</v>
      </c>
      <c r="CK53">
        <v>18</v>
      </c>
      <c r="CL53" s="100">
        <f>$C$33</f>
        <v>0.9055659057756037</v>
      </c>
      <c r="CM53" s="6" t="e">
        <f t="shared" si="46"/>
        <v>#N/A</v>
      </c>
      <c r="CN53" s="6" t="e">
        <f t="shared" si="47"/>
        <v>#N/A</v>
      </c>
      <c r="CO53">
        <v>17</v>
      </c>
      <c r="CP53" s="100">
        <f>$C$32</f>
        <v>0.91649815897739817</v>
      </c>
      <c r="CQ53" s="6" t="e">
        <f t="shared" si="48"/>
        <v>#N/A</v>
      </c>
      <c r="CR53" s="6" t="e">
        <f t="shared" si="49"/>
        <v>#N/A</v>
      </c>
      <c r="CS53">
        <v>16</v>
      </c>
      <c r="CT53" s="100">
        <f>$C$31</f>
        <v>0.92756238949780168</v>
      </c>
      <c r="CU53" s="6" t="e">
        <f t="shared" si="50"/>
        <v>#N/A</v>
      </c>
      <c r="CV53" s="6" t="e">
        <f t="shared" si="51"/>
        <v>#N/A</v>
      </c>
      <c r="CW53">
        <v>15</v>
      </c>
      <c r="CX53" s="100">
        <f>$C$30</f>
        <v>0.9387601906051285</v>
      </c>
      <c r="CY53" s="6" t="e">
        <f t="shared" si="52"/>
        <v>#N/A</v>
      </c>
      <c r="CZ53" s="6" t="e">
        <f t="shared" si="53"/>
        <v>#N/A</v>
      </c>
      <c r="DA53">
        <v>14</v>
      </c>
      <c r="DB53" s="100">
        <f>$C$29</f>
        <v>0.95009317480208788</v>
      </c>
      <c r="DC53" s="6" t="e">
        <f t="shared" si="54"/>
        <v>#N/A</v>
      </c>
      <c r="DD53" s="6" t="e">
        <f t="shared" si="55"/>
        <v>#N/A</v>
      </c>
      <c r="DE53">
        <v>13</v>
      </c>
      <c r="DF53" s="100">
        <f>$C$28</f>
        <v>0.96156297405798752</v>
      </c>
      <c r="DG53" s="6" t="e">
        <f t="shared" si="56"/>
        <v>#N/A</v>
      </c>
      <c r="DH53" s="6" t="e">
        <f t="shared" si="57"/>
        <v>#N/A</v>
      </c>
      <c r="DI53">
        <v>12</v>
      </c>
      <c r="DJ53" s="100">
        <f>$C$27</f>
        <v>0.97317124004374045</v>
      </c>
      <c r="DK53" s="6" t="e">
        <f t="shared" si="58"/>
        <v>#N/A</v>
      </c>
      <c r="DL53" s="6" t="e">
        <f t="shared" si="59"/>
        <v>#N/A</v>
      </c>
      <c r="DM53">
        <v>11</v>
      </c>
      <c r="DN53" s="100">
        <f>$C$26</f>
        <v>0.98491964436970747</v>
      </c>
      <c r="DO53" s="6" t="e">
        <f t="shared" si="60"/>
        <v>#N/A</v>
      </c>
      <c r="DP53" s="6" t="e">
        <f t="shared" si="61"/>
        <v>#N/A</v>
      </c>
      <c r="DQ53">
        <v>10</v>
      </c>
      <c r="DR53" s="100">
        <f>$C$25</f>
        <v>0.99680987882641325</v>
      </c>
      <c r="DS53" s="6" t="e">
        <f t="shared" si="62"/>
        <v>#N/A</v>
      </c>
      <c r="DT53" s="6" t="e">
        <f t="shared" si="63"/>
        <v>#N/A</v>
      </c>
      <c r="DU53">
        <v>9</v>
      </c>
      <c r="DV53" s="100">
        <f>$C$24</f>
        <v>1.0088436556281657</v>
      </c>
      <c r="DW53" s="6" t="e">
        <f t="shared" si="64"/>
        <v>#N/A</v>
      </c>
      <c r="DX53" s="6" t="e">
        <f t="shared" si="65"/>
        <v>#N/A</v>
      </c>
      <c r="DZ53">
        <v>38</v>
      </c>
      <c r="EA53">
        <f t="shared" si="8"/>
        <v>-30</v>
      </c>
      <c r="EB53" s="100" t="e">
        <f t="shared" si="9"/>
        <v>#N/A</v>
      </c>
      <c r="EC53" s="5" t="e">
        <f t="shared" si="70"/>
        <v>#N/A</v>
      </c>
      <c r="ED53" s="5" t="e">
        <f t="shared" si="71"/>
        <v>#N/A</v>
      </c>
    </row>
    <row r="54" spans="2:134">
      <c r="B54">
        <v>39</v>
      </c>
      <c r="C54" s="100">
        <f>Parameters!$C$41*EXP(Parameters!$D$41*B54)</f>
        <v>0.70384633523872708</v>
      </c>
      <c r="D54" s="6" t="e">
        <f t="shared" si="66"/>
        <v>#N/A</v>
      </c>
      <c r="E54" s="6" t="e">
        <f t="shared" si="67"/>
        <v>#N/A</v>
      </c>
      <c r="G54" s="99"/>
      <c r="I54">
        <v>39</v>
      </c>
      <c r="J54" s="100">
        <f>$C$54</f>
        <v>0.70384633523872708</v>
      </c>
      <c r="K54" s="6" t="e">
        <f t="shared" si="68"/>
        <v>#N/A</v>
      </c>
      <c r="L54" s="6" t="e">
        <f t="shared" si="69"/>
        <v>#N/A</v>
      </c>
      <c r="M54">
        <v>38</v>
      </c>
      <c r="N54" s="100">
        <f>$C$53</f>
        <v>0.71234337151505911</v>
      </c>
      <c r="O54" s="6" t="e">
        <f t="shared" si="72"/>
        <v>#N/A</v>
      </c>
      <c r="P54" s="6" t="e">
        <f t="shared" si="73"/>
        <v>#N/A</v>
      </c>
      <c r="Q54">
        <v>37</v>
      </c>
      <c r="R54" s="100">
        <f>$C$52</f>
        <v>0.72094298646782473</v>
      </c>
      <c r="S54" s="6" t="e">
        <f t="shared" si="74"/>
        <v>#N/A</v>
      </c>
      <c r="T54" s="6" t="e">
        <f t="shared" si="75"/>
        <v>#N/A</v>
      </c>
      <c r="U54">
        <v>36</v>
      </c>
      <c r="V54" s="100">
        <f>$C$51</f>
        <v>0.72964641845643718</v>
      </c>
      <c r="W54" s="6" t="e">
        <f t="shared" si="76"/>
        <v>#N/A</v>
      </c>
      <c r="X54" s="6" t="e">
        <f t="shared" si="77"/>
        <v>#N/A</v>
      </c>
      <c r="Y54">
        <v>35</v>
      </c>
      <c r="Z54" s="100">
        <f>$C$50</f>
        <v>0.73845492079014219</v>
      </c>
      <c r="AA54" s="6" t="e">
        <f t="shared" si="78"/>
        <v>#N/A</v>
      </c>
      <c r="AB54" s="6" t="e">
        <f t="shared" si="79"/>
        <v>#N/A</v>
      </c>
      <c r="AC54">
        <v>34</v>
      </c>
      <c r="AD54" s="100">
        <f>$C$49</f>
        <v>0.74736976190849747</v>
      </c>
      <c r="AE54" s="6" t="e">
        <f t="shared" si="80"/>
        <v>#N/A</v>
      </c>
      <c r="AF54" s="6" t="e">
        <f t="shared" si="81"/>
        <v>#N/A</v>
      </c>
      <c r="AG54">
        <v>33</v>
      </c>
      <c r="AH54" s="100">
        <f>$C$48</f>
        <v>0.75639222556402852</v>
      </c>
      <c r="AI54" s="6" t="e">
        <f t="shared" ref="AI54:AI85" si="82">-$D$10*(1-AH54)</f>
        <v>#N/A</v>
      </c>
      <c r="AJ54" s="6" t="e">
        <f t="shared" ref="AJ54:AJ85" si="83">$D$10+AI54</f>
        <v>#N/A</v>
      </c>
      <c r="AK54">
        <v>32</v>
      </c>
      <c r="AL54" s="100">
        <f>$C$47</f>
        <v>0.76552361100709287</v>
      </c>
      <c r="AM54" s="6" t="e">
        <f t="shared" si="20"/>
        <v>#N/A</v>
      </c>
      <c r="AN54" s="6" t="e">
        <f t="shared" si="21"/>
        <v>#N/A</v>
      </c>
      <c r="AO54">
        <v>31</v>
      </c>
      <c r="AP54" s="100">
        <f>$C$46</f>
        <v>0.77476523317297352</v>
      </c>
      <c r="AQ54" s="6" t="e">
        <f t="shared" si="22"/>
        <v>#N/A</v>
      </c>
      <c r="AR54" s="6" t="e">
        <f t="shared" si="23"/>
        <v>#N/A</v>
      </c>
      <c r="AS54">
        <v>30</v>
      </c>
      <c r="AT54" s="100">
        <f>$C$45</f>
        <v>0.78411842287123168</v>
      </c>
      <c r="AU54" s="6" t="e">
        <f t="shared" si="24"/>
        <v>#N/A</v>
      </c>
      <c r="AV54" s="6" t="e">
        <f t="shared" si="25"/>
        <v>#N/A</v>
      </c>
      <c r="AW54">
        <v>29</v>
      </c>
      <c r="AX54" s="100">
        <f>$C$44</f>
        <v>0.79358452697734649</v>
      </c>
      <c r="AY54" s="6" t="e">
        <f t="shared" si="26"/>
        <v>#N/A</v>
      </c>
      <c r="AZ54" s="6" t="e">
        <f t="shared" si="27"/>
        <v>#N/A</v>
      </c>
      <c r="BA54">
        <v>28</v>
      </c>
      <c r="BB54" s="100">
        <f>$C$43</f>
        <v>0.80316490862666667</v>
      </c>
      <c r="BC54" s="6" t="e">
        <f t="shared" si="28"/>
        <v>#N/A</v>
      </c>
      <c r="BD54" s="6" t="e">
        <f t="shared" si="29"/>
        <v>#N/A</v>
      </c>
      <c r="BE54">
        <v>27</v>
      </c>
      <c r="BF54" s="100">
        <f>$C$42</f>
        <v>0.8128609474107048</v>
      </c>
      <c r="BG54" s="6" t="e">
        <f t="shared" si="30"/>
        <v>#N/A</v>
      </c>
      <c r="BH54" s="6" t="e">
        <f t="shared" si="31"/>
        <v>#N/A</v>
      </c>
      <c r="BI54">
        <v>26</v>
      </c>
      <c r="BJ54" s="100">
        <f>$C$41</f>
        <v>0.82267403957580054</v>
      </c>
      <c r="BK54" s="6" t="e">
        <f t="shared" si="32"/>
        <v>#N/A</v>
      </c>
      <c r="BL54" s="6" t="e">
        <f t="shared" si="33"/>
        <v>#N/A</v>
      </c>
      <c r="BM54">
        <v>25</v>
      </c>
      <c r="BN54" s="100">
        <f>$C$40</f>
        <v>0.83260559822418267</v>
      </c>
      <c r="BO54" s="6" t="e">
        <f t="shared" si="34"/>
        <v>#N/A</v>
      </c>
      <c r="BP54" s="6" t="e">
        <f t="shared" si="35"/>
        <v>#N/A</v>
      </c>
      <c r="BQ54">
        <v>24</v>
      </c>
      <c r="BR54" s="100">
        <f>$C$39</f>
        <v>0.84265705351745845</v>
      </c>
      <c r="BS54" s="6" t="e">
        <f t="shared" si="36"/>
        <v>#N/A</v>
      </c>
      <c r="BT54" s="6" t="e">
        <f t="shared" si="37"/>
        <v>#N/A</v>
      </c>
      <c r="BU54">
        <v>23</v>
      </c>
      <c r="BV54" s="100">
        <f>$C$38</f>
        <v>0.85282985288255908</v>
      </c>
      <c r="BW54" s="6" t="e">
        <f t="shared" si="38"/>
        <v>#N/A</v>
      </c>
      <c r="BX54" s="6" t="e">
        <f t="shared" si="39"/>
        <v>#N/A</v>
      </c>
      <c r="BY54">
        <v>22</v>
      </c>
      <c r="BZ54" s="100">
        <f>$C$37</f>
        <v>0.86312546122017197</v>
      </c>
      <c r="CA54" s="6" t="e">
        <f t="shared" si="40"/>
        <v>#N/A</v>
      </c>
      <c r="CB54" s="6" t="e">
        <f t="shared" si="41"/>
        <v>#N/A</v>
      </c>
      <c r="CC54">
        <v>21</v>
      </c>
      <c r="CD54" s="100">
        <f>$C$36</f>
        <v>0.87354536111568848</v>
      </c>
      <c r="CE54" s="6" t="e">
        <f t="shared" si="42"/>
        <v>#N/A</v>
      </c>
      <c r="CF54" s="6" t="e">
        <f t="shared" si="43"/>
        <v>#N/A</v>
      </c>
      <c r="CG54">
        <v>20</v>
      </c>
      <c r="CH54" s="100">
        <f>$C$35</f>
        <v>0.88409105305269942</v>
      </c>
      <c r="CI54" s="6" t="e">
        <f t="shared" si="44"/>
        <v>#N/A</v>
      </c>
      <c r="CJ54" s="6" t="e">
        <f t="shared" si="45"/>
        <v>#N/A</v>
      </c>
      <c r="CK54">
        <v>19</v>
      </c>
      <c r="CL54" s="100">
        <f>$C$34</f>
        <v>0.89476405562906636</v>
      </c>
      <c r="CM54" s="6" t="e">
        <f t="shared" si="46"/>
        <v>#N/A</v>
      </c>
      <c r="CN54" s="6" t="e">
        <f t="shared" si="47"/>
        <v>#N/A</v>
      </c>
      <c r="CO54">
        <v>18</v>
      </c>
      <c r="CP54" s="100">
        <f>$C$33</f>
        <v>0.9055659057756037</v>
      </c>
      <c r="CQ54" s="6" t="e">
        <f t="shared" si="48"/>
        <v>#N/A</v>
      </c>
      <c r="CR54" s="6" t="e">
        <f t="shared" si="49"/>
        <v>#N/A</v>
      </c>
      <c r="CS54">
        <v>17</v>
      </c>
      <c r="CT54" s="100">
        <f>$C$32</f>
        <v>0.91649815897739817</v>
      </c>
      <c r="CU54" s="6" t="e">
        <f t="shared" si="50"/>
        <v>#N/A</v>
      </c>
      <c r="CV54" s="6" t="e">
        <f t="shared" si="51"/>
        <v>#N/A</v>
      </c>
      <c r="CW54">
        <v>16</v>
      </c>
      <c r="CX54" s="100">
        <f>$C$31</f>
        <v>0.92756238949780168</v>
      </c>
      <c r="CY54" s="6" t="e">
        <f t="shared" si="52"/>
        <v>#N/A</v>
      </c>
      <c r="CZ54" s="6" t="e">
        <f t="shared" si="53"/>
        <v>#N/A</v>
      </c>
      <c r="DA54">
        <v>15</v>
      </c>
      <c r="DB54" s="100">
        <f>$C$30</f>
        <v>0.9387601906051285</v>
      </c>
      <c r="DC54" s="6" t="e">
        <f t="shared" si="54"/>
        <v>#N/A</v>
      </c>
      <c r="DD54" s="6" t="e">
        <f t="shared" si="55"/>
        <v>#N/A</v>
      </c>
      <c r="DE54">
        <v>14</v>
      </c>
      <c r="DF54" s="100">
        <f>$C$29</f>
        <v>0.95009317480208788</v>
      </c>
      <c r="DG54" s="6" t="e">
        <f t="shared" si="56"/>
        <v>#N/A</v>
      </c>
      <c r="DH54" s="6" t="e">
        <f t="shared" si="57"/>
        <v>#N/A</v>
      </c>
      <c r="DI54">
        <v>13</v>
      </c>
      <c r="DJ54" s="100">
        <f>$C$28</f>
        <v>0.96156297405798752</v>
      </c>
      <c r="DK54" s="6" t="e">
        <f t="shared" si="58"/>
        <v>#N/A</v>
      </c>
      <c r="DL54" s="6" t="e">
        <f t="shared" si="59"/>
        <v>#N/A</v>
      </c>
      <c r="DM54">
        <v>12</v>
      </c>
      <c r="DN54" s="100">
        <f>$C$27</f>
        <v>0.97317124004374045</v>
      </c>
      <c r="DO54" s="6" t="e">
        <f t="shared" si="60"/>
        <v>#N/A</v>
      </c>
      <c r="DP54" s="6" t="e">
        <f t="shared" si="61"/>
        <v>#N/A</v>
      </c>
      <c r="DQ54">
        <v>11</v>
      </c>
      <c r="DR54" s="100">
        <f>$C$26</f>
        <v>0.98491964436970747</v>
      </c>
      <c r="DS54" s="6" t="e">
        <f t="shared" si="62"/>
        <v>#N/A</v>
      </c>
      <c r="DT54" s="6" t="e">
        <f t="shared" si="63"/>
        <v>#N/A</v>
      </c>
      <c r="DU54">
        <v>10</v>
      </c>
      <c r="DV54" s="100">
        <f>$C$25</f>
        <v>0.99680987882641325</v>
      </c>
      <c r="DW54" s="6" t="e">
        <f t="shared" si="64"/>
        <v>#N/A</v>
      </c>
      <c r="DX54" s="6" t="e">
        <f t="shared" si="65"/>
        <v>#N/A</v>
      </c>
      <c r="DZ54">
        <v>39</v>
      </c>
      <c r="EA54">
        <f t="shared" si="8"/>
        <v>-30</v>
      </c>
      <c r="EB54" s="100" t="e">
        <f t="shared" si="9"/>
        <v>#N/A</v>
      </c>
      <c r="EC54" s="5" t="e">
        <f t="shared" si="70"/>
        <v>#N/A</v>
      </c>
      <c r="ED54" s="5" t="e">
        <f t="shared" si="71"/>
        <v>#N/A</v>
      </c>
    </row>
    <row r="55" spans="2:134">
      <c r="B55">
        <v>40</v>
      </c>
      <c r="C55" s="100">
        <f>Parameters!$C$41*EXP(Parameters!$D$41*B55)</f>
        <v>0.69545065405092166</v>
      </c>
      <c r="D55" s="6" t="e">
        <f t="shared" si="66"/>
        <v>#N/A</v>
      </c>
      <c r="E55" s="6" t="e">
        <f t="shared" si="67"/>
        <v>#N/A</v>
      </c>
      <c r="G55" s="99"/>
      <c r="I55">
        <v>40</v>
      </c>
      <c r="J55" s="100">
        <f>$C$55</f>
        <v>0.69545065405092166</v>
      </c>
      <c r="K55" s="6" t="e">
        <f t="shared" si="68"/>
        <v>#N/A</v>
      </c>
      <c r="L55" s="6" t="e">
        <f t="shared" si="69"/>
        <v>#N/A</v>
      </c>
      <c r="M55">
        <v>39</v>
      </c>
      <c r="N55" s="100">
        <f>$C$54</f>
        <v>0.70384633523872708</v>
      </c>
      <c r="O55" s="6" t="e">
        <f t="shared" si="72"/>
        <v>#N/A</v>
      </c>
      <c r="P55" s="6" t="e">
        <f t="shared" si="73"/>
        <v>#N/A</v>
      </c>
      <c r="Q55">
        <v>38</v>
      </c>
      <c r="R55" s="100">
        <f>$C$53</f>
        <v>0.71234337151505911</v>
      </c>
      <c r="S55" s="6" t="e">
        <f t="shared" si="74"/>
        <v>#N/A</v>
      </c>
      <c r="T55" s="6" t="e">
        <f t="shared" si="75"/>
        <v>#N/A</v>
      </c>
      <c r="U55">
        <v>37</v>
      </c>
      <c r="V55" s="100">
        <f>$C$52</f>
        <v>0.72094298646782473</v>
      </c>
      <c r="W55" s="6" t="e">
        <f t="shared" si="76"/>
        <v>#N/A</v>
      </c>
      <c r="X55" s="6" t="e">
        <f t="shared" si="77"/>
        <v>#N/A</v>
      </c>
      <c r="Y55">
        <v>36</v>
      </c>
      <c r="Z55" s="100">
        <f>$C$51</f>
        <v>0.72964641845643718</v>
      </c>
      <c r="AA55" s="6" t="e">
        <f t="shared" si="78"/>
        <v>#N/A</v>
      </c>
      <c r="AB55" s="6" t="e">
        <f t="shared" si="79"/>
        <v>#N/A</v>
      </c>
      <c r="AC55">
        <v>35</v>
      </c>
      <c r="AD55" s="100">
        <f>$C$50</f>
        <v>0.73845492079014219</v>
      </c>
      <c r="AE55" s="6" t="e">
        <f t="shared" si="80"/>
        <v>#N/A</v>
      </c>
      <c r="AF55" s="6" t="e">
        <f t="shared" si="81"/>
        <v>#N/A</v>
      </c>
      <c r="AG55">
        <v>34</v>
      </c>
      <c r="AH55" s="100">
        <f>$C$49</f>
        <v>0.74736976190849747</v>
      </c>
      <c r="AI55" s="6" t="e">
        <f t="shared" si="82"/>
        <v>#N/A</v>
      </c>
      <c r="AJ55" s="6" t="e">
        <f t="shared" si="83"/>
        <v>#N/A</v>
      </c>
      <c r="AK55">
        <v>33</v>
      </c>
      <c r="AL55" s="100">
        <f>$C$48</f>
        <v>0.75639222556402852</v>
      </c>
      <c r="AM55" s="6" t="e">
        <f t="shared" ref="AM55:AM86" si="84">-$D$10*(1-AL55)</f>
        <v>#N/A</v>
      </c>
      <c r="AN55" s="6" t="e">
        <f t="shared" ref="AN55:AN86" si="85">$D$10+AM55</f>
        <v>#N/A</v>
      </c>
      <c r="AO55">
        <v>32</v>
      </c>
      <c r="AP55" s="100">
        <f>$C$47</f>
        <v>0.76552361100709287</v>
      </c>
      <c r="AQ55" s="6" t="e">
        <f t="shared" si="22"/>
        <v>#N/A</v>
      </c>
      <c r="AR55" s="6" t="e">
        <f t="shared" si="23"/>
        <v>#N/A</v>
      </c>
      <c r="AS55">
        <v>31</v>
      </c>
      <c r="AT55" s="100">
        <f>$C$46</f>
        <v>0.77476523317297352</v>
      </c>
      <c r="AU55" s="6" t="e">
        <f t="shared" si="24"/>
        <v>#N/A</v>
      </c>
      <c r="AV55" s="6" t="e">
        <f t="shared" si="25"/>
        <v>#N/A</v>
      </c>
      <c r="AW55">
        <v>30</v>
      </c>
      <c r="AX55" s="100">
        <f>$C$45</f>
        <v>0.78411842287123168</v>
      </c>
      <c r="AY55" s="6" t="e">
        <f t="shared" si="26"/>
        <v>#N/A</v>
      </c>
      <c r="AZ55" s="6" t="e">
        <f t="shared" si="27"/>
        <v>#N/A</v>
      </c>
      <c r="BA55">
        <v>29</v>
      </c>
      <c r="BB55" s="100">
        <f>$C$44</f>
        <v>0.79358452697734649</v>
      </c>
      <c r="BC55" s="6" t="e">
        <f t="shared" si="28"/>
        <v>#N/A</v>
      </c>
      <c r="BD55" s="6" t="e">
        <f t="shared" si="29"/>
        <v>#N/A</v>
      </c>
      <c r="BE55">
        <v>28</v>
      </c>
      <c r="BF55" s="100">
        <f>$C$43</f>
        <v>0.80316490862666667</v>
      </c>
      <c r="BG55" s="6" t="e">
        <f t="shared" si="30"/>
        <v>#N/A</v>
      </c>
      <c r="BH55" s="6" t="e">
        <f t="shared" si="31"/>
        <v>#N/A</v>
      </c>
      <c r="BI55">
        <v>27</v>
      </c>
      <c r="BJ55" s="100">
        <f>$C$42</f>
        <v>0.8128609474107048</v>
      </c>
      <c r="BK55" s="6" t="e">
        <f t="shared" si="32"/>
        <v>#N/A</v>
      </c>
      <c r="BL55" s="6" t="e">
        <f t="shared" si="33"/>
        <v>#N/A</v>
      </c>
      <c r="BM55">
        <v>26</v>
      </c>
      <c r="BN55" s="100">
        <f>$C$41</f>
        <v>0.82267403957580054</v>
      </c>
      <c r="BO55" s="6" t="e">
        <f t="shared" si="34"/>
        <v>#N/A</v>
      </c>
      <c r="BP55" s="6" t="e">
        <f t="shared" si="35"/>
        <v>#N/A</v>
      </c>
      <c r="BQ55">
        <v>25</v>
      </c>
      <c r="BR55" s="100">
        <f>$C$40</f>
        <v>0.83260559822418267</v>
      </c>
      <c r="BS55" s="6" t="e">
        <f t="shared" si="36"/>
        <v>#N/A</v>
      </c>
      <c r="BT55" s="6" t="e">
        <f t="shared" si="37"/>
        <v>#N/A</v>
      </c>
      <c r="BU55">
        <v>24</v>
      </c>
      <c r="BV55" s="100">
        <f>$C$39</f>
        <v>0.84265705351745845</v>
      </c>
      <c r="BW55" s="6" t="e">
        <f t="shared" si="38"/>
        <v>#N/A</v>
      </c>
      <c r="BX55" s="6" t="e">
        <f t="shared" si="39"/>
        <v>#N/A</v>
      </c>
      <c r="BY55">
        <v>23</v>
      </c>
      <c r="BZ55" s="100">
        <f>$C$38</f>
        <v>0.85282985288255908</v>
      </c>
      <c r="CA55" s="6" t="e">
        <f t="shared" si="40"/>
        <v>#N/A</v>
      </c>
      <c r="CB55" s="6" t="e">
        <f t="shared" si="41"/>
        <v>#N/A</v>
      </c>
      <c r="CC55">
        <v>22</v>
      </c>
      <c r="CD55" s="100">
        <f>$C$37</f>
        <v>0.86312546122017197</v>
      </c>
      <c r="CE55" s="6" t="e">
        <f t="shared" si="42"/>
        <v>#N/A</v>
      </c>
      <c r="CF55" s="6" t="e">
        <f t="shared" si="43"/>
        <v>#N/A</v>
      </c>
      <c r="CG55">
        <v>21</v>
      </c>
      <c r="CH55" s="100">
        <f>$C$36</f>
        <v>0.87354536111568848</v>
      </c>
      <c r="CI55" s="6" t="e">
        <f t="shared" si="44"/>
        <v>#N/A</v>
      </c>
      <c r="CJ55" s="6" t="e">
        <f t="shared" si="45"/>
        <v>#N/A</v>
      </c>
      <c r="CK55">
        <v>20</v>
      </c>
      <c r="CL55" s="100">
        <f>$C$35</f>
        <v>0.88409105305269942</v>
      </c>
      <c r="CM55" s="6" t="e">
        <f t="shared" si="46"/>
        <v>#N/A</v>
      </c>
      <c r="CN55" s="6" t="e">
        <f t="shared" si="47"/>
        <v>#N/A</v>
      </c>
      <c r="CO55">
        <v>19</v>
      </c>
      <c r="CP55" s="100">
        <f>$C$34</f>
        <v>0.89476405562906636</v>
      </c>
      <c r="CQ55" s="6" t="e">
        <f t="shared" si="48"/>
        <v>#N/A</v>
      </c>
      <c r="CR55" s="6" t="e">
        <f t="shared" si="49"/>
        <v>#N/A</v>
      </c>
      <c r="CS55">
        <v>18</v>
      </c>
      <c r="CT55" s="100">
        <f>$C$33</f>
        <v>0.9055659057756037</v>
      </c>
      <c r="CU55" s="6" t="e">
        <f t="shared" si="50"/>
        <v>#N/A</v>
      </c>
      <c r="CV55" s="6" t="e">
        <f t="shared" si="51"/>
        <v>#N/A</v>
      </c>
      <c r="CW55">
        <v>17</v>
      </c>
      <c r="CX55" s="100">
        <f>$C$32</f>
        <v>0.91649815897739817</v>
      </c>
      <c r="CY55" s="6" t="e">
        <f t="shared" si="52"/>
        <v>#N/A</v>
      </c>
      <c r="CZ55" s="6" t="e">
        <f t="shared" si="53"/>
        <v>#N/A</v>
      </c>
      <c r="DA55">
        <v>16</v>
      </c>
      <c r="DB55" s="100">
        <f>$C$31</f>
        <v>0.92756238949780168</v>
      </c>
      <c r="DC55" s="6" t="e">
        <f t="shared" si="54"/>
        <v>#N/A</v>
      </c>
      <c r="DD55" s="6" t="e">
        <f t="shared" si="55"/>
        <v>#N/A</v>
      </c>
      <c r="DE55">
        <v>15</v>
      </c>
      <c r="DF55" s="100">
        <f>$C$30</f>
        <v>0.9387601906051285</v>
      </c>
      <c r="DG55" s="6" t="e">
        <f t="shared" si="56"/>
        <v>#N/A</v>
      </c>
      <c r="DH55" s="6" t="e">
        <f t="shared" si="57"/>
        <v>#N/A</v>
      </c>
      <c r="DI55">
        <v>14</v>
      </c>
      <c r="DJ55" s="100">
        <f>$C$29</f>
        <v>0.95009317480208788</v>
      </c>
      <c r="DK55" s="6" t="e">
        <f t="shared" si="58"/>
        <v>#N/A</v>
      </c>
      <c r="DL55" s="6" t="e">
        <f t="shared" si="59"/>
        <v>#N/A</v>
      </c>
      <c r="DM55">
        <v>13</v>
      </c>
      <c r="DN55" s="100">
        <f>$C$28</f>
        <v>0.96156297405798752</v>
      </c>
      <c r="DO55" s="6" t="e">
        <f t="shared" si="60"/>
        <v>#N/A</v>
      </c>
      <c r="DP55" s="6" t="e">
        <f t="shared" si="61"/>
        <v>#N/A</v>
      </c>
      <c r="DQ55">
        <v>12</v>
      </c>
      <c r="DR55" s="100">
        <f>$C$27</f>
        <v>0.97317124004374045</v>
      </c>
      <c r="DS55" s="6" t="e">
        <f t="shared" si="62"/>
        <v>#N/A</v>
      </c>
      <c r="DT55" s="6" t="e">
        <f t="shared" si="63"/>
        <v>#N/A</v>
      </c>
      <c r="DU55">
        <v>11</v>
      </c>
      <c r="DV55" s="100">
        <f>$C$26</f>
        <v>0.98491964436970747</v>
      </c>
      <c r="DW55" s="6" t="e">
        <f t="shared" si="64"/>
        <v>#N/A</v>
      </c>
      <c r="DX55" s="6" t="e">
        <f t="shared" si="65"/>
        <v>#N/A</v>
      </c>
      <c r="DZ55">
        <v>40</v>
      </c>
      <c r="EA55">
        <f t="shared" si="8"/>
        <v>-30</v>
      </c>
      <c r="EB55" s="100" t="e">
        <f t="shared" si="9"/>
        <v>#N/A</v>
      </c>
      <c r="EC55" s="5" t="e">
        <f t="shared" si="70"/>
        <v>#N/A</v>
      </c>
      <c r="ED55" s="5" t="e">
        <f t="shared" si="71"/>
        <v>#N/A</v>
      </c>
    </row>
    <row r="56" spans="2:134">
      <c r="B56">
        <v>41</v>
      </c>
      <c r="C56" s="100">
        <f>Parameters!$C$41*EXP(Parameters!$D$41*B56)</f>
        <v>0.68715511895904413</v>
      </c>
      <c r="D56" s="6" t="e">
        <f t="shared" si="66"/>
        <v>#N/A</v>
      </c>
      <c r="E56" s="6" t="e">
        <f t="shared" si="67"/>
        <v>#N/A</v>
      </c>
      <c r="G56" s="99"/>
      <c r="I56">
        <v>41</v>
      </c>
      <c r="J56" s="100">
        <f>$C$56</f>
        <v>0.68715511895904413</v>
      </c>
      <c r="K56" s="6" t="e">
        <f t="shared" si="68"/>
        <v>#N/A</v>
      </c>
      <c r="L56" s="6" t="e">
        <f t="shared" si="69"/>
        <v>#N/A</v>
      </c>
      <c r="M56">
        <v>40</v>
      </c>
      <c r="N56" s="100">
        <f>$C$55</f>
        <v>0.69545065405092166</v>
      </c>
      <c r="O56" s="6" t="e">
        <f t="shared" si="72"/>
        <v>#N/A</v>
      </c>
      <c r="P56" s="6" t="e">
        <f t="shared" si="73"/>
        <v>#N/A</v>
      </c>
      <c r="Q56">
        <v>39</v>
      </c>
      <c r="R56" s="100">
        <f>$C$54</f>
        <v>0.70384633523872708</v>
      </c>
      <c r="S56" s="6" t="e">
        <f t="shared" si="74"/>
        <v>#N/A</v>
      </c>
      <c r="T56" s="6" t="e">
        <f t="shared" si="75"/>
        <v>#N/A</v>
      </c>
      <c r="U56">
        <v>38</v>
      </c>
      <c r="V56" s="100">
        <f>$C$53</f>
        <v>0.71234337151505911</v>
      </c>
      <c r="W56" s="6" t="e">
        <f t="shared" si="76"/>
        <v>#N/A</v>
      </c>
      <c r="X56" s="6" t="e">
        <f t="shared" si="77"/>
        <v>#N/A</v>
      </c>
      <c r="Y56">
        <v>37</v>
      </c>
      <c r="Z56" s="100">
        <f>$C$52</f>
        <v>0.72094298646782473</v>
      </c>
      <c r="AA56" s="6" t="e">
        <f t="shared" si="78"/>
        <v>#N/A</v>
      </c>
      <c r="AB56" s="6" t="e">
        <f t="shared" si="79"/>
        <v>#N/A</v>
      </c>
      <c r="AC56">
        <v>36</v>
      </c>
      <c r="AD56" s="100">
        <f>$C$51</f>
        <v>0.72964641845643718</v>
      </c>
      <c r="AE56" s="6" t="e">
        <f t="shared" si="80"/>
        <v>#N/A</v>
      </c>
      <c r="AF56" s="6" t="e">
        <f t="shared" si="81"/>
        <v>#N/A</v>
      </c>
      <c r="AG56">
        <v>35</v>
      </c>
      <c r="AH56" s="100">
        <f>$C$50</f>
        <v>0.73845492079014219</v>
      </c>
      <c r="AI56" s="6" t="e">
        <f t="shared" si="82"/>
        <v>#N/A</v>
      </c>
      <c r="AJ56" s="6" t="e">
        <f t="shared" si="83"/>
        <v>#N/A</v>
      </c>
      <c r="AK56">
        <v>34</v>
      </c>
      <c r="AL56" s="100">
        <f>$C$49</f>
        <v>0.74736976190849747</v>
      </c>
      <c r="AM56" s="6" t="e">
        <f t="shared" si="84"/>
        <v>#N/A</v>
      </c>
      <c r="AN56" s="6" t="e">
        <f t="shared" si="85"/>
        <v>#N/A</v>
      </c>
      <c r="AO56">
        <v>33</v>
      </c>
      <c r="AP56" s="100">
        <f>$C$48</f>
        <v>0.75639222556402852</v>
      </c>
      <c r="AQ56" s="6" t="e">
        <f t="shared" ref="AQ56:AQ87" si="86">-$D$10*(1-AP56)</f>
        <v>#N/A</v>
      </c>
      <c r="AR56" s="6" t="e">
        <f t="shared" ref="AR56:AR87" si="87">$D$10+AQ56</f>
        <v>#N/A</v>
      </c>
      <c r="AS56">
        <v>32</v>
      </c>
      <c r="AT56" s="100">
        <f>$C$47</f>
        <v>0.76552361100709287</v>
      </c>
      <c r="AU56" s="6" t="e">
        <f t="shared" si="24"/>
        <v>#N/A</v>
      </c>
      <c r="AV56" s="6" t="e">
        <f t="shared" si="25"/>
        <v>#N/A</v>
      </c>
      <c r="AW56">
        <v>31</v>
      </c>
      <c r="AX56" s="100">
        <f>$C$46</f>
        <v>0.77476523317297352</v>
      </c>
      <c r="AY56" s="6" t="e">
        <f t="shared" si="26"/>
        <v>#N/A</v>
      </c>
      <c r="AZ56" s="6" t="e">
        <f t="shared" si="27"/>
        <v>#N/A</v>
      </c>
      <c r="BA56">
        <v>30</v>
      </c>
      <c r="BB56" s="100">
        <f>$C$45</f>
        <v>0.78411842287123168</v>
      </c>
      <c r="BC56" s="6" t="e">
        <f t="shared" si="28"/>
        <v>#N/A</v>
      </c>
      <c r="BD56" s="6" t="e">
        <f t="shared" si="29"/>
        <v>#N/A</v>
      </c>
      <c r="BE56">
        <v>29</v>
      </c>
      <c r="BF56" s="100">
        <f>$C$44</f>
        <v>0.79358452697734649</v>
      </c>
      <c r="BG56" s="6" t="e">
        <f t="shared" si="30"/>
        <v>#N/A</v>
      </c>
      <c r="BH56" s="6" t="e">
        <f t="shared" si="31"/>
        <v>#N/A</v>
      </c>
      <c r="BI56">
        <v>28</v>
      </c>
      <c r="BJ56" s="100">
        <f>$C$43</f>
        <v>0.80316490862666667</v>
      </c>
      <c r="BK56" s="6" t="e">
        <f t="shared" si="32"/>
        <v>#N/A</v>
      </c>
      <c r="BL56" s="6" t="e">
        <f t="shared" si="33"/>
        <v>#N/A</v>
      </c>
      <c r="BM56">
        <v>27</v>
      </c>
      <c r="BN56" s="100">
        <f>$C$42</f>
        <v>0.8128609474107048</v>
      </c>
      <c r="BO56" s="6" t="e">
        <f t="shared" si="34"/>
        <v>#N/A</v>
      </c>
      <c r="BP56" s="6" t="e">
        <f t="shared" si="35"/>
        <v>#N/A</v>
      </c>
      <c r="BQ56">
        <v>26</v>
      </c>
      <c r="BR56" s="100">
        <f>$C$41</f>
        <v>0.82267403957580054</v>
      </c>
      <c r="BS56" s="6" t="e">
        <f t="shared" si="36"/>
        <v>#N/A</v>
      </c>
      <c r="BT56" s="6" t="e">
        <f t="shared" si="37"/>
        <v>#N/A</v>
      </c>
      <c r="BU56">
        <v>25</v>
      </c>
      <c r="BV56" s="100">
        <f>$C$40</f>
        <v>0.83260559822418267</v>
      </c>
      <c r="BW56" s="6" t="e">
        <f t="shared" si="38"/>
        <v>#N/A</v>
      </c>
      <c r="BX56" s="6" t="e">
        <f t="shared" si="39"/>
        <v>#N/A</v>
      </c>
      <c r="BY56">
        <v>24</v>
      </c>
      <c r="BZ56" s="100">
        <f>$C$39</f>
        <v>0.84265705351745845</v>
      </c>
      <c r="CA56" s="6" t="e">
        <f t="shared" si="40"/>
        <v>#N/A</v>
      </c>
      <c r="CB56" s="6" t="e">
        <f t="shared" si="41"/>
        <v>#N/A</v>
      </c>
      <c r="CC56">
        <v>23</v>
      </c>
      <c r="CD56" s="100">
        <f>$C$38</f>
        <v>0.85282985288255908</v>
      </c>
      <c r="CE56" s="6" t="e">
        <f t="shared" si="42"/>
        <v>#N/A</v>
      </c>
      <c r="CF56" s="6" t="e">
        <f t="shared" si="43"/>
        <v>#N/A</v>
      </c>
      <c r="CG56">
        <v>22</v>
      </c>
      <c r="CH56" s="100">
        <f>$C$37</f>
        <v>0.86312546122017197</v>
      </c>
      <c r="CI56" s="6" t="e">
        <f t="shared" si="44"/>
        <v>#N/A</v>
      </c>
      <c r="CJ56" s="6" t="e">
        <f t="shared" si="45"/>
        <v>#N/A</v>
      </c>
      <c r="CK56">
        <v>21</v>
      </c>
      <c r="CL56" s="100">
        <f>$C$36</f>
        <v>0.87354536111568848</v>
      </c>
      <c r="CM56" s="6" t="e">
        <f t="shared" si="46"/>
        <v>#N/A</v>
      </c>
      <c r="CN56" s="6" t="e">
        <f t="shared" si="47"/>
        <v>#N/A</v>
      </c>
      <c r="CO56">
        <v>20</v>
      </c>
      <c r="CP56" s="100">
        <f>$C$35</f>
        <v>0.88409105305269942</v>
      </c>
      <c r="CQ56" s="6" t="e">
        <f t="shared" si="48"/>
        <v>#N/A</v>
      </c>
      <c r="CR56" s="6" t="e">
        <f t="shared" si="49"/>
        <v>#N/A</v>
      </c>
      <c r="CS56">
        <v>19</v>
      </c>
      <c r="CT56" s="100">
        <f>$C$34</f>
        <v>0.89476405562906636</v>
      </c>
      <c r="CU56" s="6" t="e">
        <f t="shared" si="50"/>
        <v>#N/A</v>
      </c>
      <c r="CV56" s="6" t="e">
        <f t="shared" si="51"/>
        <v>#N/A</v>
      </c>
      <c r="CW56">
        <v>18</v>
      </c>
      <c r="CX56" s="100">
        <f>$C$33</f>
        <v>0.9055659057756037</v>
      </c>
      <c r="CY56" s="6" t="e">
        <f t="shared" si="52"/>
        <v>#N/A</v>
      </c>
      <c r="CZ56" s="6" t="e">
        <f t="shared" si="53"/>
        <v>#N/A</v>
      </c>
      <c r="DA56">
        <v>17</v>
      </c>
      <c r="DB56" s="100">
        <f>$C$32</f>
        <v>0.91649815897739817</v>
      </c>
      <c r="DC56" s="6" t="e">
        <f t="shared" si="54"/>
        <v>#N/A</v>
      </c>
      <c r="DD56" s="6" t="e">
        <f t="shared" si="55"/>
        <v>#N/A</v>
      </c>
      <c r="DE56">
        <v>16</v>
      </c>
      <c r="DF56" s="100">
        <f>$C$31</f>
        <v>0.92756238949780168</v>
      </c>
      <c r="DG56" s="6" t="e">
        <f t="shared" si="56"/>
        <v>#N/A</v>
      </c>
      <c r="DH56" s="6" t="e">
        <f t="shared" si="57"/>
        <v>#N/A</v>
      </c>
      <c r="DI56">
        <v>15</v>
      </c>
      <c r="DJ56" s="100">
        <f>$C$30</f>
        <v>0.9387601906051285</v>
      </c>
      <c r="DK56" s="6" t="e">
        <f t="shared" si="58"/>
        <v>#N/A</v>
      </c>
      <c r="DL56" s="6" t="e">
        <f t="shared" si="59"/>
        <v>#N/A</v>
      </c>
      <c r="DM56">
        <v>14</v>
      </c>
      <c r="DN56" s="100">
        <f>$C$29</f>
        <v>0.95009317480208788</v>
      </c>
      <c r="DO56" s="6" t="e">
        <f t="shared" si="60"/>
        <v>#N/A</v>
      </c>
      <c r="DP56" s="6" t="e">
        <f t="shared" si="61"/>
        <v>#N/A</v>
      </c>
      <c r="DQ56">
        <v>13</v>
      </c>
      <c r="DR56" s="100">
        <f>$C$28</f>
        <v>0.96156297405798752</v>
      </c>
      <c r="DS56" s="6" t="e">
        <f t="shared" si="62"/>
        <v>#N/A</v>
      </c>
      <c r="DT56" s="6" t="e">
        <f t="shared" si="63"/>
        <v>#N/A</v>
      </c>
      <c r="DU56">
        <v>12</v>
      </c>
      <c r="DV56" s="100">
        <f>$C$27</f>
        <v>0.97317124004374045</v>
      </c>
      <c r="DW56" s="6" t="e">
        <f t="shared" si="64"/>
        <v>#N/A</v>
      </c>
      <c r="DX56" s="6" t="e">
        <f t="shared" si="65"/>
        <v>#N/A</v>
      </c>
      <c r="DZ56">
        <v>41</v>
      </c>
      <c r="EA56">
        <f t="shared" si="8"/>
        <v>-30</v>
      </c>
      <c r="EB56" s="100" t="e">
        <f t="shared" si="9"/>
        <v>#N/A</v>
      </c>
      <c r="EC56" s="5" t="e">
        <f t="shared" si="70"/>
        <v>#N/A</v>
      </c>
      <c r="ED56" s="5" t="e">
        <f t="shared" si="71"/>
        <v>#N/A</v>
      </c>
    </row>
    <row r="57" spans="2:134">
      <c r="B57">
        <v>42</v>
      </c>
      <c r="C57" s="100">
        <f>Parameters!$C$41*EXP(Parameters!$D$41*B57)</f>
        <v>0.67895853539170625</v>
      </c>
      <c r="D57" s="6" t="e">
        <f t="shared" si="66"/>
        <v>#N/A</v>
      </c>
      <c r="E57" s="6" t="e">
        <f t="shared" si="67"/>
        <v>#N/A</v>
      </c>
      <c r="G57" s="99"/>
      <c r="I57">
        <v>42</v>
      </c>
      <c r="J57" s="100">
        <f>$C$57</f>
        <v>0.67895853539170625</v>
      </c>
      <c r="K57" s="6" t="e">
        <f t="shared" si="68"/>
        <v>#N/A</v>
      </c>
      <c r="L57" s="6" t="e">
        <f t="shared" si="69"/>
        <v>#N/A</v>
      </c>
      <c r="M57">
        <v>41</v>
      </c>
      <c r="N57" s="100">
        <f>$C$56</f>
        <v>0.68715511895904413</v>
      </c>
      <c r="O57" s="6" t="e">
        <f t="shared" si="72"/>
        <v>#N/A</v>
      </c>
      <c r="P57" s="6" t="e">
        <f t="shared" si="73"/>
        <v>#N/A</v>
      </c>
      <c r="Q57">
        <v>40</v>
      </c>
      <c r="R57" s="100">
        <f>$C$55</f>
        <v>0.69545065405092166</v>
      </c>
      <c r="S57" s="6" t="e">
        <f t="shared" si="74"/>
        <v>#N/A</v>
      </c>
      <c r="T57" s="6" t="e">
        <f t="shared" si="75"/>
        <v>#N/A</v>
      </c>
      <c r="U57">
        <v>39</v>
      </c>
      <c r="V57" s="100">
        <f>$C$54</f>
        <v>0.70384633523872708</v>
      </c>
      <c r="W57" s="6" t="e">
        <f t="shared" si="76"/>
        <v>#N/A</v>
      </c>
      <c r="X57" s="6" t="e">
        <f t="shared" si="77"/>
        <v>#N/A</v>
      </c>
      <c r="Y57">
        <v>38</v>
      </c>
      <c r="Z57" s="100">
        <f>$C$53</f>
        <v>0.71234337151505911</v>
      </c>
      <c r="AA57" s="6" t="e">
        <f t="shared" si="78"/>
        <v>#N/A</v>
      </c>
      <c r="AB57" s="6" t="e">
        <f t="shared" si="79"/>
        <v>#N/A</v>
      </c>
      <c r="AC57">
        <v>37</v>
      </c>
      <c r="AD57" s="100">
        <f>$C$52</f>
        <v>0.72094298646782473</v>
      </c>
      <c r="AE57" s="6" t="e">
        <f t="shared" si="80"/>
        <v>#N/A</v>
      </c>
      <c r="AF57" s="6" t="e">
        <f t="shared" si="81"/>
        <v>#N/A</v>
      </c>
      <c r="AG57">
        <v>36</v>
      </c>
      <c r="AH57" s="100">
        <f>$C$51</f>
        <v>0.72964641845643718</v>
      </c>
      <c r="AI57" s="6" t="e">
        <f t="shared" si="82"/>
        <v>#N/A</v>
      </c>
      <c r="AJ57" s="6" t="e">
        <f t="shared" si="83"/>
        <v>#N/A</v>
      </c>
      <c r="AK57">
        <v>35</v>
      </c>
      <c r="AL57" s="100">
        <f>$C$50</f>
        <v>0.73845492079014219</v>
      </c>
      <c r="AM57" s="6" t="e">
        <f t="shared" si="84"/>
        <v>#N/A</v>
      </c>
      <c r="AN57" s="6" t="e">
        <f t="shared" si="85"/>
        <v>#N/A</v>
      </c>
      <c r="AO57">
        <v>34</v>
      </c>
      <c r="AP57" s="100">
        <f>$C$49</f>
        <v>0.74736976190849747</v>
      </c>
      <c r="AQ57" s="6" t="e">
        <f t="shared" si="86"/>
        <v>#N/A</v>
      </c>
      <c r="AR57" s="6" t="e">
        <f t="shared" si="87"/>
        <v>#N/A</v>
      </c>
      <c r="AS57">
        <v>33</v>
      </c>
      <c r="AT57" s="100">
        <f>$C$48</f>
        <v>0.75639222556402852</v>
      </c>
      <c r="AU57" s="6" t="e">
        <f t="shared" ref="AU57:AU88" si="88">-$D$10*(1-AT57)</f>
        <v>#N/A</v>
      </c>
      <c r="AV57" s="6" t="e">
        <f t="shared" ref="AV57:AV88" si="89">$D$10+AU57</f>
        <v>#N/A</v>
      </c>
      <c r="AW57">
        <v>32</v>
      </c>
      <c r="AX57" s="100">
        <f>$C$47</f>
        <v>0.76552361100709287</v>
      </c>
      <c r="AY57" s="6" t="e">
        <f t="shared" si="26"/>
        <v>#N/A</v>
      </c>
      <c r="AZ57" s="6" t="e">
        <f t="shared" si="27"/>
        <v>#N/A</v>
      </c>
      <c r="BA57">
        <v>31</v>
      </c>
      <c r="BB57" s="100">
        <f>$C$46</f>
        <v>0.77476523317297352</v>
      </c>
      <c r="BC57" s="6" t="e">
        <f t="shared" si="28"/>
        <v>#N/A</v>
      </c>
      <c r="BD57" s="6" t="e">
        <f t="shared" si="29"/>
        <v>#N/A</v>
      </c>
      <c r="BE57">
        <v>30</v>
      </c>
      <c r="BF57" s="100">
        <f>$C$45</f>
        <v>0.78411842287123168</v>
      </c>
      <c r="BG57" s="6" t="e">
        <f t="shared" si="30"/>
        <v>#N/A</v>
      </c>
      <c r="BH57" s="6" t="e">
        <f t="shared" si="31"/>
        <v>#N/A</v>
      </c>
      <c r="BI57">
        <v>29</v>
      </c>
      <c r="BJ57" s="100">
        <f>$C$44</f>
        <v>0.79358452697734649</v>
      </c>
      <c r="BK57" s="6" t="e">
        <f t="shared" si="32"/>
        <v>#N/A</v>
      </c>
      <c r="BL57" s="6" t="e">
        <f t="shared" si="33"/>
        <v>#N/A</v>
      </c>
      <c r="BM57">
        <v>28</v>
      </c>
      <c r="BN57" s="100">
        <f>$C$43</f>
        <v>0.80316490862666667</v>
      </c>
      <c r="BO57" s="6" t="e">
        <f t="shared" si="34"/>
        <v>#N/A</v>
      </c>
      <c r="BP57" s="6" t="e">
        <f t="shared" si="35"/>
        <v>#N/A</v>
      </c>
      <c r="BQ57">
        <v>27</v>
      </c>
      <c r="BR57" s="100">
        <f>$C$42</f>
        <v>0.8128609474107048</v>
      </c>
      <c r="BS57" s="6" t="e">
        <f t="shared" si="36"/>
        <v>#N/A</v>
      </c>
      <c r="BT57" s="6" t="e">
        <f t="shared" si="37"/>
        <v>#N/A</v>
      </c>
      <c r="BU57">
        <v>26</v>
      </c>
      <c r="BV57" s="100">
        <f>$C$41</f>
        <v>0.82267403957580054</v>
      </c>
      <c r="BW57" s="6" t="e">
        <f t="shared" si="38"/>
        <v>#N/A</v>
      </c>
      <c r="BX57" s="6" t="e">
        <f t="shared" si="39"/>
        <v>#N/A</v>
      </c>
      <c r="BY57">
        <v>25</v>
      </c>
      <c r="BZ57" s="100">
        <f>$C$40</f>
        <v>0.83260559822418267</v>
      </c>
      <c r="CA57" s="6" t="e">
        <f t="shared" si="40"/>
        <v>#N/A</v>
      </c>
      <c r="CB57" s="6" t="e">
        <f t="shared" si="41"/>
        <v>#N/A</v>
      </c>
      <c r="CC57">
        <v>24</v>
      </c>
      <c r="CD57" s="100">
        <f>$C$39</f>
        <v>0.84265705351745845</v>
      </c>
      <c r="CE57" s="6" t="e">
        <f t="shared" si="42"/>
        <v>#N/A</v>
      </c>
      <c r="CF57" s="6" t="e">
        <f t="shared" si="43"/>
        <v>#N/A</v>
      </c>
      <c r="CG57">
        <v>23</v>
      </c>
      <c r="CH57" s="100">
        <f>$C$38</f>
        <v>0.85282985288255908</v>
      </c>
      <c r="CI57" s="6" t="e">
        <f t="shared" si="44"/>
        <v>#N/A</v>
      </c>
      <c r="CJ57" s="6" t="e">
        <f t="shared" si="45"/>
        <v>#N/A</v>
      </c>
      <c r="CK57">
        <v>22</v>
      </c>
      <c r="CL57" s="100">
        <f>$C$37</f>
        <v>0.86312546122017197</v>
      </c>
      <c r="CM57" s="6" t="e">
        <f t="shared" si="46"/>
        <v>#N/A</v>
      </c>
      <c r="CN57" s="6" t="e">
        <f t="shared" si="47"/>
        <v>#N/A</v>
      </c>
      <c r="CO57">
        <v>21</v>
      </c>
      <c r="CP57" s="100">
        <f>$C$36</f>
        <v>0.87354536111568848</v>
      </c>
      <c r="CQ57" s="6" t="e">
        <f t="shared" si="48"/>
        <v>#N/A</v>
      </c>
      <c r="CR57" s="6" t="e">
        <f t="shared" si="49"/>
        <v>#N/A</v>
      </c>
      <c r="CS57">
        <v>20</v>
      </c>
      <c r="CT57" s="100">
        <f>$C$35</f>
        <v>0.88409105305269942</v>
      </c>
      <c r="CU57" s="6" t="e">
        <f t="shared" si="50"/>
        <v>#N/A</v>
      </c>
      <c r="CV57" s="6" t="e">
        <f t="shared" si="51"/>
        <v>#N/A</v>
      </c>
      <c r="CW57">
        <v>19</v>
      </c>
      <c r="CX57" s="100">
        <f>$C$34</f>
        <v>0.89476405562906636</v>
      </c>
      <c r="CY57" s="6" t="e">
        <f t="shared" si="52"/>
        <v>#N/A</v>
      </c>
      <c r="CZ57" s="6" t="e">
        <f t="shared" si="53"/>
        <v>#N/A</v>
      </c>
      <c r="DA57">
        <v>18</v>
      </c>
      <c r="DB57" s="100">
        <f>$C$33</f>
        <v>0.9055659057756037</v>
      </c>
      <c r="DC57" s="6" t="e">
        <f t="shared" si="54"/>
        <v>#N/A</v>
      </c>
      <c r="DD57" s="6" t="e">
        <f t="shared" si="55"/>
        <v>#N/A</v>
      </c>
      <c r="DE57">
        <v>17</v>
      </c>
      <c r="DF57" s="100">
        <f>$C$32</f>
        <v>0.91649815897739817</v>
      </c>
      <c r="DG57" s="6" t="e">
        <f t="shared" si="56"/>
        <v>#N/A</v>
      </c>
      <c r="DH57" s="6" t="e">
        <f t="shared" si="57"/>
        <v>#N/A</v>
      </c>
      <c r="DI57">
        <v>16</v>
      </c>
      <c r="DJ57" s="100">
        <f>$C$31</f>
        <v>0.92756238949780168</v>
      </c>
      <c r="DK57" s="6" t="e">
        <f t="shared" si="58"/>
        <v>#N/A</v>
      </c>
      <c r="DL57" s="6" t="e">
        <f t="shared" si="59"/>
        <v>#N/A</v>
      </c>
      <c r="DM57">
        <v>15</v>
      </c>
      <c r="DN57" s="100">
        <f>$C$30</f>
        <v>0.9387601906051285</v>
      </c>
      <c r="DO57" s="6" t="e">
        <f t="shared" si="60"/>
        <v>#N/A</v>
      </c>
      <c r="DP57" s="6" t="e">
        <f t="shared" si="61"/>
        <v>#N/A</v>
      </c>
      <c r="DQ57">
        <v>14</v>
      </c>
      <c r="DR57" s="100">
        <f>$C$29</f>
        <v>0.95009317480208788</v>
      </c>
      <c r="DS57" s="6" t="e">
        <f t="shared" si="62"/>
        <v>#N/A</v>
      </c>
      <c r="DT57" s="6" t="e">
        <f t="shared" si="63"/>
        <v>#N/A</v>
      </c>
      <c r="DU57">
        <v>13</v>
      </c>
      <c r="DV57" s="100">
        <f>$C$28</f>
        <v>0.96156297405798752</v>
      </c>
      <c r="DW57" s="6" t="e">
        <f t="shared" si="64"/>
        <v>#N/A</v>
      </c>
      <c r="DX57" s="6" t="e">
        <f t="shared" si="65"/>
        <v>#N/A</v>
      </c>
      <c r="DZ57">
        <v>42</v>
      </c>
      <c r="EA57">
        <f t="shared" si="8"/>
        <v>-30</v>
      </c>
      <c r="EB57" s="100" t="e">
        <f t="shared" si="9"/>
        <v>#N/A</v>
      </c>
      <c r="EC57" s="5" t="e">
        <f t="shared" si="70"/>
        <v>#N/A</v>
      </c>
      <c r="ED57" s="5" t="e">
        <f t="shared" si="71"/>
        <v>#N/A</v>
      </c>
    </row>
    <row r="58" spans="2:134">
      <c r="B58">
        <v>43</v>
      </c>
      <c r="C58" s="100">
        <f>Parameters!$C$41*EXP(Parameters!$D$41*B58)</f>
        <v>0.67085972302671093</v>
      </c>
      <c r="D58" s="6" t="e">
        <f t="shared" si="66"/>
        <v>#N/A</v>
      </c>
      <c r="E58" s="6" t="e">
        <f t="shared" si="67"/>
        <v>#N/A</v>
      </c>
      <c r="G58" s="99"/>
      <c r="I58">
        <v>43</v>
      </c>
      <c r="J58" s="100">
        <f>$C$58</f>
        <v>0.67085972302671093</v>
      </c>
      <c r="K58" s="6" t="e">
        <f t="shared" si="68"/>
        <v>#N/A</v>
      </c>
      <c r="L58" s="6" t="e">
        <f t="shared" si="69"/>
        <v>#N/A</v>
      </c>
      <c r="M58">
        <v>42</v>
      </c>
      <c r="N58" s="100">
        <f>$C$57</f>
        <v>0.67895853539170625</v>
      </c>
      <c r="O58" s="6" t="e">
        <f t="shared" si="72"/>
        <v>#N/A</v>
      </c>
      <c r="P58" s="6" t="e">
        <f t="shared" si="73"/>
        <v>#N/A</v>
      </c>
      <c r="Q58">
        <v>41</v>
      </c>
      <c r="R58" s="100">
        <f>$C$56</f>
        <v>0.68715511895904413</v>
      </c>
      <c r="S58" s="6" t="e">
        <f t="shared" si="74"/>
        <v>#N/A</v>
      </c>
      <c r="T58" s="6" t="e">
        <f t="shared" si="75"/>
        <v>#N/A</v>
      </c>
      <c r="U58">
        <v>40</v>
      </c>
      <c r="V58" s="100">
        <f>$C$55</f>
        <v>0.69545065405092166</v>
      </c>
      <c r="W58" s="6" t="e">
        <f t="shared" si="76"/>
        <v>#N/A</v>
      </c>
      <c r="X58" s="6" t="e">
        <f t="shared" si="77"/>
        <v>#N/A</v>
      </c>
      <c r="Y58">
        <v>39</v>
      </c>
      <c r="Z58" s="100">
        <f>$C$54</f>
        <v>0.70384633523872708</v>
      </c>
      <c r="AA58" s="6" t="e">
        <f t="shared" si="78"/>
        <v>#N/A</v>
      </c>
      <c r="AB58" s="6" t="e">
        <f t="shared" si="79"/>
        <v>#N/A</v>
      </c>
      <c r="AC58">
        <v>38</v>
      </c>
      <c r="AD58" s="100">
        <f>$C$53</f>
        <v>0.71234337151505911</v>
      </c>
      <c r="AE58" s="6" t="e">
        <f t="shared" si="80"/>
        <v>#N/A</v>
      </c>
      <c r="AF58" s="6" t="e">
        <f t="shared" si="81"/>
        <v>#N/A</v>
      </c>
      <c r="AG58">
        <v>37</v>
      </c>
      <c r="AH58" s="100">
        <f>$C$52</f>
        <v>0.72094298646782473</v>
      </c>
      <c r="AI58" s="6" t="e">
        <f t="shared" si="82"/>
        <v>#N/A</v>
      </c>
      <c r="AJ58" s="6" t="e">
        <f t="shared" si="83"/>
        <v>#N/A</v>
      </c>
      <c r="AK58">
        <v>36</v>
      </c>
      <c r="AL58" s="100">
        <f>$C$51</f>
        <v>0.72964641845643718</v>
      </c>
      <c r="AM58" s="6" t="e">
        <f t="shared" si="84"/>
        <v>#N/A</v>
      </c>
      <c r="AN58" s="6" t="e">
        <f t="shared" si="85"/>
        <v>#N/A</v>
      </c>
      <c r="AO58">
        <v>35</v>
      </c>
      <c r="AP58" s="100">
        <f>$C$50</f>
        <v>0.73845492079014219</v>
      </c>
      <c r="AQ58" s="6" t="e">
        <f t="shared" si="86"/>
        <v>#N/A</v>
      </c>
      <c r="AR58" s="6" t="e">
        <f t="shared" si="87"/>
        <v>#N/A</v>
      </c>
      <c r="AS58">
        <v>34</v>
      </c>
      <c r="AT58" s="100">
        <f>$C$49</f>
        <v>0.74736976190849747</v>
      </c>
      <c r="AU58" s="6" t="e">
        <f t="shared" si="88"/>
        <v>#N/A</v>
      </c>
      <c r="AV58" s="6" t="e">
        <f t="shared" si="89"/>
        <v>#N/A</v>
      </c>
      <c r="AW58">
        <v>33</v>
      </c>
      <c r="AX58" s="100">
        <f>$C$48</f>
        <v>0.75639222556402852</v>
      </c>
      <c r="AY58" s="6" t="e">
        <f t="shared" ref="AY58:AY89" si="90">-$D$10*(1-AX58)</f>
        <v>#N/A</v>
      </c>
      <c r="AZ58" s="6" t="e">
        <f t="shared" ref="AZ58:AZ89" si="91">$D$10+AY58</f>
        <v>#N/A</v>
      </c>
      <c r="BA58">
        <v>32</v>
      </c>
      <c r="BB58" s="100">
        <f>$C$47</f>
        <v>0.76552361100709287</v>
      </c>
      <c r="BC58" s="6" t="e">
        <f t="shared" si="28"/>
        <v>#N/A</v>
      </c>
      <c r="BD58" s="6" t="e">
        <f t="shared" si="29"/>
        <v>#N/A</v>
      </c>
      <c r="BE58">
        <v>31</v>
      </c>
      <c r="BF58" s="100">
        <f>$C$46</f>
        <v>0.77476523317297352</v>
      </c>
      <c r="BG58" s="6" t="e">
        <f t="shared" si="30"/>
        <v>#N/A</v>
      </c>
      <c r="BH58" s="6" t="e">
        <f t="shared" si="31"/>
        <v>#N/A</v>
      </c>
      <c r="BI58">
        <v>30</v>
      </c>
      <c r="BJ58" s="100">
        <f>$C$45</f>
        <v>0.78411842287123168</v>
      </c>
      <c r="BK58" s="6" t="e">
        <f t="shared" si="32"/>
        <v>#N/A</v>
      </c>
      <c r="BL58" s="6" t="e">
        <f t="shared" si="33"/>
        <v>#N/A</v>
      </c>
      <c r="BM58">
        <v>29</v>
      </c>
      <c r="BN58" s="100">
        <f>$C$44</f>
        <v>0.79358452697734649</v>
      </c>
      <c r="BO58" s="6" t="e">
        <f t="shared" si="34"/>
        <v>#N/A</v>
      </c>
      <c r="BP58" s="6" t="e">
        <f t="shared" si="35"/>
        <v>#N/A</v>
      </c>
      <c r="BQ58">
        <v>28</v>
      </c>
      <c r="BR58" s="100">
        <f>$C$43</f>
        <v>0.80316490862666667</v>
      </c>
      <c r="BS58" s="6" t="e">
        <f t="shared" si="36"/>
        <v>#N/A</v>
      </c>
      <c r="BT58" s="6" t="e">
        <f t="shared" si="37"/>
        <v>#N/A</v>
      </c>
      <c r="BU58">
        <v>27</v>
      </c>
      <c r="BV58" s="100">
        <f>$C$42</f>
        <v>0.8128609474107048</v>
      </c>
      <c r="BW58" s="6" t="e">
        <f t="shared" si="38"/>
        <v>#N/A</v>
      </c>
      <c r="BX58" s="6" t="e">
        <f t="shared" si="39"/>
        <v>#N/A</v>
      </c>
      <c r="BY58">
        <v>26</v>
      </c>
      <c r="BZ58" s="100">
        <f>$C$41</f>
        <v>0.82267403957580054</v>
      </c>
      <c r="CA58" s="6" t="e">
        <f t="shared" si="40"/>
        <v>#N/A</v>
      </c>
      <c r="CB58" s="6" t="e">
        <f t="shared" si="41"/>
        <v>#N/A</v>
      </c>
      <c r="CC58">
        <v>25</v>
      </c>
      <c r="CD58" s="100">
        <f>$C$40</f>
        <v>0.83260559822418267</v>
      </c>
      <c r="CE58" s="6" t="e">
        <f t="shared" si="42"/>
        <v>#N/A</v>
      </c>
      <c r="CF58" s="6" t="e">
        <f t="shared" si="43"/>
        <v>#N/A</v>
      </c>
      <c r="CG58">
        <v>24</v>
      </c>
      <c r="CH58" s="100">
        <f>$C$39</f>
        <v>0.84265705351745845</v>
      </c>
      <c r="CI58" s="6" t="e">
        <f t="shared" si="44"/>
        <v>#N/A</v>
      </c>
      <c r="CJ58" s="6" t="e">
        <f t="shared" si="45"/>
        <v>#N/A</v>
      </c>
      <c r="CK58">
        <v>23</v>
      </c>
      <c r="CL58" s="100">
        <f>$C$38</f>
        <v>0.85282985288255908</v>
      </c>
      <c r="CM58" s="6" t="e">
        <f t="shared" si="46"/>
        <v>#N/A</v>
      </c>
      <c r="CN58" s="6" t="e">
        <f t="shared" si="47"/>
        <v>#N/A</v>
      </c>
      <c r="CO58">
        <v>22</v>
      </c>
      <c r="CP58" s="100">
        <f>$C$37</f>
        <v>0.86312546122017197</v>
      </c>
      <c r="CQ58" s="6" t="e">
        <f t="shared" si="48"/>
        <v>#N/A</v>
      </c>
      <c r="CR58" s="6" t="e">
        <f t="shared" si="49"/>
        <v>#N/A</v>
      </c>
      <c r="CS58">
        <v>21</v>
      </c>
      <c r="CT58" s="100">
        <f>$C$36</f>
        <v>0.87354536111568848</v>
      </c>
      <c r="CU58" s="6" t="e">
        <f t="shared" si="50"/>
        <v>#N/A</v>
      </c>
      <c r="CV58" s="6" t="e">
        <f t="shared" si="51"/>
        <v>#N/A</v>
      </c>
      <c r="CW58">
        <v>20</v>
      </c>
      <c r="CX58" s="100">
        <f>$C$35</f>
        <v>0.88409105305269942</v>
      </c>
      <c r="CY58" s="6" t="e">
        <f t="shared" si="52"/>
        <v>#N/A</v>
      </c>
      <c r="CZ58" s="6" t="e">
        <f t="shared" si="53"/>
        <v>#N/A</v>
      </c>
      <c r="DA58">
        <v>19</v>
      </c>
      <c r="DB58" s="100">
        <f>$C$34</f>
        <v>0.89476405562906636</v>
      </c>
      <c r="DC58" s="6" t="e">
        <f t="shared" si="54"/>
        <v>#N/A</v>
      </c>
      <c r="DD58" s="6" t="e">
        <f t="shared" si="55"/>
        <v>#N/A</v>
      </c>
      <c r="DE58">
        <v>18</v>
      </c>
      <c r="DF58" s="100">
        <f>$C$33</f>
        <v>0.9055659057756037</v>
      </c>
      <c r="DG58" s="6" t="e">
        <f t="shared" si="56"/>
        <v>#N/A</v>
      </c>
      <c r="DH58" s="6" t="e">
        <f t="shared" si="57"/>
        <v>#N/A</v>
      </c>
      <c r="DI58">
        <v>17</v>
      </c>
      <c r="DJ58" s="100">
        <f>$C$32</f>
        <v>0.91649815897739817</v>
      </c>
      <c r="DK58" s="6" t="e">
        <f t="shared" si="58"/>
        <v>#N/A</v>
      </c>
      <c r="DL58" s="6" t="e">
        <f t="shared" si="59"/>
        <v>#N/A</v>
      </c>
      <c r="DM58">
        <v>16</v>
      </c>
      <c r="DN58" s="100">
        <f>$C$31</f>
        <v>0.92756238949780168</v>
      </c>
      <c r="DO58" s="6" t="e">
        <f t="shared" si="60"/>
        <v>#N/A</v>
      </c>
      <c r="DP58" s="6" t="e">
        <f t="shared" si="61"/>
        <v>#N/A</v>
      </c>
      <c r="DQ58">
        <v>15</v>
      </c>
      <c r="DR58" s="100">
        <f>$C$30</f>
        <v>0.9387601906051285</v>
      </c>
      <c r="DS58" s="6" t="e">
        <f t="shared" si="62"/>
        <v>#N/A</v>
      </c>
      <c r="DT58" s="6" t="e">
        <f t="shared" si="63"/>
        <v>#N/A</v>
      </c>
      <c r="DU58">
        <v>14</v>
      </c>
      <c r="DV58" s="100">
        <f>$C$29</f>
        <v>0.95009317480208788</v>
      </c>
      <c r="DW58" s="6" t="e">
        <f t="shared" si="64"/>
        <v>#N/A</v>
      </c>
      <c r="DX58" s="6" t="e">
        <f t="shared" si="65"/>
        <v>#N/A</v>
      </c>
      <c r="DZ58">
        <v>43</v>
      </c>
      <c r="EA58">
        <f t="shared" si="8"/>
        <v>-30</v>
      </c>
      <c r="EB58" s="100" t="e">
        <f t="shared" si="9"/>
        <v>#N/A</v>
      </c>
      <c r="EC58" s="5" t="e">
        <f t="shared" si="70"/>
        <v>#N/A</v>
      </c>
      <c r="ED58" s="5" t="e">
        <f t="shared" si="71"/>
        <v>#N/A</v>
      </c>
    </row>
    <row r="59" spans="2:134">
      <c r="B59">
        <v>44</v>
      </c>
      <c r="C59" s="100">
        <f>Parameters!$C$41*EXP(Parameters!$D$41*B59)</f>
        <v>0.66285751562108253</v>
      </c>
      <c r="D59" s="6" t="e">
        <f t="shared" si="66"/>
        <v>#N/A</v>
      </c>
      <c r="E59" s="6" t="e">
        <f t="shared" si="67"/>
        <v>#N/A</v>
      </c>
      <c r="G59" s="99"/>
      <c r="I59">
        <v>44</v>
      </c>
      <c r="J59" s="100">
        <f>$C$59</f>
        <v>0.66285751562108253</v>
      </c>
      <c r="K59" s="6" t="e">
        <f t="shared" si="68"/>
        <v>#N/A</v>
      </c>
      <c r="L59" s="6" t="e">
        <f t="shared" si="69"/>
        <v>#N/A</v>
      </c>
      <c r="M59">
        <v>43</v>
      </c>
      <c r="N59" s="100">
        <f>$C$58</f>
        <v>0.67085972302671093</v>
      </c>
      <c r="O59" s="6" t="e">
        <f t="shared" si="72"/>
        <v>#N/A</v>
      </c>
      <c r="P59" s="6" t="e">
        <f t="shared" si="73"/>
        <v>#N/A</v>
      </c>
      <c r="Q59">
        <v>42</v>
      </c>
      <c r="R59" s="100">
        <f>$C$57</f>
        <v>0.67895853539170625</v>
      </c>
      <c r="S59" s="6" t="e">
        <f t="shared" si="74"/>
        <v>#N/A</v>
      </c>
      <c r="T59" s="6" t="e">
        <f t="shared" si="75"/>
        <v>#N/A</v>
      </c>
      <c r="U59">
        <v>41</v>
      </c>
      <c r="V59" s="100">
        <f>$C$56</f>
        <v>0.68715511895904413</v>
      </c>
      <c r="W59" s="6" t="e">
        <f t="shared" si="76"/>
        <v>#N/A</v>
      </c>
      <c r="X59" s="6" t="e">
        <f t="shared" si="77"/>
        <v>#N/A</v>
      </c>
      <c r="Y59">
        <v>40</v>
      </c>
      <c r="Z59" s="100">
        <f>$C$55</f>
        <v>0.69545065405092166</v>
      </c>
      <c r="AA59" s="6" t="e">
        <f t="shared" si="78"/>
        <v>#N/A</v>
      </c>
      <c r="AB59" s="6" t="e">
        <f t="shared" si="79"/>
        <v>#N/A</v>
      </c>
      <c r="AC59">
        <v>39</v>
      </c>
      <c r="AD59" s="100">
        <f>$C$54</f>
        <v>0.70384633523872708</v>
      </c>
      <c r="AE59" s="6" t="e">
        <f t="shared" si="80"/>
        <v>#N/A</v>
      </c>
      <c r="AF59" s="6" t="e">
        <f t="shared" si="81"/>
        <v>#N/A</v>
      </c>
      <c r="AG59">
        <v>38</v>
      </c>
      <c r="AH59" s="100">
        <f>$C$53</f>
        <v>0.71234337151505911</v>
      </c>
      <c r="AI59" s="6" t="e">
        <f t="shared" si="82"/>
        <v>#N/A</v>
      </c>
      <c r="AJ59" s="6" t="e">
        <f t="shared" si="83"/>
        <v>#N/A</v>
      </c>
      <c r="AK59">
        <v>37</v>
      </c>
      <c r="AL59" s="100">
        <f>$C$52</f>
        <v>0.72094298646782473</v>
      </c>
      <c r="AM59" s="6" t="e">
        <f t="shared" si="84"/>
        <v>#N/A</v>
      </c>
      <c r="AN59" s="6" t="e">
        <f t="shared" si="85"/>
        <v>#N/A</v>
      </c>
      <c r="AO59">
        <v>36</v>
      </c>
      <c r="AP59" s="100">
        <f>$C$51</f>
        <v>0.72964641845643718</v>
      </c>
      <c r="AQ59" s="6" t="e">
        <f t="shared" si="86"/>
        <v>#N/A</v>
      </c>
      <c r="AR59" s="6" t="e">
        <f t="shared" si="87"/>
        <v>#N/A</v>
      </c>
      <c r="AS59">
        <v>35</v>
      </c>
      <c r="AT59" s="100">
        <f>$C$50</f>
        <v>0.73845492079014219</v>
      </c>
      <c r="AU59" s="6" t="e">
        <f t="shared" si="88"/>
        <v>#N/A</v>
      </c>
      <c r="AV59" s="6" t="e">
        <f t="shared" si="89"/>
        <v>#N/A</v>
      </c>
      <c r="AW59">
        <v>34</v>
      </c>
      <c r="AX59" s="100">
        <f>$C$49</f>
        <v>0.74736976190849747</v>
      </c>
      <c r="AY59" s="6" t="e">
        <f t="shared" si="90"/>
        <v>#N/A</v>
      </c>
      <c r="AZ59" s="6" t="e">
        <f t="shared" si="91"/>
        <v>#N/A</v>
      </c>
      <c r="BA59">
        <v>33</v>
      </c>
      <c r="BB59" s="100">
        <f>$C$48</f>
        <v>0.75639222556402852</v>
      </c>
      <c r="BC59" s="6" t="e">
        <f t="shared" ref="BC59:BC90" si="92">-$D$10*(1-BB59)</f>
        <v>#N/A</v>
      </c>
      <c r="BD59" s="6" t="e">
        <f t="shared" ref="BD59:BD90" si="93">$D$10+BC59</f>
        <v>#N/A</v>
      </c>
      <c r="BE59">
        <v>32</v>
      </c>
      <c r="BF59" s="100">
        <f>$C$47</f>
        <v>0.76552361100709287</v>
      </c>
      <c r="BG59" s="6" t="e">
        <f t="shared" si="30"/>
        <v>#N/A</v>
      </c>
      <c r="BH59" s="6" t="e">
        <f t="shared" si="31"/>
        <v>#N/A</v>
      </c>
      <c r="BI59">
        <v>31</v>
      </c>
      <c r="BJ59" s="100">
        <f>$C$46</f>
        <v>0.77476523317297352</v>
      </c>
      <c r="BK59" s="6" t="e">
        <f t="shared" si="32"/>
        <v>#N/A</v>
      </c>
      <c r="BL59" s="6" t="e">
        <f t="shared" si="33"/>
        <v>#N/A</v>
      </c>
      <c r="BM59">
        <v>30</v>
      </c>
      <c r="BN59" s="100">
        <f>$C$45</f>
        <v>0.78411842287123168</v>
      </c>
      <c r="BO59" s="6" t="e">
        <f t="shared" si="34"/>
        <v>#N/A</v>
      </c>
      <c r="BP59" s="6" t="e">
        <f t="shared" si="35"/>
        <v>#N/A</v>
      </c>
      <c r="BQ59">
        <v>29</v>
      </c>
      <c r="BR59" s="100">
        <f>$C$44</f>
        <v>0.79358452697734649</v>
      </c>
      <c r="BS59" s="6" t="e">
        <f t="shared" si="36"/>
        <v>#N/A</v>
      </c>
      <c r="BT59" s="6" t="e">
        <f t="shared" si="37"/>
        <v>#N/A</v>
      </c>
      <c r="BU59">
        <v>28</v>
      </c>
      <c r="BV59" s="100">
        <f>$C$43</f>
        <v>0.80316490862666667</v>
      </c>
      <c r="BW59" s="6" t="e">
        <f t="shared" si="38"/>
        <v>#N/A</v>
      </c>
      <c r="BX59" s="6" t="e">
        <f t="shared" si="39"/>
        <v>#N/A</v>
      </c>
      <c r="BY59">
        <v>27</v>
      </c>
      <c r="BZ59" s="100">
        <f>$C$42</f>
        <v>0.8128609474107048</v>
      </c>
      <c r="CA59" s="6" t="e">
        <f t="shared" si="40"/>
        <v>#N/A</v>
      </c>
      <c r="CB59" s="6" t="e">
        <f t="shared" si="41"/>
        <v>#N/A</v>
      </c>
      <c r="CC59">
        <v>26</v>
      </c>
      <c r="CD59" s="100">
        <f>$C$41</f>
        <v>0.82267403957580054</v>
      </c>
      <c r="CE59" s="6" t="e">
        <f t="shared" si="42"/>
        <v>#N/A</v>
      </c>
      <c r="CF59" s="6" t="e">
        <f t="shared" si="43"/>
        <v>#N/A</v>
      </c>
      <c r="CG59">
        <v>25</v>
      </c>
      <c r="CH59" s="100">
        <f>$C$40</f>
        <v>0.83260559822418267</v>
      </c>
      <c r="CI59" s="6" t="e">
        <f t="shared" si="44"/>
        <v>#N/A</v>
      </c>
      <c r="CJ59" s="6" t="e">
        <f t="shared" si="45"/>
        <v>#N/A</v>
      </c>
      <c r="CK59">
        <v>24</v>
      </c>
      <c r="CL59" s="100">
        <f>$C$39</f>
        <v>0.84265705351745845</v>
      </c>
      <c r="CM59" s="6" t="e">
        <f t="shared" si="46"/>
        <v>#N/A</v>
      </c>
      <c r="CN59" s="6" t="e">
        <f t="shared" si="47"/>
        <v>#N/A</v>
      </c>
      <c r="CO59">
        <v>23</v>
      </c>
      <c r="CP59" s="100">
        <f>$C$38</f>
        <v>0.85282985288255908</v>
      </c>
      <c r="CQ59" s="6" t="e">
        <f t="shared" si="48"/>
        <v>#N/A</v>
      </c>
      <c r="CR59" s="6" t="e">
        <f t="shared" si="49"/>
        <v>#N/A</v>
      </c>
      <c r="CS59">
        <v>22</v>
      </c>
      <c r="CT59" s="100">
        <f>$C$37</f>
        <v>0.86312546122017197</v>
      </c>
      <c r="CU59" s="6" t="e">
        <f t="shared" si="50"/>
        <v>#N/A</v>
      </c>
      <c r="CV59" s="6" t="e">
        <f t="shared" si="51"/>
        <v>#N/A</v>
      </c>
      <c r="CW59">
        <v>21</v>
      </c>
      <c r="CX59" s="100">
        <f>$C$36</f>
        <v>0.87354536111568848</v>
      </c>
      <c r="CY59" s="6" t="e">
        <f t="shared" si="52"/>
        <v>#N/A</v>
      </c>
      <c r="CZ59" s="6" t="e">
        <f t="shared" si="53"/>
        <v>#N/A</v>
      </c>
      <c r="DA59">
        <v>20</v>
      </c>
      <c r="DB59" s="100">
        <f>$C$35</f>
        <v>0.88409105305269942</v>
      </c>
      <c r="DC59" s="6" t="e">
        <f t="shared" si="54"/>
        <v>#N/A</v>
      </c>
      <c r="DD59" s="6" t="e">
        <f t="shared" si="55"/>
        <v>#N/A</v>
      </c>
      <c r="DE59">
        <v>19</v>
      </c>
      <c r="DF59" s="100">
        <f>$C$34</f>
        <v>0.89476405562906636</v>
      </c>
      <c r="DG59" s="6" t="e">
        <f t="shared" si="56"/>
        <v>#N/A</v>
      </c>
      <c r="DH59" s="6" t="e">
        <f t="shared" si="57"/>
        <v>#N/A</v>
      </c>
      <c r="DI59">
        <v>18</v>
      </c>
      <c r="DJ59" s="100">
        <f>$C$33</f>
        <v>0.9055659057756037</v>
      </c>
      <c r="DK59" s="6" t="e">
        <f t="shared" si="58"/>
        <v>#N/A</v>
      </c>
      <c r="DL59" s="6" t="e">
        <f t="shared" si="59"/>
        <v>#N/A</v>
      </c>
      <c r="DM59">
        <v>17</v>
      </c>
      <c r="DN59" s="100">
        <f>$C$32</f>
        <v>0.91649815897739817</v>
      </c>
      <c r="DO59" s="6" t="e">
        <f t="shared" si="60"/>
        <v>#N/A</v>
      </c>
      <c r="DP59" s="6" t="e">
        <f t="shared" si="61"/>
        <v>#N/A</v>
      </c>
      <c r="DQ59">
        <v>16</v>
      </c>
      <c r="DR59" s="100">
        <f>$C$31</f>
        <v>0.92756238949780168</v>
      </c>
      <c r="DS59" s="6" t="e">
        <f t="shared" si="62"/>
        <v>#N/A</v>
      </c>
      <c r="DT59" s="6" t="e">
        <f t="shared" si="63"/>
        <v>#N/A</v>
      </c>
      <c r="DU59">
        <v>15</v>
      </c>
      <c r="DV59" s="100">
        <f>$C$30</f>
        <v>0.9387601906051285</v>
      </c>
      <c r="DW59" s="6" t="e">
        <f t="shared" si="64"/>
        <v>#N/A</v>
      </c>
      <c r="DX59" s="6" t="e">
        <f t="shared" si="65"/>
        <v>#N/A</v>
      </c>
      <c r="DZ59">
        <v>44</v>
      </c>
      <c r="EA59">
        <f t="shared" si="8"/>
        <v>-30</v>
      </c>
      <c r="EB59" s="100" t="e">
        <f t="shared" si="9"/>
        <v>#N/A</v>
      </c>
      <c r="EC59" s="5" t="e">
        <f t="shared" si="70"/>
        <v>#N/A</v>
      </c>
      <c r="ED59" s="5" t="e">
        <f t="shared" si="71"/>
        <v>#N/A</v>
      </c>
    </row>
    <row r="60" spans="2:134">
      <c r="B60">
        <v>45</v>
      </c>
      <c r="C60" s="100">
        <f>Parameters!$C$41*EXP(Parameters!$D$41*B60)</f>
        <v>0.65495076084312687</v>
      </c>
      <c r="D60" s="6" t="e">
        <f t="shared" si="66"/>
        <v>#N/A</v>
      </c>
      <c r="E60" s="6" t="e">
        <f t="shared" si="67"/>
        <v>#N/A</v>
      </c>
      <c r="G60" s="99"/>
      <c r="I60">
        <v>45</v>
      </c>
      <c r="J60" s="100">
        <f>$C$60</f>
        <v>0.65495076084312687</v>
      </c>
      <c r="K60" s="6" t="e">
        <f t="shared" si="68"/>
        <v>#N/A</v>
      </c>
      <c r="L60" s="6" t="e">
        <f t="shared" si="69"/>
        <v>#N/A</v>
      </c>
      <c r="M60">
        <v>44</v>
      </c>
      <c r="N60" s="100">
        <f>$C$59</f>
        <v>0.66285751562108253</v>
      </c>
      <c r="O60" s="6" t="e">
        <f t="shared" si="72"/>
        <v>#N/A</v>
      </c>
      <c r="P60" s="6" t="e">
        <f t="shared" si="73"/>
        <v>#N/A</v>
      </c>
      <c r="Q60">
        <v>43</v>
      </c>
      <c r="R60" s="100">
        <f>$C$58</f>
        <v>0.67085972302671093</v>
      </c>
      <c r="S60" s="6" t="e">
        <f t="shared" si="74"/>
        <v>#N/A</v>
      </c>
      <c r="T60" s="6" t="e">
        <f t="shared" si="75"/>
        <v>#N/A</v>
      </c>
      <c r="U60">
        <v>42</v>
      </c>
      <c r="V60" s="100">
        <f>$C$57</f>
        <v>0.67895853539170625</v>
      </c>
      <c r="W60" s="6" t="e">
        <f t="shared" si="76"/>
        <v>#N/A</v>
      </c>
      <c r="X60" s="6" t="e">
        <f t="shared" si="77"/>
        <v>#N/A</v>
      </c>
      <c r="Y60">
        <v>41</v>
      </c>
      <c r="Z60" s="100">
        <f>$C$56</f>
        <v>0.68715511895904413</v>
      </c>
      <c r="AA60" s="6" t="e">
        <f t="shared" si="78"/>
        <v>#N/A</v>
      </c>
      <c r="AB60" s="6" t="e">
        <f t="shared" si="79"/>
        <v>#N/A</v>
      </c>
      <c r="AC60">
        <v>40</v>
      </c>
      <c r="AD60" s="100">
        <f>$C$55</f>
        <v>0.69545065405092166</v>
      </c>
      <c r="AE60" s="6" t="e">
        <f t="shared" si="80"/>
        <v>#N/A</v>
      </c>
      <c r="AF60" s="6" t="e">
        <f t="shared" si="81"/>
        <v>#N/A</v>
      </c>
      <c r="AG60">
        <v>39</v>
      </c>
      <c r="AH60" s="100">
        <f>$C$54</f>
        <v>0.70384633523872708</v>
      </c>
      <c r="AI60" s="6" t="e">
        <f t="shared" si="82"/>
        <v>#N/A</v>
      </c>
      <c r="AJ60" s="6" t="e">
        <f t="shared" si="83"/>
        <v>#N/A</v>
      </c>
      <c r="AK60">
        <v>38</v>
      </c>
      <c r="AL60" s="100">
        <f>$C$53</f>
        <v>0.71234337151505911</v>
      </c>
      <c r="AM60" s="6" t="e">
        <f t="shared" si="84"/>
        <v>#N/A</v>
      </c>
      <c r="AN60" s="6" t="e">
        <f t="shared" si="85"/>
        <v>#N/A</v>
      </c>
      <c r="AO60">
        <v>37</v>
      </c>
      <c r="AP60" s="100">
        <f>$C$52</f>
        <v>0.72094298646782473</v>
      </c>
      <c r="AQ60" s="6" t="e">
        <f t="shared" si="86"/>
        <v>#N/A</v>
      </c>
      <c r="AR60" s="6" t="e">
        <f t="shared" si="87"/>
        <v>#N/A</v>
      </c>
      <c r="AS60">
        <v>36</v>
      </c>
      <c r="AT60" s="100">
        <f>$C$51</f>
        <v>0.72964641845643718</v>
      </c>
      <c r="AU60" s="6" t="e">
        <f t="shared" si="88"/>
        <v>#N/A</v>
      </c>
      <c r="AV60" s="6" t="e">
        <f t="shared" si="89"/>
        <v>#N/A</v>
      </c>
      <c r="AW60">
        <v>35</v>
      </c>
      <c r="AX60" s="100">
        <f>$C$50</f>
        <v>0.73845492079014219</v>
      </c>
      <c r="AY60" s="6" t="e">
        <f t="shared" si="90"/>
        <v>#N/A</v>
      </c>
      <c r="AZ60" s="6" t="e">
        <f t="shared" si="91"/>
        <v>#N/A</v>
      </c>
      <c r="BA60">
        <v>34</v>
      </c>
      <c r="BB60" s="100">
        <f>$C$49</f>
        <v>0.74736976190849747</v>
      </c>
      <c r="BC60" s="6" t="e">
        <f t="shared" si="92"/>
        <v>#N/A</v>
      </c>
      <c r="BD60" s="6" t="e">
        <f t="shared" si="93"/>
        <v>#N/A</v>
      </c>
      <c r="BE60">
        <v>33</v>
      </c>
      <c r="BF60" s="100">
        <f>$C$48</f>
        <v>0.75639222556402852</v>
      </c>
      <c r="BG60" s="6" t="e">
        <f t="shared" ref="BG60:BG91" si="94">-$D$10*(1-BF60)</f>
        <v>#N/A</v>
      </c>
      <c r="BH60" s="6" t="e">
        <f t="shared" ref="BH60:BH91" si="95">$D$10+BG60</f>
        <v>#N/A</v>
      </c>
      <c r="BI60">
        <v>32</v>
      </c>
      <c r="BJ60" s="100">
        <f>$C$47</f>
        <v>0.76552361100709287</v>
      </c>
      <c r="BK60" s="6" t="e">
        <f t="shared" si="32"/>
        <v>#N/A</v>
      </c>
      <c r="BL60" s="6" t="e">
        <f t="shared" si="33"/>
        <v>#N/A</v>
      </c>
      <c r="BM60">
        <v>31</v>
      </c>
      <c r="BN60" s="100">
        <f>$C$46</f>
        <v>0.77476523317297352</v>
      </c>
      <c r="BO60" s="6" t="e">
        <f t="shared" si="34"/>
        <v>#N/A</v>
      </c>
      <c r="BP60" s="6" t="e">
        <f t="shared" si="35"/>
        <v>#N/A</v>
      </c>
      <c r="BQ60">
        <v>30</v>
      </c>
      <c r="BR60" s="100">
        <f>$C$45</f>
        <v>0.78411842287123168</v>
      </c>
      <c r="BS60" s="6" t="e">
        <f t="shared" si="36"/>
        <v>#N/A</v>
      </c>
      <c r="BT60" s="6" t="e">
        <f t="shared" si="37"/>
        <v>#N/A</v>
      </c>
      <c r="BU60">
        <v>29</v>
      </c>
      <c r="BV60" s="100">
        <f>$C$44</f>
        <v>0.79358452697734649</v>
      </c>
      <c r="BW60" s="6" t="e">
        <f t="shared" si="38"/>
        <v>#N/A</v>
      </c>
      <c r="BX60" s="6" t="e">
        <f t="shared" si="39"/>
        <v>#N/A</v>
      </c>
      <c r="BY60">
        <v>28</v>
      </c>
      <c r="BZ60" s="100">
        <f>$C$43</f>
        <v>0.80316490862666667</v>
      </c>
      <c r="CA60" s="6" t="e">
        <f t="shared" si="40"/>
        <v>#N/A</v>
      </c>
      <c r="CB60" s="6" t="e">
        <f t="shared" si="41"/>
        <v>#N/A</v>
      </c>
      <c r="CC60">
        <v>27</v>
      </c>
      <c r="CD60" s="100">
        <f>$C$42</f>
        <v>0.8128609474107048</v>
      </c>
      <c r="CE60" s="6" t="e">
        <f t="shared" si="42"/>
        <v>#N/A</v>
      </c>
      <c r="CF60" s="6" t="e">
        <f t="shared" si="43"/>
        <v>#N/A</v>
      </c>
      <c r="CG60">
        <v>26</v>
      </c>
      <c r="CH60" s="100">
        <f>$C$41</f>
        <v>0.82267403957580054</v>
      </c>
      <c r="CI60" s="6" t="e">
        <f t="shared" si="44"/>
        <v>#N/A</v>
      </c>
      <c r="CJ60" s="6" t="e">
        <f t="shared" si="45"/>
        <v>#N/A</v>
      </c>
      <c r="CK60">
        <v>25</v>
      </c>
      <c r="CL60" s="100">
        <f>$C$40</f>
        <v>0.83260559822418267</v>
      </c>
      <c r="CM60" s="6" t="e">
        <f t="shared" si="46"/>
        <v>#N/A</v>
      </c>
      <c r="CN60" s="6" t="e">
        <f t="shared" si="47"/>
        <v>#N/A</v>
      </c>
      <c r="CO60">
        <v>24</v>
      </c>
      <c r="CP60" s="100">
        <f>$C$39</f>
        <v>0.84265705351745845</v>
      </c>
      <c r="CQ60" s="6" t="e">
        <f t="shared" si="48"/>
        <v>#N/A</v>
      </c>
      <c r="CR60" s="6" t="e">
        <f t="shared" si="49"/>
        <v>#N/A</v>
      </c>
      <c r="CS60">
        <v>23</v>
      </c>
      <c r="CT60" s="100">
        <f>$C$38</f>
        <v>0.85282985288255908</v>
      </c>
      <c r="CU60" s="6" t="e">
        <f t="shared" si="50"/>
        <v>#N/A</v>
      </c>
      <c r="CV60" s="6" t="e">
        <f t="shared" si="51"/>
        <v>#N/A</v>
      </c>
      <c r="CW60">
        <v>22</v>
      </c>
      <c r="CX60" s="100">
        <f>$C$37</f>
        <v>0.86312546122017197</v>
      </c>
      <c r="CY60" s="6" t="e">
        <f t="shared" si="52"/>
        <v>#N/A</v>
      </c>
      <c r="CZ60" s="6" t="e">
        <f t="shared" si="53"/>
        <v>#N/A</v>
      </c>
      <c r="DA60">
        <v>21</v>
      </c>
      <c r="DB60" s="100">
        <f>$C$36</f>
        <v>0.87354536111568848</v>
      </c>
      <c r="DC60" s="6" t="e">
        <f t="shared" si="54"/>
        <v>#N/A</v>
      </c>
      <c r="DD60" s="6" t="e">
        <f t="shared" si="55"/>
        <v>#N/A</v>
      </c>
      <c r="DE60">
        <v>20</v>
      </c>
      <c r="DF60" s="100">
        <f>$C$35</f>
        <v>0.88409105305269942</v>
      </c>
      <c r="DG60" s="6" t="e">
        <f t="shared" si="56"/>
        <v>#N/A</v>
      </c>
      <c r="DH60" s="6" t="e">
        <f t="shared" si="57"/>
        <v>#N/A</v>
      </c>
      <c r="DI60">
        <v>19</v>
      </c>
      <c r="DJ60" s="100">
        <f>$C$34</f>
        <v>0.89476405562906636</v>
      </c>
      <c r="DK60" s="6" t="e">
        <f t="shared" si="58"/>
        <v>#N/A</v>
      </c>
      <c r="DL60" s="6" t="e">
        <f t="shared" si="59"/>
        <v>#N/A</v>
      </c>
      <c r="DM60">
        <v>18</v>
      </c>
      <c r="DN60" s="100">
        <f>$C$33</f>
        <v>0.9055659057756037</v>
      </c>
      <c r="DO60" s="6" t="e">
        <f t="shared" si="60"/>
        <v>#N/A</v>
      </c>
      <c r="DP60" s="6" t="e">
        <f t="shared" si="61"/>
        <v>#N/A</v>
      </c>
      <c r="DQ60">
        <v>17</v>
      </c>
      <c r="DR60" s="100">
        <f>$C$32</f>
        <v>0.91649815897739817</v>
      </c>
      <c r="DS60" s="6" t="e">
        <f t="shared" si="62"/>
        <v>#N/A</v>
      </c>
      <c r="DT60" s="6" t="e">
        <f t="shared" si="63"/>
        <v>#N/A</v>
      </c>
      <c r="DU60">
        <v>16</v>
      </c>
      <c r="DV60" s="100">
        <f>$C$31</f>
        <v>0.92756238949780168</v>
      </c>
      <c r="DW60" s="6" t="e">
        <f t="shared" si="64"/>
        <v>#N/A</v>
      </c>
      <c r="DX60" s="6" t="e">
        <f t="shared" si="65"/>
        <v>#N/A</v>
      </c>
      <c r="DZ60">
        <v>45</v>
      </c>
      <c r="EA60">
        <f t="shared" si="8"/>
        <v>-30</v>
      </c>
      <c r="EB60" s="100" t="e">
        <f t="shared" si="9"/>
        <v>#N/A</v>
      </c>
      <c r="EC60" s="5" t="e">
        <f t="shared" si="70"/>
        <v>#N/A</v>
      </c>
      <c r="ED60" s="5" t="e">
        <f t="shared" si="71"/>
        <v>#N/A</v>
      </c>
    </row>
    <row r="61" spans="2:134">
      <c r="B61">
        <v>46</v>
      </c>
      <c r="C61" s="100">
        <f>Parameters!$C$41*EXP(Parameters!$D$41*B61)</f>
        <v>0.64713832010649297</v>
      </c>
      <c r="D61" s="6" t="e">
        <f t="shared" si="66"/>
        <v>#N/A</v>
      </c>
      <c r="E61" s="6" t="e">
        <f t="shared" si="67"/>
        <v>#N/A</v>
      </c>
      <c r="G61" s="99"/>
      <c r="I61">
        <v>46</v>
      </c>
      <c r="J61" s="100">
        <f>$C$61</f>
        <v>0.64713832010649297</v>
      </c>
      <c r="K61" s="6" t="e">
        <f t="shared" si="68"/>
        <v>#N/A</v>
      </c>
      <c r="L61" s="6" t="e">
        <f t="shared" si="69"/>
        <v>#N/A</v>
      </c>
      <c r="M61">
        <v>45</v>
      </c>
      <c r="N61" s="100">
        <f>$C$60</f>
        <v>0.65495076084312687</v>
      </c>
      <c r="O61" s="6" t="e">
        <f t="shared" si="72"/>
        <v>#N/A</v>
      </c>
      <c r="P61" s="6" t="e">
        <f t="shared" si="73"/>
        <v>#N/A</v>
      </c>
      <c r="Q61">
        <v>44</v>
      </c>
      <c r="R61" s="100">
        <f>$C$59</f>
        <v>0.66285751562108253</v>
      </c>
      <c r="S61" s="6" t="e">
        <f t="shared" si="74"/>
        <v>#N/A</v>
      </c>
      <c r="T61" s="6" t="e">
        <f t="shared" si="75"/>
        <v>#N/A</v>
      </c>
      <c r="U61">
        <v>43</v>
      </c>
      <c r="V61" s="100">
        <f>$C$58</f>
        <v>0.67085972302671093</v>
      </c>
      <c r="W61" s="6" t="e">
        <f t="shared" si="76"/>
        <v>#N/A</v>
      </c>
      <c r="X61" s="6" t="e">
        <f t="shared" si="77"/>
        <v>#N/A</v>
      </c>
      <c r="Y61">
        <v>42</v>
      </c>
      <c r="Z61" s="100">
        <f>$C$57</f>
        <v>0.67895853539170625</v>
      </c>
      <c r="AA61" s="6" t="e">
        <f t="shared" si="78"/>
        <v>#N/A</v>
      </c>
      <c r="AB61" s="6" t="e">
        <f t="shared" si="79"/>
        <v>#N/A</v>
      </c>
      <c r="AC61">
        <v>41</v>
      </c>
      <c r="AD61" s="100">
        <f>$C$56</f>
        <v>0.68715511895904413</v>
      </c>
      <c r="AE61" s="6" t="e">
        <f t="shared" si="80"/>
        <v>#N/A</v>
      </c>
      <c r="AF61" s="6" t="e">
        <f t="shared" si="81"/>
        <v>#N/A</v>
      </c>
      <c r="AG61">
        <v>40</v>
      </c>
      <c r="AH61" s="100">
        <f>$C$55</f>
        <v>0.69545065405092166</v>
      </c>
      <c r="AI61" s="6" t="e">
        <f t="shared" si="82"/>
        <v>#N/A</v>
      </c>
      <c r="AJ61" s="6" t="e">
        <f t="shared" si="83"/>
        <v>#N/A</v>
      </c>
      <c r="AK61">
        <v>39</v>
      </c>
      <c r="AL61" s="100">
        <f>$C$54</f>
        <v>0.70384633523872708</v>
      </c>
      <c r="AM61" s="6" t="e">
        <f t="shared" si="84"/>
        <v>#N/A</v>
      </c>
      <c r="AN61" s="6" t="e">
        <f t="shared" si="85"/>
        <v>#N/A</v>
      </c>
      <c r="AO61">
        <v>38</v>
      </c>
      <c r="AP61" s="100">
        <f>$C$53</f>
        <v>0.71234337151505911</v>
      </c>
      <c r="AQ61" s="6" t="e">
        <f t="shared" si="86"/>
        <v>#N/A</v>
      </c>
      <c r="AR61" s="6" t="e">
        <f t="shared" si="87"/>
        <v>#N/A</v>
      </c>
      <c r="AS61">
        <v>37</v>
      </c>
      <c r="AT61" s="100">
        <f>$C$52</f>
        <v>0.72094298646782473</v>
      </c>
      <c r="AU61" s="6" t="e">
        <f t="shared" si="88"/>
        <v>#N/A</v>
      </c>
      <c r="AV61" s="6" t="e">
        <f t="shared" si="89"/>
        <v>#N/A</v>
      </c>
      <c r="AW61">
        <v>36</v>
      </c>
      <c r="AX61" s="100">
        <f>$C$51</f>
        <v>0.72964641845643718</v>
      </c>
      <c r="AY61" s="6" t="e">
        <f t="shared" si="90"/>
        <v>#N/A</v>
      </c>
      <c r="AZ61" s="6" t="e">
        <f t="shared" si="91"/>
        <v>#N/A</v>
      </c>
      <c r="BA61">
        <v>35</v>
      </c>
      <c r="BB61" s="100">
        <f>$C$50</f>
        <v>0.73845492079014219</v>
      </c>
      <c r="BC61" s="6" t="e">
        <f t="shared" si="92"/>
        <v>#N/A</v>
      </c>
      <c r="BD61" s="6" t="e">
        <f t="shared" si="93"/>
        <v>#N/A</v>
      </c>
      <c r="BE61">
        <v>34</v>
      </c>
      <c r="BF61" s="100">
        <f>$C$49</f>
        <v>0.74736976190849747</v>
      </c>
      <c r="BG61" s="6" t="e">
        <f t="shared" si="94"/>
        <v>#N/A</v>
      </c>
      <c r="BH61" s="6" t="e">
        <f t="shared" si="95"/>
        <v>#N/A</v>
      </c>
      <c r="BI61">
        <v>33</v>
      </c>
      <c r="BJ61" s="100">
        <f>$C$48</f>
        <v>0.75639222556402852</v>
      </c>
      <c r="BK61" s="6" t="e">
        <f t="shared" ref="BK61:BK92" si="96">-$D$10*(1-BJ61)</f>
        <v>#N/A</v>
      </c>
      <c r="BL61" s="6" t="e">
        <f t="shared" ref="BL61:BL92" si="97">$D$10+BK61</f>
        <v>#N/A</v>
      </c>
      <c r="BM61">
        <v>32</v>
      </c>
      <c r="BN61" s="100">
        <f>$C$47</f>
        <v>0.76552361100709287</v>
      </c>
      <c r="BO61" s="6" t="e">
        <f t="shared" si="34"/>
        <v>#N/A</v>
      </c>
      <c r="BP61" s="6" t="e">
        <f t="shared" si="35"/>
        <v>#N/A</v>
      </c>
      <c r="BQ61">
        <v>31</v>
      </c>
      <c r="BR61" s="100">
        <f>$C$46</f>
        <v>0.77476523317297352</v>
      </c>
      <c r="BS61" s="6" t="e">
        <f t="shared" si="36"/>
        <v>#N/A</v>
      </c>
      <c r="BT61" s="6" t="e">
        <f t="shared" si="37"/>
        <v>#N/A</v>
      </c>
      <c r="BU61">
        <v>30</v>
      </c>
      <c r="BV61" s="100">
        <f>$C$45</f>
        <v>0.78411842287123168</v>
      </c>
      <c r="BW61" s="6" t="e">
        <f t="shared" si="38"/>
        <v>#N/A</v>
      </c>
      <c r="BX61" s="6" t="e">
        <f t="shared" si="39"/>
        <v>#N/A</v>
      </c>
      <c r="BY61">
        <v>29</v>
      </c>
      <c r="BZ61" s="100">
        <f>$C$44</f>
        <v>0.79358452697734649</v>
      </c>
      <c r="CA61" s="6" t="e">
        <f t="shared" si="40"/>
        <v>#N/A</v>
      </c>
      <c r="CB61" s="6" t="e">
        <f t="shared" si="41"/>
        <v>#N/A</v>
      </c>
      <c r="CC61">
        <v>28</v>
      </c>
      <c r="CD61" s="100">
        <f>$C$43</f>
        <v>0.80316490862666667</v>
      </c>
      <c r="CE61" s="6" t="e">
        <f t="shared" si="42"/>
        <v>#N/A</v>
      </c>
      <c r="CF61" s="6" t="e">
        <f t="shared" si="43"/>
        <v>#N/A</v>
      </c>
      <c r="CG61">
        <v>27</v>
      </c>
      <c r="CH61" s="100">
        <f>$C$42</f>
        <v>0.8128609474107048</v>
      </c>
      <c r="CI61" s="6" t="e">
        <f t="shared" si="44"/>
        <v>#N/A</v>
      </c>
      <c r="CJ61" s="6" t="e">
        <f t="shared" si="45"/>
        <v>#N/A</v>
      </c>
      <c r="CK61">
        <v>26</v>
      </c>
      <c r="CL61" s="100">
        <f>$C$41</f>
        <v>0.82267403957580054</v>
      </c>
      <c r="CM61" s="6" t="e">
        <f t="shared" si="46"/>
        <v>#N/A</v>
      </c>
      <c r="CN61" s="6" t="e">
        <f t="shared" si="47"/>
        <v>#N/A</v>
      </c>
      <c r="CO61">
        <v>25</v>
      </c>
      <c r="CP61" s="100">
        <f>$C$40</f>
        <v>0.83260559822418267</v>
      </c>
      <c r="CQ61" s="6" t="e">
        <f t="shared" si="48"/>
        <v>#N/A</v>
      </c>
      <c r="CR61" s="6" t="e">
        <f t="shared" si="49"/>
        <v>#N/A</v>
      </c>
      <c r="CS61">
        <v>24</v>
      </c>
      <c r="CT61" s="100">
        <f>$C$39</f>
        <v>0.84265705351745845</v>
      </c>
      <c r="CU61" s="6" t="e">
        <f t="shared" si="50"/>
        <v>#N/A</v>
      </c>
      <c r="CV61" s="6" t="e">
        <f t="shared" si="51"/>
        <v>#N/A</v>
      </c>
      <c r="CW61">
        <v>23</v>
      </c>
      <c r="CX61" s="100">
        <f>$C$38</f>
        <v>0.85282985288255908</v>
      </c>
      <c r="CY61" s="6" t="e">
        <f t="shared" si="52"/>
        <v>#N/A</v>
      </c>
      <c r="CZ61" s="6" t="e">
        <f t="shared" si="53"/>
        <v>#N/A</v>
      </c>
      <c r="DA61">
        <v>22</v>
      </c>
      <c r="DB61" s="100">
        <f>$C$37</f>
        <v>0.86312546122017197</v>
      </c>
      <c r="DC61" s="6" t="e">
        <f t="shared" si="54"/>
        <v>#N/A</v>
      </c>
      <c r="DD61" s="6" t="e">
        <f t="shared" si="55"/>
        <v>#N/A</v>
      </c>
      <c r="DE61">
        <v>21</v>
      </c>
      <c r="DF61" s="100">
        <f>$C$36</f>
        <v>0.87354536111568848</v>
      </c>
      <c r="DG61" s="6" t="e">
        <f t="shared" si="56"/>
        <v>#N/A</v>
      </c>
      <c r="DH61" s="6" t="e">
        <f t="shared" si="57"/>
        <v>#N/A</v>
      </c>
      <c r="DI61">
        <v>20</v>
      </c>
      <c r="DJ61" s="100">
        <f>$C$35</f>
        <v>0.88409105305269942</v>
      </c>
      <c r="DK61" s="6" t="e">
        <f t="shared" si="58"/>
        <v>#N/A</v>
      </c>
      <c r="DL61" s="6" t="e">
        <f t="shared" si="59"/>
        <v>#N/A</v>
      </c>
      <c r="DM61">
        <v>19</v>
      </c>
      <c r="DN61" s="100">
        <f>$C$34</f>
        <v>0.89476405562906636</v>
      </c>
      <c r="DO61" s="6" t="e">
        <f t="shared" si="60"/>
        <v>#N/A</v>
      </c>
      <c r="DP61" s="6" t="e">
        <f t="shared" si="61"/>
        <v>#N/A</v>
      </c>
      <c r="DQ61">
        <v>18</v>
      </c>
      <c r="DR61" s="100">
        <f>$C$33</f>
        <v>0.9055659057756037</v>
      </c>
      <c r="DS61" s="6" t="e">
        <f t="shared" si="62"/>
        <v>#N/A</v>
      </c>
      <c r="DT61" s="6" t="e">
        <f t="shared" si="63"/>
        <v>#N/A</v>
      </c>
      <c r="DU61">
        <v>17</v>
      </c>
      <c r="DV61" s="100">
        <f>$C$32</f>
        <v>0.91649815897739817</v>
      </c>
      <c r="DW61" s="6" t="e">
        <f t="shared" si="64"/>
        <v>#N/A</v>
      </c>
      <c r="DX61" s="6" t="e">
        <f t="shared" si="65"/>
        <v>#N/A</v>
      </c>
      <c r="DZ61">
        <v>46</v>
      </c>
      <c r="EA61">
        <f t="shared" si="8"/>
        <v>-30</v>
      </c>
      <c r="EB61" s="100" t="e">
        <f t="shared" si="9"/>
        <v>#N/A</v>
      </c>
      <c r="EC61" s="5" t="e">
        <f t="shared" si="70"/>
        <v>#N/A</v>
      </c>
      <c r="ED61" s="5" t="e">
        <f t="shared" si="71"/>
        <v>#N/A</v>
      </c>
    </row>
    <row r="62" spans="2:134">
      <c r="B62">
        <v>47</v>
      </c>
      <c r="C62" s="100">
        <f>Parameters!$C$41*EXP(Parameters!$D$41*B62)</f>
        <v>0.63941906840621487</v>
      </c>
      <c r="D62" s="6" t="e">
        <f t="shared" si="66"/>
        <v>#N/A</v>
      </c>
      <c r="E62" s="6" t="e">
        <f t="shared" si="67"/>
        <v>#N/A</v>
      </c>
      <c r="G62" s="99"/>
      <c r="I62">
        <v>47</v>
      </c>
      <c r="J62" s="100">
        <f>$C$62</f>
        <v>0.63941906840621487</v>
      </c>
      <c r="K62" s="6" t="e">
        <f t="shared" si="68"/>
        <v>#N/A</v>
      </c>
      <c r="L62" s="6" t="e">
        <f t="shared" si="69"/>
        <v>#N/A</v>
      </c>
      <c r="M62">
        <v>46</v>
      </c>
      <c r="N62" s="100">
        <f>$C$61</f>
        <v>0.64713832010649297</v>
      </c>
      <c r="O62" s="6" t="e">
        <f t="shared" si="72"/>
        <v>#N/A</v>
      </c>
      <c r="P62" s="6" t="e">
        <f t="shared" si="73"/>
        <v>#N/A</v>
      </c>
      <c r="Q62">
        <v>45</v>
      </c>
      <c r="R62" s="100">
        <f>$C$60</f>
        <v>0.65495076084312687</v>
      </c>
      <c r="S62" s="6" t="e">
        <f t="shared" si="74"/>
        <v>#N/A</v>
      </c>
      <c r="T62" s="6" t="e">
        <f t="shared" si="75"/>
        <v>#N/A</v>
      </c>
      <c r="U62">
        <v>44</v>
      </c>
      <c r="V62" s="100">
        <f>$C$59</f>
        <v>0.66285751562108253</v>
      </c>
      <c r="W62" s="6" t="e">
        <f t="shared" si="76"/>
        <v>#N/A</v>
      </c>
      <c r="X62" s="6" t="e">
        <f t="shared" si="77"/>
        <v>#N/A</v>
      </c>
      <c r="Y62">
        <v>43</v>
      </c>
      <c r="Z62" s="100">
        <f>$C$58</f>
        <v>0.67085972302671093</v>
      </c>
      <c r="AA62" s="6" t="e">
        <f t="shared" si="78"/>
        <v>#N/A</v>
      </c>
      <c r="AB62" s="6" t="e">
        <f t="shared" si="79"/>
        <v>#N/A</v>
      </c>
      <c r="AC62">
        <v>42</v>
      </c>
      <c r="AD62" s="100">
        <f>$C$57</f>
        <v>0.67895853539170625</v>
      </c>
      <c r="AE62" s="6" t="e">
        <f t="shared" si="80"/>
        <v>#N/A</v>
      </c>
      <c r="AF62" s="6" t="e">
        <f t="shared" si="81"/>
        <v>#N/A</v>
      </c>
      <c r="AG62">
        <v>41</v>
      </c>
      <c r="AH62" s="100">
        <f>$C$56</f>
        <v>0.68715511895904413</v>
      </c>
      <c r="AI62" s="6" t="e">
        <f t="shared" si="82"/>
        <v>#N/A</v>
      </c>
      <c r="AJ62" s="6" t="e">
        <f t="shared" si="83"/>
        <v>#N/A</v>
      </c>
      <c r="AK62">
        <v>40</v>
      </c>
      <c r="AL62" s="100">
        <f>$C$55</f>
        <v>0.69545065405092166</v>
      </c>
      <c r="AM62" s="6" t="e">
        <f t="shared" si="84"/>
        <v>#N/A</v>
      </c>
      <c r="AN62" s="6" t="e">
        <f t="shared" si="85"/>
        <v>#N/A</v>
      </c>
      <c r="AO62">
        <v>39</v>
      </c>
      <c r="AP62" s="100">
        <f>$C$54</f>
        <v>0.70384633523872708</v>
      </c>
      <c r="AQ62" s="6" t="e">
        <f t="shared" si="86"/>
        <v>#N/A</v>
      </c>
      <c r="AR62" s="6" t="e">
        <f t="shared" si="87"/>
        <v>#N/A</v>
      </c>
      <c r="AS62">
        <v>38</v>
      </c>
      <c r="AT62" s="100">
        <f>$C$53</f>
        <v>0.71234337151505911</v>
      </c>
      <c r="AU62" s="6" t="e">
        <f t="shared" si="88"/>
        <v>#N/A</v>
      </c>
      <c r="AV62" s="6" t="e">
        <f t="shared" si="89"/>
        <v>#N/A</v>
      </c>
      <c r="AW62">
        <v>37</v>
      </c>
      <c r="AX62" s="100">
        <f>$C$52</f>
        <v>0.72094298646782473</v>
      </c>
      <c r="AY62" s="6" t="e">
        <f t="shared" si="90"/>
        <v>#N/A</v>
      </c>
      <c r="AZ62" s="6" t="e">
        <f t="shared" si="91"/>
        <v>#N/A</v>
      </c>
      <c r="BA62">
        <v>36</v>
      </c>
      <c r="BB62" s="100">
        <f>$C$51</f>
        <v>0.72964641845643718</v>
      </c>
      <c r="BC62" s="6" t="e">
        <f t="shared" si="92"/>
        <v>#N/A</v>
      </c>
      <c r="BD62" s="6" t="e">
        <f t="shared" si="93"/>
        <v>#N/A</v>
      </c>
      <c r="BE62">
        <v>35</v>
      </c>
      <c r="BF62" s="100">
        <f>$C$50</f>
        <v>0.73845492079014219</v>
      </c>
      <c r="BG62" s="6" t="e">
        <f t="shared" si="94"/>
        <v>#N/A</v>
      </c>
      <c r="BH62" s="6" t="e">
        <f t="shared" si="95"/>
        <v>#N/A</v>
      </c>
      <c r="BI62">
        <v>34</v>
      </c>
      <c r="BJ62" s="100">
        <f>$C$49</f>
        <v>0.74736976190849747</v>
      </c>
      <c r="BK62" s="6" t="e">
        <f t="shared" si="96"/>
        <v>#N/A</v>
      </c>
      <c r="BL62" s="6" t="e">
        <f t="shared" si="97"/>
        <v>#N/A</v>
      </c>
      <c r="BM62">
        <v>33</v>
      </c>
      <c r="BN62" s="100">
        <f>$C$48</f>
        <v>0.75639222556402852</v>
      </c>
      <c r="BO62" s="6" t="e">
        <f t="shared" ref="BO62:BO93" si="98">-$D$10*(1-BN62)</f>
        <v>#N/A</v>
      </c>
      <c r="BP62" s="6" t="e">
        <f t="shared" ref="BP62:BP93" si="99">$D$10+BO62</f>
        <v>#N/A</v>
      </c>
      <c r="BQ62">
        <v>32</v>
      </c>
      <c r="BR62" s="100">
        <f>$C$47</f>
        <v>0.76552361100709287</v>
      </c>
      <c r="BS62" s="6" t="e">
        <f t="shared" si="36"/>
        <v>#N/A</v>
      </c>
      <c r="BT62" s="6" t="e">
        <f t="shared" si="37"/>
        <v>#N/A</v>
      </c>
      <c r="BU62">
        <v>31</v>
      </c>
      <c r="BV62" s="100">
        <f>$C$46</f>
        <v>0.77476523317297352</v>
      </c>
      <c r="BW62" s="6" t="e">
        <f t="shared" si="38"/>
        <v>#N/A</v>
      </c>
      <c r="BX62" s="6" t="e">
        <f t="shared" si="39"/>
        <v>#N/A</v>
      </c>
      <c r="BY62">
        <v>30</v>
      </c>
      <c r="BZ62" s="100">
        <f>$C$45</f>
        <v>0.78411842287123168</v>
      </c>
      <c r="CA62" s="6" t="e">
        <f t="shared" si="40"/>
        <v>#N/A</v>
      </c>
      <c r="CB62" s="6" t="e">
        <f t="shared" si="41"/>
        <v>#N/A</v>
      </c>
      <c r="CC62">
        <v>29</v>
      </c>
      <c r="CD62" s="100">
        <f>$C$44</f>
        <v>0.79358452697734649</v>
      </c>
      <c r="CE62" s="6" t="e">
        <f t="shared" si="42"/>
        <v>#N/A</v>
      </c>
      <c r="CF62" s="6" t="e">
        <f t="shared" si="43"/>
        <v>#N/A</v>
      </c>
      <c r="CG62">
        <v>28</v>
      </c>
      <c r="CH62" s="100">
        <f>$C$43</f>
        <v>0.80316490862666667</v>
      </c>
      <c r="CI62" s="6" t="e">
        <f t="shared" si="44"/>
        <v>#N/A</v>
      </c>
      <c r="CJ62" s="6" t="e">
        <f t="shared" si="45"/>
        <v>#N/A</v>
      </c>
      <c r="CK62">
        <v>27</v>
      </c>
      <c r="CL62" s="100">
        <f>$C$42</f>
        <v>0.8128609474107048</v>
      </c>
      <c r="CM62" s="6" t="e">
        <f t="shared" si="46"/>
        <v>#N/A</v>
      </c>
      <c r="CN62" s="6" t="e">
        <f t="shared" si="47"/>
        <v>#N/A</v>
      </c>
      <c r="CO62">
        <v>26</v>
      </c>
      <c r="CP62" s="100">
        <f>$C$41</f>
        <v>0.82267403957580054</v>
      </c>
      <c r="CQ62" s="6" t="e">
        <f t="shared" si="48"/>
        <v>#N/A</v>
      </c>
      <c r="CR62" s="6" t="e">
        <f t="shared" si="49"/>
        <v>#N/A</v>
      </c>
      <c r="CS62">
        <v>25</v>
      </c>
      <c r="CT62" s="100">
        <f>$C$40</f>
        <v>0.83260559822418267</v>
      </c>
      <c r="CU62" s="6" t="e">
        <f t="shared" si="50"/>
        <v>#N/A</v>
      </c>
      <c r="CV62" s="6" t="e">
        <f t="shared" si="51"/>
        <v>#N/A</v>
      </c>
      <c r="CW62">
        <v>24</v>
      </c>
      <c r="CX62" s="100">
        <f>$C$39</f>
        <v>0.84265705351745845</v>
      </c>
      <c r="CY62" s="6" t="e">
        <f t="shared" si="52"/>
        <v>#N/A</v>
      </c>
      <c r="CZ62" s="6" t="e">
        <f t="shared" si="53"/>
        <v>#N/A</v>
      </c>
      <c r="DA62">
        <v>23</v>
      </c>
      <c r="DB62" s="100">
        <f>$C$38</f>
        <v>0.85282985288255908</v>
      </c>
      <c r="DC62" s="6" t="e">
        <f t="shared" si="54"/>
        <v>#N/A</v>
      </c>
      <c r="DD62" s="6" t="e">
        <f t="shared" si="55"/>
        <v>#N/A</v>
      </c>
      <c r="DE62">
        <v>22</v>
      </c>
      <c r="DF62" s="100">
        <f>$C$37</f>
        <v>0.86312546122017197</v>
      </c>
      <c r="DG62" s="6" t="e">
        <f t="shared" si="56"/>
        <v>#N/A</v>
      </c>
      <c r="DH62" s="6" t="e">
        <f t="shared" si="57"/>
        <v>#N/A</v>
      </c>
      <c r="DI62">
        <v>21</v>
      </c>
      <c r="DJ62" s="100">
        <f>$C$36</f>
        <v>0.87354536111568848</v>
      </c>
      <c r="DK62" s="6" t="e">
        <f t="shared" si="58"/>
        <v>#N/A</v>
      </c>
      <c r="DL62" s="6" t="e">
        <f t="shared" si="59"/>
        <v>#N/A</v>
      </c>
      <c r="DM62">
        <v>20</v>
      </c>
      <c r="DN62" s="100">
        <f>$C$35</f>
        <v>0.88409105305269942</v>
      </c>
      <c r="DO62" s="6" t="e">
        <f t="shared" si="60"/>
        <v>#N/A</v>
      </c>
      <c r="DP62" s="6" t="e">
        <f t="shared" si="61"/>
        <v>#N/A</v>
      </c>
      <c r="DQ62">
        <v>19</v>
      </c>
      <c r="DR62" s="100">
        <f>$C$34</f>
        <v>0.89476405562906636</v>
      </c>
      <c r="DS62" s="6" t="e">
        <f t="shared" si="62"/>
        <v>#N/A</v>
      </c>
      <c r="DT62" s="6" t="e">
        <f t="shared" si="63"/>
        <v>#N/A</v>
      </c>
      <c r="DU62">
        <v>18</v>
      </c>
      <c r="DV62" s="100">
        <f>$C$33</f>
        <v>0.9055659057756037</v>
      </c>
      <c r="DW62" s="6" t="e">
        <f t="shared" si="64"/>
        <v>#N/A</v>
      </c>
      <c r="DX62" s="6" t="e">
        <f t="shared" si="65"/>
        <v>#N/A</v>
      </c>
      <c r="DZ62">
        <v>47</v>
      </c>
      <c r="EA62">
        <f t="shared" si="8"/>
        <v>-30</v>
      </c>
      <c r="EB62" s="100" t="e">
        <f t="shared" si="9"/>
        <v>#N/A</v>
      </c>
      <c r="EC62" s="5" t="e">
        <f t="shared" si="70"/>
        <v>#N/A</v>
      </c>
      <c r="ED62" s="5" t="e">
        <f t="shared" si="71"/>
        <v>#N/A</v>
      </c>
    </row>
    <row r="63" spans="2:134">
      <c r="B63">
        <v>48</v>
      </c>
      <c r="C63" s="100">
        <f>Parameters!$C$41*EXP(Parameters!$D$41*B63)</f>
        <v>0.63179189415670867</v>
      </c>
      <c r="D63" s="6" t="e">
        <f t="shared" si="66"/>
        <v>#N/A</v>
      </c>
      <c r="E63" s="6" t="e">
        <f t="shared" si="67"/>
        <v>#N/A</v>
      </c>
      <c r="G63" s="99"/>
      <c r="I63">
        <v>48</v>
      </c>
      <c r="J63" s="100">
        <f>$C$63</f>
        <v>0.63179189415670867</v>
      </c>
      <c r="K63" s="6" t="e">
        <f t="shared" si="68"/>
        <v>#N/A</v>
      </c>
      <c r="L63" s="6" t="e">
        <f t="shared" si="69"/>
        <v>#N/A</v>
      </c>
      <c r="M63">
        <v>47</v>
      </c>
      <c r="N63" s="100">
        <f>$C$62</f>
        <v>0.63941906840621487</v>
      </c>
      <c r="O63" s="6" t="e">
        <f t="shared" si="72"/>
        <v>#N/A</v>
      </c>
      <c r="P63" s="6" t="e">
        <f t="shared" si="73"/>
        <v>#N/A</v>
      </c>
      <c r="Q63">
        <v>46</v>
      </c>
      <c r="R63" s="100">
        <f>$C$61</f>
        <v>0.64713832010649297</v>
      </c>
      <c r="S63" s="6" t="e">
        <f t="shared" si="74"/>
        <v>#N/A</v>
      </c>
      <c r="T63" s="6" t="e">
        <f t="shared" si="75"/>
        <v>#N/A</v>
      </c>
      <c r="U63">
        <v>45</v>
      </c>
      <c r="V63" s="100">
        <f>$C$60</f>
        <v>0.65495076084312687</v>
      </c>
      <c r="W63" s="6" t="e">
        <f t="shared" si="76"/>
        <v>#N/A</v>
      </c>
      <c r="X63" s="6" t="e">
        <f t="shared" si="77"/>
        <v>#N/A</v>
      </c>
      <c r="Y63">
        <v>44</v>
      </c>
      <c r="Z63" s="100">
        <f>$C$59</f>
        <v>0.66285751562108253</v>
      </c>
      <c r="AA63" s="6" t="e">
        <f t="shared" si="78"/>
        <v>#N/A</v>
      </c>
      <c r="AB63" s="6" t="e">
        <f t="shared" si="79"/>
        <v>#N/A</v>
      </c>
      <c r="AC63">
        <v>43</v>
      </c>
      <c r="AD63" s="100">
        <f>$C$58</f>
        <v>0.67085972302671093</v>
      </c>
      <c r="AE63" s="6" t="e">
        <f t="shared" si="80"/>
        <v>#N/A</v>
      </c>
      <c r="AF63" s="6" t="e">
        <f t="shared" si="81"/>
        <v>#N/A</v>
      </c>
      <c r="AG63">
        <v>42</v>
      </c>
      <c r="AH63" s="100">
        <f>$C$57</f>
        <v>0.67895853539170625</v>
      </c>
      <c r="AI63" s="6" t="e">
        <f t="shared" si="82"/>
        <v>#N/A</v>
      </c>
      <c r="AJ63" s="6" t="e">
        <f t="shared" si="83"/>
        <v>#N/A</v>
      </c>
      <c r="AK63">
        <v>41</v>
      </c>
      <c r="AL63" s="100">
        <f>$C$56</f>
        <v>0.68715511895904413</v>
      </c>
      <c r="AM63" s="6" t="e">
        <f t="shared" si="84"/>
        <v>#N/A</v>
      </c>
      <c r="AN63" s="6" t="e">
        <f t="shared" si="85"/>
        <v>#N/A</v>
      </c>
      <c r="AO63">
        <v>40</v>
      </c>
      <c r="AP63" s="100">
        <f>$C$55</f>
        <v>0.69545065405092166</v>
      </c>
      <c r="AQ63" s="6" t="e">
        <f t="shared" si="86"/>
        <v>#N/A</v>
      </c>
      <c r="AR63" s="6" t="e">
        <f t="shared" si="87"/>
        <v>#N/A</v>
      </c>
      <c r="AS63">
        <v>39</v>
      </c>
      <c r="AT63" s="100">
        <f>$C$54</f>
        <v>0.70384633523872708</v>
      </c>
      <c r="AU63" s="6" t="e">
        <f t="shared" si="88"/>
        <v>#N/A</v>
      </c>
      <c r="AV63" s="6" t="e">
        <f t="shared" si="89"/>
        <v>#N/A</v>
      </c>
      <c r="AW63">
        <v>38</v>
      </c>
      <c r="AX63" s="100">
        <f>$C$53</f>
        <v>0.71234337151505911</v>
      </c>
      <c r="AY63" s="6" t="e">
        <f t="shared" si="90"/>
        <v>#N/A</v>
      </c>
      <c r="AZ63" s="6" t="e">
        <f t="shared" si="91"/>
        <v>#N/A</v>
      </c>
      <c r="BA63">
        <v>37</v>
      </c>
      <c r="BB63" s="100">
        <f>$C$52</f>
        <v>0.72094298646782473</v>
      </c>
      <c r="BC63" s="6" t="e">
        <f t="shared" si="92"/>
        <v>#N/A</v>
      </c>
      <c r="BD63" s="6" t="e">
        <f t="shared" si="93"/>
        <v>#N/A</v>
      </c>
      <c r="BE63">
        <v>36</v>
      </c>
      <c r="BF63" s="100">
        <f>$C$51</f>
        <v>0.72964641845643718</v>
      </c>
      <c r="BG63" s="6" t="e">
        <f t="shared" si="94"/>
        <v>#N/A</v>
      </c>
      <c r="BH63" s="6" t="e">
        <f t="shared" si="95"/>
        <v>#N/A</v>
      </c>
      <c r="BI63">
        <v>35</v>
      </c>
      <c r="BJ63" s="100">
        <f>$C$50</f>
        <v>0.73845492079014219</v>
      </c>
      <c r="BK63" s="6" t="e">
        <f t="shared" si="96"/>
        <v>#N/A</v>
      </c>
      <c r="BL63" s="6" t="e">
        <f t="shared" si="97"/>
        <v>#N/A</v>
      </c>
      <c r="BM63">
        <v>34</v>
      </c>
      <c r="BN63" s="100">
        <f>$C$49</f>
        <v>0.74736976190849747</v>
      </c>
      <c r="BO63" s="6" t="e">
        <f t="shared" si="98"/>
        <v>#N/A</v>
      </c>
      <c r="BP63" s="6" t="e">
        <f t="shared" si="99"/>
        <v>#N/A</v>
      </c>
      <c r="BQ63">
        <v>33</v>
      </c>
      <c r="BR63" s="100">
        <f>$C$48</f>
        <v>0.75639222556402852</v>
      </c>
      <c r="BS63" s="6" t="e">
        <f t="shared" ref="BS63:BS94" si="100">-$D$10*(1-BR63)</f>
        <v>#N/A</v>
      </c>
      <c r="BT63" s="6" t="e">
        <f t="shared" ref="BT63:BT94" si="101">$D$10+BS63</f>
        <v>#N/A</v>
      </c>
      <c r="BU63">
        <v>32</v>
      </c>
      <c r="BV63" s="100">
        <f>$C$47</f>
        <v>0.76552361100709287</v>
      </c>
      <c r="BW63" s="6" t="e">
        <f t="shared" si="38"/>
        <v>#N/A</v>
      </c>
      <c r="BX63" s="6" t="e">
        <f t="shared" si="39"/>
        <v>#N/A</v>
      </c>
      <c r="BY63">
        <v>31</v>
      </c>
      <c r="BZ63" s="100">
        <f>$C$46</f>
        <v>0.77476523317297352</v>
      </c>
      <c r="CA63" s="6" t="e">
        <f t="shared" si="40"/>
        <v>#N/A</v>
      </c>
      <c r="CB63" s="6" t="e">
        <f t="shared" si="41"/>
        <v>#N/A</v>
      </c>
      <c r="CC63">
        <v>30</v>
      </c>
      <c r="CD63" s="100">
        <f>$C$45</f>
        <v>0.78411842287123168</v>
      </c>
      <c r="CE63" s="6" t="e">
        <f t="shared" si="42"/>
        <v>#N/A</v>
      </c>
      <c r="CF63" s="6" t="e">
        <f t="shared" si="43"/>
        <v>#N/A</v>
      </c>
      <c r="CG63">
        <v>29</v>
      </c>
      <c r="CH63" s="100">
        <f>$C$44</f>
        <v>0.79358452697734649</v>
      </c>
      <c r="CI63" s="6" t="e">
        <f t="shared" si="44"/>
        <v>#N/A</v>
      </c>
      <c r="CJ63" s="6" t="e">
        <f t="shared" si="45"/>
        <v>#N/A</v>
      </c>
      <c r="CK63">
        <v>28</v>
      </c>
      <c r="CL63" s="100">
        <f>$C$43</f>
        <v>0.80316490862666667</v>
      </c>
      <c r="CM63" s="6" t="e">
        <f t="shared" si="46"/>
        <v>#N/A</v>
      </c>
      <c r="CN63" s="6" t="e">
        <f t="shared" si="47"/>
        <v>#N/A</v>
      </c>
      <c r="CO63">
        <v>27</v>
      </c>
      <c r="CP63" s="100">
        <f>$C$42</f>
        <v>0.8128609474107048</v>
      </c>
      <c r="CQ63" s="6" t="e">
        <f t="shared" si="48"/>
        <v>#N/A</v>
      </c>
      <c r="CR63" s="6" t="e">
        <f t="shared" si="49"/>
        <v>#N/A</v>
      </c>
      <c r="CS63">
        <v>26</v>
      </c>
      <c r="CT63" s="100">
        <f>$C$41</f>
        <v>0.82267403957580054</v>
      </c>
      <c r="CU63" s="6" t="e">
        <f t="shared" si="50"/>
        <v>#N/A</v>
      </c>
      <c r="CV63" s="6" t="e">
        <f t="shared" si="51"/>
        <v>#N/A</v>
      </c>
      <c r="CW63">
        <v>25</v>
      </c>
      <c r="CX63" s="100">
        <f>$C$40</f>
        <v>0.83260559822418267</v>
      </c>
      <c r="CY63" s="6" t="e">
        <f t="shared" si="52"/>
        <v>#N/A</v>
      </c>
      <c r="CZ63" s="6" t="e">
        <f t="shared" si="53"/>
        <v>#N/A</v>
      </c>
      <c r="DA63">
        <v>24</v>
      </c>
      <c r="DB63" s="100">
        <f>$C$39</f>
        <v>0.84265705351745845</v>
      </c>
      <c r="DC63" s="6" t="e">
        <f t="shared" si="54"/>
        <v>#N/A</v>
      </c>
      <c r="DD63" s="6" t="e">
        <f t="shared" si="55"/>
        <v>#N/A</v>
      </c>
      <c r="DE63">
        <v>23</v>
      </c>
      <c r="DF63" s="100">
        <f>$C$38</f>
        <v>0.85282985288255908</v>
      </c>
      <c r="DG63" s="6" t="e">
        <f t="shared" si="56"/>
        <v>#N/A</v>
      </c>
      <c r="DH63" s="6" t="e">
        <f t="shared" si="57"/>
        <v>#N/A</v>
      </c>
      <c r="DI63">
        <v>22</v>
      </c>
      <c r="DJ63" s="100">
        <f>$C$37</f>
        <v>0.86312546122017197</v>
      </c>
      <c r="DK63" s="6" t="e">
        <f t="shared" si="58"/>
        <v>#N/A</v>
      </c>
      <c r="DL63" s="6" t="e">
        <f t="shared" si="59"/>
        <v>#N/A</v>
      </c>
      <c r="DM63">
        <v>21</v>
      </c>
      <c r="DN63" s="100">
        <f>$C$36</f>
        <v>0.87354536111568848</v>
      </c>
      <c r="DO63" s="6" t="e">
        <f t="shared" si="60"/>
        <v>#N/A</v>
      </c>
      <c r="DP63" s="6" t="e">
        <f t="shared" si="61"/>
        <v>#N/A</v>
      </c>
      <c r="DQ63">
        <v>20</v>
      </c>
      <c r="DR63" s="100">
        <f>$C$35</f>
        <v>0.88409105305269942</v>
      </c>
      <c r="DS63" s="6" t="e">
        <f t="shared" si="62"/>
        <v>#N/A</v>
      </c>
      <c r="DT63" s="6" t="e">
        <f t="shared" si="63"/>
        <v>#N/A</v>
      </c>
      <c r="DU63">
        <v>19</v>
      </c>
      <c r="DV63" s="100">
        <f>$C$34</f>
        <v>0.89476405562906636</v>
      </c>
      <c r="DW63" s="6" t="e">
        <f t="shared" si="64"/>
        <v>#N/A</v>
      </c>
      <c r="DX63" s="6" t="e">
        <f t="shared" si="65"/>
        <v>#N/A</v>
      </c>
      <c r="DZ63">
        <v>48</v>
      </c>
      <c r="EA63">
        <f t="shared" si="8"/>
        <v>-30</v>
      </c>
      <c r="EB63" s="100" t="e">
        <f t="shared" si="9"/>
        <v>#N/A</v>
      </c>
      <c r="EC63" s="5" t="e">
        <f t="shared" si="70"/>
        <v>#N/A</v>
      </c>
      <c r="ED63" s="5" t="e">
        <f t="shared" si="71"/>
        <v>#N/A</v>
      </c>
    </row>
    <row r="64" spans="2:134">
      <c r="B64">
        <v>49</v>
      </c>
      <c r="C64" s="100">
        <f>Parameters!$C$41*EXP(Parameters!$D$41*B64)</f>
        <v>0.62425569903170264</v>
      </c>
      <c r="D64" s="6" t="e">
        <f t="shared" si="66"/>
        <v>#N/A</v>
      </c>
      <c r="E64" s="6" t="e">
        <f t="shared" si="67"/>
        <v>#N/A</v>
      </c>
      <c r="G64" s="99"/>
      <c r="I64">
        <v>49</v>
      </c>
      <c r="J64" s="100">
        <f>$C$64</f>
        <v>0.62425569903170264</v>
      </c>
      <c r="K64" s="6" t="e">
        <f t="shared" si="68"/>
        <v>#N/A</v>
      </c>
      <c r="L64" s="6" t="e">
        <f t="shared" si="69"/>
        <v>#N/A</v>
      </c>
      <c r="M64">
        <v>48</v>
      </c>
      <c r="N64" s="100">
        <f>$C$63</f>
        <v>0.63179189415670867</v>
      </c>
      <c r="O64" s="6" t="e">
        <f t="shared" si="72"/>
        <v>#N/A</v>
      </c>
      <c r="P64" s="6" t="e">
        <f t="shared" si="73"/>
        <v>#N/A</v>
      </c>
      <c r="Q64">
        <v>47</v>
      </c>
      <c r="R64" s="100">
        <f>$C$62</f>
        <v>0.63941906840621487</v>
      </c>
      <c r="S64" s="6" t="e">
        <f t="shared" si="74"/>
        <v>#N/A</v>
      </c>
      <c r="T64" s="6" t="e">
        <f t="shared" si="75"/>
        <v>#N/A</v>
      </c>
      <c r="U64">
        <v>46</v>
      </c>
      <c r="V64" s="100">
        <f>$C$61</f>
        <v>0.64713832010649297</v>
      </c>
      <c r="W64" s="6" t="e">
        <f t="shared" si="76"/>
        <v>#N/A</v>
      </c>
      <c r="X64" s="6" t="e">
        <f t="shared" si="77"/>
        <v>#N/A</v>
      </c>
      <c r="Y64">
        <v>45</v>
      </c>
      <c r="Z64" s="100">
        <f>$C$60</f>
        <v>0.65495076084312687</v>
      </c>
      <c r="AA64" s="6" t="e">
        <f t="shared" si="78"/>
        <v>#N/A</v>
      </c>
      <c r="AB64" s="6" t="e">
        <f t="shared" si="79"/>
        <v>#N/A</v>
      </c>
      <c r="AC64">
        <v>44</v>
      </c>
      <c r="AD64" s="100">
        <f>$C$59</f>
        <v>0.66285751562108253</v>
      </c>
      <c r="AE64" s="6" t="e">
        <f t="shared" si="80"/>
        <v>#N/A</v>
      </c>
      <c r="AF64" s="6" t="e">
        <f t="shared" si="81"/>
        <v>#N/A</v>
      </c>
      <c r="AG64">
        <v>43</v>
      </c>
      <c r="AH64" s="100">
        <f>$C$58</f>
        <v>0.67085972302671093</v>
      </c>
      <c r="AI64" s="6" t="e">
        <f t="shared" si="82"/>
        <v>#N/A</v>
      </c>
      <c r="AJ64" s="6" t="e">
        <f t="shared" si="83"/>
        <v>#N/A</v>
      </c>
      <c r="AK64">
        <v>42</v>
      </c>
      <c r="AL64" s="100">
        <f>$C$57</f>
        <v>0.67895853539170625</v>
      </c>
      <c r="AM64" s="6" t="e">
        <f t="shared" si="84"/>
        <v>#N/A</v>
      </c>
      <c r="AN64" s="6" t="e">
        <f t="shared" si="85"/>
        <v>#N/A</v>
      </c>
      <c r="AO64">
        <v>41</v>
      </c>
      <c r="AP64" s="100">
        <f>$C$56</f>
        <v>0.68715511895904413</v>
      </c>
      <c r="AQ64" s="6" t="e">
        <f t="shared" si="86"/>
        <v>#N/A</v>
      </c>
      <c r="AR64" s="6" t="e">
        <f t="shared" si="87"/>
        <v>#N/A</v>
      </c>
      <c r="AS64">
        <v>40</v>
      </c>
      <c r="AT64" s="100">
        <f>$C$55</f>
        <v>0.69545065405092166</v>
      </c>
      <c r="AU64" s="6" t="e">
        <f t="shared" si="88"/>
        <v>#N/A</v>
      </c>
      <c r="AV64" s="6" t="e">
        <f t="shared" si="89"/>
        <v>#N/A</v>
      </c>
      <c r="AW64">
        <v>39</v>
      </c>
      <c r="AX64" s="100">
        <f>$C$54</f>
        <v>0.70384633523872708</v>
      </c>
      <c r="AY64" s="6" t="e">
        <f t="shared" si="90"/>
        <v>#N/A</v>
      </c>
      <c r="AZ64" s="6" t="e">
        <f t="shared" si="91"/>
        <v>#N/A</v>
      </c>
      <c r="BA64">
        <v>38</v>
      </c>
      <c r="BB64" s="100">
        <f>$C$53</f>
        <v>0.71234337151505911</v>
      </c>
      <c r="BC64" s="6" t="e">
        <f t="shared" si="92"/>
        <v>#N/A</v>
      </c>
      <c r="BD64" s="6" t="e">
        <f t="shared" si="93"/>
        <v>#N/A</v>
      </c>
      <c r="BE64">
        <v>37</v>
      </c>
      <c r="BF64" s="100">
        <f>$C$52</f>
        <v>0.72094298646782473</v>
      </c>
      <c r="BG64" s="6" t="e">
        <f t="shared" si="94"/>
        <v>#N/A</v>
      </c>
      <c r="BH64" s="6" t="e">
        <f t="shared" si="95"/>
        <v>#N/A</v>
      </c>
      <c r="BI64">
        <v>36</v>
      </c>
      <c r="BJ64" s="100">
        <f>$C$51</f>
        <v>0.72964641845643718</v>
      </c>
      <c r="BK64" s="6" t="e">
        <f t="shared" si="96"/>
        <v>#N/A</v>
      </c>
      <c r="BL64" s="6" t="e">
        <f t="shared" si="97"/>
        <v>#N/A</v>
      </c>
      <c r="BM64">
        <v>35</v>
      </c>
      <c r="BN64" s="100">
        <f>$C$50</f>
        <v>0.73845492079014219</v>
      </c>
      <c r="BO64" s="6" t="e">
        <f t="shared" si="98"/>
        <v>#N/A</v>
      </c>
      <c r="BP64" s="6" t="e">
        <f t="shared" si="99"/>
        <v>#N/A</v>
      </c>
      <c r="BQ64">
        <v>34</v>
      </c>
      <c r="BR64" s="100">
        <f>$C$49</f>
        <v>0.74736976190849747</v>
      </c>
      <c r="BS64" s="6" t="e">
        <f t="shared" si="100"/>
        <v>#N/A</v>
      </c>
      <c r="BT64" s="6" t="e">
        <f t="shared" si="101"/>
        <v>#N/A</v>
      </c>
      <c r="BU64">
        <v>33</v>
      </c>
      <c r="BV64" s="100">
        <f>$C$48</f>
        <v>0.75639222556402852</v>
      </c>
      <c r="BW64" s="6" t="e">
        <f t="shared" ref="BW64:BW95" si="102">-$D$10*(1-BV64)</f>
        <v>#N/A</v>
      </c>
      <c r="BX64" s="6" t="e">
        <f t="shared" ref="BX64:BX95" si="103">$D$10+BW64</f>
        <v>#N/A</v>
      </c>
      <c r="BY64">
        <v>32</v>
      </c>
      <c r="BZ64" s="100">
        <f>$C$47</f>
        <v>0.76552361100709287</v>
      </c>
      <c r="CA64" s="6" t="e">
        <f t="shared" si="40"/>
        <v>#N/A</v>
      </c>
      <c r="CB64" s="6" t="e">
        <f t="shared" si="41"/>
        <v>#N/A</v>
      </c>
      <c r="CC64">
        <v>31</v>
      </c>
      <c r="CD64" s="100">
        <f>$C$46</f>
        <v>0.77476523317297352</v>
      </c>
      <c r="CE64" s="6" t="e">
        <f t="shared" si="42"/>
        <v>#N/A</v>
      </c>
      <c r="CF64" s="6" t="e">
        <f t="shared" si="43"/>
        <v>#N/A</v>
      </c>
      <c r="CG64">
        <v>30</v>
      </c>
      <c r="CH64" s="100">
        <f>$C$45</f>
        <v>0.78411842287123168</v>
      </c>
      <c r="CI64" s="6" t="e">
        <f t="shared" si="44"/>
        <v>#N/A</v>
      </c>
      <c r="CJ64" s="6" t="e">
        <f t="shared" si="45"/>
        <v>#N/A</v>
      </c>
      <c r="CK64">
        <v>29</v>
      </c>
      <c r="CL64" s="100">
        <f>$C$44</f>
        <v>0.79358452697734649</v>
      </c>
      <c r="CM64" s="6" t="e">
        <f t="shared" si="46"/>
        <v>#N/A</v>
      </c>
      <c r="CN64" s="6" t="e">
        <f t="shared" si="47"/>
        <v>#N/A</v>
      </c>
      <c r="CO64">
        <v>28</v>
      </c>
      <c r="CP64" s="100">
        <f>$C$43</f>
        <v>0.80316490862666667</v>
      </c>
      <c r="CQ64" s="6" t="e">
        <f t="shared" si="48"/>
        <v>#N/A</v>
      </c>
      <c r="CR64" s="6" t="e">
        <f t="shared" si="49"/>
        <v>#N/A</v>
      </c>
      <c r="CS64">
        <v>27</v>
      </c>
      <c r="CT64" s="100">
        <f>$C$42</f>
        <v>0.8128609474107048</v>
      </c>
      <c r="CU64" s="6" t="e">
        <f t="shared" si="50"/>
        <v>#N/A</v>
      </c>
      <c r="CV64" s="6" t="e">
        <f t="shared" si="51"/>
        <v>#N/A</v>
      </c>
      <c r="CW64">
        <v>26</v>
      </c>
      <c r="CX64" s="100">
        <f>$C$41</f>
        <v>0.82267403957580054</v>
      </c>
      <c r="CY64" s="6" t="e">
        <f t="shared" si="52"/>
        <v>#N/A</v>
      </c>
      <c r="CZ64" s="6" t="e">
        <f t="shared" si="53"/>
        <v>#N/A</v>
      </c>
      <c r="DA64">
        <v>25</v>
      </c>
      <c r="DB64" s="100">
        <f>$C$40</f>
        <v>0.83260559822418267</v>
      </c>
      <c r="DC64" s="6" t="e">
        <f t="shared" si="54"/>
        <v>#N/A</v>
      </c>
      <c r="DD64" s="6" t="e">
        <f t="shared" si="55"/>
        <v>#N/A</v>
      </c>
      <c r="DE64">
        <v>24</v>
      </c>
      <c r="DF64" s="100">
        <f>$C$39</f>
        <v>0.84265705351745845</v>
      </c>
      <c r="DG64" s="6" t="e">
        <f t="shared" si="56"/>
        <v>#N/A</v>
      </c>
      <c r="DH64" s="6" t="e">
        <f t="shared" si="57"/>
        <v>#N/A</v>
      </c>
      <c r="DI64">
        <v>23</v>
      </c>
      <c r="DJ64" s="100">
        <f>$C$38</f>
        <v>0.85282985288255908</v>
      </c>
      <c r="DK64" s="6" t="e">
        <f t="shared" si="58"/>
        <v>#N/A</v>
      </c>
      <c r="DL64" s="6" t="e">
        <f t="shared" si="59"/>
        <v>#N/A</v>
      </c>
      <c r="DM64">
        <v>22</v>
      </c>
      <c r="DN64" s="100">
        <f>$C$37</f>
        <v>0.86312546122017197</v>
      </c>
      <c r="DO64" s="6" t="e">
        <f t="shared" si="60"/>
        <v>#N/A</v>
      </c>
      <c r="DP64" s="6" t="e">
        <f t="shared" si="61"/>
        <v>#N/A</v>
      </c>
      <c r="DQ64">
        <v>21</v>
      </c>
      <c r="DR64" s="100">
        <f>$C$36</f>
        <v>0.87354536111568848</v>
      </c>
      <c r="DS64" s="6" t="e">
        <f t="shared" si="62"/>
        <v>#N/A</v>
      </c>
      <c r="DT64" s="6" t="e">
        <f t="shared" si="63"/>
        <v>#N/A</v>
      </c>
      <c r="DU64">
        <v>20</v>
      </c>
      <c r="DV64" s="100">
        <f>$C$35</f>
        <v>0.88409105305269942</v>
      </c>
      <c r="DW64" s="6" t="e">
        <f t="shared" si="64"/>
        <v>#N/A</v>
      </c>
      <c r="DX64" s="6" t="e">
        <f t="shared" si="65"/>
        <v>#N/A</v>
      </c>
      <c r="DZ64">
        <v>49</v>
      </c>
      <c r="EA64">
        <f t="shared" si="8"/>
        <v>-30</v>
      </c>
      <c r="EB64" s="100" t="e">
        <f t="shared" si="9"/>
        <v>#N/A</v>
      </c>
      <c r="EC64" s="5" t="e">
        <f t="shared" si="70"/>
        <v>#N/A</v>
      </c>
      <c r="ED64" s="5" t="e">
        <f t="shared" si="71"/>
        <v>#N/A</v>
      </c>
    </row>
    <row r="65" spans="2:134">
      <c r="B65">
        <v>50</v>
      </c>
      <c r="C65" s="100">
        <f>Parameters!$C$41*EXP(Parameters!$D$41*B65)</f>
        <v>0.61680939780607624</v>
      </c>
      <c r="D65" s="6" t="e">
        <f t="shared" si="66"/>
        <v>#N/A</v>
      </c>
      <c r="E65" s="6" t="e">
        <f t="shared" si="67"/>
        <v>#N/A</v>
      </c>
      <c r="G65" s="99"/>
      <c r="I65">
        <v>50</v>
      </c>
      <c r="J65" s="100">
        <f>$C$65</f>
        <v>0.61680939780607624</v>
      </c>
      <c r="K65" s="6" t="e">
        <f t="shared" si="68"/>
        <v>#N/A</v>
      </c>
      <c r="L65" s="6" t="e">
        <f t="shared" si="69"/>
        <v>#N/A</v>
      </c>
      <c r="M65">
        <v>49</v>
      </c>
      <c r="N65" s="100">
        <f>$C$64</f>
        <v>0.62425569903170264</v>
      </c>
      <c r="O65" s="6" t="e">
        <f t="shared" si="72"/>
        <v>#N/A</v>
      </c>
      <c r="P65" s="6" t="e">
        <f t="shared" si="73"/>
        <v>#N/A</v>
      </c>
      <c r="Q65">
        <v>48</v>
      </c>
      <c r="R65" s="100">
        <f>$C$63</f>
        <v>0.63179189415670867</v>
      </c>
      <c r="S65" s="6" t="e">
        <f t="shared" si="74"/>
        <v>#N/A</v>
      </c>
      <c r="T65" s="6" t="e">
        <f t="shared" si="75"/>
        <v>#N/A</v>
      </c>
      <c r="U65">
        <v>47</v>
      </c>
      <c r="V65" s="100">
        <f>$C$62</f>
        <v>0.63941906840621487</v>
      </c>
      <c r="W65" s="6" t="e">
        <f t="shared" si="76"/>
        <v>#N/A</v>
      </c>
      <c r="X65" s="6" t="e">
        <f t="shared" si="77"/>
        <v>#N/A</v>
      </c>
      <c r="Y65">
        <v>46</v>
      </c>
      <c r="Z65" s="100">
        <f>$C$61</f>
        <v>0.64713832010649297</v>
      </c>
      <c r="AA65" s="6" t="e">
        <f t="shared" si="78"/>
        <v>#N/A</v>
      </c>
      <c r="AB65" s="6" t="e">
        <f t="shared" si="79"/>
        <v>#N/A</v>
      </c>
      <c r="AC65">
        <v>45</v>
      </c>
      <c r="AD65" s="100">
        <f>$C$60</f>
        <v>0.65495076084312687</v>
      </c>
      <c r="AE65" s="6" t="e">
        <f t="shared" si="80"/>
        <v>#N/A</v>
      </c>
      <c r="AF65" s="6" t="e">
        <f t="shared" si="81"/>
        <v>#N/A</v>
      </c>
      <c r="AG65">
        <v>44</v>
      </c>
      <c r="AH65" s="100">
        <f>$C$59</f>
        <v>0.66285751562108253</v>
      </c>
      <c r="AI65" s="6" t="e">
        <f t="shared" si="82"/>
        <v>#N/A</v>
      </c>
      <c r="AJ65" s="6" t="e">
        <f t="shared" si="83"/>
        <v>#N/A</v>
      </c>
      <c r="AK65">
        <v>43</v>
      </c>
      <c r="AL65" s="100">
        <f>$C$58</f>
        <v>0.67085972302671093</v>
      </c>
      <c r="AM65" s="6" t="e">
        <f t="shared" si="84"/>
        <v>#N/A</v>
      </c>
      <c r="AN65" s="6" t="e">
        <f t="shared" si="85"/>
        <v>#N/A</v>
      </c>
      <c r="AO65">
        <v>42</v>
      </c>
      <c r="AP65" s="100">
        <f>$C$57</f>
        <v>0.67895853539170625</v>
      </c>
      <c r="AQ65" s="6" t="e">
        <f t="shared" si="86"/>
        <v>#N/A</v>
      </c>
      <c r="AR65" s="6" t="e">
        <f t="shared" si="87"/>
        <v>#N/A</v>
      </c>
      <c r="AS65">
        <v>41</v>
      </c>
      <c r="AT65" s="100">
        <f>$C$56</f>
        <v>0.68715511895904413</v>
      </c>
      <c r="AU65" s="6" t="e">
        <f t="shared" si="88"/>
        <v>#N/A</v>
      </c>
      <c r="AV65" s="6" t="e">
        <f t="shared" si="89"/>
        <v>#N/A</v>
      </c>
      <c r="AW65">
        <v>40</v>
      </c>
      <c r="AX65" s="100">
        <f>$C$55</f>
        <v>0.69545065405092166</v>
      </c>
      <c r="AY65" s="6" t="e">
        <f t="shared" si="90"/>
        <v>#N/A</v>
      </c>
      <c r="AZ65" s="6" t="e">
        <f t="shared" si="91"/>
        <v>#N/A</v>
      </c>
      <c r="BA65">
        <v>39</v>
      </c>
      <c r="BB65" s="100">
        <f>$C$54</f>
        <v>0.70384633523872708</v>
      </c>
      <c r="BC65" s="6" t="e">
        <f t="shared" si="92"/>
        <v>#N/A</v>
      </c>
      <c r="BD65" s="6" t="e">
        <f t="shared" si="93"/>
        <v>#N/A</v>
      </c>
      <c r="BE65">
        <v>38</v>
      </c>
      <c r="BF65" s="100">
        <f>$C$53</f>
        <v>0.71234337151505911</v>
      </c>
      <c r="BG65" s="6" t="e">
        <f t="shared" si="94"/>
        <v>#N/A</v>
      </c>
      <c r="BH65" s="6" t="e">
        <f t="shared" si="95"/>
        <v>#N/A</v>
      </c>
      <c r="BI65">
        <v>37</v>
      </c>
      <c r="BJ65" s="100">
        <f>$C$52</f>
        <v>0.72094298646782473</v>
      </c>
      <c r="BK65" s="6" t="e">
        <f t="shared" si="96"/>
        <v>#N/A</v>
      </c>
      <c r="BL65" s="6" t="e">
        <f t="shared" si="97"/>
        <v>#N/A</v>
      </c>
      <c r="BM65">
        <v>36</v>
      </c>
      <c r="BN65" s="100">
        <f>$C$51</f>
        <v>0.72964641845643718</v>
      </c>
      <c r="BO65" s="6" t="e">
        <f t="shared" si="98"/>
        <v>#N/A</v>
      </c>
      <c r="BP65" s="6" t="e">
        <f t="shared" si="99"/>
        <v>#N/A</v>
      </c>
      <c r="BQ65">
        <v>35</v>
      </c>
      <c r="BR65" s="100">
        <f>$C$50</f>
        <v>0.73845492079014219</v>
      </c>
      <c r="BS65" s="6" t="e">
        <f t="shared" si="100"/>
        <v>#N/A</v>
      </c>
      <c r="BT65" s="6" t="e">
        <f t="shared" si="101"/>
        <v>#N/A</v>
      </c>
      <c r="BU65">
        <v>34</v>
      </c>
      <c r="BV65" s="100">
        <f>$C$49</f>
        <v>0.74736976190849747</v>
      </c>
      <c r="BW65" s="6" t="e">
        <f t="shared" si="102"/>
        <v>#N/A</v>
      </c>
      <c r="BX65" s="6" t="e">
        <f t="shared" si="103"/>
        <v>#N/A</v>
      </c>
      <c r="BY65">
        <v>33</v>
      </c>
      <c r="BZ65" s="100">
        <f>$C$48</f>
        <v>0.75639222556402852</v>
      </c>
      <c r="CA65" s="6" t="e">
        <f t="shared" ref="CA65:CA96" si="104">-$D$10*(1-BZ65)</f>
        <v>#N/A</v>
      </c>
      <c r="CB65" s="6" t="e">
        <f t="shared" ref="CB65:CB96" si="105">$D$10+CA65</f>
        <v>#N/A</v>
      </c>
      <c r="CC65">
        <v>32</v>
      </c>
      <c r="CD65" s="100">
        <f>$C$47</f>
        <v>0.76552361100709287</v>
      </c>
      <c r="CE65" s="6" t="e">
        <f t="shared" si="42"/>
        <v>#N/A</v>
      </c>
      <c r="CF65" s="6" t="e">
        <f t="shared" si="43"/>
        <v>#N/A</v>
      </c>
      <c r="CG65">
        <v>31</v>
      </c>
      <c r="CH65" s="100">
        <f>$C$46</f>
        <v>0.77476523317297352</v>
      </c>
      <c r="CI65" s="6" t="e">
        <f t="shared" si="44"/>
        <v>#N/A</v>
      </c>
      <c r="CJ65" s="6" t="e">
        <f t="shared" si="45"/>
        <v>#N/A</v>
      </c>
      <c r="CK65">
        <v>30</v>
      </c>
      <c r="CL65" s="100">
        <f>$C$45</f>
        <v>0.78411842287123168</v>
      </c>
      <c r="CM65" s="6" t="e">
        <f t="shared" si="46"/>
        <v>#N/A</v>
      </c>
      <c r="CN65" s="6" t="e">
        <f t="shared" si="47"/>
        <v>#N/A</v>
      </c>
      <c r="CO65">
        <v>29</v>
      </c>
      <c r="CP65" s="100">
        <f>$C$44</f>
        <v>0.79358452697734649</v>
      </c>
      <c r="CQ65" s="6" t="e">
        <f t="shared" si="48"/>
        <v>#N/A</v>
      </c>
      <c r="CR65" s="6" t="e">
        <f t="shared" si="49"/>
        <v>#N/A</v>
      </c>
      <c r="CS65">
        <v>28</v>
      </c>
      <c r="CT65" s="100">
        <f>$C$43</f>
        <v>0.80316490862666667</v>
      </c>
      <c r="CU65" s="6" t="e">
        <f t="shared" si="50"/>
        <v>#N/A</v>
      </c>
      <c r="CV65" s="6" t="e">
        <f t="shared" si="51"/>
        <v>#N/A</v>
      </c>
      <c r="CW65">
        <v>27</v>
      </c>
      <c r="CX65" s="100">
        <f>$C$42</f>
        <v>0.8128609474107048</v>
      </c>
      <c r="CY65" s="6" t="e">
        <f t="shared" si="52"/>
        <v>#N/A</v>
      </c>
      <c r="CZ65" s="6" t="e">
        <f t="shared" si="53"/>
        <v>#N/A</v>
      </c>
      <c r="DA65">
        <v>26</v>
      </c>
      <c r="DB65" s="100">
        <f>$C$41</f>
        <v>0.82267403957580054</v>
      </c>
      <c r="DC65" s="6" t="e">
        <f t="shared" si="54"/>
        <v>#N/A</v>
      </c>
      <c r="DD65" s="6" t="e">
        <f t="shared" si="55"/>
        <v>#N/A</v>
      </c>
      <c r="DE65">
        <v>25</v>
      </c>
      <c r="DF65" s="100">
        <f>$C$40</f>
        <v>0.83260559822418267</v>
      </c>
      <c r="DG65" s="6" t="e">
        <f t="shared" si="56"/>
        <v>#N/A</v>
      </c>
      <c r="DH65" s="6" t="e">
        <f t="shared" si="57"/>
        <v>#N/A</v>
      </c>
      <c r="DI65">
        <v>24</v>
      </c>
      <c r="DJ65" s="100">
        <f>$C$39</f>
        <v>0.84265705351745845</v>
      </c>
      <c r="DK65" s="6" t="e">
        <f t="shared" si="58"/>
        <v>#N/A</v>
      </c>
      <c r="DL65" s="6" t="e">
        <f t="shared" si="59"/>
        <v>#N/A</v>
      </c>
      <c r="DM65">
        <v>23</v>
      </c>
      <c r="DN65" s="100">
        <f>$C$38</f>
        <v>0.85282985288255908</v>
      </c>
      <c r="DO65" s="6" t="e">
        <f t="shared" si="60"/>
        <v>#N/A</v>
      </c>
      <c r="DP65" s="6" t="e">
        <f t="shared" si="61"/>
        <v>#N/A</v>
      </c>
      <c r="DQ65">
        <v>22</v>
      </c>
      <c r="DR65" s="100">
        <f>$C$37</f>
        <v>0.86312546122017197</v>
      </c>
      <c r="DS65" s="6" t="e">
        <f t="shared" si="62"/>
        <v>#N/A</v>
      </c>
      <c r="DT65" s="6" t="e">
        <f t="shared" si="63"/>
        <v>#N/A</v>
      </c>
      <c r="DU65">
        <v>21</v>
      </c>
      <c r="DV65" s="100">
        <f>$C$36</f>
        <v>0.87354536111568848</v>
      </c>
      <c r="DW65" s="6" t="e">
        <f t="shared" si="64"/>
        <v>#N/A</v>
      </c>
      <c r="DX65" s="6" t="e">
        <f t="shared" si="65"/>
        <v>#N/A</v>
      </c>
      <c r="DZ65">
        <v>50</v>
      </c>
      <c r="EA65">
        <f t="shared" si="8"/>
        <v>-30</v>
      </c>
      <c r="EB65" s="100" t="e">
        <f t="shared" si="9"/>
        <v>#N/A</v>
      </c>
      <c r="EC65" s="5" t="e">
        <f t="shared" si="70"/>
        <v>#N/A</v>
      </c>
      <c r="ED65" s="5" t="e">
        <f t="shared" si="71"/>
        <v>#N/A</v>
      </c>
    </row>
    <row r="66" spans="2:134">
      <c r="B66">
        <v>51</v>
      </c>
      <c r="C66" s="100">
        <f>Parameters!$C$41*EXP(Parameters!$D$41*B66)</f>
        <v>0.60945191819958566</v>
      </c>
      <c r="D66" s="6" t="e">
        <f t="shared" si="66"/>
        <v>#N/A</v>
      </c>
      <c r="E66" s="6" t="e">
        <f t="shared" si="67"/>
        <v>#N/A</v>
      </c>
      <c r="G66" s="99"/>
      <c r="I66">
        <v>51</v>
      </c>
      <c r="J66" s="100">
        <f>$C$66</f>
        <v>0.60945191819958566</v>
      </c>
      <c r="K66" s="6" t="e">
        <f t="shared" si="68"/>
        <v>#N/A</v>
      </c>
      <c r="L66" s="6" t="e">
        <f t="shared" si="69"/>
        <v>#N/A</v>
      </c>
      <c r="M66">
        <v>50</v>
      </c>
      <c r="N66" s="100">
        <f>$C$65</f>
        <v>0.61680939780607624</v>
      </c>
      <c r="O66" s="6" t="e">
        <f t="shared" si="72"/>
        <v>#N/A</v>
      </c>
      <c r="P66" s="6" t="e">
        <f t="shared" si="73"/>
        <v>#N/A</v>
      </c>
      <c r="Q66">
        <v>49</v>
      </c>
      <c r="R66" s="100">
        <f>$C$64</f>
        <v>0.62425569903170264</v>
      </c>
      <c r="S66" s="6" t="e">
        <f t="shared" si="74"/>
        <v>#N/A</v>
      </c>
      <c r="T66" s="6" t="e">
        <f t="shared" si="75"/>
        <v>#N/A</v>
      </c>
      <c r="U66">
        <v>48</v>
      </c>
      <c r="V66" s="100">
        <f>$C$63</f>
        <v>0.63179189415670867</v>
      </c>
      <c r="W66" s="6" t="e">
        <f t="shared" si="76"/>
        <v>#N/A</v>
      </c>
      <c r="X66" s="6" t="e">
        <f t="shared" si="77"/>
        <v>#N/A</v>
      </c>
      <c r="Y66">
        <v>47</v>
      </c>
      <c r="Z66" s="100">
        <f>$C$62</f>
        <v>0.63941906840621487</v>
      </c>
      <c r="AA66" s="6" t="e">
        <f t="shared" si="78"/>
        <v>#N/A</v>
      </c>
      <c r="AB66" s="6" t="e">
        <f t="shared" si="79"/>
        <v>#N/A</v>
      </c>
      <c r="AC66">
        <v>46</v>
      </c>
      <c r="AD66" s="100">
        <f>$C$61</f>
        <v>0.64713832010649297</v>
      </c>
      <c r="AE66" s="6" t="e">
        <f t="shared" si="80"/>
        <v>#N/A</v>
      </c>
      <c r="AF66" s="6" t="e">
        <f t="shared" si="81"/>
        <v>#N/A</v>
      </c>
      <c r="AG66">
        <v>45</v>
      </c>
      <c r="AH66" s="100">
        <f>$C$60</f>
        <v>0.65495076084312687</v>
      </c>
      <c r="AI66" s="6" t="e">
        <f t="shared" si="82"/>
        <v>#N/A</v>
      </c>
      <c r="AJ66" s="6" t="e">
        <f t="shared" si="83"/>
        <v>#N/A</v>
      </c>
      <c r="AK66">
        <v>44</v>
      </c>
      <c r="AL66" s="100">
        <f>$C$59</f>
        <v>0.66285751562108253</v>
      </c>
      <c r="AM66" s="6" t="e">
        <f t="shared" si="84"/>
        <v>#N/A</v>
      </c>
      <c r="AN66" s="6" t="e">
        <f t="shared" si="85"/>
        <v>#N/A</v>
      </c>
      <c r="AO66">
        <v>43</v>
      </c>
      <c r="AP66" s="100">
        <f>$C$58</f>
        <v>0.67085972302671093</v>
      </c>
      <c r="AQ66" s="6" t="e">
        <f t="shared" si="86"/>
        <v>#N/A</v>
      </c>
      <c r="AR66" s="6" t="e">
        <f t="shared" si="87"/>
        <v>#N/A</v>
      </c>
      <c r="AS66">
        <v>42</v>
      </c>
      <c r="AT66" s="100">
        <f>$C$57</f>
        <v>0.67895853539170625</v>
      </c>
      <c r="AU66" s="6" t="e">
        <f t="shared" si="88"/>
        <v>#N/A</v>
      </c>
      <c r="AV66" s="6" t="e">
        <f t="shared" si="89"/>
        <v>#N/A</v>
      </c>
      <c r="AW66">
        <v>41</v>
      </c>
      <c r="AX66" s="100">
        <f>$C$56</f>
        <v>0.68715511895904413</v>
      </c>
      <c r="AY66" s="6" t="e">
        <f t="shared" si="90"/>
        <v>#N/A</v>
      </c>
      <c r="AZ66" s="6" t="e">
        <f t="shared" si="91"/>
        <v>#N/A</v>
      </c>
      <c r="BA66">
        <v>40</v>
      </c>
      <c r="BB66" s="100">
        <f>$C$55</f>
        <v>0.69545065405092166</v>
      </c>
      <c r="BC66" s="6" t="e">
        <f t="shared" si="92"/>
        <v>#N/A</v>
      </c>
      <c r="BD66" s="6" t="e">
        <f t="shared" si="93"/>
        <v>#N/A</v>
      </c>
      <c r="BE66">
        <v>39</v>
      </c>
      <c r="BF66" s="100">
        <f>$C$54</f>
        <v>0.70384633523872708</v>
      </c>
      <c r="BG66" s="6" t="e">
        <f t="shared" si="94"/>
        <v>#N/A</v>
      </c>
      <c r="BH66" s="6" t="e">
        <f t="shared" si="95"/>
        <v>#N/A</v>
      </c>
      <c r="BI66">
        <v>38</v>
      </c>
      <c r="BJ66" s="100">
        <f>$C$53</f>
        <v>0.71234337151505911</v>
      </c>
      <c r="BK66" s="6" t="e">
        <f t="shared" si="96"/>
        <v>#N/A</v>
      </c>
      <c r="BL66" s="6" t="e">
        <f t="shared" si="97"/>
        <v>#N/A</v>
      </c>
      <c r="BM66">
        <v>37</v>
      </c>
      <c r="BN66" s="100">
        <f>$C$52</f>
        <v>0.72094298646782473</v>
      </c>
      <c r="BO66" s="6" t="e">
        <f t="shared" si="98"/>
        <v>#N/A</v>
      </c>
      <c r="BP66" s="6" t="e">
        <f t="shared" si="99"/>
        <v>#N/A</v>
      </c>
      <c r="BQ66">
        <v>36</v>
      </c>
      <c r="BR66" s="100">
        <f>$C$51</f>
        <v>0.72964641845643718</v>
      </c>
      <c r="BS66" s="6" t="e">
        <f t="shared" si="100"/>
        <v>#N/A</v>
      </c>
      <c r="BT66" s="6" t="e">
        <f t="shared" si="101"/>
        <v>#N/A</v>
      </c>
      <c r="BU66">
        <v>35</v>
      </c>
      <c r="BV66" s="100">
        <f>$C$50</f>
        <v>0.73845492079014219</v>
      </c>
      <c r="BW66" s="6" t="e">
        <f t="shared" si="102"/>
        <v>#N/A</v>
      </c>
      <c r="BX66" s="6" t="e">
        <f t="shared" si="103"/>
        <v>#N/A</v>
      </c>
      <c r="BY66">
        <v>34</v>
      </c>
      <c r="BZ66" s="100">
        <f>$C$49</f>
        <v>0.74736976190849747</v>
      </c>
      <c r="CA66" s="6" t="e">
        <f t="shared" si="104"/>
        <v>#N/A</v>
      </c>
      <c r="CB66" s="6" t="e">
        <f t="shared" si="105"/>
        <v>#N/A</v>
      </c>
      <c r="CC66">
        <v>33</v>
      </c>
      <c r="CD66" s="100">
        <f>$C$48</f>
        <v>0.75639222556402852</v>
      </c>
      <c r="CE66" s="6" t="e">
        <f t="shared" ref="CE66:CE97" si="106">-$D$10*(1-CD66)</f>
        <v>#N/A</v>
      </c>
      <c r="CF66" s="6" t="e">
        <f t="shared" ref="CF66:CF97" si="107">$D$10+CE66</f>
        <v>#N/A</v>
      </c>
      <c r="CG66">
        <v>32</v>
      </c>
      <c r="CH66" s="100">
        <f>$C$47</f>
        <v>0.76552361100709287</v>
      </c>
      <c r="CI66" s="6" t="e">
        <f t="shared" si="44"/>
        <v>#N/A</v>
      </c>
      <c r="CJ66" s="6" t="e">
        <f t="shared" si="45"/>
        <v>#N/A</v>
      </c>
      <c r="CK66">
        <v>31</v>
      </c>
      <c r="CL66" s="100">
        <f>$C$46</f>
        <v>0.77476523317297352</v>
      </c>
      <c r="CM66" s="6" t="e">
        <f t="shared" si="46"/>
        <v>#N/A</v>
      </c>
      <c r="CN66" s="6" t="e">
        <f t="shared" si="47"/>
        <v>#N/A</v>
      </c>
      <c r="CO66">
        <v>30</v>
      </c>
      <c r="CP66" s="100">
        <f>$C$45</f>
        <v>0.78411842287123168</v>
      </c>
      <c r="CQ66" s="6" t="e">
        <f t="shared" si="48"/>
        <v>#N/A</v>
      </c>
      <c r="CR66" s="6" t="e">
        <f t="shared" si="49"/>
        <v>#N/A</v>
      </c>
      <c r="CS66">
        <v>29</v>
      </c>
      <c r="CT66" s="100">
        <f>$C$44</f>
        <v>0.79358452697734649</v>
      </c>
      <c r="CU66" s="6" t="e">
        <f t="shared" si="50"/>
        <v>#N/A</v>
      </c>
      <c r="CV66" s="6" t="e">
        <f t="shared" si="51"/>
        <v>#N/A</v>
      </c>
      <c r="CW66">
        <v>28</v>
      </c>
      <c r="CX66" s="100">
        <f>$C$43</f>
        <v>0.80316490862666667</v>
      </c>
      <c r="CY66" s="6" t="e">
        <f t="shared" si="52"/>
        <v>#N/A</v>
      </c>
      <c r="CZ66" s="6" t="e">
        <f t="shared" si="53"/>
        <v>#N/A</v>
      </c>
      <c r="DA66">
        <v>27</v>
      </c>
      <c r="DB66" s="100">
        <f>$C$42</f>
        <v>0.8128609474107048</v>
      </c>
      <c r="DC66" s="6" t="e">
        <f t="shared" si="54"/>
        <v>#N/A</v>
      </c>
      <c r="DD66" s="6" t="e">
        <f t="shared" si="55"/>
        <v>#N/A</v>
      </c>
      <c r="DE66">
        <v>26</v>
      </c>
      <c r="DF66" s="100">
        <f>$C$41</f>
        <v>0.82267403957580054</v>
      </c>
      <c r="DG66" s="6" t="e">
        <f t="shared" si="56"/>
        <v>#N/A</v>
      </c>
      <c r="DH66" s="6" t="e">
        <f t="shared" si="57"/>
        <v>#N/A</v>
      </c>
      <c r="DI66">
        <v>25</v>
      </c>
      <c r="DJ66" s="100">
        <f>$C$40</f>
        <v>0.83260559822418267</v>
      </c>
      <c r="DK66" s="6" t="e">
        <f t="shared" si="58"/>
        <v>#N/A</v>
      </c>
      <c r="DL66" s="6" t="e">
        <f t="shared" si="59"/>
        <v>#N/A</v>
      </c>
      <c r="DM66">
        <v>24</v>
      </c>
      <c r="DN66" s="100">
        <f>$C$39</f>
        <v>0.84265705351745845</v>
      </c>
      <c r="DO66" s="6" t="e">
        <f t="shared" si="60"/>
        <v>#N/A</v>
      </c>
      <c r="DP66" s="6" t="e">
        <f t="shared" si="61"/>
        <v>#N/A</v>
      </c>
      <c r="DQ66">
        <v>23</v>
      </c>
      <c r="DR66" s="100">
        <f>$C$38</f>
        <v>0.85282985288255908</v>
      </c>
      <c r="DS66" s="6" t="e">
        <f t="shared" si="62"/>
        <v>#N/A</v>
      </c>
      <c r="DT66" s="6" t="e">
        <f t="shared" si="63"/>
        <v>#N/A</v>
      </c>
      <c r="DU66">
        <v>22</v>
      </c>
      <c r="DV66" s="100">
        <f>$C$37</f>
        <v>0.86312546122017197</v>
      </c>
      <c r="DW66" s="6" t="e">
        <f t="shared" si="64"/>
        <v>#N/A</v>
      </c>
      <c r="DX66" s="6" t="e">
        <f t="shared" si="65"/>
        <v>#N/A</v>
      </c>
      <c r="EB66" s="5"/>
      <c r="EC66" s="5"/>
      <c r="ED66" s="5"/>
    </row>
    <row r="67" spans="2:134">
      <c r="B67">
        <v>52</v>
      </c>
      <c r="C67" s="100">
        <f>Parameters!$C$41*EXP(Parameters!$D$41*B67)</f>
        <v>0.60218220072245376</v>
      </c>
      <c r="D67" s="6" t="e">
        <f t="shared" si="66"/>
        <v>#N/A</v>
      </c>
      <c r="E67" s="6" t="e">
        <f t="shared" si="67"/>
        <v>#N/A</v>
      </c>
      <c r="G67" s="99"/>
      <c r="I67">
        <v>52</v>
      </c>
      <c r="J67" s="100">
        <f>$C$67</f>
        <v>0.60218220072245376</v>
      </c>
      <c r="K67" s="6" t="e">
        <f t="shared" si="68"/>
        <v>#N/A</v>
      </c>
      <c r="L67" s="6" t="e">
        <f t="shared" si="69"/>
        <v>#N/A</v>
      </c>
      <c r="M67">
        <v>51</v>
      </c>
      <c r="N67" s="100">
        <f>$C$66</f>
        <v>0.60945191819958566</v>
      </c>
      <c r="O67" s="6" t="e">
        <f t="shared" si="72"/>
        <v>#N/A</v>
      </c>
      <c r="P67" s="6" t="e">
        <f t="shared" si="73"/>
        <v>#N/A</v>
      </c>
      <c r="Q67">
        <v>50</v>
      </c>
      <c r="R67" s="100">
        <f>$C$65</f>
        <v>0.61680939780607624</v>
      </c>
      <c r="S67" s="6" t="e">
        <f t="shared" si="74"/>
        <v>#N/A</v>
      </c>
      <c r="T67" s="6" t="e">
        <f t="shared" si="75"/>
        <v>#N/A</v>
      </c>
      <c r="U67">
        <v>49</v>
      </c>
      <c r="V67" s="100">
        <f>$C$64</f>
        <v>0.62425569903170264</v>
      </c>
      <c r="W67" s="6" t="e">
        <f t="shared" si="76"/>
        <v>#N/A</v>
      </c>
      <c r="X67" s="6" t="e">
        <f t="shared" si="77"/>
        <v>#N/A</v>
      </c>
      <c r="Y67">
        <v>48</v>
      </c>
      <c r="Z67" s="100">
        <f>$C$63</f>
        <v>0.63179189415670867</v>
      </c>
      <c r="AA67" s="6" t="e">
        <f t="shared" si="78"/>
        <v>#N/A</v>
      </c>
      <c r="AB67" s="6" t="e">
        <f t="shared" si="79"/>
        <v>#N/A</v>
      </c>
      <c r="AC67">
        <v>47</v>
      </c>
      <c r="AD67" s="100">
        <f>$C$62</f>
        <v>0.63941906840621487</v>
      </c>
      <c r="AE67" s="6" t="e">
        <f t="shared" si="80"/>
        <v>#N/A</v>
      </c>
      <c r="AF67" s="6" t="e">
        <f t="shared" si="81"/>
        <v>#N/A</v>
      </c>
      <c r="AG67">
        <v>46</v>
      </c>
      <c r="AH67" s="100">
        <f>$C$61</f>
        <v>0.64713832010649297</v>
      </c>
      <c r="AI67" s="6" t="e">
        <f t="shared" si="82"/>
        <v>#N/A</v>
      </c>
      <c r="AJ67" s="6" t="e">
        <f t="shared" si="83"/>
        <v>#N/A</v>
      </c>
      <c r="AK67">
        <v>45</v>
      </c>
      <c r="AL67" s="100">
        <f>$C$60</f>
        <v>0.65495076084312687</v>
      </c>
      <c r="AM67" s="6" t="e">
        <f t="shared" si="84"/>
        <v>#N/A</v>
      </c>
      <c r="AN67" s="6" t="e">
        <f t="shared" si="85"/>
        <v>#N/A</v>
      </c>
      <c r="AO67">
        <v>44</v>
      </c>
      <c r="AP67" s="100">
        <f>$C$59</f>
        <v>0.66285751562108253</v>
      </c>
      <c r="AQ67" s="6" t="e">
        <f t="shared" si="86"/>
        <v>#N/A</v>
      </c>
      <c r="AR67" s="6" t="e">
        <f t="shared" si="87"/>
        <v>#N/A</v>
      </c>
      <c r="AS67">
        <v>43</v>
      </c>
      <c r="AT67" s="100">
        <f>$C$58</f>
        <v>0.67085972302671093</v>
      </c>
      <c r="AU67" s="6" t="e">
        <f t="shared" si="88"/>
        <v>#N/A</v>
      </c>
      <c r="AV67" s="6" t="e">
        <f t="shared" si="89"/>
        <v>#N/A</v>
      </c>
      <c r="AW67">
        <v>42</v>
      </c>
      <c r="AX67" s="100">
        <f>$C$57</f>
        <v>0.67895853539170625</v>
      </c>
      <c r="AY67" s="6" t="e">
        <f t="shared" si="90"/>
        <v>#N/A</v>
      </c>
      <c r="AZ67" s="6" t="e">
        <f t="shared" si="91"/>
        <v>#N/A</v>
      </c>
      <c r="BA67">
        <v>41</v>
      </c>
      <c r="BB67" s="100">
        <f>$C$56</f>
        <v>0.68715511895904413</v>
      </c>
      <c r="BC67" s="6" t="e">
        <f t="shared" si="92"/>
        <v>#N/A</v>
      </c>
      <c r="BD67" s="6" t="e">
        <f t="shared" si="93"/>
        <v>#N/A</v>
      </c>
      <c r="BE67">
        <v>40</v>
      </c>
      <c r="BF67" s="100">
        <f>$C$55</f>
        <v>0.69545065405092166</v>
      </c>
      <c r="BG67" s="6" t="e">
        <f t="shared" si="94"/>
        <v>#N/A</v>
      </c>
      <c r="BH67" s="6" t="e">
        <f t="shared" si="95"/>
        <v>#N/A</v>
      </c>
      <c r="BI67">
        <v>39</v>
      </c>
      <c r="BJ67" s="100">
        <f>$C$54</f>
        <v>0.70384633523872708</v>
      </c>
      <c r="BK67" s="6" t="e">
        <f t="shared" si="96"/>
        <v>#N/A</v>
      </c>
      <c r="BL67" s="6" t="e">
        <f t="shared" si="97"/>
        <v>#N/A</v>
      </c>
      <c r="BM67">
        <v>38</v>
      </c>
      <c r="BN67" s="100">
        <f>$C$53</f>
        <v>0.71234337151505911</v>
      </c>
      <c r="BO67" s="6" t="e">
        <f t="shared" si="98"/>
        <v>#N/A</v>
      </c>
      <c r="BP67" s="6" t="e">
        <f t="shared" si="99"/>
        <v>#N/A</v>
      </c>
      <c r="BQ67">
        <v>37</v>
      </c>
      <c r="BR67" s="100">
        <f>$C$52</f>
        <v>0.72094298646782473</v>
      </c>
      <c r="BS67" s="6" t="e">
        <f t="shared" si="100"/>
        <v>#N/A</v>
      </c>
      <c r="BT67" s="6" t="e">
        <f t="shared" si="101"/>
        <v>#N/A</v>
      </c>
      <c r="BU67">
        <v>36</v>
      </c>
      <c r="BV67" s="100">
        <f>$C$51</f>
        <v>0.72964641845643718</v>
      </c>
      <c r="BW67" s="6" t="e">
        <f t="shared" si="102"/>
        <v>#N/A</v>
      </c>
      <c r="BX67" s="6" t="e">
        <f t="shared" si="103"/>
        <v>#N/A</v>
      </c>
      <c r="BY67">
        <v>35</v>
      </c>
      <c r="BZ67" s="100">
        <f>$C$50</f>
        <v>0.73845492079014219</v>
      </c>
      <c r="CA67" s="6" t="e">
        <f t="shared" si="104"/>
        <v>#N/A</v>
      </c>
      <c r="CB67" s="6" t="e">
        <f t="shared" si="105"/>
        <v>#N/A</v>
      </c>
      <c r="CC67">
        <v>34</v>
      </c>
      <c r="CD67" s="100">
        <f>$C$49</f>
        <v>0.74736976190849747</v>
      </c>
      <c r="CE67" s="6" t="e">
        <f t="shared" si="106"/>
        <v>#N/A</v>
      </c>
      <c r="CF67" s="6" t="e">
        <f t="shared" si="107"/>
        <v>#N/A</v>
      </c>
      <c r="CG67">
        <v>33</v>
      </c>
      <c r="CH67" s="100">
        <f>$C$48</f>
        <v>0.75639222556402852</v>
      </c>
      <c r="CI67" s="6" t="e">
        <f t="shared" ref="CI67:CI98" si="108">-$D$10*(1-CH67)</f>
        <v>#N/A</v>
      </c>
      <c r="CJ67" s="6" t="e">
        <f t="shared" ref="CJ67:CJ98" si="109">$D$10+CI67</f>
        <v>#N/A</v>
      </c>
      <c r="CK67">
        <v>32</v>
      </c>
      <c r="CL67" s="100">
        <f>$C$47</f>
        <v>0.76552361100709287</v>
      </c>
      <c r="CM67" s="6" t="e">
        <f t="shared" si="46"/>
        <v>#N/A</v>
      </c>
      <c r="CN67" s="6" t="e">
        <f t="shared" si="47"/>
        <v>#N/A</v>
      </c>
      <c r="CO67">
        <v>31</v>
      </c>
      <c r="CP67" s="100">
        <f>$C$46</f>
        <v>0.77476523317297352</v>
      </c>
      <c r="CQ67" s="6" t="e">
        <f t="shared" si="48"/>
        <v>#N/A</v>
      </c>
      <c r="CR67" s="6" t="e">
        <f t="shared" si="49"/>
        <v>#N/A</v>
      </c>
      <c r="CS67">
        <v>30</v>
      </c>
      <c r="CT67" s="100">
        <f>$C$45</f>
        <v>0.78411842287123168</v>
      </c>
      <c r="CU67" s="6" t="e">
        <f t="shared" si="50"/>
        <v>#N/A</v>
      </c>
      <c r="CV67" s="6" t="e">
        <f t="shared" si="51"/>
        <v>#N/A</v>
      </c>
      <c r="CW67">
        <v>29</v>
      </c>
      <c r="CX67" s="100">
        <f>$C$44</f>
        <v>0.79358452697734649</v>
      </c>
      <c r="CY67" s="6" t="e">
        <f t="shared" si="52"/>
        <v>#N/A</v>
      </c>
      <c r="CZ67" s="6" t="e">
        <f t="shared" si="53"/>
        <v>#N/A</v>
      </c>
      <c r="DA67">
        <v>28</v>
      </c>
      <c r="DB67" s="100">
        <f>$C$43</f>
        <v>0.80316490862666667</v>
      </c>
      <c r="DC67" s="6" t="e">
        <f t="shared" si="54"/>
        <v>#N/A</v>
      </c>
      <c r="DD67" s="6" t="e">
        <f t="shared" si="55"/>
        <v>#N/A</v>
      </c>
      <c r="DE67">
        <v>27</v>
      </c>
      <c r="DF67" s="100">
        <f>$C$42</f>
        <v>0.8128609474107048</v>
      </c>
      <c r="DG67" s="6" t="e">
        <f t="shared" si="56"/>
        <v>#N/A</v>
      </c>
      <c r="DH67" s="6" t="e">
        <f t="shared" si="57"/>
        <v>#N/A</v>
      </c>
      <c r="DI67">
        <v>26</v>
      </c>
      <c r="DJ67" s="100">
        <f>$C$41</f>
        <v>0.82267403957580054</v>
      </c>
      <c r="DK67" s="6" t="e">
        <f t="shared" si="58"/>
        <v>#N/A</v>
      </c>
      <c r="DL67" s="6" t="e">
        <f t="shared" si="59"/>
        <v>#N/A</v>
      </c>
      <c r="DM67">
        <v>25</v>
      </c>
      <c r="DN67" s="100">
        <f>$C$40</f>
        <v>0.83260559822418267</v>
      </c>
      <c r="DO67" s="6" t="e">
        <f t="shared" si="60"/>
        <v>#N/A</v>
      </c>
      <c r="DP67" s="6" t="e">
        <f t="shared" si="61"/>
        <v>#N/A</v>
      </c>
      <c r="DQ67">
        <v>24</v>
      </c>
      <c r="DR67" s="100">
        <f>$C$39</f>
        <v>0.84265705351745845</v>
      </c>
      <c r="DS67" s="6" t="e">
        <f t="shared" si="62"/>
        <v>#N/A</v>
      </c>
      <c r="DT67" s="6" t="e">
        <f t="shared" si="63"/>
        <v>#N/A</v>
      </c>
      <c r="DU67">
        <v>23</v>
      </c>
      <c r="DV67" s="100">
        <f>$C$38</f>
        <v>0.85282985288255908</v>
      </c>
      <c r="DW67" s="6" t="e">
        <f t="shared" si="64"/>
        <v>#N/A</v>
      </c>
      <c r="DX67" s="6" t="e">
        <f t="shared" si="65"/>
        <v>#N/A</v>
      </c>
    </row>
    <row r="68" spans="2:134">
      <c r="B68">
        <v>53</v>
      </c>
      <c r="C68" s="100">
        <f>Parameters!$C$41*EXP(Parameters!$D$41*B68)</f>
        <v>0.5949991985228017</v>
      </c>
      <c r="D68" s="6" t="e">
        <f t="shared" si="66"/>
        <v>#N/A</v>
      </c>
      <c r="E68" s="6" t="e">
        <f t="shared" si="67"/>
        <v>#N/A</v>
      </c>
      <c r="G68" s="99"/>
      <c r="I68">
        <v>53</v>
      </c>
      <c r="J68" s="100">
        <f>$C$68</f>
        <v>0.5949991985228017</v>
      </c>
      <c r="K68" s="6" t="e">
        <f t="shared" si="68"/>
        <v>#N/A</v>
      </c>
      <c r="L68" s="6" t="e">
        <f t="shared" si="69"/>
        <v>#N/A</v>
      </c>
      <c r="M68">
        <v>52</v>
      </c>
      <c r="N68" s="100">
        <f>$C$67</f>
        <v>0.60218220072245376</v>
      </c>
      <c r="O68" s="6" t="e">
        <f t="shared" si="72"/>
        <v>#N/A</v>
      </c>
      <c r="P68" s="6" t="e">
        <f t="shared" si="73"/>
        <v>#N/A</v>
      </c>
      <c r="Q68">
        <v>51</v>
      </c>
      <c r="R68" s="100">
        <f>$C$66</f>
        <v>0.60945191819958566</v>
      </c>
      <c r="S68" s="6" t="e">
        <f t="shared" si="74"/>
        <v>#N/A</v>
      </c>
      <c r="T68" s="6" t="e">
        <f t="shared" si="75"/>
        <v>#N/A</v>
      </c>
      <c r="U68">
        <v>50</v>
      </c>
      <c r="V68" s="100">
        <f>$C$65</f>
        <v>0.61680939780607624</v>
      </c>
      <c r="W68" s="6" t="e">
        <f t="shared" si="76"/>
        <v>#N/A</v>
      </c>
      <c r="X68" s="6" t="e">
        <f t="shared" si="77"/>
        <v>#N/A</v>
      </c>
      <c r="Y68">
        <v>49</v>
      </c>
      <c r="Z68" s="100">
        <f>$C$64</f>
        <v>0.62425569903170264</v>
      </c>
      <c r="AA68" s="6" t="e">
        <f t="shared" si="78"/>
        <v>#N/A</v>
      </c>
      <c r="AB68" s="6" t="e">
        <f t="shared" si="79"/>
        <v>#N/A</v>
      </c>
      <c r="AC68">
        <v>48</v>
      </c>
      <c r="AD68" s="100">
        <f>$C$63</f>
        <v>0.63179189415670867</v>
      </c>
      <c r="AE68" s="6" t="e">
        <f t="shared" si="80"/>
        <v>#N/A</v>
      </c>
      <c r="AF68" s="6" t="e">
        <f t="shared" si="81"/>
        <v>#N/A</v>
      </c>
      <c r="AG68">
        <v>47</v>
      </c>
      <c r="AH68" s="100">
        <f>$C$62</f>
        <v>0.63941906840621487</v>
      </c>
      <c r="AI68" s="6" t="e">
        <f t="shared" si="82"/>
        <v>#N/A</v>
      </c>
      <c r="AJ68" s="6" t="e">
        <f t="shared" si="83"/>
        <v>#N/A</v>
      </c>
      <c r="AK68">
        <v>46</v>
      </c>
      <c r="AL68" s="100">
        <f>$C$61</f>
        <v>0.64713832010649297</v>
      </c>
      <c r="AM68" s="6" t="e">
        <f t="shared" si="84"/>
        <v>#N/A</v>
      </c>
      <c r="AN68" s="6" t="e">
        <f t="shared" si="85"/>
        <v>#N/A</v>
      </c>
      <c r="AO68">
        <v>45</v>
      </c>
      <c r="AP68" s="100">
        <f>$C$60</f>
        <v>0.65495076084312687</v>
      </c>
      <c r="AQ68" s="6" t="e">
        <f t="shared" si="86"/>
        <v>#N/A</v>
      </c>
      <c r="AR68" s="6" t="e">
        <f t="shared" si="87"/>
        <v>#N/A</v>
      </c>
      <c r="AS68">
        <v>44</v>
      </c>
      <c r="AT68" s="100">
        <f>$C$59</f>
        <v>0.66285751562108253</v>
      </c>
      <c r="AU68" s="6" t="e">
        <f t="shared" si="88"/>
        <v>#N/A</v>
      </c>
      <c r="AV68" s="6" t="e">
        <f t="shared" si="89"/>
        <v>#N/A</v>
      </c>
      <c r="AW68">
        <v>43</v>
      </c>
      <c r="AX68" s="100">
        <f>$C$58</f>
        <v>0.67085972302671093</v>
      </c>
      <c r="AY68" s="6" t="e">
        <f t="shared" si="90"/>
        <v>#N/A</v>
      </c>
      <c r="AZ68" s="6" t="e">
        <f t="shared" si="91"/>
        <v>#N/A</v>
      </c>
      <c r="BA68">
        <v>42</v>
      </c>
      <c r="BB68" s="100">
        <f>$C$57</f>
        <v>0.67895853539170625</v>
      </c>
      <c r="BC68" s="6" t="e">
        <f t="shared" si="92"/>
        <v>#N/A</v>
      </c>
      <c r="BD68" s="6" t="e">
        <f t="shared" si="93"/>
        <v>#N/A</v>
      </c>
      <c r="BE68">
        <v>41</v>
      </c>
      <c r="BF68" s="100">
        <f>$C$56</f>
        <v>0.68715511895904413</v>
      </c>
      <c r="BG68" s="6" t="e">
        <f t="shared" si="94"/>
        <v>#N/A</v>
      </c>
      <c r="BH68" s="6" t="e">
        <f t="shared" si="95"/>
        <v>#N/A</v>
      </c>
      <c r="BI68">
        <v>40</v>
      </c>
      <c r="BJ68" s="100">
        <f>$C$55</f>
        <v>0.69545065405092166</v>
      </c>
      <c r="BK68" s="6" t="e">
        <f t="shared" si="96"/>
        <v>#N/A</v>
      </c>
      <c r="BL68" s="6" t="e">
        <f t="shared" si="97"/>
        <v>#N/A</v>
      </c>
      <c r="BM68">
        <v>39</v>
      </c>
      <c r="BN68" s="100">
        <f>$C$54</f>
        <v>0.70384633523872708</v>
      </c>
      <c r="BO68" s="6" t="e">
        <f t="shared" si="98"/>
        <v>#N/A</v>
      </c>
      <c r="BP68" s="6" t="e">
        <f t="shared" si="99"/>
        <v>#N/A</v>
      </c>
      <c r="BQ68">
        <v>38</v>
      </c>
      <c r="BR68" s="100">
        <f>$C$53</f>
        <v>0.71234337151505911</v>
      </c>
      <c r="BS68" s="6" t="e">
        <f t="shared" si="100"/>
        <v>#N/A</v>
      </c>
      <c r="BT68" s="6" t="e">
        <f t="shared" si="101"/>
        <v>#N/A</v>
      </c>
      <c r="BU68">
        <v>37</v>
      </c>
      <c r="BV68" s="100">
        <f>$C$52</f>
        <v>0.72094298646782473</v>
      </c>
      <c r="BW68" s="6" t="e">
        <f t="shared" si="102"/>
        <v>#N/A</v>
      </c>
      <c r="BX68" s="6" t="e">
        <f t="shared" si="103"/>
        <v>#N/A</v>
      </c>
      <c r="BY68">
        <v>36</v>
      </c>
      <c r="BZ68" s="100">
        <f>$C$51</f>
        <v>0.72964641845643718</v>
      </c>
      <c r="CA68" s="6" t="e">
        <f t="shared" si="104"/>
        <v>#N/A</v>
      </c>
      <c r="CB68" s="6" t="e">
        <f t="shared" si="105"/>
        <v>#N/A</v>
      </c>
      <c r="CC68">
        <v>35</v>
      </c>
      <c r="CD68" s="100">
        <f>$C$50</f>
        <v>0.73845492079014219</v>
      </c>
      <c r="CE68" s="6" t="e">
        <f t="shared" si="106"/>
        <v>#N/A</v>
      </c>
      <c r="CF68" s="6" t="e">
        <f t="shared" si="107"/>
        <v>#N/A</v>
      </c>
      <c r="CG68">
        <v>34</v>
      </c>
      <c r="CH68" s="100">
        <f>$C$49</f>
        <v>0.74736976190849747</v>
      </c>
      <c r="CI68" s="6" t="e">
        <f t="shared" si="108"/>
        <v>#N/A</v>
      </c>
      <c r="CJ68" s="6" t="e">
        <f t="shared" si="109"/>
        <v>#N/A</v>
      </c>
      <c r="CK68">
        <v>33</v>
      </c>
      <c r="CL68" s="100">
        <f>$C$48</f>
        <v>0.75639222556402852</v>
      </c>
      <c r="CM68" s="6" t="e">
        <f t="shared" ref="CM68:CM99" si="110">-$D$10*(1-CL68)</f>
        <v>#N/A</v>
      </c>
      <c r="CN68" s="6" t="e">
        <f t="shared" ref="CN68:CN99" si="111">$D$10+CM68</f>
        <v>#N/A</v>
      </c>
      <c r="CO68">
        <v>32</v>
      </c>
      <c r="CP68" s="100">
        <f>$C$47</f>
        <v>0.76552361100709287</v>
      </c>
      <c r="CQ68" s="6" t="e">
        <f t="shared" si="48"/>
        <v>#N/A</v>
      </c>
      <c r="CR68" s="6" t="e">
        <f t="shared" si="49"/>
        <v>#N/A</v>
      </c>
      <c r="CS68">
        <v>31</v>
      </c>
      <c r="CT68" s="100">
        <f>$C$46</f>
        <v>0.77476523317297352</v>
      </c>
      <c r="CU68" s="6" t="e">
        <f t="shared" si="50"/>
        <v>#N/A</v>
      </c>
      <c r="CV68" s="6" t="e">
        <f t="shared" si="51"/>
        <v>#N/A</v>
      </c>
      <c r="CW68">
        <v>30</v>
      </c>
      <c r="CX68" s="100">
        <f>$C$45</f>
        <v>0.78411842287123168</v>
      </c>
      <c r="CY68" s="6" t="e">
        <f t="shared" si="52"/>
        <v>#N/A</v>
      </c>
      <c r="CZ68" s="6" t="e">
        <f t="shared" si="53"/>
        <v>#N/A</v>
      </c>
      <c r="DA68">
        <v>29</v>
      </c>
      <c r="DB68" s="100">
        <f>$C$44</f>
        <v>0.79358452697734649</v>
      </c>
      <c r="DC68" s="6" t="e">
        <f t="shared" si="54"/>
        <v>#N/A</v>
      </c>
      <c r="DD68" s="6" t="e">
        <f t="shared" si="55"/>
        <v>#N/A</v>
      </c>
      <c r="DE68">
        <v>28</v>
      </c>
      <c r="DF68" s="100">
        <f>$C$43</f>
        <v>0.80316490862666667</v>
      </c>
      <c r="DG68" s="6" t="e">
        <f t="shared" si="56"/>
        <v>#N/A</v>
      </c>
      <c r="DH68" s="6" t="e">
        <f t="shared" si="57"/>
        <v>#N/A</v>
      </c>
      <c r="DI68">
        <v>27</v>
      </c>
      <c r="DJ68" s="100">
        <f>$C$42</f>
        <v>0.8128609474107048</v>
      </c>
      <c r="DK68" s="6" t="e">
        <f t="shared" si="58"/>
        <v>#N/A</v>
      </c>
      <c r="DL68" s="6" t="e">
        <f t="shared" si="59"/>
        <v>#N/A</v>
      </c>
      <c r="DM68">
        <v>26</v>
      </c>
      <c r="DN68" s="100">
        <f>$C$41</f>
        <v>0.82267403957580054</v>
      </c>
      <c r="DO68" s="6" t="e">
        <f t="shared" si="60"/>
        <v>#N/A</v>
      </c>
      <c r="DP68" s="6" t="e">
        <f t="shared" si="61"/>
        <v>#N/A</v>
      </c>
      <c r="DQ68">
        <v>25</v>
      </c>
      <c r="DR68" s="100">
        <f>$C$40</f>
        <v>0.83260559822418267</v>
      </c>
      <c r="DS68" s="6" t="e">
        <f t="shared" si="62"/>
        <v>#N/A</v>
      </c>
      <c r="DT68" s="6" t="e">
        <f t="shared" si="63"/>
        <v>#N/A</v>
      </c>
      <c r="DU68">
        <v>24</v>
      </c>
      <c r="DV68" s="100">
        <f>$C$39</f>
        <v>0.84265705351745845</v>
      </c>
      <c r="DW68" s="6" t="e">
        <f t="shared" si="64"/>
        <v>#N/A</v>
      </c>
      <c r="DX68" s="6" t="e">
        <f t="shared" si="65"/>
        <v>#N/A</v>
      </c>
    </row>
    <row r="69" spans="2:134">
      <c r="B69">
        <v>54</v>
      </c>
      <c r="C69" s="100">
        <f>Parameters!$C$41*EXP(Parameters!$D$41*B69)</f>
        <v>0.58790187723590059</v>
      </c>
      <c r="D69" s="6" t="e">
        <f t="shared" si="66"/>
        <v>#N/A</v>
      </c>
      <c r="E69" s="6" t="e">
        <f t="shared" si="67"/>
        <v>#N/A</v>
      </c>
      <c r="G69" s="99"/>
      <c r="I69">
        <v>54</v>
      </c>
      <c r="J69" s="100">
        <f>$C$69</f>
        <v>0.58790187723590059</v>
      </c>
      <c r="K69" s="6" t="e">
        <f t="shared" si="68"/>
        <v>#N/A</v>
      </c>
      <c r="L69" s="6" t="e">
        <f t="shared" si="69"/>
        <v>#N/A</v>
      </c>
      <c r="M69">
        <v>53</v>
      </c>
      <c r="N69" s="100">
        <f>$C$68</f>
        <v>0.5949991985228017</v>
      </c>
      <c r="O69" s="6" t="e">
        <f t="shared" si="72"/>
        <v>#N/A</v>
      </c>
      <c r="P69" s="6" t="e">
        <f t="shared" si="73"/>
        <v>#N/A</v>
      </c>
      <c r="Q69">
        <v>52</v>
      </c>
      <c r="R69" s="100">
        <f>$C$67</f>
        <v>0.60218220072245376</v>
      </c>
      <c r="S69" s="6" t="e">
        <f t="shared" si="74"/>
        <v>#N/A</v>
      </c>
      <c r="T69" s="6" t="e">
        <f t="shared" si="75"/>
        <v>#N/A</v>
      </c>
      <c r="U69">
        <v>51</v>
      </c>
      <c r="V69" s="100">
        <f>$C$66</f>
        <v>0.60945191819958566</v>
      </c>
      <c r="W69" s="6" t="e">
        <f t="shared" si="76"/>
        <v>#N/A</v>
      </c>
      <c r="X69" s="6" t="e">
        <f t="shared" si="77"/>
        <v>#N/A</v>
      </c>
      <c r="Y69">
        <v>50</v>
      </c>
      <c r="Z69" s="100">
        <f>$C$65</f>
        <v>0.61680939780607624</v>
      </c>
      <c r="AA69" s="6" t="e">
        <f t="shared" si="78"/>
        <v>#N/A</v>
      </c>
      <c r="AB69" s="6" t="e">
        <f t="shared" si="79"/>
        <v>#N/A</v>
      </c>
      <c r="AC69">
        <v>49</v>
      </c>
      <c r="AD69" s="100">
        <f>$C$64</f>
        <v>0.62425569903170264</v>
      </c>
      <c r="AE69" s="6" t="e">
        <f t="shared" si="80"/>
        <v>#N/A</v>
      </c>
      <c r="AF69" s="6" t="e">
        <f t="shared" si="81"/>
        <v>#N/A</v>
      </c>
      <c r="AG69">
        <v>48</v>
      </c>
      <c r="AH69" s="100">
        <f>$C$63</f>
        <v>0.63179189415670867</v>
      </c>
      <c r="AI69" s="6" t="e">
        <f t="shared" si="82"/>
        <v>#N/A</v>
      </c>
      <c r="AJ69" s="6" t="e">
        <f t="shared" si="83"/>
        <v>#N/A</v>
      </c>
      <c r="AK69">
        <v>47</v>
      </c>
      <c r="AL69" s="100">
        <f>$C$62</f>
        <v>0.63941906840621487</v>
      </c>
      <c r="AM69" s="6" t="e">
        <f t="shared" si="84"/>
        <v>#N/A</v>
      </c>
      <c r="AN69" s="6" t="e">
        <f t="shared" si="85"/>
        <v>#N/A</v>
      </c>
      <c r="AO69">
        <v>46</v>
      </c>
      <c r="AP69" s="100">
        <f>$C$61</f>
        <v>0.64713832010649297</v>
      </c>
      <c r="AQ69" s="6" t="e">
        <f t="shared" si="86"/>
        <v>#N/A</v>
      </c>
      <c r="AR69" s="6" t="e">
        <f t="shared" si="87"/>
        <v>#N/A</v>
      </c>
      <c r="AS69">
        <v>45</v>
      </c>
      <c r="AT69" s="100">
        <f>$C$60</f>
        <v>0.65495076084312687</v>
      </c>
      <c r="AU69" s="6" t="e">
        <f t="shared" si="88"/>
        <v>#N/A</v>
      </c>
      <c r="AV69" s="6" t="e">
        <f t="shared" si="89"/>
        <v>#N/A</v>
      </c>
      <c r="AW69">
        <v>44</v>
      </c>
      <c r="AX69" s="100">
        <f>$C$59</f>
        <v>0.66285751562108253</v>
      </c>
      <c r="AY69" s="6" t="e">
        <f t="shared" si="90"/>
        <v>#N/A</v>
      </c>
      <c r="AZ69" s="6" t="e">
        <f t="shared" si="91"/>
        <v>#N/A</v>
      </c>
      <c r="BA69">
        <v>43</v>
      </c>
      <c r="BB69" s="100">
        <f>$C$58</f>
        <v>0.67085972302671093</v>
      </c>
      <c r="BC69" s="6" t="e">
        <f t="shared" si="92"/>
        <v>#N/A</v>
      </c>
      <c r="BD69" s="6" t="e">
        <f t="shared" si="93"/>
        <v>#N/A</v>
      </c>
      <c r="BE69">
        <v>42</v>
      </c>
      <c r="BF69" s="100">
        <f>$C$57</f>
        <v>0.67895853539170625</v>
      </c>
      <c r="BG69" s="6" t="e">
        <f t="shared" si="94"/>
        <v>#N/A</v>
      </c>
      <c r="BH69" s="6" t="e">
        <f t="shared" si="95"/>
        <v>#N/A</v>
      </c>
      <c r="BI69">
        <v>41</v>
      </c>
      <c r="BJ69" s="100">
        <f>$C$56</f>
        <v>0.68715511895904413</v>
      </c>
      <c r="BK69" s="6" t="e">
        <f t="shared" si="96"/>
        <v>#N/A</v>
      </c>
      <c r="BL69" s="6" t="e">
        <f t="shared" si="97"/>
        <v>#N/A</v>
      </c>
      <c r="BM69">
        <v>40</v>
      </c>
      <c r="BN69" s="100">
        <f>$C$55</f>
        <v>0.69545065405092166</v>
      </c>
      <c r="BO69" s="6" t="e">
        <f t="shared" si="98"/>
        <v>#N/A</v>
      </c>
      <c r="BP69" s="6" t="e">
        <f t="shared" si="99"/>
        <v>#N/A</v>
      </c>
      <c r="BQ69">
        <v>39</v>
      </c>
      <c r="BR69" s="100">
        <f>$C$54</f>
        <v>0.70384633523872708</v>
      </c>
      <c r="BS69" s="6" t="e">
        <f t="shared" si="100"/>
        <v>#N/A</v>
      </c>
      <c r="BT69" s="6" t="e">
        <f t="shared" si="101"/>
        <v>#N/A</v>
      </c>
      <c r="BU69">
        <v>38</v>
      </c>
      <c r="BV69" s="100">
        <f>$C$53</f>
        <v>0.71234337151505911</v>
      </c>
      <c r="BW69" s="6" t="e">
        <f t="shared" si="102"/>
        <v>#N/A</v>
      </c>
      <c r="BX69" s="6" t="e">
        <f t="shared" si="103"/>
        <v>#N/A</v>
      </c>
      <c r="BY69">
        <v>37</v>
      </c>
      <c r="BZ69" s="100">
        <f>$C$52</f>
        <v>0.72094298646782473</v>
      </c>
      <c r="CA69" s="6" t="e">
        <f t="shared" si="104"/>
        <v>#N/A</v>
      </c>
      <c r="CB69" s="6" t="e">
        <f t="shared" si="105"/>
        <v>#N/A</v>
      </c>
      <c r="CC69">
        <v>36</v>
      </c>
      <c r="CD69" s="100">
        <f>$C$51</f>
        <v>0.72964641845643718</v>
      </c>
      <c r="CE69" s="6" t="e">
        <f t="shared" si="106"/>
        <v>#N/A</v>
      </c>
      <c r="CF69" s="6" t="e">
        <f t="shared" si="107"/>
        <v>#N/A</v>
      </c>
      <c r="CG69">
        <v>35</v>
      </c>
      <c r="CH69" s="100">
        <f>$C$50</f>
        <v>0.73845492079014219</v>
      </c>
      <c r="CI69" s="6" t="e">
        <f t="shared" si="108"/>
        <v>#N/A</v>
      </c>
      <c r="CJ69" s="6" t="e">
        <f t="shared" si="109"/>
        <v>#N/A</v>
      </c>
      <c r="CK69">
        <v>34</v>
      </c>
      <c r="CL69" s="100">
        <f>$C$49</f>
        <v>0.74736976190849747</v>
      </c>
      <c r="CM69" s="6" t="e">
        <f t="shared" si="110"/>
        <v>#N/A</v>
      </c>
      <c r="CN69" s="6" t="e">
        <f t="shared" si="111"/>
        <v>#N/A</v>
      </c>
      <c r="CO69">
        <v>33</v>
      </c>
      <c r="CP69" s="100">
        <f>$C$48</f>
        <v>0.75639222556402852</v>
      </c>
      <c r="CQ69" s="6" t="e">
        <f t="shared" ref="CQ69:CQ100" si="112">-$D$10*(1-CP69)</f>
        <v>#N/A</v>
      </c>
      <c r="CR69" s="6" t="e">
        <f t="shared" ref="CR69:CR100" si="113">$D$10+CQ69</f>
        <v>#N/A</v>
      </c>
      <c r="CS69">
        <v>32</v>
      </c>
      <c r="CT69" s="100">
        <f>$C$47</f>
        <v>0.76552361100709287</v>
      </c>
      <c r="CU69" s="6" t="e">
        <f t="shared" si="50"/>
        <v>#N/A</v>
      </c>
      <c r="CV69" s="6" t="e">
        <f t="shared" si="51"/>
        <v>#N/A</v>
      </c>
      <c r="CW69">
        <v>31</v>
      </c>
      <c r="CX69" s="100">
        <f>$C$46</f>
        <v>0.77476523317297352</v>
      </c>
      <c r="CY69" s="6" t="e">
        <f t="shared" si="52"/>
        <v>#N/A</v>
      </c>
      <c r="CZ69" s="6" t="e">
        <f t="shared" si="53"/>
        <v>#N/A</v>
      </c>
      <c r="DA69">
        <v>30</v>
      </c>
      <c r="DB69" s="100">
        <f>$C$45</f>
        <v>0.78411842287123168</v>
      </c>
      <c r="DC69" s="6" t="e">
        <f t="shared" si="54"/>
        <v>#N/A</v>
      </c>
      <c r="DD69" s="6" t="e">
        <f t="shared" si="55"/>
        <v>#N/A</v>
      </c>
      <c r="DE69">
        <v>29</v>
      </c>
      <c r="DF69" s="100">
        <f>$C$44</f>
        <v>0.79358452697734649</v>
      </c>
      <c r="DG69" s="6" t="e">
        <f t="shared" si="56"/>
        <v>#N/A</v>
      </c>
      <c r="DH69" s="6" t="e">
        <f t="shared" si="57"/>
        <v>#N/A</v>
      </c>
      <c r="DI69">
        <v>28</v>
      </c>
      <c r="DJ69" s="100">
        <f>$C$43</f>
        <v>0.80316490862666667</v>
      </c>
      <c r="DK69" s="6" t="e">
        <f t="shared" si="58"/>
        <v>#N/A</v>
      </c>
      <c r="DL69" s="6" t="e">
        <f t="shared" si="59"/>
        <v>#N/A</v>
      </c>
      <c r="DM69">
        <v>27</v>
      </c>
      <c r="DN69" s="100">
        <f>$C$42</f>
        <v>0.8128609474107048</v>
      </c>
      <c r="DO69" s="6" t="e">
        <f t="shared" si="60"/>
        <v>#N/A</v>
      </c>
      <c r="DP69" s="6" t="e">
        <f t="shared" si="61"/>
        <v>#N/A</v>
      </c>
      <c r="DQ69">
        <v>26</v>
      </c>
      <c r="DR69" s="100">
        <f>$C$41</f>
        <v>0.82267403957580054</v>
      </c>
      <c r="DS69" s="6" t="e">
        <f t="shared" si="62"/>
        <v>#N/A</v>
      </c>
      <c r="DT69" s="6" t="e">
        <f t="shared" si="63"/>
        <v>#N/A</v>
      </c>
      <c r="DU69">
        <v>25</v>
      </c>
      <c r="DV69" s="100">
        <f>$C$40</f>
        <v>0.83260559822418267</v>
      </c>
      <c r="DW69" s="6" t="e">
        <f t="shared" si="64"/>
        <v>#N/A</v>
      </c>
      <c r="DX69" s="6" t="e">
        <f t="shared" si="65"/>
        <v>#N/A</v>
      </c>
    </row>
    <row r="70" spans="2:134">
      <c r="B70">
        <v>55</v>
      </c>
      <c r="C70" s="100">
        <f>Parameters!$C$41*EXP(Parameters!$D$41*B70)</f>
        <v>0.5808892148352206</v>
      </c>
      <c r="D70" s="6" t="e">
        <f t="shared" si="66"/>
        <v>#N/A</v>
      </c>
      <c r="E70" s="6" t="e">
        <f t="shared" si="67"/>
        <v>#N/A</v>
      </c>
      <c r="G70" s="99"/>
      <c r="I70">
        <v>55</v>
      </c>
      <c r="J70" s="100">
        <f>$C$70</f>
        <v>0.5808892148352206</v>
      </c>
      <c r="K70" s="6" t="e">
        <f t="shared" si="68"/>
        <v>#N/A</v>
      </c>
      <c r="L70" s="6" t="e">
        <f t="shared" si="69"/>
        <v>#N/A</v>
      </c>
      <c r="M70">
        <v>54</v>
      </c>
      <c r="N70" s="100">
        <f>$C$69</f>
        <v>0.58790187723590059</v>
      </c>
      <c r="O70" s="6" t="e">
        <f t="shared" si="72"/>
        <v>#N/A</v>
      </c>
      <c r="P70" s="6" t="e">
        <f t="shared" si="73"/>
        <v>#N/A</v>
      </c>
      <c r="Q70">
        <v>53</v>
      </c>
      <c r="R70" s="100">
        <f>$C$68</f>
        <v>0.5949991985228017</v>
      </c>
      <c r="S70" s="6" t="e">
        <f t="shared" si="74"/>
        <v>#N/A</v>
      </c>
      <c r="T70" s="6" t="e">
        <f t="shared" si="75"/>
        <v>#N/A</v>
      </c>
      <c r="U70">
        <v>52</v>
      </c>
      <c r="V70" s="100">
        <f>$C$67</f>
        <v>0.60218220072245376</v>
      </c>
      <c r="W70" s="6" t="e">
        <f t="shared" si="76"/>
        <v>#N/A</v>
      </c>
      <c r="X70" s="6" t="e">
        <f t="shared" si="77"/>
        <v>#N/A</v>
      </c>
      <c r="Y70">
        <v>51</v>
      </c>
      <c r="Z70" s="100">
        <f>$C$66</f>
        <v>0.60945191819958566</v>
      </c>
      <c r="AA70" s="6" t="e">
        <f t="shared" si="78"/>
        <v>#N/A</v>
      </c>
      <c r="AB70" s="6" t="e">
        <f t="shared" si="79"/>
        <v>#N/A</v>
      </c>
      <c r="AC70">
        <v>50</v>
      </c>
      <c r="AD70" s="100">
        <f>$C$65</f>
        <v>0.61680939780607624</v>
      </c>
      <c r="AE70" s="6" t="e">
        <f t="shared" si="80"/>
        <v>#N/A</v>
      </c>
      <c r="AF70" s="6" t="e">
        <f t="shared" si="81"/>
        <v>#N/A</v>
      </c>
      <c r="AG70">
        <v>49</v>
      </c>
      <c r="AH70" s="100">
        <f>$C$64</f>
        <v>0.62425569903170264</v>
      </c>
      <c r="AI70" s="6" t="e">
        <f t="shared" si="82"/>
        <v>#N/A</v>
      </c>
      <c r="AJ70" s="6" t="e">
        <f t="shared" si="83"/>
        <v>#N/A</v>
      </c>
      <c r="AK70">
        <v>48</v>
      </c>
      <c r="AL70" s="100">
        <f>$C$63</f>
        <v>0.63179189415670867</v>
      </c>
      <c r="AM70" s="6" t="e">
        <f t="shared" si="84"/>
        <v>#N/A</v>
      </c>
      <c r="AN70" s="6" t="e">
        <f t="shared" si="85"/>
        <v>#N/A</v>
      </c>
      <c r="AO70">
        <v>47</v>
      </c>
      <c r="AP70" s="100">
        <f>$C$62</f>
        <v>0.63941906840621487</v>
      </c>
      <c r="AQ70" s="6" t="e">
        <f t="shared" si="86"/>
        <v>#N/A</v>
      </c>
      <c r="AR70" s="6" t="e">
        <f t="shared" si="87"/>
        <v>#N/A</v>
      </c>
      <c r="AS70">
        <v>46</v>
      </c>
      <c r="AT70" s="100">
        <f>$C$61</f>
        <v>0.64713832010649297</v>
      </c>
      <c r="AU70" s="6" t="e">
        <f t="shared" si="88"/>
        <v>#N/A</v>
      </c>
      <c r="AV70" s="6" t="e">
        <f t="shared" si="89"/>
        <v>#N/A</v>
      </c>
      <c r="AW70">
        <v>45</v>
      </c>
      <c r="AX70" s="100">
        <f>$C$60</f>
        <v>0.65495076084312687</v>
      </c>
      <c r="AY70" s="6" t="e">
        <f t="shared" si="90"/>
        <v>#N/A</v>
      </c>
      <c r="AZ70" s="6" t="e">
        <f t="shared" si="91"/>
        <v>#N/A</v>
      </c>
      <c r="BA70">
        <v>44</v>
      </c>
      <c r="BB70" s="100">
        <f>$C$59</f>
        <v>0.66285751562108253</v>
      </c>
      <c r="BC70" s="6" t="e">
        <f t="shared" si="92"/>
        <v>#N/A</v>
      </c>
      <c r="BD70" s="6" t="e">
        <f t="shared" si="93"/>
        <v>#N/A</v>
      </c>
      <c r="BE70">
        <v>43</v>
      </c>
      <c r="BF70" s="100">
        <f>$C$58</f>
        <v>0.67085972302671093</v>
      </c>
      <c r="BG70" s="6" t="e">
        <f t="shared" si="94"/>
        <v>#N/A</v>
      </c>
      <c r="BH70" s="6" t="e">
        <f t="shared" si="95"/>
        <v>#N/A</v>
      </c>
      <c r="BI70">
        <v>42</v>
      </c>
      <c r="BJ70" s="100">
        <f>$C$57</f>
        <v>0.67895853539170625</v>
      </c>
      <c r="BK70" s="6" t="e">
        <f t="shared" si="96"/>
        <v>#N/A</v>
      </c>
      <c r="BL70" s="6" t="e">
        <f t="shared" si="97"/>
        <v>#N/A</v>
      </c>
      <c r="BM70">
        <v>41</v>
      </c>
      <c r="BN70" s="100">
        <f>$C$56</f>
        <v>0.68715511895904413</v>
      </c>
      <c r="BO70" s="6" t="e">
        <f t="shared" si="98"/>
        <v>#N/A</v>
      </c>
      <c r="BP70" s="6" t="e">
        <f t="shared" si="99"/>
        <v>#N/A</v>
      </c>
      <c r="BQ70">
        <v>40</v>
      </c>
      <c r="BR70" s="100">
        <f>$C$55</f>
        <v>0.69545065405092166</v>
      </c>
      <c r="BS70" s="6" t="e">
        <f t="shared" si="100"/>
        <v>#N/A</v>
      </c>
      <c r="BT70" s="6" t="e">
        <f t="shared" si="101"/>
        <v>#N/A</v>
      </c>
      <c r="BU70">
        <v>39</v>
      </c>
      <c r="BV70" s="100">
        <f>$C$54</f>
        <v>0.70384633523872708</v>
      </c>
      <c r="BW70" s="6" t="e">
        <f t="shared" si="102"/>
        <v>#N/A</v>
      </c>
      <c r="BX70" s="6" t="e">
        <f t="shared" si="103"/>
        <v>#N/A</v>
      </c>
      <c r="BY70">
        <v>38</v>
      </c>
      <c r="BZ70" s="100">
        <f>$C$53</f>
        <v>0.71234337151505911</v>
      </c>
      <c r="CA70" s="6" t="e">
        <f t="shared" si="104"/>
        <v>#N/A</v>
      </c>
      <c r="CB70" s="6" t="e">
        <f t="shared" si="105"/>
        <v>#N/A</v>
      </c>
      <c r="CC70">
        <v>37</v>
      </c>
      <c r="CD70" s="100">
        <f>$C$52</f>
        <v>0.72094298646782473</v>
      </c>
      <c r="CE70" s="6" t="e">
        <f t="shared" si="106"/>
        <v>#N/A</v>
      </c>
      <c r="CF70" s="6" t="e">
        <f t="shared" si="107"/>
        <v>#N/A</v>
      </c>
      <c r="CG70">
        <v>36</v>
      </c>
      <c r="CH70" s="100">
        <f>$C$51</f>
        <v>0.72964641845643718</v>
      </c>
      <c r="CI70" s="6" t="e">
        <f t="shared" si="108"/>
        <v>#N/A</v>
      </c>
      <c r="CJ70" s="6" t="e">
        <f t="shared" si="109"/>
        <v>#N/A</v>
      </c>
      <c r="CK70">
        <v>35</v>
      </c>
      <c r="CL70" s="100">
        <f>$C$50</f>
        <v>0.73845492079014219</v>
      </c>
      <c r="CM70" s="6" t="e">
        <f t="shared" si="110"/>
        <v>#N/A</v>
      </c>
      <c r="CN70" s="6" t="e">
        <f t="shared" si="111"/>
        <v>#N/A</v>
      </c>
      <c r="CO70">
        <v>34</v>
      </c>
      <c r="CP70" s="100">
        <f>$C$49</f>
        <v>0.74736976190849747</v>
      </c>
      <c r="CQ70" s="6" t="e">
        <f t="shared" si="112"/>
        <v>#N/A</v>
      </c>
      <c r="CR70" s="6" t="e">
        <f t="shared" si="113"/>
        <v>#N/A</v>
      </c>
      <c r="CS70">
        <v>33</v>
      </c>
      <c r="CT70" s="100">
        <f>$C$48</f>
        <v>0.75639222556402852</v>
      </c>
      <c r="CU70" s="6" t="e">
        <f t="shared" ref="CU70:CU101" si="114">-$D$10*(1-CT70)</f>
        <v>#N/A</v>
      </c>
      <c r="CV70" s="6" t="e">
        <f t="shared" ref="CV70:CV101" si="115">$D$10+CU70</f>
        <v>#N/A</v>
      </c>
      <c r="CW70">
        <v>32</v>
      </c>
      <c r="CX70" s="100">
        <f>$C$47</f>
        <v>0.76552361100709287</v>
      </c>
      <c r="CY70" s="6" t="e">
        <f t="shared" si="52"/>
        <v>#N/A</v>
      </c>
      <c r="CZ70" s="6" t="e">
        <f t="shared" si="53"/>
        <v>#N/A</v>
      </c>
      <c r="DA70">
        <v>31</v>
      </c>
      <c r="DB70" s="100">
        <f>$C$46</f>
        <v>0.77476523317297352</v>
      </c>
      <c r="DC70" s="6" t="e">
        <f t="shared" si="54"/>
        <v>#N/A</v>
      </c>
      <c r="DD70" s="6" t="e">
        <f t="shared" si="55"/>
        <v>#N/A</v>
      </c>
      <c r="DE70">
        <v>30</v>
      </c>
      <c r="DF70" s="100">
        <f>$C$45</f>
        <v>0.78411842287123168</v>
      </c>
      <c r="DG70" s="6" t="e">
        <f t="shared" si="56"/>
        <v>#N/A</v>
      </c>
      <c r="DH70" s="6" t="e">
        <f t="shared" si="57"/>
        <v>#N/A</v>
      </c>
      <c r="DI70">
        <v>29</v>
      </c>
      <c r="DJ70" s="100">
        <f>$C$44</f>
        <v>0.79358452697734649</v>
      </c>
      <c r="DK70" s="6" t="e">
        <f t="shared" si="58"/>
        <v>#N/A</v>
      </c>
      <c r="DL70" s="6" t="e">
        <f t="shared" si="59"/>
        <v>#N/A</v>
      </c>
      <c r="DM70">
        <v>28</v>
      </c>
      <c r="DN70" s="100">
        <f>$C$43</f>
        <v>0.80316490862666667</v>
      </c>
      <c r="DO70" s="6" t="e">
        <f t="shared" si="60"/>
        <v>#N/A</v>
      </c>
      <c r="DP70" s="6" t="e">
        <f t="shared" si="61"/>
        <v>#N/A</v>
      </c>
      <c r="DQ70">
        <v>27</v>
      </c>
      <c r="DR70" s="100">
        <f>$C$42</f>
        <v>0.8128609474107048</v>
      </c>
      <c r="DS70" s="6" t="e">
        <f t="shared" si="62"/>
        <v>#N/A</v>
      </c>
      <c r="DT70" s="6" t="e">
        <f t="shared" si="63"/>
        <v>#N/A</v>
      </c>
      <c r="DU70">
        <v>26</v>
      </c>
      <c r="DV70" s="100">
        <f>$C$41</f>
        <v>0.82267403957580054</v>
      </c>
      <c r="DW70" s="6" t="e">
        <f t="shared" si="64"/>
        <v>#N/A</v>
      </c>
      <c r="DX70" s="6" t="e">
        <f t="shared" si="65"/>
        <v>#N/A</v>
      </c>
    </row>
    <row r="71" spans="2:134">
      <c r="B71">
        <v>56</v>
      </c>
      <c r="C71" s="100">
        <f>Parameters!$C$41*EXP(Parameters!$D$41*B71)</f>
        <v>0.5739602014852585</v>
      </c>
      <c r="D71" s="6" t="e">
        <f t="shared" si="66"/>
        <v>#N/A</v>
      </c>
      <c r="E71" s="6" t="e">
        <f t="shared" si="67"/>
        <v>#N/A</v>
      </c>
      <c r="G71" s="99"/>
      <c r="I71">
        <v>56</v>
      </c>
      <c r="J71" s="100">
        <f>$C$71</f>
        <v>0.5739602014852585</v>
      </c>
      <c r="K71" s="6" t="e">
        <f t="shared" si="68"/>
        <v>#N/A</v>
      </c>
      <c r="L71" s="6" t="e">
        <f t="shared" si="69"/>
        <v>#N/A</v>
      </c>
      <c r="M71">
        <v>55</v>
      </c>
      <c r="N71" s="100">
        <f>$C$70</f>
        <v>0.5808892148352206</v>
      </c>
      <c r="O71" s="6" t="e">
        <f t="shared" si="72"/>
        <v>#N/A</v>
      </c>
      <c r="P71" s="6" t="e">
        <f t="shared" si="73"/>
        <v>#N/A</v>
      </c>
      <c r="Q71">
        <v>54</v>
      </c>
      <c r="R71" s="100">
        <f>$C$69</f>
        <v>0.58790187723590059</v>
      </c>
      <c r="S71" s="6" t="e">
        <f t="shared" si="74"/>
        <v>#N/A</v>
      </c>
      <c r="T71" s="6" t="e">
        <f t="shared" si="75"/>
        <v>#N/A</v>
      </c>
      <c r="U71">
        <v>53</v>
      </c>
      <c r="V71" s="100">
        <f>$C$68</f>
        <v>0.5949991985228017</v>
      </c>
      <c r="W71" s="6" t="e">
        <f t="shared" si="76"/>
        <v>#N/A</v>
      </c>
      <c r="X71" s="6" t="e">
        <f t="shared" si="77"/>
        <v>#N/A</v>
      </c>
      <c r="Y71">
        <v>52</v>
      </c>
      <c r="Z71" s="100">
        <f>$C$67</f>
        <v>0.60218220072245376</v>
      </c>
      <c r="AA71" s="6" t="e">
        <f t="shared" si="78"/>
        <v>#N/A</v>
      </c>
      <c r="AB71" s="6" t="e">
        <f t="shared" si="79"/>
        <v>#N/A</v>
      </c>
      <c r="AC71">
        <v>51</v>
      </c>
      <c r="AD71" s="100">
        <f>$C$66</f>
        <v>0.60945191819958566</v>
      </c>
      <c r="AE71" s="6" t="e">
        <f t="shared" si="80"/>
        <v>#N/A</v>
      </c>
      <c r="AF71" s="6" t="e">
        <f t="shared" si="81"/>
        <v>#N/A</v>
      </c>
      <c r="AG71">
        <v>50</v>
      </c>
      <c r="AH71" s="100">
        <f>$C$65</f>
        <v>0.61680939780607624</v>
      </c>
      <c r="AI71" s="6" t="e">
        <f t="shared" si="82"/>
        <v>#N/A</v>
      </c>
      <c r="AJ71" s="6" t="e">
        <f t="shared" si="83"/>
        <v>#N/A</v>
      </c>
      <c r="AK71">
        <v>49</v>
      </c>
      <c r="AL71" s="100">
        <f>$C$64</f>
        <v>0.62425569903170264</v>
      </c>
      <c r="AM71" s="6" t="e">
        <f t="shared" si="84"/>
        <v>#N/A</v>
      </c>
      <c r="AN71" s="6" t="e">
        <f t="shared" si="85"/>
        <v>#N/A</v>
      </c>
      <c r="AO71">
        <v>48</v>
      </c>
      <c r="AP71" s="100">
        <f>$C$63</f>
        <v>0.63179189415670867</v>
      </c>
      <c r="AQ71" s="6" t="e">
        <f t="shared" si="86"/>
        <v>#N/A</v>
      </c>
      <c r="AR71" s="6" t="e">
        <f t="shared" si="87"/>
        <v>#N/A</v>
      </c>
      <c r="AS71">
        <v>47</v>
      </c>
      <c r="AT71" s="100">
        <f>$C$62</f>
        <v>0.63941906840621487</v>
      </c>
      <c r="AU71" s="6" t="e">
        <f t="shared" si="88"/>
        <v>#N/A</v>
      </c>
      <c r="AV71" s="6" t="e">
        <f t="shared" si="89"/>
        <v>#N/A</v>
      </c>
      <c r="AW71">
        <v>46</v>
      </c>
      <c r="AX71" s="100">
        <f>$C$61</f>
        <v>0.64713832010649297</v>
      </c>
      <c r="AY71" s="6" t="e">
        <f t="shared" si="90"/>
        <v>#N/A</v>
      </c>
      <c r="AZ71" s="6" t="e">
        <f t="shared" si="91"/>
        <v>#N/A</v>
      </c>
      <c r="BA71">
        <v>45</v>
      </c>
      <c r="BB71" s="100">
        <f>$C$60</f>
        <v>0.65495076084312687</v>
      </c>
      <c r="BC71" s="6" t="e">
        <f t="shared" si="92"/>
        <v>#N/A</v>
      </c>
      <c r="BD71" s="6" t="e">
        <f t="shared" si="93"/>
        <v>#N/A</v>
      </c>
      <c r="BE71">
        <v>44</v>
      </c>
      <c r="BF71" s="100">
        <f>$C$59</f>
        <v>0.66285751562108253</v>
      </c>
      <c r="BG71" s="6" t="e">
        <f t="shared" si="94"/>
        <v>#N/A</v>
      </c>
      <c r="BH71" s="6" t="e">
        <f t="shared" si="95"/>
        <v>#N/A</v>
      </c>
      <c r="BI71">
        <v>43</v>
      </c>
      <c r="BJ71" s="100">
        <f>$C$58</f>
        <v>0.67085972302671093</v>
      </c>
      <c r="BK71" s="6" t="e">
        <f t="shared" si="96"/>
        <v>#N/A</v>
      </c>
      <c r="BL71" s="6" t="e">
        <f t="shared" si="97"/>
        <v>#N/A</v>
      </c>
      <c r="BM71">
        <v>42</v>
      </c>
      <c r="BN71" s="100">
        <f>$C$57</f>
        <v>0.67895853539170625</v>
      </c>
      <c r="BO71" s="6" t="e">
        <f t="shared" si="98"/>
        <v>#N/A</v>
      </c>
      <c r="BP71" s="6" t="e">
        <f t="shared" si="99"/>
        <v>#N/A</v>
      </c>
      <c r="BQ71">
        <v>41</v>
      </c>
      <c r="BR71" s="100">
        <f>$C$56</f>
        <v>0.68715511895904413</v>
      </c>
      <c r="BS71" s="6" t="e">
        <f t="shared" si="100"/>
        <v>#N/A</v>
      </c>
      <c r="BT71" s="6" t="e">
        <f t="shared" si="101"/>
        <v>#N/A</v>
      </c>
      <c r="BU71">
        <v>40</v>
      </c>
      <c r="BV71" s="100">
        <f>$C$55</f>
        <v>0.69545065405092166</v>
      </c>
      <c r="BW71" s="6" t="e">
        <f t="shared" si="102"/>
        <v>#N/A</v>
      </c>
      <c r="BX71" s="6" t="e">
        <f t="shared" si="103"/>
        <v>#N/A</v>
      </c>
      <c r="BY71">
        <v>39</v>
      </c>
      <c r="BZ71" s="100">
        <f>$C$54</f>
        <v>0.70384633523872708</v>
      </c>
      <c r="CA71" s="6" t="e">
        <f t="shared" si="104"/>
        <v>#N/A</v>
      </c>
      <c r="CB71" s="6" t="e">
        <f t="shared" si="105"/>
        <v>#N/A</v>
      </c>
      <c r="CC71">
        <v>38</v>
      </c>
      <c r="CD71" s="100">
        <f>$C$53</f>
        <v>0.71234337151505911</v>
      </c>
      <c r="CE71" s="6" t="e">
        <f t="shared" si="106"/>
        <v>#N/A</v>
      </c>
      <c r="CF71" s="6" t="e">
        <f t="shared" si="107"/>
        <v>#N/A</v>
      </c>
      <c r="CG71">
        <v>37</v>
      </c>
      <c r="CH71" s="100">
        <f>$C$52</f>
        <v>0.72094298646782473</v>
      </c>
      <c r="CI71" s="6" t="e">
        <f t="shared" si="108"/>
        <v>#N/A</v>
      </c>
      <c r="CJ71" s="6" t="e">
        <f t="shared" si="109"/>
        <v>#N/A</v>
      </c>
      <c r="CK71">
        <v>36</v>
      </c>
      <c r="CL71" s="100">
        <f>$C$51</f>
        <v>0.72964641845643718</v>
      </c>
      <c r="CM71" s="6" t="e">
        <f t="shared" si="110"/>
        <v>#N/A</v>
      </c>
      <c r="CN71" s="6" t="e">
        <f t="shared" si="111"/>
        <v>#N/A</v>
      </c>
      <c r="CO71">
        <v>35</v>
      </c>
      <c r="CP71" s="100">
        <f>$C$50</f>
        <v>0.73845492079014219</v>
      </c>
      <c r="CQ71" s="6" t="e">
        <f t="shared" si="112"/>
        <v>#N/A</v>
      </c>
      <c r="CR71" s="6" t="e">
        <f t="shared" si="113"/>
        <v>#N/A</v>
      </c>
      <c r="CS71">
        <v>34</v>
      </c>
      <c r="CT71" s="100">
        <f>$C$49</f>
        <v>0.74736976190849747</v>
      </c>
      <c r="CU71" s="6" t="e">
        <f t="shared" si="114"/>
        <v>#N/A</v>
      </c>
      <c r="CV71" s="6" t="e">
        <f t="shared" si="115"/>
        <v>#N/A</v>
      </c>
      <c r="CW71">
        <v>33</v>
      </c>
      <c r="CX71" s="100">
        <f>$C$48</f>
        <v>0.75639222556402852</v>
      </c>
      <c r="CY71" s="6" t="e">
        <f t="shared" ref="CY71:CY102" si="116">-$D$10*(1-CX71)</f>
        <v>#N/A</v>
      </c>
      <c r="CZ71" s="6" t="e">
        <f t="shared" ref="CZ71:CZ102" si="117">$D$10+CY71</f>
        <v>#N/A</v>
      </c>
      <c r="DA71">
        <v>32</v>
      </c>
      <c r="DB71" s="100">
        <f>$C$47</f>
        <v>0.76552361100709287</v>
      </c>
      <c r="DC71" s="6" t="e">
        <f t="shared" si="54"/>
        <v>#N/A</v>
      </c>
      <c r="DD71" s="6" t="e">
        <f t="shared" si="55"/>
        <v>#N/A</v>
      </c>
      <c r="DE71">
        <v>31</v>
      </c>
      <c r="DF71" s="100">
        <f>$C$46</f>
        <v>0.77476523317297352</v>
      </c>
      <c r="DG71" s="6" t="e">
        <f t="shared" si="56"/>
        <v>#N/A</v>
      </c>
      <c r="DH71" s="6" t="e">
        <f t="shared" si="57"/>
        <v>#N/A</v>
      </c>
      <c r="DI71">
        <v>30</v>
      </c>
      <c r="DJ71" s="100">
        <f>$C$45</f>
        <v>0.78411842287123168</v>
      </c>
      <c r="DK71" s="6" t="e">
        <f t="shared" si="58"/>
        <v>#N/A</v>
      </c>
      <c r="DL71" s="6" t="e">
        <f t="shared" si="59"/>
        <v>#N/A</v>
      </c>
      <c r="DM71">
        <v>29</v>
      </c>
      <c r="DN71" s="100">
        <f>$C$44</f>
        <v>0.79358452697734649</v>
      </c>
      <c r="DO71" s="6" t="e">
        <f t="shared" si="60"/>
        <v>#N/A</v>
      </c>
      <c r="DP71" s="6" t="e">
        <f t="shared" si="61"/>
        <v>#N/A</v>
      </c>
      <c r="DQ71">
        <v>28</v>
      </c>
      <c r="DR71" s="100">
        <f>$C$43</f>
        <v>0.80316490862666667</v>
      </c>
      <c r="DS71" s="6" t="e">
        <f t="shared" si="62"/>
        <v>#N/A</v>
      </c>
      <c r="DT71" s="6" t="e">
        <f t="shared" si="63"/>
        <v>#N/A</v>
      </c>
      <c r="DU71">
        <v>27</v>
      </c>
      <c r="DV71" s="100">
        <f>$C$42</f>
        <v>0.8128609474107048</v>
      </c>
      <c r="DW71" s="6" t="e">
        <f t="shared" si="64"/>
        <v>#N/A</v>
      </c>
      <c r="DX71" s="6" t="e">
        <f t="shared" si="65"/>
        <v>#N/A</v>
      </c>
    </row>
    <row r="72" spans="2:134">
      <c r="B72">
        <v>57</v>
      </c>
      <c r="C72" s="100">
        <f>Parameters!$C$41*EXP(Parameters!$D$41*B72)</f>
        <v>0.56711383939611815</v>
      </c>
      <c r="D72" s="6" t="e">
        <f t="shared" si="66"/>
        <v>#N/A</v>
      </c>
      <c r="E72" s="6" t="e">
        <f t="shared" si="67"/>
        <v>#N/A</v>
      </c>
      <c r="G72" s="99"/>
      <c r="I72">
        <v>57</v>
      </c>
      <c r="J72" s="100">
        <f>$C$72</f>
        <v>0.56711383939611815</v>
      </c>
      <c r="K72" s="6" t="e">
        <f t="shared" si="68"/>
        <v>#N/A</v>
      </c>
      <c r="L72" s="6" t="e">
        <f t="shared" si="69"/>
        <v>#N/A</v>
      </c>
      <c r="M72">
        <v>56</v>
      </c>
      <c r="N72" s="100">
        <f>$C$71</f>
        <v>0.5739602014852585</v>
      </c>
      <c r="O72" s="6" t="e">
        <f t="shared" si="72"/>
        <v>#N/A</v>
      </c>
      <c r="P72" s="6" t="e">
        <f t="shared" si="73"/>
        <v>#N/A</v>
      </c>
      <c r="Q72">
        <v>55</v>
      </c>
      <c r="R72" s="100">
        <f>$C$70</f>
        <v>0.5808892148352206</v>
      </c>
      <c r="S72" s="6" t="e">
        <f t="shared" si="74"/>
        <v>#N/A</v>
      </c>
      <c r="T72" s="6" t="e">
        <f t="shared" si="75"/>
        <v>#N/A</v>
      </c>
      <c r="U72">
        <v>54</v>
      </c>
      <c r="V72" s="100">
        <f>$C$69</f>
        <v>0.58790187723590059</v>
      </c>
      <c r="W72" s="6" t="e">
        <f t="shared" si="76"/>
        <v>#N/A</v>
      </c>
      <c r="X72" s="6" t="e">
        <f t="shared" si="77"/>
        <v>#N/A</v>
      </c>
      <c r="Y72">
        <v>53</v>
      </c>
      <c r="Z72" s="100">
        <f>$C$68</f>
        <v>0.5949991985228017</v>
      </c>
      <c r="AA72" s="6" t="e">
        <f t="shared" si="78"/>
        <v>#N/A</v>
      </c>
      <c r="AB72" s="6" t="e">
        <f t="shared" si="79"/>
        <v>#N/A</v>
      </c>
      <c r="AC72">
        <v>52</v>
      </c>
      <c r="AD72" s="100">
        <f>$C$67</f>
        <v>0.60218220072245376</v>
      </c>
      <c r="AE72" s="6" t="e">
        <f t="shared" si="80"/>
        <v>#N/A</v>
      </c>
      <c r="AF72" s="6" t="e">
        <f t="shared" si="81"/>
        <v>#N/A</v>
      </c>
      <c r="AG72">
        <v>51</v>
      </c>
      <c r="AH72" s="100">
        <f>$C$66</f>
        <v>0.60945191819958566</v>
      </c>
      <c r="AI72" s="6" t="e">
        <f t="shared" si="82"/>
        <v>#N/A</v>
      </c>
      <c r="AJ72" s="6" t="e">
        <f t="shared" si="83"/>
        <v>#N/A</v>
      </c>
      <c r="AK72">
        <v>50</v>
      </c>
      <c r="AL72" s="100">
        <f>$C$65</f>
        <v>0.61680939780607624</v>
      </c>
      <c r="AM72" s="6" t="e">
        <f t="shared" si="84"/>
        <v>#N/A</v>
      </c>
      <c r="AN72" s="6" t="e">
        <f t="shared" si="85"/>
        <v>#N/A</v>
      </c>
      <c r="AO72">
        <v>49</v>
      </c>
      <c r="AP72" s="100">
        <f>$C$64</f>
        <v>0.62425569903170264</v>
      </c>
      <c r="AQ72" s="6" t="e">
        <f t="shared" si="86"/>
        <v>#N/A</v>
      </c>
      <c r="AR72" s="6" t="e">
        <f t="shared" si="87"/>
        <v>#N/A</v>
      </c>
      <c r="AS72">
        <v>48</v>
      </c>
      <c r="AT72" s="100">
        <f>$C$63</f>
        <v>0.63179189415670867</v>
      </c>
      <c r="AU72" s="6" t="e">
        <f t="shared" si="88"/>
        <v>#N/A</v>
      </c>
      <c r="AV72" s="6" t="e">
        <f t="shared" si="89"/>
        <v>#N/A</v>
      </c>
      <c r="AW72">
        <v>47</v>
      </c>
      <c r="AX72" s="100">
        <f>$C$62</f>
        <v>0.63941906840621487</v>
      </c>
      <c r="AY72" s="6" t="e">
        <f t="shared" si="90"/>
        <v>#N/A</v>
      </c>
      <c r="AZ72" s="6" t="e">
        <f t="shared" si="91"/>
        <v>#N/A</v>
      </c>
      <c r="BA72">
        <v>46</v>
      </c>
      <c r="BB72" s="100">
        <f>$C$61</f>
        <v>0.64713832010649297</v>
      </c>
      <c r="BC72" s="6" t="e">
        <f t="shared" si="92"/>
        <v>#N/A</v>
      </c>
      <c r="BD72" s="6" t="e">
        <f t="shared" si="93"/>
        <v>#N/A</v>
      </c>
      <c r="BE72">
        <v>45</v>
      </c>
      <c r="BF72" s="100">
        <f>$C$60</f>
        <v>0.65495076084312687</v>
      </c>
      <c r="BG72" s="6" t="e">
        <f t="shared" si="94"/>
        <v>#N/A</v>
      </c>
      <c r="BH72" s="6" t="e">
        <f t="shared" si="95"/>
        <v>#N/A</v>
      </c>
      <c r="BI72">
        <v>44</v>
      </c>
      <c r="BJ72" s="100">
        <f>$C$59</f>
        <v>0.66285751562108253</v>
      </c>
      <c r="BK72" s="6" t="e">
        <f t="shared" si="96"/>
        <v>#N/A</v>
      </c>
      <c r="BL72" s="6" t="e">
        <f t="shared" si="97"/>
        <v>#N/A</v>
      </c>
      <c r="BM72">
        <v>43</v>
      </c>
      <c r="BN72" s="100">
        <f>$C$58</f>
        <v>0.67085972302671093</v>
      </c>
      <c r="BO72" s="6" t="e">
        <f t="shared" si="98"/>
        <v>#N/A</v>
      </c>
      <c r="BP72" s="6" t="e">
        <f t="shared" si="99"/>
        <v>#N/A</v>
      </c>
      <c r="BQ72">
        <v>42</v>
      </c>
      <c r="BR72" s="100">
        <f>$C$57</f>
        <v>0.67895853539170625</v>
      </c>
      <c r="BS72" s="6" t="e">
        <f t="shared" si="100"/>
        <v>#N/A</v>
      </c>
      <c r="BT72" s="6" t="e">
        <f t="shared" si="101"/>
        <v>#N/A</v>
      </c>
      <c r="BU72">
        <v>41</v>
      </c>
      <c r="BV72" s="100">
        <f>$C$56</f>
        <v>0.68715511895904413</v>
      </c>
      <c r="BW72" s="6" t="e">
        <f t="shared" si="102"/>
        <v>#N/A</v>
      </c>
      <c r="BX72" s="6" t="e">
        <f t="shared" si="103"/>
        <v>#N/A</v>
      </c>
      <c r="BY72">
        <v>40</v>
      </c>
      <c r="BZ72" s="100">
        <f>$C$55</f>
        <v>0.69545065405092166</v>
      </c>
      <c r="CA72" s="6" t="e">
        <f t="shared" si="104"/>
        <v>#N/A</v>
      </c>
      <c r="CB72" s="6" t="e">
        <f t="shared" si="105"/>
        <v>#N/A</v>
      </c>
      <c r="CC72">
        <v>39</v>
      </c>
      <c r="CD72" s="100">
        <f>$C$54</f>
        <v>0.70384633523872708</v>
      </c>
      <c r="CE72" s="6" t="e">
        <f t="shared" si="106"/>
        <v>#N/A</v>
      </c>
      <c r="CF72" s="6" t="e">
        <f t="shared" si="107"/>
        <v>#N/A</v>
      </c>
      <c r="CG72">
        <v>38</v>
      </c>
      <c r="CH72" s="100">
        <f>$C$53</f>
        <v>0.71234337151505911</v>
      </c>
      <c r="CI72" s="6" t="e">
        <f t="shared" si="108"/>
        <v>#N/A</v>
      </c>
      <c r="CJ72" s="6" t="e">
        <f t="shared" si="109"/>
        <v>#N/A</v>
      </c>
      <c r="CK72">
        <v>37</v>
      </c>
      <c r="CL72" s="100">
        <f>$C$52</f>
        <v>0.72094298646782473</v>
      </c>
      <c r="CM72" s="6" t="e">
        <f t="shared" si="110"/>
        <v>#N/A</v>
      </c>
      <c r="CN72" s="6" t="e">
        <f t="shared" si="111"/>
        <v>#N/A</v>
      </c>
      <c r="CO72">
        <v>36</v>
      </c>
      <c r="CP72" s="100">
        <f>$C$51</f>
        <v>0.72964641845643718</v>
      </c>
      <c r="CQ72" s="6" t="e">
        <f t="shared" si="112"/>
        <v>#N/A</v>
      </c>
      <c r="CR72" s="6" t="e">
        <f t="shared" si="113"/>
        <v>#N/A</v>
      </c>
      <c r="CS72">
        <v>35</v>
      </c>
      <c r="CT72" s="100">
        <f>$C$50</f>
        <v>0.73845492079014219</v>
      </c>
      <c r="CU72" s="6" t="e">
        <f t="shared" si="114"/>
        <v>#N/A</v>
      </c>
      <c r="CV72" s="6" t="e">
        <f t="shared" si="115"/>
        <v>#N/A</v>
      </c>
      <c r="CW72">
        <v>34</v>
      </c>
      <c r="CX72" s="100">
        <f>$C$49</f>
        <v>0.74736976190849747</v>
      </c>
      <c r="CY72" s="6" t="e">
        <f t="shared" si="116"/>
        <v>#N/A</v>
      </c>
      <c r="CZ72" s="6" t="e">
        <f t="shared" si="117"/>
        <v>#N/A</v>
      </c>
      <c r="DA72">
        <v>33</v>
      </c>
      <c r="DB72" s="100">
        <f>$C$48</f>
        <v>0.75639222556402852</v>
      </c>
      <c r="DC72" s="6" t="e">
        <f t="shared" ref="DC72:DC103" si="118">-$D$10*(1-DB72)</f>
        <v>#N/A</v>
      </c>
      <c r="DD72" s="6" t="e">
        <f t="shared" ref="DD72:DD103" si="119">$D$10+DC72</f>
        <v>#N/A</v>
      </c>
      <c r="DE72">
        <v>32</v>
      </c>
      <c r="DF72" s="100">
        <f>$C$47</f>
        <v>0.76552361100709287</v>
      </c>
      <c r="DG72" s="6" t="e">
        <f t="shared" si="56"/>
        <v>#N/A</v>
      </c>
      <c r="DH72" s="6" t="e">
        <f t="shared" si="57"/>
        <v>#N/A</v>
      </c>
      <c r="DI72">
        <v>31</v>
      </c>
      <c r="DJ72" s="100">
        <f>$C$46</f>
        <v>0.77476523317297352</v>
      </c>
      <c r="DK72" s="6" t="e">
        <f t="shared" si="58"/>
        <v>#N/A</v>
      </c>
      <c r="DL72" s="6" t="e">
        <f t="shared" si="59"/>
        <v>#N/A</v>
      </c>
      <c r="DM72">
        <v>30</v>
      </c>
      <c r="DN72" s="100">
        <f>$C$45</f>
        <v>0.78411842287123168</v>
      </c>
      <c r="DO72" s="6" t="e">
        <f t="shared" si="60"/>
        <v>#N/A</v>
      </c>
      <c r="DP72" s="6" t="e">
        <f t="shared" si="61"/>
        <v>#N/A</v>
      </c>
      <c r="DQ72">
        <v>29</v>
      </c>
      <c r="DR72" s="100">
        <f>$C$44</f>
        <v>0.79358452697734649</v>
      </c>
      <c r="DS72" s="6" t="e">
        <f t="shared" si="62"/>
        <v>#N/A</v>
      </c>
      <c r="DT72" s="6" t="e">
        <f t="shared" si="63"/>
        <v>#N/A</v>
      </c>
      <c r="DU72">
        <v>28</v>
      </c>
      <c r="DV72" s="100">
        <f>$C$43</f>
        <v>0.80316490862666667</v>
      </c>
      <c r="DW72" s="6" t="e">
        <f t="shared" si="64"/>
        <v>#N/A</v>
      </c>
      <c r="DX72" s="6" t="e">
        <f t="shared" si="65"/>
        <v>#N/A</v>
      </c>
    </row>
    <row r="73" spans="2:134">
      <c r="B73">
        <v>58</v>
      </c>
      <c r="C73" s="100">
        <f>Parameters!$C$41*EXP(Parameters!$D$41*B73)</f>
        <v>0.56034914267982816</v>
      </c>
      <c r="D73" s="6" t="e">
        <f t="shared" si="66"/>
        <v>#N/A</v>
      </c>
      <c r="E73" s="6" t="e">
        <f t="shared" si="67"/>
        <v>#N/A</v>
      </c>
      <c r="G73" s="99"/>
      <c r="I73">
        <v>58</v>
      </c>
      <c r="J73" s="100">
        <f>$C$73</f>
        <v>0.56034914267982816</v>
      </c>
      <c r="K73" s="6" t="e">
        <f t="shared" si="68"/>
        <v>#N/A</v>
      </c>
      <c r="L73" s="6" t="e">
        <f t="shared" si="69"/>
        <v>#N/A</v>
      </c>
      <c r="M73">
        <v>57</v>
      </c>
      <c r="N73" s="100">
        <f>$C$72</f>
        <v>0.56711383939611815</v>
      </c>
      <c r="O73" s="6" t="e">
        <f t="shared" si="72"/>
        <v>#N/A</v>
      </c>
      <c r="P73" s="6" t="e">
        <f t="shared" si="73"/>
        <v>#N/A</v>
      </c>
      <c r="Q73">
        <v>56</v>
      </c>
      <c r="R73" s="100">
        <f>$C$71</f>
        <v>0.5739602014852585</v>
      </c>
      <c r="S73" s="6" t="e">
        <f t="shared" si="74"/>
        <v>#N/A</v>
      </c>
      <c r="T73" s="6" t="e">
        <f t="shared" si="75"/>
        <v>#N/A</v>
      </c>
      <c r="U73">
        <v>55</v>
      </c>
      <c r="V73" s="100">
        <f>$C$70</f>
        <v>0.5808892148352206</v>
      </c>
      <c r="W73" s="6" t="e">
        <f t="shared" si="76"/>
        <v>#N/A</v>
      </c>
      <c r="X73" s="6" t="e">
        <f t="shared" si="77"/>
        <v>#N/A</v>
      </c>
      <c r="Y73">
        <v>54</v>
      </c>
      <c r="Z73" s="100">
        <f>$C$69</f>
        <v>0.58790187723590059</v>
      </c>
      <c r="AA73" s="6" t="e">
        <f t="shared" si="78"/>
        <v>#N/A</v>
      </c>
      <c r="AB73" s="6" t="e">
        <f t="shared" si="79"/>
        <v>#N/A</v>
      </c>
      <c r="AC73">
        <v>53</v>
      </c>
      <c r="AD73" s="100">
        <f>$C$68</f>
        <v>0.5949991985228017</v>
      </c>
      <c r="AE73" s="6" t="e">
        <f t="shared" si="80"/>
        <v>#N/A</v>
      </c>
      <c r="AF73" s="6" t="e">
        <f t="shared" si="81"/>
        <v>#N/A</v>
      </c>
      <c r="AG73">
        <v>52</v>
      </c>
      <c r="AH73" s="100">
        <f>$C$67</f>
        <v>0.60218220072245376</v>
      </c>
      <c r="AI73" s="6" t="e">
        <f t="shared" si="82"/>
        <v>#N/A</v>
      </c>
      <c r="AJ73" s="6" t="e">
        <f t="shared" si="83"/>
        <v>#N/A</v>
      </c>
      <c r="AK73">
        <v>51</v>
      </c>
      <c r="AL73" s="100">
        <f>$C$66</f>
        <v>0.60945191819958566</v>
      </c>
      <c r="AM73" s="6" t="e">
        <f t="shared" si="84"/>
        <v>#N/A</v>
      </c>
      <c r="AN73" s="6" t="e">
        <f t="shared" si="85"/>
        <v>#N/A</v>
      </c>
      <c r="AO73">
        <v>50</v>
      </c>
      <c r="AP73" s="100">
        <f>$C$65</f>
        <v>0.61680939780607624</v>
      </c>
      <c r="AQ73" s="6" t="e">
        <f t="shared" si="86"/>
        <v>#N/A</v>
      </c>
      <c r="AR73" s="6" t="e">
        <f t="shared" si="87"/>
        <v>#N/A</v>
      </c>
      <c r="AS73">
        <v>49</v>
      </c>
      <c r="AT73" s="100">
        <f>$C$64</f>
        <v>0.62425569903170264</v>
      </c>
      <c r="AU73" s="6" t="e">
        <f t="shared" si="88"/>
        <v>#N/A</v>
      </c>
      <c r="AV73" s="6" t="e">
        <f t="shared" si="89"/>
        <v>#N/A</v>
      </c>
      <c r="AW73">
        <v>48</v>
      </c>
      <c r="AX73" s="100">
        <f>$C$63</f>
        <v>0.63179189415670867</v>
      </c>
      <c r="AY73" s="6" t="e">
        <f t="shared" si="90"/>
        <v>#N/A</v>
      </c>
      <c r="AZ73" s="6" t="e">
        <f t="shared" si="91"/>
        <v>#N/A</v>
      </c>
      <c r="BA73">
        <v>47</v>
      </c>
      <c r="BB73" s="100">
        <f>$C$62</f>
        <v>0.63941906840621487</v>
      </c>
      <c r="BC73" s="6" t="e">
        <f t="shared" si="92"/>
        <v>#N/A</v>
      </c>
      <c r="BD73" s="6" t="e">
        <f t="shared" si="93"/>
        <v>#N/A</v>
      </c>
      <c r="BE73">
        <v>46</v>
      </c>
      <c r="BF73" s="100">
        <f>$C$61</f>
        <v>0.64713832010649297</v>
      </c>
      <c r="BG73" s="6" t="e">
        <f t="shared" si="94"/>
        <v>#N/A</v>
      </c>
      <c r="BH73" s="6" t="e">
        <f t="shared" si="95"/>
        <v>#N/A</v>
      </c>
      <c r="BI73">
        <v>45</v>
      </c>
      <c r="BJ73" s="100">
        <f>$C$60</f>
        <v>0.65495076084312687</v>
      </c>
      <c r="BK73" s="6" t="e">
        <f t="shared" si="96"/>
        <v>#N/A</v>
      </c>
      <c r="BL73" s="6" t="e">
        <f t="shared" si="97"/>
        <v>#N/A</v>
      </c>
      <c r="BM73">
        <v>44</v>
      </c>
      <c r="BN73" s="100">
        <f>$C$59</f>
        <v>0.66285751562108253</v>
      </c>
      <c r="BO73" s="6" t="e">
        <f t="shared" si="98"/>
        <v>#N/A</v>
      </c>
      <c r="BP73" s="6" t="e">
        <f t="shared" si="99"/>
        <v>#N/A</v>
      </c>
      <c r="BQ73">
        <v>43</v>
      </c>
      <c r="BR73" s="100">
        <f>$C$58</f>
        <v>0.67085972302671093</v>
      </c>
      <c r="BS73" s="6" t="e">
        <f t="shared" si="100"/>
        <v>#N/A</v>
      </c>
      <c r="BT73" s="6" t="e">
        <f t="shared" si="101"/>
        <v>#N/A</v>
      </c>
      <c r="BU73">
        <v>42</v>
      </c>
      <c r="BV73" s="100">
        <f>$C$57</f>
        <v>0.67895853539170625</v>
      </c>
      <c r="BW73" s="6" t="e">
        <f t="shared" si="102"/>
        <v>#N/A</v>
      </c>
      <c r="BX73" s="6" t="e">
        <f t="shared" si="103"/>
        <v>#N/A</v>
      </c>
      <c r="BY73">
        <v>41</v>
      </c>
      <c r="BZ73" s="100">
        <f>$C$56</f>
        <v>0.68715511895904413</v>
      </c>
      <c r="CA73" s="6" t="e">
        <f t="shared" si="104"/>
        <v>#N/A</v>
      </c>
      <c r="CB73" s="6" t="e">
        <f t="shared" si="105"/>
        <v>#N/A</v>
      </c>
      <c r="CC73">
        <v>40</v>
      </c>
      <c r="CD73" s="100">
        <f>$C$55</f>
        <v>0.69545065405092166</v>
      </c>
      <c r="CE73" s="6" t="e">
        <f t="shared" si="106"/>
        <v>#N/A</v>
      </c>
      <c r="CF73" s="6" t="e">
        <f t="shared" si="107"/>
        <v>#N/A</v>
      </c>
      <c r="CG73">
        <v>39</v>
      </c>
      <c r="CH73" s="100">
        <f>$C$54</f>
        <v>0.70384633523872708</v>
      </c>
      <c r="CI73" s="6" t="e">
        <f t="shared" si="108"/>
        <v>#N/A</v>
      </c>
      <c r="CJ73" s="6" t="e">
        <f t="shared" si="109"/>
        <v>#N/A</v>
      </c>
      <c r="CK73">
        <v>38</v>
      </c>
      <c r="CL73" s="100">
        <f>$C$53</f>
        <v>0.71234337151505911</v>
      </c>
      <c r="CM73" s="6" t="e">
        <f t="shared" si="110"/>
        <v>#N/A</v>
      </c>
      <c r="CN73" s="6" t="e">
        <f t="shared" si="111"/>
        <v>#N/A</v>
      </c>
      <c r="CO73">
        <v>37</v>
      </c>
      <c r="CP73" s="100">
        <f>$C$52</f>
        <v>0.72094298646782473</v>
      </c>
      <c r="CQ73" s="6" t="e">
        <f t="shared" si="112"/>
        <v>#N/A</v>
      </c>
      <c r="CR73" s="6" t="e">
        <f t="shared" si="113"/>
        <v>#N/A</v>
      </c>
      <c r="CS73">
        <v>36</v>
      </c>
      <c r="CT73" s="100">
        <f>$C$51</f>
        <v>0.72964641845643718</v>
      </c>
      <c r="CU73" s="6" t="e">
        <f t="shared" si="114"/>
        <v>#N/A</v>
      </c>
      <c r="CV73" s="6" t="e">
        <f t="shared" si="115"/>
        <v>#N/A</v>
      </c>
      <c r="CW73">
        <v>35</v>
      </c>
      <c r="CX73" s="100">
        <f>$C$50</f>
        <v>0.73845492079014219</v>
      </c>
      <c r="CY73" s="6" t="e">
        <f t="shared" si="116"/>
        <v>#N/A</v>
      </c>
      <c r="CZ73" s="6" t="e">
        <f t="shared" si="117"/>
        <v>#N/A</v>
      </c>
      <c r="DA73">
        <v>34</v>
      </c>
      <c r="DB73" s="100">
        <f>$C$49</f>
        <v>0.74736976190849747</v>
      </c>
      <c r="DC73" s="6" t="e">
        <f t="shared" si="118"/>
        <v>#N/A</v>
      </c>
      <c r="DD73" s="6" t="e">
        <f t="shared" si="119"/>
        <v>#N/A</v>
      </c>
      <c r="DE73">
        <v>33</v>
      </c>
      <c r="DF73" s="100">
        <f>$C$48</f>
        <v>0.75639222556402852</v>
      </c>
      <c r="DG73" s="6" t="e">
        <f t="shared" ref="DG73:DG104" si="120">-$D$10*(1-DF73)</f>
        <v>#N/A</v>
      </c>
      <c r="DH73" s="6" t="e">
        <f t="shared" ref="DH73:DH104" si="121">$D$10+DG73</f>
        <v>#N/A</v>
      </c>
      <c r="DI73">
        <v>32</v>
      </c>
      <c r="DJ73" s="100">
        <f>$C$47</f>
        <v>0.76552361100709287</v>
      </c>
      <c r="DK73" s="6" t="e">
        <f t="shared" si="58"/>
        <v>#N/A</v>
      </c>
      <c r="DL73" s="6" t="e">
        <f t="shared" si="59"/>
        <v>#N/A</v>
      </c>
      <c r="DM73">
        <v>31</v>
      </c>
      <c r="DN73" s="100">
        <f>$C$46</f>
        <v>0.77476523317297352</v>
      </c>
      <c r="DO73" s="6" t="e">
        <f t="shared" si="60"/>
        <v>#N/A</v>
      </c>
      <c r="DP73" s="6" t="e">
        <f t="shared" si="61"/>
        <v>#N/A</v>
      </c>
      <c r="DQ73">
        <v>30</v>
      </c>
      <c r="DR73" s="100">
        <f>$C$45</f>
        <v>0.78411842287123168</v>
      </c>
      <c r="DS73" s="6" t="e">
        <f t="shared" si="62"/>
        <v>#N/A</v>
      </c>
      <c r="DT73" s="6" t="e">
        <f t="shared" si="63"/>
        <v>#N/A</v>
      </c>
      <c r="DU73">
        <v>29</v>
      </c>
      <c r="DV73" s="100">
        <f>$C$44</f>
        <v>0.79358452697734649</v>
      </c>
      <c r="DW73" s="6" t="e">
        <f t="shared" si="64"/>
        <v>#N/A</v>
      </c>
      <c r="DX73" s="6" t="e">
        <f t="shared" si="65"/>
        <v>#N/A</v>
      </c>
    </row>
    <row r="74" spans="2:134">
      <c r="B74">
        <v>59</v>
      </c>
      <c r="C74" s="100">
        <f>Parameters!$C$41*EXP(Parameters!$D$41*B74)</f>
        <v>0.55366513720837218</v>
      </c>
      <c r="D74" s="6" t="e">
        <f t="shared" si="66"/>
        <v>#N/A</v>
      </c>
      <c r="E74" s="6" t="e">
        <f t="shared" si="67"/>
        <v>#N/A</v>
      </c>
      <c r="G74" s="99"/>
      <c r="I74">
        <v>59</v>
      </c>
      <c r="J74" s="100">
        <f>$C$74</f>
        <v>0.55366513720837218</v>
      </c>
      <c r="K74" s="6" t="e">
        <f t="shared" si="68"/>
        <v>#N/A</v>
      </c>
      <c r="L74" s="6" t="e">
        <f t="shared" si="69"/>
        <v>#N/A</v>
      </c>
      <c r="M74">
        <v>58</v>
      </c>
      <c r="N74" s="100">
        <f>$C$73</f>
        <v>0.56034914267982816</v>
      </c>
      <c r="O74" s="6" t="e">
        <f t="shared" si="72"/>
        <v>#N/A</v>
      </c>
      <c r="P74" s="6" t="e">
        <f t="shared" si="73"/>
        <v>#N/A</v>
      </c>
      <c r="Q74">
        <v>57</v>
      </c>
      <c r="R74" s="100">
        <f>$C$72</f>
        <v>0.56711383939611815</v>
      </c>
      <c r="S74" s="6" t="e">
        <f t="shared" si="74"/>
        <v>#N/A</v>
      </c>
      <c r="T74" s="6" t="e">
        <f t="shared" si="75"/>
        <v>#N/A</v>
      </c>
      <c r="U74">
        <v>56</v>
      </c>
      <c r="V74" s="100">
        <f>$C$71</f>
        <v>0.5739602014852585</v>
      </c>
      <c r="W74" s="6" t="e">
        <f t="shared" si="76"/>
        <v>#N/A</v>
      </c>
      <c r="X74" s="6" t="e">
        <f t="shared" si="77"/>
        <v>#N/A</v>
      </c>
      <c r="Y74">
        <v>55</v>
      </c>
      <c r="Z74" s="100">
        <f>$C$70</f>
        <v>0.5808892148352206</v>
      </c>
      <c r="AA74" s="6" t="e">
        <f t="shared" si="78"/>
        <v>#N/A</v>
      </c>
      <c r="AB74" s="6" t="e">
        <f t="shared" si="79"/>
        <v>#N/A</v>
      </c>
      <c r="AC74">
        <v>54</v>
      </c>
      <c r="AD74" s="100">
        <f>$C$69</f>
        <v>0.58790187723590059</v>
      </c>
      <c r="AE74" s="6" t="e">
        <f t="shared" si="80"/>
        <v>#N/A</v>
      </c>
      <c r="AF74" s="6" t="e">
        <f t="shared" si="81"/>
        <v>#N/A</v>
      </c>
      <c r="AG74">
        <v>53</v>
      </c>
      <c r="AH74" s="100">
        <f>$C$68</f>
        <v>0.5949991985228017</v>
      </c>
      <c r="AI74" s="6" t="e">
        <f t="shared" si="82"/>
        <v>#N/A</v>
      </c>
      <c r="AJ74" s="6" t="e">
        <f t="shared" si="83"/>
        <v>#N/A</v>
      </c>
      <c r="AK74">
        <v>52</v>
      </c>
      <c r="AL74" s="100">
        <f>$C$67</f>
        <v>0.60218220072245376</v>
      </c>
      <c r="AM74" s="6" t="e">
        <f t="shared" si="84"/>
        <v>#N/A</v>
      </c>
      <c r="AN74" s="6" t="e">
        <f t="shared" si="85"/>
        <v>#N/A</v>
      </c>
      <c r="AO74">
        <v>51</v>
      </c>
      <c r="AP74" s="100">
        <f>$C$66</f>
        <v>0.60945191819958566</v>
      </c>
      <c r="AQ74" s="6" t="e">
        <f t="shared" si="86"/>
        <v>#N/A</v>
      </c>
      <c r="AR74" s="6" t="e">
        <f t="shared" si="87"/>
        <v>#N/A</v>
      </c>
      <c r="AS74">
        <v>50</v>
      </c>
      <c r="AT74" s="100">
        <f>$C$65</f>
        <v>0.61680939780607624</v>
      </c>
      <c r="AU74" s="6" t="e">
        <f t="shared" si="88"/>
        <v>#N/A</v>
      </c>
      <c r="AV74" s="6" t="e">
        <f t="shared" si="89"/>
        <v>#N/A</v>
      </c>
      <c r="AW74">
        <v>49</v>
      </c>
      <c r="AX74" s="100">
        <f>$C$64</f>
        <v>0.62425569903170264</v>
      </c>
      <c r="AY74" s="6" t="e">
        <f t="shared" si="90"/>
        <v>#N/A</v>
      </c>
      <c r="AZ74" s="6" t="e">
        <f t="shared" si="91"/>
        <v>#N/A</v>
      </c>
      <c r="BA74">
        <v>48</v>
      </c>
      <c r="BB74" s="100">
        <f>$C$63</f>
        <v>0.63179189415670867</v>
      </c>
      <c r="BC74" s="6" t="e">
        <f t="shared" si="92"/>
        <v>#N/A</v>
      </c>
      <c r="BD74" s="6" t="e">
        <f t="shared" si="93"/>
        <v>#N/A</v>
      </c>
      <c r="BE74">
        <v>47</v>
      </c>
      <c r="BF74" s="100">
        <f>$C$62</f>
        <v>0.63941906840621487</v>
      </c>
      <c r="BG74" s="6" t="e">
        <f t="shared" si="94"/>
        <v>#N/A</v>
      </c>
      <c r="BH74" s="6" t="e">
        <f t="shared" si="95"/>
        <v>#N/A</v>
      </c>
      <c r="BI74">
        <v>46</v>
      </c>
      <c r="BJ74" s="100">
        <f>$C$61</f>
        <v>0.64713832010649297</v>
      </c>
      <c r="BK74" s="6" t="e">
        <f t="shared" si="96"/>
        <v>#N/A</v>
      </c>
      <c r="BL74" s="6" t="e">
        <f t="shared" si="97"/>
        <v>#N/A</v>
      </c>
      <c r="BM74">
        <v>45</v>
      </c>
      <c r="BN74" s="100">
        <f>$C$60</f>
        <v>0.65495076084312687</v>
      </c>
      <c r="BO74" s="6" t="e">
        <f t="shared" si="98"/>
        <v>#N/A</v>
      </c>
      <c r="BP74" s="6" t="e">
        <f t="shared" si="99"/>
        <v>#N/A</v>
      </c>
      <c r="BQ74">
        <v>44</v>
      </c>
      <c r="BR74" s="100">
        <f>$C$59</f>
        <v>0.66285751562108253</v>
      </c>
      <c r="BS74" s="6" t="e">
        <f t="shared" si="100"/>
        <v>#N/A</v>
      </c>
      <c r="BT74" s="6" t="e">
        <f t="shared" si="101"/>
        <v>#N/A</v>
      </c>
      <c r="BU74">
        <v>43</v>
      </c>
      <c r="BV74" s="100">
        <f>$C$58</f>
        <v>0.67085972302671093</v>
      </c>
      <c r="BW74" s="6" t="e">
        <f t="shared" si="102"/>
        <v>#N/A</v>
      </c>
      <c r="BX74" s="6" t="e">
        <f t="shared" si="103"/>
        <v>#N/A</v>
      </c>
      <c r="BY74">
        <v>42</v>
      </c>
      <c r="BZ74" s="100">
        <f>$C$57</f>
        <v>0.67895853539170625</v>
      </c>
      <c r="CA74" s="6" t="e">
        <f t="shared" si="104"/>
        <v>#N/A</v>
      </c>
      <c r="CB74" s="6" t="e">
        <f t="shared" si="105"/>
        <v>#N/A</v>
      </c>
      <c r="CC74">
        <v>41</v>
      </c>
      <c r="CD74" s="100">
        <f>$C$56</f>
        <v>0.68715511895904413</v>
      </c>
      <c r="CE74" s="6" t="e">
        <f t="shared" si="106"/>
        <v>#N/A</v>
      </c>
      <c r="CF74" s="6" t="e">
        <f t="shared" si="107"/>
        <v>#N/A</v>
      </c>
      <c r="CG74">
        <v>40</v>
      </c>
      <c r="CH74" s="100">
        <f>$C$55</f>
        <v>0.69545065405092166</v>
      </c>
      <c r="CI74" s="6" t="e">
        <f t="shared" si="108"/>
        <v>#N/A</v>
      </c>
      <c r="CJ74" s="6" t="e">
        <f t="shared" si="109"/>
        <v>#N/A</v>
      </c>
      <c r="CK74">
        <v>39</v>
      </c>
      <c r="CL74" s="100">
        <f>$C$54</f>
        <v>0.70384633523872708</v>
      </c>
      <c r="CM74" s="6" t="e">
        <f t="shared" si="110"/>
        <v>#N/A</v>
      </c>
      <c r="CN74" s="6" t="e">
        <f t="shared" si="111"/>
        <v>#N/A</v>
      </c>
      <c r="CO74">
        <v>38</v>
      </c>
      <c r="CP74" s="100">
        <f>$C$53</f>
        <v>0.71234337151505911</v>
      </c>
      <c r="CQ74" s="6" t="e">
        <f t="shared" si="112"/>
        <v>#N/A</v>
      </c>
      <c r="CR74" s="6" t="e">
        <f t="shared" si="113"/>
        <v>#N/A</v>
      </c>
      <c r="CS74">
        <v>37</v>
      </c>
      <c r="CT74" s="100">
        <f>$C$52</f>
        <v>0.72094298646782473</v>
      </c>
      <c r="CU74" s="6" t="e">
        <f t="shared" si="114"/>
        <v>#N/A</v>
      </c>
      <c r="CV74" s="6" t="e">
        <f t="shared" si="115"/>
        <v>#N/A</v>
      </c>
      <c r="CW74">
        <v>36</v>
      </c>
      <c r="CX74" s="100">
        <f>$C$51</f>
        <v>0.72964641845643718</v>
      </c>
      <c r="CY74" s="6" t="e">
        <f t="shared" si="116"/>
        <v>#N/A</v>
      </c>
      <c r="CZ74" s="6" t="e">
        <f t="shared" si="117"/>
        <v>#N/A</v>
      </c>
      <c r="DA74">
        <v>35</v>
      </c>
      <c r="DB74" s="100">
        <f>$C$50</f>
        <v>0.73845492079014219</v>
      </c>
      <c r="DC74" s="6" t="e">
        <f t="shared" si="118"/>
        <v>#N/A</v>
      </c>
      <c r="DD74" s="6" t="e">
        <f t="shared" si="119"/>
        <v>#N/A</v>
      </c>
      <c r="DE74">
        <v>34</v>
      </c>
      <c r="DF74" s="100">
        <f>$C$49</f>
        <v>0.74736976190849747</v>
      </c>
      <c r="DG74" s="6" t="e">
        <f t="shared" si="120"/>
        <v>#N/A</v>
      </c>
      <c r="DH74" s="6" t="e">
        <f t="shared" si="121"/>
        <v>#N/A</v>
      </c>
      <c r="DI74">
        <v>33</v>
      </c>
      <c r="DJ74" s="100">
        <f>$C$48</f>
        <v>0.75639222556402852</v>
      </c>
      <c r="DK74" s="6" t="e">
        <f t="shared" ref="DK74:DK105" si="122">-$D$10*(1-DJ74)</f>
        <v>#N/A</v>
      </c>
      <c r="DL74" s="6" t="e">
        <f t="shared" ref="DL74:DL105" si="123">$D$10+DK74</f>
        <v>#N/A</v>
      </c>
      <c r="DM74">
        <v>32</v>
      </c>
      <c r="DN74" s="100">
        <f>$C$47</f>
        <v>0.76552361100709287</v>
      </c>
      <c r="DO74" s="6" t="e">
        <f t="shared" si="60"/>
        <v>#N/A</v>
      </c>
      <c r="DP74" s="6" t="e">
        <f t="shared" si="61"/>
        <v>#N/A</v>
      </c>
      <c r="DQ74">
        <v>31</v>
      </c>
      <c r="DR74" s="100">
        <f>$C$46</f>
        <v>0.77476523317297352</v>
      </c>
      <c r="DS74" s="6" t="e">
        <f t="shared" si="62"/>
        <v>#N/A</v>
      </c>
      <c r="DT74" s="6" t="e">
        <f t="shared" si="63"/>
        <v>#N/A</v>
      </c>
      <c r="DU74">
        <v>30</v>
      </c>
      <c r="DV74" s="100">
        <f>$C$45</f>
        <v>0.78411842287123168</v>
      </c>
      <c r="DW74" s="6" t="e">
        <f t="shared" si="64"/>
        <v>#N/A</v>
      </c>
      <c r="DX74" s="6" t="e">
        <f t="shared" si="65"/>
        <v>#N/A</v>
      </c>
    </row>
    <row r="75" spans="2:134">
      <c r="B75">
        <v>60</v>
      </c>
      <c r="C75" s="100">
        <f>Parameters!$C$41*EXP(Parameters!$D$41*B75)</f>
        <v>0.54706086047341207</v>
      </c>
      <c r="D75" s="6" t="e">
        <f t="shared" si="66"/>
        <v>#N/A</v>
      </c>
      <c r="E75" s="6" t="e">
        <f t="shared" si="67"/>
        <v>#N/A</v>
      </c>
      <c r="G75" s="99"/>
      <c r="I75">
        <v>60</v>
      </c>
      <c r="J75" s="100">
        <f>$C$75</f>
        <v>0.54706086047341207</v>
      </c>
      <c r="K75" s="6" t="e">
        <f t="shared" si="68"/>
        <v>#N/A</v>
      </c>
      <c r="L75" s="6" t="e">
        <f t="shared" si="69"/>
        <v>#N/A</v>
      </c>
      <c r="M75">
        <v>59</v>
      </c>
      <c r="N75" s="100">
        <f>$C$74</f>
        <v>0.55366513720837218</v>
      </c>
      <c r="O75" s="6" t="e">
        <f t="shared" si="72"/>
        <v>#N/A</v>
      </c>
      <c r="P75" s="6" t="e">
        <f t="shared" si="73"/>
        <v>#N/A</v>
      </c>
      <c r="Q75">
        <v>58</v>
      </c>
      <c r="R75" s="100">
        <f>$C$73</f>
        <v>0.56034914267982816</v>
      </c>
      <c r="S75" s="6" t="e">
        <f t="shared" si="74"/>
        <v>#N/A</v>
      </c>
      <c r="T75" s="6" t="e">
        <f t="shared" si="75"/>
        <v>#N/A</v>
      </c>
      <c r="U75">
        <v>57</v>
      </c>
      <c r="V75" s="100">
        <f>$C$72</f>
        <v>0.56711383939611815</v>
      </c>
      <c r="W75" s="6" t="e">
        <f t="shared" si="76"/>
        <v>#N/A</v>
      </c>
      <c r="X75" s="6" t="e">
        <f t="shared" si="77"/>
        <v>#N/A</v>
      </c>
      <c r="Y75">
        <v>56</v>
      </c>
      <c r="Z75" s="100">
        <f>$C$71</f>
        <v>0.5739602014852585</v>
      </c>
      <c r="AA75" s="6" t="e">
        <f t="shared" si="78"/>
        <v>#N/A</v>
      </c>
      <c r="AB75" s="6" t="e">
        <f t="shared" si="79"/>
        <v>#N/A</v>
      </c>
      <c r="AC75">
        <v>55</v>
      </c>
      <c r="AD75" s="100">
        <f>$C$70</f>
        <v>0.5808892148352206</v>
      </c>
      <c r="AE75" s="6" t="e">
        <f t="shared" si="80"/>
        <v>#N/A</v>
      </c>
      <c r="AF75" s="6" t="e">
        <f t="shared" si="81"/>
        <v>#N/A</v>
      </c>
      <c r="AG75">
        <v>54</v>
      </c>
      <c r="AH75" s="100">
        <f>$C$69</f>
        <v>0.58790187723590059</v>
      </c>
      <c r="AI75" s="6" t="e">
        <f t="shared" si="82"/>
        <v>#N/A</v>
      </c>
      <c r="AJ75" s="6" t="e">
        <f t="shared" si="83"/>
        <v>#N/A</v>
      </c>
      <c r="AK75">
        <v>53</v>
      </c>
      <c r="AL75" s="100">
        <f>$C$68</f>
        <v>0.5949991985228017</v>
      </c>
      <c r="AM75" s="6" t="e">
        <f t="shared" si="84"/>
        <v>#N/A</v>
      </c>
      <c r="AN75" s="6" t="e">
        <f t="shared" si="85"/>
        <v>#N/A</v>
      </c>
      <c r="AO75">
        <v>52</v>
      </c>
      <c r="AP75" s="100">
        <f>$C$67</f>
        <v>0.60218220072245376</v>
      </c>
      <c r="AQ75" s="6" t="e">
        <f t="shared" si="86"/>
        <v>#N/A</v>
      </c>
      <c r="AR75" s="6" t="e">
        <f t="shared" si="87"/>
        <v>#N/A</v>
      </c>
      <c r="AS75">
        <v>51</v>
      </c>
      <c r="AT75" s="100">
        <f>$C$66</f>
        <v>0.60945191819958566</v>
      </c>
      <c r="AU75" s="6" t="e">
        <f t="shared" si="88"/>
        <v>#N/A</v>
      </c>
      <c r="AV75" s="6" t="e">
        <f t="shared" si="89"/>
        <v>#N/A</v>
      </c>
      <c r="AW75">
        <v>50</v>
      </c>
      <c r="AX75" s="100">
        <f>$C$65</f>
        <v>0.61680939780607624</v>
      </c>
      <c r="AY75" s="6" t="e">
        <f t="shared" si="90"/>
        <v>#N/A</v>
      </c>
      <c r="AZ75" s="6" t="e">
        <f t="shared" si="91"/>
        <v>#N/A</v>
      </c>
      <c r="BA75">
        <v>49</v>
      </c>
      <c r="BB75" s="100">
        <f>$C$64</f>
        <v>0.62425569903170264</v>
      </c>
      <c r="BC75" s="6" t="e">
        <f t="shared" si="92"/>
        <v>#N/A</v>
      </c>
      <c r="BD75" s="6" t="e">
        <f t="shared" si="93"/>
        <v>#N/A</v>
      </c>
      <c r="BE75">
        <v>48</v>
      </c>
      <c r="BF75" s="100">
        <f>$C$63</f>
        <v>0.63179189415670867</v>
      </c>
      <c r="BG75" s="6" t="e">
        <f t="shared" si="94"/>
        <v>#N/A</v>
      </c>
      <c r="BH75" s="6" t="e">
        <f t="shared" si="95"/>
        <v>#N/A</v>
      </c>
      <c r="BI75">
        <v>47</v>
      </c>
      <c r="BJ75" s="100">
        <f>$C$62</f>
        <v>0.63941906840621487</v>
      </c>
      <c r="BK75" s="6" t="e">
        <f t="shared" si="96"/>
        <v>#N/A</v>
      </c>
      <c r="BL75" s="6" t="e">
        <f t="shared" si="97"/>
        <v>#N/A</v>
      </c>
      <c r="BM75">
        <v>46</v>
      </c>
      <c r="BN75" s="100">
        <f>$C$61</f>
        <v>0.64713832010649297</v>
      </c>
      <c r="BO75" s="6" t="e">
        <f t="shared" si="98"/>
        <v>#N/A</v>
      </c>
      <c r="BP75" s="6" t="e">
        <f t="shared" si="99"/>
        <v>#N/A</v>
      </c>
      <c r="BQ75">
        <v>45</v>
      </c>
      <c r="BR75" s="100">
        <f>$C$60</f>
        <v>0.65495076084312687</v>
      </c>
      <c r="BS75" s="6" t="e">
        <f t="shared" si="100"/>
        <v>#N/A</v>
      </c>
      <c r="BT75" s="6" t="e">
        <f t="shared" si="101"/>
        <v>#N/A</v>
      </c>
      <c r="BU75">
        <v>44</v>
      </c>
      <c r="BV75" s="100">
        <f>$C$59</f>
        <v>0.66285751562108253</v>
      </c>
      <c r="BW75" s="6" t="e">
        <f t="shared" si="102"/>
        <v>#N/A</v>
      </c>
      <c r="BX75" s="6" t="e">
        <f t="shared" si="103"/>
        <v>#N/A</v>
      </c>
      <c r="BY75">
        <v>43</v>
      </c>
      <c r="BZ75" s="100">
        <f>$C$58</f>
        <v>0.67085972302671093</v>
      </c>
      <c r="CA75" s="6" t="e">
        <f t="shared" si="104"/>
        <v>#N/A</v>
      </c>
      <c r="CB75" s="6" t="e">
        <f t="shared" si="105"/>
        <v>#N/A</v>
      </c>
      <c r="CC75">
        <v>42</v>
      </c>
      <c r="CD75" s="100">
        <f>$C$57</f>
        <v>0.67895853539170625</v>
      </c>
      <c r="CE75" s="6" t="e">
        <f t="shared" si="106"/>
        <v>#N/A</v>
      </c>
      <c r="CF75" s="6" t="e">
        <f t="shared" si="107"/>
        <v>#N/A</v>
      </c>
      <c r="CG75">
        <v>41</v>
      </c>
      <c r="CH75" s="100">
        <f>$C$56</f>
        <v>0.68715511895904413</v>
      </c>
      <c r="CI75" s="6" t="e">
        <f t="shared" si="108"/>
        <v>#N/A</v>
      </c>
      <c r="CJ75" s="6" t="e">
        <f t="shared" si="109"/>
        <v>#N/A</v>
      </c>
      <c r="CK75">
        <v>40</v>
      </c>
      <c r="CL75" s="100">
        <f>$C$55</f>
        <v>0.69545065405092166</v>
      </c>
      <c r="CM75" s="6" t="e">
        <f t="shared" si="110"/>
        <v>#N/A</v>
      </c>
      <c r="CN75" s="6" t="e">
        <f t="shared" si="111"/>
        <v>#N/A</v>
      </c>
      <c r="CO75">
        <v>39</v>
      </c>
      <c r="CP75" s="100">
        <f>$C$54</f>
        <v>0.70384633523872708</v>
      </c>
      <c r="CQ75" s="6" t="e">
        <f t="shared" si="112"/>
        <v>#N/A</v>
      </c>
      <c r="CR75" s="6" t="e">
        <f t="shared" si="113"/>
        <v>#N/A</v>
      </c>
      <c r="CS75">
        <v>38</v>
      </c>
      <c r="CT75" s="100">
        <f>$C$53</f>
        <v>0.71234337151505911</v>
      </c>
      <c r="CU75" s="6" t="e">
        <f t="shared" si="114"/>
        <v>#N/A</v>
      </c>
      <c r="CV75" s="6" t="e">
        <f t="shared" si="115"/>
        <v>#N/A</v>
      </c>
      <c r="CW75">
        <v>37</v>
      </c>
      <c r="CX75" s="100">
        <f>$C$52</f>
        <v>0.72094298646782473</v>
      </c>
      <c r="CY75" s="6" t="e">
        <f t="shared" si="116"/>
        <v>#N/A</v>
      </c>
      <c r="CZ75" s="6" t="e">
        <f t="shared" si="117"/>
        <v>#N/A</v>
      </c>
      <c r="DA75">
        <v>36</v>
      </c>
      <c r="DB75" s="100">
        <f>$C$51</f>
        <v>0.72964641845643718</v>
      </c>
      <c r="DC75" s="6" t="e">
        <f t="shared" si="118"/>
        <v>#N/A</v>
      </c>
      <c r="DD75" s="6" t="e">
        <f t="shared" si="119"/>
        <v>#N/A</v>
      </c>
      <c r="DE75">
        <v>35</v>
      </c>
      <c r="DF75" s="100">
        <f>$C$50</f>
        <v>0.73845492079014219</v>
      </c>
      <c r="DG75" s="6" t="e">
        <f t="shared" si="120"/>
        <v>#N/A</v>
      </c>
      <c r="DH75" s="6" t="e">
        <f t="shared" si="121"/>
        <v>#N/A</v>
      </c>
      <c r="DI75">
        <v>34</v>
      </c>
      <c r="DJ75" s="100">
        <f>$C$49</f>
        <v>0.74736976190849747</v>
      </c>
      <c r="DK75" s="6" t="e">
        <f t="shared" si="122"/>
        <v>#N/A</v>
      </c>
      <c r="DL75" s="6" t="e">
        <f t="shared" si="123"/>
        <v>#N/A</v>
      </c>
      <c r="DM75">
        <v>33</v>
      </c>
      <c r="DN75" s="100">
        <f>$C$48</f>
        <v>0.75639222556402852</v>
      </c>
      <c r="DO75" s="6" t="e">
        <f t="shared" ref="DO75:DO106" si="124">-$D$10*(1-DN75)</f>
        <v>#N/A</v>
      </c>
      <c r="DP75" s="6" t="e">
        <f t="shared" ref="DP75:DP106" si="125">$D$10+DO75</f>
        <v>#N/A</v>
      </c>
      <c r="DQ75">
        <v>32</v>
      </c>
      <c r="DR75" s="100">
        <f>$C$47</f>
        <v>0.76552361100709287</v>
      </c>
      <c r="DS75" s="6" t="e">
        <f t="shared" si="62"/>
        <v>#N/A</v>
      </c>
      <c r="DT75" s="6" t="e">
        <f t="shared" si="63"/>
        <v>#N/A</v>
      </c>
      <c r="DU75">
        <v>31</v>
      </c>
      <c r="DV75" s="100">
        <f>$C$46</f>
        <v>0.77476523317297352</v>
      </c>
      <c r="DW75" s="6" t="e">
        <f t="shared" si="64"/>
        <v>#N/A</v>
      </c>
      <c r="DX75" s="6" t="e">
        <f t="shared" si="65"/>
        <v>#N/A</v>
      </c>
    </row>
    <row r="76" spans="2:134">
      <c r="B76">
        <v>61</v>
      </c>
      <c r="C76" s="100">
        <f>Parameters!$C$41*EXP(Parameters!$D$41*B76)</f>
        <v>0.54053536144768588</v>
      </c>
      <c r="D76" s="6" t="e">
        <f t="shared" si="66"/>
        <v>#N/A</v>
      </c>
      <c r="E76" s="6" t="e">
        <f t="shared" si="67"/>
        <v>#N/A</v>
      </c>
      <c r="G76" s="99"/>
      <c r="I76">
        <v>61</v>
      </c>
      <c r="J76" s="100">
        <f>$C$76</f>
        <v>0.54053536144768588</v>
      </c>
      <c r="K76" s="6" t="e">
        <f t="shared" si="68"/>
        <v>#N/A</v>
      </c>
      <c r="L76" s="6" t="e">
        <f t="shared" si="69"/>
        <v>#N/A</v>
      </c>
      <c r="M76">
        <v>60</v>
      </c>
      <c r="N76" s="100">
        <f>$C$75</f>
        <v>0.54706086047341207</v>
      </c>
      <c r="O76" s="6" t="e">
        <f t="shared" si="72"/>
        <v>#N/A</v>
      </c>
      <c r="P76" s="6" t="e">
        <f t="shared" si="73"/>
        <v>#N/A</v>
      </c>
      <c r="Q76">
        <v>59</v>
      </c>
      <c r="R76" s="100">
        <f>$C$74</f>
        <v>0.55366513720837218</v>
      </c>
      <c r="S76" s="6" t="e">
        <f t="shared" si="74"/>
        <v>#N/A</v>
      </c>
      <c r="T76" s="6" t="e">
        <f t="shared" si="75"/>
        <v>#N/A</v>
      </c>
      <c r="U76">
        <v>58</v>
      </c>
      <c r="V76" s="100">
        <f>$C$73</f>
        <v>0.56034914267982816</v>
      </c>
      <c r="W76" s="6" t="e">
        <f t="shared" si="76"/>
        <v>#N/A</v>
      </c>
      <c r="X76" s="6" t="e">
        <f t="shared" si="77"/>
        <v>#N/A</v>
      </c>
      <c r="Y76">
        <v>57</v>
      </c>
      <c r="Z76" s="100">
        <f>$C$72</f>
        <v>0.56711383939611815</v>
      </c>
      <c r="AA76" s="6" t="e">
        <f t="shared" si="78"/>
        <v>#N/A</v>
      </c>
      <c r="AB76" s="6" t="e">
        <f t="shared" si="79"/>
        <v>#N/A</v>
      </c>
      <c r="AC76">
        <v>56</v>
      </c>
      <c r="AD76" s="100">
        <f>$C$71</f>
        <v>0.5739602014852585</v>
      </c>
      <c r="AE76" s="6" t="e">
        <f t="shared" si="80"/>
        <v>#N/A</v>
      </c>
      <c r="AF76" s="6" t="e">
        <f t="shared" si="81"/>
        <v>#N/A</v>
      </c>
      <c r="AG76">
        <v>55</v>
      </c>
      <c r="AH76" s="100">
        <f>$C$70</f>
        <v>0.5808892148352206</v>
      </c>
      <c r="AI76" s="6" t="e">
        <f t="shared" si="82"/>
        <v>#N/A</v>
      </c>
      <c r="AJ76" s="6" t="e">
        <f t="shared" si="83"/>
        <v>#N/A</v>
      </c>
      <c r="AK76">
        <v>54</v>
      </c>
      <c r="AL76" s="100">
        <f>$C$69</f>
        <v>0.58790187723590059</v>
      </c>
      <c r="AM76" s="6" t="e">
        <f t="shared" si="84"/>
        <v>#N/A</v>
      </c>
      <c r="AN76" s="6" t="e">
        <f t="shared" si="85"/>
        <v>#N/A</v>
      </c>
      <c r="AO76">
        <v>53</v>
      </c>
      <c r="AP76" s="100">
        <f>$C$68</f>
        <v>0.5949991985228017</v>
      </c>
      <c r="AQ76" s="6" t="e">
        <f t="shared" si="86"/>
        <v>#N/A</v>
      </c>
      <c r="AR76" s="6" t="e">
        <f t="shared" si="87"/>
        <v>#N/A</v>
      </c>
      <c r="AS76">
        <v>52</v>
      </c>
      <c r="AT76" s="100">
        <f>$C$67</f>
        <v>0.60218220072245376</v>
      </c>
      <c r="AU76" s="6" t="e">
        <f t="shared" si="88"/>
        <v>#N/A</v>
      </c>
      <c r="AV76" s="6" t="e">
        <f t="shared" si="89"/>
        <v>#N/A</v>
      </c>
      <c r="AW76">
        <v>51</v>
      </c>
      <c r="AX76" s="100">
        <f>$C$66</f>
        <v>0.60945191819958566</v>
      </c>
      <c r="AY76" s="6" t="e">
        <f t="shared" si="90"/>
        <v>#N/A</v>
      </c>
      <c r="AZ76" s="6" t="e">
        <f t="shared" si="91"/>
        <v>#N/A</v>
      </c>
      <c r="BA76">
        <v>50</v>
      </c>
      <c r="BB76" s="100">
        <f>$C$65</f>
        <v>0.61680939780607624</v>
      </c>
      <c r="BC76" s="6" t="e">
        <f t="shared" si="92"/>
        <v>#N/A</v>
      </c>
      <c r="BD76" s="6" t="e">
        <f t="shared" si="93"/>
        <v>#N/A</v>
      </c>
      <c r="BE76">
        <v>49</v>
      </c>
      <c r="BF76" s="100">
        <f>$C$64</f>
        <v>0.62425569903170264</v>
      </c>
      <c r="BG76" s="6" t="e">
        <f t="shared" si="94"/>
        <v>#N/A</v>
      </c>
      <c r="BH76" s="6" t="e">
        <f t="shared" si="95"/>
        <v>#N/A</v>
      </c>
      <c r="BI76">
        <v>48</v>
      </c>
      <c r="BJ76" s="100">
        <f>$C$63</f>
        <v>0.63179189415670867</v>
      </c>
      <c r="BK76" s="6" t="e">
        <f t="shared" si="96"/>
        <v>#N/A</v>
      </c>
      <c r="BL76" s="6" t="e">
        <f t="shared" si="97"/>
        <v>#N/A</v>
      </c>
      <c r="BM76">
        <v>47</v>
      </c>
      <c r="BN76" s="100">
        <f>$C$62</f>
        <v>0.63941906840621487</v>
      </c>
      <c r="BO76" s="6" t="e">
        <f t="shared" si="98"/>
        <v>#N/A</v>
      </c>
      <c r="BP76" s="6" t="e">
        <f t="shared" si="99"/>
        <v>#N/A</v>
      </c>
      <c r="BQ76">
        <v>46</v>
      </c>
      <c r="BR76" s="100">
        <f>$C$61</f>
        <v>0.64713832010649297</v>
      </c>
      <c r="BS76" s="6" t="e">
        <f t="shared" si="100"/>
        <v>#N/A</v>
      </c>
      <c r="BT76" s="6" t="e">
        <f t="shared" si="101"/>
        <v>#N/A</v>
      </c>
      <c r="BU76">
        <v>45</v>
      </c>
      <c r="BV76" s="100">
        <f>$C$60</f>
        <v>0.65495076084312687</v>
      </c>
      <c r="BW76" s="6" t="e">
        <f t="shared" si="102"/>
        <v>#N/A</v>
      </c>
      <c r="BX76" s="6" t="e">
        <f t="shared" si="103"/>
        <v>#N/A</v>
      </c>
      <c r="BY76">
        <v>44</v>
      </c>
      <c r="BZ76" s="100">
        <f>$C$59</f>
        <v>0.66285751562108253</v>
      </c>
      <c r="CA76" s="6" t="e">
        <f t="shared" si="104"/>
        <v>#N/A</v>
      </c>
      <c r="CB76" s="6" t="e">
        <f t="shared" si="105"/>
        <v>#N/A</v>
      </c>
      <c r="CC76">
        <v>43</v>
      </c>
      <c r="CD76" s="100">
        <f>$C$58</f>
        <v>0.67085972302671093</v>
      </c>
      <c r="CE76" s="6" t="e">
        <f t="shared" si="106"/>
        <v>#N/A</v>
      </c>
      <c r="CF76" s="6" t="e">
        <f t="shared" si="107"/>
        <v>#N/A</v>
      </c>
      <c r="CG76">
        <v>42</v>
      </c>
      <c r="CH76" s="100">
        <f>$C$57</f>
        <v>0.67895853539170625</v>
      </c>
      <c r="CI76" s="6" t="e">
        <f t="shared" si="108"/>
        <v>#N/A</v>
      </c>
      <c r="CJ76" s="6" t="e">
        <f t="shared" si="109"/>
        <v>#N/A</v>
      </c>
      <c r="CK76">
        <v>41</v>
      </c>
      <c r="CL76" s="100">
        <f>$C$56</f>
        <v>0.68715511895904413</v>
      </c>
      <c r="CM76" s="6" t="e">
        <f t="shared" si="110"/>
        <v>#N/A</v>
      </c>
      <c r="CN76" s="6" t="e">
        <f t="shared" si="111"/>
        <v>#N/A</v>
      </c>
      <c r="CO76">
        <v>40</v>
      </c>
      <c r="CP76" s="100">
        <f>$C$55</f>
        <v>0.69545065405092166</v>
      </c>
      <c r="CQ76" s="6" t="e">
        <f t="shared" si="112"/>
        <v>#N/A</v>
      </c>
      <c r="CR76" s="6" t="e">
        <f t="shared" si="113"/>
        <v>#N/A</v>
      </c>
      <c r="CS76">
        <v>39</v>
      </c>
      <c r="CT76" s="100">
        <f>$C$54</f>
        <v>0.70384633523872708</v>
      </c>
      <c r="CU76" s="6" t="e">
        <f t="shared" si="114"/>
        <v>#N/A</v>
      </c>
      <c r="CV76" s="6" t="e">
        <f t="shared" si="115"/>
        <v>#N/A</v>
      </c>
      <c r="CW76">
        <v>38</v>
      </c>
      <c r="CX76" s="100">
        <f>$C$53</f>
        <v>0.71234337151505911</v>
      </c>
      <c r="CY76" s="6" t="e">
        <f t="shared" si="116"/>
        <v>#N/A</v>
      </c>
      <c r="CZ76" s="6" t="e">
        <f t="shared" si="117"/>
        <v>#N/A</v>
      </c>
      <c r="DA76">
        <v>37</v>
      </c>
      <c r="DB76" s="100">
        <f>$C$52</f>
        <v>0.72094298646782473</v>
      </c>
      <c r="DC76" s="6" t="e">
        <f t="shared" si="118"/>
        <v>#N/A</v>
      </c>
      <c r="DD76" s="6" t="e">
        <f t="shared" si="119"/>
        <v>#N/A</v>
      </c>
      <c r="DE76">
        <v>36</v>
      </c>
      <c r="DF76" s="100">
        <f>$C$51</f>
        <v>0.72964641845643718</v>
      </c>
      <c r="DG76" s="6" t="e">
        <f t="shared" si="120"/>
        <v>#N/A</v>
      </c>
      <c r="DH76" s="6" t="e">
        <f t="shared" si="121"/>
        <v>#N/A</v>
      </c>
      <c r="DI76">
        <v>35</v>
      </c>
      <c r="DJ76" s="100">
        <f>$C$50</f>
        <v>0.73845492079014219</v>
      </c>
      <c r="DK76" s="6" t="e">
        <f t="shared" si="122"/>
        <v>#N/A</v>
      </c>
      <c r="DL76" s="6" t="e">
        <f t="shared" si="123"/>
        <v>#N/A</v>
      </c>
      <c r="DM76">
        <v>34</v>
      </c>
      <c r="DN76" s="100">
        <f>$C$49</f>
        <v>0.74736976190849747</v>
      </c>
      <c r="DO76" s="6" t="e">
        <f t="shared" si="124"/>
        <v>#N/A</v>
      </c>
      <c r="DP76" s="6" t="e">
        <f t="shared" si="125"/>
        <v>#N/A</v>
      </c>
      <c r="DQ76">
        <v>33</v>
      </c>
      <c r="DR76" s="100">
        <f>$C$48</f>
        <v>0.75639222556402852</v>
      </c>
      <c r="DS76" s="6" t="e">
        <f t="shared" ref="DS76:DS107" si="126">-$D$10*(1-DR76)</f>
        <v>#N/A</v>
      </c>
      <c r="DT76" s="6" t="e">
        <f t="shared" ref="DT76:DT107" si="127">$D$10+DS76</f>
        <v>#N/A</v>
      </c>
      <c r="DU76">
        <v>32</v>
      </c>
      <c r="DV76" s="100">
        <f>$C$47</f>
        <v>0.76552361100709287</v>
      </c>
      <c r="DW76" s="6" t="e">
        <f t="shared" si="64"/>
        <v>#N/A</v>
      </c>
      <c r="DX76" s="6" t="e">
        <f t="shared" si="65"/>
        <v>#N/A</v>
      </c>
    </row>
    <row r="77" spans="2:134">
      <c r="B77">
        <v>62</v>
      </c>
      <c r="C77" s="100">
        <f>Parameters!$C$41*EXP(Parameters!$D$41*B77)</f>
        <v>0.53408770044805776</v>
      </c>
      <c r="D77" s="6" t="e">
        <f t="shared" si="66"/>
        <v>#N/A</v>
      </c>
      <c r="E77" s="6" t="e">
        <f t="shared" si="67"/>
        <v>#N/A</v>
      </c>
      <c r="G77" s="99"/>
      <c r="I77">
        <v>62</v>
      </c>
      <c r="J77" s="100">
        <f>$C$77</f>
        <v>0.53408770044805776</v>
      </c>
      <c r="K77" s="6" t="e">
        <f t="shared" si="68"/>
        <v>#N/A</v>
      </c>
      <c r="L77" s="6" t="e">
        <f t="shared" si="69"/>
        <v>#N/A</v>
      </c>
      <c r="M77">
        <v>61</v>
      </c>
      <c r="N77" s="100">
        <f>$C$76</f>
        <v>0.54053536144768588</v>
      </c>
      <c r="O77" s="6" t="e">
        <f t="shared" si="72"/>
        <v>#N/A</v>
      </c>
      <c r="P77" s="6" t="e">
        <f t="shared" si="73"/>
        <v>#N/A</v>
      </c>
      <c r="Q77">
        <v>60</v>
      </c>
      <c r="R77" s="100">
        <f>$C$75</f>
        <v>0.54706086047341207</v>
      </c>
      <c r="S77" s="6" t="e">
        <f t="shared" si="74"/>
        <v>#N/A</v>
      </c>
      <c r="T77" s="6" t="e">
        <f t="shared" si="75"/>
        <v>#N/A</v>
      </c>
      <c r="U77">
        <v>59</v>
      </c>
      <c r="V77" s="100">
        <f>$C$74</f>
        <v>0.55366513720837218</v>
      </c>
      <c r="W77" s="6" t="e">
        <f t="shared" si="76"/>
        <v>#N/A</v>
      </c>
      <c r="X77" s="6" t="e">
        <f t="shared" si="77"/>
        <v>#N/A</v>
      </c>
      <c r="Y77">
        <v>58</v>
      </c>
      <c r="Z77" s="100">
        <f>$C$73</f>
        <v>0.56034914267982816</v>
      </c>
      <c r="AA77" s="6" t="e">
        <f t="shared" si="78"/>
        <v>#N/A</v>
      </c>
      <c r="AB77" s="6" t="e">
        <f t="shared" si="79"/>
        <v>#N/A</v>
      </c>
      <c r="AC77">
        <v>57</v>
      </c>
      <c r="AD77" s="100">
        <f>$C$72</f>
        <v>0.56711383939611815</v>
      </c>
      <c r="AE77" s="6" t="e">
        <f t="shared" si="80"/>
        <v>#N/A</v>
      </c>
      <c r="AF77" s="6" t="e">
        <f t="shared" si="81"/>
        <v>#N/A</v>
      </c>
      <c r="AG77">
        <v>56</v>
      </c>
      <c r="AH77" s="100">
        <f>$C$71</f>
        <v>0.5739602014852585</v>
      </c>
      <c r="AI77" s="6" t="e">
        <f t="shared" si="82"/>
        <v>#N/A</v>
      </c>
      <c r="AJ77" s="6" t="e">
        <f t="shared" si="83"/>
        <v>#N/A</v>
      </c>
      <c r="AK77">
        <v>55</v>
      </c>
      <c r="AL77" s="100">
        <f>$C$70</f>
        <v>0.5808892148352206</v>
      </c>
      <c r="AM77" s="6" t="e">
        <f t="shared" si="84"/>
        <v>#N/A</v>
      </c>
      <c r="AN77" s="6" t="e">
        <f t="shared" si="85"/>
        <v>#N/A</v>
      </c>
      <c r="AO77">
        <v>54</v>
      </c>
      <c r="AP77" s="100">
        <f>$C$69</f>
        <v>0.58790187723590059</v>
      </c>
      <c r="AQ77" s="6" t="e">
        <f t="shared" si="86"/>
        <v>#N/A</v>
      </c>
      <c r="AR77" s="6" t="e">
        <f t="shared" si="87"/>
        <v>#N/A</v>
      </c>
      <c r="AS77">
        <v>53</v>
      </c>
      <c r="AT77" s="100">
        <f>$C$68</f>
        <v>0.5949991985228017</v>
      </c>
      <c r="AU77" s="6" t="e">
        <f t="shared" si="88"/>
        <v>#N/A</v>
      </c>
      <c r="AV77" s="6" t="e">
        <f t="shared" si="89"/>
        <v>#N/A</v>
      </c>
      <c r="AW77">
        <v>52</v>
      </c>
      <c r="AX77" s="100">
        <f>$C$67</f>
        <v>0.60218220072245376</v>
      </c>
      <c r="AY77" s="6" t="e">
        <f t="shared" si="90"/>
        <v>#N/A</v>
      </c>
      <c r="AZ77" s="6" t="e">
        <f t="shared" si="91"/>
        <v>#N/A</v>
      </c>
      <c r="BA77">
        <v>51</v>
      </c>
      <c r="BB77" s="100">
        <f>$C$66</f>
        <v>0.60945191819958566</v>
      </c>
      <c r="BC77" s="6" t="e">
        <f t="shared" si="92"/>
        <v>#N/A</v>
      </c>
      <c r="BD77" s="6" t="e">
        <f t="shared" si="93"/>
        <v>#N/A</v>
      </c>
      <c r="BE77">
        <v>50</v>
      </c>
      <c r="BF77" s="100">
        <f>$C$65</f>
        <v>0.61680939780607624</v>
      </c>
      <c r="BG77" s="6" t="e">
        <f t="shared" si="94"/>
        <v>#N/A</v>
      </c>
      <c r="BH77" s="6" t="e">
        <f t="shared" si="95"/>
        <v>#N/A</v>
      </c>
      <c r="BI77">
        <v>49</v>
      </c>
      <c r="BJ77" s="100">
        <f>$C$64</f>
        <v>0.62425569903170264</v>
      </c>
      <c r="BK77" s="6" t="e">
        <f t="shared" si="96"/>
        <v>#N/A</v>
      </c>
      <c r="BL77" s="6" t="e">
        <f t="shared" si="97"/>
        <v>#N/A</v>
      </c>
      <c r="BM77">
        <v>48</v>
      </c>
      <c r="BN77" s="100">
        <f>$C$63</f>
        <v>0.63179189415670867</v>
      </c>
      <c r="BO77" s="6" t="e">
        <f t="shared" si="98"/>
        <v>#N/A</v>
      </c>
      <c r="BP77" s="6" t="e">
        <f t="shared" si="99"/>
        <v>#N/A</v>
      </c>
      <c r="BQ77">
        <v>47</v>
      </c>
      <c r="BR77" s="100">
        <f>$C$62</f>
        <v>0.63941906840621487</v>
      </c>
      <c r="BS77" s="6" t="e">
        <f t="shared" si="100"/>
        <v>#N/A</v>
      </c>
      <c r="BT77" s="6" t="e">
        <f t="shared" si="101"/>
        <v>#N/A</v>
      </c>
      <c r="BU77">
        <v>46</v>
      </c>
      <c r="BV77" s="100">
        <f>$C$61</f>
        <v>0.64713832010649297</v>
      </c>
      <c r="BW77" s="6" t="e">
        <f t="shared" si="102"/>
        <v>#N/A</v>
      </c>
      <c r="BX77" s="6" t="e">
        <f t="shared" si="103"/>
        <v>#N/A</v>
      </c>
      <c r="BY77">
        <v>45</v>
      </c>
      <c r="BZ77" s="100">
        <f>$C$60</f>
        <v>0.65495076084312687</v>
      </c>
      <c r="CA77" s="6" t="e">
        <f t="shared" si="104"/>
        <v>#N/A</v>
      </c>
      <c r="CB77" s="6" t="e">
        <f t="shared" si="105"/>
        <v>#N/A</v>
      </c>
      <c r="CC77">
        <v>44</v>
      </c>
      <c r="CD77" s="100">
        <f>$C$59</f>
        <v>0.66285751562108253</v>
      </c>
      <c r="CE77" s="6" t="e">
        <f t="shared" si="106"/>
        <v>#N/A</v>
      </c>
      <c r="CF77" s="6" t="e">
        <f t="shared" si="107"/>
        <v>#N/A</v>
      </c>
      <c r="CG77">
        <v>43</v>
      </c>
      <c r="CH77" s="100">
        <f>$C$58</f>
        <v>0.67085972302671093</v>
      </c>
      <c r="CI77" s="6" t="e">
        <f t="shared" si="108"/>
        <v>#N/A</v>
      </c>
      <c r="CJ77" s="6" t="e">
        <f t="shared" si="109"/>
        <v>#N/A</v>
      </c>
      <c r="CK77">
        <v>42</v>
      </c>
      <c r="CL77" s="100">
        <f>$C$57</f>
        <v>0.67895853539170625</v>
      </c>
      <c r="CM77" s="6" t="e">
        <f t="shared" si="110"/>
        <v>#N/A</v>
      </c>
      <c r="CN77" s="6" t="e">
        <f t="shared" si="111"/>
        <v>#N/A</v>
      </c>
      <c r="CO77">
        <v>41</v>
      </c>
      <c r="CP77" s="100">
        <f>$C$56</f>
        <v>0.68715511895904413</v>
      </c>
      <c r="CQ77" s="6" t="e">
        <f t="shared" si="112"/>
        <v>#N/A</v>
      </c>
      <c r="CR77" s="6" t="e">
        <f t="shared" si="113"/>
        <v>#N/A</v>
      </c>
      <c r="CS77">
        <v>40</v>
      </c>
      <c r="CT77" s="100">
        <f>$C$55</f>
        <v>0.69545065405092166</v>
      </c>
      <c r="CU77" s="6" t="e">
        <f t="shared" si="114"/>
        <v>#N/A</v>
      </c>
      <c r="CV77" s="6" t="e">
        <f t="shared" si="115"/>
        <v>#N/A</v>
      </c>
      <c r="CW77">
        <v>39</v>
      </c>
      <c r="CX77" s="100">
        <f>$C$54</f>
        <v>0.70384633523872708</v>
      </c>
      <c r="CY77" s="6" t="e">
        <f t="shared" si="116"/>
        <v>#N/A</v>
      </c>
      <c r="CZ77" s="6" t="e">
        <f t="shared" si="117"/>
        <v>#N/A</v>
      </c>
      <c r="DA77">
        <v>38</v>
      </c>
      <c r="DB77" s="100">
        <f>$C$53</f>
        <v>0.71234337151505911</v>
      </c>
      <c r="DC77" s="6" t="e">
        <f t="shared" si="118"/>
        <v>#N/A</v>
      </c>
      <c r="DD77" s="6" t="e">
        <f t="shared" si="119"/>
        <v>#N/A</v>
      </c>
      <c r="DE77">
        <v>37</v>
      </c>
      <c r="DF77" s="100">
        <f>$C$52</f>
        <v>0.72094298646782473</v>
      </c>
      <c r="DG77" s="6" t="e">
        <f t="shared" si="120"/>
        <v>#N/A</v>
      </c>
      <c r="DH77" s="6" t="e">
        <f t="shared" si="121"/>
        <v>#N/A</v>
      </c>
      <c r="DI77">
        <v>36</v>
      </c>
      <c r="DJ77" s="100">
        <f>$C$51</f>
        <v>0.72964641845643718</v>
      </c>
      <c r="DK77" s="6" t="e">
        <f t="shared" si="122"/>
        <v>#N/A</v>
      </c>
      <c r="DL77" s="6" t="e">
        <f t="shared" si="123"/>
        <v>#N/A</v>
      </c>
      <c r="DM77">
        <v>35</v>
      </c>
      <c r="DN77" s="100">
        <f>$C$50</f>
        <v>0.73845492079014219</v>
      </c>
      <c r="DO77" s="6" t="e">
        <f t="shared" si="124"/>
        <v>#N/A</v>
      </c>
      <c r="DP77" s="6" t="e">
        <f t="shared" si="125"/>
        <v>#N/A</v>
      </c>
      <c r="DQ77">
        <v>34</v>
      </c>
      <c r="DR77" s="100">
        <f>$C$49</f>
        <v>0.74736976190849747</v>
      </c>
      <c r="DS77" s="6" t="e">
        <f t="shared" si="126"/>
        <v>#N/A</v>
      </c>
      <c r="DT77" s="6" t="e">
        <f t="shared" si="127"/>
        <v>#N/A</v>
      </c>
      <c r="DU77">
        <v>33</v>
      </c>
      <c r="DV77" s="100">
        <f>$C$48</f>
        <v>0.75639222556402852</v>
      </c>
      <c r="DW77" s="6" t="e">
        <f t="shared" ref="DW77:DW108" si="128">-$D$10*(1-DV77)</f>
        <v>#N/A</v>
      </c>
      <c r="DX77" s="6" t="e">
        <f t="shared" ref="DX77:DX108" si="129">$D$10+DW77</f>
        <v>#N/A</v>
      </c>
    </row>
    <row r="78" spans="2:134">
      <c r="B78">
        <v>63</v>
      </c>
      <c r="C78" s="100">
        <f>Parameters!$C$41*EXP(Parameters!$D$41*B78)</f>
        <v>0.52771694900020205</v>
      </c>
      <c r="D78" s="6" t="e">
        <f t="shared" si="66"/>
        <v>#N/A</v>
      </c>
      <c r="E78" s="6" t="e">
        <f t="shared" si="67"/>
        <v>#N/A</v>
      </c>
      <c r="G78" s="99"/>
      <c r="I78">
        <v>63</v>
      </c>
      <c r="J78" s="100">
        <f>$C$78</f>
        <v>0.52771694900020205</v>
      </c>
      <c r="K78" s="6" t="e">
        <f t="shared" si="68"/>
        <v>#N/A</v>
      </c>
      <c r="L78" s="6" t="e">
        <f t="shared" si="69"/>
        <v>#N/A</v>
      </c>
      <c r="M78">
        <v>62</v>
      </c>
      <c r="N78" s="100">
        <f>$C$77</f>
        <v>0.53408770044805776</v>
      </c>
      <c r="O78" s="6" t="e">
        <f t="shared" si="72"/>
        <v>#N/A</v>
      </c>
      <c r="P78" s="6" t="e">
        <f t="shared" si="73"/>
        <v>#N/A</v>
      </c>
      <c r="Q78">
        <v>61</v>
      </c>
      <c r="R78" s="100">
        <f>$C$76</f>
        <v>0.54053536144768588</v>
      </c>
      <c r="S78" s="6" t="e">
        <f t="shared" si="74"/>
        <v>#N/A</v>
      </c>
      <c r="T78" s="6" t="e">
        <f t="shared" si="75"/>
        <v>#N/A</v>
      </c>
      <c r="U78">
        <v>60</v>
      </c>
      <c r="V78" s="100">
        <f>$C$75</f>
        <v>0.54706086047341207</v>
      </c>
      <c r="W78" s="6" t="e">
        <f t="shared" si="76"/>
        <v>#N/A</v>
      </c>
      <c r="X78" s="6" t="e">
        <f t="shared" si="77"/>
        <v>#N/A</v>
      </c>
      <c r="Y78">
        <v>59</v>
      </c>
      <c r="Z78" s="100">
        <f>$C$74</f>
        <v>0.55366513720837218</v>
      </c>
      <c r="AA78" s="6" t="e">
        <f t="shared" si="78"/>
        <v>#N/A</v>
      </c>
      <c r="AB78" s="6" t="e">
        <f t="shared" si="79"/>
        <v>#N/A</v>
      </c>
      <c r="AC78">
        <v>58</v>
      </c>
      <c r="AD78" s="100">
        <f>$C$73</f>
        <v>0.56034914267982816</v>
      </c>
      <c r="AE78" s="6" t="e">
        <f t="shared" si="80"/>
        <v>#N/A</v>
      </c>
      <c r="AF78" s="6" t="e">
        <f t="shared" si="81"/>
        <v>#N/A</v>
      </c>
      <c r="AG78">
        <v>57</v>
      </c>
      <c r="AH78" s="100">
        <f>$C$72</f>
        <v>0.56711383939611815</v>
      </c>
      <c r="AI78" s="6" t="e">
        <f t="shared" si="82"/>
        <v>#N/A</v>
      </c>
      <c r="AJ78" s="6" t="e">
        <f t="shared" si="83"/>
        <v>#N/A</v>
      </c>
      <c r="AK78">
        <v>56</v>
      </c>
      <c r="AL78" s="100">
        <f>$C$71</f>
        <v>0.5739602014852585</v>
      </c>
      <c r="AM78" s="6" t="e">
        <f t="shared" si="84"/>
        <v>#N/A</v>
      </c>
      <c r="AN78" s="6" t="e">
        <f t="shared" si="85"/>
        <v>#N/A</v>
      </c>
      <c r="AO78">
        <v>55</v>
      </c>
      <c r="AP78" s="100">
        <f>$C$70</f>
        <v>0.5808892148352206</v>
      </c>
      <c r="AQ78" s="6" t="e">
        <f t="shared" si="86"/>
        <v>#N/A</v>
      </c>
      <c r="AR78" s="6" t="e">
        <f t="shared" si="87"/>
        <v>#N/A</v>
      </c>
      <c r="AS78">
        <v>54</v>
      </c>
      <c r="AT78" s="100">
        <f>$C$69</f>
        <v>0.58790187723590059</v>
      </c>
      <c r="AU78" s="6" t="e">
        <f t="shared" si="88"/>
        <v>#N/A</v>
      </c>
      <c r="AV78" s="6" t="e">
        <f t="shared" si="89"/>
        <v>#N/A</v>
      </c>
      <c r="AW78">
        <v>53</v>
      </c>
      <c r="AX78" s="100">
        <f>$C$68</f>
        <v>0.5949991985228017</v>
      </c>
      <c r="AY78" s="6" t="e">
        <f t="shared" si="90"/>
        <v>#N/A</v>
      </c>
      <c r="AZ78" s="6" t="e">
        <f t="shared" si="91"/>
        <v>#N/A</v>
      </c>
      <c r="BA78">
        <v>52</v>
      </c>
      <c r="BB78" s="100">
        <f>$C$67</f>
        <v>0.60218220072245376</v>
      </c>
      <c r="BC78" s="6" t="e">
        <f t="shared" si="92"/>
        <v>#N/A</v>
      </c>
      <c r="BD78" s="6" t="e">
        <f t="shared" si="93"/>
        <v>#N/A</v>
      </c>
      <c r="BE78">
        <v>51</v>
      </c>
      <c r="BF78" s="100">
        <f>$C$66</f>
        <v>0.60945191819958566</v>
      </c>
      <c r="BG78" s="6" t="e">
        <f t="shared" si="94"/>
        <v>#N/A</v>
      </c>
      <c r="BH78" s="6" t="e">
        <f t="shared" si="95"/>
        <v>#N/A</v>
      </c>
      <c r="BI78">
        <v>50</v>
      </c>
      <c r="BJ78" s="100">
        <f>$C$65</f>
        <v>0.61680939780607624</v>
      </c>
      <c r="BK78" s="6" t="e">
        <f t="shared" si="96"/>
        <v>#N/A</v>
      </c>
      <c r="BL78" s="6" t="e">
        <f t="shared" si="97"/>
        <v>#N/A</v>
      </c>
      <c r="BM78">
        <v>49</v>
      </c>
      <c r="BN78" s="100">
        <f>$C$64</f>
        <v>0.62425569903170264</v>
      </c>
      <c r="BO78" s="6" t="e">
        <f t="shared" si="98"/>
        <v>#N/A</v>
      </c>
      <c r="BP78" s="6" t="e">
        <f t="shared" si="99"/>
        <v>#N/A</v>
      </c>
      <c r="BQ78">
        <v>48</v>
      </c>
      <c r="BR78" s="100">
        <f>$C$63</f>
        <v>0.63179189415670867</v>
      </c>
      <c r="BS78" s="6" t="e">
        <f t="shared" si="100"/>
        <v>#N/A</v>
      </c>
      <c r="BT78" s="6" t="e">
        <f t="shared" si="101"/>
        <v>#N/A</v>
      </c>
      <c r="BU78">
        <v>47</v>
      </c>
      <c r="BV78" s="100">
        <f>$C$62</f>
        <v>0.63941906840621487</v>
      </c>
      <c r="BW78" s="6" t="e">
        <f t="shared" si="102"/>
        <v>#N/A</v>
      </c>
      <c r="BX78" s="6" t="e">
        <f t="shared" si="103"/>
        <v>#N/A</v>
      </c>
      <c r="BY78">
        <v>46</v>
      </c>
      <c r="BZ78" s="100">
        <f>$C$61</f>
        <v>0.64713832010649297</v>
      </c>
      <c r="CA78" s="6" t="e">
        <f t="shared" si="104"/>
        <v>#N/A</v>
      </c>
      <c r="CB78" s="6" t="e">
        <f t="shared" si="105"/>
        <v>#N/A</v>
      </c>
      <c r="CC78">
        <v>45</v>
      </c>
      <c r="CD78" s="100">
        <f>$C$60</f>
        <v>0.65495076084312687</v>
      </c>
      <c r="CE78" s="6" t="e">
        <f t="shared" si="106"/>
        <v>#N/A</v>
      </c>
      <c r="CF78" s="6" t="e">
        <f t="shared" si="107"/>
        <v>#N/A</v>
      </c>
      <c r="CG78">
        <v>44</v>
      </c>
      <c r="CH78" s="100">
        <f>$C$59</f>
        <v>0.66285751562108253</v>
      </c>
      <c r="CI78" s="6" t="e">
        <f t="shared" si="108"/>
        <v>#N/A</v>
      </c>
      <c r="CJ78" s="6" t="e">
        <f t="shared" si="109"/>
        <v>#N/A</v>
      </c>
      <c r="CK78">
        <v>43</v>
      </c>
      <c r="CL78" s="100">
        <f>$C$58</f>
        <v>0.67085972302671093</v>
      </c>
      <c r="CM78" s="6" t="e">
        <f t="shared" si="110"/>
        <v>#N/A</v>
      </c>
      <c r="CN78" s="6" t="e">
        <f t="shared" si="111"/>
        <v>#N/A</v>
      </c>
      <c r="CO78">
        <v>42</v>
      </c>
      <c r="CP78" s="100">
        <f>$C$57</f>
        <v>0.67895853539170625</v>
      </c>
      <c r="CQ78" s="6" t="e">
        <f t="shared" si="112"/>
        <v>#N/A</v>
      </c>
      <c r="CR78" s="6" t="e">
        <f t="shared" si="113"/>
        <v>#N/A</v>
      </c>
      <c r="CS78">
        <v>41</v>
      </c>
      <c r="CT78" s="100">
        <f>$C$56</f>
        <v>0.68715511895904413</v>
      </c>
      <c r="CU78" s="6" t="e">
        <f t="shared" si="114"/>
        <v>#N/A</v>
      </c>
      <c r="CV78" s="6" t="e">
        <f t="shared" si="115"/>
        <v>#N/A</v>
      </c>
      <c r="CW78">
        <v>40</v>
      </c>
      <c r="CX78" s="100">
        <f>$C$55</f>
        <v>0.69545065405092166</v>
      </c>
      <c r="CY78" s="6" t="e">
        <f t="shared" si="116"/>
        <v>#N/A</v>
      </c>
      <c r="CZ78" s="6" t="e">
        <f t="shared" si="117"/>
        <v>#N/A</v>
      </c>
      <c r="DA78">
        <v>39</v>
      </c>
      <c r="DB78" s="100">
        <f>$C$54</f>
        <v>0.70384633523872708</v>
      </c>
      <c r="DC78" s="6" t="e">
        <f t="shared" si="118"/>
        <v>#N/A</v>
      </c>
      <c r="DD78" s="6" t="e">
        <f t="shared" si="119"/>
        <v>#N/A</v>
      </c>
      <c r="DE78">
        <v>38</v>
      </c>
      <c r="DF78" s="100">
        <f>$C$53</f>
        <v>0.71234337151505911</v>
      </c>
      <c r="DG78" s="6" t="e">
        <f t="shared" si="120"/>
        <v>#N/A</v>
      </c>
      <c r="DH78" s="6" t="e">
        <f t="shared" si="121"/>
        <v>#N/A</v>
      </c>
      <c r="DI78">
        <v>37</v>
      </c>
      <c r="DJ78" s="100">
        <f>$C$52</f>
        <v>0.72094298646782473</v>
      </c>
      <c r="DK78" s="6" t="e">
        <f t="shared" si="122"/>
        <v>#N/A</v>
      </c>
      <c r="DL78" s="6" t="e">
        <f t="shared" si="123"/>
        <v>#N/A</v>
      </c>
      <c r="DM78">
        <v>36</v>
      </c>
      <c r="DN78" s="100">
        <f>$C$51</f>
        <v>0.72964641845643718</v>
      </c>
      <c r="DO78" s="6" t="e">
        <f t="shared" si="124"/>
        <v>#N/A</v>
      </c>
      <c r="DP78" s="6" t="e">
        <f t="shared" si="125"/>
        <v>#N/A</v>
      </c>
      <c r="DQ78">
        <v>35</v>
      </c>
      <c r="DR78" s="100">
        <f>$C$50</f>
        <v>0.73845492079014219</v>
      </c>
      <c r="DS78" s="6" t="e">
        <f t="shared" si="126"/>
        <v>#N/A</v>
      </c>
      <c r="DT78" s="6" t="e">
        <f t="shared" si="127"/>
        <v>#N/A</v>
      </c>
      <c r="DU78">
        <v>34</v>
      </c>
      <c r="DV78" s="100">
        <f>$C$49</f>
        <v>0.74736976190849747</v>
      </c>
      <c r="DW78" s="6" t="e">
        <f t="shared" si="128"/>
        <v>#N/A</v>
      </c>
      <c r="DX78" s="6" t="e">
        <f t="shared" si="129"/>
        <v>#N/A</v>
      </c>
    </row>
    <row r="79" spans="2:134">
      <c r="B79">
        <v>64</v>
      </c>
      <c r="C79" s="100">
        <f>Parameters!$C$41*EXP(Parameters!$D$41*B79)</f>
        <v>0.52142218970490173</v>
      </c>
      <c r="D79" s="6" t="e">
        <f t="shared" si="66"/>
        <v>#N/A</v>
      </c>
      <c r="E79" s="6" t="e">
        <f t="shared" si="67"/>
        <v>#N/A</v>
      </c>
      <c r="G79" s="99"/>
      <c r="I79">
        <v>64</v>
      </c>
      <c r="J79" s="100">
        <f>$C$79</f>
        <v>0.52142218970490173</v>
      </c>
      <c r="K79" s="6" t="e">
        <f t="shared" si="68"/>
        <v>#N/A</v>
      </c>
      <c r="L79" s="6" t="e">
        <f t="shared" si="69"/>
        <v>#N/A</v>
      </c>
      <c r="M79">
        <v>63</v>
      </c>
      <c r="N79" s="100">
        <f>$C$78</f>
        <v>0.52771694900020205</v>
      </c>
      <c r="O79" s="6" t="e">
        <f t="shared" si="72"/>
        <v>#N/A</v>
      </c>
      <c r="P79" s="6" t="e">
        <f t="shared" si="73"/>
        <v>#N/A</v>
      </c>
      <c r="Q79">
        <v>62</v>
      </c>
      <c r="R79" s="100">
        <f>$C$77</f>
        <v>0.53408770044805776</v>
      </c>
      <c r="S79" s="6" t="e">
        <f t="shared" si="74"/>
        <v>#N/A</v>
      </c>
      <c r="T79" s="6" t="e">
        <f t="shared" si="75"/>
        <v>#N/A</v>
      </c>
      <c r="U79">
        <v>61</v>
      </c>
      <c r="V79" s="100">
        <f>$C$76</f>
        <v>0.54053536144768588</v>
      </c>
      <c r="W79" s="6" t="e">
        <f t="shared" si="76"/>
        <v>#N/A</v>
      </c>
      <c r="X79" s="6" t="e">
        <f t="shared" si="77"/>
        <v>#N/A</v>
      </c>
      <c r="Y79">
        <v>60</v>
      </c>
      <c r="Z79" s="100">
        <f>$C$75</f>
        <v>0.54706086047341207</v>
      </c>
      <c r="AA79" s="6" t="e">
        <f t="shared" si="78"/>
        <v>#N/A</v>
      </c>
      <c r="AB79" s="6" t="e">
        <f t="shared" si="79"/>
        <v>#N/A</v>
      </c>
      <c r="AC79">
        <v>59</v>
      </c>
      <c r="AD79" s="100">
        <f>$C$74</f>
        <v>0.55366513720837218</v>
      </c>
      <c r="AE79" s="6" t="e">
        <f t="shared" si="80"/>
        <v>#N/A</v>
      </c>
      <c r="AF79" s="6" t="e">
        <f t="shared" si="81"/>
        <v>#N/A</v>
      </c>
      <c r="AG79">
        <v>58</v>
      </c>
      <c r="AH79" s="100">
        <f>$C$73</f>
        <v>0.56034914267982816</v>
      </c>
      <c r="AI79" s="6" t="e">
        <f t="shared" si="82"/>
        <v>#N/A</v>
      </c>
      <c r="AJ79" s="6" t="e">
        <f t="shared" si="83"/>
        <v>#N/A</v>
      </c>
      <c r="AK79">
        <v>57</v>
      </c>
      <c r="AL79" s="100">
        <f>$C$72</f>
        <v>0.56711383939611815</v>
      </c>
      <c r="AM79" s="6" t="e">
        <f t="shared" si="84"/>
        <v>#N/A</v>
      </c>
      <c r="AN79" s="6" t="e">
        <f t="shared" si="85"/>
        <v>#N/A</v>
      </c>
      <c r="AO79">
        <v>56</v>
      </c>
      <c r="AP79" s="100">
        <f>$C$71</f>
        <v>0.5739602014852585</v>
      </c>
      <c r="AQ79" s="6" t="e">
        <f t="shared" si="86"/>
        <v>#N/A</v>
      </c>
      <c r="AR79" s="6" t="e">
        <f t="shared" si="87"/>
        <v>#N/A</v>
      </c>
      <c r="AS79">
        <v>55</v>
      </c>
      <c r="AT79" s="100">
        <f>$C$70</f>
        <v>0.5808892148352206</v>
      </c>
      <c r="AU79" s="6" t="e">
        <f t="shared" si="88"/>
        <v>#N/A</v>
      </c>
      <c r="AV79" s="6" t="e">
        <f t="shared" si="89"/>
        <v>#N/A</v>
      </c>
      <c r="AW79">
        <v>54</v>
      </c>
      <c r="AX79" s="100">
        <f>$C$69</f>
        <v>0.58790187723590059</v>
      </c>
      <c r="AY79" s="6" t="e">
        <f t="shared" si="90"/>
        <v>#N/A</v>
      </c>
      <c r="AZ79" s="6" t="e">
        <f t="shared" si="91"/>
        <v>#N/A</v>
      </c>
      <c r="BA79">
        <v>53</v>
      </c>
      <c r="BB79" s="100">
        <f>$C$68</f>
        <v>0.5949991985228017</v>
      </c>
      <c r="BC79" s="6" t="e">
        <f t="shared" si="92"/>
        <v>#N/A</v>
      </c>
      <c r="BD79" s="6" t="e">
        <f t="shared" si="93"/>
        <v>#N/A</v>
      </c>
      <c r="BE79">
        <v>52</v>
      </c>
      <c r="BF79" s="100">
        <f>$C$67</f>
        <v>0.60218220072245376</v>
      </c>
      <c r="BG79" s="6" t="e">
        <f t="shared" si="94"/>
        <v>#N/A</v>
      </c>
      <c r="BH79" s="6" t="e">
        <f t="shared" si="95"/>
        <v>#N/A</v>
      </c>
      <c r="BI79">
        <v>51</v>
      </c>
      <c r="BJ79" s="100">
        <f>$C$66</f>
        <v>0.60945191819958566</v>
      </c>
      <c r="BK79" s="6" t="e">
        <f t="shared" si="96"/>
        <v>#N/A</v>
      </c>
      <c r="BL79" s="6" t="e">
        <f t="shared" si="97"/>
        <v>#N/A</v>
      </c>
      <c r="BM79">
        <v>50</v>
      </c>
      <c r="BN79" s="100">
        <f>$C$65</f>
        <v>0.61680939780607624</v>
      </c>
      <c r="BO79" s="6" t="e">
        <f t="shared" si="98"/>
        <v>#N/A</v>
      </c>
      <c r="BP79" s="6" t="e">
        <f t="shared" si="99"/>
        <v>#N/A</v>
      </c>
      <c r="BQ79">
        <v>49</v>
      </c>
      <c r="BR79" s="100">
        <f>$C$64</f>
        <v>0.62425569903170264</v>
      </c>
      <c r="BS79" s="6" t="e">
        <f t="shared" si="100"/>
        <v>#N/A</v>
      </c>
      <c r="BT79" s="6" t="e">
        <f t="shared" si="101"/>
        <v>#N/A</v>
      </c>
      <c r="BU79">
        <v>48</v>
      </c>
      <c r="BV79" s="100">
        <f>$C$63</f>
        <v>0.63179189415670867</v>
      </c>
      <c r="BW79" s="6" t="e">
        <f t="shared" si="102"/>
        <v>#N/A</v>
      </c>
      <c r="BX79" s="6" t="e">
        <f t="shared" si="103"/>
        <v>#N/A</v>
      </c>
      <c r="BY79">
        <v>47</v>
      </c>
      <c r="BZ79" s="100">
        <f>$C$62</f>
        <v>0.63941906840621487</v>
      </c>
      <c r="CA79" s="6" t="e">
        <f t="shared" si="104"/>
        <v>#N/A</v>
      </c>
      <c r="CB79" s="6" t="e">
        <f t="shared" si="105"/>
        <v>#N/A</v>
      </c>
      <c r="CC79">
        <v>46</v>
      </c>
      <c r="CD79" s="100">
        <f>$C$61</f>
        <v>0.64713832010649297</v>
      </c>
      <c r="CE79" s="6" t="e">
        <f t="shared" si="106"/>
        <v>#N/A</v>
      </c>
      <c r="CF79" s="6" t="e">
        <f t="shared" si="107"/>
        <v>#N/A</v>
      </c>
      <c r="CG79">
        <v>45</v>
      </c>
      <c r="CH79" s="100">
        <f>$C$60</f>
        <v>0.65495076084312687</v>
      </c>
      <c r="CI79" s="6" t="e">
        <f t="shared" si="108"/>
        <v>#N/A</v>
      </c>
      <c r="CJ79" s="6" t="e">
        <f t="shared" si="109"/>
        <v>#N/A</v>
      </c>
      <c r="CK79">
        <v>44</v>
      </c>
      <c r="CL79" s="100">
        <f>$C$59</f>
        <v>0.66285751562108253</v>
      </c>
      <c r="CM79" s="6" t="e">
        <f t="shared" si="110"/>
        <v>#N/A</v>
      </c>
      <c r="CN79" s="6" t="e">
        <f t="shared" si="111"/>
        <v>#N/A</v>
      </c>
      <c r="CO79">
        <v>43</v>
      </c>
      <c r="CP79" s="100">
        <f>$C$58</f>
        <v>0.67085972302671093</v>
      </c>
      <c r="CQ79" s="6" t="e">
        <f t="shared" si="112"/>
        <v>#N/A</v>
      </c>
      <c r="CR79" s="6" t="e">
        <f t="shared" si="113"/>
        <v>#N/A</v>
      </c>
      <c r="CS79">
        <v>42</v>
      </c>
      <c r="CT79" s="100">
        <f>$C$57</f>
        <v>0.67895853539170625</v>
      </c>
      <c r="CU79" s="6" t="e">
        <f t="shared" si="114"/>
        <v>#N/A</v>
      </c>
      <c r="CV79" s="6" t="e">
        <f t="shared" si="115"/>
        <v>#N/A</v>
      </c>
      <c r="CW79">
        <v>41</v>
      </c>
      <c r="CX79" s="100">
        <f>$C$56</f>
        <v>0.68715511895904413</v>
      </c>
      <c r="CY79" s="6" t="e">
        <f t="shared" si="116"/>
        <v>#N/A</v>
      </c>
      <c r="CZ79" s="6" t="e">
        <f t="shared" si="117"/>
        <v>#N/A</v>
      </c>
      <c r="DA79">
        <v>40</v>
      </c>
      <c r="DB79" s="100">
        <f>$C$55</f>
        <v>0.69545065405092166</v>
      </c>
      <c r="DC79" s="6" t="e">
        <f t="shared" si="118"/>
        <v>#N/A</v>
      </c>
      <c r="DD79" s="6" t="e">
        <f t="shared" si="119"/>
        <v>#N/A</v>
      </c>
      <c r="DE79">
        <v>39</v>
      </c>
      <c r="DF79" s="100">
        <f>$C$54</f>
        <v>0.70384633523872708</v>
      </c>
      <c r="DG79" s="6" t="e">
        <f t="shared" si="120"/>
        <v>#N/A</v>
      </c>
      <c r="DH79" s="6" t="e">
        <f t="shared" si="121"/>
        <v>#N/A</v>
      </c>
      <c r="DI79">
        <v>38</v>
      </c>
      <c r="DJ79" s="100">
        <f>$C$53</f>
        <v>0.71234337151505911</v>
      </c>
      <c r="DK79" s="6" t="e">
        <f t="shared" si="122"/>
        <v>#N/A</v>
      </c>
      <c r="DL79" s="6" t="e">
        <f t="shared" si="123"/>
        <v>#N/A</v>
      </c>
      <c r="DM79">
        <v>37</v>
      </c>
      <c r="DN79" s="100">
        <f>$C$52</f>
        <v>0.72094298646782473</v>
      </c>
      <c r="DO79" s="6" t="e">
        <f t="shared" si="124"/>
        <v>#N/A</v>
      </c>
      <c r="DP79" s="6" t="e">
        <f t="shared" si="125"/>
        <v>#N/A</v>
      </c>
      <c r="DQ79">
        <v>36</v>
      </c>
      <c r="DR79" s="100">
        <f>$C$51</f>
        <v>0.72964641845643718</v>
      </c>
      <c r="DS79" s="6" t="e">
        <f t="shared" si="126"/>
        <v>#N/A</v>
      </c>
      <c r="DT79" s="6" t="e">
        <f t="shared" si="127"/>
        <v>#N/A</v>
      </c>
      <c r="DU79">
        <v>35</v>
      </c>
      <c r="DV79" s="100">
        <f>$C$50</f>
        <v>0.73845492079014219</v>
      </c>
      <c r="DW79" s="6" t="e">
        <f t="shared" si="128"/>
        <v>#N/A</v>
      </c>
      <c r="DX79" s="6" t="e">
        <f t="shared" si="129"/>
        <v>#N/A</v>
      </c>
    </row>
    <row r="80" spans="2:134">
      <c r="B80">
        <v>65</v>
      </c>
      <c r="C80" s="100">
        <f>Parameters!$C$41*EXP(Parameters!$D$41*B80)</f>
        <v>0.5152025161059407</v>
      </c>
      <c r="D80" s="6" t="e">
        <f t="shared" ref="D80:D95" si="130">-$D$10*(1-C80)</f>
        <v>#N/A</v>
      </c>
      <c r="E80" s="6" t="e">
        <f t="shared" ref="E80:E95" si="131">$D$10+D80</f>
        <v>#N/A</v>
      </c>
      <c r="G80" s="99"/>
      <c r="I80">
        <v>65</v>
      </c>
      <c r="J80" s="100">
        <f>$C$80</f>
        <v>0.5152025161059407</v>
      </c>
      <c r="K80" s="6" t="e">
        <f t="shared" ref="K80:K95" si="132">-$D$10*(1-J80)</f>
        <v>#N/A</v>
      </c>
      <c r="L80" s="6" t="e">
        <f t="shared" ref="L80:L95" si="133">$D$10+K80</f>
        <v>#N/A</v>
      </c>
      <c r="M80">
        <v>64</v>
      </c>
      <c r="N80" s="100">
        <f>$C$79</f>
        <v>0.52142218970490173</v>
      </c>
      <c r="O80" s="6" t="e">
        <f t="shared" si="72"/>
        <v>#N/A</v>
      </c>
      <c r="P80" s="6" t="e">
        <f t="shared" si="73"/>
        <v>#N/A</v>
      </c>
      <c r="Q80">
        <v>63</v>
      </c>
      <c r="R80" s="100">
        <f>$C$78</f>
        <v>0.52771694900020205</v>
      </c>
      <c r="S80" s="6" t="e">
        <f t="shared" si="74"/>
        <v>#N/A</v>
      </c>
      <c r="T80" s="6" t="e">
        <f t="shared" si="75"/>
        <v>#N/A</v>
      </c>
      <c r="U80">
        <v>62</v>
      </c>
      <c r="V80" s="100">
        <f>$C$77</f>
        <v>0.53408770044805776</v>
      </c>
      <c r="W80" s="6" t="e">
        <f t="shared" si="76"/>
        <v>#N/A</v>
      </c>
      <c r="X80" s="6" t="e">
        <f t="shared" si="77"/>
        <v>#N/A</v>
      </c>
      <c r="Y80">
        <v>61</v>
      </c>
      <c r="Z80" s="100">
        <f>$C$76</f>
        <v>0.54053536144768588</v>
      </c>
      <c r="AA80" s="6" t="e">
        <f t="shared" si="78"/>
        <v>#N/A</v>
      </c>
      <c r="AB80" s="6" t="e">
        <f t="shared" si="79"/>
        <v>#N/A</v>
      </c>
      <c r="AC80">
        <v>60</v>
      </c>
      <c r="AD80" s="100">
        <f>$C$75</f>
        <v>0.54706086047341207</v>
      </c>
      <c r="AE80" s="6" t="e">
        <f t="shared" si="80"/>
        <v>#N/A</v>
      </c>
      <c r="AF80" s="6" t="e">
        <f t="shared" si="81"/>
        <v>#N/A</v>
      </c>
      <c r="AG80">
        <v>59</v>
      </c>
      <c r="AH80" s="100">
        <f>$C$74</f>
        <v>0.55366513720837218</v>
      </c>
      <c r="AI80" s="6" t="e">
        <f t="shared" si="82"/>
        <v>#N/A</v>
      </c>
      <c r="AJ80" s="6" t="e">
        <f t="shared" si="83"/>
        <v>#N/A</v>
      </c>
      <c r="AK80">
        <v>58</v>
      </c>
      <c r="AL80" s="100">
        <f>$C$73</f>
        <v>0.56034914267982816</v>
      </c>
      <c r="AM80" s="6" t="e">
        <f t="shared" si="84"/>
        <v>#N/A</v>
      </c>
      <c r="AN80" s="6" t="e">
        <f t="shared" si="85"/>
        <v>#N/A</v>
      </c>
      <c r="AO80">
        <v>57</v>
      </c>
      <c r="AP80" s="100">
        <f>$C$72</f>
        <v>0.56711383939611815</v>
      </c>
      <c r="AQ80" s="6" t="e">
        <f t="shared" si="86"/>
        <v>#N/A</v>
      </c>
      <c r="AR80" s="6" t="e">
        <f t="shared" si="87"/>
        <v>#N/A</v>
      </c>
      <c r="AS80">
        <v>56</v>
      </c>
      <c r="AT80" s="100">
        <f>$C$71</f>
        <v>0.5739602014852585</v>
      </c>
      <c r="AU80" s="6" t="e">
        <f t="shared" si="88"/>
        <v>#N/A</v>
      </c>
      <c r="AV80" s="6" t="e">
        <f t="shared" si="89"/>
        <v>#N/A</v>
      </c>
      <c r="AW80">
        <v>55</v>
      </c>
      <c r="AX80" s="100">
        <f>$C$70</f>
        <v>0.5808892148352206</v>
      </c>
      <c r="AY80" s="6" t="e">
        <f t="shared" si="90"/>
        <v>#N/A</v>
      </c>
      <c r="AZ80" s="6" t="e">
        <f t="shared" si="91"/>
        <v>#N/A</v>
      </c>
      <c r="BA80">
        <v>54</v>
      </c>
      <c r="BB80" s="100">
        <f>$C$69</f>
        <v>0.58790187723590059</v>
      </c>
      <c r="BC80" s="6" t="e">
        <f t="shared" si="92"/>
        <v>#N/A</v>
      </c>
      <c r="BD80" s="6" t="e">
        <f t="shared" si="93"/>
        <v>#N/A</v>
      </c>
      <c r="BE80">
        <v>53</v>
      </c>
      <c r="BF80" s="100">
        <f>$C$68</f>
        <v>0.5949991985228017</v>
      </c>
      <c r="BG80" s="6" t="e">
        <f t="shared" si="94"/>
        <v>#N/A</v>
      </c>
      <c r="BH80" s="6" t="e">
        <f t="shared" si="95"/>
        <v>#N/A</v>
      </c>
      <c r="BI80">
        <v>52</v>
      </c>
      <c r="BJ80" s="100">
        <f>$C$67</f>
        <v>0.60218220072245376</v>
      </c>
      <c r="BK80" s="6" t="e">
        <f t="shared" si="96"/>
        <v>#N/A</v>
      </c>
      <c r="BL80" s="6" t="e">
        <f t="shared" si="97"/>
        <v>#N/A</v>
      </c>
      <c r="BM80">
        <v>51</v>
      </c>
      <c r="BN80" s="100">
        <f>$C$66</f>
        <v>0.60945191819958566</v>
      </c>
      <c r="BO80" s="6" t="e">
        <f t="shared" si="98"/>
        <v>#N/A</v>
      </c>
      <c r="BP80" s="6" t="e">
        <f t="shared" si="99"/>
        <v>#N/A</v>
      </c>
      <c r="BQ80">
        <v>50</v>
      </c>
      <c r="BR80" s="100">
        <f>$C$65</f>
        <v>0.61680939780607624</v>
      </c>
      <c r="BS80" s="6" t="e">
        <f t="shared" si="100"/>
        <v>#N/A</v>
      </c>
      <c r="BT80" s="6" t="e">
        <f t="shared" si="101"/>
        <v>#N/A</v>
      </c>
      <c r="BU80">
        <v>49</v>
      </c>
      <c r="BV80" s="100">
        <f>$C$64</f>
        <v>0.62425569903170264</v>
      </c>
      <c r="BW80" s="6" t="e">
        <f t="shared" si="102"/>
        <v>#N/A</v>
      </c>
      <c r="BX80" s="6" t="e">
        <f t="shared" si="103"/>
        <v>#N/A</v>
      </c>
      <c r="BY80">
        <v>48</v>
      </c>
      <c r="BZ80" s="100">
        <f>$C$63</f>
        <v>0.63179189415670867</v>
      </c>
      <c r="CA80" s="6" t="e">
        <f t="shared" si="104"/>
        <v>#N/A</v>
      </c>
      <c r="CB80" s="6" t="e">
        <f t="shared" si="105"/>
        <v>#N/A</v>
      </c>
      <c r="CC80">
        <v>47</v>
      </c>
      <c r="CD80" s="100">
        <f>$C$62</f>
        <v>0.63941906840621487</v>
      </c>
      <c r="CE80" s="6" t="e">
        <f t="shared" si="106"/>
        <v>#N/A</v>
      </c>
      <c r="CF80" s="6" t="e">
        <f t="shared" si="107"/>
        <v>#N/A</v>
      </c>
      <c r="CG80">
        <v>46</v>
      </c>
      <c r="CH80" s="100">
        <f>$C$61</f>
        <v>0.64713832010649297</v>
      </c>
      <c r="CI80" s="6" t="e">
        <f t="shared" si="108"/>
        <v>#N/A</v>
      </c>
      <c r="CJ80" s="6" t="e">
        <f t="shared" si="109"/>
        <v>#N/A</v>
      </c>
      <c r="CK80">
        <v>45</v>
      </c>
      <c r="CL80" s="100">
        <f>$C$60</f>
        <v>0.65495076084312687</v>
      </c>
      <c r="CM80" s="6" t="e">
        <f t="shared" si="110"/>
        <v>#N/A</v>
      </c>
      <c r="CN80" s="6" t="e">
        <f t="shared" si="111"/>
        <v>#N/A</v>
      </c>
      <c r="CO80">
        <v>44</v>
      </c>
      <c r="CP80" s="100">
        <f>$C$59</f>
        <v>0.66285751562108253</v>
      </c>
      <c r="CQ80" s="6" t="e">
        <f t="shared" si="112"/>
        <v>#N/A</v>
      </c>
      <c r="CR80" s="6" t="e">
        <f t="shared" si="113"/>
        <v>#N/A</v>
      </c>
      <c r="CS80">
        <v>43</v>
      </c>
      <c r="CT80" s="100">
        <f>$C$58</f>
        <v>0.67085972302671093</v>
      </c>
      <c r="CU80" s="6" t="e">
        <f t="shared" si="114"/>
        <v>#N/A</v>
      </c>
      <c r="CV80" s="6" t="e">
        <f t="shared" si="115"/>
        <v>#N/A</v>
      </c>
      <c r="CW80">
        <v>42</v>
      </c>
      <c r="CX80" s="100">
        <f>$C$57</f>
        <v>0.67895853539170625</v>
      </c>
      <c r="CY80" s="6" t="e">
        <f t="shared" si="116"/>
        <v>#N/A</v>
      </c>
      <c r="CZ80" s="6" t="e">
        <f t="shared" si="117"/>
        <v>#N/A</v>
      </c>
      <c r="DA80">
        <v>41</v>
      </c>
      <c r="DB80" s="100">
        <f>$C$56</f>
        <v>0.68715511895904413</v>
      </c>
      <c r="DC80" s="6" t="e">
        <f t="shared" si="118"/>
        <v>#N/A</v>
      </c>
      <c r="DD80" s="6" t="e">
        <f t="shared" si="119"/>
        <v>#N/A</v>
      </c>
      <c r="DE80">
        <v>40</v>
      </c>
      <c r="DF80" s="100">
        <f>$C$55</f>
        <v>0.69545065405092166</v>
      </c>
      <c r="DG80" s="6" t="e">
        <f t="shared" si="120"/>
        <v>#N/A</v>
      </c>
      <c r="DH80" s="6" t="e">
        <f t="shared" si="121"/>
        <v>#N/A</v>
      </c>
      <c r="DI80">
        <v>39</v>
      </c>
      <c r="DJ80" s="100">
        <f>$C$54</f>
        <v>0.70384633523872708</v>
      </c>
      <c r="DK80" s="6" t="e">
        <f t="shared" si="122"/>
        <v>#N/A</v>
      </c>
      <c r="DL80" s="6" t="e">
        <f t="shared" si="123"/>
        <v>#N/A</v>
      </c>
      <c r="DM80">
        <v>38</v>
      </c>
      <c r="DN80" s="100">
        <f>$C$53</f>
        <v>0.71234337151505911</v>
      </c>
      <c r="DO80" s="6" t="e">
        <f t="shared" si="124"/>
        <v>#N/A</v>
      </c>
      <c r="DP80" s="6" t="e">
        <f t="shared" si="125"/>
        <v>#N/A</v>
      </c>
      <c r="DQ80">
        <v>37</v>
      </c>
      <c r="DR80" s="100">
        <f>$C$52</f>
        <v>0.72094298646782473</v>
      </c>
      <c r="DS80" s="6" t="e">
        <f t="shared" si="126"/>
        <v>#N/A</v>
      </c>
      <c r="DT80" s="6" t="e">
        <f t="shared" si="127"/>
        <v>#N/A</v>
      </c>
      <c r="DU80">
        <v>36</v>
      </c>
      <c r="DV80" s="100">
        <f>$C$51</f>
        <v>0.72964641845643718</v>
      </c>
      <c r="DW80" s="6" t="e">
        <f t="shared" si="128"/>
        <v>#N/A</v>
      </c>
      <c r="DX80" s="6" t="e">
        <f t="shared" si="129"/>
        <v>#N/A</v>
      </c>
    </row>
    <row r="81" spans="2:128">
      <c r="B81">
        <v>66</v>
      </c>
      <c r="C81" s="100">
        <f>Parameters!$C$41*EXP(Parameters!$D$41*B81)</f>
        <v>0.50905703255957313</v>
      </c>
      <c r="D81" s="6" t="e">
        <f t="shared" si="130"/>
        <v>#N/A</v>
      </c>
      <c r="E81" s="6" t="e">
        <f t="shared" si="131"/>
        <v>#N/A</v>
      </c>
      <c r="G81" s="99"/>
      <c r="I81">
        <v>66</v>
      </c>
      <c r="J81" s="100">
        <f>$C$81</f>
        <v>0.50905703255957313</v>
      </c>
      <c r="K81" s="6" t="e">
        <f t="shared" si="132"/>
        <v>#N/A</v>
      </c>
      <c r="L81" s="6" t="e">
        <f t="shared" si="133"/>
        <v>#N/A</v>
      </c>
      <c r="M81">
        <v>65</v>
      </c>
      <c r="N81" s="100">
        <f>$C$80</f>
        <v>0.5152025161059407</v>
      </c>
      <c r="O81" s="6" t="e">
        <f t="shared" ref="O81:O96" si="134">-$D$10*(1-N81)</f>
        <v>#N/A</v>
      </c>
      <c r="P81" s="6" t="e">
        <f t="shared" ref="P81:P96" si="135">$D$10+O81</f>
        <v>#N/A</v>
      </c>
      <c r="Q81">
        <v>64</v>
      </c>
      <c r="R81" s="100">
        <f>$C$79</f>
        <v>0.52142218970490173</v>
      </c>
      <c r="S81" s="6" t="e">
        <f t="shared" si="74"/>
        <v>#N/A</v>
      </c>
      <c r="T81" s="6" t="e">
        <f t="shared" si="75"/>
        <v>#N/A</v>
      </c>
      <c r="U81">
        <v>63</v>
      </c>
      <c r="V81" s="100">
        <f>$C$78</f>
        <v>0.52771694900020205</v>
      </c>
      <c r="W81" s="6" t="e">
        <f t="shared" si="76"/>
        <v>#N/A</v>
      </c>
      <c r="X81" s="6" t="e">
        <f t="shared" si="77"/>
        <v>#N/A</v>
      </c>
      <c r="Y81">
        <v>62</v>
      </c>
      <c r="Z81" s="100">
        <f>$C$77</f>
        <v>0.53408770044805776</v>
      </c>
      <c r="AA81" s="6" t="e">
        <f t="shared" si="78"/>
        <v>#N/A</v>
      </c>
      <c r="AB81" s="6" t="e">
        <f t="shared" si="79"/>
        <v>#N/A</v>
      </c>
      <c r="AC81">
        <v>61</v>
      </c>
      <c r="AD81" s="100">
        <f>$C$76</f>
        <v>0.54053536144768588</v>
      </c>
      <c r="AE81" s="6" t="e">
        <f t="shared" si="80"/>
        <v>#N/A</v>
      </c>
      <c r="AF81" s="6" t="e">
        <f t="shared" si="81"/>
        <v>#N/A</v>
      </c>
      <c r="AG81">
        <v>60</v>
      </c>
      <c r="AH81" s="100">
        <f>$C$75</f>
        <v>0.54706086047341207</v>
      </c>
      <c r="AI81" s="6" t="e">
        <f t="shared" si="82"/>
        <v>#N/A</v>
      </c>
      <c r="AJ81" s="6" t="e">
        <f t="shared" si="83"/>
        <v>#N/A</v>
      </c>
      <c r="AK81">
        <v>59</v>
      </c>
      <c r="AL81" s="100">
        <f>$C$74</f>
        <v>0.55366513720837218</v>
      </c>
      <c r="AM81" s="6" t="e">
        <f t="shared" si="84"/>
        <v>#N/A</v>
      </c>
      <c r="AN81" s="6" t="e">
        <f t="shared" si="85"/>
        <v>#N/A</v>
      </c>
      <c r="AO81">
        <v>58</v>
      </c>
      <c r="AP81" s="100">
        <f>$C$73</f>
        <v>0.56034914267982816</v>
      </c>
      <c r="AQ81" s="6" t="e">
        <f t="shared" si="86"/>
        <v>#N/A</v>
      </c>
      <c r="AR81" s="6" t="e">
        <f t="shared" si="87"/>
        <v>#N/A</v>
      </c>
      <c r="AS81">
        <v>57</v>
      </c>
      <c r="AT81" s="100">
        <f>$C$72</f>
        <v>0.56711383939611815</v>
      </c>
      <c r="AU81" s="6" t="e">
        <f t="shared" si="88"/>
        <v>#N/A</v>
      </c>
      <c r="AV81" s="6" t="e">
        <f t="shared" si="89"/>
        <v>#N/A</v>
      </c>
      <c r="AW81">
        <v>56</v>
      </c>
      <c r="AX81" s="100">
        <f>$C$71</f>
        <v>0.5739602014852585</v>
      </c>
      <c r="AY81" s="6" t="e">
        <f t="shared" si="90"/>
        <v>#N/A</v>
      </c>
      <c r="AZ81" s="6" t="e">
        <f t="shared" si="91"/>
        <v>#N/A</v>
      </c>
      <c r="BA81">
        <v>55</v>
      </c>
      <c r="BB81" s="100">
        <f>$C$70</f>
        <v>0.5808892148352206</v>
      </c>
      <c r="BC81" s="6" t="e">
        <f t="shared" si="92"/>
        <v>#N/A</v>
      </c>
      <c r="BD81" s="6" t="e">
        <f t="shared" si="93"/>
        <v>#N/A</v>
      </c>
      <c r="BE81">
        <v>54</v>
      </c>
      <c r="BF81" s="100">
        <f>$C$69</f>
        <v>0.58790187723590059</v>
      </c>
      <c r="BG81" s="6" t="e">
        <f t="shared" si="94"/>
        <v>#N/A</v>
      </c>
      <c r="BH81" s="6" t="e">
        <f t="shared" si="95"/>
        <v>#N/A</v>
      </c>
      <c r="BI81">
        <v>53</v>
      </c>
      <c r="BJ81" s="100">
        <f>$C$68</f>
        <v>0.5949991985228017</v>
      </c>
      <c r="BK81" s="6" t="e">
        <f t="shared" si="96"/>
        <v>#N/A</v>
      </c>
      <c r="BL81" s="6" t="e">
        <f t="shared" si="97"/>
        <v>#N/A</v>
      </c>
      <c r="BM81">
        <v>52</v>
      </c>
      <c r="BN81" s="100">
        <f>$C$67</f>
        <v>0.60218220072245376</v>
      </c>
      <c r="BO81" s="6" t="e">
        <f t="shared" si="98"/>
        <v>#N/A</v>
      </c>
      <c r="BP81" s="6" t="e">
        <f t="shared" si="99"/>
        <v>#N/A</v>
      </c>
      <c r="BQ81">
        <v>51</v>
      </c>
      <c r="BR81" s="100">
        <f>$C$66</f>
        <v>0.60945191819958566</v>
      </c>
      <c r="BS81" s="6" t="e">
        <f t="shared" si="100"/>
        <v>#N/A</v>
      </c>
      <c r="BT81" s="6" t="e">
        <f t="shared" si="101"/>
        <v>#N/A</v>
      </c>
      <c r="BU81">
        <v>50</v>
      </c>
      <c r="BV81" s="100">
        <f>$C$65</f>
        <v>0.61680939780607624</v>
      </c>
      <c r="BW81" s="6" t="e">
        <f t="shared" si="102"/>
        <v>#N/A</v>
      </c>
      <c r="BX81" s="6" t="e">
        <f t="shared" si="103"/>
        <v>#N/A</v>
      </c>
      <c r="BY81">
        <v>49</v>
      </c>
      <c r="BZ81" s="100">
        <f>$C$64</f>
        <v>0.62425569903170264</v>
      </c>
      <c r="CA81" s="6" t="e">
        <f t="shared" si="104"/>
        <v>#N/A</v>
      </c>
      <c r="CB81" s="6" t="e">
        <f t="shared" si="105"/>
        <v>#N/A</v>
      </c>
      <c r="CC81">
        <v>48</v>
      </c>
      <c r="CD81" s="100">
        <f>$C$63</f>
        <v>0.63179189415670867</v>
      </c>
      <c r="CE81" s="6" t="e">
        <f t="shared" si="106"/>
        <v>#N/A</v>
      </c>
      <c r="CF81" s="6" t="e">
        <f t="shared" si="107"/>
        <v>#N/A</v>
      </c>
      <c r="CG81">
        <v>47</v>
      </c>
      <c r="CH81" s="100">
        <f>$C$62</f>
        <v>0.63941906840621487</v>
      </c>
      <c r="CI81" s="6" t="e">
        <f t="shared" si="108"/>
        <v>#N/A</v>
      </c>
      <c r="CJ81" s="6" t="e">
        <f t="shared" si="109"/>
        <v>#N/A</v>
      </c>
      <c r="CK81">
        <v>46</v>
      </c>
      <c r="CL81" s="100">
        <f>$C$61</f>
        <v>0.64713832010649297</v>
      </c>
      <c r="CM81" s="6" t="e">
        <f t="shared" si="110"/>
        <v>#N/A</v>
      </c>
      <c r="CN81" s="6" t="e">
        <f t="shared" si="111"/>
        <v>#N/A</v>
      </c>
      <c r="CO81">
        <v>45</v>
      </c>
      <c r="CP81" s="100">
        <f>$C$60</f>
        <v>0.65495076084312687</v>
      </c>
      <c r="CQ81" s="6" t="e">
        <f t="shared" si="112"/>
        <v>#N/A</v>
      </c>
      <c r="CR81" s="6" t="e">
        <f t="shared" si="113"/>
        <v>#N/A</v>
      </c>
      <c r="CS81">
        <v>44</v>
      </c>
      <c r="CT81" s="100">
        <f>$C$59</f>
        <v>0.66285751562108253</v>
      </c>
      <c r="CU81" s="6" t="e">
        <f t="shared" si="114"/>
        <v>#N/A</v>
      </c>
      <c r="CV81" s="6" t="e">
        <f t="shared" si="115"/>
        <v>#N/A</v>
      </c>
      <c r="CW81">
        <v>43</v>
      </c>
      <c r="CX81" s="100">
        <f>$C$58</f>
        <v>0.67085972302671093</v>
      </c>
      <c r="CY81" s="6" t="e">
        <f t="shared" si="116"/>
        <v>#N/A</v>
      </c>
      <c r="CZ81" s="6" t="e">
        <f t="shared" si="117"/>
        <v>#N/A</v>
      </c>
      <c r="DA81">
        <v>42</v>
      </c>
      <c r="DB81" s="100">
        <f>$C$57</f>
        <v>0.67895853539170625</v>
      </c>
      <c r="DC81" s="6" t="e">
        <f t="shared" si="118"/>
        <v>#N/A</v>
      </c>
      <c r="DD81" s="6" t="e">
        <f t="shared" si="119"/>
        <v>#N/A</v>
      </c>
      <c r="DE81">
        <v>41</v>
      </c>
      <c r="DF81" s="100">
        <f>$C$56</f>
        <v>0.68715511895904413</v>
      </c>
      <c r="DG81" s="6" t="e">
        <f t="shared" si="120"/>
        <v>#N/A</v>
      </c>
      <c r="DH81" s="6" t="e">
        <f t="shared" si="121"/>
        <v>#N/A</v>
      </c>
      <c r="DI81">
        <v>40</v>
      </c>
      <c r="DJ81" s="100">
        <f>$C$55</f>
        <v>0.69545065405092166</v>
      </c>
      <c r="DK81" s="6" t="e">
        <f t="shared" si="122"/>
        <v>#N/A</v>
      </c>
      <c r="DL81" s="6" t="e">
        <f t="shared" si="123"/>
        <v>#N/A</v>
      </c>
      <c r="DM81">
        <v>39</v>
      </c>
      <c r="DN81" s="100">
        <f>$C$54</f>
        <v>0.70384633523872708</v>
      </c>
      <c r="DO81" s="6" t="e">
        <f t="shared" si="124"/>
        <v>#N/A</v>
      </c>
      <c r="DP81" s="6" t="e">
        <f t="shared" si="125"/>
        <v>#N/A</v>
      </c>
      <c r="DQ81">
        <v>38</v>
      </c>
      <c r="DR81" s="100">
        <f>$C$53</f>
        <v>0.71234337151505911</v>
      </c>
      <c r="DS81" s="6" t="e">
        <f t="shared" si="126"/>
        <v>#N/A</v>
      </c>
      <c r="DT81" s="6" t="e">
        <f t="shared" si="127"/>
        <v>#N/A</v>
      </c>
      <c r="DU81">
        <v>37</v>
      </c>
      <c r="DV81" s="100">
        <f>$C$52</f>
        <v>0.72094298646782473</v>
      </c>
      <c r="DW81" s="6" t="e">
        <f t="shared" si="128"/>
        <v>#N/A</v>
      </c>
      <c r="DX81" s="6" t="e">
        <f t="shared" si="129"/>
        <v>#N/A</v>
      </c>
    </row>
    <row r="82" spans="2:128">
      <c r="B82">
        <v>67</v>
      </c>
      <c r="C82" s="100">
        <f>Parameters!$C$41*EXP(Parameters!$D$41*B82)</f>
        <v>0.50298485410554905</v>
      </c>
      <c r="D82" s="6" t="e">
        <f t="shared" si="130"/>
        <v>#N/A</v>
      </c>
      <c r="E82" s="6" t="e">
        <f t="shared" si="131"/>
        <v>#N/A</v>
      </c>
      <c r="G82" s="99"/>
      <c r="I82">
        <v>67</v>
      </c>
      <c r="J82" s="100">
        <f>$C$82</f>
        <v>0.50298485410554905</v>
      </c>
      <c r="K82" s="6" t="e">
        <f t="shared" si="132"/>
        <v>#N/A</v>
      </c>
      <c r="L82" s="6" t="e">
        <f t="shared" si="133"/>
        <v>#N/A</v>
      </c>
      <c r="M82">
        <v>66</v>
      </c>
      <c r="N82" s="100">
        <f>$C$81</f>
        <v>0.50905703255957313</v>
      </c>
      <c r="O82" s="6" t="e">
        <f t="shared" si="134"/>
        <v>#N/A</v>
      </c>
      <c r="P82" s="6" t="e">
        <f t="shared" si="135"/>
        <v>#N/A</v>
      </c>
      <c r="Q82">
        <v>65</v>
      </c>
      <c r="R82" s="100">
        <f>$C$80</f>
        <v>0.5152025161059407</v>
      </c>
      <c r="S82" s="6" t="e">
        <f t="shared" ref="S82:S97" si="136">-$D$10*(1-R82)</f>
        <v>#N/A</v>
      </c>
      <c r="T82" s="6" t="e">
        <f t="shared" ref="T82:T97" si="137">$D$10+S82</f>
        <v>#N/A</v>
      </c>
      <c r="U82">
        <v>64</v>
      </c>
      <c r="V82" s="100">
        <f>$C$79</f>
        <v>0.52142218970490173</v>
      </c>
      <c r="W82" s="6" t="e">
        <f t="shared" si="76"/>
        <v>#N/A</v>
      </c>
      <c r="X82" s="6" t="e">
        <f t="shared" si="77"/>
        <v>#N/A</v>
      </c>
      <c r="Y82">
        <v>63</v>
      </c>
      <c r="Z82" s="100">
        <f>$C$78</f>
        <v>0.52771694900020205</v>
      </c>
      <c r="AA82" s="6" t="e">
        <f t="shared" si="78"/>
        <v>#N/A</v>
      </c>
      <c r="AB82" s="6" t="e">
        <f t="shared" si="79"/>
        <v>#N/A</v>
      </c>
      <c r="AC82">
        <v>62</v>
      </c>
      <c r="AD82" s="100">
        <f>$C$77</f>
        <v>0.53408770044805776</v>
      </c>
      <c r="AE82" s="6" t="e">
        <f t="shared" si="80"/>
        <v>#N/A</v>
      </c>
      <c r="AF82" s="6" t="e">
        <f t="shared" si="81"/>
        <v>#N/A</v>
      </c>
      <c r="AG82">
        <v>61</v>
      </c>
      <c r="AH82" s="100">
        <f>$C$76</f>
        <v>0.54053536144768588</v>
      </c>
      <c r="AI82" s="6" t="e">
        <f t="shared" si="82"/>
        <v>#N/A</v>
      </c>
      <c r="AJ82" s="6" t="e">
        <f t="shared" si="83"/>
        <v>#N/A</v>
      </c>
      <c r="AK82">
        <v>60</v>
      </c>
      <c r="AL82" s="100">
        <f>$C$75</f>
        <v>0.54706086047341207</v>
      </c>
      <c r="AM82" s="6" t="e">
        <f t="shared" si="84"/>
        <v>#N/A</v>
      </c>
      <c r="AN82" s="6" t="e">
        <f t="shared" si="85"/>
        <v>#N/A</v>
      </c>
      <c r="AO82">
        <v>59</v>
      </c>
      <c r="AP82" s="100">
        <f>$C$74</f>
        <v>0.55366513720837218</v>
      </c>
      <c r="AQ82" s="6" t="e">
        <f t="shared" si="86"/>
        <v>#N/A</v>
      </c>
      <c r="AR82" s="6" t="e">
        <f t="shared" si="87"/>
        <v>#N/A</v>
      </c>
      <c r="AS82">
        <v>58</v>
      </c>
      <c r="AT82" s="100">
        <f>$C$73</f>
        <v>0.56034914267982816</v>
      </c>
      <c r="AU82" s="6" t="e">
        <f t="shared" si="88"/>
        <v>#N/A</v>
      </c>
      <c r="AV82" s="6" t="e">
        <f t="shared" si="89"/>
        <v>#N/A</v>
      </c>
      <c r="AW82">
        <v>57</v>
      </c>
      <c r="AX82" s="100">
        <f>$C$72</f>
        <v>0.56711383939611815</v>
      </c>
      <c r="AY82" s="6" t="e">
        <f t="shared" si="90"/>
        <v>#N/A</v>
      </c>
      <c r="AZ82" s="6" t="e">
        <f t="shared" si="91"/>
        <v>#N/A</v>
      </c>
      <c r="BA82">
        <v>56</v>
      </c>
      <c r="BB82" s="100">
        <f>$C$71</f>
        <v>0.5739602014852585</v>
      </c>
      <c r="BC82" s="6" t="e">
        <f t="shared" si="92"/>
        <v>#N/A</v>
      </c>
      <c r="BD82" s="6" t="e">
        <f t="shared" si="93"/>
        <v>#N/A</v>
      </c>
      <c r="BE82">
        <v>55</v>
      </c>
      <c r="BF82" s="100">
        <f>$C$70</f>
        <v>0.5808892148352206</v>
      </c>
      <c r="BG82" s="6" t="e">
        <f t="shared" si="94"/>
        <v>#N/A</v>
      </c>
      <c r="BH82" s="6" t="e">
        <f t="shared" si="95"/>
        <v>#N/A</v>
      </c>
      <c r="BI82">
        <v>54</v>
      </c>
      <c r="BJ82" s="100">
        <f>$C$69</f>
        <v>0.58790187723590059</v>
      </c>
      <c r="BK82" s="6" t="e">
        <f t="shared" si="96"/>
        <v>#N/A</v>
      </c>
      <c r="BL82" s="6" t="e">
        <f t="shared" si="97"/>
        <v>#N/A</v>
      </c>
      <c r="BM82">
        <v>53</v>
      </c>
      <c r="BN82" s="100">
        <f>$C$68</f>
        <v>0.5949991985228017</v>
      </c>
      <c r="BO82" s="6" t="e">
        <f t="shared" si="98"/>
        <v>#N/A</v>
      </c>
      <c r="BP82" s="6" t="e">
        <f t="shared" si="99"/>
        <v>#N/A</v>
      </c>
      <c r="BQ82">
        <v>52</v>
      </c>
      <c r="BR82" s="100">
        <f>$C$67</f>
        <v>0.60218220072245376</v>
      </c>
      <c r="BS82" s="6" t="e">
        <f t="shared" si="100"/>
        <v>#N/A</v>
      </c>
      <c r="BT82" s="6" t="e">
        <f t="shared" si="101"/>
        <v>#N/A</v>
      </c>
      <c r="BU82">
        <v>51</v>
      </c>
      <c r="BV82" s="100">
        <f>$C$66</f>
        <v>0.60945191819958566</v>
      </c>
      <c r="BW82" s="6" t="e">
        <f t="shared" si="102"/>
        <v>#N/A</v>
      </c>
      <c r="BX82" s="6" t="e">
        <f t="shared" si="103"/>
        <v>#N/A</v>
      </c>
      <c r="BY82">
        <v>50</v>
      </c>
      <c r="BZ82" s="100">
        <f>$C$65</f>
        <v>0.61680939780607624</v>
      </c>
      <c r="CA82" s="6" t="e">
        <f t="shared" si="104"/>
        <v>#N/A</v>
      </c>
      <c r="CB82" s="6" t="e">
        <f t="shared" si="105"/>
        <v>#N/A</v>
      </c>
      <c r="CC82">
        <v>49</v>
      </c>
      <c r="CD82" s="100">
        <f>$C$64</f>
        <v>0.62425569903170264</v>
      </c>
      <c r="CE82" s="6" t="e">
        <f t="shared" si="106"/>
        <v>#N/A</v>
      </c>
      <c r="CF82" s="6" t="e">
        <f t="shared" si="107"/>
        <v>#N/A</v>
      </c>
      <c r="CG82">
        <v>48</v>
      </c>
      <c r="CH82" s="100">
        <f>$C$63</f>
        <v>0.63179189415670867</v>
      </c>
      <c r="CI82" s="6" t="e">
        <f t="shared" si="108"/>
        <v>#N/A</v>
      </c>
      <c r="CJ82" s="6" t="e">
        <f t="shared" si="109"/>
        <v>#N/A</v>
      </c>
      <c r="CK82">
        <v>47</v>
      </c>
      <c r="CL82" s="100">
        <f>$C$62</f>
        <v>0.63941906840621487</v>
      </c>
      <c r="CM82" s="6" t="e">
        <f t="shared" si="110"/>
        <v>#N/A</v>
      </c>
      <c r="CN82" s="6" t="e">
        <f t="shared" si="111"/>
        <v>#N/A</v>
      </c>
      <c r="CO82">
        <v>46</v>
      </c>
      <c r="CP82" s="100">
        <f>$C$61</f>
        <v>0.64713832010649297</v>
      </c>
      <c r="CQ82" s="6" t="e">
        <f t="shared" si="112"/>
        <v>#N/A</v>
      </c>
      <c r="CR82" s="6" t="e">
        <f t="shared" si="113"/>
        <v>#N/A</v>
      </c>
      <c r="CS82">
        <v>45</v>
      </c>
      <c r="CT82" s="100">
        <f>$C$60</f>
        <v>0.65495076084312687</v>
      </c>
      <c r="CU82" s="6" t="e">
        <f t="shared" si="114"/>
        <v>#N/A</v>
      </c>
      <c r="CV82" s="6" t="e">
        <f t="shared" si="115"/>
        <v>#N/A</v>
      </c>
      <c r="CW82">
        <v>44</v>
      </c>
      <c r="CX82" s="100">
        <f>$C$59</f>
        <v>0.66285751562108253</v>
      </c>
      <c r="CY82" s="6" t="e">
        <f t="shared" si="116"/>
        <v>#N/A</v>
      </c>
      <c r="CZ82" s="6" t="e">
        <f t="shared" si="117"/>
        <v>#N/A</v>
      </c>
      <c r="DA82">
        <v>43</v>
      </c>
      <c r="DB82" s="100">
        <f>$C$58</f>
        <v>0.67085972302671093</v>
      </c>
      <c r="DC82" s="6" t="e">
        <f t="shared" si="118"/>
        <v>#N/A</v>
      </c>
      <c r="DD82" s="6" t="e">
        <f t="shared" si="119"/>
        <v>#N/A</v>
      </c>
      <c r="DE82">
        <v>42</v>
      </c>
      <c r="DF82" s="100">
        <f>$C$57</f>
        <v>0.67895853539170625</v>
      </c>
      <c r="DG82" s="6" t="e">
        <f t="shared" si="120"/>
        <v>#N/A</v>
      </c>
      <c r="DH82" s="6" t="e">
        <f t="shared" si="121"/>
        <v>#N/A</v>
      </c>
      <c r="DI82">
        <v>41</v>
      </c>
      <c r="DJ82" s="100">
        <f>$C$56</f>
        <v>0.68715511895904413</v>
      </c>
      <c r="DK82" s="6" t="e">
        <f t="shared" si="122"/>
        <v>#N/A</v>
      </c>
      <c r="DL82" s="6" t="e">
        <f t="shared" si="123"/>
        <v>#N/A</v>
      </c>
      <c r="DM82">
        <v>40</v>
      </c>
      <c r="DN82" s="100">
        <f>$C$55</f>
        <v>0.69545065405092166</v>
      </c>
      <c r="DO82" s="6" t="e">
        <f t="shared" si="124"/>
        <v>#N/A</v>
      </c>
      <c r="DP82" s="6" t="e">
        <f t="shared" si="125"/>
        <v>#N/A</v>
      </c>
      <c r="DQ82">
        <v>39</v>
      </c>
      <c r="DR82" s="100">
        <f>$C$54</f>
        <v>0.70384633523872708</v>
      </c>
      <c r="DS82" s="6" t="e">
        <f t="shared" si="126"/>
        <v>#N/A</v>
      </c>
      <c r="DT82" s="6" t="e">
        <f t="shared" si="127"/>
        <v>#N/A</v>
      </c>
      <c r="DU82">
        <v>38</v>
      </c>
      <c r="DV82" s="100">
        <f>$C$53</f>
        <v>0.71234337151505911</v>
      </c>
      <c r="DW82" s="6" t="e">
        <f t="shared" si="128"/>
        <v>#N/A</v>
      </c>
      <c r="DX82" s="6" t="e">
        <f t="shared" si="129"/>
        <v>#N/A</v>
      </c>
    </row>
    <row r="83" spans="2:128">
      <c r="B83">
        <v>68</v>
      </c>
      <c r="C83" s="100">
        <f>Parameters!$C$41*EXP(Parameters!$D$41*B83)</f>
        <v>0.49698510633967802</v>
      </c>
      <c r="D83" s="6" t="e">
        <f t="shared" si="130"/>
        <v>#N/A</v>
      </c>
      <c r="E83" s="6" t="e">
        <f t="shared" si="131"/>
        <v>#N/A</v>
      </c>
      <c r="G83" s="99"/>
      <c r="I83">
        <v>68</v>
      </c>
      <c r="J83" s="100">
        <f>$C$83</f>
        <v>0.49698510633967802</v>
      </c>
      <c r="K83" s="6" t="e">
        <f t="shared" si="132"/>
        <v>#N/A</v>
      </c>
      <c r="L83" s="6" t="e">
        <f t="shared" si="133"/>
        <v>#N/A</v>
      </c>
      <c r="M83">
        <v>67</v>
      </c>
      <c r="N83" s="100">
        <f>$C$82</f>
        <v>0.50298485410554905</v>
      </c>
      <c r="O83" s="6" t="e">
        <f t="shared" si="134"/>
        <v>#N/A</v>
      </c>
      <c r="P83" s="6" t="e">
        <f t="shared" si="135"/>
        <v>#N/A</v>
      </c>
      <c r="Q83">
        <v>66</v>
      </c>
      <c r="R83" s="100">
        <f>$C$81</f>
        <v>0.50905703255957313</v>
      </c>
      <c r="S83" s="6" t="e">
        <f t="shared" si="136"/>
        <v>#N/A</v>
      </c>
      <c r="T83" s="6" t="e">
        <f t="shared" si="137"/>
        <v>#N/A</v>
      </c>
      <c r="U83">
        <v>65</v>
      </c>
      <c r="V83" s="100">
        <f>$C$80</f>
        <v>0.5152025161059407</v>
      </c>
      <c r="W83" s="6" t="e">
        <f t="shared" ref="W83:W98" si="138">-$D$10*(1-V83)</f>
        <v>#N/A</v>
      </c>
      <c r="X83" s="6" t="e">
        <f t="shared" ref="X83:X98" si="139">$D$10+W83</f>
        <v>#N/A</v>
      </c>
      <c r="Y83">
        <v>64</v>
      </c>
      <c r="Z83" s="100">
        <f>$C$79</f>
        <v>0.52142218970490173</v>
      </c>
      <c r="AA83" s="6" t="e">
        <f t="shared" si="78"/>
        <v>#N/A</v>
      </c>
      <c r="AB83" s="6" t="e">
        <f t="shared" si="79"/>
        <v>#N/A</v>
      </c>
      <c r="AC83">
        <v>63</v>
      </c>
      <c r="AD83" s="100">
        <f>$C$78</f>
        <v>0.52771694900020205</v>
      </c>
      <c r="AE83" s="6" t="e">
        <f t="shared" si="80"/>
        <v>#N/A</v>
      </c>
      <c r="AF83" s="6" t="e">
        <f t="shared" si="81"/>
        <v>#N/A</v>
      </c>
      <c r="AG83">
        <v>62</v>
      </c>
      <c r="AH83" s="100">
        <f>$C$77</f>
        <v>0.53408770044805776</v>
      </c>
      <c r="AI83" s="6" t="e">
        <f t="shared" si="82"/>
        <v>#N/A</v>
      </c>
      <c r="AJ83" s="6" t="e">
        <f t="shared" si="83"/>
        <v>#N/A</v>
      </c>
      <c r="AK83">
        <v>61</v>
      </c>
      <c r="AL83" s="100">
        <f>$C$76</f>
        <v>0.54053536144768588</v>
      </c>
      <c r="AM83" s="6" t="e">
        <f t="shared" si="84"/>
        <v>#N/A</v>
      </c>
      <c r="AN83" s="6" t="e">
        <f t="shared" si="85"/>
        <v>#N/A</v>
      </c>
      <c r="AO83">
        <v>60</v>
      </c>
      <c r="AP83" s="100">
        <f>$C$75</f>
        <v>0.54706086047341207</v>
      </c>
      <c r="AQ83" s="6" t="e">
        <f t="shared" si="86"/>
        <v>#N/A</v>
      </c>
      <c r="AR83" s="6" t="e">
        <f t="shared" si="87"/>
        <v>#N/A</v>
      </c>
      <c r="AS83">
        <v>59</v>
      </c>
      <c r="AT83" s="100">
        <f>$C$74</f>
        <v>0.55366513720837218</v>
      </c>
      <c r="AU83" s="6" t="e">
        <f t="shared" si="88"/>
        <v>#N/A</v>
      </c>
      <c r="AV83" s="6" t="e">
        <f t="shared" si="89"/>
        <v>#N/A</v>
      </c>
      <c r="AW83">
        <v>58</v>
      </c>
      <c r="AX83" s="100">
        <f>$C$73</f>
        <v>0.56034914267982816</v>
      </c>
      <c r="AY83" s="6" t="e">
        <f t="shared" si="90"/>
        <v>#N/A</v>
      </c>
      <c r="AZ83" s="6" t="e">
        <f t="shared" si="91"/>
        <v>#N/A</v>
      </c>
      <c r="BA83">
        <v>57</v>
      </c>
      <c r="BB83" s="100">
        <f>$C$72</f>
        <v>0.56711383939611815</v>
      </c>
      <c r="BC83" s="6" t="e">
        <f t="shared" si="92"/>
        <v>#N/A</v>
      </c>
      <c r="BD83" s="6" t="e">
        <f t="shared" si="93"/>
        <v>#N/A</v>
      </c>
      <c r="BE83">
        <v>56</v>
      </c>
      <c r="BF83" s="100">
        <f>$C$71</f>
        <v>0.5739602014852585</v>
      </c>
      <c r="BG83" s="6" t="e">
        <f t="shared" si="94"/>
        <v>#N/A</v>
      </c>
      <c r="BH83" s="6" t="e">
        <f t="shared" si="95"/>
        <v>#N/A</v>
      </c>
      <c r="BI83">
        <v>55</v>
      </c>
      <c r="BJ83" s="100">
        <f>$C$70</f>
        <v>0.5808892148352206</v>
      </c>
      <c r="BK83" s="6" t="e">
        <f t="shared" si="96"/>
        <v>#N/A</v>
      </c>
      <c r="BL83" s="6" t="e">
        <f t="shared" si="97"/>
        <v>#N/A</v>
      </c>
      <c r="BM83">
        <v>54</v>
      </c>
      <c r="BN83" s="100">
        <f>$C$69</f>
        <v>0.58790187723590059</v>
      </c>
      <c r="BO83" s="6" t="e">
        <f t="shared" si="98"/>
        <v>#N/A</v>
      </c>
      <c r="BP83" s="6" t="e">
        <f t="shared" si="99"/>
        <v>#N/A</v>
      </c>
      <c r="BQ83">
        <v>53</v>
      </c>
      <c r="BR83" s="100">
        <f>$C$68</f>
        <v>0.5949991985228017</v>
      </c>
      <c r="BS83" s="6" t="e">
        <f t="shared" si="100"/>
        <v>#N/A</v>
      </c>
      <c r="BT83" s="6" t="e">
        <f t="shared" si="101"/>
        <v>#N/A</v>
      </c>
      <c r="BU83">
        <v>52</v>
      </c>
      <c r="BV83" s="100">
        <f>$C$67</f>
        <v>0.60218220072245376</v>
      </c>
      <c r="BW83" s="6" t="e">
        <f t="shared" si="102"/>
        <v>#N/A</v>
      </c>
      <c r="BX83" s="6" t="e">
        <f t="shared" si="103"/>
        <v>#N/A</v>
      </c>
      <c r="BY83">
        <v>51</v>
      </c>
      <c r="BZ83" s="100">
        <f>$C$66</f>
        <v>0.60945191819958566</v>
      </c>
      <c r="CA83" s="6" t="e">
        <f t="shared" si="104"/>
        <v>#N/A</v>
      </c>
      <c r="CB83" s="6" t="e">
        <f t="shared" si="105"/>
        <v>#N/A</v>
      </c>
      <c r="CC83">
        <v>50</v>
      </c>
      <c r="CD83" s="100">
        <f>$C$65</f>
        <v>0.61680939780607624</v>
      </c>
      <c r="CE83" s="6" t="e">
        <f t="shared" si="106"/>
        <v>#N/A</v>
      </c>
      <c r="CF83" s="6" t="e">
        <f t="shared" si="107"/>
        <v>#N/A</v>
      </c>
      <c r="CG83">
        <v>49</v>
      </c>
      <c r="CH83" s="100">
        <f>$C$64</f>
        <v>0.62425569903170264</v>
      </c>
      <c r="CI83" s="6" t="e">
        <f t="shared" si="108"/>
        <v>#N/A</v>
      </c>
      <c r="CJ83" s="6" t="e">
        <f t="shared" si="109"/>
        <v>#N/A</v>
      </c>
      <c r="CK83">
        <v>48</v>
      </c>
      <c r="CL83" s="100">
        <f>$C$63</f>
        <v>0.63179189415670867</v>
      </c>
      <c r="CM83" s="6" t="e">
        <f t="shared" si="110"/>
        <v>#N/A</v>
      </c>
      <c r="CN83" s="6" t="e">
        <f t="shared" si="111"/>
        <v>#N/A</v>
      </c>
      <c r="CO83">
        <v>47</v>
      </c>
      <c r="CP83" s="100">
        <f>$C$62</f>
        <v>0.63941906840621487</v>
      </c>
      <c r="CQ83" s="6" t="e">
        <f t="shared" si="112"/>
        <v>#N/A</v>
      </c>
      <c r="CR83" s="6" t="e">
        <f t="shared" si="113"/>
        <v>#N/A</v>
      </c>
      <c r="CS83">
        <v>46</v>
      </c>
      <c r="CT83" s="100">
        <f>$C$61</f>
        <v>0.64713832010649297</v>
      </c>
      <c r="CU83" s="6" t="e">
        <f t="shared" si="114"/>
        <v>#N/A</v>
      </c>
      <c r="CV83" s="6" t="e">
        <f t="shared" si="115"/>
        <v>#N/A</v>
      </c>
      <c r="CW83">
        <v>45</v>
      </c>
      <c r="CX83" s="100">
        <f>$C$60</f>
        <v>0.65495076084312687</v>
      </c>
      <c r="CY83" s="6" t="e">
        <f t="shared" si="116"/>
        <v>#N/A</v>
      </c>
      <c r="CZ83" s="6" t="e">
        <f t="shared" si="117"/>
        <v>#N/A</v>
      </c>
      <c r="DA83">
        <v>44</v>
      </c>
      <c r="DB83" s="100">
        <f>$C$59</f>
        <v>0.66285751562108253</v>
      </c>
      <c r="DC83" s="6" t="e">
        <f t="shared" si="118"/>
        <v>#N/A</v>
      </c>
      <c r="DD83" s="6" t="e">
        <f t="shared" si="119"/>
        <v>#N/A</v>
      </c>
      <c r="DE83">
        <v>43</v>
      </c>
      <c r="DF83" s="100">
        <f>$C$58</f>
        <v>0.67085972302671093</v>
      </c>
      <c r="DG83" s="6" t="e">
        <f t="shared" si="120"/>
        <v>#N/A</v>
      </c>
      <c r="DH83" s="6" t="e">
        <f t="shared" si="121"/>
        <v>#N/A</v>
      </c>
      <c r="DI83">
        <v>42</v>
      </c>
      <c r="DJ83" s="100">
        <f>$C$57</f>
        <v>0.67895853539170625</v>
      </c>
      <c r="DK83" s="6" t="e">
        <f t="shared" si="122"/>
        <v>#N/A</v>
      </c>
      <c r="DL83" s="6" t="e">
        <f t="shared" si="123"/>
        <v>#N/A</v>
      </c>
      <c r="DM83">
        <v>41</v>
      </c>
      <c r="DN83" s="100">
        <f>$C$56</f>
        <v>0.68715511895904413</v>
      </c>
      <c r="DO83" s="6" t="e">
        <f t="shared" si="124"/>
        <v>#N/A</v>
      </c>
      <c r="DP83" s="6" t="e">
        <f t="shared" si="125"/>
        <v>#N/A</v>
      </c>
      <c r="DQ83">
        <v>40</v>
      </c>
      <c r="DR83" s="100">
        <f>$C$55</f>
        <v>0.69545065405092166</v>
      </c>
      <c r="DS83" s="6" t="e">
        <f t="shared" si="126"/>
        <v>#N/A</v>
      </c>
      <c r="DT83" s="6" t="e">
        <f t="shared" si="127"/>
        <v>#N/A</v>
      </c>
      <c r="DU83">
        <v>39</v>
      </c>
      <c r="DV83" s="100">
        <f>$C$54</f>
        <v>0.70384633523872708</v>
      </c>
      <c r="DW83" s="6" t="e">
        <f t="shared" si="128"/>
        <v>#N/A</v>
      </c>
      <c r="DX83" s="6" t="e">
        <f t="shared" si="129"/>
        <v>#N/A</v>
      </c>
    </row>
    <row r="84" spans="2:128">
      <c r="B84">
        <v>69</v>
      </c>
      <c r="C84" s="100">
        <f>Parameters!$C$41*EXP(Parameters!$D$41*B84)</f>
        <v>0.49105692528791434</v>
      </c>
      <c r="D84" s="6" t="e">
        <f t="shared" si="130"/>
        <v>#N/A</v>
      </c>
      <c r="E84" s="6" t="e">
        <f t="shared" si="131"/>
        <v>#N/A</v>
      </c>
      <c r="G84" s="99"/>
      <c r="I84">
        <v>69</v>
      </c>
      <c r="J84" s="100">
        <f>$C$84</f>
        <v>0.49105692528791434</v>
      </c>
      <c r="K84" s="6" t="e">
        <f t="shared" si="132"/>
        <v>#N/A</v>
      </c>
      <c r="L84" s="6" t="e">
        <f t="shared" si="133"/>
        <v>#N/A</v>
      </c>
      <c r="M84">
        <v>68</v>
      </c>
      <c r="N84" s="100">
        <f>$C$83</f>
        <v>0.49698510633967802</v>
      </c>
      <c r="O84" s="6" t="e">
        <f t="shared" si="134"/>
        <v>#N/A</v>
      </c>
      <c r="P84" s="6" t="e">
        <f t="shared" si="135"/>
        <v>#N/A</v>
      </c>
      <c r="Q84">
        <v>67</v>
      </c>
      <c r="R84" s="100">
        <f>$C$82</f>
        <v>0.50298485410554905</v>
      </c>
      <c r="S84" s="6" t="e">
        <f t="shared" si="136"/>
        <v>#N/A</v>
      </c>
      <c r="T84" s="6" t="e">
        <f t="shared" si="137"/>
        <v>#N/A</v>
      </c>
      <c r="U84">
        <v>66</v>
      </c>
      <c r="V84" s="100">
        <f>$C$81</f>
        <v>0.50905703255957313</v>
      </c>
      <c r="W84" s="6" t="e">
        <f t="shared" si="138"/>
        <v>#N/A</v>
      </c>
      <c r="X84" s="6" t="e">
        <f t="shared" si="139"/>
        <v>#N/A</v>
      </c>
      <c r="Y84">
        <v>65</v>
      </c>
      <c r="Z84" s="100">
        <f>$C$80</f>
        <v>0.5152025161059407</v>
      </c>
      <c r="AA84" s="6" t="e">
        <f t="shared" ref="AA84:AA99" si="140">-$D$10*(1-Z84)</f>
        <v>#N/A</v>
      </c>
      <c r="AB84" s="6" t="e">
        <f t="shared" ref="AB84:AB99" si="141">$D$10+AA84</f>
        <v>#N/A</v>
      </c>
      <c r="AC84">
        <v>64</v>
      </c>
      <c r="AD84" s="100">
        <f>$C$79</f>
        <v>0.52142218970490173</v>
      </c>
      <c r="AE84" s="6" t="e">
        <f t="shared" si="80"/>
        <v>#N/A</v>
      </c>
      <c r="AF84" s="6" t="e">
        <f t="shared" si="81"/>
        <v>#N/A</v>
      </c>
      <c r="AG84">
        <v>63</v>
      </c>
      <c r="AH84" s="100">
        <f>$C$78</f>
        <v>0.52771694900020205</v>
      </c>
      <c r="AI84" s="6" t="e">
        <f t="shared" si="82"/>
        <v>#N/A</v>
      </c>
      <c r="AJ84" s="6" t="e">
        <f t="shared" si="83"/>
        <v>#N/A</v>
      </c>
      <c r="AK84">
        <v>62</v>
      </c>
      <c r="AL84" s="100">
        <f>$C$77</f>
        <v>0.53408770044805776</v>
      </c>
      <c r="AM84" s="6" t="e">
        <f t="shared" si="84"/>
        <v>#N/A</v>
      </c>
      <c r="AN84" s="6" t="e">
        <f t="shared" si="85"/>
        <v>#N/A</v>
      </c>
      <c r="AO84">
        <v>61</v>
      </c>
      <c r="AP84" s="100">
        <f>$C$76</f>
        <v>0.54053536144768588</v>
      </c>
      <c r="AQ84" s="6" t="e">
        <f t="shared" si="86"/>
        <v>#N/A</v>
      </c>
      <c r="AR84" s="6" t="e">
        <f t="shared" si="87"/>
        <v>#N/A</v>
      </c>
      <c r="AS84">
        <v>60</v>
      </c>
      <c r="AT84" s="100">
        <f>$C$75</f>
        <v>0.54706086047341207</v>
      </c>
      <c r="AU84" s="6" t="e">
        <f t="shared" si="88"/>
        <v>#N/A</v>
      </c>
      <c r="AV84" s="6" t="e">
        <f t="shared" si="89"/>
        <v>#N/A</v>
      </c>
      <c r="AW84">
        <v>59</v>
      </c>
      <c r="AX84" s="100">
        <f>$C$74</f>
        <v>0.55366513720837218</v>
      </c>
      <c r="AY84" s="6" t="e">
        <f t="shared" si="90"/>
        <v>#N/A</v>
      </c>
      <c r="AZ84" s="6" t="e">
        <f t="shared" si="91"/>
        <v>#N/A</v>
      </c>
      <c r="BA84">
        <v>58</v>
      </c>
      <c r="BB84" s="100">
        <f>$C$73</f>
        <v>0.56034914267982816</v>
      </c>
      <c r="BC84" s="6" t="e">
        <f t="shared" si="92"/>
        <v>#N/A</v>
      </c>
      <c r="BD84" s="6" t="e">
        <f t="shared" si="93"/>
        <v>#N/A</v>
      </c>
      <c r="BE84">
        <v>57</v>
      </c>
      <c r="BF84" s="100">
        <f>$C$72</f>
        <v>0.56711383939611815</v>
      </c>
      <c r="BG84" s="6" t="e">
        <f t="shared" si="94"/>
        <v>#N/A</v>
      </c>
      <c r="BH84" s="6" t="e">
        <f t="shared" si="95"/>
        <v>#N/A</v>
      </c>
      <c r="BI84">
        <v>56</v>
      </c>
      <c r="BJ84" s="100">
        <f>$C$71</f>
        <v>0.5739602014852585</v>
      </c>
      <c r="BK84" s="6" t="e">
        <f t="shared" si="96"/>
        <v>#N/A</v>
      </c>
      <c r="BL84" s="6" t="e">
        <f t="shared" si="97"/>
        <v>#N/A</v>
      </c>
      <c r="BM84">
        <v>55</v>
      </c>
      <c r="BN84" s="100">
        <f>$C$70</f>
        <v>0.5808892148352206</v>
      </c>
      <c r="BO84" s="6" t="e">
        <f t="shared" si="98"/>
        <v>#N/A</v>
      </c>
      <c r="BP84" s="6" t="e">
        <f t="shared" si="99"/>
        <v>#N/A</v>
      </c>
      <c r="BQ84">
        <v>54</v>
      </c>
      <c r="BR84" s="100">
        <f>$C$69</f>
        <v>0.58790187723590059</v>
      </c>
      <c r="BS84" s="6" t="e">
        <f t="shared" si="100"/>
        <v>#N/A</v>
      </c>
      <c r="BT84" s="6" t="e">
        <f t="shared" si="101"/>
        <v>#N/A</v>
      </c>
      <c r="BU84">
        <v>53</v>
      </c>
      <c r="BV84" s="100">
        <f>$C$68</f>
        <v>0.5949991985228017</v>
      </c>
      <c r="BW84" s="6" t="e">
        <f t="shared" si="102"/>
        <v>#N/A</v>
      </c>
      <c r="BX84" s="6" t="e">
        <f t="shared" si="103"/>
        <v>#N/A</v>
      </c>
      <c r="BY84">
        <v>52</v>
      </c>
      <c r="BZ84" s="100">
        <f>$C$67</f>
        <v>0.60218220072245376</v>
      </c>
      <c r="CA84" s="6" t="e">
        <f t="shared" si="104"/>
        <v>#N/A</v>
      </c>
      <c r="CB84" s="6" t="e">
        <f t="shared" si="105"/>
        <v>#N/A</v>
      </c>
      <c r="CC84">
        <v>51</v>
      </c>
      <c r="CD84" s="100">
        <f>$C$66</f>
        <v>0.60945191819958566</v>
      </c>
      <c r="CE84" s="6" t="e">
        <f t="shared" si="106"/>
        <v>#N/A</v>
      </c>
      <c r="CF84" s="6" t="e">
        <f t="shared" si="107"/>
        <v>#N/A</v>
      </c>
      <c r="CG84">
        <v>50</v>
      </c>
      <c r="CH84" s="100">
        <f>$C$65</f>
        <v>0.61680939780607624</v>
      </c>
      <c r="CI84" s="6" t="e">
        <f t="shared" si="108"/>
        <v>#N/A</v>
      </c>
      <c r="CJ84" s="6" t="e">
        <f t="shared" si="109"/>
        <v>#N/A</v>
      </c>
      <c r="CK84">
        <v>49</v>
      </c>
      <c r="CL84" s="100">
        <f>$C$64</f>
        <v>0.62425569903170264</v>
      </c>
      <c r="CM84" s="6" t="e">
        <f t="shared" si="110"/>
        <v>#N/A</v>
      </c>
      <c r="CN84" s="6" t="e">
        <f t="shared" si="111"/>
        <v>#N/A</v>
      </c>
      <c r="CO84">
        <v>48</v>
      </c>
      <c r="CP84" s="100">
        <f>$C$63</f>
        <v>0.63179189415670867</v>
      </c>
      <c r="CQ84" s="6" t="e">
        <f t="shared" si="112"/>
        <v>#N/A</v>
      </c>
      <c r="CR84" s="6" t="e">
        <f t="shared" si="113"/>
        <v>#N/A</v>
      </c>
      <c r="CS84">
        <v>47</v>
      </c>
      <c r="CT84" s="100">
        <f>$C$62</f>
        <v>0.63941906840621487</v>
      </c>
      <c r="CU84" s="6" t="e">
        <f t="shared" si="114"/>
        <v>#N/A</v>
      </c>
      <c r="CV84" s="6" t="e">
        <f t="shared" si="115"/>
        <v>#N/A</v>
      </c>
      <c r="CW84">
        <v>46</v>
      </c>
      <c r="CX84" s="100">
        <f>$C$61</f>
        <v>0.64713832010649297</v>
      </c>
      <c r="CY84" s="6" t="e">
        <f t="shared" si="116"/>
        <v>#N/A</v>
      </c>
      <c r="CZ84" s="6" t="e">
        <f t="shared" si="117"/>
        <v>#N/A</v>
      </c>
      <c r="DA84">
        <v>45</v>
      </c>
      <c r="DB84" s="100">
        <f>$C$60</f>
        <v>0.65495076084312687</v>
      </c>
      <c r="DC84" s="6" t="e">
        <f t="shared" si="118"/>
        <v>#N/A</v>
      </c>
      <c r="DD84" s="6" t="e">
        <f t="shared" si="119"/>
        <v>#N/A</v>
      </c>
      <c r="DE84">
        <v>44</v>
      </c>
      <c r="DF84" s="100">
        <f>$C$59</f>
        <v>0.66285751562108253</v>
      </c>
      <c r="DG84" s="6" t="e">
        <f t="shared" si="120"/>
        <v>#N/A</v>
      </c>
      <c r="DH84" s="6" t="e">
        <f t="shared" si="121"/>
        <v>#N/A</v>
      </c>
      <c r="DI84">
        <v>43</v>
      </c>
      <c r="DJ84" s="100">
        <f>$C$58</f>
        <v>0.67085972302671093</v>
      </c>
      <c r="DK84" s="6" t="e">
        <f t="shared" si="122"/>
        <v>#N/A</v>
      </c>
      <c r="DL84" s="6" t="e">
        <f t="shared" si="123"/>
        <v>#N/A</v>
      </c>
      <c r="DM84">
        <v>42</v>
      </c>
      <c r="DN84" s="100">
        <f>$C$57</f>
        <v>0.67895853539170625</v>
      </c>
      <c r="DO84" s="6" t="e">
        <f t="shared" si="124"/>
        <v>#N/A</v>
      </c>
      <c r="DP84" s="6" t="e">
        <f t="shared" si="125"/>
        <v>#N/A</v>
      </c>
      <c r="DQ84">
        <v>41</v>
      </c>
      <c r="DR84" s="100">
        <f>$C$56</f>
        <v>0.68715511895904413</v>
      </c>
      <c r="DS84" s="6" t="e">
        <f t="shared" si="126"/>
        <v>#N/A</v>
      </c>
      <c r="DT84" s="6" t="e">
        <f t="shared" si="127"/>
        <v>#N/A</v>
      </c>
      <c r="DU84">
        <v>40</v>
      </c>
      <c r="DV84" s="100">
        <f>$C$55</f>
        <v>0.69545065405092166</v>
      </c>
      <c r="DW84" s="6" t="e">
        <f t="shared" si="128"/>
        <v>#N/A</v>
      </c>
      <c r="DX84" s="6" t="e">
        <f t="shared" si="129"/>
        <v>#N/A</v>
      </c>
    </row>
    <row r="85" spans="2:128">
      <c r="B85">
        <v>70</v>
      </c>
      <c r="C85" s="100">
        <f>Parameters!$C$41*EXP(Parameters!$D$41*B85)</f>
        <v>0.48519945728194264</v>
      </c>
      <c r="D85" s="6" t="e">
        <f t="shared" si="130"/>
        <v>#N/A</v>
      </c>
      <c r="E85" s="6" t="e">
        <f t="shared" si="131"/>
        <v>#N/A</v>
      </c>
      <c r="G85" s="99"/>
      <c r="I85">
        <v>70</v>
      </c>
      <c r="J85" s="100">
        <f>$C$85</f>
        <v>0.48519945728194264</v>
      </c>
      <c r="K85" s="6" t="e">
        <f t="shared" si="132"/>
        <v>#N/A</v>
      </c>
      <c r="L85" s="6" t="e">
        <f t="shared" si="133"/>
        <v>#N/A</v>
      </c>
      <c r="M85">
        <v>69</v>
      </c>
      <c r="N85" s="100">
        <f>$C$84</f>
        <v>0.49105692528791434</v>
      </c>
      <c r="O85" s="6" t="e">
        <f t="shared" si="134"/>
        <v>#N/A</v>
      </c>
      <c r="P85" s="6" t="e">
        <f t="shared" si="135"/>
        <v>#N/A</v>
      </c>
      <c r="Q85">
        <v>68</v>
      </c>
      <c r="R85" s="100">
        <f>$C$83</f>
        <v>0.49698510633967802</v>
      </c>
      <c r="S85" s="6" t="e">
        <f t="shared" si="136"/>
        <v>#N/A</v>
      </c>
      <c r="T85" s="6" t="e">
        <f t="shared" si="137"/>
        <v>#N/A</v>
      </c>
      <c r="U85">
        <v>67</v>
      </c>
      <c r="V85" s="100">
        <f>$C$82</f>
        <v>0.50298485410554905</v>
      </c>
      <c r="W85" s="6" t="e">
        <f t="shared" si="138"/>
        <v>#N/A</v>
      </c>
      <c r="X85" s="6" t="e">
        <f t="shared" si="139"/>
        <v>#N/A</v>
      </c>
      <c r="Y85">
        <v>66</v>
      </c>
      <c r="Z85" s="100">
        <f>$C$81</f>
        <v>0.50905703255957313</v>
      </c>
      <c r="AA85" s="6" t="e">
        <f t="shared" si="140"/>
        <v>#N/A</v>
      </c>
      <c r="AB85" s="6" t="e">
        <f t="shared" si="141"/>
        <v>#N/A</v>
      </c>
      <c r="AC85">
        <v>65</v>
      </c>
      <c r="AD85" s="100">
        <f>$C$80</f>
        <v>0.5152025161059407</v>
      </c>
      <c r="AE85" s="6" t="e">
        <f t="shared" ref="AE85:AE100" si="142">-$D$10*(1-AD85)</f>
        <v>#N/A</v>
      </c>
      <c r="AF85" s="6" t="e">
        <f t="shared" ref="AF85:AF100" si="143">$D$10+AE85</f>
        <v>#N/A</v>
      </c>
      <c r="AG85">
        <v>64</v>
      </c>
      <c r="AH85" s="100">
        <f>$C$79</f>
        <v>0.52142218970490173</v>
      </c>
      <c r="AI85" s="6" t="e">
        <f t="shared" si="82"/>
        <v>#N/A</v>
      </c>
      <c r="AJ85" s="6" t="e">
        <f t="shared" si="83"/>
        <v>#N/A</v>
      </c>
      <c r="AK85">
        <v>63</v>
      </c>
      <c r="AL85" s="100">
        <f>$C$78</f>
        <v>0.52771694900020205</v>
      </c>
      <c r="AM85" s="6" t="e">
        <f t="shared" si="84"/>
        <v>#N/A</v>
      </c>
      <c r="AN85" s="6" t="e">
        <f t="shared" si="85"/>
        <v>#N/A</v>
      </c>
      <c r="AO85">
        <v>62</v>
      </c>
      <c r="AP85" s="100">
        <f>$C$77</f>
        <v>0.53408770044805776</v>
      </c>
      <c r="AQ85" s="6" t="e">
        <f t="shared" si="86"/>
        <v>#N/A</v>
      </c>
      <c r="AR85" s="6" t="e">
        <f t="shared" si="87"/>
        <v>#N/A</v>
      </c>
      <c r="AS85">
        <v>61</v>
      </c>
      <c r="AT85" s="100">
        <f>$C$76</f>
        <v>0.54053536144768588</v>
      </c>
      <c r="AU85" s="6" t="e">
        <f t="shared" si="88"/>
        <v>#N/A</v>
      </c>
      <c r="AV85" s="6" t="e">
        <f t="shared" si="89"/>
        <v>#N/A</v>
      </c>
      <c r="AW85">
        <v>60</v>
      </c>
      <c r="AX85" s="100">
        <f>$C$75</f>
        <v>0.54706086047341207</v>
      </c>
      <c r="AY85" s="6" t="e">
        <f t="shared" si="90"/>
        <v>#N/A</v>
      </c>
      <c r="AZ85" s="6" t="e">
        <f t="shared" si="91"/>
        <v>#N/A</v>
      </c>
      <c r="BA85">
        <v>59</v>
      </c>
      <c r="BB85" s="100">
        <f>$C$74</f>
        <v>0.55366513720837218</v>
      </c>
      <c r="BC85" s="6" t="e">
        <f t="shared" si="92"/>
        <v>#N/A</v>
      </c>
      <c r="BD85" s="6" t="e">
        <f t="shared" si="93"/>
        <v>#N/A</v>
      </c>
      <c r="BE85">
        <v>58</v>
      </c>
      <c r="BF85" s="100">
        <f>$C$73</f>
        <v>0.56034914267982816</v>
      </c>
      <c r="BG85" s="6" t="e">
        <f t="shared" si="94"/>
        <v>#N/A</v>
      </c>
      <c r="BH85" s="6" t="e">
        <f t="shared" si="95"/>
        <v>#N/A</v>
      </c>
      <c r="BI85">
        <v>57</v>
      </c>
      <c r="BJ85" s="100">
        <f>$C$72</f>
        <v>0.56711383939611815</v>
      </c>
      <c r="BK85" s="6" t="e">
        <f t="shared" si="96"/>
        <v>#N/A</v>
      </c>
      <c r="BL85" s="6" t="e">
        <f t="shared" si="97"/>
        <v>#N/A</v>
      </c>
      <c r="BM85">
        <v>56</v>
      </c>
      <c r="BN85" s="100">
        <f>$C$71</f>
        <v>0.5739602014852585</v>
      </c>
      <c r="BO85" s="6" t="e">
        <f t="shared" si="98"/>
        <v>#N/A</v>
      </c>
      <c r="BP85" s="6" t="e">
        <f t="shared" si="99"/>
        <v>#N/A</v>
      </c>
      <c r="BQ85">
        <v>55</v>
      </c>
      <c r="BR85" s="100">
        <f>$C$70</f>
        <v>0.5808892148352206</v>
      </c>
      <c r="BS85" s="6" t="e">
        <f t="shared" si="100"/>
        <v>#N/A</v>
      </c>
      <c r="BT85" s="6" t="e">
        <f t="shared" si="101"/>
        <v>#N/A</v>
      </c>
      <c r="BU85">
        <v>54</v>
      </c>
      <c r="BV85" s="100">
        <f>$C$69</f>
        <v>0.58790187723590059</v>
      </c>
      <c r="BW85" s="6" t="e">
        <f t="shared" si="102"/>
        <v>#N/A</v>
      </c>
      <c r="BX85" s="6" t="e">
        <f t="shared" si="103"/>
        <v>#N/A</v>
      </c>
      <c r="BY85">
        <v>53</v>
      </c>
      <c r="BZ85" s="100">
        <f>$C$68</f>
        <v>0.5949991985228017</v>
      </c>
      <c r="CA85" s="6" t="e">
        <f t="shared" si="104"/>
        <v>#N/A</v>
      </c>
      <c r="CB85" s="6" t="e">
        <f t="shared" si="105"/>
        <v>#N/A</v>
      </c>
      <c r="CC85">
        <v>52</v>
      </c>
      <c r="CD85" s="100">
        <f>$C$67</f>
        <v>0.60218220072245376</v>
      </c>
      <c r="CE85" s="6" t="e">
        <f t="shared" si="106"/>
        <v>#N/A</v>
      </c>
      <c r="CF85" s="6" t="e">
        <f t="shared" si="107"/>
        <v>#N/A</v>
      </c>
      <c r="CG85">
        <v>51</v>
      </c>
      <c r="CH85" s="100">
        <f>$C$66</f>
        <v>0.60945191819958566</v>
      </c>
      <c r="CI85" s="6" t="e">
        <f t="shared" si="108"/>
        <v>#N/A</v>
      </c>
      <c r="CJ85" s="6" t="e">
        <f t="shared" si="109"/>
        <v>#N/A</v>
      </c>
      <c r="CK85">
        <v>50</v>
      </c>
      <c r="CL85" s="100">
        <f>$C$65</f>
        <v>0.61680939780607624</v>
      </c>
      <c r="CM85" s="6" t="e">
        <f t="shared" si="110"/>
        <v>#N/A</v>
      </c>
      <c r="CN85" s="6" t="e">
        <f t="shared" si="111"/>
        <v>#N/A</v>
      </c>
      <c r="CO85">
        <v>49</v>
      </c>
      <c r="CP85" s="100">
        <f>$C$64</f>
        <v>0.62425569903170264</v>
      </c>
      <c r="CQ85" s="6" t="e">
        <f t="shared" si="112"/>
        <v>#N/A</v>
      </c>
      <c r="CR85" s="6" t="e">
        <f t="shared" si="113"/>
        <v>#N/A</v>
      </c>
      <c r="CS85">
        <v>48</v>
      </c>
      <c r="CT85" s="100">
        <f>$C$63</f>
        <v>0.63179189415670867</v>
      </c>
      <c r="CU85" s="6" t="e">
        <f t="shared" si="114"/>
        <v>#N/A</v>
      </c>
      <c r="CV85" s="6" t="e">
        <f t="shared" si="115"/>
        <v>#N/A</v>
      </c>
      <c r="CW85">
        <v>47</v>
      </c>
      <c r="CX85" s="100">
        <f>$C$62</f>
        <v>0.63941906840621487</v>
      </c>
      <c r="CY85" s="6" t="e">
        <f t="shared" si="116"/>
        <v>#N/A</v>
      </c>
      <c r="CZ85" s="6" t="e">
        <f t="shared" si="117"/>
        <v>#N/A</v>
      </c>
      <c r="DA85">
        <v>46</v>
      </c>
      <c r="DB85" s="100">
        <f>$C$61</f>
        <v>0.64713832010649297</v>
      </c>
      <c r="DC85" s="6" t="e">
        <f t="shared" si="118"/>
        <v>#N/A</v>
      </c>
      <c r="DD85" s="6" t="e">
        <f t="shared" si="119"/>
        <v>#N/A</v>
      </c>
      <c r="DE85">
        <v>45</v>
      </c>
      <c r="DF85" s="100">
        <f>$C$60</f>
        <v>0.65495076084312687</v>
      </c>
      <c r="DG85" s="6" t="e">
        <f t="shared" si="120"/>
        <v>#N/A</v>
      </c>
      <c r="DH85" s="6" t="e">
        <f t="shared" si="121"/>
        <v>#N/A</v>
      </c>
      <c r="DI85">
        <v>44</v>
      </c>
      <c r="DJ85" s="100">
        <f>$C$59</f>
        <v>0.66285751562108253</v>
      </c>
      <c r="DK85" s="6" t="e">
        <f t="shared" si="122"/>
        <v>#N/A</v>
      </c>
      <c r="DL85" s="6" t="e">
        <f t="shared" si="123"/>
        <v>#N/A</v>
      </c>
      <c r="DM85">
        <v>43</v>
      </c>
      <c r="DN85" s="100">
        <f>$C$58</f>
        <v>0.67085972302671093</v>
      </c>
      <c r="DO85" s="6" t="e">
        <f t="shared" si="124"/>
        <v>#N/A</v>
      </c>
      <c r="DP85" s="6" t="e">
        <f t="shared" si="125"/>
        <v>#N/A</v>
      </c>
      <c r="DQ85">
        <v>42</v>
      </c>
      <c r="DR85" s="100">
        <f>$C$57</f>
        <v>0.67895853539170625</v>
      </c>
      <c r="DS85" s="6" t="e">
        <f t="shared" si="126"/>
        <v>#N/A</v>
      </c>
      <c r="DT85" s="6" t="e">
        <f t="shared" si="127"/>
        <v>#N/A</v>
      </c>
      <c r="DU85">
        <v>41</v>
      </c>
      <c r="DV85" s="100">
        <f>$C$56</f>
        <v>0.68715511895904413</v>
      </c>
      <c r="DW85" s="6" t="e">
        <f t="shared" si="128"/>
        <v>#N/A</v>
      </c>
      <c r="DX85" s="6" t="e">
        <f t="shared" si="129"/>
        <v>#N/A</v>
      </c>
    </row>
    <row r="86" spans="2:128">
      <c r="B86">
        <v>71</v>
      </c>
      <c r="C86" s="100">
        <f>Parameters!$C$41*EXP(Parameters!$D$41*B86)</f>
        <v>0.47941185883624815</v>
      </c>
      <c r="D86" s="6" t="e">
        <f t="shared" si="130"/>
        <v>#N/A</v>
      </c>
      <c r="E86" s="6" t="e">
        <f t="shared" si="131"/>
        <v>#N/A</v>
      </c>
      <c r="G86" s="99"/>
      <c r="I86">
        <v>71</v>
      </c>
      <c r="J86" s="100">
        <f>$C$86</f>
        <v>0.47941185883624815</v>
      </c>
      <c r="K86" s="6" t="e">
        <f t="shared" si="132"/>
        <v>#N/A</v>
      </c>
      <c r="L86" s="6" t="e">
        <f t="shared" si="133"/>
        <v>#N/A</v>
      </c>
      <c r="M86">
        <v>70</v>
      </c>
      <c r="N86" s="100">
        <f>$C$85</f>
        <v>0.48519945728194264</v>
      </c>
      <c r="O86" s="6" t="e">
        <f t="shared" si="134"/>
        <v>#N/A</v>
      </c>
      <c r="P86" s="6" t="e">
        <f t="shared" si="135"/>
        <v>#N/A</v>
      </c>
      <c r="Q86">
        <v>69</v>
      </c>
      <c r="R86" s="100">
        <f>$C$84</f>
        <v>0.49105692528791434</v>
      </c>
      <c r="S86" s="6" t="e">
        <f t="shared" si="136"/>
        <v>#N/A</v>
      </c>
      <c r="T86" s="6" t="e">
        <f t="shared" si="137"/>
        <v>#N/A</v>
      </c>
      <c r="U86">
        <v>68</v>
      </c>
      <c r="V86" s="100">
        <f>$C$83</f>
        <v>0.49698510633967802</v>
      </c>
      <c r="W86" s="6" t="e">
        <f t="shared" si="138"/>
        <v>#N/A</v>
      </c>
      <c r="X86" s="6" t="e">
        <f t="shared" si="139"/>
        <v>#N/A</v>
      </c>
      <c r="Y86">
        <v>67</v>
      </c>
      <c r="Z86" s="100">
        <f>$C$82</f>
        <v>0.50298485410554905</v>
      </c>
      <c r="AA86" s="6" t="e">
        <f t="shared" si="140"/>
        <v>#N/A</v>
      </c>
      <c r="AB86" s="6" t="e">
        <f t="shared" si="141"/>
        <v>#N/A</v>
      </c>
      <c r="AC86">
        <v>66</v>
      </c>
      <c r="AD86" s="100">
        <f>$C$81</f>
        <v>0.50905703255957313</v>
      </c>
      <c r="AE86" s="6" t="e">
        <f t="shared" si="142"/>
        <v>#N/A</v>
      </c>
      <c r="AF86" s="6" t="e">
        <f t="shared" si="143"/>
        <v>#N/A</v>
      </c>
      <c r="AG86">
        <v>65</v>
      </c>
      <c r="AH86" s="100">
        <f>$C$80</f>
        <v>0.5152025161059407</v>
      </c>
      <c r="AI86" s="6" t="e">
        <f t="shared" ref="AI86:AI101" si="144">-$D$10*(1-AH86)</f>
        <v>#N/A</v>
      </c>
      <c r="AJ86" s="6" t="e">
        <f t="shared" ref="AJ86:AJ101" si="145">$D$10+AI86</f>
        <v>#N/A</v>
      </c>
      <c r="AK86">
        <v>64</v>
      </c>
      <c r="AL86" s="100">
        <f>$C$79</f>
        <v>0.52142218970490173</v>
      </c>
      <c r="AM86" s="6" t="e">
        <f t="shared" si="84"/>
        <v>#N/A</v>
      </c>
      <c r="AN86" s="6" t="e">
        <f t="shared" si="85"/>
        <v>#N/A</v>
      </c>
      <c r="AO86">
        <v>63</v>
      </c>
      <c r="AP86" s="100">
        <f>$C$78</f>
        <v>0.52771694900020205</v>
      </c>
      <c r="AQ86" s="6" t="e">
        <f t="shared" si="86"/>
        <v>#N/A</v>
      </c>
      <c r="AR86" s="6" t="e">
        <f t="shared" si="87"/>
        <v>#N/A</v>
      </c>
      <c r="AS86">
        <v>62</v>
      </c>
      <c r="AT86" s="100">
        <f>$C$77</f>
        <v>0.53408770044805776</v>
      </c>
      <c r="AU86" s="6" t="e">
        <f t="shared" si="88"/>
        <v>#N/A</v>
      </c>
      <c r="AV86" s="6" t="e">
        <f t="shared" si="89"/>
        <v>#N/A</v>
      </c>
      <c r="AW86">
        <v>61</v>
      </c>
      <c r="AX86" s="100">
        <f>$C$76</f>
        <v>0.54053536144768588</v>
      </c>
      <c r="AY86" s="6" t="e">
        <f t="shared" si="90"/>
        <v>#N/A</v>
      </c>
      <c r="AZ86" s="6" t="e">
        <f t="shared" si="91"/>
        <v>#N/A</v>
      </c>
      <c r="BA86">
        <v>60</v>
      </c>
      <c r="BB86" s="100">
        <f>$C$75</f>
        <v>0.54706086047341207</v>
      </c>
      <c r="BC86" s="6" t="e">
        <f t="shared" si="92"/>
        <v>#N/A</v>
      </c>
      <c r="BD86" s="6" t="e">
        <f t="shared" si="93"/>
        <v>#N/A</v>
      </c>
      <c r="BE86">
        <v>59</v>
      </c>
      <c r="BF86" s="100">
        <f>$C$74</f>
        <v>0.55366513720837218</v>
      </c>
      <c r="BG86" s="6" t="e">
        <f t="shared" si="94"/>
        <v>#N/A</v>
      </c>
      <c r="BH86" s="6" t="e">
        <f t="shared" si="95"/>
        <v>#N/A</v>
      </c>
      <c r="BI86">
        <v>58</v>
      </c>
      <c r="BJ86" s="100">
        <f>$C$73</f>
        <v>0.56034914267982816</v>
      </c>
      <c r="BK86" s="6" t="e">
        <f t="shared" si="96"/>
        <v>#N/A</v>
      </c>
      <c r="BL86" s="6" t="e">
        <f t="shared" si="97"/>
        <v>#N/A</v>
      </c>
      <c r="BM86">
        <v>57</v>
      </c>
      <c r="BN86" s="100">
        <f>$C$72</f>
        <v>0.56711383939611815</v>
      </c>
      <c r="BO86" s="6" t="e">
        <f t="shared" si="98"/>
        <v>#N/A</v>
      </c>
      <c r="BP86" s="6" t="e">
        <f t="shared" si="99"/>
        <v>#N/A</v>
      </c>
      <c r="BQ86">
        <v>56</v>
      </c>
      <c r="BR86" s="100">
        <f>$C$71</f>
        <v>0.5739602014852585</v>
      </c>
      <c r="BS86" s="6" t="e">
        <f t="shared" si="100"/>
        <v>#N/A</v>
      </c>
      <c r="BT86" s="6" t="e">
        <f t="shared" si="101"/>
        <v>#N/A</v>
      </c>
      <c r="BU86">
        <v>55</v>
      </c>
      <c r="BV86" s="100">
        <f>$C$70</f>
        <v>0.5808892148352206</v>
      </c>
      <c r="BW86" s="6" t="e">
        <f t="shared" si="102"/>
        <v>#N/A</v>
      </c>
      <c r="BX86" s="6" t="e">
        <f t="shared" si="103"/>
        <v>#N/A</v>
      </c>
      <c r="BY86">
        <v>54</v>
      </c>
      <c r="BZ86" s="100">
        <f>$C$69</f>
        <v>0.58790187723590059</v>
      </c>
      <c r="CA86" s="6" t="e">
        <f t="shared" si="104"/>
        <v>#N/A</v>
      </c>
      <c r="CB86" s="6" t="e">
        <f t="shared" si="105"/>
        <v>#N/A</v>
      </c>
      <c r="CC86">
        <v>53</v>
      </c>
      <c r="CD86" s="100">
        <f>$C$68</f>
        <v>0.5949991985228017</v>
      </c>
      <c r="CE86" s="6" t="e">
        <f t="shared" si="106"/>
        <v>#N/A</v>
      </c>
      <c r="CF86" s="6" t="e">
        <f t="shared" si="107"/>
        <v>#N/A</v>
      </c>
      <c r="CG86">
        <v>52</v>
      </c>
      <c r="CH86" s="100">
        <f>$C$67</f>
        <v>0.60218220072245376</v>
      </c>
      <c r="CI86" s="6" t="e">
        <f t="shared" si="108"/>
        <v>#N/A</v>
      </c>
      <c r="CJ86" s="6" t="e">
        <f t="shared" si="109"/>
        <v>#N/A</v>
      </c>
      <c r="CK86">
        <v>51</v>
      </c>
      <c r="CL86" s="100">
        <f>$C$66</f>
        <v>0.60945191819958566</v>
      </c>
      <c r="CM86" s="6" t="e">
        <f t="shared" si="110"/>
        <v>#N/A</v>
      </c>
      <c r="CN86" s="6" t="e">
        <f t="shared" si="111"/>
        <v>#N/A</v>
      </c>
      <c r="CO86">
        <v>50</v>
      </c>
      <c r="CP86" s="100">
        <f>$C$65</f>
        <v>0.61680939780607624</v>
      </c>
      <c r="CQ86" s="6" t="e">
        <f t="shared" si="112"/>
        <v>#N/A</v>
      </c>
      <c r="CR86" s="6" t="e">
        <f t="shared" si="113"/>
        <v>#N/A</v>
      </c>
      <c r="CS86">
        <v>49</v>
      </c>
      <c r="CT86" s="100">
        <f>$C$64</f>
        <v>0.62425569903170264</v>
      </c>
      <c r="CU86" s="6" t="e">
        <f t="shared" si="114"/>
        <v>#N/A</v>
      </c>
      <c r="CV86" s="6" t="e">
        <f t="shared" si="115"/>
        <v>#N/A</v>
      </c>
      <c r="CW86">
        <v>48</v>
      </c>
      <c r="CX86" s="100">
        <f>$C$63</f>
        <v>0.63179189415670867</v>
      </c>
      <c r="CY86" s="6" t="e">
        <f t="shared" si="116"/>
        <v>#N/A</v>
      </c>
      <c r="CZ86" s="6" t="e">
        <f t="shared" si="117"/>
        <v>#N/A</v>
      </c>
      <c r="DA86">
        <v>47</v>
      </c>
      <c r="DB86" s="100">
        <f>$C$62</f>
        <v>0.63941906840621487</v>
      </c>
      <c r="DC86" s="6" t="e">
        <f t="shared" si="118"/>
        <v>#N/A</v>
      </c>
      <c r="DD86" s="6" t="e">
        <f t="shared" si="119"/>
        <v>#N/A</v>
      </c>
      <c r="DE86">
        <v>46</v>
      </c>
      <c r="DF86" s="100">
        <f>$C$61</f>
        <v>0.64713832010649297</v>
      </c>
      <c r="DG86" s="6" t="e">
        <f t="shared" si="120"/>
        <v>#N/A</v>
      </c>
      <c r="DH86" s="6" t="e">
        <f t="shared" si="121"/>
        <v>#N/A</v>
      </c>
      <c r="DI86">
        <v>45</v>
      </c>
      <c r="DJ86" s="100">
        <f>$C$60</f>
        <v>0.65495076084312687</v>
      </c>
      <c r="DK86" s="6" t="e">
        <f t="shared" si="122"/>
        <v>#N/A</v>
      </c>
      <c r="DL86" s="6" t="e">
        <f t="shared" si="123"/>
        <v>#N/A</v>
      </c>
      <c r="DM86">
        <v>44</v>
      </c>
      <c r="DN86" s="100">
        <f>$C$59</f>
        <v>0.66285751562108253</v>
      </c>
      <c r="DO86" s="6" t="e">
        <f t="shared" si="124"/>
        <v>#N/A</v>
      </c>
      <c r="DP86" s="6" t="e">
        <f t="shared" si="125"/>
        <v>#N/A</v>
      </c>
      <c r="DQ86">
        <v>43</v>
      </c>
      <c r="DR86" s="100">
        <f>$C$58</f>
        <v>0.67085972302671093</v>
      </c>
      <c r="DS86" s="6" t="e">
        <f t="shared" si="126"/>
        <v>#N/A</v>
      </c>
      <c r="DT86" s="6" t="e">
        <f t="shared" si="127"/>
        <v>#N/A</v>
      </c>
      <c r="DU86">
        <v>42</v>
      </c>
      <c r="DV86" s="100">
        <f>$C$57</f>
        <v>0.67895853539170625</v>
      </c>
      <c r="DW86" s="6" t="e">
        <f t="shared" si="128"/>
        <v>#N/A</v>
      </c>
      <c r="DX86" s="6" t="e">
        <f t="shared" si="129"/>
        <v>#N/A</v>
      </c>
    </row>
    <row r="87" spans="2:128">
      <c r="B87">
        <v>72</v>
      </c>
      <c r="C87" s="100">
        <f>Parameters!$C$41*EXP(Parameters!$D$41*B87)</f>
        <v>0.47369329652665376</v>
      </c>
      <c r="D87" s="6" t="e">
        <f t="shared" si="130"/>
        <v>#N/A</v>
      </c>
      <c r="E87" s="6" t="e">
        <f t="shared" si="131"/>
        <v>#N/A</v>
      </c>
      <c r="G87" s="99"/>
      <c r="I87">
        <v>72</v>
      </c>
      <c r="J87" s="100">
        <f>$C$87</f>
        <v>0.47369329652665376</v>
      </c>
      <c r="K87" s="6" t="e">
        <f t="shared" si="132"/>
        <v>#N/A</v>
      </c>
      <c r="L87" s="6" t="e">
        <f t="shared" si="133"/>
        <v>#N/A</v>
      </c>
      <c r="M87">
        <v>71</v>
      </c>
      <c r="N87" s="100">
        <f>$C$86</f>
        <v>0.47941185883624815</v>
      </c>
      <c r="O87" s="6" t="e">
        <f t="shared" si="134"/>
        <v>#N/A</v>
      </c>
      <c r="P87" s="6" t="e">
        <f t="shared" si="135"/>
        <v>#N/A</v>
      </c>
      <c r="Q87">
        <v>70</v>
      </c>
      <c r="R87" s="100">
        <f>$C$85</f>
        <v>0.48519945728194264</v>
      </c>
      <c r="S87" s="6" t="e">
        <f t="shared" si="136"/>
        <v>#N/A</v>
      </c>
      <c r="T87" s="6" t="e">
        <f t="shared" si="137"/>
        <v>#N/A</v>
      </c>
      <c r="U87">
        <v>69</v>
      </c>
      <c r="V87" s="100">
        <f>$C$84</f>
        <v>0.49105692528791434</v>
      </c>
      <c r="W87" s="6" t="e">
        <f t="shared" si="138"/>
        <v>#N/A</v>
      </c>
      <c r="X87" s="6" t="e">
        <f t="shared" si="139"/>
        <v>#N/A</v>
      </c>
      <c r="Y87">
        <v>68</v>
      </c>
      <c r="Z87" s="100">
        <f>$C$83</f>
        <v>0.49698510633967802</v>
      </c>
      <c r="AA87" s="6" t="e">
        <f t="shared" si="140"/>
        <v>#N/A</v>
      </c>
      <c r="AB87" s="6" t="e">
        <f t="shared" si="141"/>
        <v>#N/A</v>
      </c>
      <c r="AC87">
        <v>67</v>
      </c>
      <c r="AD87" s="100">
        <f>$C$82</f>
        <v>0.50298485410554905</v>
      </c>
      <c r="AE87" s="6" t="e">
        <f t="shared" si="142"/>
        <v>#N/A</v>
      </c>
      <c r="AF87" s="6" t="e">
        <f t="shared" si="143"/>
        <v>#N/A</v>
      </c>
      <c r="AG87">
        <v>66</v>
      </c>
      <c r="AH87" s="100">
        <f>$C$81</f>
        <v>0.50905703255957313</v>
      </c>
      <c r="AI87" s="6" t="e">
        <f t="shared" si="144"/>
        <v>#N/A</v>
      </c>
      <c r="AJ87" s="6" t="e">
        <f t="shared" si="145"/>
        <v>#N/A</v>
      </c>
      <c r="AK87">
        <v>65</v>
      </c>
      <c r="AL87" s="100">
        <f>$C$80</f>
        <v>0.5152025161059407</v>
      </c>
      <c r="AM87" s="6" t="e">
        <f t="shared" ref="AM87:AM102" si="146">-$D$10*(1-AL87)</f>
        <v>#N/A</v>
      </c>
      <c r="AN87" s="6" t="e">
        <f t="shared" ref="AN87:AN102" si="147">$D$10+AM87</f>
        <v>#N/A</v>
      </c>
      <c r="AO87">
        <v>64</v>
      </c>
      <c r="AP87" s="100">
        <f>$C$79</f>
        <v>0.52142218970490173</v>
      </c>
      <c r="AQ87" s="6" t="e">
        <f t="shared" si="86"/>
        <v>#N/A</v>
      </c>
      <c r="AR87" s="6" t="e">
        <f t="shared" si="87"/>
        <v>#N/A</v>
      </c>
      <c r="AS87">
        <v>63</v>
      </c>
      <c r="AT87" s="100">
        <f>$C$78</f>
        <v>0.52771694900020205</v>
      </c>
      <c r="AU87" s="6" t="e">
        <f t="shared" si="88"/>
        <v>#N/A</v>
      </c>
      <c r="AV87" s="6" t="e">
        <f t="shared" si="89"/>
        <v>#N/A</v>
      </c>
      <c r="AW87">
        <v>62</v>
      </c>
      <c r="AX87" s="100">
        <f>$C$77</f>
        <v>0.53408770044805776</v>
      </c>
      <c r="AY87" s="6" t="e">
        <f t="shared" si="90"/>
        <v>#N/A</v>
      </c>
      <c r="AZ87" s="6" t="e">
        <f t="shared" si="91"/>
        <v>#N/A</v>
      </c>
      <c r="BA87">
        <v>61</v>
      </c>
      <c r="BB87" s="100">
        <f>$C$76</f>
        <v>0.54053536144768588</v>
      </c>
      <c r="BC87" s="6" t="e">
        <f t="shared" si="92"/>
        <v>#N/A</v>
      </c>
      <c r="BD87" s="6" t="e">
        <f t="shared" si="93"/>
        <v>#N/A</v>
      </c>
      <c r="BE87">
        <v>60</v>
      </c>
      <c r="BF87" s="100">
        <f>$C$75</f>
        <v>0.54706086047341207</v>
      </c>
      <c r="BG87" s="6" t="e">
        <f t="shared" si="94"/>
        <v>#N/A</v>
      </c>
      <c r="BH87" s="6" t="e">
        <f t="shared" si="95"/>
        <v>#N/A</v>
      </c>
      <c r="BI87">
        <v>59</v>
      </c>
      <c r="BJ87" s="100">
        <f>$C$74</f>
        <v>0.55366513720837218</v>
      </c>
      <c r="BK87" s="6" t="e">
        <f t="shared" si="96"/>
        <v>#N/A</v>
      </c>
      <c r="BL87" s="6" t="e">
        <f t="shared" si="97"/>
        <v>#N/A</v>
      </c>
      <c r="BM87">
        <v>58</v>
      </c>
      <c r="BN87" s="100">
        <f>$C$73</f>
        <v>0.56034914267982816</v>
      </c>
      <c r="BO87" s="6" t="e">
        <f t="shared" si="98"/>
        <v>#N/A</v>
      </c>
      <c r="BP87" s="6" t="e">
        <f t="shared" si="99"/>
        <v>#N/A</v>
      </c>
      <c r="BQ87">
        <v>57</v>
      </c>
      <c r="BR87" s="100">
        <f>$C$72</f>
        <v>0.56711383939611815</v>
      </c>
      <c r="BS87" s="6" t="e">
        <f t="shared" si="100"/>
        <v>#N/A</v>
      </c>
      <c r="BT87" s="6" t="e">
        <f t="shared" si="101"/>
        <v>#N/A</v>
      </c>
      <c r="BU87">
        <v>56</v>
      </c>
      <c r="BV87" s="100">
        <f>$C$71</f>
        <v>0.5739602014852585</v>
      </c>
      <c r="BW87" s="6" t="e">
        <f t="shared" si="102"/>
        <v>#N/A</v>
      </c>
      <c r="BX87" s="6" t="e">
        <f t="shared" si="103"/>
        <v>#N/A</v>
      </c>
      <c r="BY87">
        <v>55</v>
      </c>
      <c r="BZ87" s="100">
        <f>$C$70</f>
        <v>0.5808892148352206</v>
      </c>
      <c r="CA87" s="6" t="e">
        <f t="shared" si="104"/>
        <v>#N/A</v>
      </c>
      <c r="CB87" s="6" t="e">
        <f t="shared" si="105"/>
        <v>#N/A</v>
      </c>
      <c r="CC87">
        <v>54</v>
      </c>
      <c r="CD87" s="100">
        <f>$C$69</f>
        <v>0.58790187723590059</v>
      </c>
      <c r="CE87" s="6" t="e">
        <f t="shared" si="106"/>
        <v>#N/A</v>
      </c>
      <c r="CF87" s="6" t="e">
        <f t="shared" si="107"/>
        <v>#N/A</v>
      </c>
      <c r="CG87">
        <v>53</v>
      </c>
      <c r="CH87" s="100">
        <f>$C$68</f>
        <v>0.5949991985228017</v>
      </c>
      <c r="CI87" s="6" t="e">
        <f t="shared" si="108"/>
        <v>#N/A</v>
      </c>
      <c r="CJ87" s="6" t="e">
        <f t="shared" si="109"/>
        <v>#N/A</v>
      </c>
      <c r="CK87">
        <v>52</v>
      </c>
      <c r="CL87" s="100">
        <f>$C$67</f>
        <v>0.60218220072245376</v>
      </c>
      <c r="CM87" s="6" t="e">
        <f t="shared" si="110"/>
        <v>#N/A</v>
      </c>
      <c r="CN87" s="6" t="e">
        <f t="shared" si="111"/>
        <v>#N/A</v>
      </c>
      <c r="CO87">
        <v>51</v>
      </c>
      <c r="CP87" s="100">
        <f>$C$66</f>
        <v>0.60945191819958566</v>
      </c>
      <c r="CQ87" s="6" t="e">
        <f t="shared" si="112"/>
        <v>#N/A</v>
      </c>
      <c r="CR87" s="6" t="e">
        <f t="shared" si="113"/>
        <v>#N/A</v>
      </c>
      <c r="CS87">
        <v>50</v>
      </c>
      <c r="CT87" s="100">
        <f>$C$65</f>
        <v>0.61680939780607624</v>
      </c>
      <c r="CU87" s="6" t="e">
        <f t="shared" si="114"/>
        <v>#N/A</v>
      </c>
      <c r="CV87" s="6" t="e">
        <f t="shared" si="115"/>
        <v>#N/A</v>
      </c>
      <c r="CW87">
        <v>49</v>
      </c>
      <c r="CX87" s="100">
        <f>$C$64</f>
        <v>0.62425569903170264</v>
      </c>
      <c r="CY87" s="6" t="e">
        <f t="shared" si="116"/>
        <v>#N/A</v>
      </c>
      <c r="CZ87" s="6" t="e">
        <f t="shared" si="117"/>
        <v>#N/A</v>
      </c>
      <c r="DA87">
        <v>48</v>
      </c>
      <c r="DB87" s="100">
        <f>$C$63</f>
        <v>0.63179189415670867</v>
      </c>
      <c r="DC87" s="6" t="e">
        <f t="shared" si="118"/>
        <v>#N/A</v>
      </c>
      <c r="DD87" s="6" t="e">
        <f t="shared" si="119"/>
        <v>#N/A</v>
      </c>
      <c r="DE87">
        <v>47</v>
      </c>
      <c r="DF87" s="100">
        <f>$C$62</f>
        <v>0.63941906840621487</v>
      </c>
      <c r="DG87" s="6" t="e">
        <f t="shared" si="120"/>
        <v>#N/A</v>
      </c>
      <c r="DH87" s="6" t="e">
        <f t="shared" si="121"/>
        <v>#N/A</v>
      </c>
      <c r="DI87">
        <v>46</v>
      </c>
      <c r="DJ87" s="100">
        <f>$C$61</f>
        <v>0.64713832010649297</v>
      </c>
      <c r="DK87" s="6" t="e">
        <f t="shared" si="122"/>
        <v>#N/A</v>
      </c>
      <c r="DL87" s="6" t="e">
        <f t="shared" si="123"/>
        <v>#N/A</v>
      </c>
      <c r="DM87">
        <v>45</v>
      </c>
      <c r="DN87" s="100">
        <f>$C$60</f>
        <v>0.65495076084312687</v>
      </c>
      <c r="DO87" s="6" t="e">
        <f t="shared" si="124"/>
        <v>#N/A</v>
      </c>
      <c r="DP87" s="6" t="e">
        <f t="shared" si="125"/>
        <v>#N/A</v>
      </c>
      <c r="DQ87">
        <v>44</v>
      </c>
      <c r="DR87" s="100">
        <f>$C$59</f>
        <v>0.66285751562108253</v>
      </c>
      <c r="DS87" s="6" t="e">
        <f t="shared" si="126"/>
        <v>#N/A</v>
      </c>
      <c r="DT87" s="6" t="e">
        <f t="shared" si="127"/>
        <v>#N/A</v>
      </c>
      <c r="DU87">
        <v>43</v>
      </c>
      <c r="DV87" s="100">
        <f>$C$58</f>
        <v>0.67085972302671093</v>
      </c>
      <c r="DW87" s="6" t="e">
        <f t="shared" si="128"/>
        <v>#N/A</v>
      </c>
      <c r="DX87" s="6" t="e">
        <f t="shared" si="129"/>
        <v>#N/A</v>
      </c>
    </row>
    <row r="88" spans="2:128">
      <c r="B88">
        <v>73</v>
      </c>
      <c r="C88" s="100">
        <f>Parameters!$C$41*EXP(Parameters!$D$41*B88)</f>
        <v>0.46804294687030512</v>
      </c>
      <c r="D88" s="6" t="e">
        <f t="shared" si="130"/>
        <v>#N/A</v>
      </c>
      <c r="E88" s="6" t="e">
        <f t="shared" si="131"/>
        <v>#N/A</v>
      </c>
      <c r="G88" s="99"/>
      <c r="I88">
        <v>73</v>
      </c>
      <c r="J88" s="100">
        <f>$C$88</f>
        <v>0.46804294687030512</v>
      </c>
      <c r="K88" s="6" t="e">
        <f t="shared" si="132"/>
        <v>#N/A</v>
      </c>
      <c r="L88" s="6" t="e">
        <f t="shared" si="133"/>
        <v>#N/A</v>
      </c>
      <c r="M88">
        <v>72</v>
      </c>
      <c r="N88" s="100">
        <f>$C$87</f>
        <v>0.47369329652665376</v>
      </c>
      <c r="O88" s="6" t="e">
        <f t="shared" si="134"/>
        <v>#N/A</v>
      </c>
      <c r="P88" s="6" t="e">
        <f t="shared" si="135"/>
        <v>#N/A</v>
      </c>
      <c r="Q88">
        <v>71</v>
      </c>
      <c r="R88" s="100">
        <f>$C$86</f>
        <v>0.47941185883624815</v>
      </c>
      <c r="S88" s="6" t="e">
        <f t="shared" si="136"/>
        <v>#N/A</v>
      </c>
      <c r="T88" s="6" t="e">
        <f t="shared" si="137"/>
        <v>#N/A</v>
      </c>
      <c r="U88">
        <v>70</v>
      </c>
      <c r="V88" s="100">
        <f>$C$85</f>
        <v>0.48519945728194264</v>
      </c>
      <c r="W88" s="6" t="e">
        <f t="shared" si="138"/>
        <v>#N/A</v>
      </c>
      <c r="X88" s="6" t="e">
        <f t="shared" si="139"/>
        <v>#N/A</v>
      </c>
      <c r="Y88">
        <v>69</v>
      </c>
      <c r="Z88" s="100">
        <f>$C$84</f>
        <v>0.49105692528791434</v>
      </c>
      <c r="AA88" s="6" t="e">
        <f t="shared" si="140"/>
        <v>#N/A</v>
      </c>
      <c r="AB88" s="6" t="e">
        <f t="shared" si="141"/>
        <v>#N/A</v>
      </c>
      <c r="AC88">
        <v>68</v>
      </c>
      <c r="AD88" s="100">
        <f>$C$83</f>
        <v>0.49698510633967802</v>
      </c>
      <c r="AE88" s="6" t="e">
        <f t="shared" si="142"/>
        <v>#N/A</v>
      </c>
      <c r="AF88" s="6" t="e">
        <f t="shared" si="143"/>
        <v>#N/A</v>
      </c>
      <c r="AG88">
        <v>67</v>
      </c>
      <c r="AH88" s="100">
        <f>$C$82</f>
        <v>0.50298485410554905</v>
      </c>
      <c r="AI88" s="6" t="e">
        <f t="shared" si="144"/>
        <v>#N/A</v>
      </c>
      <c r="AJ88" s="6" t="e">
        <f t="shared" si="145"/>
        <v>#N/A</v>
      </c>
      <c r="AK88">
        <v>66</v>
      </c>
      <c r="AL88" s="100">
        <f>$C$81</f>
        <v>0.50905703255957313</v>
      </c>
      <c r="AM88" s="6" t="e">
        <f t="shared" si="146"/>
        <v>#N/A</v>
      </c>
      <c r="AN88" s="6" t="e">
        <f t="shared" si="147"/>
        <v>#N/A</v>
      </c>
      <c r="AO88">
        <v>65</v>
      </c>
      <c r="AP88" s="100">
        <f>$C$80</f>
        <v>0.5152025161059407</v>
      </c>
      <c r="AQ88" s="6" t="e">
        <f t="shared" ref="AQ88:AQ103" si="148">-$D$10*(1-AP88)</f>
        <v>#N/A</v>
      </c>
      <c r="AR88" s="6" t="e">
        <f t="shared" ref="AR88:AR103" si="149">$D$10+AQ88</f>
        <v>#N/A</v>
      </c>
      <c r="AS88">
        <v>64</v>
      </c>
      <c r="AT88" s="100">
        <f>$C$79</f>
        <v>0.52142218970490173</v>
      </c>
      <c r="AU88" s="6" t="e">
        <f t="shared" si="88"/>
        <v>#N/A</v>
      </c>
      <c r="AV88" s="6" t="e">
        <f t="shared" si="89"/>
        <v>#N/A</v>
      </c>
      <c r="AW88">
        <v>63</v>
      </c>
      <c r="AX88" s="100">
        <f>$C$78</f>
        <v>0.52771694900020205</v>
      </c>
      <c r="AY88" s="6" t="e">
        <f t="shared" si="90"/>
        <v>#N/A</v>
      </c>
      <c r="AZ88" s="6" t="e">
        <f t="shared" si="91"/>
        <v>#N/A</v>
      </c>
      <c r="BA88">
        <v>62</v>
      </c>
      <c r="BB88" s="100">
        <f>$C$77</f>
        <v>0.53408770044805776</v>
      </c>
      <c r="BC88" s="6" t="e">
        <f t="shared" si="92"/>
        <v>#N/A</v>
      </c>
      <c r="BD88" s="6" t="e">
        <f t="shared" si="93"/>
        <v>#N/A</v>
      </c>
      <c r="BE88">
        <v>61</v>
      </c>
      <c r="BF88" s="100">
        <f>$C$76</f>
        <v>0.54053536144768588</v>
      </c>
      <c r="BG88" s="6" t="e">
        <f t="shared" si="94"/>
        <v>#N/A</v>
      </c>
      <c r="BH88" s="6" t="e">
        <f t="shared" si="95"/>
        <v>#N/A</v>
      </c>
      <c r="BI88">
        <v>60</v>
      </c>
      <c r="BJ88" s="100">
        <f>$C$75</f>
        <v>0.54706086047341207</v>
      </c>
      <c r="BK88" s="6" t="e">
        <f t="shared" si="96"/>
        <v>#N/A</v>
      </c>
      <c r="BL88" s="6" t="e">
        <f t="shared" si="97"/>
        <v>#N/A</v>
      </c>
      <c r="BM88">
        <v>59</v>
      </c>
      <c r="BN88" s="100">
        <f>$C$74</f>
        <v>0.55366513720837218</v>
      </c>
      <c r="BO88" s="6" t="e">
        <f t="shared" si="98"/>
        <v>#N/A</v>
      </c>
      <c r="BP88" s="6" t="e">
        <f t="shared" si="99"/>
        <v>#N/A</v>
      </c>
      <c r="BQ88">
        <v>58</v>
      </c>
      <c r="BR88" s="100">
        <f>$C$73</f>
        <v>0.56034914267982816</v>
      </c>
      <c r="BS88" s="6" t="e">
        <f t="shared" si="100"/>
        <v>#N/A</v>
      </c>
      <c r="BT88" s="6" t="e">
        <f t="shared" si="101"/>
        <v>#N/A</v>
      </c>
      <c r="BU88">
        <v>57</v>
      </c>
      <c r="BV88" s="100">
        <f>$C$72</f>
        <v>0.56711383939611815</v>
      </c>
      <c r="BW88" s="6" t="e">
        <f t="shared" si="102"/>
        <v>#N/A</v>
      </c>
      <c r="BX88" s="6" t="e">
        <f t="shared" si="103"/>
        <v>#N/A</v>
      </c>
      <c r="BY88">
        <v>56</v>
      </c>
      <c r="BZ88" s="100">
        <f>$C$71</f>
        <v>0.5739602014852585</v>
      </c>
      <c r="CA88" s="6" t="e">
        <f t="shared" si="104"/>
        <v>#N/A</v>
      </c>
      <c r="CB88" s="6" t="e">
        <f t="shared" si="105"/>
        <v>#N/A</v>
      </c>
      <c r="CC88">
        <v>55</v>
      </c>
      <c r="CD88" s="100">
        <f>$C$70</f>
        <v>0.5808892148352206</v>
      </c>
      <c r="CE88" s="6" t="e">
        <f t="shared" si="106"/>
        <v>#N/A</v>
      </c>
      <c r="CF88" s="6" t="e">
        <f t="shared" si="107"/>
        <v>#N/A</v>
      </c>
      <c r="CG88">
        <v>54</v>
      </c>
      <c r="CH88" s="100">
        <f>$C$69</f>
        <v>0.58790187723590059</v>
      </c>
      <c r="CI88" s="6" t="e">
        <f t="shared" si="108"/>
        <v>#N/A</v>
      </c>
      <c r="CJ88" s="6" t="e">
        <f t="shared" si="109"/>
        <v>#N/A</v>
      </c>
      <c r="CK88">
        <v>53</v>
      </c>
      <c r="CL88" s="100">
        <f>$C$68</f>
        <v>0.5949991985228017</v>
      </c>
      <c r="CM88" s="6" t="e">
        <f t="shared" si="110"/>
        <v>#N/A</v>
      </c>
      <c r="CN88" s="6" t="e">
        <f t="shared" si="111"/>
        <v>#N/A</v>
      </c>
      <c r="CO88">
        <v>52</v>
      </c>
      <c r="CP88" s="100">
        <f>$C$67</f>
        <v>0.60218220072245376</v>
      </c>
      <c r="CQ88" s="6" t="e">
        <f t="shared" si="112"/>
        <v>#N/A</v>
      </c>
      <c r="CR88" s="6" t="e">
        <f t="shared" si="113"/>
        <v>#N/A</v>
      </c>
      <c r="CS88">
        <v>51</v>
      </c>
      <c r="CT88" s="100">
        <f>$C$66</f>
        <v>0.60945191819958566</v>
      </c>
      <c r="CU88" s="6" t="e">
        <f t="shared" si="114"/>
        <v>#N/A</v>
      </c>
      <c r="CV88" s="6" t="e">
        <f t="shared" si="115"/>
        <v>#N/A</v>
      </c>
      <c r="CW88">
        <v>50</v>
      </c>
      <c r="CX88" s="100">
        <f>$C$65</f>
        <v>0.61680939780607624</v>
      </c>
      <c r="CY88" s="6" t="e">
        <f t="shared" si="116"/>
        <v>#N/A</v>
      </c>
      <c r="CZ88" s="6" t="e">
        <f t="shared" si="117"/>
        <v>#N/A</v>
      </c>
      <c r="DA88">
        <v>49</v>
      </c>
      <c r="DB88" s="100">
        <f>$C$64</f>
        <v>0.62425569903170264</v>
      </c>
      <c r="DC88" s="6" t="e">
        <f t="shared" si="118"/>
        <v>#N/A</v>
      </c>
      <c r="DD88" s="6" t="e">
        <f t="shared" si="119"/>
        <v>#N/A</v>
      </c>
      <c r="DE88">
        <v>48</v>
      </c>
      <c r="DF88" s="100">
        <f>$C$63</f>
        <v>0.63179189415670867</v>
      </c>
      <c r="DG88" s="6" t="e">
        <f t="shared" si="120"/>
        <v>#N/A</v>
      </c>
      <c r="DH88" s="6" t="e">
        <f t="shared" si="121"/>
        <v>#N/A</v>
      </c>
      <c r="DI88">
        <v>47</v>
      </c>
      <c r="DJ88" s="100">
        <f>$C$62</f>
        <v>0.63941906840621487</v>
      </c>
      <c r="DK88" s="6" t="e">
        <f t="shared" si="122"/>
        <v>#N/A</v>
      </c>
      <c r="DL88" s="6" t="e">
        <f t="shared" si="123"/>
        <v>#N/A</v>
      </c>
      <c r="DM88">
        <v>46</v>
      </c>
      <c r="DN88" s="100">
        <f>$C$61</f>
        <v>0.64713832010649297</v>
      </c>
      <c r="DO88" s="6" t="e">
        <f t="shared" si="124"/>
        <v>#N/A</v>
      </c>
      <c r="DP88" s="6" t="e">
        <f t="shared" si="125"/>
        <v>#N/A</v>
      </c>
      <c r="DQ88">
        <v>45</v>
      </c>
      <c r="DR88" s="100">
        <f>$C$60</f>
        <v>0.65495076084312687</v>
      </c>
      <c r="DS88" s="6" t="e">
        <f t="shared" si="126"/>
        <v>#N/A</v>
      </c>
      <c r="DT88" s="6" t="e">
        <f t="shared" si="127"/>
        <v>#N/A</v>
      </c>
      <c r="DU88">
        <v>44</v>
      </c>
      <c r="DV88" s="100">
        <f>$C$59</f>
        <v>0.66285751562108253</v>
      </c>
      <c r="DW88" s="6" t="e">
        <f t="shared" si="128"/>
        <v>#N/A</v>
      </c>
      <c r="DX88" s="6" t="e">
        <f t="shared" si="129"/>
        <v>#N/A</v>
      </c>
    </row>
    <row r="89" spans="2:128">
      <c r="B89">
        <v>74</v>
      </c>
      <c r="C89" s="100">
        <f>Parameters!$C$41*EXP(Parameters!$D$41*B89)</f>
        <v>0.46245999620708794</v>
      </c>
      <c r="D89" s="6" t="e">
        <f t="shared" si="130"/>
        <v>#N/A</v>
      </c>
      <c r="E89" s="6" t="e">
        <f t="shared" si="131"/>
        <v>#N/A</v>
      </c>
      <c r="G89" s="99"/>
      <c r="I89">
        <v>74</v>
      </c>
      <c r="J89" s="100">
        <f>$C$89</f>
        <v>0.46245999620708794</v>
      </c>
      <c r="K89" s="6" t="e">
        <f t="shared" si="132"/>
        <v>#N/A</v>
      </c>
      <c r="L89" s="6" t="e">
        <f t="shared" si="133"/>
        <v>#N/A</v>
      </c>
      <c r="M89">
        <v>73</v>
      </c>
      <c r="N89" s="100">
        <f>$C$88</f>
        <v>0.46804294687030512</v>
      </c>
      <c r="O89" s="6" t="e">
        <f t="shared" si="134"/>
        <v>#N/A</v>
      </c>
      <c r="P89" s="6" t="e">
        <f t="shared" si="135"/>
        <v>#N/A</v>
      </c>
      <c r="Q89">
        <v>72</v>
      </c>
      <c r="R89" s="100">
        <f>$C$87</f>
        <v>0.47369329652665376</v>
      </c>
      <c r="S89" s="6" t="e">
        <f t="shared" si="136"/>
        <v>#N/A</v>
      </c>
      <c r="T89" s="6" t="e">
        <f t="shared" si="137"/>
        <v>#N/A</v>
      </c>
      <c r="U89">
        <v>71</v>
      </c>
      <c r="V89" s="100">
        <f>$C$86</f>
        <v>0.47941185883624815</v>
      </c>
      <c r="W89" s="6" t="e">
        <f t="shared" si="138"/>
        <v>#N/A</v>
      </c>
      <c r="X89" s="6" t="e">
        <f t="shared" si="139"/>
        <v>#N/A</v>
      </c>
      <c r="Y89">
        <v>70</v>
      </c>
      <c r="Z89" s="100">
        <f>$C$85</f>
        <v>0.48519945728194264</v>
      </c>
      <c r="AA89" s="6" t="e">
        <f t="shared" si="140"/>
        <v>#N/A</v>
      </c>
      <c r="AB89" s="6" t="e">
        <f t="shared" si="141"/>
        <v>#N/A</v>
      </c>
      <c r="AC89">
        <v>69</v>
      </c>
      <c r="AD89" s="100">
        <f>$C$84</f>
        <v>0.49105692528791434</v>
      </c>
      <c r="AE89" s="6" t="e">
        <f t="shared" si="142"/>
        <v>#N/A</v>
      </c>
      <c r="AF89" s="6" t="e">
        <f t="shared" si="143"/>
        <v>#N/A</v>
      </c>
      <c r="AG89">
        <v>68</v>
      </c>
      <c r="AH89" s="100">
        <f>$C$83</f>
        <v>0.49698510633967802</v>
      </c>
      <c r="AI89" s="6" t="e">
        <f t="shared" si="144"/>
        <v>#N/A</v>
      </c>
      <c r="AJ89" s="6" t="e">
        <f t="shared" si="145"/>
        <v>#N/A</v>
      </c>
      <c r="AK89">
        <v>67</v>
      </c>
      <c r="AL89" s="100">
        <f>$C$82</f>
        <v>0.50298485410554905</v>
      </c>
      <c r="AM89" s="6" t="e">
        <f t="shared" si="146"/>
        <v>#N/A</v>
      </c>
      <c r="AN89" s="6" t="e">
        <f t="shared" si="147"/>
        <v>#N/A</v>
      </c>
      <c r="AO89">
        <v>66</v>
      </c>
      <c r="AP89" s="100">
        <f>$C$81</f>
        <v>0.50905703255957313</v>
      </c>
      <c r="AQ89" s="6" t="e">
        <f t="shared" si="148"/>
        <v>#N/A</v>
      </c>
      <c r="AR89" s="6" t="e">
        <f t="shared" si="149"/>
        <v>#N/A</v>
      </c>
      <c r="AS89">
        <v>65</v>
      </c>
      <c r="AT89" s="100">
        <f>$C$80</f>
        <v>0.5152025161059407</v>
      </c>
      <c r="AU89" s="6" t="e">
        <f t="shared" ref="AU89:AU104" si="150">-$D$10*(1-AT89)</f>
        <v>#N/A</v>
      </c>
      <c r="AV89" s="6" t="e">
        <f t="shared" ref="AV89:AV104" si="151">$D$10+AU89</f>
        <v>#N/A</v>
      </c>
      <c r="AW89">
        <v>64</v>
      </c>
      <c r="AX89" s="100">
        <f>$C$79</f>
        <v>0.52142218970490173</v>
      </c>
      <c r="AY89" s="6" t="e">
        <f t="shared" si="90"/>
        <v>#N/A</v>
      </c>
      <c r="AZ89" s="6" t="e">
        <f t="shared" si="91"/>
        <v>#N/A</v>
      </c>
      <c r="BA89">
        <v>63</v>
      </c>
      <c r="BB89" s="100">
        <f>$C$78</f>
        <v>0.52771694900020205</v>
      </c>
      <c r="BC89" s="6" t="e">
        <f t="shared" si="92"/>
        <v>#N/A</v>
      </c>
      <c r="BD89" s="6" t="e">
        <f t="shared" si="93"/>
        <v>#N/A</v>
      </c>
      <c r="BE89">
        <v>62</v>
      </c>
      <c r="BF89" s="100">
        <f>$C$77</f>
        <v>0.53408770044805776</v>
      </c>
      <c r="BG89" s="6" t="e">
        <f t="shared" si="94"/>
        <v>#N/A</v>
      </c>
      <c r="BH89" s="6" t="e">
        <f t="shared" si="95"/>
        <v>#N/A</v>
      </c>
      <c r="BI89">
        <v>61</v>
      </c>
      <c r="BJ89" s="100">
        <f>$C$76</f>
        <v>0.54053536144768588</v>
      </c>
      <c r="BK89" s="6" t="e">
        <f t="shared" si="96"/>
        <v>#N/A</v>
      </c>
      <c r="BL89" s="6" t="e">
        <f t="shared" si="97"/>
        <v>#N/A</v>
      </c>
      <c r="BM89">
        <v>60</v>
      </c>
      <c r="BN89" s="100">
        <f>$C$75</f>
        <v>0.54706086047341207</v>
      </c>
      <c r="BO89" s="6" t="e">
        <f t="shared" si="98"/>
        <v>#N/A</v>
      </c>
      <c r="BP89" s="6" t="e">
        <f t="shared" si="99"/>
        <v>#N/A</v>
      </c>
      <c r="BQ89">
        <v>59</v>
      </c>
      <c r="BR89" s="100">
        <f>$C$74</f>
        <v>0.55366513720837218</v>
      </c>
      <c r="BS89" s="6" t="e">
        <f t="shared" si="100"/>
        <v>#N/A</v>
      </c>
      <c r="BT89" s="6" t="e">
        <f t="shared" si="101"/>
        <v>#N/A</v>
      </c>
      <c r="BU89">
        <v>58</v>
      </c>
      <c r="BV89" s="100">
        <f>$C$73</f>
        <v>0.56034914267982816</v>
      </c>
      <c r="BW89" s="6" t="e">
        <f t="shared" si="102"/>
        <v>#N/A</v>
      </c>
      <c r="BX89" s="6" t="e">
        <f t="shared" si="103"/>
        <v>#N/A</v>
      </c>
      <c r="BY89">
        <v>57</v>
      </c>
      <c r="BZ89" s="100">
        <f>$C$72</f>
        <v>0.56711383939611815</v>
      </c>
      <c r="CA89" s="6" t="e">
        <f t="shared" si="104"/>
        <v>#N/A</v>
      </c>
      <c r="CB89" s="6" t="e">
        <f t="shared" si="105"/>
        <v>#N/A</v>
      </c>
      <c r="CC89">
        <v>56</v>
      </c>
      <c r="CD89" s="100">
        <f>$C$71</f>
        <v>0.5739602014852585</v>
      </c>
      <c r="CE89" s="6" t="e">
        <f t="shared" si="106"/>
        <v>#N/A</v>
      </c>
      <c r="CF89" s="6" t="e">
        <f t="shared" si="107"/>
        <v>#N/A</v>
      </c>
      <c r="CG89">
        <v>55</v>
      </c>
      <c r="CH89" s="100">
        <f>$C$70</f>
        <v>0.5808892148352206</v>
      </c>
      <c r="CI89" s="6" t="e">
        <f t="shared" si="108"/>
        <v>#N/A</v>
      </c>
      <c r="CJ89" s="6" t="e">
        <f t="shared" si="109"/>
        <v>#N/A</v>
      </c>
      <c r="CK89">
        <v>54</v>
      </c>
      <c r="CL89" s="100">
        <f>$C$69</f>
        <v>0.58790187723590059</v>
      </c>
      <c r="CM89" s="6" t="e">
        <f t="shared" si="110"/>
        <v>#N/A</v>
      </c>
      <c r="CN89" s="6" t="e">
        <f t="shared" si="111"/>
        <v>#N/A</v>
      </c>
      <c r="CO89">
        <v>53</v>
      </c>
      <c r="CP89" s="100">
        <f>$C$68</f>
        <v>0.5949991985228017</v>
      </c>
      <c r="CQ89" s="6" t="e">
        <f t="shared" si="112"/>
        <v>#N/A</v>
      </c>
      <c r="CR89" s="6" t="e">
        <f t="shared" si="113"/>
        <v>#N/A</v>
      </c>
      <c r="CS89">
        <v>52</v>
      </c>
      <c r="CT89" s="100">
        <f>$C$67</f>
        <v>0.60218220072245376</v>
      </c>
      <c r="CU89" s="6" t="e">
        <f t="shared" si="114"/>
        <v>#N/A</v>
      </c>
      <c r="CV89" s="6" t="e">
        <f t="shared" si="115"/>
        <v>#N/A</v>
      </c>
      <c r="CW89">
        <v>51</v>
      </c>
      <c r="CX89" s="100">
        <f>$C$66</f>
        <v>0.60945191819958566</v>
      </c>
      <c r="CY89" s="6" t="e">
        <f t="shared" si="116"/>
        <v>#N/A</v>
      </c>
      <c r="CZ89" s="6" t="e">
        <f t="shared" si="117"/>
        <v>#N/A</v>
      </c>
      <c r="DA89">
        <v>50</v>
      </c>
      <c r="DB89" s="100">
        <f>$C$65</f>
        <v>0.61680939780607624</v>
      </c>
      <c r="DC89" s="6" t="e">
        <f t="shared" si="118"/>
        <v>#N/A</v>
      </c>
      <c r="DD89" s="6" t="e">
        <f t="shared" si="119"/>
        <v>#N/A</v>
      </c>
      <c r="DE89">
        <v>49</v>
      </c>
      <c r="DF89" s="100">
        <f>$C$64</f>
        <v>0.62425569903170264</v>
      </c>
      <c r="DG89" s="6" t="e">
        <f t="shared" si="120"/>
        <v>#N/A</v>
      </c>
      <c r="DH89" s="6" t="e">
        <f t="shared" si="121"/>
        <v>#N/A</v>
      </c>
      <c r="DI89">
        <v>48</v>
      </c>
      <c r="DJ89" s="100">
        <f>$C$63</f>
        <v>0.63179189415670867</v>
      </c>
      <c r="DK89" s="6" t="e">
        <f t="shared" si="122"/>
        <v>#N/A</v>
      </c>
      <c r="DL89" s="6" t="e">
        <f t="shared" si="123"/>
        <v>#N/A</v>
      </c>
      <c r="DM89">
        <v>47</v>
      </c>
      <c r="DN89" s="100">
        <f>$C$62</f>
        <v>0.63941906840621487</v>
      </c>
      <c r="DO89" s="6" t="e">
        <f t="shared" si="124"/>
        <v>#N/A</v>
      </c>
      <c r="DP89" s="6" t="e">
        <f t="shared" si="125"/>
        <v>#N/A</v>
      </c>
      <c r="DQ89">
        <v>46</v>
      </c>
      <c r="DR89" s="100">
        <f>$C$61</f>
        <v>0.64713832010649297</v>
      </c>
      <c r="DS89" s="6" t="e">
        <f t="shared" si="126"/>
        <v>#N/A</v>
      </c>
      <c r="DT89" s="6" t="e">
        <f t="shared" si="127"/>
        <v>#N/A</v>
      </c>
      <c r="DU89">
        <v>45</v>
      </c>
      <c r="DV89" s="100">
        <f>$C$60</f>
        <v>0.65495076084312687</v>
      </c>
      <c r="DW89" s="6" t="e">
        <f t="shared" si="128"/>
        <v>#N/A</v>
      </c>
      <c r="DX89" s="6" t="e">
        <f t="shared" si="129"/>
        <v>#N/A</v>
      </c>
    </row>
    <row r="90" spans="2:128">
      <c r="B90">
        <v>75</v>
      </c>
      <c r="C90" s="100">
        <f>Parameters!$C$41*EXP(Parameters!$D$41*B90)</f>
        <v>0.45694364058245929</v>
      </c>
      <c r="D90" s="6" t="e">
        <f t="shared" si="130"/>
        <v>#N/A</v>
      </c>
      <c r="E90" s="6" t="e">
        <f t="shared" si="131"/>
        <v>#N/A</v>
      </c>
      <c r="G90" s="99"/>
      <c r="I90">
        <v>75</v>
      </c>
      <c r="J90" s="100">
        <f>$C$90</f>
        <v>0.45694364058245929</v>
      </c>
      <c r="K90" s="6" t="e">
        <f t="shared" si="132"/>
        <v>#N/A</v>
      </c>
      <c r="L90" s="6" t="e">
        <f t="shared" si="133"/>
        <v>#N/A</v>
      </c>
      <c r="M90">
        <v>74</v>
      </c>
      <c r="N90" s="100">
        <f>$C$89</f>
        <v>0.46245999620708794</v>
      </c>
      <c r="O90" s="6" t="e">
        <f t="shared" si="134"/>
        <v>#N/A</v>
      </c>
      <c r="P90" s="6" t="e">
        <f t="shared" si="135"/>
        <v>#N/A</v>
      </c>
      <c r="Q90">
        <v>73</v>
      </c>
      <c r="R90" s="100">
        <f>$C$88</f>
        <v>0.46804294687030512</v>
      </c>
      <c r="S90" s="6" t="e">
        <f t="shared" si="136"/>
        <v>#N/A</v>
      </c>
      <c r="T90" s="6" t="e">
        <f t="shared" si="137"/>
        <v>#N/A</v>
      </c>
      <c r="U90">
        <v>72</v>
      </c>
      <c r="V90" s="100">
        <f>$C$87</f>
        <v>0.47369329652665376</v>
      </c>
      <c r="W90" s="6" t="e">
        <f t="shared" si="138"/>
        <v>#N/A</v>
      </c>
      <c r="X90" s="6" t="e">
        <f t="shared" si="139"/>
        <v>#N/A</v>
      </c>
      <c r="Y90">
        <v>71</v>
      </c>
      <c r="Z90" s="100">
        <f>$C$86</f>
        <v>0.47941185883624815</v>
      </c>
      <c r="AA90" s="6" t="e">
        <f t="shared" si="140"/>
        <v>#N/A</v>
      </c>
      <c r="AB90" s="6" t="e">
        <f t="shared" si="141"/>
        <v>#N/A</v>
      </c>
      <c r="AC90">
        <v>70</v>
      </c>
      <c r="AD90" s="100">
        <f>$C$85</f>
        <v>0.48519945728194264</v>
      </c>
      <c r="AE90" s="6" t="e">
        <f t="shared" si="142"/>
        <v>#N/A</v>
      </c>
      <c r="AF90" s="6" t="e">
        <f t="shared" si="143"/>
        <v>#N/A</v>
      </c>
      <c r="AG90">
        <v>69</v>
      </c>
      <c r="AH90" s="100">
        <f>$C$84</f>
        <v>0.49105692528791434</v>
      </c>
      <c r="AI90" s="6" t="e">
        <f t="shared" si="144"/>
        <v>#N/A</v>
      </c>
      <c r="AJ90" s="6" t="e">
        <f t="shared" si="145"/>
        <v>#N/A</v>
      </c>
      <c r="AK90">
        <v>68</v>
      </c>
      <c r="AL90" s="100">
        <f>$C$83</f>
        <v>0.49698510633967802</v>
      </c>
      <c r="AM90" s="6" t="e">
        <f t="shared" si="146"/>
        <v>#N/A</v>
      </c>
      <c r="AN90" s="6" t="e">
        <f t="shared" si="147"/>
        <v>#N/A</v>
      </c>
      <c r="AO90">
        <v>67</v>
      </c>
      <c r="AP90" s="100">
        <f>$C$82</f>
        <v>0.50298485410554905</v>
      </c>
      <c r="AQ90" s="6" t="e">
        <f t="shared" si="148"/>
        <v>#N/A</v>
      </c>
      <c r="AR90" s="6" t="e">
        <f t="shared" si="149"/>
        <v>#N/A</v>
      </c>
      <c r="AS90">
        <v>66</v>
      </c>
      <c r="AT90" s="100">
        <f>$C$81</f>
        <v>0.50905703255957313</v>
      </c>
      <c r="AU90" s="6" t="e">
        <f t="shared" si="150"/>
        <v>#N/A</v>
      </c>
      <c r="AV90" s="6" t="e">
        <f t="shared" si="151"/>
        <v>#N/A</v>
      </c>
      <c r="AW90">
        <v>65</v>
      </c>
      <c r="AX90" s="100">
        <f>$C$80</f>
        <v>0.5152025161059407</v>
      </c>
      <c r="AY90" s="6" t="e">
        <f t="shared" ref="AY90:AY105" si="152">-$D$10*(1-AX90)</f>
        <v>#N/A</v>
      </c>
      <c r="AZ90" s="6" t="e">
        <f t="shared" ref="AZ90:AZ105" si="153">$D$10+AY90</f>
        <v>#N/A</v>
      </c>
      <c r="BA90">
        <v>64</v>
      </c>
      <c r="BB90" s="100">
        <f>$C$79</f>
        <v>0.52142218970490173</v>
      </c>
      <c r="BC90" s="6" t="e">
        <f t="shared" si="92"/>
        <v>#N/A</v>
      </c>
      <c r="BD90" s="6" t="e">
        <f t="shared" si="93"/>
        <v>#N/A</v>
      </c>
      <c r="BE90">
        <v>63</v>
      </c>
      <c r="BF90" s="100">
        <f>$C$78</f>
        <v>0.52771694900020205</v>
      </c>
      <c r="BG90" s="6" t="e">
        <f t="shared" si="94"/>
        <v>#N/A</v>
      </c>
      <c r="BH90" s="6" t="e">
        <f t="shared" si="95"/>
        <v>#N/A</v>
      </c>
      <c r="BI90">
        <v>62</v>
      </c>
      <c r="BJ90" s="100">
        <f>$C$77</f>
        <v>0.53408770044805776</v>
      </c>
      <c r="BK90" s="6" t="e">
        <f t="shared" si="96"/>
        <v>#N/A</v>
      </c>
      <c r="BL90" s="6" t="e">
        <f t="shared" si="97"/>
        <v>#N/A</v>
      </c>
      <c r="BM90">
        <v>61</v>
      </c>
      <c r="BN90" s="100">
        <f>$C$76</f>
        <v>0.54053536144768588</v>
      </c>
      <c r="BO90" s="6" t="e">
        <f t="shared" si="98"/>
        <v>#N/A</v>
      </c>
      <c r="BP90" s="6" t="e">
        <f t="shared" si="99"/>
        <v>#N/A</v>
      </c>
      <c r="BQ90">
        <v>60</v>
      </c>
      <c r="BR90" s="100">
        <f>$C$75</f>
        <v>0.54706086047341207</v>
      </c>
      <c r="BS90" s="6" t="e">
        <f t="shared" si="100"/>
        <v>#N/A</v>
      </c>
      <c r="BT90" s="6" t="e">
        <f t="shared" si="101"/>
        <v>#N/A</v>
      </c>
      <c r="BU90">
        <v>59</v>
      </c>
      <c r="BV90" s="100">
        <f>$C$74</f>
        <v>0.55366513720837218</v>
      </c>
      <c r="BW90" s="6" t="e">
        <f t="shared" si="102"/>
        <v>#N/A</v>
      </c>
      <c r="BX90" s="6" t="e">
        <f t="shared" si="103"/>
        <v>#N/A</v>
      </c>
      <c r="BY90">
        <v>58</v>
      </c>
      <c r="BZ90" s="100">
        <f>$C$73</f>
        <v>0.56034914267982816</v>
      </c>
      <c r="CA90" s="6" t="e">
        <f t="shared" si="104"/>
        <v>#N/A</v>
      </c>
      <c r="CB90" s="6" t="e">
        <f t="shared" si="105"/>
        <v>#N/A</v>
      </c>
      <c r="CC90">
        <v>57</v>
      </c>
      <c r="CD90" s="100">
        <f>$C$72</f>
        <v>0.56711383939611815</v>
      </c>
      <c r="CE90" s="6" t="e">
        <f t="shared" si="106"/>
        <v>#N/A</v>
      </c>
      <c r="CF90" s="6" t="e">
        <f t="shared" si="107"/>
        <v>#N/A</v>
      </c>
      <c r="CG90">
        <v>56</v>
      </c>
      <c r="CH90" s="100">
        <f>$C$71</f>
        <v>0.5739602014852585</v>
      </c>
      <c r="CI90" s="6" t="e">
        <f t="shared" si="108"/>
        <v>#N/A</v>
      </c>
      <c r="CJ90" s="6" t="e">
        <f t="shared" si="109"/>
        <v>#N/A</v>
      </c>
      <c r="CK90">
        <v>55</v>
      </c>
      <c r="CL90" s="100">
        <f>$C$70</f>
        <v>0.5808892148352206</v>
      </c>
      <c r="CM90" s="6" t="e">
        <f t="shared" si="110"/>
        <v>#N/A</v>
      </c>
      <c r="CN90" s="6" t="e">
        <f t="shared" si="111"/>
        <v>#N/A</v>
      </c>
      <c r="CO90">
        <v>54</v>
      </c>
      <c r="CP90" s="100">
        <f>$C$69</f>
        <v>0.58790187723590059</v>
      </c>
      <c r="CQ90" s="6" t="e">
        <f t="shared" si="112"/>
        <v>#N/A</v>
      </c>
      <c r="CR90" s="6" t="e">
        <f t="shared" si="113"/>
        <v>#N/A</v>
      </c>
      <c r="CS90">
        <v>53</v>
      </c>
      <c r="CT90" s="100">
        <f>$C$68</f>
        <v>0.5949991985228017</v>
      </c>
      <c r="CU90" s="6" t="e">
        <f t="shared" si="114"/>
        <v>#N/A</v>
      </c>
      <c r="CV90" s="6" t="e">
        <f t="shared" si="115"/>
        <v>#N/A</v>
      </c>
      <c r="CW90">
        <v>52</v>
      </c>
      <c r="CX90" s="100">
        <f>$C$67</f>
        <v>0.60218220072245376</v>
      </c>
      <c r="CY90" s="6" t="e">
        <f t="shared" si="116"/>
        <v>#N/A</v>
      </c>
      <c r="CZ90" s="6" t="e">
        <f t="shared" si="117"/>
        <v>#N/A</v>
      </c>
      <c r="DA90">
        <v>51</v>
      </c>
      <c r="DB90" s="100">
        <f>$C$66</f>
        <v>0.60945191819958566</v>
      </c>
      <c r="DC90" s="6" t="e">
        <f t="shared" si="118"/>
        <v>#N/A</v>
      </c>
      <c r="DD90" s="6" t="e">
        <f t="shared" si="119"/>
        <v>#N/A</v>
      </c>
      <c r="DE90">
        <v>50</v>
      </c>
      <c r="DF90" s="100">
        <f>$C$65</f>
        <v>0.61680939780607624</v>
      </c>
      <c r="DG90" s="6" t="e">
        <f t="shared" si="120"/>
        <v>#N/A</v>
      </c>
      <c r="DH90" s="6" t="e">
        <f t="shared" si="121"/>
        <v>#N/A</v>
      </c>
      <c r="DI90">
        <v>49</v>
      </c>
      <c r="DJ90" s="100">
        <f>$C$64</f>
        <v>0.62425569903170264</v>
      </c>
      <c r="DK90" s="6" t="e">
        <f t="shared" si="122"/>
        <v>#N/A</v>
      </c>
      <c r="DL90" s="6" t="e">
        <f t="shared" si="123"/>
        <v>#N/A</v>
      </c>
      <c r="DM90">
        <v>48</v>
      </c>
      <c r="DN90" s="100">
        <f>$C$63</f>
        <v>0.63179189415670867</v>
      </c>
      <c r="DO90" s="6" t="e">
        <f t="shared" si="124"/>
        <v>#N/A</v>
      </c>
      <c r="DP90" s="6" t="e">
        <f t="shared" si="125"/>
        <v>#N/A</v>
      </c>
      <c r="DQ90">
        <v>47</v>
      </c>
      <c r="DR90" s="100">
        <f>$C$62</f>
        <v>0.63941906840621487</v>
      </c>
      <c r="DS90" s="6" t="e">
        <f t="shared" si="126"/>
        <v>#N/A</v>
      </c>
      <c r="DT90" s="6" t="e">
        <f t="shared" si="127"/>
        <v>#N/A</v>
      </c>
      <c r="DU90">
        <v>46</v>
      </c>
      <c r="DV90" s="100">
        <f>$C$61</f>
        <v>0.64713832010649297</v>
      </c>
      <c r="DW90" s="6" t="e">
        <f t="shared" si="128"/>
        <v>#N/A</v>
      </c>
      <c r="DX90" s="6" t="e">
        <f t="shared" si="129"/>
        <v>#N/A</v>
      </c>
    </row>
    <row r="91" spans="2:128">
      <c r="B91">
        <v>76</v>
      </c>
      <c r="C91" s="100">
        <f>Parameters!$C$41*EXP(Parameters!$D$41*B91)</f>
        <v>0.45149308563167689</v>
      </c>
      <c r="D91" s="6" t="e">
        <f t="shared" si="130"/>
        <v>#N/A</v>
      </c>
      <c r="E91" s="6" t="e">
        <f t="shared" si="131"/>
        <v>#N/A</v>
      </c>
      <c r="G91" s="99"/>
      <c r="I91">
        <v>76</v>
      </c>
      <c r="J91" s="100">
        <f>$C$91</f>
        <v>0.45149308563167689</v>
      </c>
      <c r="K91" s="6" t="e">
        <f t="shared" si="132"/>
        <v>#N/A</v>
      </c>
      <c r="L91" s="6" t="e">
        <f t="shared" si="133"/>
        <v>#N/A</v>
      </c>
      <c r="M91">
        <v>75</v>
      </c>
      <c r="N91" s="100">
        <f>$C$90</f>
        <v>0.45694364058245929</v>
      </c>
      <c r="O91" s="6" t="e">
        <f t="shared" si="134"/>
        <v>#N/A</v>
      </c>
      <c r="P91" s="6" t="e">
        <f t="shared" si="135"/>
        <v>#N/A</v>
      </c>
      <c r="Q91">
        <v>74</v>
      </c>
      <c r="R91" s="100">
        <f>$C$89</f>
        <v>0.46245999620708794</v>
      </c>
      <c r="S91" s="6" t="e">
        <f t="shared" si="136"/>
        <v>#N/A</v>
      </c>
      <c r="T91" s="6" t="e">
        <f t="shared" si="137"/>
        <v>#N/A</v>
      </c>
      <c r="U91">
        <v>73</v>
      </c>
      <c r="V91" s="100">
        <f>$C$88</f>
        <v>0.46804294687030512</v>
      </c>
      <c r="W91" s="6" t="e">
        <f t="shared" si="138"/>
        <v>#N/A</v>
      </c>
      <c r="X91" s="6" t="e">
        <f t="shared" si="139"/>
        <v>#N/A</v>
      </c>
      <c r="Y91">
        <v>72</v>
      </c>
      <c r="Z91" s="100">
        <f>$C$87</f>
        <v>0.47369329652665376</v>
      </c>
      <c r="AA91" s="6" t="e">
        <f t="shared" si="140"/>
        <v>#N/A</v>
      </c>
      <c r="AB91" s="6" t="e">
        <f t="shared" si="141"/>
        <v>#N/A</v>
      </c>
      <c r="AC91">
        <v>71</v>
      </c>
      <c r="AD91" s="100">
        <f>$C$86</f>
        <v>0.47941185883624815</v>
      </c>
      <c r="AE91" s="6" t="e">
        <f t="shared" si="142"/>
        <v>#N/A</v>
      </c>
      <c r="AF91" s="6" t="e">
        <f t="shared" si="143"/>
        <v>#N/A</v>
      </c>
      <c r="AG91">
        <v>70</v>
      </c>
      <c r="AH91" s="100">
        <f>$C$85</f>
        <v>0.48519945728194264</v>
      </c>
      <c r="AI91" s="6" t="e">
        <f t="shared" si="144"/>
        <v>#N/A</v>
      </c>
      <c r="AJ91" s="6" t="e">
        <f t="shared" si="145"/>
        <v>#N/A</v>
      </c>
      <c r="AK91">
        <v>69</v>
      </c>
      <c r="AL91" s="100">
        <f>$C$84</f>
        <v>0.49105692528791434</v>
      </c>
      <c r="AM91" s="6" t="e">
        <f t="shared" si="146"/>
        <v>#N/A</v>
      </c>
      <c r="AN91" s="6" t="e">
        <f t="shared" si="147"/>
        <v>#N/A</v>
      </c>
      <c r="AO91">
        <v>68</v>
      </c>
      <c r="AP91" s="100">
        <f>$C$83</f>
        <v>0.49698510633967802</v>
      </c>
      <c r="AQ91" s="6" t="e">
        <f t="shared" si="148"/>
        <v>#N/A</v>
      </c>
      <c r="AR91" s="6" t="e">
        <f t="shared" si="149"/>
        <v>#N/A</v>
      </c>
      <c r="AS91">
        <v>67</v>
      </c>
      <c r="AT91" s="100">
        <f>$C$82</f>
        <v>0.50298485410554905</v>
      </c>
      <c r="AU91" s="6" t="e">
        <f t="shared" si="150"/>
        <v>#N/A</v>
      </c>
      <c r="AV91" s="6" t="e">
        <f t="shared" si="151"/>
        <v>#N/A</v>
      </c>
      <c r="AW91">
        <v>66</v>
      </c>
      <c r="AX91" s="100">
        <f>$C$81</f>
        <v>0.50905703255957313</v>
      </c>
      <c r="AY91" s="6" t="e">
        <f t="shared" si="152"/>
        <v>#N/A</v>
      </c>
      <c r="AZ91" s="6" t="e">
        <f t="shared" si="153"/>
        <v>#N/A</v>
      </c>
      <c r="BA91">
        <v>65</v>
      </c>
      <c r="BB91" s="100">
        <f>$C$80</f>
        <v>0.5152025161059407</v>
      </c>
      <c r="BC91" s="6" t="e">
        <f t="shared" ref="BC91:BC106" si="154">-$D$10*(1-BB91)</f>
        <v>#N/A</v>
      </c>
      <c r="BD91" s="6" t="e">
        <f t="shared" ref="BD91:BD106" si="155">$D$10+BC91</f>
        <v>#N/A</v>
      </c>
      <c r="BE91">
        <v>64</v>
      </c>
      <c r="BF91" s="100">
        <f>$C$79</f>
        <v>0.52142218970490173</v>
      </c>
      <c r="BG91" s="6" t="e">
        <f t="shared" si="94"/>
        <v>#N/A</v>
      </c>
      <c r="BH91" s="6" t="e">
        <f t="shared" si="95"/>
        <v>#N/A</v>
      </c>
      <c r="BI91">
        <v>63</v>
      </c>
      <c r="BJ91" s="100">
        <f>$C$78</f>
        <v>0.52771694900020205</v>
      </c>
      <c r="BK91" s="6" t="e">
        <f t="shared" si="96"/>
        <v>#N/A</v>
      </c>
      <c r="BL91" s="6" t="e">
        <f t="shared" si="97"/>
        <v>#N/A</v>
      </c>
      <c r="BM91">
        <v>62</v>
      </c>
      <c r="BN91" s="100">
        <f>$C$77</f>
        <v>0.53408770044805776</v>
      </c>
      <c r="BO91" s="6" t="e">
        <f t="shared" si="98"/>
        <v>#N/A</v>
      </c>
      <c r="BP91" s="6" t="e">
        <f t="shared" si="99"/>
        <v>#N/A</v>
      </c>
      <c r="BQ91">
        <v>61</v>
      </c>
      <c r="BR91" s="100">
        <f>$C$76</f>
        <v>0.54053536144768588</v>
      </c>
      <c r="BS91" s="6" t="e">
        <f t="shared" si="100"/>
        <v>#N/A</v>
      </c>
      <c r="BT91" s="6" t="e">
        <f t="shared" si="101"/>
        <v>#N/A</v>
      </c>
      <c r="BU91">
        <v>60</v>
      </c>
      <c r="BV91" s="100">
        <f>$C$75</f>
        <v>0.54706086047341207</v>
      </c>
      <c r="BW91" s="6" t="e">
        <f t="shared" si="102"/>
        <v>#N/A</v>
      </c>
      <c r="BX91" s="6" t="e">
        <f t="shared" si="103"/>
        <v>#N/A</v>
      </c>
      <c r="BY91">
        <v>59</v>
      </c>
      <c r="BZ91" s="100">
        <f>$C$74</f>
        <v>0.55366513720837218</v>
      </c>
      <c r="CA91" s="6" t="e">
        <f t="shared" si="104"/>
        <v>#N/A</v>
      </c>
      <c r="CB91" s="6" t="e">
        <f t="shared" si="105"/>
        <v>#N/A</v>
      </c>
      <c r="CC91">
        <v>58</v>
      </c>
      <c r="CD91" s="100">
        <f>$C$73</f>
        <v>0.56034914267982816</v>
      </c>
      <c r="CE91" s="6" t="e">
        <f t="shared" si="106"/>
        <v>#N/A</v>
      </c>
      <c r="CF91" s="6" t="e">
        <f t="shared" si="107"/>
        <v>#N/A</v>
      </c>
      <c r="CG91">
        <v>57</v>
      </c>
      <c r="CH91" s="100">
        <f>$C$72</f>
        <v>0.56711383939611815</v>
      </c>
      <c r="CI91" s="6" t="e">
        <f t="shared" si="108"/>
        <v>#N/A</v>
      </c>
      <c r="CJ91" s="6" t="e">
        <f t="shared" si="109"/>
        <v>#N/A</v>
      </c>
      <c r="CK91">
        <v>56</v>
      </c>
      <c r="CL91" s="100">
        <f>$C$71</f>
        <v>0.5739602014852585</v>
      </c>
      <c r="CM91" s="6" t="e">
        <f t="shared" si="110"/>
        <v>#N/A</v>
      </c>
      <c r="CN91" s="6" t="e">
        <f t="shared" si="111"/>
        <v>#N/A</v>
      </c>
      <c r="CO91">
        <v>55</v>
      </c>
      <c r="CP91" s="100">
        <f>$C$70</f>
        <v>0.5808892148352206</v>
      </c>
      <c r="CQ91" s="6" t="e">
        <f t="shared" si="112"/>
        <v>#N/A</v>
      </c>
      <c r="CR91" s="6" t="e">
        <f t="shared" si="113"/>
        <v>#N/A</v>
      </c>
      <c r="CS91">
        <v>54</v>
      </c>
      <c r="CT91" s="100">
        <f>$C$69</f>
        <v>0.58790187723590059</v>
      </c>
      <c r="CU91" s="6" t="e">
        <f t="shared" si="114"/>
        <v>#N/A</v>
      </c>
      <c r="CV91" s="6" t="e">
        <f t="shared" si="115"/>
        <v>#N/A</v>
      </c>
      <c r="CW91">
        <v>53</v>
      </c>
      <c r="CX91" s="100">
        <f>$C$68</f>
        <v>0.5949991985228017</v>
      </c>
      <c r="CY91" s="6" t="e">
        <f t="shared" si="116"/>
        <v>#N/A</v>
      </c>
      <c r="CZ91" s="6" t="e">
        <f t="shared" si="117"/>
        <v>#N/A</v>
      </c>
      <c r="DA91">
        <v>52</v>
      </c>
      <c r="DB91" s="100">
        <f>$C$67</f>
        <v>0.60218220072245376</v>
      </c>
      <c r="DC91" s="6" t="e">
        <f t="shared" si="118"/>
        <v>#N/A</v>
      </c>
      <c r="DD91" s="6" t="e">
        <f t="shared" si="119"/>
        <v>#N/A</v>
      </c>
      <c r="DE91">
        <v>51</v>
      </c>
      <c r="DF91" s="100">
        <f>$C$66</f>
        <v>0.60945191819958566</v>
      </c>
      <c r="DG91" s="6" t="e">
        <f t="shared" si="120"/>
        <v>#N/A</v>
      </c>
      <c r="DH91" s="6" t="e">
        <f t="shared" si="121"/>
        <v>#N/A</v>
      </c>
      <c r="DI91">
        <v>50</v>
      </c>
      <c r="DJ91" s="100">
        <f>$C$65</f>
        <v>0.61680939780607624</v>
      </c>
      <c r="DK91" s="6" t="e">
        <f t="shared" si="122"/>
        <v>#N/A</v>
      </c>
      <c r="DL91" s="6" t="e">
        <f t="shared" si="123"/>
        <v>#N/A</v>
      </c>
      <c r="DM91">
        <v>49</v>
      </c>
      <c r="DN91" s="100">
        <f>$C$64</f>
        <v>0.62425569903170264</v>
      </c>
      <c r="DO91" s="6" t="e">
        <f t="shared" si="124"/>
        <v>#N/A</v>
      </c>
      <c r="DP91" s="6" t="e">
        <f t="shared" si="125"/>
        <v>#N/A</v>
      </c>
      <c r="DQ91">
        <v>48</v>
      </c>
      <c r="DR91" s="100">
        <f>$C$63</f>
        <v>0.63179189415670867</v>
      </c>
      <c r="DS91" s="6" t="e">
        <f t="shared" si="126"/>
        <v>#N/A</v>
      </c>
      <c r="DT91" s="6" t="e">
        <f t="shared" si="127"/>
        <v>#N/A</v>
      </c>
      <c r="DU91">
        <v>47</v>
      </c>
      <c r="DV91" s="100">
        <f>$C$62</f>
        <v>0.63941906840621487</v>
      </c>
      <c r="DW91" s="6" t="e">
        <f t="shared" si="128"/>
        <v>#N/A</v>
      </c>
      <c r="DX91" s="6" t="e">
        <f t="shared" si="129"/>
        <v>#N/A</v>
      </c>
    </row>
    <row r="92" spans="2:128">
      <c r="B92">
        <v>77</v>
      </c>
      <c r="C92" s="100">
        <f>Parameters!$C$41*EXP(Parameters!$D$41*B92)</f>
        <v>0.44610754646540923</v>
      </c>
      <c r="D92" s="6" t="e">
        <f t="shared" si="130"/>
        <v>#N/A</v>
      </c>
      <c r="E92" s="6" t="e">
        <f t="shared" si="131"/>
        <v>#N/A</v>
      </c>
      <c r="G92" s="99"/>
      <c r="I92">
        <v>77</v>
      </c>
      <c r="J92" s="100">
        <f>$C$92</f>
        <v>0.44610754646540923</v>
      </c>
      <c r="K92" s="6" t="e">
        <f t="shared" si="132"/>
        <v>#N/A</v>
      </c>
      <c r="L92" s="6" t="e">
        <f t="shared" si="133"/>
        <v>#N/A</v>
      </c>
      <c r="M92">
        <v>76</v>
      </c>
      <c r="N92" s="100">
        <f>$C$91</f>
        <v>0.45149308563167689</v>
      </c>
      <c r="O92" s="6" t="e">
        <f t="shared" si="134"/>
        <v>#N/A</v>
      </c>
      <c r="P92" s="6" t="e">
        <f t="shared" si="135"/>
        <v>#N/A</v>
      </c>
      <c r="Q92">
        <v>75</v>
      </c>
      <c r="R92" s="100">
        <f>$C$90</f>
        <v>0.45694364058245929</v>
      </c>
      <c r="S92" s="6" t="e">
        <f t="shared" si="136"/>
        <v>#N/A</v>
      </c>
      <c r="T92" s="6" t="e">
        <f t="shared" si="137"/>
        <v>#N/A</v>
      </c>
      <c r="U92">
        <v>74</v>
      </c>
      <c r="V92" s="100">
        <f>$C$89</f>
        <v>0.46245999620708794</v>
      </c>
      <c r="W92" s="6" t="e">
        <f t="shared" si="138"/>
        <v>#N/A</v>
      </c>
      <c r="X92" s="6" t="e">
        <f t="shared" si="139"/>
        <v>#N/A</v>
      </c>
      <c r="Y92">
        <v>73</v>
      </c>
      <c r="Z92" s="100">
        <f>$C$88</f>
        <v>0.46804294687030512</v>
      </c>
      <c r="AA92" s="6" t="e">
        <f t="shared" si="140"/>
        <v>#N/A</v>
      </c>
      <c r="AB92" s="6" t="e">
        <f t="shared" si="141"/>
        <v>#N/A</v>
      </c>
      <c r="AC92">
        <v>72</v>
      </c>
      <c r="AD92" s="100">
        <f>$C$87</f>
        <v>0.47369329652665376</v>
      </c>
      <c r="AE92" s="6" t="e">
        <f t="shared" si="142"/>
        <v>#N/A</v>
      </c>
      <c r="AF92" s="6" t="e">
        <f t="shared" si="143"/>
        <v>#N/A</v>
      </c>
      <c r="AG92">
        <v>71</v>
      </c>
      <c r="AH92" s="100">
        <f>$C$86</f>
        <v>0.47941185883624815</v>
      </c>
      <c r="AI92" s="6" t="e">
        <f t="shared" si="144"/>
        <v>#N/A</v>
      </c>
      <c r="AJ92" s="6" t="e">
        <f t="shared" si="145"/>
        <v>#N/A</v>
      </c>
      <c r="AK92">
        <v>70</v>
      </c>
      <c r="AL92" s="100">
        <f>$C$85</f>
        <v>0.48519945728194264</v>
      </c>
      <c r="AM92" s="6" t="e">
        <f t="shared" si="146"/>
        <v>#N/A</v>
      </c>
      <c r="AN92" s="6" t="e">
        <f t="shared" si="147"/>
        <v>#N/A</v>
      </c>
      <c r="AO92">
        <v>69</v>
      </c>
      <c r="AP92" s="100">
        <f>$C$84</f>
        <v>0.49105692528791434</v>
      </c>
      <c r="AQ92" s="6" t="e">
        <f t="shared" si="148"/>
        <v>#N/A</v>
      </c>
      <c r="AR92" s="6" t="e">
        <f t="shared" si="149"/>
        <v>#N/A</v>
      </c>
      <c r="AS92">
        <v>68</v>
      </c>
      <c r="AT92" s="100">
        <f>$C$83</f>
        <v>0.49698510633967802</v>
      </c>
      <c r="AU92" s="6" t="e">
        <f t="shared" si="150"/>
        <v>#N/A</v>
      </c>
      <c r="AV92" s="6" t="e">
        <f t="shared" si="151"/>
        <v>#N/A</v>
      </c>
      <c r="AW92">
        <v>67</v>
      </c>
      <c r="AX92" s="100">
        <f>$C$82</f>
        <v>0.50298485410554905</v>
      </c>
      <c r="AY92" s="6" t="e">
        <f t="shared" si="152"/>
        <v>#N/A</v>
      </c>
      <c r="AZ92" s="6" t="e">
        <f t="shared" si="153"/>
        <v>#N/A</v>
      </c>
      <c r="BA92">
        <v>66</v>
      </c>
      <c r="BB92" s="100">
        <f>$C$81</f>
        <v>0.50905703255957313</v>
      </c>
      <c r="BC92" s="6" t="e">
        <f t="shared" si="154"/>
        <v>#N/A</v>
      </c>
      <c r="BD92" s="6" t="e">
        <f t="shared" si="155"/>
        <v>#N/A</v>
      </c>
      <c r="BE92">
        <v>65</v>
      </c>
      <c r="BF92" s="100">
        <f>$C$80</f>
        <v>0.5152025161059407</v>
      </c>
      <c r="BG92" s="6" t="e">
        <f t="shared" ref="BG92:BG107" si="156">-$D$10*(1-BF92)</f>
        <v>#N/A</v>
      </c>
      <c r="BH92" s="6" t="e">
        <f t="shared" ref="BH92:BH107" si="157">$D$10+BG92</f>
        <v>#N/A</v>
      </c>
      <c r="BI92">
        <v>64</v>
      </c>
      <c r="BJ92" s="100">
        <f>$C$79</f>
        <v>0.52142218970490173</v>
      </c>
      <c r="BK92" s="6" t="e">
        <f t="shared" si="96"/>
        <v>#N/A</v>
      </c>
      <c r="BL92" s="6" t="e">
        <f t="shared" si="97"/>
        <v>#N/A</v>
      </c>
      <c r="BM92">
        <v>63</v>
      </c>
      <c r="BN92" s="100">
        <f>$C$78</f>
        <v>0.52771694900020205</v>
      </c>
      <c r="BO92" s="6" t="e">
        <f t="shared" si="98"/>
        <v>#N/A</v>
      </c>
      <c r="BP92" s="6" t="e">
        <f t="shared" si="99"/>
        <v>#N/A</v>
      </c>
      <c r="BQ92">
        <v>62</v>
      </c>
      <c r="BR92" s="100">
        <f>$C$77</f>
        <v>0.53408770044805776</v>
      </c>
      <c r="BS92" s="6" t="e">
        <f t="shared" si="100"/>
        <v>#N/A</v>
      </c>
      <c r="BT92" s="6" t="e">
        <f t="shared" si="101"/>
        <v>#N/A</v>
      </c>
      <c r="BU92">
        <v>61</v>
      </c>
      <c r="BV92" s="100">
        <f>$C$76</f>
        <v>0.54053536144768588</v>
      </c>
      <c r="BW92" s="6" t="e">
        <f t="shared" si="102"/>
        <v>#N/A</v>
      </c>
      <c r="BX92" s="6" t="e">
        <f t="shared" si="103"/>
        <v>#N/A</v>
      </c>
      <c r="BY92">
        <v>60</v>
      </c>
      <c r="BZ92" s="100">
        <f>$C$75</f>
        <v>0.54706086047341207</v>
      </c>
      <c r="CA92" s="6" t="e">
        <f t="shared" si="104"/>
        <v>#N/A</v>
      </c>
      <c r="CB92" s="6" t="e">
        <f t="shared" si="105"/>
        <v>#N/A</v>
      </c>
      <c r="CC92">
        <v>59</v>
      </c>
      <c r="CD92" s="100">
        <f>$C$74</f>
        <v>0.55366513720837218</v>
      </c>
      <c r="CE92" s="6" t="e">
        <f t="shared" si="106"/>
        <v>#N/A</v>
      </c>
      <c r="CF92" s="6" t="e">
        <f t="shared" si="107"/>
        <v>#N/A</v>
      </c>
      <c r="CG92">
        <v>58</v>
      </c>
      <c r="CH92" s="100">
        <f>$C$73</f>
        <v>0.56034914267982816</v>
      </c>
      <c r="CI92" s="6" t="e">
        <f t="shared" si="108"/>
        <v>#N/A</v>
      </c>
      <c r="CJ92" s="6" t="e">
        <f t="shared" si="109"/>
        <v>#N/A</v>
      </c>
      <c r="CK92">
        <v>57</v>
      </c>
      <c r="CL92" s="100">
        <f>$C$72</f>
        <v>0.56711383939611815</v>
      </c>
      <c r="CM92" s="6" t="e">
        <f t="shared" si="110"/>
        <v>#N/A</v>
      </c>
      <c r="CN92" s="6" t="e">
        <f t="shared" si="111"/>
        <v>#N/A</v>
      </c>
      <c r="CO92">
        <v>56</v>
      </c>
      <c r="CP92" s="100">
        <f>$C$71</f>
        <v>0.5739602014852585</v>
      </c>
      <c r="CQ92" s="6" t="e">
        <f t="shared" si="112"/>
        <v>#N/A</v>
      </c>
      <c r="CR92" s="6" t="e">
        <f t="shared" si="113"/>
        <v>#N/A</v>
      </c>
      <c r="CS92">
        <v>55</v>
      </c>
      <c r="CT92" s="100">
        <f>$C$70</f>
        <v>0.5808892148352206</v>
      </c>
      <c r="CU92" s="6" t="e">
        <f t="shared" si="114"/>
        <v>#N/A</v>
      </c>
      <c r="CV92" s="6" t="e">
        <f t="shared" si="115"/>
        <v>#N/A</v>
      </c>
      <c r="CW92">
        <v>54</v>
      </c>
      <c r="CX92" s="100">
        <f>$C$69</f>
        <v>0.58790187723590059</v>
      </c>
      <c r="CY92" s="6" t="e">
        <f t="shared" si="116"/>
        <v>#N/A</v>
      </c>
      <c r="CZ92" s="6" t="e">
        <f t="shared" si="117"/>
        <v>#N/A</v>
      </c>
      <c r="DA92">
        <v>53</v>
      </c>
      <c r="DB92" s="100">
        <f>$C$68</f>
        <v>0.5949991985228017</v>
      </c>
      <c r="DC92" s="6" t="e">
        <f t="shared" si="118"/>
        <v>#N/A</v>
      </c>
      <c r="DD92" s="6" t="e">
        <f t="shared" si="119"/>
        <v>#N/A</v>
      </c>
      <c r="DE92">
        <v>52</v>
      </c>
      <c r="DF92" s="100">
        <f>$C$67</f>
        <v>0.60218220072245376</v>
      </c>
      <c r="DG92" s="6" t="e">
        <f t="shared" si="120"/>
        <v>#N/A</v>
      </c>
      <c r="DH92" s="6" t="e">
        <f t="shared" si="121"/>
        <v>#N/A</v>
      </c>
      <c r="DI92">
        <v>51</v>
      </c>
      <c r="DJ92" s="100">
        <f>$C$66</f>
        <v>0.60945191819958566</v>
      </c>
      <c r="DK92" s="6" t="e">
        <f t="shared" si="122"/>
        <v>#N/A</v>
      </c>
      <c r="DL92" s="6" t="e">
        <f t="shared" si="123"/>
        <v>#N/A</v>
      </c>
      <c r="DM92">
        <v>50</v>
      </c>
      <c r="DN92" s="100">
        <f>$C$65</f>
        <v>0.61680939780607624</v>
      </c>
      <c r="DO92" s="6" t="e">
        <f t="shared" si="124"/>
        <v>#N/A</v>
      </c>
      <c r="DP92" s="6" t="e">
        <f t="shared" si="125"/>
        <v>#N/A</v>
      </c>
      <c r="DQ92">
        <v>49</v>
      </c>
      <c r="DR92" s="100">
        <f>$C$64</f>
        <v>0.62425569903170264</v>
      </c>
      <c r="DS92" s="6" t="e">
        <f t="shared" si="126"/>
        <v>#N/A</v>
      </c>
      <c r="DT92" s="6" t="e">
        <f t="shared" si="127"/>
        <v>#N/A</v>
      </c>
      <c r="DU92">
        <v>48</v>
      </c>
      <c r="DV92" s="100">
        <f>$C$63</f>
        <v>0.63179189415670867</v>
      </c>
      <c r="DW92" s="6" t="e">
        <f t="shared" si="128"/>
        <v>#N/A</v>
      </c>
      <c r="DX92" s="6" t="e">
        <f t="shared" si="129"/>
        <v>#N/A</v>
      </c>
    </row>
    <row r="93" spans="2:128">
      <c r="B93">
        <v>78</v>
      </c>
      <c r="C93" s="100">
        <f>Parameters!$C$41*EXP(Parameters!$D$41*B93)</f>
        <v>0.4407862475567102</v>
      </c>
      <c r="D93" s="6" t="e">
        <f t="shared" si="130"/>
        <v>#N/A</v>
      </c>
      <c r="E93" s="6" t="e">
        <f t="shared" si="131"/>
        <v>#N/A</v>
      </c>
      <c r="G93" s="99"/>
      <c r="I93">
        <v>78</v>
      </c>
      <c r="J93" s="100">
        <f>$C$93</f>
        <v>0.4407862475567102</v>
      </c>
      <c r="K93" s="6" t="e">
        <f t="shared" si="132"/>
        <v>#N/A</v>
      </c>
      <c r="L93" s="6" t="e">
        <f t="shared" si="133"/>
        <v>#N/A</v>
      </c>
      <c r="M93">
        <v>77</v>
      </c>
      <c r="N93" s="100">
        <f>$C$92</f>
        <v>0.44610754646540923</v>
      </c>
      <c r="O93" s="6" t="e">
        <f t="shared" si="134"/>
        <v>#N/A</v>
      </c>
      <c r="P93" s="6" t="e">
        <f t="shared" si="135"/>
        <v>#N/A</v>
      </c>
      <c r="Q93">
        <v>76</v>
      </c>
      <c r="R93" s="100">
        <f>$C$91</f>
        <v>0.45149308563167689</v>
      </c>
      <c r="S93" s="6" t="e">
        <f t="shared" si="136"/>
        <v>#N/A</v>
      </c>
      <c r="T93" s="6" t="e">
        <f t="shared" si="137"/>
        <v>#N/A</v>
      </c>
      <c r="U93">
        <v>75</v>
      </c>
      <c r="V93" s="100">
        <f>$C$90</f>
        <v>0.45694364058245929</v>
      </c>
      <c r="W93" s="6" t="e">
        <f t="shared" si="138"/>
        <v>#N/A</v>
      </c>
      <c r="X93" s="6" t="e">
        <f t="shared" si="139"/>
        <v>#N/A</v>
      </c>
      <c r="Y93">
        <v>74</v>
      </c>
      <c r="Z93" s="100">
        <f>$C$89</f>
        <v>0.46245999620708794</v>
      </c>
      <c r="AA93" s="6" t="e">
        <f t="shared" si="140"/>
        <v>#N/A</v>
      </c>
      <c r="AB93" s="6" t="e">
        <f t="shared" si="141"/>
        <v>#N/A</v>
      </c>
      <c r="AC93">
        <v>73</v>
      </c>
      <c r="AD93" s="100">
        <f>$C$88</f>
        <v>0.46804294687030512</v>
      </c>
      <c r="AE93" s="6" t="e">
        <f t="shared" si="142"/>
        <v>#N/A</v>
      </c>
      <c r="AF93" s="6" t="e">
        <f t="shared" si="143"/>
        <v>#N/A</v>
      </c>
      <c r="AG93">
        <v>72</v>
      </c>
      <c r="AH93" s="100">
        <f>$C$87</f>
        <v>0.47369329652665376</v>
      </c>
      <c r="AI93" s="6" t="e">
        <f t="shared" si="144"/>
        <v>#N/A</v>
      </c>
      <c r="AJ93" s="6" t="e">
        <f t="shared" si="145"/>
        <v>#N/A</v>
      </c>
      <c r="AK93">
        <v>71</v>
      </c>
      <c r="AL93" s="100">
        <f>$C$86</f>
        <v>0.47941185883624815</v>
      </c>
      <c r="AM93" s="6" t="e">
        <f t="shared" si="146"/>
        <v>#N/A</v>
      </c>
      <c r="AN93" s="6" t="e">
        <f t="shared" si="147"/>
        <v>#N/A</v>
      </c>
      <c r="AO93">
        <v>70</v>
      </c>
      <c r="AP93" s="100">
        <f>$C$85</f>
        <v>0.48519945728194264</v>
      </c>
      <c r="AQ93" s="6" t="e">
        <f t="shared" si="148"/>
        <v>#N/A</v>
      </c>
      <c r="AR93" s="6" t="e">
        <f t="shared" si="149"/>
        <v>#N/A</v>
      </c>
      <c r="AS93">
        <v>69</v>
      </c>
      <c r="AT93" s="100">
        <f>$C$84</f>
        <v>0.49105692528791434</v>
      </c>
      <c r="AU93" s="6" t="e">
        <f t="shared" si="150"/>
        <v>#N/A</v>
      </c>
      <c r="AV93" s="6" t="e">
        <f t="shared" si="151"/>
        <v>#N/A</v>
      </c>
      <c r="AW93">
        <v>68</v>
      </c>
      <c r="AX93" s="100">
        <f>$C$83</f>
        <v>0.49698510633967802</v>
      </c>
      <c r="AY93" s="6" t="e">
        <f t="shared" si="152"/>
        <v>#N/A</v>
      </c>
      <c r="AZ93" s="6" t="e">
        <f t="shared" si="153"/>
        <v>#N/A</v>
      </c>
      <c r="BA93">
        <v>67</v>
      </c>
      <c r="BB93" s="100">
        <f>$C$82</f>
        <v>0.50298485410554905</v>
      </c>
      <c r="BC93" s="6" t="e">
        <f t="shared" si="154"/>
        <v>#N/A</v>
      </c>
      <c r="BD93" s="6" t="e">
        <f t="shared" si="155"/>
        <v>#N/A</v>
      </c>
      <c r="BE93">
        <v>66</v>
      </c>
      <c r="BF93" s="100">
        <f>$C$81</f>
        <v>0.50905703255957313</v>
      </c>
      <c r="BG93" s="6" t="e">
        <f t="shared" si="156"/>
        <v>#N/A</v>
      </c>
      <c r="BH93" s="6" t="e">
        <f t="shared" si="157"/>
        <v>#N/A</v>
      </c>
      <c r="BI93">
        <v>65</v>
      </c>
      <c r="BJ93" s="100">
        <f>$C$80</f>
        <v>0.5152025161059407</v>
      </c>
      <c r="BK93" s="6" t="e">
        <f t="shared" ref="BK93:BK108" si="158">-$D$10*(1-BJ93)</f>
        <v>#N/A</v>
      </c>
      <c r="BL93" s="6" t="e">
        <f t="shared" ref="BL93:BL108" si="159">$D$10+BK93</f>
        <v>#N/A</v>
      </c>
      <c r="BM93">
        <v>64</v>
      </c>
      <c r="BN93" s="100">
        <f>$C$79</f>
        <v>0.52142218970490173</v>
      </c>
      <c r="BO93" s="6" t="e">
        <f t="shared" si="98"/>
        <v>#N/A</v>
      </c>
      <c r="BP93" s="6" t="e">
        <f t="shared" si="99"/>
        <v>#N/A</v>
      </c>
      <c r="BQ93">
        <v>63</v>
      </c>
      <c r="BR93" s="100">
        <f>$C$78</f>
        <v>0.52771694900020205</v>
      </c>
      <c r="BS93" s="6" t="e">
        <f t="shared" si="100"/>
        <v>#N/A</v>
      </c>
      <c r="BT93" s="6" t="e">
        <f t="shared" si="101"/>
        <v>#N/A</v>
      </c>
      <c r="BU93">
        <v>62</v>
      </c>
      <c r="BV93" s="100">
        <f>$C$77</f>
        <v>0.53408770044805776</v>
      </c>
      <c r="BW93" s="6" t="e">
        <f t="shared" si="102"/>
        <v>#N/A</v>
      </c>
      <c r="BX93" s="6" t="e">
        <f t="shared" si="103"/>
        <v>#N/A</v>
      </c>
      <c r="BY93">
        <v>61</v>
      </c>
      <c r="BZ93" s="100">
        <f>$C$76</f>
        <v>0.54053536144768588</v>
      </c>
      <c r="CA93" s="6" t="e">
        <f t="shared" si="104"/>
        <v>#N/A</v>
      </c>
      <c r="CB93" s="6" t="e">
        <f t="shared" si="105"/>
        <v>#N/A</v>
      </c>
      <c r="CC93">
        <v>60</v>
      </c>
      <c r="CD93" s="100">
        <f>$C$75</f>
        <v>0.54706086047341207</v>
      </c>
      <c r="CE93" s="6" t="e">
        <f t="shared" si="106"/>
        <v>#N/A</v>
      </c>
      <c r="CF93" s="6" t="e">
        <f t="shared" si="107"/>
        <v>#N/A</v>
      </c>
      <c r="CG93">
        <v>59</v>
      </c>
      <c r="CH93" s="100">
        <f>$C$74</f>
        <v>0.55366513720837218</v>
      </c>
      <c r="CI93" s="6" t="e">
        <f t="shared" si="108"/>
        <v>#N/A</v>
      </c>
      <c r="CJ93" s="6" t="e">
        <f t="shared" si="109"/>
        <v>#N/A</v>
      </c>
      <c r="CK93">
        <v>58</v>
      </c>
      <c r="CL93" s="100">
        <f>$C$73</f>
        <v>0.56034914267982816</v>
      </c>
      <c r="CM93" s="6" t="e">
        <f t="shared" si="110"/>
        <v>#N/A</v>
      </c>
      <c r="CN93" s="6" t="e">
        <f t="shared" si="111"/>
        <v>#N/A</v>
      </c>
      <c r="CO93">
        <v>57</v>
      </c>
      <c r="CP93" s="100">
        <f>$C$72</f>
        <v>0.56711383939611815</v>
      </c>
      <c r="CQ93" s="6" t="e">
        <f t="shared" si="112"/>
        <v>#N/A</v>
      </c>
      <c r="CR93" s="6" t="e">
        <f t="shared" si="113"/>
        <v>#N/A</v>
      </c>
      <c r="CS93">
        <v>56</v>
      </c>
      <c r="CT93" s="100">
        <f>$C$71</f>
        <v>0.5739602014852585</v>
      </c>
      <c r="CU93" s="6" t="e">
        <f t="shared" si="114"/>
        <v>#N/A</v>
      </c>
      <c r="CV93" s="6" t="e">
        <f t="shared" si="115"/>
        <v>#N/A</v>
      </c>
      <c r="CW93">
        <v>55</v>
      </c>
      <c r="CX93" s="100">
        <f>$C$70</f>
        <v>0.5808892148352206</v>
      </c>
      <c r="CY93" s="6" t="e">
        <f t="shared" si="116"/>
        <v>#N/A</v>
      </c>
      <c r="CZ93" s="6" t="e">
        <f t="shared" si="117"/>
        <v>#N/A</v>
      </c>
      <c r="DA93">
        <v>54</v>
      </c>
      <c r="DB93" s="100">
        <f>$C$69</f>
        <v>0.58790187723590059</v>
      </c>
      <c r="DC93" s="6" t="e">
        <f t="shared" si="118"/>
        <v>#N/A</v>
      </c>
      <c r="DD93" s="6" t="e">
        <f t="shared" si="119"/>
        <v>#N/A</v>
      </c>
      <c r="DE93">
        <v>53</v>
      </c>
      <c r="DF93" s="100">
        <f>$C$68</f>
        <v>0.5949991985228017</v>
      </c>
      <c r="DG93" s="6" t="e">
        <f t="shared" si="120"/>
        <v>#N/A</v>
      </c>
      <c r="DH93" s="6" t="e">
        <f t="shared" si="121"/>
        <v>#N/A</v>
      </c>
      <c r="DI93">
        <v>52</v>
      </c>
      <c r="DJ93" s="100">
        <f>$C$67</f>
        <v>0.60218220072245376</v>
      </c>
      <c r="DK93" s="6" t="e">
        <f t="shared" si="122"/>
        <v>#N/A</v>
      </c>
      <c r="DL93" s="6" t="e">
        <f t="shared" si="123"/>
        <v>#N/A</v>
      </c>
      <c r="DM93">
        <v>51</v>
      </c>
      <c r="DN93" s="100">
        <f>$C$66</f>
        <v>0.60945191819958566</v>
      </c>
      <c r="DO93" s="6" t="e">
        <f t="shared" si="124"/>
        <v>#N/A</v>
      </c>
      <c r="DP93" s="6" t="e">
        <f t="shared" si="125"/>
        <v>#N/A</v>
      </c>
      <c r="DQ93">
        <v>50</v>
      </c>
      <c r="DR93" s="100">
        <f>$C$65</f>
        <v>0.61680939780607624</v>
      </c>
      <c r="DS93" s="6" t="e">
        <f t="shared" si="126"/>
        <v>#N/A</v>
      </c>
      <c r="DT93" s="6" t="e">
        <f t="shared" si="127"/>
        <v>#N/A</v>
      </c>
      <c r="DU93">
        <v>49</v>
      </c>
      <c r="DV93" s="100">
        <f>$C$64</f>
        <v>0.62425569903170264</v>
      </c>
      <c r="DW93" s="6" t="e">
        <f t="shared" si="128"/>
        <v>#N/A</v>
      </c>
      <c r="DX93" s="6" t="e">
        <f t="shared" si="129"/>
        <v>#N/A</v>
      </c>
    </row>
    <row r="94" spans="2:128">
      <c r="B94">
        <v>79</v>
      </c>
      <c r="C94" s="100">
        <f>Parameters!$C$41*EXP(Parameters!$D$41*B94)</f>
        <v>0.43552842262934155</v>
      </c>
      <c r="D94" s="6" t="e">
        <f t="shared" si="130"/>
        <v>#N/A</v>
      </c>
      <c r="E94" s="6" t="e">
        <f t="shared" si="131"/>
        <v>#N/A</v>
      </c>
      <c r="G94" s="99"/>
      <c r="I94">
        <v>79</v>
      </c>
      <c r="J94" s="100">
        <f>$C$94</f>
        <v>0.43552842262934155</v>
      </c>
      <c r="K94" s="6" t="e">
        <f t="shared" si="132"/>
        <v>#N/A</v>
      </c>
      <c r="L94" s="6" t="e">
        <f t="shared" si="133"/>
        <v>#N/A</v>
      </c>
      <c r="M94">
        <v>78</v>
      </c>
      <c r="N94" s="100">
        <f>$C$93</f>
        <v>0.4407862475567102</v>
      </c>
      <c r="O94" s="6" t="e">
        <f t="shared" si="134"/>
        <v>#N/A</v>
      </c>
      <c r="P94" s="6" t="e">
        <f t="shared" si="135"/>
        <v>#N/A</v>
      </c>
      <c r="Q94">
        <v>77</v>
      </c>
      <c r="R94" s="100">
        <f>$C$92</f>
        <v>0.44610754646540923</v>
      </c>
      <c r="S94" s="6" t="e">
        <f t="shared" si="136"/>
        <v>#N/A</v>
      </c>
      <c r="T94" s="6" t="e">
        <f t="shared" si="137"/>
        <v>#N/A</v>
      </c>
      <c r="U94">
        <v>76</v>
      </c>
      <c r="V94" s="100">
        <f>$C$91</f>
        <v>0.45149308563167689</v>
      </c>
      <c r="W94" s="6" t="e">
        <f t="shared" si="138"/>
        <v>#N/A</v>
      </c>
      <c r="X94" s="6" t="e">
        <f t="shared" si="139"/>
        <v>#N/A</v>
      </c>
      <c r="Y94">
        <v>75</v>
      </c>
      <c r="Z94" s="100">
        <f>$C$90</f>
        <v>0.45694364058245929</v>
      </c>
      <c r="AA94" s="6" t="e">
        <f t="shared" si="140"/>
        <v>#N/A</v>
      </c>
      <c r="AB94" s="6" t="e">
        <f t="shared" si="141"/>
        <v>#N/A</v>
      </c>
      <c r="AC94">
        <v>74</v>
      </c>
      <c r="AD94" s="100">
        <f>$C$89</f>
        <v>0.46245999620708794</v>
      </c>
      <c r="AE94" s="6" t="e">
        <f t="shared" si="142"/>
        <v>#N/A</v>
      </c>
      <c r="AF94" s="6" t="e">
        <f t="shared" si="143"/>
        <v>#N/A</v>
      </c>
      <c r="AG94">
        <v>73</v>
      </c>
      <c r="AH94" s="100">
        <f>$C$88</f>
        <v>0.46804294687030512</v>
      </c>
      <c r="AI94" s="6" t="e">
        <f t="shared" si="144"/>
        <v>#N/A</v>
      </c>
      <c r="AJ94" s="6" t="e">
        <f t="shared" si="145"/>
        <v>#N/A</v>
      </c>
      <c r="AK94">
        <v>72</v>
      </c>
      <c r="AL94" s="100">
        <f>$C$87</f>
        <v>0.47369329652665376</v>
      </c>
      <c r="AM94" s="6" t="e">
        <f t="shared" si="146"/>
        <v>#N/A</v>
      </c>
      <c r="AN94" s="6" t="e">
        <f t="shared" si="147"/>
        <v>#N/A</v>
      </c>
      <c r="AO94">
        <v>71</v>
      </c>
      <c r="AP94" s="100">
        <f>$C$86</f>
        <v>0.47941185883624815</v>
      </c>
      <c r="AQ94" s="6" t="e">
        <f t="shared" si="148"/>
        <v>#N/A</v>
      </c>
      <c r="AR94" s="6" t="e">
        <f t="shared" si="149"/>
        <v>#N/A</v>
      </c>
      <c r="AS94">
        <v>70</v>
      </c>
      <c r="AT94" s="100">
        <f>$C$85</f>
        <v>0.48519945728194264</v>
      </c>
      <c r="AU94" s="6" t="e">
        <f t="shared" si="150"/>
        <v>#N/A</v>
      </c>
      <c r="AV94" s="6" t="e">
        <f t="shared" si="151"/>
        <v>#N/A</v>
      </c>
      <c r="AW94">
        <v>69</v>
      </c>
      <c r="AX94" s="100">
        <f>$C$84</f>
        <v>0.49105692528791434</v>
      </c>
      <c r="AY94" s="6" t="e">
        <f t="shared" si="152"/>
        <v>#N/A</v>
      </c>
      <c r="AZ94" s="6" t="e">
        <f t="shared" si="153"/>
        <v>#N/A</v>
      </c>
      <c r="BA94">
        <v>68</v>
      </c>
      <c r="BB94" s="100">
        <f>$C$83</f>
        <v>0.49698510633967802</v>
      </c>
      <c r="BC94" s="6" t="e">
        <f t="shared" si="154"/>
        <v>#N/A</v>
      </c>
      <c r="BD94" s="6" t="e">
        <f t="shared" si="155"/>
        <v>#N/A</v>
      </c>
      <c r="BE94">
        <v>67</v>
      </c>
      <c r="BF94" s="100">
        <f>$C$82</f>
        <v>0.50298485410554905</v>
      </c>
      <c r="BG94" s="6" t="e">
        <f t="shared" si="156"/>
        <v>#N/A</v>
      </c>
      <c r="BH94" s="6" t="e">
        <f t="shared" si="157"/>
        <v>#N/A</v>
      </c>
      <c r="BI94">
        <v>66</v>
      </c>
      <c r="BJ94" s="100">
        <f>$C$81</f>
        <v>0.50905703255957313</v>
      </c>
      <c r="BK94" s="6" t="e">
        <f t="shared" si="158"/>
        <v>#N/A</v>
      </c>
      <c r="BL94" s="6" t="e">
        <f t="shared" si="159"/>
        <v>#N/A</v>
      </c>
      <c r="BM94">
        <v>65</v>
      </c>
      <c r="BN94" s="100">
        <f>$C$80</f>
        <v>0.5152025161059407</v>
      </c>
      <c r="BO94" s="6" t="e">
        <f t="shared" ref="BO94:BO109" si="160">-$D$10*(1-BN94)</f>
        <v>#N/A</v>
      </c>
      <c r="BP94" s="6" t="e">
        <f t="shared" ref="BP94:BP109" si="161">$D$10+BO94</f>
        <v>#N/A</v>
      </c>
      <c r="BQ94">
        <v>64</v>
      </c>
      <c r="BR94" s="100">
        <f>$C$79</f>
        <v>0.52142218970490173</v>
      </c>
      <c r="BS94" s="6" t="e">
        <f t="shared" si="100"/>
        <v>#N/A</v>
      </c>
      <c r="BT94" s="6" t="e">
        <f t="shared" si="101"/>
        <v>#N/A</v>
      </c>
      <c r="BU94">
        <v>63</v>
      </c>
      <c r="BV94" s="100">
        <f>$C$78</f>
        <v>0.52771694900020205</v>
      </c>
      <c r="BW94" s="6" t="e">
        <f t="shared" si="102"/>
        <v>#N/A</v>
      </c>
      <c r="BX94" s="6" t="e">
        <f t="shared" si="103"/>
        <v>#N/A</v>
      </c>
      <c r="BY94">
        <v>62</v>
      </c>
      <c r="BZ94" s="100">
        <f>$C$77</f>
        <v>0.53408770044805776</v>
      </c>
      <c r="CA94" s="6" t="e">
        <f t="shared" si="104"/>
        <v>#N/A</v>
      </c>
      <c r="CB94" s="6" t="e">
        <f t="shared" si="105"/>
        <v>#N/A</v>
      </c>
      <c r="CC94">
        <v>61</v>
      </c>
      <c r="CD94" s="100">
        <f>$C$76</f>
        <v>0.54053536144768588</v>
      </c>
      <c r="CE94" s="6" t="e">
        <f t="shared" si="106"/>
        <v>#N/A</v>
      </c>
      <c r="CF94" s="6" t="e">
        <f t="shared" si="107"/>
        <v>#N/A</v>
      </c>
      <c r="CG94">
        <v>60</v>
      </c>
      <c r="CH94" s="100">
        <f>$C$75</f>
        <v>0.54706086047341207</v>
      </c>
      <c r="CI94" s="6" t="e">
        <f t="shared" si="108"/>
        <v>#N/A</v>
      </c>
      <c r="CJ94" s="6" t="e">
        <f t="shared" si="109"/>
        <v>#N/A</v>
      </c>
      <c r="CK94">
        <v>59</v>
      </c>
      <c r="CL94" s="100">
        <f>$C$74</f>
        <v>0.55366513720837218</v>
      </c>
      <c r="CM94" s="6" t="e">
        <f t="shared" si="110"/>
        <v>#N/A</v>
      </c>
      <c r="CN94" s="6" t="e">
        <f t="shared" si="111"/>
        <v>#N/A</v>
      </c>
      <c r="CO94">
        <v>58</v>
      </c>
      <c r="CP94" s="100">
        <f>$C$73</f>
        <v>0.56034914267982816</v>
      </c>
      <c r="CQ94" s="6" t="e">
        <f t="shared" si="112"/>
        <v>#N/A</v>
      </c>
      <c r="CR94" s="6" t="e">
        <f t="shared" si="113"/>
        <v>#N/A</v>
      </c>
      <c r="CS94">
        <v>57</v>
      </c>
      <c r="CT94" s="100">
        <f>$C$72</f>
        <v>0.56711383939611815</v>
      </c>
      <c r="CU94" s="6" t="e">
        <f t="shared" si="114"/>
        <v>#N/A</v>
      </c>
      <c r="CV94" s="6" t="e">
        <f t="shared" si="115"/>
        <v>#N/A</v>
      </c>
      <c r="CW94">
        <v>56</v>
      </c>
      <c r="CX94" s="100">
        <f>$C$71</f>
        <v>0.5739602014852585</v>
      </c>
      <c r="CY94" s="6" t="e">
        <f t="shared" si="116"/>
        <v>#N/A</v>
      </c>
      <c r="CZ94" s="6" t="e">
        <f t="shared" si="117"/>
        <v>#N/A</v>
      </c>
      <c r="DA94">
        <v>55</v>
      </c>
      <c r="DB94" s="100">
        <f>$C$70</f>
        <v>0.5808892148352206</v>
      </c>
      <c r="DC94" s="6" t="e">
        <f t="shared" si="118"/>
        <v>#N/A</v>
      </c>
      <c r="DD94" s="6" t="e">
        <f t="shared" si="119"/>
        <v>#N/A</v>
      </c>
      <c r="DE94">
        <v>54</v>
      </c>
      <c r="DF94" s="100">
        <f>$C$69</f>
        <v>0.58790187723590059</v>
      </c>
      <c r="DG94" s="6" t="e">
        <f t="shared" si="120"/>
        <v>#N/A</v>
      </c>
      <c r="DH94" s="6" t="e">
        <f t="shared" si="121"/>
        <v>#N/A</v>
      </c>
      <c r="DI94">
        <v>53</v>
      </c>
      <c r="DJ94" s="100">
        <f>$C$68</f>
        <v>0.5949991985228017</v>
      </c>
      <c r="DK94" s="6" t="e">
        <f t="shared" si="122"/>
        <v>#N/A</v>
      </c>
      <c r="DL94" s="6" t="e">
        <f t="shared" si="123"/>
        <v>#N/A</v>
      </c>
      <c r="DM94">
        <v>52</v>
      </c>
      <c r="DN94" s="100">
        <f>$C$67</f>
        <v>0.60218220072245376</v>
      </c>
      <c r="DO94" s="6" t="e">
        <f t="shared" si="124"/>
        <v>#N/A</v>
      </c>
      <c r="DP94" s="6" t="e">
        <f t="shared" si="125"/>
        <v>#N/A</v>
      </c>
      <c r="DQ94">
        <v>51</v>
      </c>
      <c r="DR94" s="100">
        <f>$C$66</f>
        <v>0.60945191819958566</v>
      </c>
      <c r="DS94" s="6" t="e">
        <f t="shared" si="126"/>
        <v>#N/A</v>
      </c>
      <c r="DT94" s="6" t="e">
        <f t="shared" si="127"/>
        <v>#N/A</v>
      </c>
      <c r="DU94">
        <v>50</v>
      </c>
      <c r="DV94" s="100">
        <f>$C$65</f>
        <v>0.61680939780607624</v>
      </c>
      <c r="DW94" s="6" t="e">
        <f t="shared" si="128"/>
        <v>#N/A</v>
      </c>
      <c r="DX94" s="6" t="e">
        <f t="shared" si="129"/>
        <v>#N/A</v>
      </c>
    </row>
    <row r="95" spans="2:128">
      <c r="B95">
        <v>80</v>
      </c>
      <c r="C95" s="100">
        <f>Parameters!$C$41*EXP(Parameters!$D$41*B95)</f>
        <v>0.4303333145474284</v>
      </c>
      <c r="D95" s="6" t="e">
        <f t="shared" si="130"/>
        <v>#N/A</v>
      </c>
      <c r="E95" s="6" t="e">
        <f t="shared" si="131"/>
        <v>#N/A</v>
      </c>
      <c r="G95" s="99"/>
      <c r="I95">
        <v>80</v>
      </c>
      <c r="J95" s="100">
        <f>$C$95</f>
        <v>0.4303333145474284</v>
      </c>
      <c r="K95" s="6" t="e">
        <f t="shared" si="132"/>
        <v>#N/A</v>
      </c>
      <c r="L95" s="6" t="e">
        <f t="shared" si="133"/>
        <v>#N/A</v>
      </c>
      <c r="M95">
        <v>79</v>
      </c>
      <c r="N95" s="100">
        <f>$C$94</f>
        <v>0.43552842262934155</v>
      </c>
      <c r="O95" s="6" t="e">
        <f t="shared" si="134"/>
        <v>#N/A</v>
      </c>
      <c r="P95" s="6" t="e">
        <f t="shared" si="135"/>
        <v>#N/A</v>
      </c>
      <c r="Q95">
        <v>78</v>
      </c>
      <c r="R95" s="100">
        <f>$C$93</f>
        <v>0.4407862475567102</v>
      </c>
      <c r="S95" s="6" t="e">
        <f t="shared" si="136"/>
        <v>#N/A</v>
      </c>
      <c r="T95" s="6" t="e">
        <f t="shared" si="137"/>
        <v>#N/A</v>
      </c>
      <c r="U95">
        <v>77</v>
      </c>
      <c r="V95" s="100">
        <f>$C$92</f>
        <v>0.44610754646540923</v>
      </c>
      <c r="W95" s="6" t="e">
        <f t="shared" si="138"/>
        <v>#N/A</v>
      </c>
      <c r="X95" s="6" t="e">
        <f t="shared" si="139"/>
        <v>#N/A</v>
      </c>
      <c r="Y95">
        <v>76</v>
      </c>
      <c r="Z95" s="100">
        <f>$C$91</f>
        <v>0.45149308563167689</v>
      </c>
      <c r="AA95" s="6" t="e">
        <f t="shared" si="140"/>
        <v>#N/A</v>
      </c>
      <c r="AB95" s="6" t="e">
        <f t="shared" si="141"/>
        <v>#N/A</v>
      </c>
      <c r="AC95">
        <v>75</v>
      </c>
      <c r="AD95" s="100">
        <f>$C$90</f>
        <v>0.45694364058245929</v>
      </c>
      <c r="AE95" s="6" t="e">
        <f t="shared" si="142"/>
        <v>#N/A</v>
      </c>
      <c r="AF95" s="6" t="e">
        <f t="shared" si="143"/>
        <v>#N/A</v>
      </c>
      <c r="AG95">
        <v>74</v>
      </c>
      <c r="AH95" s="100">
        <f>$C$89</f>
        <v>0.46245999620708794</v>
      </c>
      <c r="AI95" s="6" t="e">
        <f t="shared" si="144"/>
        <v>#N/A</v>
      </c>
      <c r="AJ95" s="6" t="e">
        <f t="shared" si="145"/>
        <v>#N/A</v>
      </c>
      <c r="AK95">
        <v>73</v>
      </c>
      <c r="AL95" s="100">
        <f>$C$88</f>
        <v>0.46804294687030512</v>
      </c>
      <c r="AM95" s="6" t="e">
        <f t="shared" si="146"/>
        <v>#N/A</v>
      </c>
      <c r="AN95" s="6" t="e">
        <f t="shared" si="147"/>
        <v>#N/A</v>
      </c>
      <c r="AO95">
        <v>72</v>
      </c>
      <c r="AP95" s="100">
        <f>$C$87</f>
        <v>0.47369329652665376</v>
      </c>
      <c r="AQ95" s="6" t="e">
        <f t="shared" si="148"/>
        <v>#N/A</v>
      </c>
      <c r="AR95" s="6" t="e">
        <f t="shared" si="149"/>
        <v>#N/A</v>
      </c>
      <c r="AS95">
        <v>71</v>
      </c>
      <c r="AT95" s="100">
        <f>$C$86</f>
        <v>0.47941185883624815</v>
      </c>
      <c r="AU95" s="6" t="e">
        <f t="shared" si="150"/>
        <v>#N/A</v>
      </c>
      <c r="AV95" s="6" t="e">
        <f t="shared" si="151"/>
        <v>#N/A</v>
      </c>
      <c r="AW95">
        <v>70</v>
      </c>
      <c r="AX95" s="100">
        <f>$C$85</f>
        <v>0.48519945728194264</v>
      </c>
      <c r="AY95" s="6" t="e">
        <f t="shared" si="152"/>
        <v>#N/A</v>
      </c>
      <c r="AZ95" s="6" t="e">
        <f t="shared" si="153"/>
        <v>#N/A</v>
      </c>
      <c r="BA95">
        <v>69</v>
      </c>
      <c r="BB95" s="100">
        <f>$C$84</f>
        <v>0.49105692528791434</v>
      </c>
      <c r="BC95" s="6" t="e">
        <f t="shared" si="154"/>
        <v>#N/A</v>
      </c>
      <c r="BD95" s="6" t="e">
        <f t="shared" si="155"/>
        <v>#N/A</v>
      </c>
      <c r="BE95">
        <v>68</v>
      </c>
      <c r="BF95" s="100">
        <f>$C$83</f>
        <v>0.49698510633967802</v>
      </c>
      <c r="BG95" s="6" t="e">
        <f t="shared" si="156"/>
        <v>#N/A</v>
      </c>
      <c r="BH95" s="6" t="e">
        <f t="shared" si="157"/>
        <v>#N/A</v>
      </c>
      <c r="BI95">
        <v>67</v>
      </c>
      <c r="BJ95" s="100">
        <f>$C$82</f>
        <v>0.50298485410554905</v>
      </c>
      <c r="BK95" s="6" t="e">
        <f t="shared" si="158"/>
        <v>#N/A</v>
      </c>
      <c r="BL95" s="6" t="e">
        <f t="shared" si="159"/>
        <v>#N/A</v>
      </c>
      <c r="BM95">
        <v>66</v>
      </c>
      <c r="BN95" s="100">
        <f>$C$81</f>
        <v>0.50905703255957313</v>
      </c>
      <c r="BO95" s="6" t="e">
        <f t="shared" si="160"/>
        <v>#N/A</v>
      </c>
      <c r="BP95" s="6" t="e">
        <f t="shared" si="161"/>
        <v>#N/A</v>
      </c>
      <c r="BQ95">
        <v>65</v>
      </c>
      <c r="BR95" s="100">
        <f>$C$80</f>
        <v>0.5152025161059407</v>
      </c>
      <c r="BS95" s="6" t="e">
        <f t="shared" ref="BS95:BS110" si="162">-$D$10*(1-BR95)</f>
        <v>#N/A</v>
      </c>
      <c r="BT95" s="6" t="e">
        <f t="shared" ref="BT95:BT110" si="163">$D$10+BS95</f>
        <v>#N/A</v>
      </c>
      <c r="BU95">
        <v>64</v>
      </c>
      <c r="BV95" s="100">
        <f>$C$79</f>
        <v>0.52142218970490173</v>
      </c>
      <c r="BW95" s="6" t="e">
        <f t="shared" si="102"/>
        <v>#N/A</v>
      </c>
      <c r="BX95" s="6" t="e">
        <f t="shared" si="103"/>
        <v>#N/A</v>
      </c>
      <c r="BY95">
        <v>63</v>
      </c>
      <c r="BZ95" s="100">
        <f>$C$78</f>
        <v>0.52771694900020205</v>
      </c>
      <c r="CA95" s="6" t="e">
        <f t="shared" si="104"/>
        <v>#N/A</v>
      </c>
      <c r="CB95" s="6" t="e">
        <f t="shared" si="105"/>
        <v>#N/A</v>
      </c>
      <c r="CC95">
        <v>62</v>
      </c>
      <c r="CD95" s="100">
        <f>$C$77</f>
        <v>0.53408770044805776</v>
      </c>
      <c r="CE95" s="6" t="e">
        <f t="shared" si="106"/>
        <v>#N/A</v>
      </c>
      <c r="CF95" s="6" t="e">
        <f t="shared" si="107"/>
        <v>#N/A</v>
      </c>
      <c r="CG95">
        <v>61</v>
      </c>
      <c r="CH95" s="100">
        <f>$C$76</f>
        <v>0.54053536144768588</v>
      </c>
      <c r="CI95" s="6" t="e">
        <f t="shared" si="108"/>
        <v>#N/A</v>
      </c>
      <c r="CJ95" s="6" t="e">
        <f t="shared" si="109"/>
        <v>#N/A</v>
      </c>
      <c r="CK95">
        <v>60</v>
      </c>
      <c r="CL95" s="100">
        <f>$C$75</f>
        <v>0.54706086047341207</v>
      </c>
      <c r="CM95" s="6" t="e">
        <f t="shared" si="110"/>
        <v>#N/A</v>
      </c>
      <c r="CN95" s="6" t="e">
        <f t="shared" si="111"/>
        <v>#N/A</v>
      </c>
      <c r="CO95">
        <v>59</v>
      </c>
      <c r="CP95" s="100">
        <f>$C$74</f>
        <v>0.55366513720837218</v>
      </c>
      <c r="CQ95" s="6" t="e">
        <f t="shared" si="112"/>
        <v>#N/A</v>
      </c>
      <c r="CR95" s="6" t="e">
        <f t="shared" si="113"/>
        <v>#N/A</v>
      </c>
      <c r="CS95">
        <v>58</v>
      </c>
      <c r="CT95" s="100">
        <f>$C$73</f>
        <v>0.56034914267982816</v>
      </c>
      <c r="CU95" s="6" t="e">
        <f t="shared" si="114"/>
        <v>#N/A</v>
      </c>
      <c r="CV95" s="6" t="e">
        <f t="shared" si="115"/>
        <v>#N/A</v>
      </c>
      <c r="CW95">
        <v>57</v>
      </c>
      <c r="CX95" s="100">
        <f>$C$72</f>
        <v>0.56711383939611815</v>
      </c>
      <c r="CY95" s="6" t="e">
        <f t="shared" si="116"/>
        <v>#N/A</v>
      </c>
      <c r="CZ95" s="6" t="e">
        <f t="shared" si="117"/>
        <v>#N/A</v>
      </c>
      <c r="DA95">
        <v>56</v>
      </c>
      <c r="DB95" s="100">
        <f>$C$71</f>
        <v>0.5739602014852585</v>
      </c>
      <c r="DC95" s="6" t="e">
        <f t="shared" si="118"/>
        <v>#N/A</v>
      </c>
      <c r="DD95" s="6" t="e">
        <f t="shared" si="119"/>
        <v>#N/A</v>
      </c>
      <c r="DE95">
        <v>55</v>
      </c>
      <c r="DF95" s="100">
        <f>$C$70</f>
        <v>0.5808892148352206</v>
      </c>
      <c r="DG95" s="6" t="e">
        <f t="shared" si="120"/>
        <v>#N/A</v>
      </c>
      <c r="DH95" s="6" t="e">
        <f t="shared" si="121"/>
        <v>#N/A</v>
      </c>
      <c r="DI95">
        <v>54</v>
      </c>
      <c r="DJ95" s="100">
        <f>$C$69</f>
        <v>0.58790187723590059</v>
      </c>
      <c r="DK95" s="6" t="e">
        <f t="shared" si="122"/>
        <v>#N/A</v>
      </c>
      <c r="DL95" s="6" t="e">
        <f t="shared" si="123"/>
        <v>#N/A</v>
      </c>
      <c r="DM95">
        <v>53</v>
      </c>
      <c r="DN95" s="100">
        <f>$C$68</f>
        <v>0.5949991985228017</v>
      </c>
      <c r="DO95" s="6" t="e">
        <f t="shared" si="124"/>
        <v>#N/A</v>
      </c>
      <c r="DP95" s="6" t="e">
        <f t="shared" si="125"/>
        <v>#N/A</v>
      </c>
      <c r="DQ95">
        <v>52</v>
      </c>
      <c r="DR95" s="100">
        <f>$C$67</f>
        <v>0.60218220072245376</v>
      </c>
      <c r="DS95" s="6" t="e">
        <f t="shared" si="126"/>
        <v>#N/A</v>
      </c>
      <c r="DT95" s="6" t="e">
        <f t="shared" si="127"/>
        <v>#N/A</v>
      </c>
      <c r="DU95">
        <v>51</v>
      </c>
      <c r="DV95" s="100">
        <f>$C$66</f>
        <v>0.60945191819958566</v>
      </c>
      <c r="DW95" s="6" t="e">
        <f t="shared" si="128"/>
        <v>#N/A</v>
      </c>
      <c r="DX95" s="6" t="e">
        <f t="shared" si="129"/>
        <v>#N/A</v>
      </c>
    </row>
    <row r="96" spans="2:128">
      <c r="M96">
        <v>80</v>
      </c>
      <c r="N96" s="100">
        <f>$C$95</f>
        <v>0.4303333145474284</v>
      </c>
      <c r="O96" s="6" t="e">
        <f t="shared" si="134"/>
        <v>#N/A</v>
      </c>
      <c r="P96" s="6" t="e">
        <f t="shared" si="135"/>
        <v>#N/A</v>
      </c>
      <c r="Q96">
        <v>79</v>
      </c>
      <c r="R96" s="100">
        <f>$C$94</f>
        <v>0.43552842262934155</v>
      </c>
      <c r="S96" s="6" t="e">
        <f t="shared" si="136"/>
        <v>#N/A</v>
      </c>
      <c r="T96" s="6" t="e">
        <f t="shared" si="137"/>
        <v>#N/A</v>
      </c>
      <c r="U96">
        <v>78</v>
      </c>
      <c r="V96" s="100">
        <f>$C$93</f>
        <v>0.4407862475567102</v>
      </c>
      <c r="W96" s="6" t="e">
        <f t="shared" si="138"/>
        <v>#N/A</v>
      </c>
      <c r="X96" s="6" t="e">
        <f t="shared" si="139"/>
        <v>#N/A</v>
      </c>
      <c r="Y96">
        <v>77</v>
      </c>
      <c r="Z96" s="100">
        <f>$C$92</f>
        <v>0.44610754646540923</v>
      </c>
      <c r="AA96" s="6" t="e">
        <f t="shared" si="140"/>
        <v>#N/A</v>
      </c>
      <c r="AB96" s="6" t="e">
        <f t="shared" si="141"/>
        <v>#N/A</v>
      </c>
      <c r="AC96">
        <v>76</v>
      </c>
      <c r="AD96" s="100">
        <f>$C$91</f>
        <v>0.45149308563167689</v>
      </c>
      <c r="AE96" s="6" t="e">
        <f t="shared" si="142"/>
        <v>#N/A</v>
      </c>
      <c r="AF96" s="6" t="e">
        <f t="shared" si="143"/>
        <v>#N/A</v>
      </c>
      <c r="AG96">
        <v>75</v>
      </c>
      <c r="AH96" s="100">
        <f>$C$90</f>
        <v>0.45694364058245929</v>
      </c>
      <c r="AI96" s="6" t="e">
        <f t="shared" si="144"/>
        <v>#N/A</v>
      </c>
      <c r="AJ96" s="6" t="e">
        <f t="shared" si="145"/>
        <v>#N/A</v>
      </c>
      <c r="AK96">
        <v>74</v>
      </c>
      <c r="AL96" s="100">
        <f>$C$89</f>
        <v>0.46245999620708794</v>
      </c>
      <c r="AM96" s="6" t="e">
        <f t="shared" si="146"/>
        <v>#N/A</v>
      </c>
      <c r="AN96" s="6" t="e">
        <f t="shared" si="147"/>
        <v>#N/A</v>
      </c>
      <c r="AO96">
        <v>73</v>
      </c>
      <c r="AP96" s="100">
        <f>$C$88</f>
        <v>0.46804294687030512</v>
      </c>
      <c r="AQ96" s="6" t="e">
        <f t="shared" si="148"/>
        <v>#N/A</v>
      </c>
      <c r="AR96" s="6" t="e">
        <f t="shared" si="149"/>
        <v>#N/A</v>
      </c>
      <c r="AS96">
        <v>72</v>
      </c>
      <c r="AT96" s="100">
        <f>$C$87</f>
        <v>0.47369329652665376</v>
      </c>
      <c r="AU96" s="6" t="e">
        <f t="shared" si="150"/>
        <v>#N/A</v>
      </c>
      <c r="AV96" s="6" t="e">
        <f t="shared" si="151"/>
        <v>#N/A</v>
      </c>
      <c r="AW96">
        <v>71</v>
      </c>
      <c r="AX96" s="100">
        <f>$C$86</f>
        <v>0.47941185883624815</v>
      </c>
      <c r="AY96" s="6" t="e">
        <f t="shared" si="152"/>
        <v>#N/A</v>
      </c>
      <c r="AZ96" s="6" t="e">
        <f t="shared" si="153"/>
        <v>#N/A</v>
      </c>
      <c r="BA96">
        <v>70</v>
      </c>
      <c r="BB96" s="100">
        <f>$C$85</f>
        <v>0.48519945728194264</v>
      </c>
      <c r="BC96" s="6" t="e">
        <f t="shared" si="154"/>
        <v>#N/A</v>
      </c>
      <c r="BD96" s="6" t="e">
        <f t="shared" si="155"/>
        <v>#N/A</v>
      </c>
      <c r="BE96">
        <v>69</v>
      </c>
      <c r="BF96" s="100">
        <f>$C$84</f>
        <v>0.49105692528791434</v>
      </c>
      <c r="BG96" s="6" t="e">
        <f t="shared" si="156"/>
        <v>#N/A</v>
      </c>
      <c r="BH96" s="6" t="e">
        <f t="shared" si="157"/>
        <v>#N/A</v>
      </c>
      <c r="BI96">
        <v>68</v>
      </c>
      <c r="BJ96" s="100">
        <f>$C$83</f>
        <v>0.49698510633967802</v>
      </c>
      <c r="BK96" s="6" t="e">
        <f t="shared" si="158"/>
        <v>#N/A</v>
      </c>
      <c r="BL96" s="6" t="e">
        <f t="shared" si="159"/>
        <v>#N/A</v>
      </c>
      <c r="BM96">
        <v>67</v>
      </c>
      <c r="BN96" s="100">
        <f>$C$82</f>
        <v>0.50298485410554905</v>
      </c>
      <c r="BO96" s="6" t="e">
        <f t="shared" si="160"/>
        <v>#N/A</v>
      </c>
      <c r="BP96" s="6" t="e">
        <f t="shared" si="161"/>
        <v>#N/A</v>
      </c>
      <c r="BQ96">
        <v>66</v>
      </c>
      <c r="BR96" s="100">
        <f>$C$81</f>
        <v>0.50905703255957313</v>
      </c>
      <c r="BS96" s="6" t="e">
        <f t="shared" si="162"/>
        <v>#N/A</v>
      </c>
      <c r="BT96" s="6" t="e">
        <f t="shared" si="163"/>
        <v>#N/A</v>
      </c>
      <c r="BU96">
        <v>65</v>
      </c>
      <c r="BV96" s="100">
        <f>$C$80</f>
        <v>0.5152025161059407</v>
      </c>
      <c r="BW96" s="6" t="e">
        <f t="shared" ref="BW96:BW111" si="164">-$D$10*(1-BV96)</f>
        <v>#N/A</v>
      </c>
      <c r="BX96" s="6" t="e">
        <f t="shared" ref="BX96:BX111" si="165">$D$10+BW96</f>
        <v>#N/A</v>
      </c>
      <c r="BY96">
        <v>64</v>
      </c>
      <c r="BZ96" s="100">
        <f>$C$79</f>
        <v>0.52142218970490173</v>
      </c>
      <c r="CA96" s="6" t="e">
        <f t="shared" si="104"/>
        <v>#N/A</v>
      </c>
      <c r="CB96" s="6" t="e">
        <f t="shared" si="105"/>
        <v>#N/A</v>
      </c>
      <c r="CC96">
        <v>63</v>
      </c>
      <c r="CD96" s="100">
        <f>$C$78</f>
        <v>0.52771694900020205</v>
      </c>
      <c r="CE96" s="6" t="e">
        <f t="shared" si="106"/>
        <v>#N/A</v>
      </c>
      <c r="CF96" s="6" t="e">
        <f t="shared" si="107"/>
        <v>#N/A</v>
      </c>
      <c r="CG96">
        <v>62</v>
      </c>
      <c r="CH96" s="100">
        <f>$C$77</f>
        <v>0.53408770044805776</v>
      </c>
      <c r="CI96" s="6" t="e">
        <f t="shared" si="108"/>
        <v>#N/A</v>
      </c>
      <c r="CJ96" s="6" t="e">
        <f t="shared" si="109"/>
        <v>#N/A</v>
      </c>
      <c r="CK96">
        <v>61</v>
      </c>
      <c r="CL96" s="100">
        <f>$C$76</f>
        <v>0.54053536144768588</v>
      </c>
      <c r="CM96" s="6" t="e">
        <f t="shared" si="110"/>
        <v>#N/A</v>
      </c>
      <c r="CN96" s="6" t="e">
        <f t="shared" si="111"/>
        <v>#N/A</v>
      </c>
      <c r="CO96">
        <v>60</v>
      </c>
      <c r="CP96" s="100">
        <f>$C$75</f>
        <v>0.54706086047341207</v>
      </c>
      <c r="CQ96" s="6" t="e">
        <f t="shared" si="112"/>
        <v>#N/A</v>
      </c>
      <c r="CR96" s="6" t="e">
        <f t="shared" si="113"/>
        <v>#N/A</v>
      </c>
      <c r="CS96">
        <v>59</v>
      </c>
      <c r="CT96" s="100">
        <f>$C$74</f>
        <v>0.55366513720837218</v>
      </c>
      <c r="CU96" s="6" t="e">
        <f t="shared" si="114"/>
        <v>#N/A</v>
      </c>
      <c r="CV96" s="6" t="e">
        <f t="shared" si="115"/>
        <v>#N/A</v>
      </c>
      <c r="CW96">
        <v>58</v>
      </c>
      <c r="CX96" s="100">
        <f>$C$73</f>
        <v>0.56034914267982816</v>
      </c>
      <c r="CY96" s="6" t="e">
        <f t="shared" si="116"/>
        <v>#N/A</v>
      </c>
      <c r="CZ96" s="6" t="e">
        <f t="shared" si="117"/>
        <v>#N/A</v>
      </c>
      <c r="DA96">
        <v>57</v>
      </c>
      <c r="DB96" s="100">
        <f>$C$72</f>
        <v>0.56711383939611815</v>
      </c>
      <c r="DC96" s="6" t="e">
        <f t="shared" si="118"/>
        <v>#N/A</v>
      </c>
      <c r="DD96" s="6" t="e">
        <f t="shared" si="119"/>
        <v>#N/A</v>
      </c>
      <c r="DE96">
        <v>56</v>
      </c>
      <c r="DF96" s="100">
        <f>$C$71</f>
        <v>0.5739602014852585</v>
      </c>
      <c r="DG96" s="6" t="e">
        <f t="shared" si="120"/>
        <v>#N/A</v>
      </c>
      <c r="DH96" s="6" t="e">
        <f t="shared" si="121"/>
        <v>#N/A</v>
      </c>
      <c r="DI96">
        <v>55</v>
      </c>
      <c r="DJ96" s="100">
        <f>$C$70</f>
        <v>0.5808892148352206</v>
      </c>
      <c r="DK96" s="6" t="e">
        <f t="shared" si="122"/>
        <v>#N/A</v>
      </c>
      <c r="DL96" s="6" t="e">
        <f t="shared" si="123"/>
        <v>#N/A</v>
      </c>
      <c r="DM96">
        <v>54</v>
      </c>
      <c r="DN96" s="100">
        <f>$C$69</f>
        <v>0.58790187723590059</v>
      </c>
      <c r="DO96" s="6" t="e">
        <f t="shared" si="124"/>
        <v>#N/A</v>
      </c>
      <c r="DP96" s="6" t="e">
        <f t="shared" si="125"/>
        <v>#N/A</v>
      </c>
      <c r="DQ96">
        <v>53</v>
      </c>
      <c r="DR96" s="100">
        <f>$C$68</f>
        <v>0.5949991985228017</v>
      </c>
      <c r="DS96" s="6" t="e">
        <f t="shared" si="126"/>
        <v>#N/A</v>
      </c>
      <c r="DT96" s="6" t="e">
        <f t="shared" si="127"/>
        <v>#N/A</v>
      </c>
      <c r="DU96">
        <v>52</v>
      </c>
      <c r="DV96" s="100">
        <f>$C$67</f>
        <v>0.60218220072245376</v>
      </c>
      <c r="DW96" s="6" t="e">
        <f t="shared" si="128"/>
        <v>#N/A</v>
      </c>
      <c r="DX96" s="6" t="e">
        <f t="shared" si="129"/>
        <v>#N/A</v>
      </c>
    </row>
    <row r="97" spans="17:128">
      <c r="Q97">
        <v>80</v>
      </c>
      <c r="R97" s="100">
        <f>$C$95</f>
        <v>0.4303333145474284</v>
      </c>
      <c r="S97" s="6" t="e">
        <f t="shared" si="136"/>
        <v>#N/A</v>
      </c>
      <c r="T97" s="6" t="e">
        <f t="shared" si="137"/>
        <v>#N/A</v>
      </c>
      <c r="U97">
        <v>79</v>
      </c>
      <c r="V97" s="100">
        <f>$C$94</f>
        <v>0.43552842262934155</v>
      </c>
      <c r="W97" s="6" t="e">
        <f t="shared" si="138"/>
        <v>#N/A</v>
      </c>
      <c r="X97" s="6" t="e">
        <f t="shared" si="139"/>
        <v>#N/A</v>
      </c>
      <c r="Y97">
        <v>78</v>
      </c>
      <c r="Z97" s="100">
        <f>$C$93</f>
        <v>0.4407862475567102</v>
      </c>
      <c r="AA97" s="6" t="e">
        <f t="shared" si="140"/>
        <v>#N/A</v>
      </c>
      <c r="AB97" s="6" t="e">
        <f t="shared" si="141"/>
        <v>#N/A</v>
      </c>
      <c r="AC97">
        <v>77</v>
      </c>
      <c r="AD97" s="100">
        <f>$C$92</f>
        <v>0.44610754646540923</v>
      </c>
      <c r="AE97" s="6" t="e">
        <f t="shared" si="142"/>
        <v>#N/A</v>
      </c>
      <c r="AF97" s="6" t="e">
        <f t="shared" si="143"/>
        <v>#N/A</v>
      </c>
      <c r="AG97">
        <v>76</v>
      </c>
      <c r="AH97" s="100">
        <f>$C$91</f>
        <v>0.45149308563167689</v>
      </c>
      <c r="AI97" s="6" t="e">
        <f t="shared" si="144"/>
        <v>#N/A</v>
      </c>
      <c r="AJ97" s="6" t="e">
        <f t="shared" si="145"/>
        <v>#N/A</v>
      </c>
      <c r="AK97">
        <v>75</v>
      </c>
      <c r="AL97" s="100">
        <f>$C$90</f>
        <v>0.45694364058245929</v>
      </c>
      <c r="AM97" s="6" t="e">
        <f t="shared" si="146"/>
        <v>#N/A</v>
      </c>
      <c r="AN97" s="6" t="e">
        <f t="shared" si="147"/>
        <v>#N/A</v>
      </c>
      <c r="AO97">
        <v>74</v>
      </c>
      <c r="AP97" s="100">
        <f>$C$89</f>
        <v>0.46245999620708794</v>
      </c>
      <c r="AQ97" s="6" t="e">
        <f t="shared" si="148"/>
        <v>#N/A</v>
      </c>
      <c r="AR97" s="6" t="e">
        <f t="shared" si="149"/>
        <v>#N/A</v>
      </c>
      <c r="AS97">
        <v>73</v>
      </c>
      <c r="AT97" s="100">
        <f>$C$88</f>
        <v>0.46804294687030512</v>
      </c>
      <c r="AU97" s="6" t="e">
        <f t="shared" si="150"/>
        <v>#N/A</v>
      </c>
      <c r="AV97" s="6" t="e">
        <f t="shared" si="151"/>
        <v>#N/A</v>
      </c>
      <c r="AW97">
        <v>72</v>
      </c>
      <c r="AX97" s="100">
        <f>$C$87</f>
        <v>0.47369329652665376</v>
      </c>
      <c r="AY97" s="6" t="e">
        <f t="shared" si="152"/>
        <v>#N/A</v>
      </c>
      <c r="AZ97" s="6" t="e">
        <f t="shared" si="153"/>
        <v>#N/A</v>
      </c>
      <c r="BA97">
        <v>71</v>
      </c>
      <c r="BB97" s="100">
        <f>$C$86</f>
        <v>0.47941185883624815</v>
      </c>
      <c r="BC97" s="6" t="e">
        <f t="shared" si="154"/>
        <v>#N/A</v>
      </c>
      <c r="BD97" s="6" t="e">
        <f t="shared" si="155"/>
        <v>#N/A</v>
      </c>
      <c r="BE97">
        <v>70</v>
      </c>
      <c r="BF97" s="100">
        <f>$C$85</f>
        <v>0.48519945728194264</v>
      </c>
      <c r="BG97" s="6" t="e">
        <f t="shared" si="156"/>
        <v>#N/A</v>
      </c>
      <c r="BH97" s="6" t="e">
        <f t="shared" si="157"/>
        <v>#N/A</v>
      </c>
      <c r="BI97">
        <v>69</v>
      </c>
      <c r="BJ97" s="100">
        <f>$C$84</f>
        <v>0.49105692528791434</v>
      </c>
      <c r="BK97" s="6" t="e">
        <f t="shared" si="158"/>
        <v>#N/A</v>
      </c>
      <c r="BL97" s="6" t="e">
        <f t="shared" si="159"/>
        <v>#N/A</v>
      </c>
      <c r="BM97">
        <v>68</v>
      </c>
      <c r="BN97" s="100">
        <f>$C$83</f>
        <v>0.49698510633967802</v>
      </c>
      <c r="BO97" s="6" t="e">
        <f t="shared" si="160"/>
        <v>#N/A</v>
      </c>
      <c r="BP97" s="6" t="e">
        <f t="shared" si="161"/>
        <v>#N/A</v>
      </c>
      <c r="BQ97">
        <v>67</v>
      </c>
      <c r="BR97" s="100">
        <f>$C$82</f>
        <v>0.50298485410554905</v>
      </c>
      <c r="BS97" s="6" t="e">
        <f t="shared" si="162"/>
        <v>#N/A</v>
      </c>
      <c r="BT97" s="6" t="e">
        <f t="shared" si="163"/>
        <v>#N/A</v>
      </c>
      <c r="BU97">
        <v>66</v>
      </c>
      <c r="BV97" s="100">
        <f>$C$81</f>
        <v>0.50905703255957313</v>
      </c>
      <c r="BW97" s="6" t="e">
        <f t="shared" si="164"/>
        <v>#N/A</v>
      </c>
      <c r="BX97" s="6" t="e">
        <f t="shared" si="165"/>
        <v>#N/A</v>
      </c>
      <c r="BY97">
        <v>65</v>
      </c>
      <c r="BZ97" s="100">
        <f>$C$80</f>
        <v>0.5152025161059407</v>
      </c>
      <c r="CA97" s="6" t="e">
        <f t="shared" ref="CA97:CA112" si="166">-$D$10*(1-BZ97)</f>
        <v>#N/A</v>
      </c>
      <c r="CB97" s="6" t="e">
        <f t="shared" ref="CB97:CB112" si="167">$D$10+CA97</f>
        <v>#N/A</v>
      </c>
      <c r="CC97">
        <v>64</v>
      </c>
      <c r="CD97" s="100">
        <f>$C$79</f>
        <v>0.52142218970490173</v>
      </c>
      <c r="CE97" s="6" t="e">
        <f t="shared" si="106"/>
        <v>#N/A</v>
      </c>
      <c r="CF97" s="6" t="e">
        <f t="shared" si="107"/>
        <v>#N/A</v>
      </c>
      <c r="CG97">
        <v>63</v>
      </c>
      <c r="CH97" s="100">
        <f>$C$78</f>
        <v>0.52771694900020205</v>
      </c>
      <c r="CI97" s="6" t="e">
        <f t="shared" si="108"/>
        <v>#N/A</v>
      </c>
      <c r="CJ97" s="6" t="e">
        <f t="shared" si="109"/>
        <v>#N/A</v>
      </c>
      <c r="CK97">
        <v>62</v>
      </c>
      <c r="CL97" s="100">
        <f>$C$77</f>
        <v>0.53408770044805776</v>
      </c>
      <c r="CM97" s="6" t="e">
        <f t="shared" si="110"/>
        <v>#N/A</v>
      </c>
      <c r="CN97" s="6" t="e">
        <f t="shared" si="111"/>
        <v>#N/A</v>
      </c>
      <c r="CO97">
        <v>61</v>
      </c>
      <c r="CP97" s="100">
        <f>$C$76</f>
        <v>0.54053536144768588</v>
      </c>
      <c r="CQ97" s="6" t="e">
        <f t="shared" si="112"/>
        <v>#N/A</v>
      </c>
      <c r="CR97" s="6" t="e">
        <f t="shared" si="113"/>
        <v>#N/A</v>
      </c>
      <c r="CS97">
        <v>60</v>
      </c>
      <c r="CT97" s="100">
        <f>$C$75</f>
        <v>0.54706086047341207</v>
      </c>
      <c r="CU97" s="6" t="e">
        <f t="shared" si="114"/>
        <v>#N/A</v>
      </c>
      <c r="CV97" s="6" t="e">
        <f t="shared" si="115"/>
        <v>#N/A</v>
      </c>
      <c r="CW97">
        <v>59</v>
      </c>
      <c r="CX97" s="100">
        <f>$C$74</f>
        <v>0.55366513720837218</v>
      </c>
      <c r="CY97" s="6" t="e">
        <f t="shared" si="116"/>
        <v>#N/A</v>
      </c>
      <c r="CZ97" s="6" t="e">
        <f t="shared" si="117"/>
        <v>#N/A</v>
      </c>
      <c r="DA97">
        <v>58</v>
      </c>
      <c r="DB97" s="100">
        <f>$C$73</f>
        <v>0.56034914267982816</v>
      </c>
      <c r="DC97" s="6" t="e">
        <f t="shared" si="118"/>
        <v>#N/A</v>
      </c>
      <c r="DD97" s="6" t="e">
        <f t="shared" si="119"/>
        <v>#N/A</v>
      </c>
      <c r="DE97">
        <v>57</v>
      </c>
      <c r="DF97" s="100">
        <f>$C$72</f>
        <v>0.56711383939611815</v>
      </c>
      <c r="DG97" s="6" t="e">
        <f t="shared" si="120"/>
        <v>#N/A</v>
      </c>
      <c r="DH97" s="6" t="e">
        <f t="shared" si="121"/>
        <v>#N/A</v>
      </c>
      <c r="DI97">
        <v>56</v>
      </c>
      <c r="DJ97" s="100">
        <f>$C$71</f>
        <v>0.5739602014852585</v>
      </c>
      <c r="DK97" s="6" t="e">
        <f t="shared" si="122"/>
        <v>#N/A</v>
      </c>
      <c r="DL97" s="6" t="e">
        <f t="shared" si="123"/>
        <v>#N/A</v>
      </c>
      <c r="DM97">
        <v>55</v>
      </c>
      <c r="DN97" s="100">
        <f>$C$70</f>
        <v>0.5808892148352206</v>
      </c>
      <c r="DO97" s="6" t="e">
        <f t="shared" si="124"/>
        <v>#N/A</v>
      </c>
      <c r="DP97" s="6" t="e">
        <f t="shared" si="125"/>
        <v>#N/A</v>
      </c>
      <c r="DQ97">
        <v>54</v>
      </c>
      <c r="DR97" s="100">
        <f>$C$69</f>
        <v>0.58790187723590059</v>
      </c>
      <c r="DS97" s="6" t="e">
        <f t="shared" si="126"/>
        <v>#N/A</v>
      </c>
      <c r="DT97" s="6" t="e">
        <f t="shared" si="127"/>
        <v>#N/A</v>
      </c>
      <c r="DU97">
        <v>53</v>
      </c>
      <c r="DV97" s="100">
        <f>$C$68</f>
        <v>0.5949991985228017</v>
      </c>
      <c r="DW97" s="6" t="e">
        <f t="shared" si="128"/>
        <v>#N/A</v>
      </c>
      <c r="DX97" s="6" t="e">
        <f t="shared" si="129"/>
        <v>#N/A</v>
      </c>
    </row>
    <row r="98" spans="17:128">
      <c r="U98">
        <v>80</v>
      </c>
      <c r="V98" s="100">
        <f>$C$95</f>
        <v>0.4303333145474284</v>
      </c>
      <c r="W98" s="6" t="e">
        <f t="shared" si="138"/>
        <v>#N/A</v>
      </c>
      <c r="X98" s="6" t="e">
        <f t="shared" si="139"/>
        <v>#N/A</v>
      </c>
      <c r="Y98">
        <v>79</v>
      </c>
      <c r="Z98" s="100">
        <f>$C$94</f>
        <v>0.43552842262934155</v>
      </c>
      <c r="AA98" s="6" t="e">
        <f t="shared" si="140"/>
        <v>#N/A</v>
      </c>
      <c r="AB98" s="6" t="e">
        <f t="shared" si="141"/>
        <v>#N/A</v>
      </c>
      <c r="AC98">
        <v>78</v>
      </c>
      <c r="AD98" s="100">
        <f>$C$93</f>
        <v>0.4407862475567102</v>
      </c>
      <c r="AE98" s="6" t="e">
        <f t="shared" si="142"/>
        <v>#N/A</v>
      </c>
      <c r="AF98" s="6" t="e">
        <f t="shared" si="143"/>
        <v>#N/A</v>
      </c>
      <c r="AG98">
        <v>77</v>
      </c>
      <c r="AH98" s="100">
        <f>$C$92</f>
        <v>0.44610754646540923</v>
      </c>
      <c r="AI98" s="6" t="e">
        <f t="shared" si="144"/>
        <v>#N/A</v>
      </c>
      <c r="AJ98" s="6" t="e">
        <f t="shared" si="145"/>
        <v>#N/A</v>
      </c>
      <c r="AK98">
        <v>76</v>
      </c>
      <c r="AL98" s="100">
        <f>$C$91</f>
        <v>0.45149308563167689</v>
      </c>
      <c r="AM98" s="6" t="e">
        <f t="shared" si="146"/>
        <v>#N/A</v>
      </c>
      <c r="AN98" s="6" t="e">
        <f t="shared" si="147"/>
        <v>#N/A</v>
      </c>
      <c r="AO98">
        <v>75</v>
      </c>
      <c r="AP98" s="100">
        <f>$C$90</f>
        <v>0.45694364058245929</v>
      </c>
      <c r="AQ98" s="6" t="e">
        <f t="shared" si="148"/>
        <v>#N/A</v>
      </c>
      <c r="AR98" s="6" t="e">
        <f t="shared" si="149"/>
        <v>#N/A</v>
      </c>
      <c r="AS98">
        <v>74</v>
      </c>
      <c r="AT98" s="100">
        <f>$C$89</f>
        <v>0.46245999620708794</v>
      </c>
      <c r="AU98" s="6" t="e">
        <f t="shared" si="150"/>
        <v>#N/A</v>
      </c>
      <c r="AV98" s="6" t="e">
        <f t="shared" si="151"/>
        <v>#N/A</v>
      </c>
      <c r="AW98">
        <v>73</v>
      </c>
      <c r="AX98" s="100">
        <f>$C$88</f>
        <v>0.46804294687030512</v>
      </c>
      <c r="AY98" s="6" t="e">
        <f t="shared" si="152"/>
        <v>#N/A</v>
      </c>
      <c r="AZ98" s="6" t="e">
        <f t="shared" si="153"/>
        <v>#N/A</v>
      </c>
      <c r="BA98">
        <v>72</v>
      </c>
      <c r="BB98" s="100">
        <f>$C$87</f>
        <v>0.47369329652665376</v>
      </c>
      <c r="BC98" s="6" t="e">
        <f t="shared" si="154"/>
        <v>#N/A</v>
      </c>
      <c r="BD98" s="6" t="e">
        <f t="shared" si="155"/>
        <v>#N/A</v>
      </c>
      <c r="BE98">
        <v>71</v>
      </c>
      <c r="BF98" s="100">
        <f>$C$86</f>
        <v>0.47941185883624815</v>
      </c>
      <c r="BG98" s="6" t="e">
        <f t="shared" si="156"/>
        <v>#N/A</v>
      </c>
      <c r="BH98" s="6" t="e">
        <f t="shared" si="157"/>
        <v>#N/A</v>
      </c>
      <c r="BI98">
        <v>70</v>
      </c>
      <c r="BJ98" s="100">
        <f>$C$85</f>
        <v>0.48519945728194264</v>
      </c>
      <c r="BK98" s="6" t="e">
        <f t="shared" si="158"/>
        <v>#N/A</v>
      </c>
      <c r="BL98" s="6" t="e">
        <f t="shared" si="159"/>
        <v>#N/A</v>
      </c>
      <c r="BM98">
        <v>69</v>
      </c>
      <c r="BN98" s="100">
        <f>$C$84</f>
        <v>0.49105692528791434</v>
      </c>
      <c r="BO98" s="6" t="e">
        <f t="shared" si="160"/>
        <v>#N/A</v>
      </c>
      <c r="BP98" s="6" t="e">
        <f t="shared" si="161"/>
        <v>#N/A</v>
      </c>
      <c r="BQ98">
        <v>68</v>
      </c>
      <c r="BR98" s="100">
        <f>$C$83</f>
        <v>0.49698510633967802</v>
      </c>
      <c r="BS98" s="6" t="e">
        <f t="shared" si="162"/>
        <v>#N/A</v>
      </c>
      <c r="BT98" s="6" t="e">
        <f t="shared" si="163"/>
        <v>#N/A</v>
      </c>
      <c r="BU98">
        <v>67</v>
      </c>
      <c r="BV98" s="100">
        <f>$C$82</f>
        <v>0.50298485410554905</v>
      </c>
      <c r="BW98" s="6" t="e">
        <f t="shared" si="164"/>
        <v>#N/A</v>
      </c>
      <c r="BX98" s="6" t="e">
        <f t="shared" si="165"/>
        <v>#N/A</v>
      </c>
      <c r="BY98">
        <v>66</v>
      </c>
      <c r="BZ98" s="100">
        <f>$C$81</f>
        <v>0.50905703255957313</v>
      </c>
      <c r="CA98" s="6" t="e">
        <f t="shared" si="166"/>
        <v>#N/A</v>
      </c>
      <c r="CB98" s="6" t="e">
        <f t="shared" si="167"/>
        <v>#N/A</v>
      </c>
      <c r="CC98">
        <v>65</v>
      </c>
      <c r="CD98" s="100">
        <f>$C$80</f>
        <v>0.5152025161059407</v>
      </c>
      <c r="CE98" s="6" t="e">
        <f t="shared" ref="CE98:CE113" si="168">-$D$10*(1-CD98)</f>
        <v>#N/A</v>
      </c>
      <c r="CF98" s="6" t="e">
        <f t="shared" ref="CF98:CF113" si="169">$D$10+CE98</f>
        <v>#N/A</v>
      </c>
      <c r="CG98">
        <v>64</v>
      </c>
      <c r="CH98" s="100">
        <f>$C$79</f>
        <v>0.52142218970490173</v>
      </c>
      <c r="CI98" s="6" t="e">
        <f t="shared" si="108"/>
        <v>#N/A</v>
      </c>
      <c r="CJ98" s="6" t="e">
        <f t="shared" si="109"/>
        <v>#N/A</v>
      </c>
      <c r="CK98">
        <v>63</v>
      </c>
      <c r="CL98" s="100">
        <f>$C$78</f>
        <v>0.52771694900020205</v>
      </c>
      <c r="CM98" s="6" t="e">
        <f t="shared" si="110"/>
        <v>#N/A</v>
      </c>
      <c r="CN98" s="6" t="e">
        <f t="shared" si="111"/>
        <v>#N/A</v>
      </c>
      <c r="CO98">
        <v>62</v>
      </c>
      <c r="CP98" s="100">
        <f>$C$77</f>
        <v>0.53408770044805776</v>
      </c>
      <c r="CQ98" s="6" t="e">
        <f t="shared" si="112"/>
        <v>#N/A</v>
      </c>
      <c r="CR98" s="6" t="e">
        <f t="shared" si="113"/>
        <v>#N/A</v>
      </c>
      <c r="CS98">
        <v>61</v>
      </c>
      <c r="CT98" s="100">
        <f>$C$76</f>
        <v>0.54053536144768588</v>
      </c>
      <c r="CU98" s="6" t="e">
        <f t="shared" si="114"/>
        <v>#N/A</v>
      </c>
      <c r="CV98" s="6" t="e">
        <f t="shared" si="115"/>
        <v>#N/A</v>
      </c>
      <c r="CW98">
        <v>60</v>
      </c>
      <c r="CX98" s="100">
        <f>$C$75</f>
        <v>0.54706086047341207</v>
      </c>
      <c r="CY98" s="6" t="e">
        <f t="shared" si="116"/>
        <v>#N/A</v>
      </c>
      <c r="CZ98" s="6" t="e">
        <f t="shared" si="117"/>
        <v>#N/A</v>
      </c>
      <c r="DA98">
        <v>59</v>
      </c>
      <c r="DB98" s="100">
        <f>$C$74</f>
        <v>0.55366513720837218</v>
      </c>
      <c r="DC98" s="6" t="e">
        <f t="shared" si="118"/>
        <v>#N/A</v>
      </c>
      <c r="DD98" s="6" t="e">
        <f t="shared" si="119"/>
        <v>#N/A</v>
      </c>
      <c r="DE98">
        <v>58</v>
      </c>
      <c r="DF98" s="100">
        <f>$C$73</f>
        <v>0.56034914267982816</v>
      </c>
      <c r="DG98" s="6" t="e">
        <f t="shared" si="120"/>
        <v>#N/A</v>
      </c>
      <c r="DH98" s="6" t="e">
        <f t="shared" si="121"/>
        <v>#N/A</v>
      </c>
      <c r="DI98">
        <v>57</v>
      </c>
      <c r="DJ98" s="100">
        <f>$C$72</f>
        <v>0.56711383939611815</v>
      </c>
      <c r="DK98" s="6" t="e">
        <f t="shared" si="122"/>
        <v>#N/A</v>
      </c>
      <c r="DL98" s="6" t="e">
        <f t="shared" si="123"/>
        <v>#N/A</v>
      </c>
      <c r="DM98">
        <v>56</v>
      </c>
      <c r="DN98" s="100">
        <f>$C$71</f>
        <v>0.5739602014852585</v>
      </c>
      <c r="DO98" s="6" t="e">
        <f t="shared" si="124"/>
        <v>#N/A</v>
      </c>
      <c r="DP98" s="6" t="e">
        <f t="shared" si="125"/>
        <v>#N/A</v>
      </c>
      <c r="DQ98">
        <v>55</v>
      </c>
      <c r="DR98" s="100">
        <f>$C$70</f>
        <v>0.5808892148352206</v>
      </c>
      <c r="DS98" s="6" t="e">
        <f t="shared" si="126"/>
        <v>#N/A</v>
      </c>
      <c r="DT98" s="6" t="e">
        <f t="shared" si="127"/>
        <v>#N/A</v>
      </c>
      <c r="DU98">
        <v>54</v>
      </c>
      <c r="DV98" s="100">
        <f>$C$69</f>
        <v>0.58790187723590059</v>
      </c>
      <c r="DW98" s="6" t="e">
        <f t="shared" si="128"/>
        <v>#N/A</v>
      </c>
      <c r="DX98" s="6" t="e">
        <f t="shared" si="129"/>
        <v>#N/A</v>
      </c>
    </row>
    <row r="99" spans="17:128">
      <c r="Y99">
        <v>80</v>
      </c>
      <c r="Z99" s="100">
        <f>$C$95</f>
        <v>0.4303333145474284</v>
      </c>
      <c r="AA99" s="6" t="e">
        <f t="shared" si="140"/>
        <v>#N/A</v>
      </c>
      <c r="AB99" s="6" t="e">
        <f t="shared" si="141"/>
        <v>#N/A</v>
      </c>
      <c r="AC99">
        <v>79</v>
      </c>
      <c r="AD99" s="100">
        <f>$C$94</f>
        <v>0.43552842262934155</v>
      </c>
      <c r="AE99" s="6" t="e">
        <f t="shared" si="142"/>
        <v>#N/A</v>
      </c>
      <c r="AF99" s="6" t="e">
        <f t="shared" si="143"/>
        <v>#N/A</v>
      </c>
      <c r="AG99">
        <v>78</v>
      </c>
      <c r="AH99" s="100">
        <f>$C$93</f>
        <v>0.4407862475567102</v>
      </c>
      <c r="AI99" s="6" t="e">
        <f t="shared" si="144"/>
        <v>#N/A</v>
      </c>
      <c r="AJ99" s="6" t="e">
        <f t="shared" si="145"/>
        <v>#N/A</v>
      </c>
      <c r="AK99">
        <v>77</v>
      </c>
      <c r="AL99" s="100">
        <f>$C$92</f>
        <v>0.44610754646540923</v>
      </c>
      <c r="AM99" s="6" t="e">
        <f t="shared" si="146"/>
        <v>#N/A</v>
      </c>
      <c r="AN99" s="6" t="e">
        <f t="shared" si="147"/>
        <v>#N/A</v>
      </c>
      <c r="AO99">
        <v>76</v>
      </c>
      <c r="AP99" s="100">
        <f>$C$91</f>
        <v>0.45149308563167689</v>
      </c>
      <c r="AQ99" s="6" t="e">
        <f t="shared" si="148"/>
        <v>#N/A</v>
      </c>
      <c r="AR99" s="6" t="e">
        <f t="shared" si="149"/>
        <v>#N/A</v>
      </c>
      <c r="AS99">
        <v>75</v>
      </c>
      <c r="AT99" s="100">
        <f>$C$90</f>
        <v>0.45694364058245929</v>
      </c>
      <c r="AU99" s="6" t="e">
        <f t="shared" si="150"/>
        <v>#N/A</v>
      </c>
      <c r="AV99" s="6" t="e">
        <f t="shared" si="151"/>
        <v>#N/A</v>
      </c>
      <c r="AW99">
        <v>74</v>
      </c>
      <c r="AX99" s="100">
        <f>$C$89</f>
        <v>0.46245999620708794</v>
      </c>
      <c r="AY99" s="6" t="e">
        <f t="shared" si="152"/>
        <v>#N/A</v>
      </c>
      <c r="AZ99" s="6" t="e">
        <f t="shared" si="153"/>
        <v>#N/A</v>
      </c>
      <c r="BA99">
        <v>73</v>
      </c>
      <c r="BB99" s="100">
        <f>$C$88</f>
        <v>0.46804294687030512</v>
      </c>
      <c r="BC99" s="6" t="e">
        <f t="shared" si="154"/>
        <v>#N/A</v>
      </c>
      <c r="BD99" s="6" t="e">
        <f t="shared" si="155"/>
        <v>#N/A</v>
      </c>
      <c r="BE99">
        <v>72</v>
      </c>
      <c r="BF99" s="100">
        <f>$C$87</f>
        <v>0.47369329652665376</v>
      </c>
      <c r="BG99" s="6" t="e">
        <f t="shared" si="156"/>
        <v>#N/A</v>
      </c>
      <c r="BH99" s="6" t="e">
        <f t="shared" si="157"/>
        <v>#N/A</v>
      </c>
      <c r="BI99">
        <v>71</v>
      </c>
      <c r="BJ99" s="100">
        <f>$C$86</f>
        <v>0.47941185883624815</v>
      </c>
      <c r="BK99" s="6" t="e">
        <f t="shared" si="158"/>
        <v>#N/A</v>
      </c>
      <c r="BL99" s="6" t="e">
        <f t="shared" si="159"/>
        <v>#N/A</v>
      </c>
      <c r="BM99">
        <v>70</v>
      </c>
      <c r="BN99" s="100">
        <f>$C$85</f>
        <v>0.48519945728194264</v>
      </c>
      <c r="BO99" s="6" t="e">
        <f t="shared" si="160"/>
        <v>#N/A</v>
      </c>
      <c r="BP99" s="6" t="e">
        <f t="shared" si="161"/>
        <v>#N/A</v>
      </c>
      <c r="BQ99">
        <v>69</v>
      </c>
      <c r="BR99" s="100">
        <f>$C$84</f>
        <v>0.49105692528791434</v>
      </c>
      <c r="BS99" s="6" t="e">
        <f t="shared" si="162"/>
        <v>#N/A</v>
      </c>
      <c r="BT99" s="6" t="e">
        <f t="shared" si="163"/>
        <v>#N/A</v>
      </c>
      <c r="BU99">
        <v>68</v>
      </c>
      <c r="BV99" s="100">
        <f>$C$83</f>
        <v>0.49698510633967802</v>
      </c>
      <c r="BW99" s="6" t="e">
        <f t="shared" si="164"/>
        <v>#N/A</v>
      </c>
      <c r="BX99" s="6" t="e">
        <f t="shared" si="165"/>
        <v>#N/A</v>
      </c>
      <c r="BY99">
        <v>67</v>
      </c>
      <c r="BZ99" s="100">
        <f>$C$82</f>
        <v>0.50298485410554905</v>
      </c>
      <c r="CA99" s="6" t="e">
        <f t="shared" si="166"/>
        <v>#N/A</v>
      </c>
      <c r="CB99" s="6" t="e">
        <f t="shared" si="167"/>
        <v>#N/A</v>
      </c>
      <c r="CC99">
        <v>66</v>
      </c>
      <c r="CD99" s="100">
        <f>$C$81</f>
        <v>0.50905703255957313</v>
      </c>
      <c r="CE99" s="6" t="e">
        <f t="shared" si="168"/>
        <v>#N/A</v>
      </c>
      <c r="CF99" s="6" t="e">
        <f t="shared" si="169"/>
        <v>#N/A</v>
      </c>
      <c r="CG99">
        <v>65</v>
      </c>
      <c r="CH99" s="100">
        <f>$C$80</f>
        <v>0.5152025161059407</v>
      </c>
      <c r="CI99" s="6" t="e">
        <f t="shared" ref="CI99:CI114" si="170">-$D$10*(1-CH99)</f>
        <v>#N/A</v>
      </c>
      <c r="CJ99" s="6" t="e">
        <f t="shared" ref="CJ99:CJ114" si="171">$D$10+CI99</f>
        <v>#N/A</v>
      </c>
      <c r="CK99">
        <v>64</v>
      </c>
      <c r="CL99" s="100">
        <f>$C$79</f>
        <v>0.52142218970490173</v>
      </c>
      <c r="CM99" s="6" t="e">
        <f t="shared" si="110"/>
        <v>#N/A</v>
      </c>
      <c r="CN99" s="6" t="e">
        <f t="shared" si="111"/>
        <v>#N/A</v>
      </c>
      <c r="CO99">
        <v>63</v>
      </c>
      <c r="CP99" s="100">
        <f>$C$78</f>
        <v>0.52771694900020205</v>
      </c>
      <c r="CQ99" s="6" t="e">
        <f t="shared" si="112"/>
        <v>#N/A</v>
      </c>
      <c r="CR99" s="6" t="e">
        <f t="shared" si="113"/>
        <v>#N/A</v>
      </c>
      <c r="CS99">
        <v>62</v>
      </c>
      <c r="CT99" s="100">
        <f>$C$77</f>
        <v>0.53408770044805776</v>
      </c>
      <c r="CU99" s="6" t="e">
        <f t="shared" si="114"/>
        <v>#N/A</v>
      </c>
      <c r="CV99" s="6" t="e">
        <f t="shared" si="115"/>
        <v>#N/A</v>
      </c>
      <c r="CW99">
        <v>61</v>
      </c>
      <c r="CX99" s="100">
        <f>$C$76</f>
        <v>0.54053536144768588</v>
      </c>
      <c r="CY99" s="6" t="e">
        <f t="shared" si="116"/>
        <v>#N/A</v>
      </c>
      <c r="CZ99" s="6" t="e">
        <f t="shared" si="117"/>
        <v>#N/A</v>
      </c>
      <c r="DA99">
        <v>60</v>
      </c>
      <c r="DB99" s="100">
        <f>$C$75</f>
        <v>0.54706086047341207</v>
      </c>
      <c r="DC99" s="6" t="e">
        <f t="shared" si="118"/>
        <v>#N/A</v>
      </c>
      <c r="DD99" s="6" t="e">
        <f t="shared" si="119"/>
        <v>#N/A</v>
      </c>
      <c r="DE99">
        <v>59</v>
      </c>
      <c r="DF99" s="100">
        <f>$C$74</f>
        <v>0.55366513720837218</v>
      </c>
      <c r="DG99" s="6" t="e">
        <f t="shared" si="120"/>
        <v>#N/A</v>
      </c>
      <c r="DH99" s="6" t="e">
        <f t="shared" si="121"/>
        <v>#N/A</v>
      </c>
      <c r="DI99">
        <v>58</v>
      </c>
      <c r="DJ99" s="100">
        <f>$C$73</f>
        <v>0.56034914267982816</v>
      </c>
      <c r="DK99" s="6" t="e">
        <f t="shared" si="122"/>
        <v>#N/A</v>
      </c>
      <c r="DL99" s="6" t="e">
        <f t="shared" si="123"/>
        <v>#N/A</v>
      </c>
      <c r="DM99">
        <v>57</v>
      </c>
      <c r="DN99" s="100">
        <f>$C$72</f>
        <v>0.56711383939611815</v>
      </c>
      <c r="DO99" s="6" t="e">
        <f t="shared" si="124"/>
        <v>#N/A</v>
      </c>
      <c r="DP99" s="6" t="e">
        <f t="shared" si="125"/>
        <v>#N/A</v>
      </c>
      <c r="DQ99">
        <v>56</v>
      </c>
      <c r="DR99" s="100">
        <f>$C$71</f>
        <v>0.5739602014852585</v>
      </c>
      <c r="DS99" s="6" t="e">
        <f t="shared" si="126"/>
        <v>#N/A</v>
      </c>
      <c r="DT99" s="6" t="e">
        <f t="shared" si="127"/>
        <v>#N/A</v>
      </c>
      <c r="DU99">
        <v>55</v>
      </c>
      <c r="DV99" s="100">
        <f>$C$70</f>
        <v>0.5808892148352206</v>
      </c>
      <c r="DW99" s="6" t="e">
        <f t="shared" si="128"/>
        <v>#N/A</v>
      </c>
      <c r="DX99" s="6" t="e">
        <f t="shared" si="129"/>
        <v>#N/A</v>
      </c>
    </row>
    <row r="100" spans="17:128">
      <c r="AC100">
        <v>80</v>
      </c>
      <c r="AD100" s="100">
        <f>$C$95</f>
        <v>0.4303333145474284</v>
      </c>
      <c r="AE100" s="6" t="e">
        <f t="shared" si="142"/>
        <v>#N/A</v>
      </c>
      <c r="AF100" s="6" t="e">
        <f t="shared" si="143"/>
        <v>#N/A</v>
      </c>
      <c r="AG100">
        <v>79</v>
      </c>
      <c r="AH100" s="100">
        <f>$C$94</f>
        <v>0.43552842262934155</v>
      </c>
      <c r="AI100" s="6" t="e">
        <f t="shared" si="144"/>
        <v>#N/A</v>
      </c>
      <c r="AJ100" s="6" t="e">
        <f t="shared" si="145"/>
        <v>#N/A</v>
      </c>
      <c r="AK100">
        <v>78</v>
      </c>
      <c r="AL100" s="100">
        <f>$C$93</f>
        <v>0.4407862475567102</v>
      </c>
      <c r="AM100" s="6" t="e">
        <f t="shared" si="146"/>
        <v>#N/A</v>
      </c>
      <c r="AN100" s="6" t="e">
        <f t="shared" si="147"/>
        <v>#N/A</v>
      </c>
      <c r="AO100">
        <v>77</v>
      </c>
      <c r="AP100" s="100">
        <f>$C$92</f>
        <v>0.44610754646540923</v>
      </c>
      <c r="AQ100" s="6" t="e">
        <f t="shared" si="148"/>
        <v>#N/A</v>
      </c>
      <c r="AR100" s="6" t="e">
        <f t="shared" si="149"/>
        <v>#N/A</v>
      </c>
      <c r="AS100">
        <v>76</v>
      </c>
      <c r="AT100" s="100">
        <f>$C$91</f>
        <v>0.45149308563167689</v>
      </c>
      <c r="AU100" s="6" t="e">
        <f t="shared" si="150"/>
        <v>#N/A</v>
      </c>
      <c r="AV100" s="6" t="e">
        <f t="shared" si="151"/>
        <v>#N/A</v>
      </c>
      <c r="AW100">
        <v>75</v>
      </c>
      <c r="AX100" s="100">
        <f>$C$90</f>
        <v>0.45694364058245929</v>
      </c>
      <c r="AY100" s="6" t="e">
        <f t="shared" si="152"/>
        <v>#N/A</v>
      </c>
      <c r="AZ100" s="6" t="e">
        <f t="shared" si="153"/>
        <v>#N/A</v>
      </c>
      <c r="BA100">
        <v>74</v>
      </c>
      <c r="BB100" s="100">
        <f>$C$89</f>
        <v>0.46245999620708794</v>
      </c>
      <c r="BC100" s="6" t="e">
        <f t="shared" si="154"/>
        <v>#N/A</v>
      </c>
      <c r="BD100" s="6" t="e">
        <f t="shared" si="155"/>
        <v>#N/A</v>
      </c>
      <c r="BE100">
        <v>73</v>
      </c>
      <c r="BF100" s="100">
        <f>$C$88</f>
        <v>0.46804294687030512</v>
      </c>
      <c r="BG100" s="6" t="e">
        <f t="shared" si="156"/>
        <v>#N/A</v>
      </c>
      <c r="BH100" s="6" t="e">
        <f t="shared" si="157"/>
        <v>#N/A</v>
      </c>
      <c r="BI100">
        <v>72</v>
      </c>
      <c r="BJ100" s="100">
        <f>$C$87</f>
        <v>0.47369329652665376</v>
      </c>
      <c r="BK100" s="6" t="e">
        <f t="shared" si="158"/>
        <v>#N/A</v>
      </c>
      <c r="BL100" s="6" t="e">
        <f t="shared" si="159"/>
        <v>#N/A</v>
      </c>
      <c r="BM100">
        <v>71</v>
      </c>
      <c r="BN100" s="100">
        <f>$C$86</f>
        <v>0.47941185883624815</v>
      </c>
      <c r="BO100" s="6" t="e">
        <f t="shared" si="160"/>
        <v>#N/A</v>
      </c>
      <c r="BP100" s="6" t="e">
        <f t="shared" si="161"/>
        <v>#N/A</v>
      </c>
      <c r="BQ100">
        <v>70</v>
      </c>
      <c r="BR100" s="100">
        <f>$C$85</f>
        <v>0.48519945728194264</v>
      </c>
      <c r="BS100" s="6" t="e">
        <f t="shared" si="162"/>
        <v>#N/A</v>
      </c>
      <c r="BT100" s="6" t="e">
        <f t="shared" si="163"/>
        <v>#N/A</v>
      </c>
      <c r="BU100">
        <v>69</v>
      </c>
      <c r="BV100" s="100">
        <f>$C$84</f>
        <v>0.49105692528791434</v>
      </c>
      <c r="BW100" s="6" t="e">
        <f t="shared" si="164"/>
        <v>#N/A</v>
      </c>
      <c r="BX100" s="6" t="e">
        <f t="shared" si="165"/>
        <v>#N/A</v>
      </c>
      <c r="BY100">
        <v>68</v>
      </c>
      <c r="BZ100" s="100">
        <f>$C$83</f>
        <v>0.49698510633967802</v>
      </c>
      <c r="CA100" s="6" t="e">
        <f t="shared" si="166"/>
        <v>#N/A</v>
      </c>
      <c r="CB100" s="6" t="e">
        <f t="shared" si="167"/>
        <v>#N/A</v>
      </c>
      <c r="CC100">
        <v>67</v>
      </c>
      <c r="CD100" s="100">
        <f>$C$82</f>
        <v>0.50298485410554905</v>
      </c>
      <c r="CE100" s="6" t="e">
        <f t="shared" si="168"/>
        <v>#N/A</v>
      </c>
      <c r="CF100" s="6" t="e">
        <f t="shared" si="169"/>
        <v>#N/A</v>
      </c>
      <c r="CG100">
        <v>66</v>
      </c>
      <c r="CH100" s="100">
        <f>$C$81</f>
        <v>0.50905703255957313</v>
      </c>
      <c r="CI100" s="6" t="e">
        <f t="shared" si="170"/>
        <v>#N/A</v>
      </c>
      <c r="CJ100" s="6" t="e">
        <f t="shared" si="171"/>
        <v>#N/A</v>
      </c>
      <c r="CK100">
        <v>65</v>
      </c>
      <c r="CL100" s="100">
        <f>$C$80</f>
        <v>0.5152025161059407</v>
      </c>
      <c r="CM100" s="6" t="e">
        <f t="shared" ref="CM100:CM115" si="172">-$D$10*(1-CL100)</f>
        <v>#N/A</v>
      </c>
      <c r="CN100" s="6" t="e">
        <f t="shared" ref="CN100:CN115" si="173">$D$10+CM100</f>
        <v>#N/A</v>
      </c>
      <c r="CO100">
        <v>64</v>
      </c>
      <c r="CP100" s="100">
        <f>$C$79</f>
        <v>0.52142218970490173</v>
      </c>
      <c r="CQ100" s="6" t="e">
        <f t="shared" si="112"/>
        <v>#N/A</v>
      </c>
      <c r="CR100" s="6" t="e">
        <f t="shared" si="113"/>
        <v>#N/A</v>
      </c>
      <c r="CS100">
        <v>63</v>
      </c>
      <c r="CT100" s="100">
        <f>$C$78</f>
        <v>0.52771694900020205</v>
      </c>
      <c r="CU100" s="6" t="e">
        <f t="shared" si="114"/>
        <v>#N/A</v>
      </c>
      <c r="CV100" s="6" t="e">
        <f t="shared" si="115"/>
        <v>#N/A</v>
      </c>
      <c r="CW100">
        <v>62</v>
      </c>
      <c r="CX100" s="100">
        <f>$C$77</f>
        <v>0.53408770044805776</v>
      </c>
      <c r="CY100" s="6" t="e">
        <f t="shared" si="116"/>
        <v>#N/A</v>
      </c>
      <c r="CZ100" s="6" t="e">
        <f t="shared" si="117"/>
        <v>#N/A</v>
      </c>
      <c r="DA100">
        <v>61</v>
      </c>
      <c r="DB100" s="100">
        <f>$C$76</f>
        <v>0.54053536144768588</v>
      </c>
      <c r="DC100" s="6" t="e">
        <f t="shared" si="118"/>
        <v>#N/A</v>
      </c>
      <c r="DD100" s="6" t="e">
        <f t="shared" si="119"/>
        <v>#N/A</v>
      </c>
      <c r="DE100">
        <v>60</v>
      </c>
      <c r="DF100" s="100">
        <f>$C$75</f>
        <v>0.54706086047341207</v>
      </c>
      <c r="DG100" s="6" t="e">
        <f t="shared" si="120"/>
        <v>#N/A</v>
      </c>
      <c r="DH100" s="6" t="e">
        <f t="shared" si="121"/>
        <v>#N/A</v>
      </c>
      <c r="DI100">
        <v>59</v>
      </c>
      <c r="DJ100" s="100">
        <f>$C$74</f>
        <v>0.55366513720837218</v>
      </c>
      <c r="DK100" s="6" t="e">
        <f t="shared" si="122"/>
        <v>#N/A</v>
      </c>
      <c r="DL100" s="6" t="e">
        <f t="shared" si="123"/>
        <v>#N/A</v>
      </c>
      <c r="DM100">
        <v>58</v>
      </c>
      <c r="DN100" s="100">
        <f>$C$73</f>
        <v>0.56034914267982816</v>
      </c>
      <c r="DO100" s="6" t="e">
        <f t="shared" si="124"/>
        <v>#N/A</v>
      </c>
      <c r="DP100" s="6" t="e">
        <f t="shared" si="125"/>
        <v>#N/A</v>
      </c>
      <c r="DQ100">
        <v>57</v>
      </c>
      <c r="DR100" s="100">
        <f>$C$72</f>
        <v>0.56711383939611815</v>
      </c>
      <c r="DS100" s="6" t="e">
        <f t="shared" si="126"/>
        <v>#N/A</v>
      </c>
      <c r="DT100" s="6" t="e">
        <f t="shared" si="127"/>
        <v>#N/A</v>
      </c>
      <c r="DU100">
        <v>56</v>
      </c>
      <c r="DV100" s="100">
        <f>$C$71</f>
        <v>0.5739602014852585</v>
      </c>
      <c r="DW100" s="6" t="e">
        <f t="shared" si="128"/>
        <v>#N/A</v>
      </c>
      <c r="DX100" s="6" t="e">
        <f t="shared" si="129"/>
        <v>#N/A</v>
      </c>
    </row>
    <row r="101" spans="17:128">
      <c r="AG101">
        <v>80</v>
      </c>
      <c r="AH101" s="100">
        <f>$C$95</f>
        <v>0.4303333145474284</v>
      </c>
      <c r="AI101" s="6" t="e">
        <f t="shared" si="144"/>
        <v>#N/A</v>
      </c>
      <c r="AJ101" s="6" t="e">
        <f t="shared" si="145"/>
        <v>#N/A</v>
      </c>
      <c r="AK101">
        <v>79</v>
      </c>
      <c r="AL101" s="100">
        <f>$C$94</f>
        <v>0.43552842262934155</v>
      </c>
      <c r="AM101" s="6" t="e">
        <f t="shared" si="146"/>
        <v>#N/A</v>
      </c>
      <c r="AN101" s="6" t="e">
        <f t="shared" si="147"/>
        <v>#N/A</v>
      </c>
      <c r="AO101">
        <v>78</v>
      </c>
      <c r="AP101" s="100">
        <f>$C$93</f>
        <v>0.4407862475567102</v>
      </c>
      <c r="AQ101" s="6" t="e">
        <f t="shared" si="148"/>
        <v>#N/A</v>
      </c>
      <c r="AR101" s="6" t="e">
        <f t="shared" si="149"/>
        <v>#N/A</v>
      </c>
      <c r="AS101">
        <v>77</v>
      </c>
      <c r="AT101" s="100">
        <f>$C$92</f>
        <v>0.44610754646540923</v>
      </c>
      <c r="AU101" s="6" t="e">
        <f t="shared" si="150"/>
        <v>#N/A</v>
      </c>
      <c r="AV101" s="6" t="e">
        <f t="shared" si="151"/>
        <v>#N/A</v>
      </c>
      <c r="AW101">
        <v>76</v>
      </c>
      <c r="AX101" s="100">
        <f>$C$91</f>
        <v>0.45149308563167689</v>
      </c>
      <c r="AY101" s="6" t="e">
        <f t="shared" si="152"/>
        <v>#N/A</v>
      </c>
      <c r="AZ101" s="6" t="e">
        <f t="shared" si="153"/>
        <v>#N/A</v>
      </c>
      <c r="BA101">
        <v>75</v>
      </c>
      <c r="BB101" s="100">
        <f>$C$90</f>
        <v>0.45694364058245929</v>
      </c>
      <c r="BC101" s="6" t="e">
        <f t="shared" si="154"/>
        <v>#N/A</v>
      </c>
      <c r="BD101" s="6" t="e">
        <f t="shared" si="155"/>
        <v>#N/A</v>
      </c>
      <c r="BE101">
        <v>74</v>
      </c>
      <c r="BF101" s="100">
        <f>$C$89</f>
        <v>0.46245999620708794</v>
      </c>
      <c r="BG101" s="6" t="e">
        <f t="shared" si="156"/>
        <v>#N/A</v>
      </c>
      <c r="BH101" s="6" t="e">
        <f t="shared" si="157"/>
        <v>#N/A</v>
      </c>
      <c r="BI101">
        <v>73</v>
      </c>
      <c r="BJ101" s="100">
        <f>$C$88</f>
        <v>0.46804294687030512</v>
      </c>
      <c r="BK101" s="6" t="e">
        <f t="shared" si="158"/>
        <v>#N/A</v>
      </c>
      <c r="BL101" s="6" t="e">
        <f t="shared" si="159"/>
        <v>#N/A</v>
      </c>
      <c r="BM101">
        <v>72</v>
      </c>
      <c r="BN101" s="100">
        <f>$C$87</f>
        <v>0.47369329652665376</v>
      </c>
      <c r="BO101" s="6" t="e">
        <f t="shared" si="160"/>
        <v>#N/A</v>
      </c>
      <c r="BP101" s="6" t="e">
        <f t="shared" si="161"/>
        <v>#N/A</v>
      </c>
      <c r="BQ101">
        <v>71</v>
      </c>
      <c r="BR101" s="100">
        <f>$C$86</f>
        <v>0.47941185883624815</v>
      </c>
      <c r="BS101" s="6" t="e">
        <f t="shared" si="162"/>
        <v>#N/A</v>
      </c>
      <c r="BT101" s="6" t="e">
        <f t="shared" si="163"/>
        <v>#N/A</v>
      </c>
      <c r="BU101">
        <v>70</v>
      </c>
      <c r="BV101" s="100">
        <f>$C$85</f>
        <v>0.48519945728194264</v>
      </c>
      <c r="BW101" s="6" t="e">
        <f t="shared" si="164"/>
        <v>#N/A</v>
      </c>
      <c r="BX101" s="6" t="e">
        <f t="shared" si="165"/>
        <v>#N/A</v>
      </c>
      <c r="BY101">
        <v>69</v>
      </c>
      <c r="BZ101" s="100">
        <f>$C$84</f>
        <v>0.49105692528791434</v>
      </c>
      <c r="CA101" s="6" t="e">
        <f t="shared" si="166"/>
        <v>#N/A</v>
      </c>
      <c r="CB101" s="6" t="e">
        <f t="shared" si="167"/>
        <v>#N/A</v>
      </c>
      <c r="CC101">
        <v>68</v>
      </c>
      <c r="CD101" s="100">
        <f>$C$83</f>
        <v>0.49698510633967802</v>
      </c>
      <c r="CE101" s="6" t="e">
        <f t="shared" si="168"/>
        <v>#N/A</v>
      </c>
      <c r="CF101" s="6" t="e">
        <f t="shared" si="169"/>
        <v>#N/A</v>
      </c>
      <c r="CG101">
        <v>67</v>
      </c>
      <c r="CH101" s="100">
        <f>$C$82</f>
        <v>0.50298485410554905</v>
      </c>
      <c r="CI101" s="6" t="e">
        <f t="shared" si="170"/>
        <v>#N/A</v>
      </c>
      <c r="CJ101" s="6" t="e">
        <f t="shared" si="171"/>
        <v>#N/A</v>
      </c>
      <c r="CK101">
        <v>66</v>
      </c>
      <c r="CL101" s="100">
        <f>$C$81</f>
        <v>0.50905703255957313</v>
      </c>
      <c r="CM101" s="6" t="e">
        <f t="shared" si="172"/>
        <v>#N/A</v>
      </c>
      <c r="CN101" s="6" t="e">
        <f t="shared" si="173"/>
        <v>#N/A</v>
      </c>
      <c r="CO101">
        <v>65</v>
      </c>
      <c r="CP101" s="100">
        <f>$C$80</f>
        <v>0.5152025161059407</v>
      </c>
      <c r="CQ101" s="6" t="e">
        <f t="shared" ref="CQ101:CQ116" si="174">-$D$10*(1-CP101)</f>
        <v>#N/A</v>
      </c>
      <c r="CR101" s="6" t="e">
        <f t="shared" ref="CR101:CR116" si="175">$D$10+CQ101</f>
        <v>#N/A</v>
      </c>
      <c r="CS101">
        <v>64</v>
      </c>
      <c r="CT101" s="100">
        <f>$C$79</f>
        <v>0.52142218970490173</v>
      </c>
      <c r="CU101" s="6" t="e">
        <f t="shared" si="114"/>
        <v>#N/A</v>
      </c>
      <c r="CV101" s="6" t="e">
        <f t="shared" si="115"/>
        <v>#N/A</v>
      </c>
      <c r="CW101">
        <v>63</v>
      </c>
      <c r="CX101" s="100">
        <f>$C$78</f>
        <v>0.52771694900020205</v>
      </c>
      <c r="CY101" s="6" t="e">
        <f t="shared" si="116"/>
        <v>#N/A</v>
      </c>
      <c r="CZ101" s="6" t="e">
        <f t="shared" si="117"/>
        <v>#N/A</v>
      </c>
      <c r="DA101">
        <v>62</v>
      </c>
      <c r="DB101" s="100">
        <f>$C$77</f>
        <v>0.53408770044805776</v>
      </c>
      <c r="DC101" s="6" t="e">
        <f t="shared" si="118"/>
        <v>#N/A</v>
      </c>
      <c r="DD101" s="6" t="e">
        <f t="shared" si="119"/>
        <v>#N/A</v>
      </c>
      <c r="DE101">
        <v>61</v>
      </c>
      <c r="DF101" s="100">
        <f>$C$76</f>
        <v>0.54053536144768588</v>
      </c>
      <c r="DG101" s="6" t="e">
        <f t="shared" si="120"/>
        <v>#N/A</v>
      </c>
      <c r="DH101" s="6" t="e">
        <f t="shared" si="121"/>
        <v>#N/A</v>
      </c>
      <c r="DI101">
        <v>60</v>
      </c>
      <c r="DJ101" s="100">
        <f>$C$75</f>
        <v>0.54706086047341207</v>
      </c>
      <c r="DK101" s="6" t="e">
        <f t="shared" si="122"/>
        <v>#N/A</v>
      </c>
      <c r="DL101" s="6" t="e">
        <f t="shared" si="123"/>
        <v>#N/A</v>
      </c>
      <c r="DM101">
        <v>59</v>
      </c>
      <c r="DN101" s="100">
        <f>$C$74</f>
        <v>0.55366513720837218</v>
      </c>
      <c r="DO101" s="6" t="e">
        <f t="shared" si="124"/>
        <v>#N/A</v>
      </c>
      <c r="DP101" s="6" t="e">
        <f t="shared" si="125"/>
        <v>#N/A</v>
      </c>
      <c r="DQ101">
        <v>58</v>
      </c>
      <c r="DR101" s="100">
        <f>$C$73</f>
        <v>0.56034914267982816</v>
      </c>
      <c r="DS101" s="6" t="e">
        <f t="shared" si="126"/>
        <v>#N/A</v>
      </c>
      <c r="DT101" s="6" t="e">
        <f t="shared" si="127"/>
        <v>#N/A</v>
      </c>
      <c r="DU101">
        <v>57</v>
      </c>
      <c r="DV101" s="100">
        <f>$C$72</f>
        <v>0.56711383939611815</v>
      </c>
      <c r="DW101" s="6" t="e">
        <f t="shared" si="128"/>
        <v>#N/A</v>
      </c>
      <c r="DX101" s="6" t="e">
        <f t="shared" si="129"/>
        <v>#N/A</v>
      </c>
    </row>
    <row r="102" spans="17:128">
      <c r="AK102">
        <v>80</v>
      </c>
      <c r="AL102" s="100">
        <f>$C$95</f>
        <v>0.4303333145474284</v>
      </c>
      <c r="AM102" s="6" t="e">
        <f t="shared" si="146"/>
        <v>#N/A</v>
      </c>
      <c r="AN102" s="6" t="e">
        <f t="shared" si="147"/>
        <v>#N/A</v>
      </c>
      <c r="AO102">
        <v>79</v>
      </c>
      <c r="AP102" s="100">
        <f>$C$94</f>
        <v>0.43552842262934155</v>
      </c>
      <c r="AQ102" s="6" t="e">
        <f t="shared" si="148"/>
        <v>#N/A</v>
      </c>
      <c r="AR102" s="6" t="e">
        <f t="shared" si="149"/>
        <v>#N/A</v>
      </c>
      <c r="AS102">
        <v>78</v>
      </c>
      <c r="AT102" s="100">
        <f>$C$93</f>
        <v>0.4407862475567102</v>
      </c>
      <c r="AU102" s="6" t="e">
        <f t="shared" si="150"/>
        <v>#N/A</v>
      </c>
      <c r="AV102" s="6" t="e">
        <f t="shared" si="151"/>
        <v>#N/A</v>
      </c>
      <c r="AW102">
        <v>77</v>
      </c>
      <c r="AX102" s="100">
        <f>$C$92</f>
        <v>0.44610754646540923</v>
      </c>
      <c r="AY102" s="6" t="e">
        <f t="shared" si="152"/>
        <v>#N/A</v>
      </c>
      <c r="AZ102" s="6" t="e">
        <f t="shared" si="153"/>
        <v>#N/A</v>
      </c>
      <c r="BA102">
        <v>76</v>
      </c>
      <c r="BB102" s="100">
        <f>$C$91</f>
        <v>0.45149308563167689</v>
      </c>
      <c r="BC102" s="6" t="e">
        <f t="shared" si="154"/>
        <v>#N/A</v>
      </c>
      <c r="BD102" s="6" t="e">
        <f t="shared" si="155"/>
        <v>#N/A</v>
      </c>
      <c r="BE102">
        <v>75</v>
      </c>
      <c r="BF102" s="100">
        <f>$C$90</f>
        <v>0.45694364058245929</v>
      </c>
      <c r="BG102" s="6" t="e">
        <f t="shared" si="156"/>
        <v>#N/A</v>
      </c>
      <c r="BH102" s="6" t="e">
        <f t="shared" si="157"/>
        <v>#N/A</v>
      </c>
      <c r="BI102">
        <v>74</v>
      </c>
      <c r="BJ102" s="100">
        <f>$C$89</f>
        <v>0.46245999620708794</v>
      </c>
      <c r="BK102" s="6" t="e">
        <f t="shared" si="158"/>
        <v>#N/A</v>
      </c>
      <c r="BL102" s="6" t="e">
        <f t="shared" si="159"/>
        <v>#N/A</v>
      </c>
      <c r="BM102">
        <v>73</v>
      </c>
      <c r="BN102" s="100">
        <f>$C$88</f>
        <v>0.46804294687030512</v>
      </c>
      <c r="BO102" s="6" t="e">
        <f t="shared" si="160"/>
        <v>#N/A</v>
      </c>
      <c r="BP102" s="6" t="e">
        <f t="shared" si="161"/>
        <v>#N/A</v>
      </c>
      <c r="BQ102">
        <v>72</v>
      </c>
      <c r="BR102" s="100">
        <f>$C$87</f>
        <v>0.47369329652665376</v>
      </c>
      <c r="BS102" s="6" t="e">
        <f t="shared" si="162"/>
        <v>#N/A</v>
      </c>
      <c r="BT102" s="6" t="e">
        <f t="shared" si="163"/>
        <v>#N/A</v>
      </c>
      <c r="BU102">
        <v>71</v>
      </c>
      <c r="BV102" s="100">
        <f>$C$86</f>
        <v>0.47941185883624815</v>
      </c>
      <c r="BW102" s="6" t="e">
        <f t="shared" si="164"/>
        <v>#N/A</v>
      </c>
      <c r="BX102" s="6" t="e">
        <f t="shared" si="165"/>
        <v>#N/A</v>
      </c>
      <c r="BY102">
        <v>70</v>
      </c>
      <c r="BZ102" s="100">
        <f>$C$85</f>
        <v>0.48519945728194264</v>
      </c>
      <c r="CA102" s="6" t="e">
        <f t="shared" si="166"/>
        <v>#N/A</v>
      </c>
      <c r="CB102" s="6" t="e">
        <f t="shared" si="167"/>
        <v>#N/A</v>
      </c>
      <c r="CC102">
        <v>69</v>
      </c>
      <c r="CD102" s="100">
        <f>$C$84</f>
        <v>0.49105692528791434</v>
      </c>
      <c r="CE102" s="6" t="e">
        <f t="shared" si="168"/>
        <v>#N/A</v>
      </c>
      <c r="CF102" s="6" t="e">
        <f t="shared" si="169"/>
        <v>#N/A</v>
      </c>
      <c r="CG102">
        <v>68</v>
      </c>
      <c r="CH102" s="100">
        <f>$C$83</f>
        <v>0.49698510633967802</v>
      </c>
      <c r="CI102" s="6" t="e">
        <f t="shared" si="170"/>
        <v>#N/A</v>
      </c>
      <c r="CJ102" s="6" t="e">
        <f t="shared" si="171"/>
        <v>#N/A</v>
      </c>
      <c r="CK102">
        <v>67</v>
      </c>
      <c r="CL102" s="100">
        <f>$C$82</f>
        <v>0.50298485410554905</v>
      </c>
      <c r="CM102" s="6" t="e">
        <f t="shared" si="172"/>
        <v>#N/A</v>
      </c>
      <c r="CN102" s="6" t="e">
        <f t="shared" si="173"/>
        <v>#N/A</v>
      </c>
      <c r="CO102">
        <v>66</v>
      </c>
      <c r="CP102" s="100">
        <f>$C$81</f>
        <v>0.50905703255957313</v>
      </c>
      <c r="CQ102" s="6" t="e">
        <f t="shared" si="174"/>
        <v>#N/A</v>
      </c>
      <c r="CR102" s="6" t="e">
        <f t="shared" si="175"/>
        <v>#N/A</v>
      </c>
      <c r="CS102">
        <v>65</v>
      </c>
      <c r="CT102" s="100">
        <f>$C$80</f>
        <v>0.5152025161059407</v>
      </c>
      <c r="CU102" s="6" t="e">
        <f t="shared" ref="CU102:CU117" si="176">-$D$10*(1-CT102)</f>
        <v>#N/A</v>
      </c>
      <c r="CV102" s="6" t="e">
        <f t="shared" ref="CV102:CV117" si="177">$D$10+CU102</f>
        <v>#N/A</v>
      </c>
      <c r="CW102">
        <v>64</v>
      </c>
      <c r="CX102" s="100">
        <f>$C$79</f>
        <v>0.52142218970490173</v>
      </c>
      <c r="CY102" s="6" t="e">
        <f t="shared" si="116"/>
        <v>#N/A</v>
      </c>
      <c r="CZ102" s="6" t="e">
        <f t="shared" si="117"/>
        <v>#N/A</v>
      </c>
      <c r="DA102">
        <v>63</v>
      </c>
      <c r="DB102" s="100">
        <f>$C$78</f>
        <v>0.52771694900020205</v>
      </c>
      <c r="DC102" s="6" t="e">
        <f t="shared" si="118"/>
        <v>#N/A</v>
      </c>
      <c r="DD102" s="6" t="e">
        <f t="shared" si="119"/>
        <v>#N/A</v>
      </c>
      <c r="DE102">
        <v>62</v>
      </c>
      <c r="DF102" s="100">
        <f>$C$77</f>
        <v>0.53408770044805776</v>
      </c>
      <c r="DG102" s="6" t="e">
        <f t="shared" si="120"/>
        <v>#N/A</v>
      </c>
      <c r="DH102" s="6" t="e">
        <f t="shared" si="121"/>
        <v>#N/A</v>
      </c>
      <c r="DI102">
        <v>61</v>
      </c>
      <c r="DJ102" s="100">
        <f>$C$76</f>
        <v>0.54053536144768588</v>
      </c>
      <c r="DK102" s="6" t="e">
        <f t="shared" si="122"/>
        <v>#N/A</v>
      </c>
      <c r="DL102" s="6" t="e">
        <f t="shared" si="123"/>
        <v>#N/A</v>
      </c>
      <c r="DM102">
        <v>60</v>
      </c>
      <c r="DN102" s="100">
        <f>$C$75</f>
        <v>0.54706086047341207</v>
      </c>
      <c r="DO102" s="6" t="e">
        <f t="shared" si="124"/>
        <v>#N/A</v>
      </c>
      <c r="DP102" s="6" t="e">
        <f t="shared" si="125"/>
        <v>#N/A</v>
      </c>
      <c r="DQ102">
        <v>59</v>
      </c>
      <c r="DR102" s="100">
        <f>$C$74</f>
        <v>0.55366513720837218</v>
      </c>
      <c r="DS102" s="6" t="e">
        <f t="shared" si="126"/>
        <v>#N/A</v>
      </c>
      <c r="DT102" s="6" t="e">
        <f t="shared" si="127"/>
        <v>#N/A</v>
      </c>
      <c r="DU102">
        <v>58</v>
      </c>
      <c r="DV102" s="100">
        <f>$C$73</f>
        <v>0.56034914267982816</v>
      </c>
      <c r="DW102" s="6" t="e">
        <f t="shared" si="128"/>
        <v>#N/A</v>
      </c>
      <c r="DX102" s="6" t="e">
        <f t="shared" si="129"/>
        <v>#N/A</v>
      </c>
    </row>
    <row r="103" spans="17:128">
      <c r="AO103">
        <v>80</v>
      </c>
      <c r="AP103" s="100">
        <f>$C$95</f>
        <v>0.4303333145474284</v>
      </c>
      <c r="AQ103" s="6" t="e">
        <f t="shared" si="148"/>
        <v>#N/A</v>
      </c>
      <c r="AR103" s="6" t="e">
        <f t="shared" si="149"/>
        <v>#N/A</v>
      </c>
      <c r="AS103">
        <v>79</v>
      </c>
      <c r="AT103" s="100">
        <f>$C$94</f>
        <v>0.43552842262934155</v>
      </c>
      <c r="AU103" s="6" t="e">
        <f t="shared" si="150"/>
        <v>#N/A</v>
      </c>
      <c r="AV103" s="6" t="e">
        <f t="shared" si="151"/>
        <v>#N/A</v>
      </c>
      <c r="AW103">
        <v>78</v>
      </c>
      <c r="AX103" s="100">
        <f>$C$93</f>
        <v>0.4407862475567102</v>
      </c>
      <c r="AY103" s="6" t="e">
        <f t="shared" si="152"/>
        <v>#N/A</v>
      </c>
      <c r="AZ103" s="6" t="e">
        <f t="shared" si="153"/>
        <v>#N/A</v>
      </c>
      <c r="BA103">
        <v>77</v>
      </c>
      <c r="BB103" s="100">
        <f>$C$92</f>
        <v>0.44610754646540923</v>
      </c>
      <c r="BC103" s="6" t="e">
        <f t="shared" si="154"/>
        <v>#N/A</v>
      </c>
      <c r="BD103" s="6" t="e">
        <f t="shared" si="155"/>
        <v>#N/A</v>
      </c>
      <c r="BE103">
        <v>76</v>
      </c>
      <c r="BF103" s="100">
        <f>$C$91</f>
        <v>0.45149308563167689</v>
      </c>
      <c r="BG103" s="6" t="e">
        <f t="shared" si="156"/>
        <v>#N/A</v>
      </c>
      <c r="BH103" s="6" t="e">
        <f t="shared" si="157"/>
        <v>#N/A</v>
      </c>
      <c r="BI103">
        <v>75</v>
      </c>
      <c r="BJ103" s="100">
        <f>$C$90</f>
        <v>0.45694364058245929</v>
      </c>
      <c r="BK103" s="6" t="e">
        <f t="shared" si="158"/>
        <v>#N/A</v>
      </c>
      <c r="BL103" s="6" t="e">
        <f t="shared" si="159"/>
        <v>#N/A</v>
      </c>
      <c r="BM103">
        <v>74</v>
      </c>
      <c r="BN103" s="100">
        <f>$C$89</f>
        <v>0.46245999620708794</v>
      </c>
      <c r="BO103" s="6" t="e">
        <f t="shared" si="160"/>
        <v>#N/A</v>
      </c>
      <c r="BP103" s="6" t="e">
        <f t="shared" si="161"/>
        <v>#N/A</v>
      </c>
      <c r="BQ103">
        <v>73</v>
      </c>
      <c r="BR103" s="100">
        <f>$C$88</f>
        <v>0.46804294687030512</v>
      </c>
      <c r="BS103" s="6" t="e">
        <f t="shared" si="162"/>
        <v>#N/A</v>
      </c>
      <c r="BT103" s="6" t="e">
        <f t="shared" si="163"/>
        <v>#N/A</v>
      </c>
      <c r="BU103">
        <v>72</v>
      </c>
      <c r="BV103" s="100">
        <f>$C$87</f>
        <v>0.47369329652665376</v>
      </c>
      <c r="BW103" s="6" t="e">
        <f t="shared" si="164"/>
        <v>#N/A</v>
      </c>
      <c r="BX103" s="6" t="e">
        <f t="shared" si="165"/>
        <v>#N/A</v>
      </c>
      <c r="BY103">
        <v>71</v>
      </c>
      <c r="BZ103" s="100">
        <f>$C$86</f>
        <v>0.47941185883624815</v>
      </c>
      <c r="CA103" s="6" t="e">
        <f t="shared" si="166"/>
        <v>#N/A</v>
      </c>
      <c r="CB103" s="6" t="e">
        <f t="shared" si="167"/>
        <v>#N/A</v>
      </c>
      <c r="CC103">
        <v>70</v>
      </c>
      <c r="CD103" s="100">
        <f>$C$85</f>
        <v>0.48519945728194264</v>
      </c>
      <c r="CE103" s="6" t="e">
        <f t="shared" si="168"/>
        <v>#N/A</v>
      </c>
      <c r="CF103" s="6" t="e">
        <f t="shared" si="169"/>
        <v>#N/A</v>
      </c>
      <c r="CG103">
        <v>69</v>
      </c>
      <c r="CH103" s="100">
        <f>$C$84</f>
        <v>0.49105692528791434</v>
      </c>
      <c r="CI103" s="6" t="e">
        <f t="shared" si="170"/>
        <v>#N/A</v>
      </c>
      <c r="CJ103" s="6" t="e">
        <f t="shared" si="171"/>
        <v>#N/A</v>
      </c>
      <c r="CK103">
        <v>68</v>
      </c>
      <c r="CL103" s="100">
        <f>$C$83</f>
        <v>0.49698510633967802</v>
      </c>
      <c r="CM103" s="6" t="e">
        <f t="shared" si="172"/>
        <v>#N/A</v>
      </c>
      <c r="CN103" s="6" t="e">
        <f t="shared" si="173"/>
        <v>#N/A</v>
      </c>
      <c r="CO103">
        <v>67</v>
      </c>
      <c r="CP103" s="100">
        <f>$C$82</f>
        <v>0.50298485410554905</v>
      </c>
      <c r="CQ103" s="6" t="e">
        <f t="shared" si="174"/>
        <v>#N/A</v>
      </c>
      <c r="CR103" s="6" t="e">
        <f t="shared" si="175"/>
        <v>#N/A</v>
      </c>
      <c r="CS103">
        <v>66</v>
      </c>
      <c r="CT103" s="100">
        <f>$C$81</f>
        <v>0.50905703255957313</v>
      </c>
      <c r="CU103" s="6" t="e">
        <f t="shared" si="176"/>
        <v>#N/A</v>
      </c>
      <c r="CV103" s="6" t="e">
        <f t="shared" si="177"/>
        <v>#N/A</v>
      </c>
      <c r="CW103">
        <v>65</v>
      </c>
      <c r="CX103" s="100">
        <f>$C$80</f>
        <v>0.5152025161059407</v>
      </c>
      <c r="CY103" s="6" t="e">
        <f t="shared" ref="CY103:CY118" si="178">-$D$10*(1-CX103)</f>
        <v>#N/A</v>
      </c>
      <c r="CZ103" s="6" t="e">
        <f t="shared" ref="CZ103:CZ118" si="179">$D$10+CY103</f>
        <v>#N/A</v>
      </c>
      <c r="DA103">
        <v>64</v>
      </c>
      <c r="DB103" s="100">
        <f>$C$79</f>
        <v>0.52142218970490173</v>
      </c>
      <c r="DC103" s="6" t="e">
        <f t="shared" si="118"/>
        <v>#N/A</v>
      </c>
      <c r="DD103" s="6" t="e">
        <f t="shared" si="119"/>
        <v>#N/A</v>
      </c>
      <c r="DE103">
        <v>63</v>
      </c>
      <c r="DF103" s="100">
        <f>$C$78</f>
        <v>0.52771694900020205</v>
      </c>
      <c r="DG103" s="6" t="e">
        <f t="shared" si="120"/>
        <v>#N/A</v>
      </c>
      <c r="DH103" s="6" t="e">
        <f t="shared" si="121"/>
        <v>#N/A</v>
      </c>
      <c r="DI103">
        <v>62</v>
      </c>
      <c r="DJ103" s="100">
        <f>$C$77</f>
        <v>0.53408770044805776</v>
      </c>
      <c r="DK103" s="6" t="e">
        <f t="shared" si="122"/>
        <v>#N/A</v>
      </c>
      <c r="DL103" s="6" t="e">
        <f t="shared" si="123"/>
        <v>#N/A</v>
      </c>
      <c r="DM103">
        <v>61</v>
      </c>
      <c r="DN103" s="100">
        <f>$C$76</f>
        <v>0.54053536144768588</v>
      </c>
      <c r="DO103" s="6" t="e">
        <f t="shared" si="124"/>
        <v>#N/A</v>
      </c>
      <c r="DP103" s="6" t="e">
        <f t="shared" si="125"/>
        <v>#N/A</v>
      </c>
      <c r="DQ103">
        <v>60</v>
      </c>
      <c r="DR103" s="100">
        <f>$C$75</f>
        <v>0.54706086047341207</v>
      </c>
      <c r="DS103" s="6" t="e">
        <f t="shared" si="126"/>
        <v>#N/A</v>
      </c>
      <c r="DT103" s="6" t="e">
        <f t="shared" si="127"/>
        <v>#N/A</v>
      </c>
      <c r="DU103">
        <v>59</v>
      </c>
      <c r="DV103" s="100">
        <f>$C$74</f>
        <v>0.55366513720837218</v>
      </c>
      <c r="DW103" s="6" t="e">
        <f t="shared" si="128"/>
        <v>#N/A</v>
      </c>
      <c r="DX103" s="6" t="e">
        <f t="shared" si="129"/>
        <v>#N/A</v>
      </c>
    </row>
    <row r="104" spans="17:128">
      <c r="AS104">
        <v>80</v>
      </c>
      <c r="AT104" s="100">
        <f>$C$95</f>
        <v>0.4303333145474284</v>
      </c>
      <c r="AU104" s="6" t="e">
        <f t="shared" si="150"/>
        <v>#N/A</v>
      </c>
      <c r="AV104" s="6" t="e">
        <f t="shared" si="151"/>
        <v>#N/A</v>
      </c>
      <c r="AW104">
        <v>79</v>
      </c>
      <c r="AX104" s="100">
        <f>$C$94</f>
        <v>0.43552842262934155</v>
      </c>
      <c r="AY104" s="6" t="e">
        <f t="shared" si="152"/>
        <v>#N/A</v>
      </c>
      <c r="AZ104" s="6" t="e">
        <f t="shared" si="153"/>
        <v>#N/A</v>
      </c>
      <c r="BA104">
        <v>78</v>
      </c>
      <c r="BB104" s="100">
        <f>$C$93</f>
        <v>0.4407862475567102</v>
      </c>
      <c r="BC104" s="6" t="e">
        <f t="shared" si="154"/>
        <v>#N/A</v>
      </c>
      <c r="BD104" s="6" t="e">
        <f t="shared" si="155"/>
        <v>#N/A</v>
      </c>
      <c r="BE104">
        <v>77</v>
      </c>
      <c r="BF104" s="100">
        <f>$C$92</f>
        <v>0.44610754646540923</v>
      </c>
      <c r="BG104" s="6" t="e">
        <f t="shared" si="156"/>
        <v>#N/A</v>
      </c>
      <c r="BH104" s="6" t="e">
        <f t="shared" si="157"/>
        <v>#N/A</v>
      </c>
      <c r="BI104">
        <v>76</v>
      </c>
      <c r="BJ104" s="100">
        <f>$C$91</f>
        <v>0.45149308563167689</v>
      </c>
      <c r="BK104" s="6" t="e">
        <f t="shared" si="158"/>
        <v>#N/A</v>
      </c>
      <c r="BL104" s="6" t="e">
        <f t="shared" si="159"/>
        <v>#N/A</v>
      </c>
      <c r="BM104">
        <v>75</v>
      </c>
      <c r="BN104" s="100">
        <f>$C$90</f>
        <v>0.45694364058245929</v>
      </c>
      <c r="BO104" s="6" t="e">
        <f t="shared" si="160"/>
        <v>#N/A</v>
      </c>
      <c r="BP104" s="6" t="e">
        <f t="shared" si="161"/>
        <v>#N/A</v>
      </c>
      <c r="BQ104">
        <v>74</v>
      </c>
      <c r="BR104" s="100">
        <f>$C$89</f>
        <v>0.46245999620708794</v>
      </c>
      <c r="BS104" s="6" t="e">
        <f t="shared" si="162"/>
        <v>#N/A</v>
      </c>
      <c r="BT104" s="6" t="e">
        <f t="shared" si="163"/>
        <v>#N/A</v>
      </c>
      <c r="BU104">
        <v>73</v>
      </c>
      <c r="BV104" s="100">
        <f>$C$88</f>
        <v>0.46804294687030512</v>
      </c>
      <c r="BW104" s="6" t="e">
        <f t="shared" si="164"/>
        <v>#N/A</v>
      </c>
      <c r="BX104" s="6" t="e">
        <f t="shared" si="165"/>
        <v>#N/A</v>
      </c>
      <c r="BY104">
        <v>72</v>
      </c>
      <c r="BZ104" s="100">
        <f>$C$87</f>
        <v>0.47369329652665376</v>
      </c>
      <c r="CA104" s="6" t="e">
        <f t="shared" si="166"/>
        <v>#N/A</v>
      </c>
      <c r="CB104" s="6" t="e">
        <f t="shared" si="167"/>
        <v>#N/A</v>
      </c>
      <c r="CC104">
        <v>71</v>
      </c>
      <c r="CD104" s="100">
        <f>$C$86</f>
        <v>0.47941185883624815</v>
      </c>
      <c r="CE104" s="6" t="e">
        <f t="shared" si="168"/>
        <v>#N/A</v>
      </c>
      <c r="CF104" s="6" t="e">
        <f t="shared" si="169"/>
        <v>#N/A</v>
      </c>
      <c r="CG104">
        <v>70</v>
      </c>
      <c r="CH104" s="100">
        <f>$C$85</f>
        <v>0.48519945728194264</v>
      </c>
      <c r="CI104" s="6" t="e">
        <f t="shared" si="170"/>
        <v>#N/A</v>
      </c>
      <c r="CJ104" s="6" t="e">
        <f t="shared" si="171"/>
        <v>#N/A</v>
      </c>
      <c r="CK104">
        <v>69</v>
      </c>
      <c r="CL104" s="100">
        <f>$C$84</f>
        <v>0.49105692528791434</v>
      </c>
      <c r="CM104" s="6" t="e">
        <f t="shared" si="172"/>
        <v>#N/A</v>
      </c>
      <c r="CN104" s="6" t="e">
        <f t="shared" si="173"/>
        <v>#N/A</v>
      </c>
      <c r="CO104">
        <v>68</v>
      </c>
      <c r="CP104" s="100">
        <f>$C$83</f>
        <v>0.49698510633967802</v>
      </c>
      <c r="CQ104" s="6" t="e">
        <f t="shared" si="174"/>
        <v>#N/A</v>
      </c>
      <c r="CR104" s="6" t="e">
        <f t="shared" si="175"/>
        <v>#N/A</v>
      </c>
      <c r="CS104">
        <v>67</v>
      </c>
      <c r="CT104" s="100">
        <f>$C$82</f>
        <v>0.50298485410554905</v>
      </c>
      <c r="CU104" s="6" t="e">
        <f t="shared" si="176"/>
        <v>#N/A</v>
      </c>
      <c r="CV104" s="6" t="e">
        <f t="shared" si="177"/>
        <v>#N/A</v>
      </c>
      <c r="CW104">
        <v>66</v>
      </c>
      <c r="CX104" s="100">
        <f>$C$81</f>
        <v>0.50905703255957313</v>
      </c>
      <c r="CY104" s="6" t="e">
        <f t="shared" si="178"/>
        <v>#N/A</v>
      </c>
      <c r="CZ104" s="6" t="e">
        <f t="shared" si="179"/>
        <v>#N/A</v>
      </c>
      <c r="DA104">
        <v>65</v>
      </c>
      <c r="DB104" s="100">
        <f>$C$80</f>
        <v>0.5152025161059407</v>
      </c>
      <c r="DC104" s="6" t="e">
        <f t="shared" ref="DC104:DC119" si="180">-$D$10*(1-DB104)</f>
        <v>#N/A</v>
      </c>
      <c r="DD104" s="6" t="e">
        <f t="shared" ref="DD104:DD119" si="181">$D$10+DC104</f>
        <v>#N/A</v>
      </c>
      <c r="DE104">
        <v>64</v>
      </c>
      <c r="DF104" s="100">
        <f>$C$79</f>
        <v>0.52142218970490173</v>
      </c>
      <c r="DG104" s="6" t="e">
        <f t="shared" si="120"/>
        <v>#N/A</v>
      </c>
      <c r="DH104" s="6" t="e">
        <f t="shared" si="121"/>
        <v>#N/A</v>
      </c>
      <c r="DI104">
        <v>63</v>
      </c>
      <c r="DJ104" s="100">
        <f>$C$78</f>
        <v>0.52771694900020205</v>
      </c>
      <c r="DK104" s="6" t="e">
        <f t="shared" si="122"/>
        <v>#N/A</v>
      </c>
      <c r="DL104" s="6" t="e">
        <f t="shared" si="123"/>
        <v>#N/A</v>
      </c>
      <c r="DM104">
        <v>62</v>
      </c>
      <c r="DN104" s="100">
        <f>$C$77</f>
        <v>0.53408770044805776</v>
      </c>
      <c r="DO104" s="6" t="e">
        <f t="shared" si="124"/>
        <v>#N/A</v>
      </c>
      <c r="DP104" s="6" t="e">
        <f t="shared" si="125"/>
        <v>#N/A</v>
      </c>
      <c r="DQ104">
        <v>61</v>
      </c>
      <c r="DR104" s="100">
        <f>$C$76</f>
        <v>0.54053536144768588</v>
      </c>
      <c r="DS104" s="6" t="e">
        <f t="shared" si="126"/>
        <v>#N/A</v>
      </c>
      <c r="DT104" s="6" t="e">
        <f t="shared" si="127"/>
        <v>#N/A</v>
      </c>
      <c r="DU104">
        <v>60</v>
      </c>
      <c r="DV104" s="100">
        <f>$C$75</f>
        <v>0.54706086047341207</v>
      </c>
      <c r="DW104" s="6" t="e">
        <f t="shared" si="128"/>
        <v>#N/A</v>
      </c>
      <c r="DX104" s="6" t="e">
        <f t="shared" si="129"/>
        <v>#N/A</v>
      </c>
    </row>
    <row r="105" spans="17:128">
      <c r="AW105">
        <v>80</v>
      </c>
      <c r="AX105" s="100">
        <f>$C$95</f>
        <v>0.4303333145474284</v>
      </c>
      <c r="AY105" s="6" t="e">
        <f t="shared" si="152"/>
        <v>#N/A</v>
      </c>
      <c r="AZ105" s="6" t="e">
        <f t="shared" si="153"/>
        <v>#N/A</v>
      </c>
      <c r="BA105">
        <v>79</v>
      </c>
      <c r="BB105" s="100">
        <f>$C$94</f>
        <v>0.43552842262934155</v>
      </c>
      <c r="BC105" s="6" t="e">
        <f t="shared" si="154"/>
        <v>#N/A</v>
      </c>
      <c r="BD105" s="6" t="e">
        <f t="shared" si="155"/>
        <v>#N/A</v>
      </c>
      <c r="BE105">
        <v>78</v>
      </c>
      <c r="BF105" s="100">
        <f>$C$93</f>
        <v>0.4407862475567102</v>
      </c>
      <c r="BG105" s="6" t="e">
        <f t="shared" si="156"/>
        <v>#N/A</v>
      </c>
      <c r="BH105" s="6" t="e">
        <f t="shared" si="157"/>
        <v>#N/A</v>
      </c>
      <c r="BI105">
        <v>77</v>
      </c>
      <c r="BJ105" s="100">
        <f>$C$92</f>
        <v>0.44610754646540923</v>
      </c>
      <c r="BK105" s="6" t="e">
        <f t="shared" si="158"/>
        <v>#N/A</v>
      </c>
      <c r="BL105" s="6" t="e">
        <f t="shared" si="159"/>
        <v>#N/A</v>
      </c>
      <c r="BM105">
        <v>76</v>
      </c>
      <c r="BN105" s="100">
        <f>$C$91</f>
        <v>0.45149308563167689</v>
      </c>
      <c r="BO105" s="6" t="e">
        <f t="shared" si="160"/>
        <v>#N/A</v>
      </c>
      <c r="BP105" s="6" t="e">
        <f t="shared" si="161"/>
        <v>#N/A</v>
      </c>
      <c r="BQ105">
        <v>75</v>
      </c>
      <c r="BR105" s="100">
        <f>$C$90</f>
        <v>0.45694364058245929</v>
      </c>
      <c r="BS105" s="6" t="e">
        <f t="shared" si="162"/>
        <v>#N/A</v>
      </c>
      <c r="BT105" s="6" t="e">
        <f t="shared" si="163"/>
        <v>#N/A</v>
      </c>
      <c r="BU105">
        <v>74</v>
      </c>
      <c r="BV105" s="100">
        <f>$C$89</f>
        <v>0.46245999620708794</v>
      </c>
      <c r="BW105" s="6" t="e">
        <f t="shared" si="164"/>
        <v>#N/A</v>
      </c>
      <c r="BX105" s="6" t="e">
        <f t="shared" si="165"/>
        <v>#N/A</v>
      </c>
      <c r="BY105">
        <v>73</v>
      </c>
      <c r="BZ105" s="100">
        <f>$C$88</f>
        <v>0.46804294687030512</v>
      </c>
      <c r="CA105" s="6" t="e">
        <f t="shared" si="166"/>
        <v>#N/A</v>
      </c>
      <c r="CB105" s="6" t="e">
        <f t="shared" si="167"/>
        <v>#N/A</v>
      </c>
      <c r="CC105">
        <v>72</v>
      </c>
      <c r="CD105" s="100">
        <f>$C$87</f>
        <v>0.47369329652665376</v>
      </c>
      <c r="CE105" s="6" t="e">
        <f t="shared" si="168"/>
        <v>#N/A</v>
      </c>
      <c r="CF105" s="6" t="e">
        <f t="shared" si="169"/>
        <v>#N/A</v>
      </c>
      <c r="CG105">
        <v>71</v>
      </c>
      <c r="CH105" s="100">
        <f>$C$86</f>
        <v>0.47941185883624815</v>
      </c>
      <c r="CI105" s="6" t="e">
        <f t="shared" si="170"/>
        <v>#N/A</v>
      </c>
      <c r="CJ105" s="6" t="e">
        <f t="shared" si="171"/>
        <v>#N/A</v>
      </c>
      <c r="CK105">
        <v>70</v>
      </c>
      <c r="CL105" s="100">
        <f>$C$85</f>
        <v>0.48519945728194264</v>
      </c>
      <c r="CM105" s="6" t="e">
        <f t="shared" si="172"/>
        <v>#N/A</v>
      </c>
      <c r="CN105" s="6" t="e">
        <f t="shared" si="173"/>
        <v>#N/A</v>
      </c>
      <c r="CO105">
        <v>69</v>
      </c>
      <c r="CP105" s="100">
        <f>$C$84</f>
        <v>0.49105692528791434</v>
      </c>
      <c r="CQ105" s="6" t="e">
        <f t="shared" si="174"/>
        <v>#N/A</v>
      </c>
      <c r="CR105" s="6" t="e">
        <f t="shared" si="175"/>
        <v>#N/A</v>
      </c>
      <c r="CS105">
        <v>68</v>
      </c>
      <c r="CT105" s="100">
        <f>$C$83</f>
        <v>0.49698510633967802</v>
      </c>
      <c r="CU105" s="6" t="e">
        <f t="shared" si="176"/>
        <v>#N/A</v>
      </c>
      <c r="CV105" s="6" t="e">
        <f t="shared" si="177"/>
        <v>#N/A</v>
      </c>
      <c r="CW105">
        <v>67</v>
      </c>
      <c r="CX105" s="100">
        <f>$C$82</f>
        <v>0.50298485410554905</v>
      </c>
      <c r="CY105" s="6" t="e">
        <f t="shared" si="178"/>
        <v>#N/A</v>
      </c>
      <c r="CZ105" s="6" t="e">
        <f t="shared" si="179"/>
        <v>#N/A</v>
      </c>
      <c r="DA105">
        <v>66</v>
      </c>
      <c r="DB105" s="100">
        <f>$C$81</f>
        <v>0.50905703255957313</v>
      </c>
      <c r="DC105" s="6" t="e">
        <f t="shared" si="180"/>
        <v>#N/A</v>
      </c>
      <c r="DD105" s="6" t="e">
        <f t="shared" si="181"/>
        <v>#N/A</v>
      </c>
      <c r="DE105">
        <v>65</v>
      </c>
      <c r="DF105" s="100">
        <f>$C$80</f>
        <v>0.5152025161059407</v>
      </c>
      <c r="DG105" s="6" t="e">
        <f t="shared" ref="DG105:DG120" si="182">-$D$10*(1-DF105)</f>
        <v>#N/A</v>
      </c>
      <c r="DH105" s="6" t="e">
        <f t="shared" ref="DH105:DH120" si="183">$D$10+DG105</f>
        <v>#N/A</v>
      </c>
      <c r="DI105">
        <v>64</v>
      </c>
      <c r="DJ105" s="100">
        <f>$C$79</f>
        <v>0.52142218970490173</v>
      </c>
      <c r="DK105" s="6" t="e">
        <f t="shared" si="122"/>
        <v>#N/A</v>
      </c>
      <c r="DL105" s="6" t="e">
        <f t="shared" si="123"/>
        <v>#N/A</v>
      </c>
      <c r="DM105">
        <v>63</v>
      </c>
      <c r="DN105" s="100">
        <f>$C$78</f>
        <v>0.52771694900020205</v>
      </c>
      <c r="DO105" s="6" t="e">
        <f t="shared" si="124"/>
        <v>#N/A</v>
      </c>
      <c r="DP105" s="6" t="e">
        <f t="shared" si="125"/>
        <v>#N/A</v>
      </c>
      <c r="DQ105">
        <v>62</v>
      </c>
      <c r="DR105" s="100">
        <f>$C$77</f>
        <v>0.53408770044805776</v>
      </c>
      <c r="DS105" s="6" t="e">
        <f t="shared" si="126"/>
        <v>#N/A</v>
      </c>
      <c r="DT105" s="6" t="e">
        <f t="shared" si="127"/>
        <v>#N/A</v>
      </c>
      <c r="DU105">
        <v>61</v>
      </c>
      <c r="DV105" s="100">
        <f>$C$76</f>
        <v>0.54053536144768588</v>
      </c>
      <c r="DW105" s="6" t="e">
        <f t="shared" si="128"/>
        <v>#N/A</v>
      </c>
      <c r="DX105" s="6" t="e">
        <f t="shared" si="129"/>
        <v>#N/A</v>
      </c>
    </row>
    <row r="106" spans="17:128">
      <c r="BA106">
        <v>80</v>
      </c>
      <c r="BB106" s="100">
        <f>$C$95</f>
        <v>0.4303333145474284</v>
      </c>
      <c r="BC106" s="6" t="e">
        <f t="shared" si="154"/>
        <v>#N/A</v>
      </c>
      <c r="BD106" s="6" t="e">
        <f t="shared" si="155"/>
        <v>#N/A</v>
      </c>
      <c r="BE106">
        <v>79</v>
      </c>
      <c r="BF106" s="100">
        <f>$C$94</f>
        <v>0.43552842262934155</v>
      </c>
      <c r="BG106" s="6" t="e">
        <f t="shared" si="156"/>
        <v>#N/A</v>
      </c>
      <c r="BH106" s="6" t="e">
        <f t="shared" si="157"/>
        <v>#N/A</v>
      </c>
      <c r="BI106">
        <v>78</v>
      </c>
      <c r="BJ106" s="100">
        <f>$C$93</f>
        <v>0.4407862475567102</v>
      </c>
      <c r="BK106" s="6" t="e">
        <f t="shared" si="158"/>
        <v>#N/A</v>
      </c>
      <c r="BL106" s="6" t="e">
        <f t="shared" si="159"/>
        <v>#N/A</v>
      </c>
      <c r="BM106">
        <v>77</v>
      </c>
      <c r="BN106" s="100">
        <f>$C$92</f>
        <v>0.44610754646540923</v>
      </c>
      <c r="BO106" s="6" t="e">
        <f t="shared" si="160"/>
        <v>#N/A</v>
      </c>
      <c r="BP106" s="6" t="e">
        <f t="shared" si="161"/>
        <v>#N/A</v>
      </c>
      <c r="BQ106">
        <v>76</v>
      </c>
      <c r="BR106" s="100">
        <f>$C$91</f>
        <v>0.45149308563167689</v>
      </c>
      <c r="BS106" s="6" t="e">
        <f t="shared" si="162"/>
        <v>#N/A</v>
      </c>
      <c r="BT106" s="6" t="e">
        <f t="shared" si="163"/>
        <v>#N/A</v>
      </c>
      <c r="BU106">
        <v>75</v>
      </c>
      <c r="BV106" s="100">
        <f>$C$90</f>
        <v>0.45694364058245929</v>
      </c>
      <c r="BW106" s="6" t="e">
        <f t="shared" si="164"/>
        <v>#N/A</v>
      </c>
      <c r="BX106" s="6" t="e">
        <f t="shared" si="165"/>
        <v>#N/A</v>
      </c>
      <c r="BY106">
        <v>74</v>
      </c>
      <c r="BZ106" s="100">
        <f>$C$89</f>
        <v>0.46245999620708794</v>
      </c>
      <c r="CA106" s="6" t="e">
        <f t="shared" si="166"/>
        <v>#N/A</v>
      </c>
      <c r="CB106" s="6" t="e">
        <f t="shared" si="167"/>
        <v>#N/A</v>
      </c>
      <c r="CC106">
        <v>73</v>
      </c>
      <c r="CD106" s="100">
        <f>$C$88</f>
        <v>0.46804294687030512</v>
      </c>
      <c r="CE106" s="6" t="e">
        <f t="shared" si="168"/>
        <v>#N/A</v>
      </c>
      <c r="CF106" s="6" t="e">
        <f t="shared" si="169"/>
        <v>#N/A</v>
      </c>
      <c r="CG106">
        <v>72</v>
      </c>
      <c r="CH106" s="100">
        <f>$C$87</f>
        <v>0.47369329652665376</v>
      </c>
      <c r="CI106" s="6" t="e">
        <f t="shared" si="170"/>
        <v>#N/A</v>
      </c>
      <c r="CJ106" s="6" t="e">
        <f t="shared" si="171"/>
        <v>#N/A</v>
      </c>
      <c r="CK106">
        <v>71</v>
      </c>
      <c r="CL106" s="100">
        <f>$C$86</f>
        <v>0.47941185883624815</v>
      </c>
      <c r="CM106" s="6" t="e">
        <f t="shared" si="172"/>
        <v>#N/A</v>
      </c>
      <c r="CN106" s="6" t="e">
        <f t="shared" si="173"/>
        <v>#N/A</v>
      </c>
      <c r="CO106">
        <v>70</v>
      </c>
      <c r="CP106" s="100">
        <f>$C$85</f>
        <v>0.48519945728194264</v>
      </c>
      <c r="CQ106" s="6" t="e">
        <f t="shared" si="174"/>
        <v>#N/A</v>
      </c>
      <c r="CR106" s="6" t="e">
        <f t="shared" si="175"/>
        <v>#N/A</v>
      </c>
      <c r="CS106">
        <v>69</v>
      </c>
      <c r="CT106" s="100">
        <f>$C$84</f>
        <v>0.49105692528791434</v>
      </c>
      <c r="CU106" s="6" t="e">
        <f t="shared" si="176"/>
        <v>#N/A</v>
      </c>
      <c r="CV106" s="6" t="e">
        <f t="shared" si="177"/>
        <v>#N/A</v>
      </c>
      <c r="CW106">
        <v>68</v>
      </c>
      <c r="CX106" s="100">
        <f>$C$83</f>
        <v>0.49698510633967802</v>
      </c>
      <c r="CY106" s="6" t="e">
        <f t="shared" si="178"/>
        <v>#N/A</v>
      </c>
      <c r="CZ106" s="6" t="e">
        <f t="shared" si="179"/>
        <v>#N/A</v>
      </c>
      <c r="DA106">
        <v>67</v>
      </c>
      <c r="DB106" s="100">
        <f>$C$82</f>
        <v>0.50298485410554905</v>
      </c>
      <c r="DC106" s="6" t="e">
        <f t="shared" si="180"/>
        <v>#N/A</v>
      </c>
      <c r="DD106" s="6" t="e">
        <f t="shared" si="181"/>
        <v>#N/A</v>
      </c>
      <c r="DE106">
        <v>66</v>
      </c>
      <c r="DF106" s="100">
        <f>$C$81</f>
        <v>0.50905703255957313</v>
      </c>
      <c r="DG106" s="6" t="e">
        <f t="shared" si="182"/>
        <v>#N/A</v>
      </c>
      <c r="DH106" s="6" t="e">
        <f t="shared" si="183"/>
        <v>#N/A</v>
      </c>
      <c r="DI106">
        <v>65</v>
      </c>
      <c r="DJ106" s="100">
        <f>$C$80</f>
        <v>0.5152025161059407</v>
      </c>
      <c r="DK106" s="6" t="e">
        <f t="shared" ref="DK106:DK121" si="184">-$D$10*(1-DJ106)</f>
        <v>#N/A</v>
      </c>
      <c r="DL106" s="6" t="e">
        <f t="shared" ref="DL106:DL121" si="185">$D$10+DK106</f>
        <v>#N/A</v>
      </c>
      <c r="DM106">
        <v>64</v>
      </c>
      <c r="DN106" s="100">
        <f>$C$79</f>
        <v>0.52142218970490173</v>
      </c>
      <c r="DO106" s="6" t="e">
        <f t="shared" si="124"/>
        <v>#N/A</v>
      </c>
      <c r="DP106" s="6" t="e">
        <f t="shared" si="125"/>
        <v>#N/A</v>
      </c>
      <c r="DQ106">
        <v>63</v>
      </c>
      <c r="DR106" s="100">
        <f>$C$78</f>
        <v>0.52771694900020205</v>
      </c>
      <c r="DS106" s="6" t="e">
        <f t="shared" si="126"/>
        <v>#N/A</v>
      </c>
      <c r="DT106" s="6" t="e">
        <f t="shared" si="127"/>
        <v>#N/A</v>
      </c>
      <c r="DU106">
        <v>62</v>
      </c>
      <c r="DV106" s="100">
        <f>$C$77</f>
        <v>0.53408770044805776</v>
      </c>
      <c r="DW106" s="6" t="e">
        <f t="shared" si="128"/>
        <v>#N/A</v>
      </c>
      <c r="DX106" s="6" t="e">
        <f t="shared" si="129"/>
        <v>#N/A</v>
      </c>
    </row>
    <row r="107" spans="17:128">
      <c r="BE107">
        <v>80</v>
      </c>
      <c r="BF107" s="100">
        <f>$C$95</f>
        <v>0.4303333145474284</v>
      </c>
      <c r="BG107" s="6" t="e">
        <f t="shared" si="156"/>
        <v>#N/A</v>
      </c>
      <c r="BH107" s="6" t="e">
        <f t="shared" si="157"/>
        <v>#N/A</v>
      </c>
      <c r="BI107">
        <v>79</v>
      </c>
      <c r="BJ107" s="100">
        <f>$C$94</f>
        <v>0.43552842262934155</v>
      </c>
      <c r="BK107" s="6" t="e">
        <f t="shared" si="158"/>
        <v>#N/A</v>
      </c>
      <c r="BL107" s="6" t="e">
        <f t="shared" si="159"/>
        <v>#N/A</v>
      </c>
      <c r="BM107">
        <v>78</v>
      </c>
      <c r="BN107" s="100">
        <f>$C$93</f>
        <v>0.4407862475567102</v>
      </c>
      <c r="BO107" s="6" t="e">
        <f t="shared" si="160"/>
        <v>#N/A</v>
      </c>
      <c r="BP107" s="6" t="e">
        <f t="shared" si="161"/>
        <v>#N/A</v>
      </c>
      <c r="BQ107">
        <v>77</v>
      </c>
      <c r="BR107" s="100">
        <f>$C$92</f>
        <v>0.44610754646540923</v>
      </c>
      <c r="BS107" s="6" t="e">
        <f t="shared" si="162"/>
        <v>#N/A</v>
      </c>
      <c r="BT107" s="6" t="e">
        <f t="shared" si="163"/>
        <v>#N/A</v>
      </c>
      <c r="BU107">
        <v>76</v>
      </c>
      <c r="BV107" s="100">
        <f>$C$91</f>
        <v>0.45149308563167689</v>
      </c>
      <c r="BW107" s="6" t="e">
        <f t="shared" si="164"/>
        <v>#N/A</v>
      </c>
      <c r="BX107" s="6" t="e">
        <f t="shared" si="165"/>
        <v>#N/A</v>
      </c>
      <c r="BY107">
        <v>75</v>
      </c>
      <c r="BZ107" s="100">
        <f>$C$90</f>
        <v>0.45694364058245929</v>
      </c>
      <c r="CA107" s="6" t="e">
        <f t="shared" si="166"/>
        <v>#N/A</v>
      </c>
      <c r="CB107" s="6" t="e">
        <f t="shared" si="167"/>
        <v>#N/A</v>
      </c>
      <c r="CC107">
        <v>74</v>
      </c>
      <c r="CD107" s="100">
        <f>$C$89</f>
        <v>0.46245999620708794</v>
      </c>
      <c r="CE107" s="6" t="e">
        <f t="shared" si="168"/>
        <v>#N/A</v>
      </c>
      <c r="CF107" s="6" t="e">
        <f t="shared" si="169"/>
        <v>#N/A</v>
      </c>
      <c r="CG107">
        <v>73</v>
      </c>
      <c r="CH107" s="100">
        <f>$C$88</f>
        <v>0.46804294687030512</v>
      </c>
      <c r="CI107" s="6" t="e">
        <f t="shared" si="170"/>
        <v>#N/A</v>
      </c>
      <c r="CJ107" s="6" t="e">
        <f t="shared" si="171"/>
        <v>#N/A</v>
      </c>
      <c r="CK107">
        <v>72</v>
      </c>
      <c r="CL107" s="100">
        <f>$C$87</f>
        <v>0.47369329652665376</v>
      </c>
      <c r="CM107" s="6" t="e">
        <f t="shared" si="172"/>
        <v>#N/A</v>
      </c>
      <c r="CN107" s="6" t="e">
        <f t="shared" si="173"/>
        <v>#N/A</v>
      </c>
      <c r="CO107">
        <v>71</v>
      </c>
      <c r="CP107" s="100">
        <f>$C$86</f>
        <v>0.47941185883624815</v>
      </c>
      <c r="CQ107" s="6" t="e">
        <f t="shared" si="174"/>
        <v>#N/A</v>
      </c>
      <c r="CR107" s="6" t="e">
        <f t="shared" si="175"/>
        <v>#N/A</v>
      </c>
      <c r="CS107">
        <v>70</v>
      </c>
      <c r="CT107" s="100">
        <f>$C$85</f>
        <v>0.48519945728194264</v>
      </c>
      <c r="CU107" s="6" t="e">
        <f t="shared" si="176"/>
        <v>#N/A</v>
      </c>
      <c r="CV107" s="6" t="e">
        <f t="shared" si="177"/>
        <v>#N/A</v>
      </c>
      <c r="CW107">
        <v>69</v>
      </c>
      <c r="CX107" s="100">
        <f>$C$84</f>
        <v>0.49105692528791434</v>
      </c>
      <c r="CY107" s="6" t="e">
        <f t="shared" si="178"/>
        <v>#N/A</v>
      </c>
      <c r="CZ107" s="6" t="e">
        <f t="shared" si="179"/>
        <v>#N/A</v>
      </c>
      <c r="DA107">
        <v>68</v>
      </c>
      <c r="DB107" s="100">
        <f>$C$83</f>
        <v>0.49698510633967802</v>
      </c>
      <c r="DC107" s="6" t="e">
        <f t="shared" si="180"/>
        <v>#N/A</v>
      </c>
      <c r="DD107" s="6" t="e">
        <f t="shared" si="181"/>
        <v>#N/A</v>
      </c>
      <c r="DE107">
        <v>67</v>
      </c>
      <c r="DF107" s="100">
        <f>$C$82</f>
        <v>0.50298485410554905</v>
      </c>
      <c r="DG107" s="6" t="e">
        <f t="shared" si="182"/>
        <v>#N/A</v>
      </c>
      <c r="DH107" s="6" t="e">
        <f t="shared" si="183"/>
        <v>#N/A</v>
      </c>
      <c r="DI107">
        <v>66</v>
      </c>
      <c r="DJ107" s="100">
        <f>$C$81</f>
        <v>0.50905703255957313</v>
      </c>
      <c r="DK107" s="6" t="e">
        <f t="shared" si="184"/>
        <v>#N/A</v>
      </c>
      <c r="DL107" s="6" t="e">
        <f t="shared" si="185"/>
        <v>#N/A</v>
      </c>
      <c r="DM107">
        <v>65</v>
      </c>
      <c r="DN107" s="100">
        <f>$C$80</f>
        <v>0.5152025161059407</v>
      </c>
      <c r="DO107" s="6" t="e">
        <f t="shared" ref="DO107:DO122" si="186">-$D$10*(1-DN107)</f>
        <v>#N/A</v>
      </c>
      <c r="DP107" s="6" t="e">
        <f t="shared" ref="DP107:DP122" si="187">$D$10+DO107</f>
        <v>#N/A</v>
      </c>
      <c r="DQ107">
        <v>64</v>
      </c>
      <c r="DR107" s="100">
        <f>$C$79</f>
        <v>0.52142218970490173</v>
      </c>
      <c r="DS107" s="6" t="e">
        <f t="shared" si="126"/>
        <v>#N/A</v>
      </c>
      <c r="DT107" s="6" t="e">
        <f t="shared" si="127"/>
        <v>#N/A</v>
      </c>
      <c r="DU107">
        <v>63</v>
      </c>
      <c r="DV107" s="100">
        <f>$C$78</f>
        <v>0.52771694900020205</v>
      </c>
      <c r="DW107" s="6" t="e">
        <f t="shared" si="128"/>
        <v>#N/A</v>
      </c>
      <c r="DX107" s="6" t="e">
        <f t="shared" si="129"/>
        <v>#N/A</v>
      </c>
    </row>
    <row r="108" spans="17:128">
      <c r="BI108">
        <v>80</v>
      </c>
      <c r="BJ108" s="100">
        <f>$C$95</f>
        <v>0.4303333145474284</v>
      </c>
      <c r="BK108" s="6" t="e">
        <f t="shared" si="158"/>
        <v>#N/A</v>
      </c>
      <c r="BL108" s="6" t="e">
        <f t="shared" si="159"/>
        <v>#N/A</v>
      </c>
      <c r="BM108">
        <v>79</v>
      </c>
      <c r="BN108" s="100">
        <f>$C$94</f>
        <v>0.43552842262934155</v>
      </c>
      <c r="BO108" s="6" t="e">
        <f t="shared" si="160"/>
        <v>#N/A</v>
      </c>
      <c r="BP108" s="6" t="e">
        <f t="shared" si="161"/>
        <v>#N/A</v>
      </c>
      <c r="BQ108">
        <v>78</v>
      </c>
      <c r="BR108" s="100">
        <f>$C$93</f>
        <v>0.4407862475567102</v>
      </c>
      <c r="BS108" s="6" t="e">
        <f t="shared" si="162"/>
        <v>#N/A</v>
      </c>
      <c r="BT108" s="6" t="e">
        <f t="shared" si="163"/>
        <v>#N/A</v>
      </c>
      <c r="BU108">
        <v>77</v>
      </c>
      <c r="BV108" s="100">
        <f>$C$92</f>
        <v>0.44610754646540923</v>
      </c>
      <c r="BW108" s="6" t="e">
        <f t="shared" si="164"/>
        <v>#N/A</v>
      </c>
      <c r="BX108" s="6" t="e">
        <f t="shared" si="165"/>
        <v>#N/A</v>
      </c>
      <c r="BY108">
        <v>76</v>
      </c>
      <c r="BZ108" s="100">
        <f>$C$91</f>
        <v>0.45149308563167689</v>
      </c>
      <c r="CA108" s="6" t="e">
        <f t="shared" si="166"/>
        <v>#N/A</v>
      </c>
      <c r="CB108" s="6" t="e">
        <f t="shared" si="167"/>
        <v>#N/A</v>
      </c>
      <c r="CC108">
        <v>75</v>
      </c>
      <c r="CD108" s="100">
        <f>$C$90</f>
        <v>0.45694364058245929</v>
      </c>
      <c r="CE108" s="6" t="e">
        <f t="shared" si="168"/>
        <v>#N/A</v>
      </c>
      <c r="CF108" s="6" t="e">
        <f t="shared" si="169"/>
        <v>#N/A</v>
      </c>
      <c r="CG108">
        <v>74</v>
      </c>
      <c r="CH108" s="100">
        <f>$C$89</f>
        <v>0.46245999620708794</v>
      </c>
      <c r="CI108" s="6" t="e">
        <f t="shared" si="170"/>
        <v>#N/A</v>
      </c>
      <c r="CJ108" s="6" t="e">
        <f t="shared" si="171"/>
        <v>#N/A</v>
      </c>
      <c r="CK108">
        <v>73</v>
      </c>
      <c r="CL108" s="100">
        <f>$C$88</f>
        <v>0.46804294687030512</v>
      </c>
      <c r="CM108" s="6" t="e">
        <f t="shared" si="172"/>
        <v>#N/A</v>
      </c>
      <c r="CN108" s="6" t="e">
        <f t="shared" si="173"/>
        <v>#N/A</v>
      </c>
      <c r="CO108">
        <v>72</v>
      </c>
      <c r="CP108" s="100">
        <f>$C$87</f>
        <v>0.47369329652665376</v>
      </c>
      <c r="CQ108" s="6" t="e">
        <f t="shared" si="174"/>
        <v>#N/A</v>
      </c>
      <c r="CR108" s="6" t="e">
        <f t="shared" si="175"/>
        <v>#N/A</v>
      </c>
      <c r="CS108">
        <v>71</v>
      </c>
      <c r="CT108" s="100">
        <f>$C$86</f>
        <v>0.47941185883624815</v>
      </c>
      <c r="CU108" s="6" t="e">
        <f t="shared" si="176"/>
        <v>#N/A</v>
      </c>
      <c r="CV108" s="6" t="e">
        <f t="shared" si="177"/>
        <v>#N/A</v>
      </c>
      <c r="CW108">
        <v>70</v>
      </c>
      <c r="CX108" s="100">
        <f>$C$85</f>
        <v>0.48519945728194264</v>
      </c>
      <c r="CY108" s="6" t="e">
        <f t="shared" si="178"/>
        <v>#N/A</v>
      </c>
      <c r="CZ108" s="6" t="e">
        <f t="shared" si="179"/>
        <v>#N/A</v>
      </c>
      <c r="DA108">
        <v>69</v>
      </c>
      <c r="DB108" s="100">
        <f>$C$84</f>
        <v>0.49105692528791434</v>
      </c>
      <c r="DC108" s="6" t="e">
        <f t="shared" si="180"/>
        <v>#N/A</v>
      </c>
      <c r="DD108" s="6" t="e">
        <f t="shared" si="181"/>
        <v>#N/A</v>
      </c>
      <c r="DE108">
        <v>68</v>
      </c>
      <c r="DF108" s="100">
        <f>$C$83</f>
        <v>0.49698510633967802</v>
      </c>
      <c r="DG108" s="6" t="e">
        <f t="shared" si="182"/>
        <v>#N/A</v>
      </c>
      <c r="DH108" s="6" t="e">
        <f t="shared" si="183"/>
        <v>#N/A</v>
      </c>
      <c r="DI108">
        <v>67</v>
      </c>
      <c r="DJ108" s="100">
        <f>$C$82</f>
        <v>0.50298485410554905</v>
      </c>
      <c r="DK108" s="6" t="e">
        <f t="shared" si="184"/>
        <v>#N/A</v>
      </c>
      <c r="DL108" s="6" t="e">
        <f t="shared" si="185"/>
        <v>#N/A</v>
      </c>
      <c r="DM108">
        <v>66</v>
      </c>
      <c r="DN108" s="100">
        <f>$C$81</f>
        <v>0.50905703255957313</v>
      </c>
      <c r="DO108" s="6" t="e">
        <f t="shared" si="186"/>
        <v>#N/A</v>
      </c>
      <c r="DP108" s="6" t="e">
        <f t="shared" si="187"/>
        <v>#N/A</v>
      </c>
      <c r="DQ108">
        <v>65</v>
      </c>
      <c r="DR108" s="100">
        <f>$C$80</f>
        <v>0.5152025161059407</v>
      </c>
      <c r="DS108" s="6" t="e">
        <f t="shared" ref="DS108:DS123" si="188">-$D$10*(1-DR108)</f>
        <v>#N/A</v>
      </c>
      <c r="DT108" s="6" t="e">
        <f t="shared" ref="DT108:DT123" si="189">$D$10+DS108</f>
        <v>#N/A</v>
      </c>
      <c r="DU108">
        <v>64</v>
      </c>
      <c r="DV108" s="100">
        <f>$C$79</f>
        <v>0.52142218970490173</v>
      </c>
      <c r="DW108" s="6" t="e">
        <f t="shared" si="128"/>
        <v>#N/A</v>
      </c>
      <c r="DX108" s="6" t="e">
        <f t="shared" si="129"/>
        <v>#N/A</v>
      </c>
    </row>
    <row r="109" spans="17:128">
      <c r="BM109">
        <v>80</v>
      </c>
      <c r="BN109" s="100">
        <f>$C$95</f>
        <v>0.4303333145474284</v>
      </c>
      <c r="BO109" s="6" t="e">
        <f t="shared" si="160"/>
        <v>#N/A</v>
      </c>
      <c r="BP109" s="6" t="e">
        <f t="shared" si="161"/>
        <v>#N/A</v>
      </c>
      <c r="BQ109">
        <v>79</v>
      </c>
      <c r="BR109" s="100">
        <f>$C$94</f>
        <v>0.43552842262934155</v>
      </c>
      <c r="BS109" s="6" t="e">
        <f t="shared" si="162"/>
        <v>#N/A</v>
      </c>
      <c r="BT109" s="6" t="e">
        <f t="shared" si="163"/>
        <v>#N/A</v>
      </c>
      <c r="BU109">
        <v>78</v>
      </c>
      <c r="BV109" s="100">
        <f>$C$93</f>
        <v>0.4407862475567102</v>
      </c>
      <c r="BW109" s="6" t="e">
        <f t="shared" si="164"/>
        <v>#N/A</v>
      </c>
      <c r="BX109" s="6" t="e">
        <f t="shared" si="165"/>
        <v>#N/A</v>
      </c>
      <c r="BY109">
        <v>77</v>
      </c>
      <c r="BZ109" s="100">
        <f>$C$92</f>
        <v>0.44610754646540923</v>
      </c>
      <c r="CA109" s="6" t="e">
        <f t="shared" si="166"/>
        <v>#N/A</v>
      </c>
      <c r="CB109" s="6" t="e">
        <f t="shared" si="167"/>
        <v>#N/A</v>
      </c>
      <c r="CC109">
        <v>76</v>
      </c>
      <c r="CD109" s="100">
        <f>$C$91</f>
        <v>0.45149308563167689</v>
      </c>
      <c r="CE109" s="6" t="e">
        <f t="shared" si="168"/>
        <v>#N/A</v>
      </c>
      <c r="CF109" s="6" t="e">
        <f t="shared" si="169"/>
        <v>#N/A</v>
      </c>
      <c r="CG109">
        <v>75</v>
      </c>
      <c r="CH109" s="100">
        <f>$C$90</f>
        <v>0.45694364058245929</v>
      </c>
      <c r="CI109" s="6" t="e">
        <f t="shared" si="170"/>
        <v>#N/A</v>
      </c>
      <c r="CJ109" s="6" t="e">
        <f t="shared" si="171"/>
        <v>#N/A</v>
      </c>
      <c r="CK109">
        <v>74</v>
      </c>
      <c r="CL109" s="100">
        <f>$C$89</f>
        <v>0.46245999620708794</v>
      </c>
      <c r="CM109" s="6" t="e">
        <f t="shared" si="172"/>
        <v>#N/A</v>
      </c>
      <c r="CN109" s="6" t="e">
        <f t="shared" si="173"/>
        <v>#N/A</v>
      </c>
      <c r="CO109">
        <v>73</v>
      </c>
      <c r="CP109" s="100">
        <f>$C$88</f>
        <v>0.46804294687030512</v>
      </c>
      <c r="CQ109" s="6" t="e">
        <f t="shared" si="174"/>
        <v>#N/A</v>
      </c>
      <c r="CR109" s="6" t="e">
        <f t="shared" si="175"/>
        <v>#N/A</v>
      </c>
      <c r="CS109">
        <v>72</v>
      </c>
      <c r="CT109" s="100">
        <f>$C$87</f>
        <v>0.47369329652665376</v>
      </c>
      <c r="CU109" s="6" t="e">
        <f t="shared" si="176"/>
        <v>#N/A</v>
      </c>
      <c r="CV109" s="6" t="e">
        <f t="shared" si="177"/>
        <v>#N/A</v>
      </c>
      <c r="CW109">
        <v>71</v>
      </c>
      <c r="CX109" s="100">
        <f>$C$86</f>
        <v>0.47941185883624815</v>
      </c>
      <c r="CY109" s="6" t="e">
        <f t="shared" si="178"/>
        <v>#N/A</v>
      </c>
      <c r="CZ109" s="6" t="e">
        <f t="shared" si="179"/>
        <v>#N/A</v>
      </c>
      <c r="DA109">
        <v>70</v>
      </c>
      <c r="DB109" s="100">
        <f>$C$85</f>
        <v>0.48519945728194264</v>
      </c>
      <c r="DC109" s="6" t="e">
        <f t="shared" si="180"/>
        <v>#N/A</v>
      </c>
      <c r="DD109" s="6" t="e">
        <f t="shared" si="181"/>
        <v>#N/A</v>
      </c>
      <c r="DE109">
        <v>69</v>
      </c>
      <c r="DF109" s="100">
        <f>$C$84</f>
        <v>0.49105692528791434</v>
      </c>
      <c r="DG109" s="6" t="e">
        <f t="shared" si="182"/>
        <v>#N/A</v>
      </c>
      <c r="DH109" s="6" t="e">
        <f t="shared" si="183"/>
        <v>#N/A</v>
      </c>
      <c r="DI109">
        <v>68</v>
      </c>
      <c r="DJ109" s="100">
        <f>$C$83</f>
        <v>0.49698510633967802</v>
      </c>
      <c r="DK109" s="6" t="e">
        <f t="shared" si="184"/>
        <v>#N/A</v>
      </c>
      <c r="DL109" s="6" t="e">
        <f t="shared" si="185"/>
        <v>#N/A</v>
      </c>
      <c r="DM109">
        <v>67</v>
      </c>
      <c r="DN109" s="100">
        <f>$C$82</f>
        <v>0.50298485410554905</v>
      </c>
      <c r="DO109" s="6" t="e">
        <f t="shared" si="186"/>
        <v>#N/A</v>
      </c>
      <c r="DP109" s="6" t="e">
        <f t="shared" si="187"/>
        <v>#N/A</v>
      </c>
      <c r="DQ109">
        <v>66</v>
      </c>
      <c r="DR109" s="100">
        <f>$C$81</f>
        <v>0.50905703255957313</v>
      </c>
      <c r="DS109" s="6" t="e">
        <f t="shared" si="188"/>
        <v>#N/A</v>
      </c>
      <c r="DT109" s="6" t="e">
        <f t="shared" si="189"/>
        <v>#N/A</v>
      </c>
      <c r="DU109">
        <v>65</v>
      </c>
      <c r="DV109" s="100">
        <f>$C$80</f>
        <v>0.5152025161059407</v>
      </c>
      <c r="DW109" s="6" t="e">
        <f t="shared" ref="DW109:DW124" si="190">-$D$10*(1-DV109)</f>
        <v>#N/A</v>
      </c>
      <c r="DX109" s="6" t="e">
        <f t="shared" ref="DX109:DX124" si="191">$D$10+DW109</f>
        <v>#N/A</v>
      </c>
    </row>
    <row r="110" spans="17:128">
      <c r="BQ110">
        <v>80</v>
      </c>
      <c r="BR110" s="100">
        <f>$C$95</f>
        <v>0.4303333145474284</v>
      </c>
      <c r="BS110" s="6" t="e">
        <f t="shared" si="162"/>
        <v>#N/A</v>
      </c>
      <c r="BT110" s="6" t="e">
        <f t="shared" si="163"/>
        <v>#N/A</v>
      </c>
      <c r="BU110">
        <v>79</v>
      </c>
      <c r="BV110" s="100">
        <f>$C$94</f>
        <v>0.43552842262934155</v>
      </c>
      <c r="BW110" s="6" t="e">
        <f t="shared" si="164"/>
        <v>#N/A</v>
      </c>
      <c r="BX110" s="6" t="e">
        <f t="shared" si="165"/>
        <v>#N/A</v>
      </c>
      <c r="BY110">
        <v>78</v>
      </c>
      <c r="BZ110" s="100">
        <f>$C$93</f>
        <v>0.4407862475567102</v>
      </c>
      <c r="CA110" s="6" t="e">
        <f t="shared" si="166"/>
        <v>#N/A</v>
      </c>
      <c r="CB110" s="6" t="e">
        <f t="shared" si="167"/>
        <v>#N/A</v>
      </c>
      <c r="CC110">
        <v>77</v>
      </c>
      <c r="CD110" s="100">
        <f>$C$92</f>
        <v>0.44610754646540923</v>
      </c>
      <c r="CE110" s="6" t="e">
        <f t="shared" si="168"/>
        <v>#N/A</v>
      </c>
      <c r="CF110" s="6" t="e">
        <f t="shared" si="169"/>
        <v>#N/A</v>
      </c>
      <c r="CG110">
        <v>76</v>
      </c>
      <c r="CH110" s="100">
        <f>$C$91</f>
        <v>0.45149308563167689</v>
      </c>
      <c r="CI110" s="6" t="e">
        <f t="shared" si="170"/>
        <v>#N/A</v>
      </c>
      <c r="CJ110" s="6" t="e">
        <f t="shared" si="171"/>
        <v>#N/A</v>
      </c>
      <c r="CK110">
        <v>75</v>
      </c>
      <c r="CL110" s="100">
        <f>$C$90</f>
        <v>0.45694364058245929</v>
      </c>
      <c r="CM110" s="6" t="e">
        <f t="shared" si="172"/>
        <v>#N/A</v>
      </c>
      <c r="CN110" s="6" t="e">
        <f t="shared" si="173"/>
        <v>#N/A</v>
      </c>
      <c r="CO110">
        <v>74</v>
      </c>
      <c r="CP110" s="100">
        <f>$C$89</f>
        <v>0.46245999620708794</v>
      </c>
      <c r="CQ110" s="6" t="e">
        <f t="shared" si="174"/>
        <v>#N/A</v>
      </c>
      <c r="CR110" s="6" t="e">
        <f t="shared" si="175"/>
        <v>#N/A</v>
      </c>
      <c r="CS110">
        <v>73</v>
      </c>
      <c r="CT110" s="100">
        <f>$C$88</f>
        <v>0.46804294687030512</v>
      </c>
      <c r="CU110" s="6" t="e">
        <f t="shared" si="176"/>
        <v>#N/A</v>
      </c>
      <c r="CV110" s="6" t="e">
        <f t="shared" si="177"/>
        <v>#N/A</v>
      </c>
      <c r="CW110">
        <v>72</v>
      </c>
      <c r="CX110" s="100">
        <f>$C$87</f>
        <v>0.47369329652665376</v>
      </c>
      <c r="CY110" s="6" t="e">
        <f t="shared" si="178"/>
        <v>#N/A</v>
      </c>
      <c r="CZ110" s="6" t="e">
        <f t="shared" si="179"/>
        <v>#N/A</v>
      </c>
      <c r="DA110">
        <v>71</v>
      </c>
      <c r="DB110" s="100">
        <f>$C$86</f>
        <v>0.47941185883624815</v>
      </c>
      <c r="DC110" s="6" t="e">
        <f t="shared" si="180"/>
        <v>#N/A</v>
      </c>
      <c r="DD110" s="6" t="e">
        <f t="shared" si="181"/>
        <v>#N/A</v>
      </c>
      <c r="DE110">
        <v>70</v>
      </c>
      <c r="DF110" s="100">
        <f>$C$85</f>
        <v>0.48519945728194264</v>
      </c>
      <c r="DG110" s="6" t="e">
        <f t="shared" si="182"/>
        <v>#N/A</v>
      </c>
      <c r="DH110" s="6" t="e">
        <f t="shared" si="183"/>
        <v>#N/A</v>
      </c>
      <c r="DI110">
        <v>69</v>
      </c>
      <c r="DJ110" s="100">
        <f>$C$84</f>
        <v>0.49105692528791434</v>
      </c>
      <c r="DK110" s="6" t="e">
        <f t="shared" si="184"/>
        <v>#N/A</v>
      </c>
      <c r="DL110" s="6" t="e">
        <f t="shared" si="185"/>
        <v>#N/A</v>
      </c>
      <c r="DM110">
        <v>68</v>
      </c>
      <c r="DN110" s="100">
        <f>$C$83</f>
        <v>0.49698510633967802</v>
      </c>
      <c r="DO110" s="6" t="e">
        <f t="shared" si="186"/>
        <v>#N/A</v>
      </c>
      <c r="DP110" s="6" t="e">
        <f t="shared" si="187"/>
        <v>#N/A</v>
      </c>
      <c r="DQ110">
        <v>67</v>
      </c>
      <c r="DR110" s="100">
        <f>$C$82</f>
        <v>0.50298485410554905</v>
      </c>
      <c r="DS110" s="6" t="e">
        <f t="shared" si="188"/>
        <v>#N/A</v>
      </c>
      <c r="DT110" s="6" t="e">
        <f t="shared" si="189"/>
        <v>#N/A</v>
      </c>
      <c r="DU110">
        <v>66</v>
      </c>
      <c r="DV110" s="100">
        <f>$C$81</f>
        <v>0.50905703255957313</v>
      </c>
      <c r="DW110" s="6" t="e">
        <f t="shared" si="190"/>
        <v>#N/A</v>
      </c>
      <c r="DX110" s="6" t="e">
        <f t="shared" si="191"/>
        <v>#N/A</v>
      </c>
    </row>
    <row r="111" spans="17:128">
      <c r="BU111">
        <v>80</v>
      </c>
      <c r="BV111" s="100">
        <f>$C$95</f>
        <v>0.4303333145474284</v>
      </c>
      <c r="BW111" s="6" t="e">
        <f t="shared" si="164"/>
        <v>#N/A</v>
      </c>
      <c r="BX111" s="6" t="e">
        <f t="shared" si="165"/>
        <v>#N/A</v>
      </c>
      <c r="BY111">
        <v>79</v>
      </c>
      <c r="BZ111" s="100">
        <f>$C$94</f>
        <v>0.43552842262934155</v>
      </c>
      <c r="CA111" s="6" t="e">
        <f t="shared" si="166"/>
        <v>#N/A</v>
      </c>
      <c r="CB111" s="6" t="e">
        <f t="shared" si="167"/>
        <v>#N/A</v>
      </c>
      <c r="CC111">
        <v>78</v>
      </c>
      <c r="CD111" s="100">
        <f>$C$93</f>
        <v>0.4407862475567102</v>
      </c>
      <c r="CE111" s="6" t="e">
        <f t="shared" si="168"/>
        <v>#N/A</v>
      </c>
      <c r="CF111" s="6" t="e">
        <f t="shared" si="169"/>
        <v>#N/A</v>
      </c>
      <c r="CG111">
        <v>77</v>
      </c>
      <c r="CH111" s="100">
        <f>$C$92</f>
        <v>0.44610754646540923</v>
      </c>
      <c r="CI111" s="6" t="e">
        <f t="shared" si="170"/>
        <v>#N/A</v>
      </c>
      <c r="CJ111" s="6" t="e">
        <f t="shared" si="171"/>
        <v>#N/A</v>
      </c>
      <c r="CK111">
        <v>76</v>
      </c>
      <c r="CL111" s="100">
        <f>$C$91</f>
        <v>0.45149308563167689</v>
      </c>
      <c r="CM111" s="6" t="e">
        <f t="shared" si="172"/>
        <v>#N/A</v>
      </c>
      <c r="CN111" s="6" t="e">
        <f t="shared" si="173"/>
        <v>#N/A</v>
      </c>
      <c r="CO111">
        <v>75</v>
      </c>
      <c r="CP111" s="100">
        <f>$C$90</f>
        <v>0.45694364058245929</v>
      </c>
      <c r="CQ111" s="6" t="e">
        <f t="shared" si="174"/>
        <v>#N/A</v>
      </c>
      <c r="CR111" s="6" t="e">
        <f t="shared" si="175"/>
        <v>#N/A</v>
      </c>
      <c r="CS111">
        <v>74</v>
      </c>
      <c r="CT111" s="100">
        <f>$C$89</f>
        <v>0.46245999620708794</v>
      </c>
      <c r="CU111" s="6" t="e">
        <f t="shared" si="176"/>
        <v>#N/A</v>
      </c>
      <c r="CV111" s="6" t="e">
        <f t="shared" si="177"/>
        <v>#N/A</v>
      </c>
      <c r="CW111">
        <v>73</v>
      </c>
      <c r="CX111" s="100">
        <f>$C$88</f>
        <v>0.46804294687030512</v>
      </c>
      <c r="CY111" s="6" t="e">
        <f t="shared" si="178"/>
        <v>#N/A</v>
      </c>
      <c r="CZ111" s="6" t="e">
        <f t="shared" si="179"/>
        <v>#N/A</v>
      </c>
      <c r="DA111">
        <v>72</v>
      </c>
      <c r="DB111" s="100">
        <f>$C$87</f>
        <v>0.47369329652665376</v>
      </c>
      <c r="DC111" s="6" t="e">
        <f t="shared" si="180"/>
        <v>#N/A</v>
      </c>
      <c r="DD111" s="6" t="e">
        <f t="shared" si="181"/>
        <v>#N/A</v>
      </c>
      <c r="DE111">
        <v>71</v>
      </c>
      <c r="DF111" s="100">
        <f>$C$86</f>
        <v>0.47941185883624815</v>
      </c>
      <c r="DG111" s="6" t="e">
        <f t="shared" si="182"/>
        <v>#N/A</v>
      </c>
      <c r="DH111" s="6" t="e">
        <f t="shared" si="183"/>
        <v>#N/A</v>
      </c>
      <c r="DI111">
        <v>70</v>
      </c>
      <c r="DJ111" s="100">
        <f>$C$85</f>
        <v>0.48519945728194264</v>
      </c>
      <c r="DK111" s="6" t="e">
        <f t="shared" si="184"/>
        <v>#N/A</v>
      </c>
      <c r="DL111" s="6" t="e">
        <f t="shared" si="185"/>
        <v>#N/A</v>
      </c>
      <c r="DM111">
        <v>69</v>
      </c>
      <c r="DN111" s="100">
        <f>$C$84</f>
        <v>0.49105692528791434</v>
      </c>
      <c r="DO111" s="6" t="e">
        <f t="shared" si="186"/>
        <v>#N/A</v>
      </c>
      <c r="DP111" s="6" t="e">
        <f t="shared" si="187"/>
        <v>#N/A</v>
      </c>
      <c r="DQ111">
        <v>68</v>
      </c>
      <c r="DR111" s="100">
        <f>$C$83</f>
        <v>0.49698510633967802</v>
      </c>
      <c r="DS111" s="6" t="e">
        <f t="shared" si="188"/>
        <v>#N/A</v>
      </c>
      <c r="DT111" s="6" t="e">
        <f t="shared" si="189"/>
        <v>#N/A</v>
      </c>
      <c r="DU111">
        <v>67</v>
      </c>
      <c r="DV111" s="100">
        <f>$C$82</f>
        <v>0.50298485410554905</v>
      </c>
      <c r="DW111" s="6" t="e">
        <f t="shared" si="190"/>
        <v>#N/A</v>
      </c>
      <c r="DX111" s="6" t="e">
        <f t="shared" si="191"/>
        <v>#N/A</v>
      </c>
    </row>
    <row r="112" spans="17:128">
      <c r="BY112">
        <v>80</v>
      </c>
      <c r="BZ112" s="100">
        <f>$C$95</f>
        <v>0.4303333145474284</v>
      </c>
      <c r="CA112" s="6" t="e">
        <f t="shared" si="166"/>
        <v>#N/A</v>
      </c>
      <c r="CB112" s="6" t="e">
        <f t="shared" si="167"/>
        <v>#N/A</v>
      </c>
      <c r="CC112">
        <v>79</v>
      </c>
      <c r="CD112" s="100">
        <f>$C$94</f>
        <v>0.43552842262934155</v>
      </c>
      <c r="CE112" s="6" t="e">
        <f t="shared" si="168"/>
        <v>#N/A</v>
      </c>
      <c r="CF112" s="6" t="e">
        <f t="shared" si="169"/>
        <v>#N/A</v>
      </c>
      <c r="CG112">
        <v>78</v>
      </c>
      <c r="CH112" s="100">
        <f>$C$93</f>
        <v>0.4407862475567102</v>
      </c>
      <c r="CI112" s="6" t="e">
        <f t="shared" si="170"/>
        <v>#N/A</v>
      </c>
      <c r="CJ112" s="6" t="e">
        <f t="shared" si="171"/>
        <v>#N/A</v>
      </c>
      <c r="CK112">
        <v>77</v>
      </c>
      <c r="CL112" s="100">
        <f>$C$92</f>
        <v>0.44610754646540923</v>
      </c>
      <c r="CM112" s="6" t="e">
        <f t="shared" si="172"/>
        <v>#N/A</v>
      </c>
      <c r="CN112" s="6" t="e">
        <f t="shared" si="173"/>
        <v>#N/A</v>
      </c>
      <c r="CO112">
        <v>76</v>
      </c>
      <c r="CP112" s="100">
        <f>$C$91</f>
        <v>0.45149308563167689</v>
      </c>
      <c r="CQ112" s="6" t="e">
        <f t="shared" si="174"/>
        <v>#N/A</v>
      </c>
      <c r="CR112" s="6" t="e">
        <f t="shared" si="175"/>
        <v>#N/A</v>
      </c>
      <c r="CS112">
        <v>75</v>
      </c>
      <c r="CT112" s="100">
        <f>$C$90</f>
        <v>0.45694364058245929</v>
      </c>
      <c r="CU112" s="6" t="e">
        <f t="shared" si="176"/>
        <v>#N/A</v>
      </c>
      <c r="CV112" s="6" t="e">
        <f t="shared" si="177"/>
        <v>#N/A</v>
      </c>
      <c r="CW112">
        <v>74</v>
      </c>
      <c r="CX112" s="100">
        <f>$C$89</f>
        <v>0.46245999620708794</v>
      </c>
      <c r="CY112" s="6" t="e">
        <f t="shared" si="178"/>
        <v>#N/A</v>
      </c>
      <c r="CZ112" s="6" t="e">
        <f t="shared" si="179"/>
        <v>#N/A</v>
      </c>
      <c r="DA112">
        <v>73</v>
      </c>
      <c r="DB112" s="100">
        <f>$C$88</f>
        <v>0.46804294687030512</v>
      </c>
      <c r="DC112" s="6" t="e">
        <f t="shared" si="180"/>
        <v>#N/A</v>
      </c>
      <c r="DD112" s="6" t="e">
        <f t="shared" si="181"/>
        <v>#N/A</v>
      </c>
      <c r="DE112">
        <v>72</v>
      </c>
      <c r="DF112" s="100">
        <f>$C$87</f>
        <v>0.47369329652665376</v>
      </c>
      <c r="DG112" s="6" t="e">
        <f t="shared" si="182"/>
        <v>#N/A</v>
      </c>
      <c r="DH112" s="6" t="e">
        <f t="shared" si="183"/>
        <v>#N/A</v>
      </c>
      <c r="DI112">
        <v>71</v>
      </c>
      <c r="DJ112" s="100">
        <f>$C$86</f>
        <v>0.47941185883624815</v>
      </c>
      <c r="DK112" s="6" t="e">
        <f t="shared" si="184"/>
        <v>#N/A</v>
      </c>
      <c r="DL112" s="6" t="e">
        <f t="shared" si="185"/>
        <v>#N/A</v>
      </c>
      <c r="DM112">
        <v>70</v>
      </c>
      <c r="DN112" s="100">
        <f>$C$85</f>
        <v>0.48519945728194264</v>
      </c>
      <c r="DO112" s="6" t="e">
        <f t="shared" si="186"/>
        <v>#N/A</v>
      </c>
      <c r="DP112" s="6" t="e">
        <f t="shared" si="187"/>
        <v>#N/A</v>
      </c>
      <c r="DQ112">
        <v>69</v>
      </c>
      <c r="DR112" s="100">
        <f>$C$84</f>
        <v>0.49105692528791434</v>
      </c>
      <c r="DS112" s="6" t="e">
        <f t="shared" si="188"/>
        <v>#N/A</v>
      </c>
      <c r="DT112" s="6" t="e">
        <f t="shared" si="189"/>
        <v>#N/A</v>
      </c>
      <c r="DU112">
        <v>68</v>
      </c>
      <c r="DV112" s="100">
        <f>$C$83</f>
        <v>0.49698510633967802</v>
      </c>
      <c r="DW112" s="6" t="e">
        <f t="shared" si="190"/>
        <v>#N/A</v>
      </c>
      <c r="DX112" s="6" t="e">
        <f t="shared" si="191"/>
        <v>#N/A</v>
      </c>
    </row>
    <row r="113" spans="81:128">
      <c r="CC113">
        <v>80</v>
      </c>
      <c r="CD113" s="100">
        <f>$C$95</f>
        <v>0.4303333145474284</v>
      </c>
      <c r="CE113" s="6" t="e">
        <f t="shared" si="168"/>
        <v>#N/A</v>
      </c>
      <c r="CF113" s="6" t="e">
        <f t="shared" si="169"/>
        <v>#N/A</v>
      </c>
      <c r="CG113">
        <v>79</v>
      </c>
      <c r="CH113" s="100">
        <f>$C$94</f>
        <v>0.43552842262934155</v>
      </c>
      <c r="CI113" s="6" t="e">
        <f t="shared" si="170"/>
        <v>#N/A</v>
      </c>
      <c r="CJ113" s="6" t="e">
        <f t="shared" si="171"/>
        <v>#N/A</v>
      </c>
      <c r="CK113">
        <v>78</v>
      </c>
      <c r="CL113" s="100">
        <f>$C$93</f>
        <v>0.4407862475567102</v>
      </c>
      <c r="CM113" s="6" t="e">
        <f t="shared" si="172"/>
        <v>#N/A</v>
      </c>
      <c r="CN113" s="6" t="e">
        <f t="shared" si="173"/>
        <v>#N/A</v>
      </c>
      <c r="CO113">
        <v>77</v>
      </c>
      <c r="CP113" s="100">
        <f>$C$92</f>
        <v>0.44610754646540923</v>
      </c>
      <c r="CQ113" s="6" t="e">
        <f t="shared" si="174"/>
        <v>#N/A</v>
      </c>
      <c r="CR113" s="6" t="e">
        <f t="shared" si="175"/>
        <v>#N/A</v>
      </c>
      <c r="CS113">
        <v>76</v>
      </c>
      <c r="CT113" s="100">
        <f>$C$91</f>
        <v>0.45149308563167689</v>
      </c>
      <c r="CU113" s="6" t="e">
        <f t="shared" si="176"/>
        <v>#N/A</v>
      </c>
      <c r="CV113" s="6" t="e">
        <f t="shared" si="177"/>
        <v>#N/A</v>
      </c>
      <c r="CW113">
        <v>75</v>
      </c>
      <c r="CX113" s="100">
        <f>$C$90</f>
        <v>0.45694364058245929</v>
      </c>
      <c r="CY113" s="6" t="e">
        <f t="shared" si="178"/>
        <v>#N/A</v>
      </c>
      <c r="CZ113" s="6" t="e">
        <f t="shared" si="179"/>
        <v>#N/A</v>
      </c>
      <c r="DA113">
        <v>74</v>
      </c>
      <c r="DB113" s="100">
        <f>$C$89</f>
        <v>0.46245999620708794</v>
      </c>
      <c r="DC113" s="6" t="e">
        <f t="shared" si="180"/>
        <v>#N/A</v>
      </c>
      <c r="DD113" s="6" t="e">
        <f t="shared" si="181"/>
        <v>#N/A</v>
      </c>
      <c r="DE113">
        <v>73</v>
      </c>
      <c r="DF113" s="100">
        <f>$C$88</f>
        <v>0.46804294687030512</v>
      </c>
      <c r="DG113" s="6" t="e">
        <f t="shared" si="182"/>
        <v>#N/A</v>
      </c>
      <c r="DH113" s="6" t="e">
        <f t="shared" si="183"/>
        <v>#N/A</v>
      </c>
      <c r="DI113">
        <v>72</v>
      </c>
      <c r="DJ113" s="100">
        <f>$C$87</f>
        <v>0.47369329652665376</v>
      </c>
      <c r="DK113" s="6" t="e">
        <f t="shared" si="184"/>
        <v>#N/A</v>
      </c>
      <c r="DL113" s="6" t="e">
        <f t="shared" si="185"/>
        <v>#N/A</v>
      </c>
      <c r="DM113">
        <v>71</v>
      </c>
      <c r="DN113" s="100">
        <f>$C$86</f>
        <v>0.47941185883624815</v>
      </c>
      <c r="DO113" s="6" t="e">
        <f t="shared" si="186"/>
        <v>#N/A</v>
      </c>
      <c r="DP113" s="6" t="e">
        <f t="shared" si="187"/>
        <v>#N/A</v>
      </c>
      <c r="DQ113">
        <v>70</v>
      </c>
      <c r="DR113" s="100">
        <f>$C$85</f>
        <v>0.48519945728194264</v>
      </c>
      <c r="DS113" s="6" t="e">
        <f t="shared" si="188"/>
        <v>#N/A</v>
      </c>
      <c r="DT113" s="6" t="e">
        <f t="shared" si="189"/>
        <v>#N/A</v>
      </c>
      <c r="DU113">
        <v>69</v>
      </c>
      <c r="DV113" s="100">
        <f>$C$84</f>
        <v>0.49105692528791434</v>
      </c>
      <c r="DW113" s="6" t="e">
        <f t="shared" si="190"/>
        <v>#N/A</v>
      </c>
      <c r="DX113" s="6" t="e">
        <f t="shared" si="191"/>
        <v>#N/A</v>
      </c>
    </row>
    <row r="114" spans="81:128">
      <c r="CG114">
        <v>80</v>
      </c>
      <c r="CH114" s="100">
        <f>$C$95</f>
        <v>0.4303333145474284</v>
      </c>
      <c r="CI114" s="6" t="e">
        <f t="shared" si="170"/>
        <v>#N/A</v>
      </c>
      <c r="CJ114" s="6" t="e">
        <f t="shared" si="171"/>
        <v>#N/A</v>
      </c>
      <c r="CK114">
        <v>79</v>
      </c>
      <c r="CL114" s="100">
        <f>$C$94</f>
        <v>0.43552842262934155</v>
      </c>
      <c r="CM114" s="6" t="e">
        <f t="shared" si="172"/>
        <v>#N/A</v>
      </c>
      <c r="CN114" s="6" t="e">
        <f t="shared" si="173"/>
        <v>#N/A</v>
      </c>
      <c r="CO114">
        <v>78</v>
      </c>
      <c r="CP114" s="100">
        <f>$C$93</f>
        <v>0.4407862475567102</v>
      </c>
      <c r="CQ114" s="6" t="e">
        <f t="shared" si="174"/>
        <v>#N/A</v>
      </c>
      <c r="CR114" s="6" t="e">
        <f t="shared" si="175"/>
        <v>#N/A</v>
      </c>
      <c r="CS114">
        <v>77</v>
      </c>
      <c r="CT114" s="100">
        <f>$C$92</f>
        <v>0.44610754646540923</v>
      </c>
      <c r="CU114" s="6" t="e">
        <f t="shared" si="176"/>
        <v>#N/A</v>
      </c>
      <c r="CV114" s="6" t="e">
        <f t="shared" si="177"/>
        <v>#N/A</v>
      </c>
      <c r="CW114">
        <v>76</v>
      </c>
      <c r="CX114" s="100">
        <f>$C$91</f>
        <v>0.45149308563167689</v>
      </c>
      <c r="CY114" s="6" t="e">
        <f t="shared" si="178"/>
        <v>#N/A</v>
      </c>
      <c r="CZ114" s="6" t="e">
        <f t="shared" si="179"/>
        <v>#N/A</v>
      </c>
      <c r="DA114">
        <v>75</v>
      </c>
      <c r="DB114" s="100">
        <f>$C$90</f>
        <v>0.45694364058245929</v>
      </c>
      <c r="DC114" s="6" t="e">
        <f t="shared" si="180"/>
        <v>#N/A</v>
      </c>
      <c r="DD114" s="6" t="e">
        <f t="shared" si="181"/>
        <v>#N/A</v>
      </c>
      <c r="DE114">
        <v>74</v>
      </c>
      <c r="DF114" s="100">
        <f>$C$89</f>
        <v>0.46245999620708794</v>
      </c>
      <c r="DG114" s="6" t="e">
        <f t="shared" si="182"/>
        <v>#N/A</v>
      </c>
      <c r="DH114" s="6" t="e">
        <f t="shared" si="183"/>
        <v>#N/A</v>
      </c>
      <c r="DI114">
        <v>73</v>
      </c>
      <c r="DJ114" s="100">
        <f>$C$88</f>
        <v>0.46804294687030512</v>
      </c>
      <c r="DK114" s="6" t="e">
        <f t="shared" si="184"/>
        <v>#N/A</v>
      </c>
      <c r="DL114" s="6" t="e">
        <f t="shared" si="185"/>
        <v>#N/A</v>
      </c>
      <c r="DM114">
        <v>72</v>
      </c>
      <c r="DN114" s="100">
        <f>$C$87</f>
        <v>0.47369329652665376</v>
      </c>
      <c r="DO114" s="6" t="e">
        <f t="shared" si="186"/>
        <v>#N/A</v>
      </c>
      <c r="DP114" s="6" t="e">
        <f t="shared" si="187"/>
        <v>#N/A</v>
      </c>
      <c r="DQ114">
        <v>71</v>
      </c>
      <c r="DR114" s="100">
        <f>$C$86</f>
        <v>0.47941185883624815</v>
      </c>
      <c r="DS114" s="6" t="e">
        <f t="shared" si="188"/>
        <v>#N/A</v>
      </c>
      <c r="DT114" s="6" t="e">
        <f t="shared" si="189"/>
        <v>#N/A</v>
      </c>
      <c r="DU114">
        <v>70</v>
      </c>
      <c r="DV114" s="100">
        <f>$C$85</f>
        <v>0.48519945728194264</v>
      </c>
      <c r="DW114" s="6" t="e">
        <f t="shared" si="190"/>
        <v>#N/A</v>
      </c>
      <c r="DX114" s="6" t="e">
        <f t="shared" si="191"/>
        <v>#N/A</v>
      </c>
    </row>
    <row r="115" spans="81:128">
      <c r="CK115">
        <v>80</v>
      </c>
      <c r="CL115" s="100">
        <f>$C$95</f>
        <v>0.4303333145474284</v>
      </c>
      <c r="CM115" s="6" t="e">
        <f t="shared" si="172"/>
        <v>#N/A</v>
      </c>
      <c r="CN115" s="6" t="e">
        <f t="shared" si="173"/>
        <v>#N/A</v>
      </c>
      <c r="CO115">
        <v>79</v>
      </c>
      <c r="CP115" s="100">
        <f>$C$94</f>
        <v>0.43552842262934155</v>
      </c>
      <c r="CQ115" s="6" t="e">
        <f t="shared" si="174"/>
        <v>#N/A</v>
      </c>
      <c r="CR115" s="6" t="e">
        <f t="shared" si="175"/>
        <v>#N/A</v>
      </c>
      <c r="CS115">
        <v>78</v>
      </c>
      <c r="CT115" s="100">
        <f>$C$93</f>
        <v>0.4407862475567102</v>
      </c>
      <c r="CU115" s="6" t="e">
        <f t="shared" si="176"/>
        <v>#N/A</v>
      </c>
      <c r="CV115" s="6" t="e">
        <f t="shared" si="177"/>
        <v>#N/A</v>
      </c>
      <c r="CW115">
        <v>77</v>
      </c>
      <c r="CX115" s="100">
        <f>$C$92</f>
        <v>0.44610754646540923</v>
      </c>
      <c r="CY115" s="6" t="e">
        <f t="shared" si="178"/>
        <v>#N/A</v>
      </c>
      <c r="CZ115" s="6" t="e">
        <f t="shared" si="179"/>
        <v>#N/A</v>
      </c>
      <c r="DA115">
        <v>76</v>
      </c>
      <c r="DB115" s="100">
        <f>$C$91</f>
        <v>0.45149308563167689</v>
      </c>
      <c r="DC115" s="6" t="e">
        <f t="shared" si="180"/>
        <v>#N/A</v>
      </c>
      <c r="DD115" s="6" t="e">
        <f t="shared" si="181"/>
        <v>#N/A</v>
      </c>
      <c r="DE115">
        <v>75</v>
      </c>
      <c r="DF115" s="100">
        <f>$C$90</f>
        <v>0.45694364058245929</v>
      </c>
      <c r="DG115" s="6" t="e">
        <f t="shared" si="182"/>
        <v>#N/A</v>
      </c>
      <c r="DH115" s="6" t="e">
        <f t="shared" si="183"/>
        <v>#N/A</v>
      </c>
      <c r="DI115">
        <v>74</v>
      </c>
      <c r="DJ115" s="100">
        <f>$C$89</f>
        <v>0.46245999620708794</v>
      </c>
      <c r="DK115" s="6" t="e">
        <f t="shared" si="184"/>
        <v>#N/A</v>
      </c>
      <c r="DL115" s="6" t="e">
        <f t="shared" si="185"/>
        <v>#N/A</v>
      </c>
      <c r="DM115">
        <v>73</v>
      </c>
      <c r="DN115" s="100">
        <f>$C$88</f>
        <v>0.46804294687030512</v>
      </c>
      <c r="DO115" s="6" t="e">
        <f t="shared" si="186"/>
        <v>#N/A</v>
      </c>
      <c r="DP115" s="6" t="e">
        <f t="shared" si="187"/>
        <v>#N/A</v>
      </c>
      <c r="DQ115">
        <v>72</v>
      </c>
      <c r="DR115" s="100">
        <f>$C$87</f>
        <v>0.47369329652665376</v>
      </c>
      <c r="DS115" s="6" t="e">
        <f t="shared" si="188"/>
        <v>#N/A</v>
      </c>
      <c r="DT115" s="6" t="e">
        <f t="shared" si="189"/>
        <v>#N/A</v>
      </c>
      <c r="DU115">
        <v>71</v>
      </c>
      <c r="DV115" s="100">
        <f>$C$86</f>
        <v>0.47941185883624815</v>
      </c>
      <c r="DW115" s="6" t="e">
        <f t="shared" si="190"/>
        <v>#N/A</v>
      </c>
      <c r="DX115" s="6" t="e">
        <f t="shared" si="191"/>
        <v>#N/A</v>
      </c>
    </row>
    <row r="116" spans="81:128">
      <c r="CO116">
        <v>80</v>
      </c>
      <c r="CP116" s="100">
        <f>$C$95</f>
        <v>0.4303333145474284</v>
      </c>
      <c r="CQ116" s="6" t="e">
        <f t="shared" si="174"/>
        <v>#N/A</v>
      </c>
      <c r="CR116" s="6" t="e">
        <f t="shared" si="175"/>
        <v>#N/A</v>
      </c>
      <c r="CS116">
        <v>79</v>
      </c>
      <c r="CT116" s="100">
        <f>$C$94</f>
        <v>0.43552842262934155</v>
      </c>
      <c r="CU116" s="6" t="e">
        <f t="shared" si="176"/>
        <v>#N/A</v>
      </c>
      <c r="CV116" s="6" t="e">
        <f t="shared" si="177"/>
        <v>#N/A</v>
      </c>
      <c r="CW116">
        <v>78</v>
      </c>
      <c r="CX116" s="100">
        <f>$C$93</f>
        <v>0.4407862475567102</v>
      </c>
      <c r="CY116" s="6" t="e">
        <f t="shared" si="178"/>
        <v>#N/A</v>
      </c>
      <c r="CZ116" s="6" t="e">
        <f t="shared" si="179"/>
        <v>#N/A</v>
      </c>
      <c r="DA116">
        <v>77</v>
      </c>
      <c r="DB116" s="100">
        <f>$C$92</f>
        <v>0.44610754646540923</v>
      </c>
      <c r="DC116" s="6" t="e">
        <f t="shared" si="180"/>
        <v>#N/A</v>
      </c>
      <c r="DD116" s="6" t="e">
        <f t="shared" si="181"/>
        <v>#N/A</v>
      </c>
      <c r="DE116">
        <v>76</v>
      </c>
      <c r="DF116" s="100">
        <f>$C$91</f>
        <v>0.45149308563167689</v>
      </c>
      <c r="DG116" s="6" t="e">
        <f t="shared" si="182"/>
        <v>#N/A</v>
      </c>
      <c r="DH116" s="6" t="e">
        <f t="shared" si="183"/>
        <v>#N/A</v>
      </c>
      <c r="DI116">
        <v>75</v>
      </c>
      <c r="DJ116" s="100">
        <f>$C$90</f>
        <v>0.45694364058245929</v>
      </c>
      <c r="DK116" s="6" t="e">
        <f t="shared" si="184"/>
        <v>#N/A</v>
      </c>
      <c r="DL116" s="6" t="e">
        <f t="shared" si="185"/>
        <v>#N/A</v>
      </c>
      <c r="DM116">
        <v>74</v>
      </c>
      <c r="DN116" s="100">
        <f>$C$89</f>
        <v>0.46245999620708794</v>
      </c>
      <c r="DO116" s="6" t="e">
        <f t="shared" si="186"/>
        <v>#N/A</v>
      </c>
      <c r="DP116" s="6" t="e">
        <f t="shared" si="187"/>
        <v>#N/A</v>
      </c>
      <c r="DQ116">
        <v>73</v>
      </c>
      <c r="DR116" s="100">
        <f>$C$88</f>
        <v>0.46804294687030512</v>
      </c>
      <c r="DS116" s="6" t="e">
        <f t="shared" si="188"/>
        <v>#N/A</v>
      </c>
      <c r="DT116" s="6" t="e">
        <f t="shared" si="189"/>
        <v>#N/A</v>
      </c>
      <c r="DU116">
        <v>72</v>
      </c>
      <c r="DV116" s="100">
        <f>$C$87</f>
        <v>0.47369329652665376</v>
      </c>
      <c r="DW116" s="6" t="e">
        <f t="shared" si="190"/>
        <v>#N/A</v>
      </c>
      <c r="DX116" s="6" t="e">
        <f t="shared" si="191"/>
        <v>#N/A</v>
      </c>
    </row>
    <row r="117" spans="81:128">
      <c r="CS117">
        <v>80</v>
      </c>
      <c r="CT117" s="100">
        <f>$C$95</f>
        <v>0.4303333145474284</v>
      </c>
      <c r="CU117" s="6" t="e">
        <f t="shared" si="176"/>
        <v>#N/A</v>
      </c>
      <c r="CV117" s="6" t="e">
        <f t="shared" si="177"/>
        <v>#N/A</v>
      </c>
      <c r="CW117">
        <v>79</v>
      </c>
      <c r="CX117" s="100">
        <f>$C$94</f>
        <v>0.43552842262934155</v>
      </c>
      <c r="CY117" s="6" t="e">
        <f t="shared" si="178"/>
        <v>#N/A</v>
      </c>
      <c r="CZ117" s="6" t="e">
        <f t="shared" si="179"/>
        <v>#N/A</v>
      </c>
      <c r="DA117">
        <v>78</v>
      </c>
      <c r="DB117" s="100">
        <f>$C$93</f>
        <v>0.4407862475567102</v>
      </c>
      <c r="DC117" s="6" t="e">
        <f t="shared" si="180"/>
        <v>#N/A</v>
      </c>
      <c r="DD117" s="6" t="e">
        <f t="shared" si="181"/>
        <v>#N/A</v>
      </c>
      <c r="DE117">
        <v>77</v>
      </c>
      <c r="DF117" s="100">
        <f>$C$92</f>
        <v>0.44610754646540923</v>
      </c>
      <c r="DG117" s="6" t="e">
        <f t="shared" si="182"/>
        <v>#N/A</v>
      </c>
      <c r="DH117" s="6" t="e">
        <f t="shared" si="183"/>
        <v>#N/A</v>
      </c>
      <c r="DI117">
        <v>76</v>
      </c>
      <c r="DJ117" s="100">
        <f>$C$91</f>
        <v>0.45149308563167689</v>
      </c>
      <c r="DK117" s="6" t="e">
        <f t="shared" si="184"/>
        <v>#N/A</v>
      </c>
      <c r="DL117" s="6" t="e">
        <f t="shared" si="185"/>
        <v>#N/A</v>
      </c>
      <c r="DM117">
        <v>75</v>
      </c>
      <c r="DN117" s="100">
        <f>$C$90</f>
        <v>0.45694364058245929</v>
      </c>
      <c r="DO117" s="6" t="e">
        <f t="shared" si="186"/>
        <v>#N/A</v>
      </c>
      <c r="DP117" s="6" t="e">
        <f t="shared" si="187"/>
        <v>#N/A</v>
      </c>
      <c r="DQ117">
        <v>74</v>
      </c>
      <c r="DR117" s="100">
        <f>$C$89</f>
        <v>0.46245999620708794</v>
      </c>
      <c r="DS117" s="6" t="e">
        <f t="shared" si="188"/>
        <v>#N/A</v>
      </c>
      <c r="DT117" s="6" t="e">
        <f t="shared" si="189"/>
        <v>#N/A</v>
      </c>
      <c r="DU117">
        <v>73</v>
      </c>
      <c r="DV117" s="100">
        <f>$C$88</f>
        <v>0.46804294687030512</v>
      </c>
      <c r="DW117" s="6" t="e">
        <f t="shared" si="190"/>
        <v>#N/A</v>
      </c>
      <c r="DX117" s="6" t="e">
        <f t="shared" si="191"/>
        <v>#N/A</v>
      </c>
    </row>
    <row r="118" spans="81:128">
      <c r="CW118">
        <v>80</v>
      </c>
      <c r="CX118" s="100">
        <f>$C$95</f>
        <v>0.4303333145474284</v>
      </c>
      <c r="CY118" s="6" t="e">
        <f t="shared" si="178"/>
        <v>#N/A</v>
      </c>
      <c r="CZ118" s="6" t="e">
        <f t="shared" si="179"/>
        <v>#N/A</v>
      </c>
      <c r="DA118">
        <v>79</v>
      </c>
      <c r="DB118" s="100">
        <f>$C$94</f>
        <v>0.43552842262934155</v>
      </c>
      <c r="DC118" s="6" t="e">
        <f t="shared" si="180"/>
        <v>#N/A</v>
      </c>
      <c r="DD118" s="6" t="e">
        <f t="shared" si="181"/>
        <v>#N/A</v>
      </c>
      <c r="DE118">
        <v>78</v>
      </c>
      <c r="DF118" s="100">
        <f>$C$93</f>
        <v>0.4407862475567102</v>
      </c>
      <c r="DG118" s="6" t="e">
        <f t="shared" si="182"/>
        <v>#N/A</v>
      </c>
      <c r="DH118" s="6" t="e">
        <f t="shared" si="183"/>
        <v>#N/A</v>
      </c>
      <c r="DI118">
        <v>77</v>
      </c>
      <c r="DJ118" s="100">
        <f>$C$92</f>
        <v>0.44610754646540923</v>
      </c>
      <c r="DK118" s="6" t="e">
        <f t="shared" si="184"/>
        <v>#N/A</v>
      </c>
      <c r="DL118" s="6" t="e">
        <f t="shared" si="185"/>
        <v>#N/A</v>
      </c>
      <c r="DM118">
        <v>76</v>
      </c>
      <c r="DN118" s="100">
        <f>$C$91</f>
        <v>0.45149308563167689</v>
      </c>
      <c r="DO118" s="6" t="e">
        <f t="shared" si="186"/>
        <v>#N/A</v>
      </c>
      <c r="DP118" s="6" t="e">
        <f t="shared" si="187"/>
        <v>#N/A</v>
      </c>
      <c r="DQ118">
        <v>75</v>
      </c>
      <c r="DR118" s="100">
        <f>$C$90</f>
        <v>0.45694364058245929</v>
      </c>
      <c r="DS118" s="6" t="e">
        <f t="shared" si="188"/>
        <v>#N/A</v>
      </c>
      <c r="DT118" s="6" t="e">
        <f t="shared" si="189"/>
        <v>#N/A</v>
      </c>
      <c r="DU118">
        <v>74</v>
      </c>
      <c r="DV118" s="100">
        <f>$C$89</f>
        <v>0.46245999620708794</v>
      </c>
      <c r="DW118" s="6" t="e">
        <f t="shared" si="190"/>
        <v>#N/A</v>
      </c>
      <c r="DX118" s="6" t="e">
        <f t="shared" si="191"/>
        <v>#N/A</v>
      </c>
    </row>
    <row r="119" spans="81:128">
      <c r="DA119">
        <v>80</v>
      </c>
      <c r="DB119" s="100">
        <f>$C$95</f>
        <v>0.4303333145474284</v>
      </c>
      <c r="DC119" s="6" t="e">
        <f t="shared" si="180"/>
        <v>#N/A</v>
      </c>
      <c r="DD119" s="6" t="e">
        <f t="shared" si="181"/>
        <v>#N/A</v>
      </c>
      <c r="DE119">
        <v>79</v>
      </c>
      <c r="DF119" s="100">
        <f>$C$94</f>
        <v>0.43552842262934155</v>
      </c>
      <c r="DG119" s="6" t="e">
        <f t="shared" si="182"/>
        <v>#N/A</v>
      </c>
      <c r="DH119" s="6" t="e">
        <f t="shared" si="183"/>
        <v>#N/A</v>
      </c>
      <c r="DI119">
        <v>78</v>
      </c>
      <c r="DJ119" s="100">
        <f>$C$93</f>
        <v>0.4407862475567102</v>
      </c>
      <c r="DK119" s="6" t="e">
        <f t="shared" si="184"/>
        <v>#N/A</v>
      </c>
      <c r="DL119" s="6" t="e">
        <f t="shared" si="185"/>
        <v>#N/A</v>
      </c>
      <c r="DM119">
        <v>77</v>
      </c>
      <c r="DN119" s="100">
        <f>$C$92</f>
        <v>0.44610754646540923</v>
      </c>
      <c r="DO119" s="6" t="e">
        <f t="shared" si="186"/>
        <v>#N/A</v>
      </c>
      <c r="DP119" s="6" t="e">
        <f t="shared" si="187"/>
        <v>#N/A</v>
      </c>
      <c r="DQ119">
        <v>76</v>
      </c>
      <c r="DR119" s="100">
        <f>$C$91</f>
        <v>0.45149308563167689</v>
      </c>
      <c r="DS119" s="6" t="e">
        <f t="shared" si="188"/>
        <v>#N/A</v>
      </c>
      <c r="DT119" s="6" t="e">
        <f t="shared" si="189"/>
        <v>#N/A</v>
      </c>
      <c r="DU119">
        <v>75</v>
      </c>
      <c r="DV119" s="100">
        <f>$C$90</f>
        <v>0.45694364058245929</v>
      </c>
      <c r="DW119" s="6" t="e">
        <f t="shared" si="190"/>
        <v>#N/A</v>
      </c>
      <c r="DX119" s="6" t="e">
        <f t="shared" si="191"/>
        <v>#N/A</v>
      </c>
    </row>
    <row r="120" spans="81:128">
      <c r="DE120">
        <v>80</v>
      </c>
      <c r="DF120" s="100">
        <f>$C$95</f>
        <v>0.4303333145474284</v>
      </c>
      <c r="DG120" s="6" t="e">
        <f t="shared" si="182"/>
        <v>#N/A</v>
      </c>
      <c r="DH120" s="6" t="e">
        <f t="shared" si="183"/>
        <v>#N/A</v>
      </c>
      <c r="DI120">
        <v>79</v>
      </c>
      <c r="DJ120" s="100">
        <f>$C$94</f>
        <v>0.43552842262934155</v>
      </c>
      <c r="DK120" s="6" t="e">
        <f t="shared" si="184"/>
        <v>#N/A</v>
      </c>
      <c r="DL120" s="6" t="e">
        <f t="shared" si="185"/>
        <v>#N/A</v>
      </c>
      <c r="DM120">
        <v>78</v>
      </c>
      <c r="DN120" s="100">
        <f>$C$93</f>
        <v>0.4407862475567102</v>
      </c>
      <c r="DO120" s="6" t="e">
        <f t="shared" si="186"/>
        <v>#N/A</v>
      </c>
      <c r="DP120" s="6" t="e">
        <f t="shared" si="187"/>
        <v>#N/A</v>
      </c>
      <c r="DQ120">
        <v>77</v>
      </c>
      <c r="DR120" s="100">
        <f>$C$92</f>
        <v>0.44610754646540923</v>
      </c>
      <c r="DS120" s="6" t="e">
        <f t="shared" si="188"/>
        <v>#N/A</v>
      </c>
      <c r="DT120" s="6" t="e">
        <f t="shared" si="189"/>
        <v>#N/A</v>
      </c>
      <c r="DU120">
        <v>76</v>
      </c>
      <c r="DV120" s="100">
        <f>$C$91</f>
        <v>0.45149308563167689</v>
      </c>
      <c r="DW120" s="6" t="e">
        <f t="shared" si="190"/>
        <v>#N/A</v>
      </c>
      <c r="DX120" s="6" t="e">
        <f t="shared" si="191"/>
        <v>#N/A</v>
      </c>
    </row>
    <row r="121" spans="81:128">
      <c r="DI121">
        <v>80</v>
      </c>
      <c r="DJ121" s="100">
        <f>$C$95</f>
        <v>0.4303333145474284</v>
      </c>
      <c r="DK121" s="6" t="e">
        <f t="shared" si="184"/>
        <v>#N/A</v>
      </c>
      <c r="DL121" s="6" t="e">
        <f t="shared" si="185"/>
        <v>#N/A</v>
      </c>
      <c r="DM121">
        <v>79</v>
      </c>
      <c r="DN121" s="100">
        <f>$C$94</f>
        <v>0.43552842262934155</v>
      </c>
      <c r="DO121" s="6" t="e">
        <f t="shared" si="186"/>
        <v>#N/A</v>
      </c>
      <c r="DP121" s="6" t="e">
        <f t="shared" si="187"/>
        <v>#N/A</v>
      </c>
      <c r="DQ121">
        <v>78</v>
      </c>
      <c r="DR121" s="100">
        <f>$C$93</f>
        <v>0.4407862475567102</v>
      </c>
      <c r="DS121" s="6" t="e">
        <f t="shared" si="188"/>
        <v>#N/A</v>
      </c>
      <c r="DT121" s="6" t="e">
        <f t="shared" si="189"/>
        <v>#N/A</v>
      </c>
      <c r="DU121">
        <v>77</v>
      </c>
      <c r="DV121" s="100">
        <f>$C$92</f>
        <v>0.44610754646540923</v>
      </c>
      <c r="DW121" s="6" t="e">
        <f t="shared" si="190"/>
        <v>#N/A</v>
      </c>
      <c r="DX121" s="6" t="e">
        <f t="shared" si="191"/>
        <v>#N/A</v>
      </c>
    </row>
    <row r="122" spans="81:128">
      <c r="DM122">
        <v>80</v>
      </c>
      <c r="DN122" s="100">
        <f>$C$95</f>
        <v>0.4303333145474284</v>
      </c>
      <c r="DO122" s="6" t="e">
        <f t="shared" si="186"/>
        <v>#N/A</v>
      </c>
      <c r="DP122" s="6" t="e">
        <f t="shared" si="187"/>
        <v>#N/A</v>
      </c>
      <c r="DQ122">
        <v>79</v>
      </c>
      <c r="DR122" s="100">
        <f>$C$94</f>
        <v>0.43552842262934155</v>
      </c>
      <c r="DS122" s="6" t="e">
        <f t="shared" si="188"/>
        <v>#N/A</v>
      </c>
      <c r="DT122" s="6" t="e">
        <f t="shared" si="189"/>
        <v>#N/A</v>
      </c>
      <c r="DU122">
        <v>78</v>
      </c>
      <c r="DV122" s="100">
        <f>$C$93</f>
        <v>0.4407862475567102</v>
      </c>
      <c r="DW122" s="6" t="e">
        <f t="shared" si="190"/>
        <v>#N/A</v>
      </c>
      <c r="DX122" s="6" t="e">
        <f t="shared" si="191"/>
        <v>#N/A</v>
      </c>
    </row>
    <row r="123" spans="81:128">
      <c r="DQ123">
        <v>80</v>
      </c>
      <c r="DR123" s="100">
        <f>$C$95</f>
        <v>0.4303333145474284</v>
      </c>
      <c r="DS123" s="6" t="e">
        <f t="shared" si="188"/>
        <v>#N/A</v>
      </c>
      <c r="DT123" s="6" t="e">
        <f t="shared" si="189"/>
        <v>#N/A</v>
      </c>
      <c r="DU123">
        <v>79</v>
      </c>
      <c r="DV123" s="100">
        <f>$C$94</f>
        <v>0.43552842262934155</v>
      </c>
      <c r="DW123" s="6" t="e">
        <f t="shared" si="190"/>
        <v>#N/A</v>
      </c>
      <c r="DX123" s="6" t="e">
        <f t="shared" si="191"/>
        <v>#N/A</v>
      </c>
    </row>
    <row r="124" spans="81:128">
      <c r="DU124">
        <v>80</v>
      </c>
      <c r="DV124" s="100">
        <f>$C$95</f>
        <v>0.4303333145474284</v>
      </c>
      <c r="DW124" s="6" t="e">
        <f t="shared" si="190"/>
        <v>#N/A</v>
      </c>
      <c r="DX124" s="6" t="e">
        <f t="shared" si="191"/>
        <v>#N/A</v>
      </c>
    </row>
  </sheetData>
  <sheetProtection password="C24F" sheet="1" objects="1" scenarios="1"/>
  <mergeCells count="31">
    <mergeCell ref="DZ14:ED14"/>
    <mergeCell ref="DA14:DD14"/>
    <mergeCell ref="DE14:DH14"/>
    <mergeCell ref="DI14:DL14"/>
    <mergeCell ref="DM14:DP14"/>
    <mergeCell ref="DQ14:DT14"/>
    <mergeCell ref="DU14:DX14"/>
    <mergeCell ref="CW14:CZ14"/>
    <mergeCell ref="BE14:BH14"/>
    <mergeCell ref="BI14:BL14"/>
    <mergeCell ref="BM14:BP14"/>
    <mergeCell ref="BQ14:BT14"/>
    <mergeCell ref="BU14:BX14"/>
    <mergeCell ref="BY14:CB14"/>
    <mergeCell ref="CC14:CF14"/>
    <mergeCell ref="CG14:CJ14"/>
    <mergeCell ref="CK14:CN14"/>
    <mergeCell ref="CO14:CR14"/>
    <mergeCell ref="CS14:CV14"/>
    <mergeCell ref="BA14:BD14"/>
    <mergeCell ref="I14:L14"/>
    <mergeCell ref="M14:P14"/>
    <mergeCell ref="Q14:T14"/>
    <mergeCell ref="U14:X14"/>
    <mergeCell ref="Y14:AB14"/>
    <mergeCell ref="AC14:AF14"/>
    <mergeCell ref="AG14:AJ14"/>
    <mergeCell ref="AK14:AN14"/>
    <mergeCell ref="AO14:AR14"/>
    <mergeCell ref="AS14:AV14"/>
    <mergeCell ref="AW14:AZ14"/>
  </mergeCell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sheetPr>
    <tabColor rgb="FF00B0F0"/>
  </sheetPr>
  <dimension ref="B1:Q130"/>
  <sheetViews>
    <sheetView zoomScale="70" zoomScaleNormal="70" workbookViewId="0"/>
  </sheetViews>
  <sheetFormatPr defaultColWidth="9.140625" defaultRowHeight="15"/>
  <cols>
    <col min="1" max="1" width="2.140625" style="112" customWidth="1"/>
    <col min="2" max="2" width="4.7109375" style="112" customWidth="1"/>
    <col min="3" max="3" width="3.28515625" style="112" customWidth="1"/>
    <col min="4" max="4" width="20.28515625" style="112" customWidth="1"/>
    <col min="5" max="5" width="9.5703125" style="112" bestFit="1" customWidth="1"/>
    <col min="6" max="16384" width="9.140625" style="112"/>
  </cols>
  <sheetData>
    <row r="1" spans="2:10">
      <c r="D1" s="119"/>
    </row>
    <row r="2" spans="2:10" ht="21">
      <c r="B2" s="138" t="s">
        <v>226</v>
      </c>
    </row>
    <row r="4" spans="2:10" ht="18.75">
      <c r="D4" s="114" t="s">
        <v>200</v>
      </c>
      <c r="F4" s="113" t="s">
        <v>213</v>
      </c>
    </row>
    <row r="5" spans="2:10">
      <c r="D5" s="124" t="s">
        <v>211</v>
      </c>
      <c r="E5" s="112">
        <v>0</v>
      </c>
      <c r="F5" s="112">
        <v>10</v>
      </c>
      <c r="G5" s="112">
        <v>20</v>
      </c>
      <c r="H5" s="112">
        <v>30</v>
      </c>
      <c r="I5" s="112">
        <v>40</v>
      </c>
      <c r="J5" s="112">
        <v>50</v>
      </c>
    </row>
    <row r="6" spans="2:10">
      <c r="C6" s="125" t="s">
        <v>208</v>
      </c>
      <c r="D6" s="120"/>
    </row>
    <row r="7" spans="2:10">
      <c r="C7" s="120" t="s">
        <v>201</v>
      </c>
    </row>
    <row r="8" spans="2:10">
      <c r="D8" s="113" t="s">
        <v>203</v>
      </c>
      <c r="E8" s="112">
        <v>0</v>
      </c>
      <c r="F8" s="112">
        <v>0.11</v>
      </c>
      <c r="G8" s="112">
        <v>0.3</v>
      </c>
      <c r="H8" s="112">
        <v>0.47</v>
      </c>
      <c r="I8" s="112">
        <v>0.53</v>
      </c>
      <c r="J8" s="112">
        <v>0.53</v>
      </c>
    </row>
    <row r="9" spans="2:10">
      <c r="D9" s="113" t="s">
        <v>204</v>
      </c>
      <c r="E9" s="112">
        <v>0</v>
      </c>
      <c r="F9" s="112">
        <v>0.28000000000000003</v>
      </c>
      <c r="G9" s="112">
        <v>0.41</v>
      </c>
      <c r="H9" s="112">
        <v>0.54</v>
      </c>
      <c r="I9" s="112">
        <v>0.63</v>
      </c>
      <c r="J9" s="112">
        <v>0.68</v>
      </c>
    </row>
    <row r="10" spans="2:10">
      <c r="C10" s="120" t="s">
        <v>205</v>
      </c>
    </row>
    <row r="11" spans="2:10">
      <c r="D11" s="113" t="s">
        <v>203</v>
      </c>
      <c r="E11" s="112">
        <v>0</v>
      </c>
      <c r="F11" s="112">
        <v>-0.09</v>
      </c>
      <c r="G11" s="112">
        <v>0.11</v>
      </c>
      <c r="H11" s="112">
        <v>0.31</v>
      </c>
      <c r="I11" s="112">
        <v>0.38</v>
      </c>
      <c r="J11" s="112">
        <v>0.38</v>
      </c>
    </row>
    <row r="12" spans="2:10">
      <c r="D12" s="113" t="s">
        <v>204</v>
      </c>
      <c r="E12" s="112">
        <v>0</v>
      </c>
      <c r="F12" s="112">
        <v>-0.12</v>
      </c>
      <c r="G12" s="112">
        <v>-0.04</v>
      </c>
      <c r="H12" s="112">
        <v>0.16</v>
      </c>
      <c r="I12" s="112">
        <v>0.31</v>
      </c>
      <c r="J12" s="112">
        <v>0.39</v>
      </c>
    </row>
    <row r="13" spans="2:10">
      <c r="C13" s="120" t="s">
        <v>206</v>
      </c>
    </row>
    <row r="14" spans="2:10">
      <c r="D14" s="113" t="s">
        <v>203</v>
      </c>
      <c r="E14" s="112">
        <v>0</v>
      </c>
      <c r="F14" s="112">
        <v>0.68</v>
      </c>
      <c r="G14" s="112">
        <v>0.87</v>
      </c>
      <c r="H14" s="112">
        <v>0.93</v>
      </c>
      <c r="I14" s="112">
        <v>0.96</v>
      </c>
      <c r="J14" s="112">
        <v>0.97</v>
      </c>
    </row>
    <row r="15" spans="2:10">
      <c r="D15" s="113" t="s">
        <v>204</v>
      </c>
      <c r="E15" s="112">
        <v>0</v>
      </c>
      <c r="F15" s="112">
        <v>0.68</v>
      </c>
      <c r="G15" s="112">
        <v>0.87</v>
      </c>
      <c r="H15" s="112">
        <v>0.93</v>
      </c>
      <c r="I15" s="112">
        <v>0.96</v>
      </c>
      <c r="J15" s="112">
        <v>0.97</v>
      </c>
    </row>
    <row r="16" spans="2:10">
      <c r="D16" s="113"/>
    </row>
    <row r="17" spans="3:16">
      <c r="C17" s="125" t="s">
        <v>207</v>
      </c>
    </row>
    <row r="18" spans="3:16">
      <c r="C18" s="120" t="s">
        <v>201</v>
      </c>
    </row>
    <row r="19" spans="3:16">
      <c r="D19" s="113" t="s">
        <v>203</v>
      </c>
      <c r="E19" s="112">
        <f>1-E8</f>
        <v>1</v>
      </c>
      <c r="F19" s="112">
        <f t="shared" ref="F19:J20" si="0">1-F8</f>
        <v>0.89</v>
      </c>
      <c r="G19" s="112">
        <f t="shared" si="0"/>
        <v>0.7</v>
      </c>
      <c r="H19" s="112">
        <f t="shared" si="0"/>
        <v>0.53</v>
      </c>
      <c r="I19" s="112">
        <f t="shared" si="0"/>
        <v>0.47</v>
      </c>
      <c r="J19" s="112">
        <f t="shared" si="0"/>
        <v>0.47</v>
      </c>
    </row>
    <row r="20" spans="3:16">
      <c r="D20" s="113" t="s">
        <v>204</v>
      </c>
      <c r="E20" s="112">
        <f>1-E9</f>
        <v>1</v>
      </c>
      <c r="F20" s="112">
        <f t="shared" si="0"/>
        <v>0.72</v>
      </c>
      <c r="G20" s="112">
        <f t="shared" si="0"/>
        <v>0.59000000000000008</v>
      </c>
      <c r="H20" s="112">
        <f t="shared" si="0"/>
        <v>0.45999999999999996</v>
      </c>
      <c r="I20" s="112">
        <f t="shared" si="0"/>
        <v>0.37</v>
      </c>
      <c r="J20" s="112">
        <f t="shared" si="0"/>
        <v>0.31999999999999995</v>
      </c>
    </row>
    <row r="21" spans="3:16">
      <c r="C21" s="120" t="s">
        <v>205</v>
      </c>
    </row>
    <row r="22" spans="3:16">
      <c r="D22" s="113" t="s">
        <v>203</v>
      </c>
      <c r="E22" s="112">
        <f>1-E11</f>
        <v>1</v>
      </c>
      <c r="F22" s="112">
        <f t="shared" ref="F22:J23" si="1">1-F11</f>
        <v>1.0900000000000001</v>
      </c>
      <c r="G22" s="112">
        <f t="shared" si="1"/>
        <v>0.89</v>
      </c>
      <c r="H22" s="112">
        <f t="shared" si="1"/>
        <v>0.69</v>
      </c>
      <c r="I22" s="112">
        <f t="shared" si="1"/>
        <v>0.62</v>
      </c>
      <c r="J22" s="112">
        <f t="shared" si="1"/>
        <v>0.62</v>
      </c>
    </row>
    <row r="23" spans="3:16">
      <c r="D23" s="113" t="s">
        <v>204</v>
      </c>
      <c r="E23" s="112">
        <f>1-E12</f>
        <v>1</v>
      </c>
      <c r="F23" s="112">
        <f t="shared" si="1"/>
        <v>1.1200000000000001</v>
      </c>
      <c r="G23" s="112">
        <f t="shared" si="1"/>
        <v>1.04</v>
      </c>
      <c r="H23" s="112">
        <f t="shared" si="1"/>
        <v>0.84</v>
      </c>
      <c r="I23" s="112">
        <f t="shared" si="1"/>
        <v>0.69</v>
      </c>
      <c r="J23" s="112">
        <f t="shared" si="1"/>
        <v>0.61</v>
      </c>
    </row>
    <row r="24" spans="3:16">
      <c r="C24" s="120" t="s">
        <v>206</v>
      </c>
    </row>
    <row r="25" spans="3:16">
      <c r="D25" s="113" t="s">
        <v>203</v>
      </c>
      <c r="E25" s="112">
        <f>1-E14</f>
        <v>1</v>
      </c>
      <c r="F25" s="112">
        <f t="shared" ref="F25:J26" si="2">1-F14</f>
        <v>0.31999999999999995</v>
      </c>
      <c r="G25" s="112">
        <f t="shared" si="2"/>
        <v>0.13</v>
      </c>
      <c r="H25" s="112">
        <f t="shared" si="2"/>
        <v>6.9999999999999951E-2</v>
      </c>
      <c r="I25" s="112">
        <f t="shared" si="2"/>
        <v>4.0000000000000036E-2</v>
      </c>
      <c r="J25" s="112">
        <f t="shared" si="2"/>
        <v>3.0000000000000027E-2</v>
      </c>
    </row>
    <row r="26" spans="3:16">
      <c r="D26" s="113" t="s">
        <v>204</v>
      </c>
      <c r="E26" s="112">
        <f>1-E15</f>
        <v>1</v>
      </c>
      <c r="F26" s="112">
        <f t="shared" si="2"/>
        <v>0.31999999999999995</v>
      </c>
      <c r="G26" s="112">
        <f t="shared" si="2"/>
        <v>0.13</v>
      </c>
      <c r="H26" s="112">
        <f t="shared" si="2"/>
        <v>6.9999999999999951E-2</v>
      </c>
      <c r="I26" s="112">
        <f t="shared" si="2"/>
        <v>4.0000000000000036E-2</v>
      </c>
      <c r="J26" s="112">
        <f t="shared" si="2"/>
        <v>3.0000000000000027E-2</v>
      </c>
    </row>
    <row r="28" spans="3:16">
      <c r="C28" s="125" t="s">
        <v>212</v>
      </c>
      <c r="E28" s="118">
        <v>0</v>
      </c>
      <c r="F28" s="118">
        <v>10</v>
      </c>
      <c r="G28" s="118">
        <v>20</v>
      </c>
      <c r="H28" s="118">
        <v>30</v>
      </c>
      <c r="I28" s="118">
        <v>40</v>
      </c>
      <c r="J28" s="118">
        <v>50</v>
      </c>
      <c r="K28" s="118">
        <v>60</v>
      </c>
      <c r="L28" s="118">
        <v>70</v>
      </c>
      <c r="M28" s="118">
        <v>80</v>
      </c>
      <c r="N28" s="118">
        <v>90</v>
      </c>
    </row>
    <row r="29" spans="3:16">
      <c r="D29" s="122" t="s">
        <v>209</v>
      </c>
      <c r="E29" s="121">
        <f t="shared" ref="E29:J29" si="3">AVERAGE(E22:E23)</f>
        <v>1</v>
      </c>
      <c r="F29" s="121">
        <f>AVERAGE(F22:F23)</f>
        <v>1.105</v>
      </c>
      <c r="G29" s="121">
        <f t="shared" si="3"/>
        <v>0.96500000000000008</v>
      </c>
      <c r="H29" s="121">
        <f t="shared" si="3"/>
        <v>0.7649999999999999</v>
      </c>
      <c r="I29" s="121">
        <f t="shared" si="3"/>
        <v>0.65500000000000003</v>
      </c>
      <c r="J29" s="121">
        <f t="shared" si="3"/>
        <v>0.61499999999999999</v>
      </c>
    </row>
    <row r="30" spans="3:16">
      <c r="D30" s="122" t="s">
        <v>210</v>
      </c>
      <c r="E30" s="123">
        <f>AVERAGE(E25:E26)</f>
        <v>1</v>
      </c>
      <c r="F30" s="123">
        <f t="shared" ref="F30:J30" si="4">AVERAGE(F25:F26)</f>
        <v>0.31999999999999995</v>
      </c>
      <c r="G30" s="123">
        <f t="shared" si="4"/>
        <v>0.13</v>
      </c>
      <c r="H30" s="123">
        <f t="shared" si="4"/>
        <v>6.9999999999999951E-2</v>
      </c>
      <c r="I30" s="123">
        <f t="shared" si="4"/>
        <v>4.0000000000000036E-2</v>
      </c>
      <c r="J30" s="123">
        <f t="shared" si="4"/>
        <v>3.0000000000000027E-2</v>
      </c>
      <c r="P30" s="141"/>
    </row>
    <row r="31" spans="3:16">
      <c r="D31" s="122"/>
      <c r="E31" s="123"/>
      <c r="F31" s="123"/>
      <c r="G31" s="123"/>
      <c r="H31" s="123"/>
      <c r="I31" s="123"/>
      <c r="J31" s="123"/>
      <c r="P31" s="141"/>
    </row>
    <row r="32" spans="3:16">
      <c r="D32" s="260" t="s">
        <v>228</v>
      </c>
      <c r="E32" s="261"/>
      <c r="F32" s="262"/>
      <c r="G32" s="142"/>
      <c r="H32" s="145" t="s">
        <v>229</v>
      </c>
      <c r="I32" s="146">
        <f>1.1239</f>
        <v>1.1238999999999999</v>
      </c>
      <c r="J32" s="144"/>
      <c r="K32" s="143" t="s">
        <v>202</v>
      </c>
      <c r="L32" s="147">
        <v>-1.2E-2</v>
      </c>
    </row>
    <row r="34" spans="2:17" ht="21">
      <c r="B34" s="138" t="s">
        <v>225</v>
      </c>
    </row>
    <row r="35" spans="2:17" ht="15.75" thickBot="1"/>
    <row r="36" spans="2:17" ht="51.75" customHeight="1" thickBot="1">
      <c r="D36" s="271" t="s">
        <v>214</v>
      </c>
      <c r="E36" s="272"/>
      <c r="F36" s="263" t="s">
        <v>230</v>
      </c>
      <c r="G36" s="264"/>
      <c r="H36" s="263" t="s">
        <v>1</v>
      </c>
      <c r="I36" s="264"/>
      <c r="J36" s="269" t="s">
        <v>188</v>
      </c>
      <c r="K36" s="270"/>
      <c r="L36" s="270"/>
      <c r="M36" s="270"/>
      <c r="N36" s="270"/>
      <c r="O36" s="270"/>
      <c r="P36" s="270"/>
      <c r="Q36" s="270"/>
    </row>
    <row r="37" spans="2:17" ht="15.75" thickBot="1">
      <c r="D37" s="273"/>
      <c r="E37" s="274"/>
      <c r="F37" s="267">
        <v>5</v>
      </c>
      <c r="G37" s="268"/>
      <c r="H37" s="265">
        <f>-LN(0.5)/F37</f>
        <v>0.13862943611198905</v>
      </c>
      <c r="I37" s="266"/>
      <c r="J37" s="269"/>
      <c r="K37" s="270"/>
      <c r="L37" s="270"/>
      <c r="M37" s="270"/>
      <c r="N37" s="270"/>
      <c r="O37" s="270"/>
      <c r="P37" s="270"/>
      <c r="Q37" s="270"/>
    </row>
    <row r="38" spans="2:17">
      <c r="E38" s="1"/>
      <c r="F38" s="7"/>
      <c r="K38" s="96"/>
      <c r="L38" s="96"/>
      <c r="M38" s="96"/>
    </row>
    <row r="39" spans="2:17">
      <c r="D39" s="139" t="s">
        <v>182</v>
      </c>
      <c r="E39"/>
      <c r="K39"/>
      <c r="L39"/>
      <c r="M39"/>
    </row>
    <row r="40" spans="2:17">
      <c r="D40" s="140" t="s">
        <v>180</v>
      </c>
      <c r="E40"/>
      <c r="K40"/>
      <c r="L40"/>
      <c r="M40"/>
    </row>
    <row r="41" spans="2:17">
      <c r="D41" s="140" t="s">
        <v>181</v>
      </c>
      <c r="E41"/>
      <c r="K41"/>
      <c r="L41"/>
      <c r="M41"/>
    </row>
    <row r="42" spans="2:17">
      <c r="D42" s="140" t="s">
        <v>178</v>
      </c>
      <c r="E42"/>
      <c r="K42"/>
      <c r="L42"/>
      <c r="M42"/>
    </row>
    <row r="43" spans="2:17">
      <c r="D43" s="140" t="s">
        <v>179</v>
      </c>
    </row>
    <row r="46" spans="2:17" ht="21">
      <c r="B46" s="138" t="s">
        <v>231</v>
      </c>
    </row>
    <row r="47" spans="2:17" ht="15.75" customHeight="1" thickBot="1">
      <c r="B47" s="138"/>
    </row>
    <row r="48" spans="2:17" ht="32.25" customHeight="1" thickBot="1">
      <c r="I48" s="281" t="s">
        <v>234</v>
      </c>
      <c r="J48" s="282"/>
      <c r="K48" s="282"/>
      <c r="L48" s="282"/>
      <c r="M48" s="282"/>
      <c r="N48" s="283"/>
    </row>
    <row r="49" spans="4:14" ht="36" customHeight="1" thickBot="1">
      <c r="D49" s="148" t="s">
        <v>227</v>
      </c>
      <c r="E49" s="277" t="s">
        <v>216</v>
      </c>
      <c r="F49" s="277" t="s">
        <v>215</v>
      </c>
      <c r="G49" s="279" t="s">
        <v>217</v>
      </c>
      <c r="I49" s="284" t="s">
        <v>232</v>
      </c>
      <c r="K49" s="275" t="s">
        <v>230</v>
      </c>
      <c r="L49" s="276"/>
      <c r="M49" s="275" t="s">
        <v>1</v>
      </c>
      <c r="N49" s="276"/>
    </row>
    <row r="50" spans="4:14" ht="15.75" thickBot="1">
      <c r="D50" s="158" t="s">
        <v>191</v>
      </c>
      <c r="E50" s="278"/>
      <c r="F50" s="278"/>
      <c r="G50" s="280"/>
      <c r="I50" s="285"/>
      <c r="J50" s="159"/>
      <c r="K50" s="267">
        <v>5.5</v>
      </c>
      <c r="L50" s="268"/>
      <c r="M50" s="265">
        <f>-LN(0.5)/K50</f>
        <v>0.12602676010180824</v>
      </c>
      <c r="N50" s="266"/>
    </row>
    <row r="51" spans="4:14">
      <c r="D51" s="155">
        <v>1</v>
      </c>
      <c r="E51" s="156">
        <f>FORECAST(D51,'Carbon Deficit Analyses'!$E$30:$F$30,'Carbon Deficit Analyses'!$E$28:$F$28)</f>
        <v>0.93199999999999994</v>
      </c>
      <c r="F51" s="156">
        <f>$I$32*EXP($L$32*D51)</f>
        <v>1.1104937980855236</v>
      </c>
      <c r="G51" s="157">
        <f>EXP(-$H$37*(D51-0.5))</f>
        <v>0.93303299153680741</v>
      </c>
      <c r="I51" s="160">
        <f>EXP(-$M$50*(D51-0.5))</f>
        <v>0.93893091066170631</v>
      </c>
    </row>
    <row r="52" spans="4:14">
      <c r="D52" s="150">
        <v>2</v>
      </c>
      <c r="E52" s="149"/>
      <c r="F52" s="149">
        <f t="shared" ref="F52:F115" si="5">$I$32*EXP($L$32*D52)</f>
        <v>1.0972475091969141</v>
      </c>
      <c r="G52" s="151">
        <f t="shared" ref="G52:G115" si="6">EXP(-$H$37*(D52-0.5))</f>
        <v>0.81225239635623558</v>
      </c>
      <c r="I52" s="160">
        <f t="shared" ref="I52:I115" si="7">EXP(-$M$50*(D52-0.5))</f>
        <v>0.82775327988481073</v>
      </c>
    </row>
    <row r="53" spans="4:14">
      <c r="D53" s="150">
        <v>3</v>
      </c>
      <c r="E53" s="149"/>
      <c r="F53" s="149">
        <f t="shared" si="5"/>
        <v>1.084159225845682</v>
      </c>
      <c r="G53" s="151">
        <f t="shared" si="6"/>
        <v>0.70710678118654757</v>
      </c>
      <c r="I53" s="160">
        <f t="shared" si="7"/>
        <v>0.72974005284072307</v>
      </c>
    </row>
    <row r="54" spans="4:14">
      <c r="D54" s="150">
        <v>4</v>
      </c>
      <c r="E54" s="149"/>
      <c r="F54" s="149">
        <f t="shared" si="5"/>
        <v>1.0712270632964074</v>
      </c>
      <c r="G54" s="151">
        <f t="shared" si="6"/>
        <v>0.61557220667245816</v>
      </c>
      <c r="I54" s="160">
        <f t="shared" si="7"/>
        <v>0.64333244900471587</v>
      </c>
    </row>
    <row r="55" spans="4:14">
      <c r="D55" s="150">
        <v>5</v>
      </c>
      <c r="E55" s="149"/>
      <c r="F55" s="149">
        <f t="shared" si="5"/>
        <v>1.0584491592953371</v>
      </c>
      <c r="G55" s="151">
        <f t="shared" si="6"/>
        <v>0.53588673126814657</v>
      </c>
      <c r="I55" s="160">
        <f t="shared" si="7"/>
        <v>0.56715626109773132</v>
      </c>
    </row>
    <row r="56" spans="4:14">
      <c r="D56" s="150">
        <v>6</v>
      </c>
      <c r="E56" s="149"/>
      <c r="F56" s="149">
        <f t="shared" si="5"/>
        <v>1.045823673802214</v>
      </c>
      <c r="G56" s="151">
        <f t="shared" si="6"/>
        <v>0.46651649576840371</v>
      </c>
      <c r="I56" s="160">
        <f t="shared" si="7"/>
        <v>0.49999999999999994</v>
      </c>
    </row>
    <row r="57" spans="4:14">
      <c r="D57" s="150">
        <v>7</v>
      </c>
      <c r="E57" s="149"/>
      <c r="F57" s="149">
        <f t="shared" si="5"/>
        <v>1.0333487887253106</v>
      </c>
      <c r="G57" s="151">
        <f t="shared" si="6"/>
        <v>0.40612619817811779</v>
      </c>
      <c r="I57" s="160">
        <f t="shared" si="7"/>
        <v>0.4407956274980106</v>
      </c>
    </row>
    <row r="58" spans="4:14">
      <c r="D58" s="150">
        <v>8</v>
      </c>
      <c r="E58" s="149"/>
      <c r="F58" s="149">
        <f t="shared" si="5"/>
        <v>1.0210227076596188</v>
      </c>
      <c r="G58" s="151">
        <f t="shared" si="6"/>
        <v>0.35355339059327379</v>
      </c>
      <c r="I58" s="160">
        <f t="shared" si="7"/>
        <v>0.3886015704427298</v>
      </c>
    </row>
    <row r="59" spans="4:14">
      <c r="D59" s="150">
        <v>9</v>
      </c>
      <c r="E59" s="149"/>
      <c r="F59" s="149">
        <f t="shared" si="5"/>
        <v>1.0088436556281657</v>
      </c>
      <c r="G59" s="151">
        <f t="shared" si="6"/>
        <v>0.30778610333622908</v>
      </c>
      <c r="I59" s="160">
        <f t="shared" si="7"/>
        <v>0.34258774618003091</v>
      </c>
    </row>
    <row r="60" spans="4:14">
      <c r="D60" s="150">
        <v>10</v>
      </c>
      <c r="E60" s="149">
        <f>F30</f>
        <v>0.31999999999999995</v>
      </c>
      <c r="F60" s="149">
        <f t="shared" si="5"/>
        <v>0.99680987882641325</v>
      </c>
      <c r="G60" s="151">
        <f t="shared" si="6"/>
        <v>0.26794336563407328</v>
      </c>
      <c r="I60" s="160">
        <f t="shared" si="7"/>
        <v>0.3020223611011118</v>
      </c>
    </row>
    <row r="61" spans="4:14">
      <c r="D61" s="150">
        <v>11</v>
      </c>
      <c r="E61" s="149"/>
      <c r="F61" s="149">
        <f t="shared" si="5"/>
        <v>0.98491964436970747</v>
      </c>
      <c r="G61" s="151">
        <f t="shared" si="6"/>
        <v>0.23325824788420185</v>
      </c>
      <c r="I61" s="160">
        <f t="shared" si="7"/>
        <v>0.26626027235999067</v>
      </c>
    </row>
    <row r="62" spans="4:14">
      <c r="D62" s="150">
        <v>12</v>
      </c>
      <c r="E62" s="149"/>
      <c r="F62" s="149">
        <f t="shared" si="5"/>
        <v>0.97317124004374045</v>
      </c>
      <c r="G62" s="151">
        <f t="shared" si="6"/>
        <v>0.2030630990890589</v>
      </c>
      <c r="I62" s="160">
        <f t="shared" si="7"/>
        <v>0.23473272766542655</v>
      </c>
    </row>
    <row r="63" spans="4:14">
      <c r="D63" s="150">
        <v>13</v>
      </c>
      <c r="E63" s="149"/>
      <c r="F63" s="149">
        <f t="shared" si="5"/>
        <v>0.96156297405798752</v>
      </c>
      <c r="G63" s="151">
        <f t="shared" si="6"/>
        <v>0.17677669529663692</v>
      </c>
      <c r="I63" s="160">
        <f t="shared" si="7"/>
        <v>0.20693831997120268</v>
      </c>
    </row>
    <row r="64" spans="4:14">
      <c r="D64" s="150">
        <v>14</v>
      </c>
      <c r="E64" s="149"/>
      <c r="F64" s="149">
        <f t="shared" si="5"/>
        <v>0.95009317480208788</v>
      </c>
      <c r="G64" s="151">
        <f t="shared" si="6"/>
        <v>0.15389305166811457</v>
      </c>
      <c r="I64" s="160">
        <f t="shared" si="7"/>
        <v>0.18243501321018074</v>
      </c>
    </row>
    <row r="65" spans="4:9">
      <c r="D65" s="150">
        <v>15</v>
      </c>
      <c r="E65" s="149"/>
      <c r="F65" s="149">
        <f t="shared" si="5"/>
        <v>0.9387601906051285</v>
      </c>
      <c r="G65" s="151">
        <f t="shared" si="6"/>
        <v>0.13397168281703667</v>
      </c>
      <c r="I65" s="160">
        <f t="shared" si="7"/>
        <v>0.16083311225117897</v>
      </c>
    </row>
    <row r="66" spans="4:9">
      <c r="D66" s="150">
        <v>16</v>
      </c>
      <c r="E66" s="149"/>
      <c r="F66" s="149">
        <f t="shared" si="5"/>
        <v>0.92756238949780168</v>
      </c>
      <c r="G66" s="151">
        <f t="shared" si="6"/>
        <v>0.11662912394210094</v>
      </c>
      <c r="I66" s="160">
        <f t="shared" si="7"/>
        <v>0.1417890652744328</v>
      </c>
    </row>
    <row r="67" spans="4:9">
      <c r="D67" s="150">
        <v>17</v>
      </c>
      <c r="E67" s="149"/>
      <c r="F67" s="149">
        <f t="shared" si="5"/>
        <v>0.91649815897739817</v>
      </c>
      <c r="G67" s="151">
        <f t="shared" si="6"/>
        <v>0.10153154954452946</v>
      </c>
      <c r="I67" s="160">
        <f t="shared" si="7"/>
        <v>0.12499999999999997</v>
      </c>
    </row>
    <row r="68" spans="4:9">
      <c r="D68" s="150">
        <v>18</v>
      </c>
      <c r="E68" s="149"/>
      <c r="F68" s="149">
        <f t="shared" si="5"/>
        <v>0.9055659057756037</v>
      </c>
      <c r="G68" s="151">
        <f t="shared" si="6"/>
        <v>8.8388347648318447E-2</v>
      </c>
      <c r="I68" s="160">
        <f t="shared" si="7"/>
        <v>0.11019890687450264</v>
      </c>
    </row>
    <row r="69" spans="4:9">
      <c r="D69" s="150">
        <v>19</v>
      </c>
      <c r="E69" s="149"/>
      <c r="F69" s="149">
        <f t="shared" si="5"/>
        <v>0.89476405562906636</v>
      </c>
      <c r="G69" s="151">
        <f t="shared" si="6"/>
        <v>7.6946525834057283E-2</v>
      </c>
      <c r="I69" s="160">
        <f t="shared" si="7"/>
        <v>9.7150392610682451E-2</v>
      </c>
    </row>
    <row r="70" spans="4:9">
      <c r="D70" s="150">
        <v>20</v>
      </c>
      <c r="E70" s="149">
        <f>G30</f>
        <v>0.13</v>
      </c>
      <c r="F70" s="149">
        <f t="shared" si="5"/>
        <v>0.88409105305269942</v>
      </c>
      <c r="G70" s="151">
        <f t="shared" si="6"/>
        <v>6.6985841408518335E-2</v>
      </c>
      <c r="I70" s="160">
        <f t="shared" si="7"/>
        <v>8.564693654500774E-2</v>
      </c>
    </row>
    <row r="71" spans="4:9">
      <c r="D71" s="150">
        <v>21</v>
      </c>
      <c r="E71" s="149"/>
      <c r="F71" s="149">
        <f t="shared" si="5"/>
        <v>0.87354536111568848</v>
      </c>
      <c r="G71" s="151">
        <f t="shared" si="6"/>
        <v>5.831456197105047E-2</v>
      </c>
      <c r="I71" s="160">
        <f t="shared" si="7"/>
        <v>7.5505590275277937E-2</v>
      </c>
    </row>
    <row r="72" spans="4:9">
      <c r="D72" s="150">
        <v>22</v>
      </c>
      <c r="E72" s="149"/>
      <c r="F72" s="149">
        <f t="shared" si="5"/>
        <v>0.86312546122017197</v>
      </c>
      <c r="G72" s="151">
        <f t="shared" si="6"/>
        <v>5.0765774772264724E-2</v>
      </c>
      <c r="I72" s="160">
        <f t="shared" si="7"/>
        <v>6.6565068089997653E-2</v>
      </c>
    </row>
    <row r="73" spans="4:9">
      <c r="D73" s="150">
        <v>23</v>
      </c>
      <c r="E73" s="149"/>
      <c r="F73" s="149">
        <f t="shared" si="5"/>
        <v>0.85282985288255908</v>
      </c>
      <c r="G73" s="151">
        <f t="shared" si="6"/>
        <v>4.4194173824159223E-2</v>
      </c>
      <c r="I73" s="160">
        <f t="shared" si="7"/>
        <v>5.8683181916356644E-2</v>
      </c>
    </row>
    <row r="74" spans="4:9">
      <c r="D74" s="150">
        <v>24</v>
      </c>
      <c r="E74" s="149"/>
      <c r="F74" s="149">
        <f t="shared" si="5"/>
        <v>0.84265705351745845</v>
      </c>
      <c r="G74" s="151">
        <f t="shared" si="6"/>
        <v>3.8473262917028635E-2</v>
      </c>
      <c r="I74" s="160">
        <f t="shared" si="7"/>
        <v>5.1734579992800671E-2</v>
      </c>
    </row>
    <row r="75" spans="4:9">
      <c r="D75" s="150">
        <v>25</v>
      </c>
      <c r="E75" s="149"/>
      <c r="F75" s="149">
        <f t="shared" si="5"/>
        <v>0.83260559822418267</v>
      </c>
      <c r="G75" s="151">
        <f t="shared" si="6"/>
        <v>3.3492920704259174E-2</v>
      </c>
      <c r="I75" s="160">
        <f t="shared" si="7"/>
        <v>4.5608753302545178E-2</v>
      </c>
    </row>
    <row r="76" spans="4:9">
      <c r="D76" s="150">
        <v>26</v>
      </c>
      <c r="E76" s="149"/>
      <c r="F76" s="149">
        <f t="shared" si="5"/>
        <v>0.82267403957580054</v>
      </c>
      <c r="G76" s="151">
        <f t="shared" si="6"/>
        <v>2.9157280985525245E-2</v>
      </c>
      <c r="I76" s="160">
        <f t="shared" si="7"/>
        <v>4.0208278062794735E-2</v>
      </c>
    </row>
    <row r="77" spans="4:9">
      <c r="D77" s="150">
        <v>27</v>
      </c>
      <c r="E77" s="149"/>
      <c r="F77" s="149">
        <f t="shared" si="5"/>
        <v>0.8128609474107048</v>
      </c>
      <c r="G77" s="151">
        <f t="shared" si="6"/>
        <v>2.5382887386132372E-2</v>
      </c>
      <c r="I77" s="160">
        <f t="shared" si="7"/>
        <v>3.54472663186082E-2</v>
      </c>
    </row>
    <row r="78" spans="4:9">
      <c r="D78" s="150">
        <v>28</v>
      </c>
      <c r="E78" s="149"/>
      <c r="F78" s="149">
        <f t="shared" si="5"/>
        <v>0.80316490862666667</v>
      </c>
      <c r="G78" s="151">
        <f t="shared" si="6"/>
        <v>2.2097086912079619E-2</v>
      </c>
      <c r="I78" s="160">
        <f t="shared" si="7"/>
        <v>3.125E-2</v>
      </c>
    </row>
    <row r="79" spans="4:9">
      <c r="D79" s="150">
        <v>29</v>
      </c>
      <c r="E79" s="149"/>
      <c r="F79" s="149">
        <f t="shared" si="5"/>
        <v>0.79358452697734649</v>
      </c>
      <c r="G79" s="151">
        <f t="shared" si="6"/>
        <v>1.9236631458514324E-2</v>
      </c>
      <c r="I79" s="160">
        <f t="shared" si="7"/>
        <v>2.7549726718625652E-2</v>
      </c>
    </row>
    <row r="80" spans="4:9">
      <c r="D80" s="150">
        <v>30</v>
      </c>
      <c r="E80" s="149">
        <f>H30</f>
        <v>6.9999999999999951E-2</v>
      </c>
      <c r="F80" s="149">
        <f t="shared" si="5"/>
        <v>0.78411842287123168</v>
      </c>
      <c r="G80" s="151">
        <f t="shared" si="6"/>
        <v>1.6746460352129587E-2</v>
      </c>
      <c r="I80" s="160">
        <f t="shared" si="7"/>
        <v>2.4287598152670609E-2</v>
      </c>
    </row>
    <row r="81" spans="4:9">
      <c r="D81" s="150">
        <v>31</v>
      </c>
      <c r="E81" s="149"/>
      <c r="F81" s="149">
        <f t="shared" si="5"/>
        <v>0.77476523317297352</v>
      </c>
      <c r="G81" s="151">
        <f t="shared" si="6"/>
        <v>1.4578640492762621E-2</v>
      </c>
      <c r="I81" s="160">
        <f t="shared" si="7"/>
        <v>2.1411734136251932E-2</v>
      </c>
    </row>
    <row r="82" spans="4:9">
      <c r="D82" s="150">
        <v>32</v>
      </c>
      <c r="E82" s="149"/>
      <c r="F82" s="149">
        <f t="shared" si="5"/>
        <v>0.76552361100709287</v>
      </c>
      <c r="G82" s="151">
        <f t="shared" si="6"/>
        <v>1.2691443693066184E-2</v>
      </c>
      <c r="I82" s="160">
        <f t="shared" si="7"/>
        <v>1.8876397568819488E-2</v>
      </c>
    </row>
    <row r="83" spans="4:9">
      <c r="D83" s="150">
        <v>33</v>
      </c>
      <c r="E83" s="149"/>
      <c r="F83" s="149">
        <f t="shared" si="5"/>
        <v>0.75639222556402852</v>
      </c>
      <c r="G83" s="151">
        <f t="shared" si="6"/>
        <v>1.1048543456039809E-2</v>
      </c>
      <c r="I83" s="160">
        <f t="shared" si="7"/>
        <v>1.664126702249941E-2</v>
      </c>
    </row>
    <row r="84" spans="4:9">
      <c r="D84" s="150">
        <v>34</v>
      </c>
      <c r="E84" s="149"/>
      <c r="F84" s="149">
        <f t="shared" si="5"/>
        <v>0.74736976190849747</v>
      </c>
      <c r="G84" s="151">
        <f t="shared" si="6"/>
        <v>9.6183157292571621E-3</v>
      </c>
      <c r="I84" s="160">
        <f t="shared" si="7"/>
        <v>1.4670795479089165E-2</v>
      </c>
    </row>
    <row r="85" spans="4:9">
      <c r="D85" s="150">
        <v>35</v>
      </c>
      <c r="E85" s="149"/>
      <c r="F85" s="149">
        <f t="shared" si="5"/>
        <v>0.73845492079014219</v>
      </c>
      <c r="G85" s="151">
        <f t="shared" si="6"/>
        <v>8.3732301760647936E-3</v>
      </c>
      <c r="I85" s="160">
        <f t="shared" si="7"/>
        <v>1.2933644998200166E-2</v>
      </c>
    </row>
    <row r="86" spans="4:9">
      <c r="D86" s="150">
        <v>36</v>
      </c>
      <c r="E86" s="149"/>
      <c r="F86" s="149">
        <f t="shared" si="5"/>
        <v>0.72964641845643718</v>
      </c>
      <c r="G86" s="151">
        <f t="shared" si="6"/>
        <v>7.2893202463813096E-3</v>
      </c>
      <c r="I86" s="160">
        <f t="shared" si="7"/>
        <v>1.1402188325636293E-2</v>
      </c>
    </row>
    <row r="87" spans="4:9">
      <c r="D87" s="150">
        <v>37</v>
      </c>
      <c r="E87" s="149"/>
      <c r="F87" s="149">
        <f t="shared" si="5"/>
        <v>0.72094298646782473</v>
      </c>
      <c r="G87" s="151">
        <f t="shared" si="6"/>
        <v>6.3457218465330914E-3</v>
      </c>
      <c r="I87" s="160">
        <f t="shared" si="7"/>
        <v>1.0052069515698687E-2</v>
      </c>
    </row>
    <row r="88" spans="4:9">
      <c r="D88" s="150">
        <v>38</v>
      </c>
      <c r="E88" s="149"/>
      <c r="F88" s="149">
        <f t="shared" si="5"/>
        <v>0.71234337151505911</v>
      </c>
      <c r="G88" s="151">
        <f t="shared" si="6"/>
        <v>5.5242717280199038E-3</v>
      </c>
      <c r="I88" s="160">
        <f t="shared" si="7"/>
        <v>8.8618165796520484E-3</v>
      </c>
    </row>
    <row r="89" spans="4:9">
      <c r="D89" s="150">
        <v>39</v>
      </c>
      <c r="E89" s="149"/>
      <c r="F89" s="149">
        <f t="shared" si="5"/>
        <v>0.70384633523872708</v>
      </c>
      <c r="G89" s="151">
        <f t="shared" si="6"/>
        <v>4.8091578646285802E-3</v>
      </c>
      <c r="I89" s="160">
        <f t="shared" si="7"/>
        <v>7.8124999999999948E-3</v>
      </c>
    </row>
    <row r="90" spans="4:9">
      <c r="D90" s="150">
        <v>40</v>
      </c>
      <c r="E90" s="149">
        <f>I30</f>
        <v>4.0000000000000036E-2</v>
      </c>
      <c r="F90" s="149">
        <f t="shared" si="5"/>
        <v>0.69545065405092166</v>
      </c>
      <c r="G90" s="151">
        <f t="shared" si="6"/>
        <v>4.1866150880323959E-3</v>
      </c>
      <c r="I90" s="160">
        <f t="shared" si="7"/>
        <v>6.8874316796564148E-3</v>
      </c>
    </row>
    <row r="91" spans="4:9">
      <c r="D91" s="150">
        <v>41</v>
      </c>
      <c r="E91" s="149"/>
      <c r="F91" s="149">
        <f t="shared" si="5"/>
        <v>0.68715511895904413</v>
      </c>
      <c r="G91" s="151">
        <f t="shared" si="6"/>
        <v>3.6446601231906548E-3</v>
      </c>
      <c r="I91" s="160">
        <f t="shared" si="7"/>
        <v>6.0718995381676515E-3</v>
      </c>
    </row>
    <row r="92" spans="4:9">
      <c r="D92" s="150">
        <v>42</v>
      </c>
      <c r="E92" s="149"/>
      <c r="F92" s="149">
        <f t="shared" si="5"/>
        <v>0.67895853539170625</v>
      </c>
      <c r="G92" s="151">
        <f t="shared" si="6"/>
        <v>3.1728609232665457E-3</v>
      </c>
      <c r="I92" s="160">
        <f t="shared" si="7"/>
        <v>5.3529335340629838E-3</v>
      </c>
    </row>
    <row r="93" spans="4:9">
      <c r="D93" s="150">
        <v>43</v>
      </c>
      <c r="E93" s="149"/>
      <c r="F93" s="149">
        <f t="shared" si="5"/>
        <v>0.67085972302671093</v>
      </c>
      <c r="G93" s="151">
        <f t="shared" si="6"/>
        <v>2.7621358640099515E-3</v>
      </c>
      <c r="I93" s="160">
        <f t="shared" si="7"/>
        <v>4.719099392204871E-3</v>
      </c>
    </row>
    <row r="94" spans="4:9">
      <c r="D94" s="150">
        <v>44</v>
      </c>
      <c r="E94" s="149"/>
      <c r="F94" s="149">
        <f t="shared" si="5"/>
        <v>0.66285751562108253</v>
      </c>
      <c r="G94" s="151">
        <f t="shared" si="6"/>
        <v>2.4045789323142901E-3</v>
      </c>
      <c r="I94" s="160">
        <f t="shared" si="7"/>
        <v>4.1603167556248516E-3</v>
      </c>
    </row>
    <row r="95" spans="4:9">
      <c r="D95" s="150">
        <v>45</v>
      </c>
      <c r="E95" s="149"/>
      <c r="F95" s="149">
        <f t="shared" si="5"/>
        <v>0.65495076084312687</v>
      </c>
      <c r="G95" s="151">
        <f t="shared" si="6"/>
        <v>2.093307544016198E-3</v>
      </c>
      <c r="I95" s="160">
        <f t="shared" si="7"/>
        <v>3.6676988697722907E-3</v>
      </c>
    </row>
    <row r="96" spans="4:9">
      <c r="D96" s="150">
        <v>46</v>
      </c>
      <c r="E96" s="149"/>
      <c r="F96" s="149">
        <f t="shared" si="5"/>
        <v>0.64713832010649297</v>
      </c>
      <c r="G96" s="151">
        <f t="shared" si="6"/>
        <v>1.8223300615953272E-3</v>
      </c>
      <c r="I96" s="160">
        <f t="shared" si="7"/>
        <v>3.2334112495500411E-3</v>
      </c>
    </row>
    <row r="97" spans="4:9">
      <c r="D97" s="150">
        <v>47</v>
      </c>
      <c r="E97" s="149"/>
      <c r="F97" s="149">
        <f t="shared" si="5"/>
        <v>0.63941906840621487</v>
      </c>
      <c r="G97" s="151">
        <f t="shared" si="6"/>
        <v>1.5864304616332726E-3</v>
      </c>
      <c r="I97" s="160">
        <f t="shared" si="7"/>
        <v>2.8505470814090728E-3</v>
      </c>
    </row>
    <row r="98" spans="4:9">
      <c r="D98" s="150">
        <v>48</v>
      </c>
      <c r="E98" s="149"/>
      <c r="F98" s="149">
        <f t="shared" si="5"/>
        <v>0.63179189415670867</v>
      </c>
      <c r="G98" s="151">
        <f t="shared" si="6"/>
        <v>1.3810679320049757E-3</v>
      </c>
      <c r="I98" s="160">
        <f t="shared" si="7"/>
        <v>2.5130173789246714E-3</v>
      </c>
    </row>
    <row r="99" spans="4:9">
      <c r="D99" s="150">
        <v>49</v>
      </c>
      <c r="E99" s="149"/>
      <c r="F99" s="149">
        <f t="shared" si="5"/>
        <v>0.62425569903170264</v>
      </c>
      <c r="G99" s="151">
        <f t="shared" si="6"/>
        <v>1.2022894661571459E-3</v>
      </c>
      <c r="I99" s="160">
        <f t="shared" si="7"/>
        <v>2.2154541449130117E-3</v>
      </c>
    </row>
    <row r="100" spans="4:9">
      <c r="D100" s="150">
        <v>50</v>
      </c>
      <c r="E100" s="149">
        <f>J30</f>
        <v>3.0000000000000027E-2</v>
      </c>
      <c r="F100" s="149">
        <f t="shared" si="5"/>
        <v>0.61680939780607624</v>
      </c>
      <c r="G100" s="151">
        <f t="shared" si="6"/>
        <v>1.0466537720080998E-3</v>
      </c>
      <c r="I100" s="160">
        <f t="shared" si="7"/>
        <v>1.953125E-3</v>
      </c>
    </row>
    <row r="101" spans="4:9">
      <c r="D101" s="150">
        <v>51</v>
      </c>
      <c r="E101" s="149">
        <f>FORECAST(D101,'Carbon Deficit Analyses'!$I$30:$J$30,'Carbon Deficit Analyses'!$I$28:$J$28)</f>
        <v>2.9000000000000026E-2</v>
      </c>
      <c r="F101" s="149">
        <f t="shared" si="5"/>
        <v>0.60945191819958566</v>
      </c>
      <c r="G101" s="151">
        <f t="shared" si="6"/>
        <v>9.1116503079766435E-4</v>
      </c>
      <c r="I101" s="160">
        <f t="shared" si="7"/>
        <v>1.7218579199141035E-3</v>
      </c>
    </row>
    <row r="102" spans="4:9">
      <c r="D102" s="150">
        <v>52</v>
      </c>
      <c r="E102" s="149">
        <f>FORECAST(D102,'Carbon Deficit Analyses'!$I$30:$J$30,'Carbon Deficit Analyses'!$I$28:$J$28)</f>
        <v>2.8000000000000025E-2</v>
      </c>
      <c r="F102" s="149">
        <f t="shared" si="5"/>
        <v>0.60218220072245376</v>
      </c>
      <c r="G102" s="151">
        <f t="shared" si="6"/>
        <v>7.9321523081663696E-4</v>
      </c>
      <c r="I102" s="160">
        <f t="shared" si="7"/>
        <v>1.5179748845419124E-3</v>
      </c>
    </row>
    <row r="103" spans="4:9">
      <c r="D103" s="150">
        <v>53</v>
      </c>
      <c r="E103" s="149">
        <f>FORECAST(D103,'Carbon Deficit Analyses'!$I$30:$J$30,'Carbon Deficit Analyses'!$I$28:$J$28)</f>
        <v>2.7000000000000024E-2</v>
      </c>
      <c r="F103" s="149">
        <f t="shared" si="5"/>
        <v>0.5949991985228017</v>
      </c>
      <c r="G103" s="151">
        <f t="shared" si="6"/>
        <v>6.9053396600248841E-4</v>
      </c>
      <c r="I103" s="160">
        <f t="shared" si="7"/>
        <v>1.3382333835157457E-3</v>
      </c>
    </row>
    <row r="104" spans="4:9">
      <c r="D104" s="150">
        <v>54</v>
      </c>
      <c r="E104" s="149">
        <f>FORECAST(D104,'Carbon Deficit Analyses'!$I$30:$J$30,'Carbon Deficit Analyses'!$I$28:$J$28)</f>
        <v>2.6000000000000023E-2</v>
      </c>
      <c r="F104" s="149">
        <f t="shared" si="5"/>
        <v>0.58790187723590059</v>
      </c>
      <c r="G104" s="151">
        <f t="shared" si="6"/>
        <v>6.0114473307857296E-4</v>
      </c>
      <c r="I104" s="160">
        <f t="shared" si="7"/>
        <v>1.1797748480512175E-3</v>
      </c>
    </row>
    <row r="105" spans="4:9">
      <c r="D105" s="150">
        <v>55</v>
      </c>
      <c r="E105" s="149">
        <f>FORECAST(D105,'Carbon Deficit Analyses'!$I$30:$J$30,'Carbon Deficit Analyses'!$I$28:$J$28)</f>
        <v>2.5000000000000022E-2</v>
      </c>
      <c r="F105" s="149">
        <f t="shared" si="5"/>
        <v>0.5808892148352206</v>
      </c>
      <c r="G105" s="151">
        <f t="shared" si="6"/>
        <v>5.2332688600404981E-4</v>
      </c>
      <c r="I105" s="160">
        <f t="shared" si="7"/>
        <v>1.0400791889062129E-3</v>
      </c>
    </row>
    <row r="106" spans="4:9">
      <c r="D106" s="150">
        <v>56</v>
      </c>
      <c r="E106" s="149">
        <f>FORECAST(D106,'Carbon Deficit Analyses'!$I$30:$J$30,'Carbon Deficit Analyses'!$I$28:$J$28)</f>
        <v>2.4000000000000021E-2</v>
      </c>
      <c r="F106" s="149">
        <f t="shared" si="5"/>
        <v>0.5739602014852585</v>
      </c>
      <c r="G106" s="151">
        <f t="shared" si="6"/>
        <v>4.5558251539883212E-4</v>
      </c>
      <c r="I106" s="160">
        <f t="shared" si="7"/>
        <v>9.1692471744307246E-4</v>
      </c>
    </row>
    <row r="107" spans="4:9">
      <c r="D107" s="150">
        <v>57</v>
      </c>
      <c r="E107" s="149">
        <f>FORECAST(D107,'Carbon Deficit Analyses'!$I$30:$J$30,'Carbon Deficit Analyses'!$I$28:$J$28)</f>
        <v>2.300000000000002E-2</v>
      </c>
      <c r="F107" s="149">
        <f t="shared" si="5"/>
        <v>0.56711383939611815</v>
      </c>
      <c r="G107" s="151">
        <f t="shared" si="6"/>
        <v>3.9660761540831843E-4</v>
      </c>
      <c r="I107" s="160">
        <f t="shared" si="7"/>
        <v>8.0835281238751005E-4</v>
      </c>
    </row>
    <row r="108" spans="4:9">
      <c r="D108" s="150">
        <v>58</v>
      </c>
      <c r="E108" s="149">
        <f>FORECAST(D108,'Carbon Deficit Analyses'!$I$30:$J$30,'Carbon Deficit Analyses'!$I$28:$J$28)</f>
        <v>2.200000000000002E-2</v>
      </c>
      <c r="F108" s="149">
        <f t="shared" si="5"/>
        <v>0.56034914267982816</v>
      </c>
      <c r="G108" s="151">
        <f t="shared" si="6"/>
        <v>3.4526698300124415E-4</v>
      </c>
      <c r="I108" s="160">
        <f t="shared" si="7"/>
        <v>7.1263677035226874E-4</v>
      </c>
    </row>
    <row r="109" spans="4:9">
      <c r="D109" s="150">
        <v>59</v>
      </c>
      <c r="E109" s="149">
        <f>FORECAST(D109,'Carbon Deficit Analyses'!$I$30:$J$30,'Carbon Deficit Analyses'!$I$28:$J$28)</f>
        <v>2.1000000000000019E-2</v>
      </c>
      <c r="F109" s="149">
        <f t="shared" si="5"/>
        <v>0.55366513720837218</v>
      </c>
      <c r="G109" s="151">
        <f t="shared" si="6"/>
        <v>3.0057236653928615E-4</v>
      </c>
      <c r="I109" s="160">
        <f t="shared" si="7"/>
        <v>6.2825434473116773E-4</v>
      </c>
    </row>
    <row r="110" spans="4:9">
      <c r="D110" s="150">
        <v>60</v>
      </c>
      <c r="E110" s="149">
        <f>FORECAST(D110,'Carbon Deficit Analyses'!$I$30:$J$30,'Carbon Deficit Analyses'!$I$28:$J$28)</f>
        <v>2.0000000000000018E-2</v>
      </c>
      <c r="F110" s="149">
        <f t="shared" si="5"/>
        <v>0.54706086047341207</v>
      </c>
      <c r="G110" s="151">
        <f t="shared" si="6"/>
        <v>2.6166344300202464E-4</v>
      </c>
      <c r="I110" s="160">
        <f t="shared" si="7"/>
        <v>5.5386353622825291E-4</v>
      </c>
    </row>
    <row r="111" spans="4:9">
      <c r="D111" s="150">
        <v>61</v>
      </c>
      <c r="E111" s="149">
        <f>FORECAST(D111,'Carbon Deficit Analyses'!$I$30:$J$30,'Carbon Deficit Analyses'!$I$28:$J$28)</f>
        <v>1.9000000000000017E-2</v>
      </c>
      <c r="F111" s="149">
        <f t="shared" si="5"/>
        <v>0.54053536144768588</v>
      </c>
      <c r="G111" s="151">
        <f t="shared" si="6"/>
        <v>2.2779125769941584E-4</v>
      </c>
      <c r="I111" s="160">
        <f t="shared" si="7"/>
        <v>4.8828124999999995E-4</v>
      </c>
    </row>
    <row r="112" spans="4:9">
      <c r="D112" s="150">
        <v>62</v>
      </c>
      <c r="E112" s="149">
        <f>FORECAST(D112,'Carbon Deficit Analyses'!$I$30:$J$30,'Carbon Deficit Analyses'!$I$28:$J$28)</f>
        <v>1.8000000000000016E-2</v>
      </c>
      <c r="F112" s="149">
        <f t="shared" si="5"/>
        <v>0.53408770044805776</v>
      </c>
      <c r="G112" s="151">
        <f t="shared" si="6"/>
        <v>1.9830380770415902E-4</v>
      </c>
      <c r="I112" s="160">
        <f t="shared" si="7"/>
        <v>4.3046447997852581E-4</v>
      </c>
    </row>
    <row r="113" spans="4:9">
      <c r="D113" s="150">
        <v>63</v>
      </c>
      <c r="E113" s="149">
        <f>FORECAST(D113,'Carbon Deficit Analyses'!$I$30:$J$30,'Carbon Deficit Analyses'!$I$28:$J$28)</f>
        <v>1.7000000000000015E-2</v>
      </c>
      <c r="F113" s="149">
        <f t="shared" si="5"/>
        <v>0.52771694900020205</v>
      </c>
      <c r="G113" s="151">
        <f t="shared" si="6"/>
        <v>1.7263349150062191E-4</v>
      </c>
      <c r="I113" s="160">
        <f t="shared" si="7"/>
        <v>3.7949372113547805E-4</v>
      </c>
    </row>
    <row r="114" spans="4:9">
      <c r="D114" s="150">
        <v>64</v>
      </c>
      <c r="E114" s="149">
        <f>FORECAST(D114,'Carbon Deficit Analyses'!$I$30:$J$30,'Carbon Deficit Analyses'!$I$28:$J$28)</f>
        <v>1.6000000000000014E-2</v>
      </c>
      <c r="F114" s="149">
        <f t="shared" si="5"/>
        <v>0.52142218970490173</v>
      </c>
      <c r="G114" s="151">
        <f t="shared" si="6"/>
        <v>1.5028618326964308E-4</v>
      </c>
      <c r="I114" s="160">
        <f t="shared" si="7"/>
        <v>3.3455834587893638E-4</v>
      </c>
    </row>
    <row r="115" spans="4:9">
      <c r="D115" s="150">
        <v>65</v>
      </c>
      <c r="E115" s="149">
        <f>FORECAST(D115,'Carbon Deficit Analyses'!$I$30:$J$30,'Carbon Deficit Analyses'!$I$28:$J$28)</f>
        <v>1.5000000000000013E-2</v>
      </c>
      <c r="F115" s="149">
        <f t="shared" si="5"/>
        <v>0.5152025161059407</v>
      </c>
      <c r="G115" s="151">
        <f t="shared" si="6"/>
        <v>1.3083172150101256E-4</v>
      </c>
      <c r="I115" s="160">
        <f t="shared" si="7"/>
        <v>2.9494371201280433E-4</v>
      </c>
    </row>
    <row r="116" spans="4:9">
      <c r="D116" s="150">
        <v>66</v>
      </c>
      <c r="E116" s="149">
        <f>FORECAST(D116,'Carbon Deficit Analyses'!$I$30:$J$30,'Carbon Deficit Analyses'!$I$28:$J$28)</f>
        <v>1.4000000000000012E-2</v>
      </c>
      <c r="F116" s="149">
        <f t="shared" ref="F116:F130" si="8">$I$32*EXP($L$32*D116)</f>
        <v>0.50905703255957313</v>
      </c>
      <c r="G116" s="151">
        <f t="shared" ref="G116:G130" si="9">EXP(-$H$37*(D116-0.5))</f>
        <v>1.1389562884970811E-4</v>
      </c>
      <c r="I116" s="160">
        <f t="shared" ref="I116:I130" si="10">EXP(-$M$50*(D116-0.5))</f>
        <v>2.6001979722655317E-4</v>
      </c>
    </row>
    <row r="117" spans="4:9">
      <c r="D117" s="150">
        <v>67</v>
      </c>
      <c r="E117" s="149">
        <f>FORECAST(D117,'Carbon Deficit Analyses'!$I$30:$J$30,'Carbon Deficit Analyses'!$I$28:$J$28)</f>
        <v>1.3000000000000012E-2</v>
      </c>
      <c r="F117" s="149">
        <f t="shared" si="8"/>
        <v>0.50298485410554905</v>
      </c>
      <c r="G117" s="151">
        <f t="shared" si="9"/>
        <v>9.9151903852079675E-5</v>
      </c>
      <c r="I117" s="160">
        <f t="shared" si="10"/>
        <v>2.2923117936076787E-4</v>
      </c>
    </row>
    <row r="118" spans="4:9">
      <c r="D118" s="150">
        <v>68</v>
      </c>
      <c r="E118" s="149">
        <f>FORECAST(D118,'Carbon Deficit Analyses'!$I$30:$J$30,'Carbon Deficit Analyses'!$I$28:$J$28)</f>
        <v>1.2000000000000011E-2</v>
      </c>
      <c r="F118" s="149">
        <f t="shared" si="8"/>
        <v>0.49698510633967802</v>
      </c>
      <c r="G118" s="151">
        <f t="shared" si="9"/>
        <v>8.6316745750311105E-5</v>
      </c>
      <c r="I118" s="160">
        <f t="shared" si="10"/>
        <v>2.0208820309687767E-4</v>
      </c>
    </row>
    <row r="119" spans="4:9">
      <c r="D119" s="150">
        <v>69</v>
      </c>
      <c r="E119" s="149">
        <f>FORECAST(D119,'Carbon Deficit Analyses'!$I$30:$J$30,'Carbon Deficit Analyses'!$I$28:$J$28)</f>
        <v>1.100000000000001E-2</v>
      </c>
      <c r="F119" s="149">
        <f t="shared" si="8"/>
        <v>0.49105692528791434</v>
      </c>
      <c r="G119" s="151">
        <f t="shared" si="9"/>
        <v>7.5143091634821661E-5</v>
      </c>
      <c r="I119" s="160">
        <f t="shared" si="10"/>
        <v>1.7815919258806713E-4</v>
      </c>
    </row>
    <row r="120" spans="4:9">
      <c r="D120" s="150">
        <v>70</v>
      </c>
      <c r="E120" s="149">
        <f>FORECAST(D120,'Carbon Deficit Analyses'!$I$30:$J$30,'Carbon Deficit Analyses'!$I$28:$J$28)</f>
        <v>1.0000000000000009E-2</v>
      </c>
      <c r="F120" s="149">
        <f t="shared" si="8"/>
        <v>0.48519945728194264</v>
      </c>
      <c r="G120" s="151">
        <f t="shared" si="9"/>
        <v>6.5415860750506267E-5</v>
      </c>
      <c r="I120" s="160">
        <f t="shared" si="10"/>
        <v>1.5706358618279191E-4</v>
      </c>
    </row>
    <row r="121" spans="4:9">
      <c r="D121" s="150">
        <v>71</v>
      </c>
      <c r="E121" s="149">
        <f>FORECAST(D121,'Carbon Deficit Analyses'!$I$30:$J$30,'Carbon Deficit Analyses'!$I$28:$J$28)</f>
        <v>9.000000000000008E-3</v>
      </c>
      <c r="F121" s="149">
        <f t="shared" si="8"/>
        <v>0.47941185883624815</v>
      </c>
      <c r="G121" s="151">
        <f t="shared" si="9"/>
        <v>5.6947814424854049E-5</v>
      </c>
      <c r="I121" s="160">
        <f t="shared" si="10"/>
        <v>1.384658840570632E-4</v>
      </c>
    </row>
    <row r="122" spans="4:9">
      <c r="D122" s="150">
        <v>72</v>
      </c>
      <c r="E122" s="149">
        <f>FORECAST(D122,'Carbon Deficit Analyses'!$I$30:$J$30,'Carbon Deficit Analyses'!$I$28:$J$28)</f>
        <v>8.0000000000000071E-3</v>
      </c>
      <c r="F122" s="149">
        <f t="shared" si="8"/>
        <v>0.47369329652665376</v>
      </c>
      <c r="G122" s="151">
        <f t="shared" si="9"/>
        <v>4.9575951926039837E-5</v>
      </c>
      <c r="I122" s="160">
        <f t="shared" si="10"/>
        <v>1.2207031249999986E-4</v>
      </c>
    </row>
    <row r="123" spans="4:9">
      <c r="D123" s="150">
        <v>73</v>
      </c>
      <c r="E123" s="149">
        <f>FORECAST(D123,'Carbon Deficit Analyses'!$I$30:$J$30,'Carbon Deficit Analyses'!$I$28:$J$28)</f>
        <v>7.0000000000000062E-3</v>
      </c>
      <c r="F123" s="149">
        <f t="shared" si="8"/>
        <v>0.46804294687030512</v>
      </c>
      <c r="G123" s="151">
        <f t="shared" si="9"/>
        <v>4.3158372875155546E-5</v>
      </c>
      <c r="I123" s="160">
        <f t="shared" si="10"/>
        <v>1.0761611999463152E-4</v>
      </c>
    </row>
    <row r="124" spans="4:9">
      <c r="D124" s="150">
        <v>74</v>
      </c>
      <c r="E124" s="149">
        <f>FORECAST(D124,'Carbon Deficit Analyses'!$I$30:$J$30,'Carbon Deficit Analyses'!$I$28:$J$28)</f>
        <v>6.0000000000000053E-3</v>
      </c>
      <c r="F124" s="149">
        <f t="shared" si="8"/>
        <v>0.46245999620708794</v>
      </c>
      <c r="G124" s="151">
        <f t="shared" si="9"/>
        <v>3.7571545817410824E-5</v>
      </c>
      <c r="I124" s="160">
        <f t="shared" si="10"/>
        <v>9.4873430283869581E-5</v>
      </c>
    </row>
    <row r="125" spans="4:9">
      <c r="D125" s="150">
        <v>75</v>
      </c>
      <c r="E125" s="149">
        <f>FORECAST(D125,'Carbon Deficit Analyses'!$I$30:$J$30,'Carbon Deficit Analyses'!$I$28:$J$28)</f>
        <v>5.0000000000000044E-3</v>
      </c>
      <c r="F125" s="149">
        <f t="shared" si="8"/>
        <v>0.45694364058245929</v>
      </c>
      <c r="G125" s="151">
        <f t="shared" si="9"/>
        <v>3.2707930375253134E-5</v>
      </c>
      <c r="I125" s="160">
        <f t="shared" si="10"/>
        <v>8.3639586469734081E-5</v>
      </c>
    </row>
    <row r="126" spans="4:9">
      <c r="D126" s="150">
        <v>76</v>
      </c>
      <c r="E126" s="149">
        <f>FORECAST(D126,'Carbon Deficit Analyses'!$I$30:$J$30,'Carbon Deficit Analyses'!$I$28:$J$28)</f>
        <v>4.0000000000000036E-3</v>
      </c>
      <c r="F126" s="149">
        <f t="shared" si="8"/>
        <v>0.45149308563167689</v>
      </c>
      <c r="G126" s="151">
        <f t="shared" si="9"/>
        <v>2.8473907212427021E-5</v>
      </c>
      <c r="I126" s="160">
        <f t="shared" si="10"/>
        <v>7.3735928003201083E-5</v>
      </c>
    </row>
    <row r="127" spans="4:9">
      <c r="D127" s="150">
        <v>77</v>
      </c>
      <c r="E127" s="149">
        <f>FORECAST(D127,'Carbon Deficit Analyses'!$I$30:$J$30,'Carbon Deficit Analyses'!$I$28:$J$28)</f>
        <v>3.0000000000000027E-3</v>
      </c>
      <c r="F127" s="149">
        <f t="shared" si="8"/>
        <v>0.44610754646540923</v>
      </c>
      <c r="G127" s="151">
        <f t="shared" si="9"/>
        <v>2.4787975963019915E-5</v>
      </c>
      <c r="I127" s="160">
        <f t="shared" si="10"/>
        <v>6.5004949306638279E-5</v>
      </c>
    </row>
    <row r="128" spans="4:9">
      <c r="D128" s="150">
        <v>78</v>
      </c>
      <c r="E128" s="149">
        <f>FORECAST(D128,'Carbon Deficit Analyses'!$I$30:$J$30,'Carbon Deficit Analyses'!$I$28:$J$28)</f>
        <v>2.0000000000000018E-3</v>
      </c>
      <c r="F128" s="149">
        <f t="shared" si="8"/>
        <v>0.4407862475567102</v>
      </c>
      <c r="G128" s="151">
        <f t="shared" si="9"/>
        <v>2.1579186437577773E-5</v>
      </c>
      <c r="I128" s="160">
        <f t="shared" si="10"/>
        <v>5.7307794840192063E-5</v>
      </c>
    </row>
    <row r="129" spans="4:9">
      <c r="D129" s="150">
        <v>79</v>
      </c>
      <c r="E129" s="149">
        <f>FORECAST(D129,'Carbon Deficit Analyses'!$I$30:$J$30,'Carbon Deficit Analyses'!$I$28:$J$28)</f>
        <v>1.0000000000000009E-3</v>
      </c>
      <c r="F129" s="149">
        <f t="shared" si="8"/>
        <v>0.43552842262934155</v>
      </c>
      <c r="G129" s="151">
        <f t="shared" si="9"/>
        <v>1.8785772908705412E-5</v>
      </c>
      <c r="I129" s="160">
        <f t="shared" si="10"/>
        <v>5.0522050774219405E-5</v>
      </c>
    </row>
    <row r="130" spans="4:9" ht="15.75" thickBot="1">
      <c r="D130" s="152">
        <v>80</v>
      </c>
      <c r="E130" s="153">
        <f>FORECAST(D130,'Carbon Deficit Analyses'!$I$30:$J$30,'Carbon Deficit Analyses'!$I$28:$J$28)</f>
        <v>0</v>
      </c>
      <c r="F130" s="153">
        <f t="shared" si="8"/>
        <v>0.4303333145474284</v>
      </c>
      <c r="G130" s="154">
        <f t="shared" si="9"/>
        <v>1.6353965187626563E-5</v>
      </c>
      <c r="I130" s="161">
        <f t="shared" si="10"/>
        <v>4.4539798147016776E-5</v>
      </c>
    </row>
  </sheetData>
  <sheetProtection password="C24F" sheet="1" objects="1" scenarios="1"/>
  <mergeCells count="16">
    <mergeCell ref="J36:Q37"/>
    <mergeCell ref="D36:E37"/>
    <mergeCell ref="K49:L49"/>
    <mergeCell ref="E49:E50"/>
    <mergeCell ref="F49:F50"/>
    <mergeCell ref="G49:G50"/>
    <mergeCell ref="M49:N49"/>
    <mergeCell ref="K50:L50"/>
    <mergeCell ref="M50:N50"/>
    <mergeCell ref="I48:N48"/>
    <mergeCell ref="I49:I50"/>
    <mergeCell ref="D32:F32"/>
    <mergeCell ref="H36:I36"/>
    <mergeCell ref="H37:I37"/>
    <mergeCell ref="F36:G36"/>
    <mergeCell ref="F37:G37"/>
  </mergeCells>
  <pageMargins left="0.7" right="0.7" top="0.75" bottom="0.75" header="0.3" footer="0.3"/>
  <pageSetup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sheetPr>
    <tabColor rgb="FFFFFF00"/>
  </sheetPr>
  <dimension ref="B1:K40"/>
  <sheetViews>
    <sheetView workbookViewId="0"/>
  </sheetViews>
  <sheetFormatPr defaultRowHeight="12.75"/>
  <cols>
    <col min="1" max="1" width="2.42578125" customWidth="1"/>
    <col min="2" max="2" width="4.5703125" customWidth="1"/>
    <col min="3" max="3" width="9.7109375" customWidth="1"/>
    <col min="4" max="4" width="32.42578125" customWidth="1"/>
    <col min="5" max="5" width="28.5703125" customWidth="1"/>
    <col min="6" max="6" width="24.7109375" customWidth="1"/>
    <col min="7" max="7" width="3.28515625" customWidth="1"/>
  </cols>
  <sheetData>
    <row r="1" spans="2:8" ht="13.5" thickBot="1"/>
    <row r="2" spans="2:8">
      <c r="B2" s="29"/>
      <c r="C2" s="207" t="s">
        <v>113</v>
      </c>
      <c r="D2" s="208"/>
      <c r="E2" s="208"/>
      <c r="F2" s="209"/>
    </row>
    <row r="3" spans="2:8">
      <c r="B3" s="29"/>
      <c r="C3" s="210" t="s">
        <v>114</v>
      </c>
      <c r="D3" s="211"/>
      <c r="E3" s="211"/>
      <c r="F3" s="212"/>
    </row>
    <row r="4" spans="2:8">
      <c r="B4" s="29"/>
      <c r="C4" s="210"/>
      <c r="D4" s="211"/>
      <c r="E4" s="211"/>
      <c r="F4" s="212"/>
    </row>
    <row r="5" spans="2:8">
      <c r="B5" s="29"/>
      <c r="C5" s="210" t="s">
        <v>149</v>
      </c>
      <c r="D5" s="211"/>
      <c r="E5" s="211"/>
      <c r="F5" s="212"/>
    </row>
    <row r="6" spans="2:8" ht="13.5" thickBot="1">
      <c r="B6" s="29"/>
      <c r="C6" s="202" t="s">
        <v>151</v>
      </c>
      <c r="D6" s="203"/>
      <c r="E6" s="203"/>
      <c r="F6" s="204"/>
    </row>
    <row r="9" spans="2:8">
      <c r="H9" s="16" t="s">
        <v>104</v>
      </c>
    </row>
    <row r="10" spans="2:8">
      <c r="B10" s="205" t="s">
        <v>146</v>
      </c>
      <c r="C10" s="205"/>
      <c r="D10" s="206"/>
      <c r="E10" s="286">
        <f>'Overall Efficiency - Annual'!E10:F10</f>
        <v>0</v>
      </c>
      <c r="F10" s="287"/>
      <c r="H10" s="17" t="s">
        <v>106</v>
      </c>
    </row>
    <row r="11" spans="2:8">
      <c r="H11" s="32" t="s">
        <v>105</v>
      </c>
    </row>
    <row r="12" spans="2:8">
      <c r="B12" s="9" t="s">
        <v>42</v>
      </c>
      <c r="H12" s="45" t="s">
        <v>107</v>
      </c>
    </row>
    <row r="13" spans="2:8" ht="13.5" thickBot="1">
      <c r="H13" s="31" t="s">
        <v>112</v>
      </c>
    </row>
    <row r="14" spans="2:8">
      <c r="C14" s="22" t="s">
        <v>43</v>
      </c>
      <c r="D14" s="10"/>
      <c r="E14" s="10"/>
      <c r="F14" s="11"/>
      <c r="G14" s="13"/>
    </row>
    <row r="15" spans="2:8">
      <c r="C15" s="12"/>
      <c r="D15" s="18" t="s">
        <v>76</v>
      </c>
      <c r="E15" s="31">
        <f>'Overall Efficiency - Annual'!E15</f>
        <v>0</v>
      </c>
      <c r="F15" s="53"/>
      <c r="G15" s="13"/>
    </row>
    <row r="16" spans="2:8" ht="13.5" thickBot="1">
      <c r="C16" s="12"/>
      <c r="D16" s="18" t="s">
        <v>46</v>
      </c>
      <c r="E16" s="31" t="e">
        <f>'Overall Efficiency - Annual'!E16</f>
        <v>#N/A</v>
      </c>
      <c r="F16" s="21" t="e">
        <f>'Overall Efficiency - Annual'!F16</f>
        <v>#N/A</v>
      </c>
      <c r="G16" s="13"/>
    </row>
    <row r="17" spans="3:11" ht="13.5" thickBot="1">
      <c r="C17" s="14"/>
      <c r="D17" s="20" t="s">
        <v>156</v>
      </c>
      <c r="E17" s="15"/>
      <c r="F17" s="21" t="e">
        <f>'Overall Efficiency - Annual'!F17</f>
        <v>#N/A</v>
      </c>
      <c r="G17" s="13"/>
    </row>
    <row r="18" spans="3:11" ht="13.5" thickBot="1"/>
    <row r="19" spans="3:11">
      <c r="C19" s="22" t="s">
        <v>49</v>
      </c>
      <c r="D19" s="10"/>
      <c r="E19" s="10"/>
      <c r="F19" s="11"/>
    </row>
    <row r="20" spans="3:11">
      <c r="C20" s="12"/>
      <c r="D20" s="18" t="s">
        <v>68</v>
      </c>
      <c r="E20" s="18"/>
      <c r="F20" s="19"/>
    </row>
    <row r="21" spans="3:11">
      <c r="C21" s="12"/>
      <c r="D21" s="23" t="s">
        <v>50</v>
      </c>
      <c r="E21" s="24"/>
      <c r="F21" s="19" t="s">
        <v>157</v>
      </c>
    </row>
    <row r="22" spans="3:11" ht="13.5" thickBot="1">
      <c r="C22" s="12"/>
      <c r="D22" s="23" t="s">
        <v>51</v>
      </c>
      <c r="E22" s="24"/>
      <c r="F22" s="19" t="s">
        <v>157</v>
      </c>
    </row>
    <row r="23" spans="3:11">
      <c r="C23" s="12"/>
      <c r="D23" s="18" t="s">
        <v>53</v>
      </c>
      <c r="E23" s="90" t="s">
        <v>108</v>
      </c>
      <c r="F23" s="19"/>
      <c r="H23" s="233" t="s">
        <v>116</v>
      </c>
      <c r="I23" s="192"/>
      <c r="J23" s="192"/>
      <c r="K23" s="193"/>
    </row>
    <row r="24" spans="3:11" ht="13.5" thickBot="1">
      <c r="C24" s="14"/>
      <c r="D24" s="20" t="s">
        <v>54</v>
      </c>
      <c r="E24" s="15"/>
      <c r="F24" s="21" t="s">
        <v>158</v>
      </c>
      <c r="H24" s="194"/>
      <c r="I24" s="195"/>
      <c r="J24" s="195"/>
      <c r="K24" s="196"/>
    </row>
    <row r="25" spans="3:11" ht="13.5" thickBot="1">
      <c r="H25" s="194"/>
      <c r="I25" s="195"/>
      <c r="J25" s="195"/>
      <c r="K25" s="196"/>
    </row>
    <row r="26" spans="3:11" ht="13.5" thickBot="1">
      <c r="C26" s="22" t="s">
        <v>150</v>
      </c>
      <c r="D26" s="10"/>
      <c r="E26" s="10"/>
      <c r="F26" s="11"/>
      <c r="H26" s="197"/>
      <c r="I26" s="198"/>
      <c r="J26" s="198"/>
      <c r="K26" s="199"/>
    </row>
    <row r="27" spans="3:11" ht="13.5" thickBot="1">
      <c r="C27" s="12"/>
      <c r="D27" s="18" t="s">
        <v>62</v>
      </c>
      <c r="E27" s="90" t="s">
        <v>110</v>
      </c>
      <c r="F27" s="19"/>
    </row>
    <row r="28" spans="3:11">
      <c r="C28" s="12"/>
      <c r="D28" s="18" t="s">
        <v>61</v>
      </c>
      <c r="E28" s="16"/>
      <c r="F28" s="19" t="s">
        <v>121</v>
      </c>
      <c r="H28" s="233" t="s">
        <v>109</v>
      </c>
      <c r="I28" s="192"/>
      <c r="J28" s="192"/>
      <c r="K28" s="193"/>
    </row>
    <row r="29" spans="3:11" ht="13.5" thickBot="1">
      <c r="C29" s="14"/>
      <c r="D29" s="20" t="s">
        <v>160</v>
      </c>
      <c r="E29" s="15"/>
      <c r="F29" s="21" t="s">
        <v>159</v>
      </c>
      <c r="H29" s="194"/>
      <c r="I29" s="195"/>
      <c r="J29" s="195"/>
      <c r="K29" s="196"/>
    </row>
    <row r="30" spans="3:11">
      <c r="H30" s="194"/>
      <c r="I30" s="195"/>
      <c r="J30" s="195"/>
      <c r="K30" s="196"/>
    </row>
    <row r="31" spans="3:11" ht="13.5" thickBot="1">
      <c r="H31" s="197"/>
      <c r="I31" s="198"/>
      <c r="J31" s="198"/>
      <c r="K31" s="199"/>
    </row>
    <row r="32" spans="3:11">
      <c r="C32" s="22" t="s">
        <v>65</v>
      </c>
      <c r="D32" s="10"/>
      <c r="E32" s="10"/>
      <c r="F32" s="11"/>
    </row>
    <row r="33" spans="3:6">
      <c r="C33" s="12"/>
      <c r="D33" s="18" t="s">
        <v>66</v>
      </c>
      <c r="E33" s="25" t="e">
        <f>IF(F16="BTU/lb",E16*E17*2000/3412000,E16*E17/3412000)</f>
        <v>#N/A</v>
      </c>
      <c r="F33" s="19" t="s">
        <v>67</v>
      </c>
    </row>
    <row r="34" spans="3:6">
      <c r="C34" s="12"/>
      <c r="D34" s="18" t="s">
        <v>69</v>
      </c>
      <c r="E34" s="25">
        <f>E21</f>
        <v>0</v>
      </c>
      <c r="F34" s="19" t="s">
        <v>71</v>
      </c>
    </row>
    <row r="35" spans="3:6">
      <c r="C35" s="12"/>
      <c r="D35" s="18" t="s">
        <v>70</v>
      </c>
      <c r="E35" s="25">
        <f>E22</f>
        <v>0</v>
      </c>
      <c r="F35" s="19" t="s">
        <v>71</v>
      </c>
    </row>
    <row r="36" spans="3:6">
      <c r="C36" s="12"/>
      <c r="D36" s="18" t="s">
        <v>72</v>
      </c>
      <c r="E36" s="25">
        <f>E24*1000/3412</f>
        <v>0</v>
      </c>
      <c r="F36" s="19" t="s">
        <v>73</v>
      </c>
    </row>
    <row r="37" spans="3:6" ht="13.5" thickBot="1">
      <c r="C37" s="14"/>
      <c r="D37" s="20" t="s">
        <v>60</v>
      </c>
      <c r="E37" s="26">
        <f>(E28*1000/3412)*E29</f>
        <v>0</v>
      </c>
      <c r="F37" s="21" t="s">
        <v>74</v>
      </c>
    </row>
    <row r="38" spans="3:6" ht="13.5" thickBot="1"/>
    <row r="39" spans="3:6" ht="13.5" thickBot="1">
      <c r="C39" s="22" t="s">
        <v>75</v>
      </c>
      <c r="D39" s="27"/>
      <c r="E39" s="10"/>
      <c r="F39" s="11"/>
    </row>
    <row r="40" spans="3:6" ht="13.5" thickBot="1">
      <c r="C40" s="14"/>
      <c r="D40" s="135" t="s">
        <v>219</v>
      </c>
      <c r="E40" s="137" t="e">
        <f>(E34/(1-0.08)+E35+E36+E37)/E33</f>
        <v>#N/A</v>
      </c>
      <c r="F40" s="131"/>
    </row>
  </sheetData>
  <sheetProtection password="C24F" sheet="1" objects="1" scenarios="1"/>
  <protectedRanges>
    <protectedRange sqref="E17 E21 E22 E24 H23 E28 E29 H28" name="Range1"/>
  </protectedRanges>
  <customSheetViews>
    <customSheetView guid="{C282F3AD-FD8E-4599-82FE-23A64399EB81}" showGridLines="0">
      <selection activeCell="E27" sqref="E27"/>
      <pageMargins left="0.75" right="0.75" top="1" bottom="1" header="0.5" footer="0.5"/>
      <pageSetup orientation="portrait" horizontalDpi="200" verticalDpi="200" r:id="rId1"/>
      <headerFooter alignWithMargins="0"/>
    </customSheetView>
  </customSheetViews>
  <mergeCells count="9">
    <mergeCell ref="H28:K31"/>
    <mergeCell ref="E10:F10"/>
    <mergeCell ref="C6:F6"/>
    <mergeCell ref="B10:D10"/>
    <mergeCell ref="C2:F2"/>
    <mergeCell ref="C3:F3"/>
    <mergeCell ref="C4:F4"/>
    <mergeCell ref="C5:F5"/>
    <mergeCell ref="H23:K26"/>
  </mergeCells>
  <phoneticPr fontId="10" type="noConversion"/>
  <pageMargins left="0.75" right="0.75" top="1" bottom="1" header="0.5" footer="0.5"/>
  <pageSetup orientation="portrait" horizontalDpi="200" verticalDpi="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Instructions</vt:lpstr>
      <vt:lpstr>Overall Efficiency - Annual</vt:lpstr>
      <vt:lpstr>GHG Analysis</vt:lpstr>
      <vt:lpstr>Parameters</vt:lpstr>
      <vt:lpstr>Annual Compl Rpt</vt:lpstr>
      <vt:lpstr>GHG Model - Residues</vt:lpstr>
      <vt:lpstr>GHG Model - Forest Thinnings</vt:lpstr>
      <vt:lpstr>Carbon Deficit Analyses</vt:lpstr>
      <vt:lpstr>Overall Efficiency - Q1</vt:lpstr>
      <vt:lpstr>Overall Efficiency - Q2</vt:lpstr>
      <vt:lpstr>Overall Efficiency - Q3</vt:lpstr>
      <vt:lpstr>Overall Efficiency - Q4</vt:lpstr>
      <vt:lpstr>BiomassFuels</vt:lpstr>
      <vt:lpstr>BiomassHeatValues</vt:lpstr>
      <vt:lpstr>ConventionalFuelList</vt:lpstr>
      <vt:lpstr>ElectricGeneration</vt:lpstr>
      <vt:lpstr>TypeOfFuel</vt:lpstr>
    </vt:vector>
  </TitlesOfParts>
  <Company>DOER</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2010-08-29T02:08:46Z</dcterms:created>
  <dc:creator>DBreger</dc:creator>
  <lastModifiedBy>rrizzo</lastModifiedBy>
  <lastPrinted>2011-10-20T23:41:21Z</lastPrinted>
  <dcterms:modified xsi:type="dcterms:W3CDTF">2013-06-24T14:56:01Z</dcterms:modified>
</coreProperties>
</file>