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comments3.xml" ContentType="application/vnd.openxmlformats-officedocument.spreadsheetml.comments+xml"/>
  <Override PartName="/xl/pivotTables/pivotTable15.xml" ContentType="application/vnd.openxmlformats-officedocument.spreadsheetml.pivotTable+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0" yWindow="120" windowWidth="15360" windowHeight="7188" tabRatio="718" firstSheet="10" activeTab="10"/>
  </bookViews>
  <sheets>
    <sheet name="Provider List" sheetId="2" state="hidden" r:id="rId1"/>
    <sheet name="FY14 UFRs" sheetId="1" state="hidden" r:id="rId2"/>
    <sheet name="FY15 UFRs" sheetId="23" state="hidden" r:id="rId3"/>
    <sheet name="PIVOT TABLES FY14" sheetId="3" state="hidden" r:id="rId4"/>
    <sheet name="PIVOT TABLES FY15" sheetId="25" state="hidden" r:id="rId5"/>
    <sheet name="FY15 Salary Benchmarks" sheetId="24" state="hidden" r:id="rId6"/>
    <sheet name="Other Expenses" sheetId="11" state="hidden" r:id="rId7"/>
    <sheet name="Salaries" sheetId="10" state="hidden" r:id="rId8"/>
    <sheet name="FY14, FY15 Comparison" sheetId="27" state="hidden" r:id="rId9"/>
    <sheet name="CAF" sheetId="15" state="hidden" r:id="rId10"/>
    <sheet name="Model Budget YPS" sheetId="28" r:id="rId11"/>
    <sheet name="FY14 Salary Benchmarks" sheetId="4" state="hidden" r:id="rId12"/>
    <sheet name="Other Expenses PIVOT" sheetId="8" state="hidden" r:id="rId13"/>
    <sheet name="Units" sheetId="13" state="hidden" r:id="rId14"/>
    <sheet name="Rate 1 - Weighted Avg" sheetId="18" state="hidden" r:id="rId15"/>
    <sheet name="Rate 3 - 65th" sheetId="17" state="hidden" r:id="rId16"/>
    <sheet name="Add-On " sheetId="21" r:id="rId17"/>
    <sheet name="Fiscal Impact original" sheetId="29" state="hidden" r:id="rId18"/>
    <sheet name="CAF Spring 2018" sheetId="31" r:id="rId19"/>
  </sheets>
  <externalReferences>
    <externalReference r:id="rId20"/>
    <externalReference r:id="rId21"/>
    <externalReference r:id="rId22"/>
  </externalReferences>
  <definedNames>
    <definedName name="_xlnm._FilterDatabase" localSheetId="1" hidden="1">'FY14 UFRs'!$A$1:$J$3235</definedName>
    <definedName name="_xlnm._FilterDatabase" localSheetId="2" hidden="1">'FY15 UFRs'!$A$4:$J$3084</definedName>
    <definedName name="gk">#REF!</definedName>
    <definedName name="ListProviders">'[1]List of Programs'!$A$24:$A$29</definedName>
    <definedName name="MT">#REF!</definedName>
    <definedName name="_xlnm.Print_Area" localSheetId="16">'Add-On '!$A$1:$J$27</definedName>
    <definedName name="_xlnm.Print_Area" localSheetId="18">'CAF Spring 2018'!$BF$13:$BQ$30</definedName>
    <definedName name="_xlnm.Print_Area" localSheetId="10">'Model Budget YPS'!$B$1:$M$55</definedName>
    <definedName name="_xlnm.Print_Titles" localSheetId="18">'CAF Spring 2018'!$A:$A</definedName>
    <definedName name="Programs">'[1]List of Programs'!$B$3:$B$19</definedName>
    <definedName name="Total_UFR">#REF!</definedName>
    <definedName name="UFR">'[2]Complete UFR List'!#REF!</definedName>
    <definedName name="UFRS">'[2]Complete UFR List'!#REF!</definedName>
  </definedNames>
  <calcPr calcId="145621"/>
  <pivotCaches>
    <pivotCache cacheId="0" r:id="rId23"/>
    <pivotCache cacheId="1" r:id="rId24"/>
    <pivotCache cacheId="2" r:id="rId25"/>
    <pivotCache cacheId="3" r:id="rId26"/>
    <pivotCache cacheId="4" r:id="rId27"/>
    <pivotCache cacheId="5" r:id="rId2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1" l="1"/>
  <c r="B12" i="21"/>
  <c r="C11" i="21"/>
  <c r="A11" i="21"/>
  <c r="H11" i="21"/>
  <c r="B11" i="21" s="1"/>
  <c r="E55" i="28"/>
  <c r="C55" i="28"/>
  <c r="F55" i="28"/>
  <c r="F27" i="28"/>
  <c r="E27" i="28"/>
  <c r="C27" i="28"/>
  <c r="L21" i="28"/>
  <c r="BO25" i="31" l="1"/>
  <c r="BN25" i="31"/>
  <c r="BM25" i="31"/>
  <c r="BL25" i="31"/>
  <c r="BK25" i="31"/>
  <c r="BJ25" i="31"/>
  <c r="BI25" i="31"/>
  <c r="BH25" i="31"/>
  <c r="BQ25" i="31" s="1"/>
  <c r="BQ27" i="31" s="1"/>
  <c r="BO24" i="31"/>
  <c r="BN24" i="31"/>
  <c r="BM24" i="31"/>
  <c r="BL24" i="31"/>
  <c r="BK24" i="31"/>
  <c r="BJ24" i="31"/>
  <c r="BI24" i="31"/>
  <c r="BH24" i="31"/>
  <c r="BQ21" i="31"/>
  <c r="BH21" i="31"/>
  <c r="L14" i="28" l="1"/>
  <c r="H29" i="3"/>
  <c r="K11" i="28"/>
  <c r="K10" i="28"/>
  <c r="H9" i="21" l="1"/>
  <c r="G9" i="21"/>
  <c r="F18" i="28" l="1"/>
  <c r="L16" i="28" l="1"/>
  <c r="E17" i="28"/>
  <c r="F17" i="28" s="1"/>
  <c r="E16" i="28"/>
  <c r="E23" i="29" l="1"/>
  <c r="B30" i="29" s="1"/>
  <c r="D23" i="29"/>
  <c r="C23" i="29"/>
  <c r="F46" i="28"/>
  <c r="E50" i="28"/>
  <c r="E45" i="28"/>
  <c r="F45" i="28" s="1"/>
  <c r="E44" i="28"/>
  <c r="E37" i="28"/>
  <c r="E22" i="28"/>
  <c r="L19" i="28"/>
  <c r="E9" i="28"/>
  <c r="F44" i="28" l="1"/>
  <c r="F16" i="28"/>
  <c r="F5" i="25" l="1"/>
  <c r="F4" i="25"/>
  <c r="D11" i="27" s="1"/>
  <c r="C11" i="10"/>
  <c r="C31" i="10"/>
  <c r="C42" i="10"/>
  <c r="H6" i="10"/>
  <c r="C9" i="25" l="1"/>
  <c r="C25" i="2"/>
  <c r="D7" i="25"/>
  <c r="D3" i="25"/>
  <c r="D5" i="25"/>
  <c r="F59" i="25"/>
  <c r="D4" i="25"/>
  <c r="D8" i="25"/>
  <c r="D6" i="25"/>
  <c r="D15" i="27" l="1"/>
  <c r="E4" i="25"/>
  <c r="E8" i="25"/>
  <c r="E5" i="25"/>
  <c r="E3" i="25"/>
  <c r="D10" i="27" s="1"/>
  <c r="E6" i="25"/>
  <c r="E7" i="25"/>
  <c r="D9" i="25"/>
  <c r="L45" i="11"/>
  <c r="K45" i="11"/>
  <c r="J45" i="11"/>
  <c r="H45" i="11"/>
  <c r="F45" i="11"/>
  <c r="D45" i="11"/>
  <c r="C45" i="11"/>
  <c r="L44" i="11"/>
  <c r="K44" i="11"/>
  <c r="J44" i="11"/>
  <c r="H44" i="11"/>
  <c r="F44" i="11"/>
  <c r="D44" i="11"/>
  <c r="C44" i="11"/>
  <c r="B44" i="11"/>
  <c r="M43" i="11"/>
  <c r="I43" i="11"/>
  <c r="G43" i="11"/>
  <c r="E43" i="11"/>
  <c r="M42" i="11"/>
  <c r="I42" i="11"/>
  <c r="G42" i="11"/>
  <c r="E42" i="11"/>
  <c r="M41" i="11"/>
  <c r="I41" i="11"/>
  <c r="G41" i="11"/>
  <c r="E41" i="11"/>
  <c r="M40" i="11"/>
  <c r="I40" i="11"/>
  <c r="G40" i="11"/>
  <c r="E40" i="11"/>
  <c r="M39" i="11"/>
  <c r="I39" i="11"/>
  <c r="G39" i="11"/>
  <c r="E39" i="11"/>
  <c r="M38" i="11"/>
  <c r="I38" i="11"/>
  <c r="G38" i="11"/>
  <c r="E38" i="11"/>
  <c r="M37" i="11"/>
  <c r="I37" i="11"/>
  <c r="G37" i="11"/>
  <c r="E37" i="11"/>
  <c r="M36" i="11"/>
  <c r="I36" i="11"/>
  <c r="G36" i="11"/>
  <c r="E36" i="11"/>
  <c r="M35" i="11"/>
  <c r="I35" i="11"/>
  <c r="G35" i="11"/>
  <c r="E35" i="11"/>
  <c r="M34" i="11"/>
  <c r="I34" i="11"/>
  <c r="G34" i="11"/>
  <c r="E34" i="11"/>
  <c r="M33" i="11"/>
  <c r="I33" i="11"/>
  <c r="G33" i="11"/>
  <c r="E33" i="11"/>
  <c r="M32" i="11"/>
  <c r="I32" i="11"/>
  <c r="G32" i="11"/>
  <c r="E32" i="11"/>
  <c r="M31" i="11"/>
  <c r="I31" i="11"/>
  <c r="G31" i="11"/>
  <c r="E31" i="11"/>
  <c r="M30" i="11"/>
  <c r="I30" i="11"/>
  <c r="G30" i="11"/>
  <c r="E30" i="11"/>
  <c r="M29" i="11"/>
  <c r="M44" i="11" s="1"/>
  <c r="I29" i="11"/>
  <c r="G29" i="11"/>
  <c r="E29" i="11"/>
  <c r="C2" i="24"/>
  <c r="D2" i="24"/>
  <c r="E2" i="24"/>
  <c r="F2" i="24"/>
  <c r="G2" i="24"/>
  <c r="H2" i="24"/>
  <c r="I2" i="24"/>
  <c r="J2" i="24"/>
  <c r="K2" i="24"/>
  <c r="L2" i="24"/>
  <c r="M2" i="24"/>
  <c r="N2" i="24"/>
  <c r="O2" i="24"/>
  <c r="P2" i="24"/>
  <c r="Q2" i="24"/>
  <c r="R2" i="24"/>
  <c r="S2" i="24"/>
  <c r="C3" i="24"/>
  <c r="D3" i="24"/>
  <c r="E3" i="24"/>
  <c r="F3" i="24"/>
  <c r="G3" i="24"/>
  <c r="H3" i="24"/>
  <c r="I3" i="24"/>
  <c r="J3" i="24"/>
  <c r="K3" i="24"/>
  <c r="L3" i="24"/>
  <c r="M3" i="24"/>
  <c r="N3" i="24"/>
  <c r="O3" i="24"/>
  <c r="P3" i="24"/>
  <c r="Q3" i="24"/>
  <c r="R3" i="24"/>
  <c r="S3" i="24"/>
  <c r="C4" i="24"/>
  <c r="D4" i="24"/>
  <c r="E4" i="24"/>
  <c r="F4" i="24"/>
  <c r="G4" i="24"/>
  <c r="H4" i="24"/>
  <c r="I4" i="24"/>
  <c r="J4" i="24"/>
  <c r="K4" i="24"/>
  <c r="L4" i="24"/>
  <c r="M4" i="24"/>
  <c r="N4" i="24"/>
  <c r="O4" i="24"/>
  <c r="P4" i="24"/>
  <c r="Q4" i="24"/>
  <c r="R4" i="24"/>
  <c r="S4" i="24"/>
  <c r="C5" i="24"/>
  <c r="D5" i="24"/>
  <c r="E5" i="24"/>
  <c r="F5" i="24"/>
  <c r="G5" i="24"/>
  <c r="H5" i="24"/>
  <c r="I5" i="24"/>
  <c r="J5" i="24"/>
  <c r="K5" i="24"/>
  <c r="L5" i="24"/>
  <c r="M5" i="24"/>
  <c r="N5" i="24"/>
  <c r="O5" i="24"/>
  <c r="P5" i="24"/>
  <c r="Q5" i="24"/>
  <c r="R5" i="24"/>
  <c r="S5" i="24"/>
  <c r="C6" i="24"/>
  <c r="H54" i="10" s="1"/>
  <c r="D6" i="24"/>
  <c r="H52" i="10" s="1"/>
  <c r="E6" i="24"/>
  <c r="H55" i="10" s="1"/>
  <c r="F6" i="24"/>
  <c r="H65" i="10" s="1"/>
  <c r="G6" i="24"/>
  <c r="H66" i="10" s="1"/>
  <c r="H6" i="24"/>
  <c r="H67" i="10" s="1"/>
  <c r="I6" i="24"/>
  <c r="H68" i="10" s="1"/>
  <c r="J6" i="24"/>
  <c r="H69" i="10" s="1"/>
  <c r="K6" i="24"/>
  <c r="H70" i="10" s="1"/>
  <c r="L6" i="24"/>
  <c r="H71" i="10" s="1"/>
  <c r="M6" i="24"/>
  <c r="H72" i="10" s="1"/>
  <c r="N6" i="24"/>
  <c r="H73" i="10" s="1"/>
  <c r="O6" i="24"/>
  <c r="H74" i="10" s="1"/>
  <c r="P6" i="24"/>
  <c r="H75" i="10" s="1"/>
  <c r="Q6" i="24"/>
  <c r="H85" i="10" s="1"/>
  <c r="R6" i="24"/>
  <c r="H86" i="10" s="1"/>
  <c r="S6" i="24"/>
  <c r="H87" i="10" s="1"/>
  <c r="C7" i="24"/>
  <c r="D7" i="24"/>
  <c r="E7" i="24"/>
  <c r="F7" i="24"/>
  <c r="G7" i="24"/>
  <c r="H7" i="24"/>
  <c r="I7" i="24"/>
  <c r="J7" i="24"/>
  <c r="K7" i="24"/>
  <c r="L7" i="24"/>
  <c r="M7" i="24"/>
  <c r="N7" i="24"/>
  <c r="O7" i="24"/>
  <c r="P7" i="24"/>
  <c r="Q7" i="24"/>
  <c r="R7" i="24"/>
  <c r="S7" i="24"/>
  <c r="B7" i="24"/>
  <c r="B6" i="24"/>
  <c r="H53" i="10" s="1"/>
  <c r="B5" i="24"/>
  <c r="B4" i="24"/>
  <c r="B3" i="24"/>
  <c r="B2" i="24"/>
  <c r="J59" i="23"/>
  <c r="J91" i="23"/>
  <c r="J92" i="23"/>
  <c r="J96" i="23"/>
  <c r="J212" i="23"/>
  <c r="J214" i="23"/>
  <c r="J241" i="23"/>
  <c r="J245" i="23"/>
  <c r="J250" i="23"/>
  <c r="J366" i="23"/>
  <c r="J367" i="23"/>
  <c r="J395" i="23"/>
  <c r="J396" i="23"/>
  <c r="J399" i="23"/>
  <c r="J400" i="23"/>
  <c r="J401" i="23"/>
  <c r="J404" i="23"/>
  <c r="J520" i="23"/>
  <c r="J542" i="23"/>
  <c r="J543" i="23"/>
  <c r="J549" i="23"/>
  <c r="J550" i="23"/>
  <c r="J554" i="23"/>
  <c r="J556" i="23"/>
  <c r="J558" i="23"/>
  <c r="J674" i="23"/>
  <c r="J696" i="23"/>
  <c r="J697" i="23"/>
  <c r="J698" i="23"/>
  <c r="J708" i="23"/>
  <c r="J712" i="23"/>
  <c r="J828" i="23"/>
  <c r="J855" i="23"/>
  <c r="J859" i="23"/>
  <c r="J861" i="23"/>
  <c r="J862" i="23"/>
  <c r="J863" i="23"/>
  <c r="J866" i="23"/>
  <c r="J982" i="23"/>
  <c r="J983" i="23"/>
  <c r="J984" i="23"/>
  <c r="J1011" i="23"/>
  <c r="J1012" i="23"/>
  <c r="J1015" i="23"/>
  <c r="J1020" i="23"/>
  <c r="J1136" i="23"/>
  <c r="J1137" i="23"/>
  <c r="J1165" i="23"/>
  <c r="J1174" i="23"/>
  <c r="J1321" i="23"/>
  <c r="J1328" i="23"/>
  <c r="J1444" i="23"/>
  <c r="J1468" i="23"/>
  <c r="J1482" i="23"/>
  <c r="J1598" i="23"/>
  <c r="J1631" i="23"/>
  <c r="J1636" i="23"/>
  <c r="J1781" i="23"/>
  <c r="J1790" i="23"/>
  <c r="J1906" i="23"/>
  <c r="J1939" i="23"/>
  <c r="J1944" i="23"/>
  <c r="J2060" i="23"/>
  <c r="J2063" i="23"/>
  <c r="J2094" i="23"/>
  <c r="J2098" i="23"/>
  <c r="J2214" i="23"/>
  <c r="J2215" i="23"/>
  <c r="J2216" i="23"/>
  <c r="J2244" i="23"/>
  <c r="J2245" i="23"/>
  <c r="J2246" i="23"/>
  <c r="J2247" i="23"/>
  <c r="J2248" i="23"/>
  <c r="J2252" i="23"/>
  <c r="J2375" i="23"/>
  <c r="J2397" i="23"/>
  <c r="J2406" i="23"/>
  <c r="J2522" i="23"/>
  <c r="J2525" i="23"/>
  <c r="J2544" i="23"/>
  <c r="J2546" i="23"/>
  <c r="J2549" i="23"/>
  <c r="J2560" i="23"/>
  <c r="J2676" i="23"/>
  <c r="J2703" i="23"/>
  <c r="J2704" i="23"/>
  <c r="J2705" i="23"/>
  <c r="J2709" i="23"/>
  <c r="J2714" i="23"/>
  <c r="J2830" i="23"/>
  <c r="J2833" i="23"/>
  <c r="J2859" i="23"/>
  <c r="J2863" i="23"/>
  <c r="J2868" i="23"/>
  <c r="J2984" i="23"/>
  <c r="J2985" i="23"/>
  <c r="J2987" i="23"/>
  <c r="J3013" i="23"/>
  <c r="J3018" i="23"/>
  <c r="J3020" i="23"/>
  <c r="J3022" i="23"/>
  <c r="H24" i="10"/>
  <c r="G23" i="10"/>
  <c r="H5" i="10"/>
  <c r="H21" i="10"/>
  <c r="H19" i="10"/>
  <c r="H8" i="10"/>
  <c r="G22" i="10"/>
  <c r="G39" i="10"/>
  <c r="H7" i="10"/>
  <c r="G18" i="10"/>
  <c r="H39" i="10"/>
  <c r="H23" i="10"/>
  <c r="G26" i="10"/>
  <c r="G24" i="10"/>
  <c r="G38" i="10"/>
  <c r="G28" i="10"/>
  <c r="G19" i="10"/>
  <c r="G40" i="10"/>
  <c r="G21" i="10"/>
  <c r="G20" i="10"/>
  <c r="H26" i="10"/>
  <c r="G25" i="10"/>
  <c r="H27" i="10"/>
  <c r="H25" i="10"/>
  <c r="H28" i="10"/>
  <c r="G7" i="10"/>
  <c r="H18" i="10"/>
  <c r="F60" i="25"/>
  <c r="H20" i="10"/>
  <c r="G27" i="10"/>
  <c r="H38" i="10"/>
  <c r="G8" i="10"/>
  <c r="H22" i="10"/>
  <c r="G6" i="10"/>
  <c r="H40" i="10"/>
  <c r="G5" i="10"/>
  <c r="K46" i="11"/>
  <c r="D46" i="11"/>
  <c r="J46" i="11"/>
  <c r="F46" i="11"/>
  <c r="H46" i="11"/>
  <c r="C46" i="11"/>
  <c r="L46" i="11"/>
  <c r="H89" i="10" l="1"/>
  <c r="H31" i="10"/>
  <c r="H11" i="10"/>
  <c r="D17" i="27"/>
  <c r="D16" i="27"/>
  <c r="D14" i="27"/>
  <c r="D13" i="27"/>
  <c r="E9" i="25"/>
  <c r="G55" i="10"/>
  <c r="I55" i="10" s="1"/>
  <c r="I8" i="10"/>
  <c r="G68" i="10"/>
  <c r="I68" i="10" s="1"/>
  <c r="G72" i="10"/>
  <c r="I72" i="10" s="1"/>
  <c r="G86" i="10"/>
  <c r="G52" i="10"/>
  <c r="I52" i="10" s="1"/>
  <c r="I5" i="10"/>
  <c r="G65" i="10"/>
  <c r="G69" i="10"/>
  <c r="I69" i="10" s="1"/>
  <c r="G73" i="10"/>
  <c r="I73" i="10" s="1"/>
  <c r="G87" i="10"/>
  <c r="I87" i="10" s="1"/>
  <c r="G53" i="10"/>
  <c r="I53" i="10" s="1"/>
  <c r="I6" i="10"/>
  <c r="G66" i="10"/>
  <c r="G70" i="10"/>
  <c r="I70" i="10" s="1"/>
  <c r="G74" i="10"/>
  <c r="I74" i="10" s="1"/>
  <c r="G54" i="10"/>
  <c r="I54" i="10" s="1"/>
  <c r="I7" i="10"/>
  <c r="G67" i="10"/>
  <c r="I67" i="10" s="1"/>
  <c r="G71" i="10"/>
  <c r="I71" i="10" s="1"/>
  <c r="G75" i="10"/>
  <c r="I75" i="10" s="1"/>
  <c r="G85" i="10"/>
  <c r="I85" i="10" s="1"/>
  <c r="M46" i="11"/>
  <c r="D18" i="27" s="1"/>
  <c r="E44" i="11"/>
  <c r="I86" i="10"/>
  <c r="H77" i="10"/>
  <c r="H78" i="10"/>
  <c r="H90" i="10"/>
  <c r="H57" i="10"/>
  <c r="H58" i="10"/>
  <c r="H43" i="10"/>
  <c r="H42" i="10"/>
  <c r="H41" i="10"/>
  <c r="I40" i="10"/>
  <c r="I39" i="10"/>
  <c r="G42" i="10"/>
  <c r="G41" i="10"/>
  <c r="I38" i="10"/>
  <c r="G43" i="10"/>
  <c r="H30" i="10"/>
  <c r="H29" i="10"/>
  <c r="I28" i="10"/>
  <c r="I27" i="10"/>
  <c r="I26" i="10"/>
  <c r="I25" i="10"/>
  <c r="I24" i="10"/>
  <c r="I23" i="10"/>
  <c r="I21" i="10"/>
  <c r="I20" i="10"/>
  <c r="I19" i="10"/>
  <c r="G30" i="10"/>
  <c r="I18" i="10"/>
  <c r="G31" i="10"/>
  <c r="G29" i="10"/>
  <c r="H10" i="10"/>
  <c r="H9" i="10"/>
  <c r="G10" i="10"/>
  <c r="G11" i="10"/>
  <c r="G9" i="10"/>
  <c r="G12" i="10" s="1"/>
  <c r="B29" i="10"/>
  <c r="I9" i="10" l="1"/>
  <c r="D4" i="27" s="1"/>
  <c r="H32" i="10"/>
  <c r="I29" i="10"/>
  <c r="D6" i="27" s="1"/>
  <c r="H44" i="10"/>
  <c r="I41" i="10"/>
  <c r="D8" i="27" s="1"/>
  <c r="H12" i="10"/>
  <c r="I30" i="10"/>
  <c r="I31" i="10"/>
  <c r="I10" i="10"/>
  <c r="G56" i="10"/>
  <c r="G59" i="10" s="1"/>
  <c r="G57" i="10"/>
  <c r="G76" i="10"/>
  <c r="G79" i="10" s="1"/>
  <c r="G89" i="10"/>
  <c r="G58" i="10"/>
  <c r="I65" i="10"/>
  <c r="G77" i="10"/>
  <c r="G88" i="10"/>
  <c r="G91" i="10" s="1"/>
  <c r="G78" i="10"/>
  <c r="I66" i="10"/>
  <c r="G90" i="10"/>
  <c r="I89" i="10"/>
  <c r="I90" i="10"/>
  <c r="I88" i="10"/>
  <c r="I42" i="10"/>
  <c r="I43" i="10"/>
  <c r="G44" i="10"/>
  <c r="G36" i="10"/>
  <c r="G32" i="10"/>
  <c r="G16" i="10"/>
  <c r="I11" i="10"/>
  <c r="G3" i="10"/>
  <c r="I57" i="10" l="1"/>
  <c r="I76" i="10"/>
  <c r="I79" i="10" s="1"/>
  <c r="I78" i="10"/>
  <c r="I56" i="10"/>
  <c r="I77" i="10"/>
  <c r="I58" i="10"/>
  <c r="I91" i="10"/>
  <c r="G83" i="10"/>
  <c r="D7" i="27" s="1"/>
  <c r="B41" i="10"/>
  <c r="C41" i="10"/>
  <c r="I7" i="3"/>
  <c r="I8" i="3"/>
  <c r="C17" i="17" s="1"/>
  <c r="J8" i="3"/>
  <c r="C48" i="17"/>
  <c r="S6" i="4"/>
  <c r="C87" i="10" s="1"/>
  <c r="D87" i="10" s="1"/>
  <c r="C6" i="4"/>
  <c r="C7" i="4"/>
  <c r="B7" i="4"/>
  <c r="B6" i="4"/>
  <c r="D40" i="10"/>
  <c r="D39" i="10"/>
  <c r="R6" i="4"/>
  <c r="C86" i="10" s="1"/>
  <c r="Q6" i="4"/>
  <c r="C85" i="10" s="1"/>
  <c r="D85" i="10" s="1"/>
  <c r="S2" i="4"/>
  <c r="C43" i="10"/>
  <c r="J2707" i="1"/>
  <c r="J3169" i="1"/>
  <c r="J89" i="1"/>
  <c r="J243" i="1"/>
  <c r="J551" i="1"/>
  <c r="J1013" i="1"/>
  <c r="D38" i="10"/>
  <c r="B135" i="10"/>
  <c r="D41" i="10" l="1"/>
  <c r="C8" i="27" s="1"/>
  <c r="I59" i="10"/>
  <c r="G63" i="10"/>
  <c r="D5" i="27" s="1"/>
  <c r="G50" i="10"/>
  <c r="D3" i="27" s="1"/>
  <c r="C16" i="17"/>
  <c r="C19" i="17"/>
  <c r="C15" i="17"/>
  <c r="D43" i="10"/>
  <c r="B36" i="10"/>
  <c r="K7" i="28" l="1"/>
  <c r="B123" i="10"/>
  <c r="B103" i="10"/>
  <c r="C21" i="18"/>
  <c r="C17" i="18"/>
  <c r="C48" i="18" s="1"/>
  <c r="C15" i="18"/>
  <c r="C46" i="18" s="1"/>
  <c r="B6" i="18"/>
  <c r="B37" i="18" s="1"/>
  <c r="D37" i="18" s="1"/>
  <c r="C54" i="18"/>
  <c r="C52" i="18"/>
  <c r="C41" i="18"/>
  <c r="C39" i="18"/>
  <c r="C23" i="18"/>
  <c r="C19" i="18"/>
  <c r="C50" i="18" s="1"/>
  <c r="D50" i="18" s="1"/>
  <c r="C18" i="18"/>
  <c r="C49" i="18" s="1"/>
  <c r="C16" i="18"/>
  <c r="C14" i="18"/>
  <c r="C45" i="18" s="1"/>
  <c r="C8" i="18"/>
  <c r="D49" i="18" l="1"/>
  <c r="D45" i="18"/>
  <c r="D46" i="18"/>
  <c r="D16" i="18"/>
  <c r="D48" i="18"/>
  <c r="D19" i="18"/>
  <c r="D14" i="18"/>
  <c r="D18" i="18"/>
  <c r="C47" i="18"/>
  <c r="D47" i="18" s="1"/>
  <c r="D6" i="18"/>
  <c r="D17" i="18"/>
  <c r="D15" i="18"/>
  <c r="C21" i="17" l="1"/>
  <c r="B56" i="10"/>
  <c r="C29" i="10"/>
  <c r="B9" i="10"/>
  <c r="C52" i="17"/>
  <c r="C50" i="17"/>
  <c r="C39" i="17"/>
  <c r="D19" i="17"/>
  <c r="C8" i="17"/>
  <c r="D50" i="17" l="1"/>
  <c r="B16" i="10"/>
  <c r="D29" i="10"/>
  <c r="C6" i="27" s="1"/>
  <c r="G4" i="21" l="1"/>
  <c r="K6" i="28"/>
  <c r="B5" i="18"/>
  <c r="B36" i="18" s="1"/>
  <c r="D36" i="18" s="1"/>
  <c r="D86" i="10"/>
  <c r="C32" i="10"/>
  <c r="C9" i="10"/>
  <c r="B59" i="10"/>
  <c r="C44" i="10"/>
  <c r="B44" i="10"/>
  <c r="B32" i="10"/>
  <c r="B12" i="10"/>
  <c r="K9" i="28" l="1"/>
  <c r="D5" i="18"/>
  <c r="C12" i="10"/>
  <c r="D9" i="10"/>
  <c r="C4" i="27" s="1"/>
  <c r="G6" i="21"/>
  <c r="C49" i="13"/>
  <c r="B49" i="13"/>
  <c r="C132" i="10"/>
  <c r="D132" i="10" s="1"/>
  <c r="C115" i="10"/>
  <c r="C102" i="10"/>
  <c r="D102" i="10" s="1"/>
  <c r="C101" i="10"/>
  <c r="D101" i="10" s="1"/>
  <c r="C100" i="10"/>
  <c r="D100" i="10" s="1"/>
  <c r="B137" i="10"/>
  <c r="B136" i="10"/>
  <c r="B138" i="10"/>
  <c r="B125" i="10"/>
  <c r="B124" i="10"/>
  <c r="B126" i="10"/>
  <c r="B106" i="10"/>
  <c r="B105" i="10"/>
  <c r="B104" i="10"/>
  <c r="C75" i="10"/>
  <c r="D75" i="10" s="1"/>
  <c r="C72" i="10"/>
  <c r="D72" i="10" s="1"/>
  <c r="C67" i="10"/>
  <c r="C55" i="10"/>
  <c r="D55" i="10" s="1"/>
  <c r="C54" i="10"/>
  <c r="D54" i="10" s="1"/>
  <c r="C53" i="10"/>
  <c r="D53" i="10" s="1"/>
  <c r="B90" i="10"/>
  <c r="B89" i="10"/>
  <c r="B88" i="10"/>
  <c r="B91" i="10" s="1"/>
  <c r="B78" i="10"/>
  <c r="B77" i="10"/>
  <c r="B76" i="10"/>
  <c r="B79" i="10" s="1"/>
  <c r="B58" i="10"/>
  <c r="B57" i="10"/>
  <c r="F2" i="4"/>
  <c r="D7" i="4"/>
  <c r="C99" i="10" s="1"/>
  <c r="D99" i="10" s="1"/>
  <c r="E7" i="4"/>
  <c r="F7" i="4"/>
  <c r="C112" i="10" s="1"/>
  <c r="D112" i="10" s="1"/>
  <c r="G7" i="4"/>
  <c r="C113" i="10" s="1"/>
  <c r="D113" i="10" s="1"/>
  <c r="H7" i="4"/>
  <c r="C114" i="10" s="1"/>
  <c r="D114" i="10" s="1"/>
  <c r="I7" i="4"/>
  <c r="J7" i="4"/>
  <c r="C116" i="10" s="1"/>
  <c r="D116" i="10" s="1"/>
  <c r="K7" i="4"/>
  <c r="C117" i="10" s="1"/>
  <c r="D117" i="10" s="1"/>
  <c r="L7" i="4"/>
  <c r="C118" i="10" s="1"/>
  <c r="D118" i="10" s="1"/>
  <c r="M7" i="4"/>
  <c r="C119" i="10" s="1"/>
  <c r="D119" i="10" s="1"/>
  <c r="N7" i="4"/>
  <c r="C120" i="10" s="1"/>
  <c r="D120" i="10" s="1"/>
  <c r="O7" i="4"/>
  <c r="C121" i="10" s="1"/>
  <c r="D121" i="10" s="1"/>
  <c r="P7" i="4"/>
  <c r="C122" i="10" s="1"/>
  <c r="D122" i="10" s="1"/>
  <c r="Q7" i="4"/>
  <c r="R7" i="4"/>
  <c r="C133" i="10" s="1"/>
  <c r="D133" i="10" s="1"/>
  <c r="S7" i="4"/>
  <c r="C134" i="10" s="1"/>
  <c r="D134" i="10" s="1"/>
  <c r="B2" i="4"/>
  <c r="D6" i="4"/>
  <c r="C52" i="10" s="1"/>
  <c r="E6" i="4"/>
  <c r="F6" i="4"/>
  <c r="C65" i="10" s="1"/>
  <c r="D65" i="10" s="1"/>
  <c r="G6" i="4"/>
  <c r="C66" i="10" s="1"/>
  <c r="D66" i="10" s="1"/>
  <c r="H6" i="4"/>
  <c r="I6" i="4"/>
  <c r="C68" i="10" s="1"/>
  <c r="D68" i="10" s="1"/>
  <c r="J6" i="4"/>
  <c r="C69" i="10" s="1"/>
  <c r="D69" i="10" s="1"/>
  <c r="K6" i="4"/>
  <c r="C70" i="10" s="1"/>
  <c r="D70" i="10" s="1"/>
  <c r="L6" i="4"/>
  <c r="C71" i="10" s="1"/>
  <c r="D71" i="10" s="1"/>
  <c r="M6" i="4"/>
  <c r="N6" i="4"/>
  <c r="C73" i="10" s="1"/>
  <c r="D73" i="10" s="1"/>
  <c r="O6" i="4"/>
  <c r="C74" i="10" s="1"/>
  <c r="D74" i="10" s="1"/>
  <c r="P6" i="4"/>
  <c r="C5" i="4"/>
  <c r="D5" i="4"/>
  <c r="E5" i="4"/>
  <c r="F5" i="4"/>
  <c r="G5" i="4"/>
  <c r="H5" i="4"/>
  <c r="I5" i="4"/>
  <c r="J5" i="4"/>
  <c r="K5" i="4"/>
  <c r="L5" i="4"/>
  <c r="M5" i="4"/>
  <c r="N5" i="4"/>
  <c r="O5" i="4"/>
  <c r="P5" i="4"/>
  <c r="Q5" i="4"/>
  <c r="R5" i="4"/>
  <c r="S5" i="4"/>
  <c r="B5" i="4"/>
  <c r="C4" i="4"/>
  <c r="D4" i="4"/>
  <c r="E4" i="4"/>
  <c r="F4" i="4"/>
  <c r="G4" i="4"/>
  <c r="H4" i="4"/>
  <c r="I4" i="4"/>
  <c r="J4" i="4"/>
  <c r="K4" i="4"/>
  <c r="L4" i="4"/>
  <c r="M4" i="4"/>
  <c r="N4" i="4"/>
  <c r="O4" i="4"/>
  <c r="P4" i="4"/>
  <c r="Q4" i="4"/>
  <c r="R4" i="4"/>
  <c r="S4" i="4"/>
  <c r="B4" i="4"/>
  <c r="C3" i="4"/>
  <c r="D3" i="4"/>
  <c r="E3" i="4"/>
  <c r="F3" i="4"/>
  <c r="G3" i="4"/>
  <c r="H3" i="4"/>
  <c r="I3" i="4"/>
  <c r="J3" i="4"/>
  <c r="K3" i="4"/>
  <c r="L3" i="4"/>
  <c r="M3" i="4"/>
  <c r="N3" i="4"/>
  <c r="O3" i="4"/>
  <c r="P3" i="4"/>
  <c r="Q3" i="4"/>
  <c r="R3" i="4"/>
  <c r="S3" i="4"/>
  <c r="D2" i="4"/>
  <c r="C2" i="4"/>
  <c r="B3" i="4"/>
  <c r="E2" i="4"/>
  <c r="G2" i="4"/>
  <c r="H2" i="4"/>
  <c r="I2" i="4"/>
  <c r="J2" i="4"/>
  <c r="K2" i="4"/>
  <c r="L2" i="4"/>
  <c r="M2" i="4"/>
  <c r="N2" i="4"/>
  <c r="O2" i="4"/>
  <c r="P2" i="4"/>
  <c r="Q2" i="4"/>
  <c r="R2" i="4"/>
  <c r="J237" i="1"/>
  <c r="D103" i="10" l="1"/>
  <c r="B97" i="10" s="1"/>
  <c r="B4" i="17" s="1"/>
  <c r="D105" i="10"/>
  <c r="C78" i="10"/>
  <c r="D67" i="10"/>
  <c r="D77" i="10" s="1"/>
  <c r="C124" i="10"/>
  <c r="D115" i="10"/>
  <c r="D125" i="10" s="1"/>
  <c r="C57" i="10"/>
  <c r="C58" i="10"/>
  <c r="D52" i="10"/>
  <c r="D124" i="10"/>
  <c r="D104" i="10"/>
  <c r="C90" i="10"/>
  <c r="C89" i="10"/>
  <c r="D137" i="10"/>
  <c r="D136" i="10"/>
  <c r="D135" i="10"/>
  <c r="C136" i="10"/>
  <c r="C104" i="10"/>
  <c r="C105" i="10"/>
  <c r="C125" i="10"/>
  <c r="C137" i="10"/>
  <c r="C77" i="10"/>
  <c r="D106" i="10" l="1"/>
  <c r="D76" i="10"/>
  <c r="D78" i="10"/>
  <c r="D123" i="10"/>
  <c r="D56" i="10"/>
  <c r="D57" i="10"/>
  <c r="D58" i="10"/>
  <c r="B35" i="17"/>
  <c r="D35" i="17" s="1"/>
  <c r="D4" i="17"/>
  <c r="B130" i="10"/>
  <c r="B6" i="17" s="1"/>
  <c r="D138" i="10"/>
  <c r="D88" i="10"/>
  <c r="B83" i="10" s="1"/>
  <c r="D90" i="10"/>
  <c r="D89" i="10"/>
  <c r="L399" i="1"/>
  <c r="L553" i="1" s="1"/>
  <c r="I3" i="11"/>
  <c r="G3" i="11"/>
  <c r="E3" i="11"/>
  <c r="BA26" i="15"/>
  <c r="BA21" i="15"/>
  <c r="BC26" i="15" l="1"/>
  <c r="D7" i="28"/>
  <c r="L7" i="28"/>
  <c r="C7" i="27"/>
  <c r="D79" i="10"/>
  <c r="B63" i="10"/>
  <c r="B50" i="10"/>
  <c r="C3" i="27" s="1"/>
  <c r="D59" i="10"/>
  <c r="B110" i="10"/>
  <c r="B5" i="17" s="1"/>
  <c r="D126" i="10"/>
  <c r="D91" i="10"/>
  <c r="B37" i="17"/>
  <c r="D37" i="17" s="1"/>
  <c r="D6" i="17"/>
  <c r="I245" i="1"/>
  <c r="J245" i="1" s="1"/>
  <c r="L707" i="1"/>
  <c r="L20" i="28" l="1"/>
  <c r="H10" i="21"/>
  <c r="C23" i="17"/>
  <c r="E24" i="28"/>
  <c r="C54" i="17"/>
  <c r="E52" i="28"/>
  <c r="L6" i="28"/>
  <c r="D6" i="28"/>
  <c r="C5" i="27"/>
  <c r="D35" i="28"/>
  <c r="F35" i="28" s="1"/>
  <c r="F7" i="28"/>
  <c r="H4" i="21"/>
  <c r="D5" i="17"/>
  <c r="D8" i="17" s="1"/>
  <c r="B36" i="17"/>
  <c r="D36" i="17" s="1"/>
  <c r="D39" i="17" s="1"/>
  <c r="B3" i="21" l="1"/>
  <c r="B5" i="21" s="1"/>
  <c r="C3" i="21"/>
  <c r="C5" i="21" s="1"/>
  <c r="D34" i="28"/>
  <c r="F34" i="28" s="1"/>
  <c r="F6" i="28"/>
  <c r="M71" i="11"/>
  <c r="M70" i="11"/>
  <c r="M69" i="11"/>
  <c r="M68" i="11"/>
  <c r="M67" i="11"/>
  <c r="M66" i="11"/>
  <c r="M65" i="11"/>
  <c r="M64" i="11"/>
  <c r="M63" i="11"/>
  <c r="M62" i="11"/>
  <c r="M61" i="11"/>
  <c r="M60" i="11"/>
  <c r="M59" i="11"/>
  <c r="M58" i="11"/>
  <c r="M57" i="11"/>
  <c r="M56" i="11"/>
  <c r="M55" i="11"/>
  <c r="M54" i="11"/>
  <c r="M20" i="11"/>
  <c r="M19" i="11"/>
  <c r="M18" i="11"/>
  <c r="M17" i="11"/>
  <c r="M16" i="11"/>
  <c r="M15" i="11"/>
  <c r="M13" i="11"/>
  <c r="M12" i="11"/>
  <c r="M11" i="11"/>
  <c r="M10" i="11"/>
  <c r="M9" i="11"/>
  <c r="M8" i="11"/>
  <c r="M7" i="11"/>
  <c r="M6" i="11"/>
  <c r="M5" i="11"/>
  <c r="M4" i="11"/>
  <c r="M3" i="11"/>
  <c r="B7" i="21" l="1"/>
  <c r="C7" i="21"/>
  <c r="M21" i="11"/>
  <c r="M72" i="11"/>
  <c r="J445" i="1"/>
  <c r="I20" i="11"/>
  <c r="I19" i="11"/>
  <c r="I18" i="11"/>
  <c r="I17" i="11"/>
  <c r="I16" i="11"/>
  <c r="I15" i="11"/>
  <c r="I13" i="11"/>
  <c r="I12" i="11"/>
  <c r="I11" i="11"/>
  <c r="I10" i="11"/>
  <c r="I9" i="11"/>
  <c r="I8" i="11"/>
  <c r="I7" i="11"/>
  <c r="I6" i="11"/>
  <c r="I5" i="11"/>
  <c r="I4" i="11"/>
  <c r="G20" i="11"/>
  <c r="G19" i="11"/>
  <c r="G18" i="11"/>
  <c r="G17" i="11"/>
  <c r="G16" i="11"/>
  <c r="G15" i="11"/>
  <c r="G13" i="11"/>
  <c r="G12" i="11"/>
  <c r="G11" i="11"/>
  <c r="G10" i="11"/>
  <c r="G9" i="11"/>
  <c r="G8" i="11"/>
  <c r="G7" i="11"/>
  <c r="G6" i="11"/>
  <c r="G5" i="11"/>
  <c r="G4" i="11"/>
  <c r="E20" i="11"/>
  <c r="E19" i="11"/>
  <c r="E18" i="11"/>
  <c r="E17" i="11"/>
  <c r="E16" i="11"/>
  <c r="E15" i="11"/>
  <c r="E13" i="11"/>
  <c r="E12" i="11"/>
  <c r="E11" i="11"/>
  <c r="E10" i="11"/>
  <c r="E9" i="11"/>
  <c r="E8" i="11"/>
  <c r="E7" i="11"/>
  <c r="E6" i="11"/>
  <c r="E5" i="11"/>
  <c r="E4" i="11"/>
  <c r="B21" i="11"/>
  <c r="F31" i="3"/>
  <c r="F30" i="3"/>
  <c r="M74" i="11" l="1"/>
  <c r="I23" i="11"/>
  <c r="G23" i="11"/>
  <c r="M23" i="11"/>
  <c r="C18" i="27" s="1"/>
  <c r="C11" i="27"/>
  <c r="H6" i="3"/>
  <c r="K13" i="28" s="1"/>
  <c r="I6" i="3"/>
  <c r="N72" i="11"/>
  <c r="F35" i="3"/>
  <c r="H12" i="3" l="1"/>
  <c r="E39" i="28"/>
  <c r="E11" i="28"/>
  <c r="L13" i="28"/>
  <c r="C10" i="17"/>
  <c r="D10" i="17" s="1"/>
  <c r="D12" i="17" s="1"/>
  <c r="H8" i="21"/>
  <c r="G8" i="21"/>
  <c r="C10" i="18"/>
  <c r="C41" i="17"/>
  <c r="D41" i="17" s="1"/>
  <c r="D43" i="17" s="1"/>
  <c r="D24" i="13"/>
  <c r="C24" i="13"/>
  <c r="B24" i="13"/>
  <c r="D22" i="11"/>
  <c r="F22" i="11"/>
  <c r="H22" i="11"/>
  <c r="J22" i="11"/>
  <c r="K22" i="11"/>
  <c r="L22" i="11"/>
  <c r="C22" i="11"/>
  <c r="D21" i="11"/>
  <c r="D23" i="11" s="1"/>
  <c r="F21" i="11"/>
  <c r="F23" i="11" s="1"/>
  <c r="H21" i="11"/>
  <c r="H23" i="11" s="1"/>
  <c r="J21" i="11"/>
  <c r="J23" i="11" s="1"/>
  <c r="K21" i="11"/>
  <c r="K23" i="11" s="1"/>
  <c r="L21" i="11"/>
  <c r="L23" i="11" s="1"/>
  <c r="C21" i="11"/>
  <c r="C23" i="11" s="1"/>
  <c r="C35" i="3"/>
  <c r="E31" i="3" s="1"/>
  <c r="C30" i="10"/>
  <c r="C10" i="10"/>
  <c r="B43" i="10"/>
  <c r="B42" i="10"/>
  <c r="B31" i="10"/>
  <c r="B30" i="10"/>
  <c r="D19" i="10"/>
  <c r="D20" i="10"/>
  <c r="D21" i="10"/>
  <c r="D22" i="10"/>
  <c r="D23" i="10"/>
  <c r="D24" i="10"/>
  <c r="D25" i="10"/>
  <c r="D28" i="10"/>
  <c r="D18" i="10"/>
  <c r="B3" i="10"/>
  <c r="K5" i="28" s="1"/>
  <c r="L5" i="28" s="1"/>
  <c r="D5" i="28" s="1"/>
  <c r="B11" i="10"/>
  <c r="B10" i="10"/>
  <c r="D8" i="10"/>
  <c r="D7" i="10"/>
  <c r="D6" i="10"/>
  <c r="D27" i="10"/>
  <c r="D26" i="10"/>
  <c r="D5" i="10"/>
  <c r="D32" i="3"/>
  <c r="D33" i="3"/>
  <c r="D29" i="3"/>
  <c r="D31" i="3"/>
  <c r="D30" i="3"/>
  <c r="D34" i="3"/>
  <c r="B6" i="21" l="1"/>
  <c r="B8" i="21" s="1"/>
  <c r="B9" i="21" s="1"/>
  <c r="B10" i="21" s="1"/>
  <c r="C6" i="21"/>
  <c r="E21" i="11"/>
  <c r="E23" i="11" s="1"/>
  <c r="C15" i="27"/>
  <c r="D33" i="28"/>
  <c r="F33" i="28" s="1"/>
  <c r="F37" i="28" s="1"/>
  <c r="F39" i="28" s="1"/>
  <c r="F41" i="28" s="1"/>
  <c r="F5" i="28"/>
  <c r="F9" i="28" s="1"/>
  <c r="C17" i="27"/>
  <c r="C13" i="27"/>
  <c r="C14" i="27"/>
  <c r="C16" i="27"/>
  <c r="D10" i="10"/>
  <c r="D30" i="10"/>
  <c r="B4" i="18"/>
  <c r="D4" i="18" s="1"/>
  <c r="D8" i="18" s="1"/>
  <c r="D10" i="18" s="1"/>
  <c r="D12" i="18" s="1"/>
  <c r="D20" i="18" s="1"/>
  <c r="D21" i="18" s="1"/>
  <c r="D22" i="18" s="1"/>
  <c r="D26" i="18" s="1"/>
  <c r="C8" i="21"/>
  <c r="C9" i="21" s="1"/>
  <c r="C10" i="21" s="1"/>
  <c r="H10" i="3"/>
  <c r="H11" i="3"/>
  <c r="K18" i="28" s="1"/>
  <c r="H8" i="3"/>
  <c r="H7" i="3"/>
  <c r="E29" i="3"/>
  <c r="E32" i="3"/>
  <c r="E30" i="3"/>
  <c r="E33" i="3"/>
  <c r="E34" i="3"/>
  <c r="D31" i="10"/>
  <c r="D35" i="3"/>
  <c r="D42" i="10"/>
  <c r="D11" i="10"/>
  <c r="H9" i="3" l="1"/>
  <c r="K14" i="28" s="1"/>
  <c r="H5" i="3"/>
  <c r="K19" i="28" s="1"/>
  <c r="C10" i="27"/>
  <c r="F11" i="28"/>
  <c r="F13" i="28" s="1"/>
  <c r="K17" i="28"/>
  <c r="K16" i="28"/>
  <c r="K15" i="28"/>
  <c r="B35" i="18"/>
  <c r="D35" i="18" s="1"/>
  <c r="D39" i="18" s="1"/>
  <c r="D41" i="18" s="1"/>
  <c r="D43" i="18" s="1"/>
  <c r="D51" i="18" s="1"/>
  <c r="D52" i="18" s="1"/>
  <c r="D53" i="18" s="1"/>
  <c r="D54" i="18" s="1"/>
  <c r="D55" i="18" s="1"/>
  <c r="I11" i="3"/>
  <c r="D23" i="18"/>
  <c r="D24" i="18" s="1"/>
  <c r="E35" i="3"/>
  <c r="D17" i="17"/>
  <c r="D48" i="17"/>
  <c r="D15" i="17"/>
  <c r="C46" i="17"/>
  <c r="D46" i="17" s="1"/>
  <c r="D16" i="17"/>
  <c r="C47" i="17"/>
  <c r="D47" i="17" s="1"/>
  <c r="I9" i="3" l="1"/>
  <c r="D57" i="18"/>
  <c r="E19" i="28"/>
  <c r="L18" i="28"/>
  <c r="E15" i="28" l="1"/>
  <c r="E43" i="28" s="1"/>
  <c r="F43" i="28" s="1"/>
  <c r="C14" i="17"/>
  <c r="C45" i="17" s="1"/>
  <c r="D45" i="17" s="1"/>
  <c r="E47" i="28"/>
  <c r="F47" i="28" s="1"/>
  <c r="F19" i="28"/>
  <c r="C18" i="17"/>
  <c r="J3173" i="1"/>
  <c r="J3172" i="1"/>
  <c r="J3171" i="1"/>
  <c r="J3170" i="1"/>
  <c r="J3168" i="1"/>
  <c r="J3167" i="1"/>
  <c r="J3166" i="1"/>
  <c r="J3165" i="1"/>
  <c r="J3164" i="1"/>
  <c r="J3163" i="1"/>
  <c r="J3162" i="1"/>
  <c r="J3161" i="1"/>
  <c r="J3160" i="1"/>
  <c r="J3159" i="1"/>
  <c r="J3158" i="1"/>
  <c r="J3157" i="1"/>
  <c r="J3156" i="1"/>
  <c r="J3155" i="1"/>
  <c r="J3154" i="1"/>
  <c r="J3153" i="1"/>
  <c r="J3152" i="1"/>
  <c r="J3151" i="1"/>
  <c r="J3150" i="1"/>
  <c r="J3149" i="1"/>
  <c r="J3148" i="1"/>
  <c r="J3147" i="1"/>
  <c r="J3146" i="1"/>
  <c r="J3145" i="1"/>
  <c r="J3144" i="1"/>
  <c r="J3143" i="1"/>
  <c r="J3142" i="1"/>
  <c r="J3141" i="1"/>
  <c r="J3140" i="1"/>
  <c r="J3139" i="1"/>
  <c r="J3138" i="1"/>
  <c r="J3137" i="1"/>
  <c r="J3136" i="1"/>
  <c r="J3135" i="1"/>
  <c r="J3019" i="1"/>
  <c r="J3018" i="1"/>
  <c r="J3017" i="1"/>
  <c r="J3016" i="1"/>
  <c r="J3015" i="1"/>
  <c r="J3014" i="1"/>
  <c r="J3013" i="1"/>
  <c r="J3012" i="1"/>
  <c r="J3011" i="1"/>
  <c r="J3010" i="1"/>
  <c r="J3009" i="1"/>
  <c r="J3008" i="1"/>
  <c r="J3007" i="1"/>
  <c r="J3006" i="1"/>
  <c r="J3005" i="1"/>
  <c r="J3004" i="1"/>
  <c r="J3003" i="1"/>
  <c r="J3002" i="1"/>
  <c r="J3001" i="1"/>
  <c r="J3000" i="1"/>
  <c r="J2999" i="1"/>
  <c r="J2998" i="1"/>
  <c r="J2997" i="1"/>
  <c r="J2996" i="1"/>
  <c r="J2995" i="1"/>
  <c r="J2994" i="1"/>
  <c r="J2993" i="1"/>
  <c r="J2992" i="1"/>
  <c r="J2991" i="1"/>
  <c r="J2990" i="1"/>
  <c r="J2989" i="1"/>
  <c r="J2988" i="1"/>
  <c r="J2987" i="1"/>
  <c r="J2986" i="1"/>
  <c r="J2985" i="1"/>
  <c r="J2984" i="1"/>
  <c r="J2983" i="1"/>
  <c r="J2982" i="1"/>
  <c r="J2981" i="1"/>
  <c r="J2865" i="1"/>
  <c r="J2864" i="1"/>
  <c r="J2863" i="1"/>
  <c r="J2862" i="1"/>
  <c r="J2861" i="1"/>
  <c r="J2860" i="1"/>
  <c r="J2859" i="1"/>
  <c r="J2858" i="1"/>
  <c r="J2857" i="1"/>
  <c r="J2856" i="1"/>
  <c r="J2855" i="1"/>
  <c r="J2854" i="1"/>
  <c r="J2853" i="1"/>
  <c r="J2852" i="1"/>
  <c r="J2851" i="1"/>
  <c r="J2850" i="1"/>
  <c r="J2849" i="1"/>
  <c r="J2848" i="1"/>
  <c r="J2847" i="1"/>
  <c r="J2846" i="1"/>
  <c r="J2845" i="1"/>
  <c r="J2844" i="1"/>
  <c r="J2843" i="1"/>
  <c r="J2842" i="1"/>
  <c r="J2841" i="1"/>
  <c r="J2840" i="1"/>
  <c r="J2839" i="1"/>
  <c r="J2838" i="1"/>
  <c r="J2837" i="1"/>
  <c r="J2836" i="1"/>
  <c r="J2835" i="1"/>
  <c r="J2834" i="1"/>
  <c r="J2833" i="1"/>
  <c r="J2832" i="1"/>
  <c r="J2831" i="1"/>
  <c r="J2830" i="1"/>
  <c r="J2829" i="1"/>
  <c r="J2828" i="1"/>
  <c r="J2827" i="1"/>
  <c r="J2711" i="1"/>
  <c r="J2710" i="1"/>
  <c r="J2709" i="1"/>
  <c r="J2708" i="1"/>
  <c r="J2706" i="1"/>
  <c r="J2705" i="1"/>
  <c r="J2704" i="1"/>
  <c r="J2703" i="1"/>
  <c r="J2702" i="1"/>
  <c r="J2701" i="1"/>
  <c r="J2700" i="1"/>
  <c r="J2699" i="1"/>
  <c r="J2698" i="1"/>
  <c r="J2697" i="1"/>
  <c r="J2696" i="1"/>
  <c r="J2695" i="1"/>
  <c r="J2694" i="1"/>
  <c r="J2693" i="1"/>
  <c r="J2692" i="1"/>
  <c r="J2691" i="1"/>
  <c r="J2690" i="1"/>
  <c r="J2689" i="1"/>
  <c r="J2688" i="1"/>
  <c r="J2687" i="1"/>
  <c r="J2686" i="1"/>
  <c r="J2685" i="1"/>
  <c r="J2684" i="1"/>
  <c r="J2683" i="1"/>
  <c r="J2682" i="1"/>
  <c r="J2681" i="1"/>
  <c r="J2680" i="1"/>
  <c r="J2679" i="1"/>
  <c r="J2678" i="1"/>
  <c r="J2677" i="1"/>
  <c r="J2676" i="1"/>
  <c r="J2675" i="1"/>
  <c r="J2674" i="1"/>
  <c r="J2673" i="1"/>
  <c r="J2557" i="1"/>
  <c r="J2556" i="1"/>
  <c r="J2555" i="1"/>
  <c r="J2554" i="1"/>
  <c r="J2553" i="1"/>
  <c r="J2552" i="1"/>
  <c r="J2551" i="1"/>
  <c r="J2550" i="1"/>
  <c r="J2549" i="1"/>
  <c r="J2548" i="1"/>
  <c r="J2547" i="1"/>
  <c r="J2546" i="1"/>
  <c r="J2545" i="1"/>
  <c r="J2544" i="1"/>
  <c r="J2543" i="1"/>
  <c r="J2542" i="1"/>
  <c r="J2541" i="1"/>
  <c r="J2540" i="1"/>
  <c r="J2539" i="1"/>
  <c r="J2538" i="1"/>
  <c r="J2537" i="1"/>
  <c r="J2536" i="1"/>
  <c r="J2535" i="1"/>
  <c r="J2534" i="1"/>
  <c r="J2533" i="1"/>
  <c r="J2532" i="1"/>
  <c r="J2531" i="1"/>
  <c r="J2530" i="1"/>
  <c r="J2529" i="1"/>
  <c r="J2528" i="1"/>
  <c r="J2527" i="1"/>
  <c r="J2526" i="1"/>
  <c r="J2525" i="1"/>
  <c r="J2524" i="1"/>
  <c r="J2523" i="1"/>
  <c r="J2522" i="1"/>
  <c r="J2521" i="1"/>
  <c r="J2520" i="1"/>
  <c r="J2519" i="1"/>
  <c r="J2403" i="1"/>
  <c r="J2402" i="1"/>
  <c r="J2401" i="1"/>
  <c r="J2400" i="1"/>
  <c r="J2399" i="1"/>
  <c r="J2398" i="1"/>
  <c r="J2397" i="1"/>
  <c r="J2396" i="1"/>
  <c r="J2395" i="1"/>
  <c r="J2394" i="1"/>
  <c r="J2393" i="1"/>
  <c r="J2392" i="1"/>
  <c r="J2391" i="1"/>
  <c r="J2390" i="1"/>
  <c r="J2389" i="1"/>
  <c r="J2388" i="1"/>
  <c r="J2387" i="1"/>
  <c r="J2386" i="1"/>
  <c r="J2385" i="1"/>
  <c r="J2384" i="1"/>
  <c r="J2383" i="1"/>
  <c r="J2382" i="1"/>
  <c r="J2381" i="1"/>
  <c r="J2380" i="1"/>
  <c r="J2379" i="1"/>
  <c r="J2378" i="1"/>
  <c r="J2377" i="1"/>
  <c r="J2376" i="1"/>
  <c r="J2375" i="1"/>
  <c r="J2374" i="1"/>
  <c r="J2373" i="1"/>
  <c r="J2372" i="1"/>
  <c r="J2371" i="1"/>
  <c r="J2370" i="1"/>
  <c r="J2369" i="1"/>
  <c r="J2368" i="1"/>
  <c r="J2367" i="1"/>
  <c r="J2366" i="1"/>
  <c r="J2365" i="1"/>
  <c r="J2249" i="1"/>
  <c r="J2248" i="1"/>
  <c r="J2247" i="1"/>
  <c r="J2246" i="1"/>
  <c r="J2245" i="1"/>
  <c r="J2244" i="1"/>
  <c r="J2243" i="1"/>
  <c r="J2242" i="1"/>
  <c r="J2241" i="1"/>
  <c r="J2240" i="1"/>
  <c r="J2239" i="1"/>
  <c r="J2238" i="1"/>
  <c r="J2237" i="1"/>
  <c r="J2236" i="1"/>
  <c r="J2235" i="1"/>
  <c r="J2234" i="1"/>
  <c r="J2233" i="1"/>
  <c r="J2232" i="1"/>
  <c r="J2231" i="1"/>
  <c r="J2230" i="1"/>
  <c r="J2229" i="1"/>
  <c r="J2228" i="1"/>
  <c r="J2227" i="1"/>
  <c r="J2226" i="1"/>
  <c r="J2225" i="1"/>
  <c r="J2224" i="1"/>
  <c r="J2223" i="1"/>
  <c r="J2222" i="1"/>
  <c r="J2221" i="1"/>
  <c r="J2220" i="1"/>
  <c r="J2219" i="1"/>
  <c r="J2218" i="1"/>
  <c r="J2217" i="1"/>
  <c r="J2216" i="1"/>
  <c r="J2215" i="1"/>
  <c r="J2214" i="1"/>
  <c r="J2213" i="1"/>
  <c r="J2212" i="1"/>
  <c r="J2211" i="1"/>
  <c r="J2095" i="1"/>
  <c r="J2094" i="1"/>
  <c r="J2093" i="1"/>
  <c r="J2092" i="1"/>
  <c r="J2091" i="1"/>
  <c r="J2090" i="1"/>
  <c r="J2089" i="1"/>
  <c r="J2088" i="1"/>
  <c r="J2087" i="1"/>
  <c r="J2086" i="1"/>
  <c r="J2085" i="1"/>
  <c r="J2084" i="1"/>
  <c r="J2083" i="1"/>
  <c r="J2082" i="1"/>
  <c r="J2081" i="1"/>
  <c r="J2080" i="1"/>
  <c r="J2079" i="1"/>
  <c r="J2078" i="1"/>
  <c r="J2077" i="1"/>
  <c r="J2076" i="1"/>
  <c r="J2075" i="1"/>
  <c r="J2074" i="1"/>
  <c r="J2073" i="1"/>
  <c r="J2072" i="1"/>
  <c r="J2071" i="1"/>
  <c r="J2070" i="1"/>
  <c r="J2069" i="1"/>
  <c r="J2068" i="1"/>
  <c r="J2067" i="1"/>
  <c r="J2066" i="1"/>
  <c r="J2065" i="1"/>
  <c r="J2064" i="1"/>
  <c r="J2063" i="1"/>
  <c r="J2062" i="1"/>
  <c r="J2061" i="1"/>
  <c r="J2060" i="1"/>
  <c r="J2059" i="1"/>
  <c r="J2058" i="1"/>
  <c r="J2057" i="1"/>
  <c r="J1941" i="1"/>
  <c r="J1940" i="1"/>
  <c r="J1939" i="1"/>
  <c r="J1938" i="1"/>
  <c r="J1937" i="1"/>
  <c r="J1936" i="1"/>
  <c r="J1935" i="1"/>
  <c r="J1934" i="1"/>
  <c r="J1933" i="1"/>
  <c r="J1932" i="1"/>
  <c r="J1931" i="1"/>
  <c r="J1930" i="1"/>
  <c r="J1929" i="1"/>
  <c r="J1928" i="1"/>
  <c r="J1927" i="1"/>
  <c r="J1926" i="1"/>
  <c r="J1925" i="1"/>
  <c r="J1924" i="1"/>
  <c r="J1923" i="1"/>
  <c r="J1922" i="1"/>
  <c r="J1921" i="1"/>
  <c r="J1920" i="1"/>
  <c r="J1919" i="1"/>
  <c r="J1918" i="1"/>
  <c r="J1917" i="1"/>
  <c r="J1916" i="1"/>
  <c r="J1915" i="1"/>
  <c r="J1914" i="1"/>
  <c r="J1913" i="1"/>
  <c r="J1912" i="1"/>
  <c r="J1911" i="1"/>
  <c r="J1910" i="1"/>
  <c r="J1909" i="1"/>
  <c r="J1908" i="1"/>
  <c r="J1907" i="1"/>
  <c r="J1906" i="1"/>
  <c r="J1905" i="1"/>
  <c r="J1904" i="1"/>
  <c r="J1903"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633" i="1"/>
  <c r="J1632" i="1"/>
  <c r="J1631" i="1"/>
  <c r="J1630" i="1"/>
  <c r="J1629" i="1"/>
  <c r="J1628" i="1"/>
  <c r="J1627" i="1"/>
  <c r="J1626" i="1"/>
  <c r="J1625" i="1"/>
  <c r="J1624" i="1"/>
  <c r="J1623" i="1"/>
  <c r="J1622" i="1"/>
  <c r="J1621" i="1"/>
  <c r="J1620" i="1"/>
  <c r="J1619" i="1"/>
  <c r="J1618" i="1"/>
  <c r="J1617" i="1"/>
  <c r="J1616" i="1"/>
  <c r="J1615" i="1"/>
  <c r="J1614" i="1"/>
  <c r="J1613" i="1"/>
  <c r="J1612" i="1"/>
  <c r="J1611" i="1"/>
  <c r="J1610" i="1"/>
  <c r="J1609" i="1"/>
  <c r="J1608" i="1"/>
  <c r="J1607" i="1"/>
  <c r="J1606" i="1"/>
  <c r="J1605" i="1"/>
  <c r="J1604" i="1"/>
  <c r="J1603" i="1"/>
  <c r="J1602" i="1"/>
  <c r="J1601" i="1"/>
  <c r="J1600" i="1"/>
  <c r="J1599" i="1"/>
  <c r="J1598" i="1"/>
  <c r="J1597" i="1"/>
  <c r="J1596" i="1"/>
  <c r="J1595"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017" i="1"/>
  <c r="J1016" i="1"/>
  <c r="J1015" i="1"/>
  <c r="J1014"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555" i="1"/>
  <c r="J554" i="1"/>
  <c r="J553" i="1"/>
  <c r="J552"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247" i="1"/>
  <c r="J246" i="1"/>
  <c r="J244" i="1"/>
  <c r="J242" i="1"/>
  <c r="J241" i="1"/>
  <c r="J240" i="1"/>
  <c r="J239" i="1"/>
  <c r="J238"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93" i="1"/>
  <c r="J92" i="1"/>
  <c r="J91" i="1"/>
  <c r="J90"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F49" i="28" l="1"/>
  <c r="F50" i="28" s="1"/>
  <c r="F51" i="28" s="1"/>
  <c r="F52" i="28" s="1"/>
  <c r="F53" i="28" s="1"/>
  <c r="C26" i="29" s="1"/>
  <c r="F19" i="29" s="1"/>
  <c r="F15" i="28"/>
  <c r="F21" i="28" s="1"/>
  <c r="F22" i="28" s="1"/>
  <c r="F23" i="28" s="1"/>
  <c r="F24" i="28" s="1"/>
  <c r="F25" i="28" s="1"/>
  <c r="C25" i="29" s="1"/>
  <c r="F8" i="29" s="1"/>
  <c r="G8" i="29" s="1"/>
  <c r="D14" i="17"/>
  <c r="D18" i="17"/>
  <c r="D20" i="17" s="1"/>
  <c r="D21" i="17" s="1"/>
  <c r="D22" i="17" s="1"/>
  <c r="C49" i="17"/>
  <c r="D49" i="17" s="1"/>
  <c r="D51" i="17" s="1"/>
  <c r="D52" i="17" s="1"/>
  <c r="D53" i="17" s="1"/>
  <c r="F18" i="29" l="1"/>
  <c r="G18" i="29" s="1"/>
  <c r="F11" i="29"/>
  <c r="G11" i="29" s="1"/>
  <c r="F22" i="29"/>
  <c r="G22" i="29" s="1"/>
  <c r="F3" i="29"/>
  <c r="G3" i="29" s="1"/>
  <c r="F5" i="29"/>
  <c r="G5" i="29" s="1"/>
  <c r="F9" i="29"/>
  <c r="G9" i="29" s="1"/>
  <c r="F4" i="29"/>
  <c r="F13" i="29"/>
  <c r="G13" i="29" s="1"/>
  <c r="F21" i="29"/>
  <c r="G21" i="29" s="1"/>
  <c r="F16" i="29"/>
  <c r="G16" i="29" s="1"/>
  <c r="F10" i="29"/>
  <c r="G10" i="29" s="1"/>
  <c r="G19" i="29"/>
  <c r="F6" i="29"/>
  <c r="G6" i="29" s="1"/>
  <c r="F15" i="29"/>
  <c r="G15" i="29" s="1"/>
  <c r="F20" i="29"/>
  <c r="G20" i="29" s="1"/>
  <c r="F17" i="29"/>
  <c r="G17" i="29" s="1"/>
  <c r="F14" i="29"/>
  <c r="G14" i="29" s="1"/>
  <c r="F2" i="29"/>
  <c r="G2" i="29" s="1"/>
  <c r="F12" i="29"/>
  <c r="G12" i="29" s="1"/>
  <c r="F7" i="29"/>
  <c r="G7" i="29" s="1"/>
  <c r="D26" i="17"/>
  <c r="D23" i="17"/>
  <c r="D24" i="17" s="1"/>
  <c r="D54" i="17"/>
  <c r="D55" i="17" s="1"/>
  <c r="D57" i="17"/>
  <c r="F23" i="29" l="1"/>
  <c r="G23" i="29" s="1"/>
  <c r="B31" i="29" l="1"/>
  <c r="C31" i="29" s="1"/>
  <c r="D31" i="29" s="1"/>
</calcChain>
</file>

<file path=xl/comments1.xml><?xml version="1.0" encoding="utf-8"?>
<comments xmlns="http://schemas.openxmlformats.org/spreadsheetml/2006/main">
  <authors>
    <author>Carroll, Mary, Alice</author>
  </authors>
  <commentList>
    <comment ref="I245" authorId="0">
      <text>
        <r>
          <rPr>
            <b/>
            <sz val="9"/>
            <color indexed="81"/>
            <rFont val="Tahoma"/>
            <family val="2"/>
          </rPr>
          <t>Carroll, Mary, Alice:</t>
        </r>
        <r>
          <rPr>
            <sz val="9"/>
            <color indexed="81"/>
            <rFont val="Tahoma"/>
            <family val="2"/>
          </rPr>
          <t xml:space="preserve">
Changed to $11/hr</t>
        </r>
      </text>
    </comment>
    <comment ref="H1013" authorId="0">
      <text>
        <r>
          <rPr>
            <b/>
            <sz val="9"/>
            <color indexed="81"/>
            <rFont val="Tahoma"/>
            <family val="2"/>
          </rPr>
          <t>Carroll, Mary, Alice:
Took out .08 FTE &amp; $7,230 Actual to normalize range</t>
        </r>
      </text>
    </comment>
    <comment ref="I1013" authorId="0">
      <text>
        <r>
          <rPr>
            <b/>
            <sz val="9"/>
            <color indexed="81"/>
            <rFont val="Tahoma"/>
            <family val="2"/>
          </rPr>
          <t>Carroll, Mary, Alice:</t>
        </r>
        <r>
          <rPr>
            <sz val="9"/>
            <color indexed="81"/>
            <rFont val="Tahoma"/>
            <family val="2"/>
          </rPr>
          <t xml:space="preserve">
</t>
        </r>
      </text>
    </comment>
  </commentList>
</comments>
</file>

<file path=xl/comments2.xml><?xml version="1.0" encoding="utf-8"?>
<comments xmlns="http://schemas.openxmlformats.org/spreadsheetml/2006/main">
  <authors>
    <author>Carroll, Mary, Alice</author>
  </authors>
  <commentList>
    <comment ref="I248" authorId="0">
      <text>
        <r>
          <rPr>
            <b/>
            <sz val="9"/>
            <color indexed="81"/>
            <rFont val="Tahoma"/>
            <family val="2"/>
          </rPr>
          <t>Carroll, Mary, Alice:</t>
        </r>
        <r>
          <rPr>
            <sz val="9"/>
            <color indexed="81"/>
            <rFont val="Tahoma"/>
            <family val="2"/>
          </rPr>
          <t xml:space="preserve">
Changed to $11/hr</t>
        </r>
      </text>
    </comment>
    <comment ref="H1016" authorId="0">
      <text>
        <r>
          <rPr>
            <b/>
            <sz val="9"/>
            <color indexed="81"/>
            <rFont val="Tahoma"/>
            <family val="2"/>
          </rPr>
          <t>Carroll, Mary, Alice:
Took out .08 FTE &amp; $7,230 Actual to normalize range</t>
        </r>
      </text>
    </comment>
    <comment ref="I1016" authorId="0">
      <text>
        <r>
          <rPr>
            <b/>
            <sz val="9"/>
            <color indexed="81"/>
            <rFont val="Tahoma"/>
            <family val="2"/>
          </rPr>
          <t>Carroll, Mary, Alice:</t>
        </r>
        <r>
          <rPr>
            <sz val="9"/>
            <color indexed="81"/>
            <rFont val="Tahoma"/>
            <family val="2"/>
          </rPr>
          <t xml:space="preserve">
</t>
        </r>
      </text>
    </comment>
  </commentList>
</comments>
</file>

<file path=xl/comments3.xml><?xml version="1.0" encoding="utf-8"?>
<comments xmlns="http://schemas.openxmlformats.org/spreadsheetml/2006/main">
  <authors>
    <author>MacBlane, Jennifer</author>
  </authors>
  <commentList>
    <comment ref="I38" authorId="0">
      <text>
        <r>
          <rPr>
            <sz val="9"/>
            <color indexed="81"/>
            <rFont val="Tahoma"/>
            <family val="2"/>
          </rPr>
          <t>Salary is below minimum wage. Can bump up to minimum with low impact as it is .08 FTE.</t>
        </r>
      </text>
    </comment>
  </commentList>
</comments>
</file>

<file path=xl/comments4.xml><?xml version="1.0" encoding="utf-8"?>
<comments xmlns="http://schemas.openxmlformats.org/spreadsheetml/2006/main">
  <authors>
    <author>MacBlane, Jennifer</author>
  </authors>
  <commentList>
    <comment ref="C10" authorId="0">
      <text>
        <r>
          <rPr>
            <sz val="9"/>
            <color indexed="81"/>
            <rFont val="Tahoma"/>
            <family val="2"/>
          </rPr>
          <t>higher than other benchmarks</t>
        </r>
      </text>
    </comment>
    <comment ref="C19" authorId="0">
      <text>
        <r>
          <rPr>
            <sz val="9"/>
            <color indexed="81"/>
            <rFont val="Tahoma"/>
            <family val="2"/>
          </rPr>
          <t>High - need to review with agency</t>
        </r>
      </text>
    </comment>
    <comment ref="C50" authorId="0">
      <text>
        <r>
          <rPr>
            <sz val="9"/>
            <color indexed="81"/>
            <rFont val="Tahoma"/>
            <family val="2"/>
          </rPr>
          <t>High - need to review with agency</t>
        </r>
      </text>
    </comment>
  </commentList>
</comments>
</file>

<file path=xl/comments5.xml><?xml version="1.0" encoding="utf-8"?>
<comments xmlns="http://schemas.openxmlformats.org/spreadsheetml/2006/main">
  <authors>
    <author>MacBlane, Jennifer</author>
  </authors>
  <commentList>
    <comment ref="C10" authorId="0">
      <text>
        <r>
          <rPr>
            <sz val="9"/>
            <color indexed="81"/>
            <rFont val="Tahoma"/>
            <family val="2"/>
          </rPr>
          <t>higher than other benchmarks</t>
        </r>
      </text>
    </comment>
    <comment ref="C19" authorId="0">
      <text>
        <r>
          <rPr>
            <sz val="9"/>
            <color indexed="81"/>
            <rFont val="Tahoma"/>
            <family val="2"/>
          </rPr>
          <t>High - need to review with agency</t>
        </r>
      </text>
    </comment>
    <comment ref="C50" authorId="0">
      <text>
        <r>
          <rPr>
            <sz val="9"/>
            <color indexed="81"/>
            <rFont val="Tahoma"/>
            <family val="2"/>
          </rPr>
          <t>High - need to review with agency</t>
        </r>
      </text>
    </comment>
  </commentList>
</comments>
</file>

<file path=xl/sharedStrings.xml><?xml version="1.0" encoding="utf-8"?>
<sst xmlns="http://schemas.openxmlformats.org/spreadsheetml/2006/main" count="39339" uniqueCount="669">
  <si>
    <t>Order</t>
  </si>
  <si>
    <t>Provider</t>
  </si>
  <si>
    <t>Type</t>
  </si>
  <si>
    <t>Line Item or Expense</t>
  </si>
  <si>
    <t>ScheduleBExpLineNumber</t>
  </si>
  <si>
    <t>LineDescription</t>
  </si>
  <si>
    <t>FTE</t>
  </si>
  <si>
    <t>Revenue</t>
  </si>
  <si>
    <t>Line Item</t>
  </si>
  <si>
    <t>1R</t>
  </si>
  <si>
    <t>Contrib., Gifts, Leg., Bequests, Spec. Ev.</t>
  </si>
  <si>
    <t>2R</t>
  </si>
  <si>
    <t>Gov. In-Kind/Capital Budget</t>
  </si>
  <si>
    <t>3R</t>
  </si>
  <si>
    <t>Private IN-Kind</t>
  </si>
  <si>
    <t>Total</t>
  </si>
  <si>
    <t>4R</t>
  </si>
  <si>
    <t>Total Contribution and In-Kind</t>
  </si>
  <si>
    <t>5R</t>
  </si>
  <si>
    <t>Mass Gov. Grant</t>
  </si>
  <si>
    <t>6R</t>
  </si>
  <si>
    <t>Other Grant (exclud. Fed.Direct)</t>
  </si>
  <si>
    <t>7R</t>
  </si>
  <si>
    <t>Total Grants</t>
  </si>
  <si>
    <t>8R</t>
  </si>
  <si>
    <t>Dept. of Mental Health (DMH)</t>
  </si>
  <si>
    <t>9R</t>
  </si>
  <si>
    <t>Dept.of Developmental Services(DDS/DMR)</t>
  </si>
  <si>
    <t>10R</t>
  </si>
  <si>
    <t>Dept. of Public Health (DPH)</t>
  </si>
  <si>
    <t>11R</t>
  </si>
  <si>
    <t>Dept.of Children and Families (DCF/DSS)</t>
  </si>
  <si>
    <t>12R</t>
  </si>
  <si>
    <t>Dept. of Transitional Assist (DTA/WEL)</t>
  </si>
  <si>
    <t>13R</t>
  </si>
  <si>
    <t>Dept. of Youth Services (DYS)</t>
  </si>
  <si>
    <t>14R</t>
  </si>
  <si>
    <t>Health Care Fin &amp; Policy (HCF)-Contract</t>
  </si>
  <si>
    <t>15R</t>
  </si>
  <si>
    <t>Health Care Fin &amp; Policy (HCF)-UCP</t>
  </si>
  <si>
    <t>16R</t>
  </si>
  <si>
    <t>MA. Comm. For the Blind (MCB)</t>
  </si>
  <si>
    <t>17R</t>
  </si>
  <si>
    <t>MA. Comm. for Deaf &amp; H H (MCD)</t>
  </si>
  <si>
    <t>18R</t>
  </si>
  <si>
    <t>MA. Rehabilitation Commission (MRC)</t>
  </si>
  <si>
    <t>19R</t>
  </si>
  <si>
    <t>MA. Off. for Refugees &amp; Immigr.(ORI)</t>
  </si>
  <si>
    <t>20R</t>
  </si>
  <si>
    <t>Dept.of Early Educ. &amp; Care  (EEC)-Contract</t>
  </si>
  <si>
    <t>21R</t>
  </si>
  <si>
    <t>Dept.of Early Educ. &amp; Care (EEC)-Voucher</t>
  </si>
  <si>
    <t>22R</t>
  </si>
  <si>
    <t>Dept of Correction (DOC)</t>
  </si>
  <si>
    <t>23R</t>
  </si>
  <si>
    <t>Dept. of Elementary &amp; Secondary Educ. (DOE)</t>
  </si>
  <si>
    <t>24R</t>
  </si>
  <si>
    <t>Parole Board (PAR)</t>
  </si>
  <si>
    <t>25R</t>
  </si>
  <si>
    <t>Veteran's Services (VET)</t>
  </si>
  <si>
    <t>26R</t>
  </si>
  <si>
    <t>Ex. Off. of Elder Affairs (ELD)</t>
  </si>
  <si>
    <t>27R</t>
  </si>
  <si>
    <t>Div.of Housing &amp; Community Develop(OCD)</t>
  </si>
  <si>
    <t>28R</t>
  </si>
  <si>
    <t>POS Subcontract</t>
  </si>
  <si>
    <t>29R</t>
  </si>
  <si>
    <t>Other Mass. State Agency POS</t>
  </si>
  <si>
    <t>30R</t>
  </si>
  <si>
    <t>Mass State Agency Non - POS</t>
  </si>
  <si>
    <t>31R</t>
  </si>
  <si>
    <t>Mass. Local Govt/Quasi-Govt. Entities</t>
  </si>
  <si>
    <t>32R</t>
  </si>
  <si>
    <t>Non-Mass. State/Local Government</t>
  </si>
  <si>
    <t>33R</t>
  </si>
  <si>
    <t>Direct Federal Grants/Contracts</t>
  </si>
  <si>
    <t>34R</t>
  </si>
  <si>
    <t>Medicaid - Direct Payments</t>
  </si>
  <si>
    <t>35R</t>
  </si>
  <si>
    <t>Medicaid - MBHP Subcontract</t>
  </si>
  <si>
    <t>36R</t>
  </si>
  <si>
    <t>Medicare</t>
  </si>
  <si>
    <t>37R</t>
  </si>
  <si>
    <t>Mass. Govt. Client Stipends</t>
  </si>
  <si>
    <t>38R</t>
  </si>
  <si>
    <t>Client Resources</t>
  </si>
  <si>
    <t>39R</t>
  </si>
  <si>
    <t>Mass. spon.client SF/3rd Pty offsets</t>
  </si>
  <si>
    <t>40R</t>
  </si>
  <si>
    <t>Other Publicly sponsored client offsets</t>
  </si>
  <si>
    <t>41R</t>
  </si>
  <si>
    <t>Private Client Fees (excluding 3rd Pty)</t>
  </si>
  <si>
    <t>42R</t>
  </si>
  <si>
    <t>Private Client 3rd Pty/other offsets</t>
  </si>
  <si>
    <t>43R</t>
  </si>
  <si>
    <t>Total Assistance and Fees</t>
  </si>
  <si>
    <t>44R</t>
  </si>
  <si>
    <t>Federated Fundraising</t>
  </si>
  <si>
    <t>45R</t>
  </si>
  <si>
    <t>Commercial Activities</t>
  </si>
  <si>
    <t>46R</t>
  </si>
  <si>
    <t>Non-Charitable Revenue</t>
  </si>
  <si>
    <t>47R</t>
  </si>
  <si>
    <t>Investment Revenue</t>
  </si>
  <si>
    <t>48R</t>
  </si>
  <si>
    <t>Other Revenue</t>
  </si>
  <si>
    <t>49R</t>
  </si>
  <si>
    <t>Allocated Admin (M&amp;G) Revenue</t>
  </si>
  <si>
    <t>50R</t>
  </si>
  <si>
    <t>Released Net Assets-Program</t>
  </si>
  <si>
    <t>51R</t>
  </si>
  <si>
    <t>Released Net Assets-Equipment</t>
  </si>
  <si>
    <t>52R</t>
  </si>
  <si>
    <t>Released Net Assets-Time</t>
  </si>
  <si>
    <t>53R</t>
  </si>
  <si>
    <t>Total Revenue = 57E</t>
  </si>
  <si>
    <t>Salary Expense</t>
  </si>
  <si>
    <t>1S</t>
  </si>
  <si>
    <t>Program Director (UFR Title 102)</t>
  </si>
  <si>
    <t>2S</t>
  </si>
  <si>
    <t>Program Function Manager (UFR Title 101)</t>
  </si>
  <si>
    <t>3S</t>
  </si>
  <si>
    <t>Asst. Program Director (UFR Title 103)</t>
  </si>
  <si>
    <t>4S</t>
  </si>
  <si>
    <t xml:space="preserve">Supervising Professional (UFR Title 104) </t>
  </si>
  <si>
    <t>5S</t>
  </si>
  <si>
    <t>Physician &amp; Psychiatrist  (UFR Title 105 &amp; 121)</t>
  </si>
  <si>
    <t>6S</t>
  </si>
  <si>
    <t>Physician Asst. (UFR Title 106)</t>
  </si>
  <si>
    <t>7S</t>
  </si>
  <si>
    <t>N. Midwife, N.P., Psych N.,N.A., R.N.- MA (Title 107)</t>
  </si>
  <si>
    <t>8S</t>
  </si>
  <si>
    <t>R.N. - Non Masters (UFR Title 108)</t>
  </si>
  <si>
    <t>9S</t>
  </si>
  <si>
    <t xml:space="preserve">L.P.N. (UFR Title 109) </t>
  </si>
  <si>
    <t>10S</t>
  </si>
  <si>
    <t>Pharmacist (UFR Title 110)</t>
  </si>
  <si>
    <t>11S</t>
  </si>
  <si>
    <t>Occupational Therapist (UFR Title 111)</t>
  </si>
  <si>
    <t>12S</t>
  </si>
  <si>
    <t>Physical Therapist (UFR Title 112)</t>
  </si>
  <si>
    <t>13S</t>
  </si>
  <si>
    <t>Speech / Lang. Pathol., Audiologist (UFR Title 113)</t>
  </si>
  <si>
    <t>14S</t>
  </si>
  <si>
    <t>Dietician / Nutritionist (UFR Title 114)</t>
  </si>
  <si>
    <t>15S</t>
  </si>
  <si>
    <t>Spec. Education Teacher (UFR Title 115)</t>
  </si>
  <si>
    <t>16S</t>
  </si>
  <si>
    <t>Teacher (UFR Title 116)</t>
  </si>
  <si>
    <t>17S</t>
  </si>
  <si>
    <t>Day Care Director (UFR Title 117)</t>
  </si>
  <si>
    <t>18S</t>
  </si>
  <si>
    <t>Day Care Lead Teacher (UFR Title 118)</t>
  </si>
  <si>
    <t>19S</t>
  </si>
  <si>
    <t>Day Care Teacher (UFR Title 119)</t>
  </si>
  <si>
    <t>20S</t>
  </si>
  <si>
    <t>Day Care Asst. Teacher / Aide (UFR Title 120)</t>
  </si>
  <si>
    <t>21S</t>
  </si>
  <si>
    <t>Psychologist - Doctorate (UFR Title 122)</t>
  </si>
  <si>
    <t>22S</t>
  </si>
  <si>
    <t>Clinician-(formerly Psych.Masters)(UFR Title 123)</t>
  </si>
  <si>
    <t>23S</t>
  </si>
  <si>
    <t>Social Worker - L.I.C.S.W. (UFR Title 124)</t>
  </si>
  <si>
    <t>24S</t>
  </si>
  <si>
    <t>Social Worker - L.C.S.W., L.S.W (UFR Title 125 &amp; 126)</t>
  </si>
  <si>
    <t>25S</t>
  </si>
  <si>
    <t>Licensed Counselor (UFR Title 127)</t>
  </si>
  <si>
    <t>26S</t>
  </si>
  <si>
    <t>Cert. Voc. Rehab. Counselor (UFR Title 128)</t>
  </si>
  <si>
    <t>27S</t>
  </si>
  <si>
    <t>Cert. Alch. &amp;/or Drug Abuse Counselor (UFR Title 129)</t>
  </si>
  <si>
    <t>28S</t>
  </si>
  <si>
    <t>Counselor (UFR Title 130)</t>
  </si>
  <si>
    <t>29S</t>
  </si>
  <si>
    <t>Case Worker / Manager - Masters (UFR Title 131)</t>
  </si>
  <si>
    <t>30S</t>
  </si>
  <si>
    <t>Case Worker / Manager (UFR Title 132)</t>
  </si>
  <si>
    <t>31S</t>
  </si>
  <si>
    <t>Direct Care / Prog. Staff Superv. (UFR Title 133)</t>
  </si>
  <si>
    <t>32S</t>
  </si>
  <si>
    <t>Direct Care / Prog. Staff III (UFR Title 134)</t>
  </si>
  <si>
    <t>33S</t>
  </si>
  <si>
    <t>Direct Care / Prog. Staff II (UFR Title 135)</t>
  </si>
  <si>
    <t>34S</t>
  </si>
  <si>
    <t>Direct Care / Prog. Staff I (UFR Title 136)</t>
  </si>
  <si>
    <t>35S</t>
  </si>
  <si>
    <t>Prog. Secretarial / Clerical Staff (UFR Title 137)</t>
  </si>
  <si>
    <t>36S</t>
  </si>
  <si>
    <t>Maintainence, House/Groundskeeping, Cook 138</t>
  </si>
  <si>
    <t>37S</t>
  </si>
  <si>
    <t>Direct Care / Driver Staff (UFR Title 138)</t>
  </si>
  <si>
    <t>38S</t>
  </si>
  <si>
    <t xml:space="preserve">Direct Care Overtime, Shift Differential and Relief </t>
  </si>
  <si>
    <t>39S</t>
  </si>
  <si>
    <t>Total Direct Program Staff = 1E</t>
  </si>
  <si>
    <t>Expense</t>
  </si>
  <si>
    <t>1E</t>
  </si>
  <si>
    <t>Total Direct Program Staff = 39S</t>
  </si>
  <si>
    <t>2E</t>
  </si>
  <si>
    <t>Chief Executive Officer</t>
  </si>
  <si>
    <t>3E</t>
  </si>
  <si>
    <t>Chief Financial Officer</t>
  </si>
  <si>
    <t>4E</t>
  </si>
  <si>
    <t>Accting/Clerical Support</t>
  </si>
  <si>
    <t>5E</t>
  </si>
  <si>
    <t>Admin Maint/House-Grndskeeping</t>
  </si>
  <si>
    <t>6E</t>
  </si>
  <si>
    <t>Total Admin Employee</t>
  </si>
  <si>
    <t>7E</t>
  </si>
  <si>
    <t>Commerical products &amp; Svs/Mkting</t>
  </si>
  <si>
    <t>8E</t>
  </si>
  <si>
    <t>Total FTE/Salary/Wages</t>
  </si>
  <si>
    <t>9E</t>
  </si>
  <si>
    <t>Payroll Taxes 150</t>
  </si>
  <si>
    <t>10E</t>
  </si>
  <si>
    <t>Fringe Benefits 151</t>
  </si>
  <si>
    <t>11E</t>
  </si>
  <si>
    <t>Accrual Adjustments</t>
  </si>
  <si>
    <t>12E</t>
  </si>
  <si>
    <t>Total Employee Compensation &amp; Rel. Exp.</t>
  </si>
  <si>
    <t>13E</t>
  </si>
  <si>
    <t>Facility and Prog. Equip.Expenses 301,390</t>
  </si>
  <si>
    <t>14E</t>
  </si>
  <si>
    <t>Facility &amp; Prog. Equip. Depreciation 301</t>
  </si>
  <si>
    <t>15E</t>
  </si>
  <si>
    <t>Facility Operation/Maint./Furn.390</t>
  </si>
  <si>
    <t>16E</t>
  </si>
  <si>
    <t>Facility General Liability Insurance 390</t>
  </si>
  <si>
    <t>17E</t>
  </si>
  <si>
    <t>Total Occupancy</t>
  </si>
  <si>
    <t>18E</t>
  </si>
  <si>
    <t>Direct Care Consultant 201</t>
  </si>
  <si>
    <t>19E</t>
  </si>
  <si>
    <t>Temporary Help 202</t>
  </si>
  <si>
    <t>20E</t>
  </si>
  <si>
    <t>Clients and Caregivers Reimb./Stipends 203</t>
  </si>
  <si>
    <t>21E</t>
  </si>
  <si>
    <t>Subcontracted Direct Care 206</t>
  </si>
  <si>
    <t>22E</t>
  </si>
  <si>
    <t>Staff Training 204</t>
  </si>
  <si>
    <t>23E</t>
  </si>
  <si>
    <t>Staff Mileage / Travel 205</t>
  </si>
  <si>
    <t>24E</t>
  </si>
  <si>
    <t>Meals 207</t>
  </si>
  <si>
    <t>25E</t>
  </si>
  <si>
    <t>Client Transportation 208</t>
  </si>
  <si>
    <t>26E</t>
  </si>
  <si>
    <t>Vehicle Expenses 208</t>
  </si>
  <si>
    <t>27E</t>
  </si>
  <si>
    <t>Vehicle Depreciation 208</t>
  </si>
  <si>
    <t>28E</t>
  </si>
  <si>
    <t>Incidental Medical /Medicine/Pharmacy 209</t>
  </si>
  <si>
    <t>29E</t>
  </si>
  <si>
    <t>Client Personal Allowances 211</t>
  </si>
  <si>
    <t>30E</t>
  </si>
  <si>
    <t>Provision Material Goods/Svs./Benefits 212</t>
  </si>
  <si>
    <t>31E</t>
  </si>
  <si>
    <t>Direct Client Wages 214</t>
  </si>
  <si>
    <t>32E</t>
  </si>
  <si>
    <t>Other Commercial Prod. &amp; Svs. 214</t>
  </si>
  <si>
    <t>33E</t>
  </si>
  <si>
    <t>Program Supplies &amp; Materials 215</t>
  </si>
  <si>
    <t>34E</t>
  </si>
  <si>
    <t>Non Charitable Expenses</t>
  </si>
  <si>
    <t>35E</t>
  </si>
  <si>
    <t>Other Expense</t>
  </si>
  <si>
    <t>36E</t>
  </si>
  <si>
    <t>Total Other Program Expense</t>
  </si>
  <si>
    <t>42E</t>
  </si>
  <si>
    <t>Other Professional Fees &amp; Other Admin. Exp. 410</t>
  </si>
  <si>
    <t>43E</t>
  </si>
  <si>
    <t>Leased Office/Program Office Equip.410,390</t>
  </si>
  <si>
    <t>44E</t>
  </si>
  <si>
    <t>Office Equipment Depreciation 410</t>
  </si>
  <si>
    <t>48E</t>
  </si>
  <si>
    <t>Program Support 216</t>
  </si>
  <si>
    <t>49E</t>
  </si>
  <si>
    <t>Professional Insurance 410</t>
  </si>
  <si>
    <t>50E</t>
  </si>
  <si>
    <t>Working Capital Interest 410</t>
  </si>
  <si>
    <t>51E</t>
  </si>
  <si>
    <t>Total Direct Administrative Expense</t>
  </si>
  <si>
    <t>52E</t>
  </si>
  <si>
    <t>Admin (M&amp;G) Reporting Center Allocation</t>
  </si>
  <si>
    <t>53E</t>
  </si>
  <si>
    <t>Total Reimbursable Expense</t>
  </si>
  <si>
    <t>54E</t>
  </si>
  <si>
    <t>Direct State/Federal Non-Reimbursable Expense</t>
  </si>
  <si>
    <t>55E</t>
  </si>
  <si>
    <t>Allocation of State/Fed Non-Reimbursable Expense</t>
  </si>
  <si>
    <t>56E</t>
  </si>
  <si>
    <t>TOTAL EXPENSE</t>
  </si>
  <si>
    <t>57E</t>
  </si>
  <si>
    <t>TOTAL REVENUE = 53R</t>
  </si>
  <si>
    <t>58E</t>
  </si>
  <si>
    <t>OPERATING RESULTS</t>
  </si>
  <si>
    <t>Non-Reimbursable</t>
  </si>
  <si>
    <t>1N</t>
  </si>
  <si>
    <t>Direct Employee Compensation &amp; Related Exp.</t>
  </si>
  <si>
    <t>2N</t>
  </si>
  <si>
    <t>Direct Occupancy</t>
  </si>
  <si>
    <t>3N</t>
  </si>
  <si>
    <t>Direct Other Program/Operating</t>
  </si>
  <si>
    <t>4N</t>
  </si>
  <si>
    <t>Direct Subcontract Expense</t>
  </si>
  <si>
    <t>5N</t>
  </si>
  <si>
    <t>Direct Administrative Expense</t>
  </si>
  <si>
    <t>6N</t>
  </si>
  <si>
    <t>Direct Other Expense</t>
  </si>
  <si>
    <t>7N</t>
  </si>
  <si>
    <t>Direct Depreciation</t>
  </si>
  <si>
    <t>8N</t>
  </si>
  <si>
    <t>Total Direct Non-Reimbursable (Tie to 54E)</t>
  </si>
  <si>
    <t>9N</t>
  </si>
  <si>
    <t>Total Direct and Allocated Non-Reimb. (54E+55E)</t>
  </si>
  <si>
    <t>10N</t>
  </si>
  <si>
    <t xml:space="preserve">Eligible Non-Reimbursable Exp. Revenue Offsets </t>
  </si>
  <si>
    <t>11N</t>
  </si>
  <si>
    <t>Capital Budget Revenue Adjustment</t>
  </si>
  <si>
    <t>12N</t>
  </si>
  <si>
    <t>Excess of Non-Reimbursable Expense Over Offsets</t>
  </si>
  <si>
    <t>Actual</t>
  </si>
  <si>
    <t>Berkshire Children and Families Inc.</t>
  </si>
  <si>
    <t>Catholic Charitable Bureau</t>
  </si>
  <si>
    <t>Centro Latino Inc.</t>
  </si>
  <si>
    <t>Community Adolescent and Education Center</t>
  </si>
  <si>
    <t>Health Imperatives Inc.</t>
  </si>
  <si>
    <t>Justice Resource Institiute</t>
  </si>
  <si>
    <t>LUK Crisis Center Inc.</t>
  </si>
  <si>
    <t>MA. Society for Prevention of Cruelty to Children</t>
  </si>
  <si>
    <t>Martin Luther King Jr. Community Center Inc.</t>
  </si>
  <si>
    <t>New North Citizens Council</t>
  </si>
  <si>
    <t>Newton Community Service Center</t>
  </si>
  <si>
    <t>Pernet Family Health Service</t>
  </si>
  <si>
    <t>ROCA Inc.</t>
  </si>
  <si>
    <t>Supportive Care Inc.</t>
  </si>
  <si>
    <t>Youth Opportunities Upheld Inc.</t>
  </si>
  <si>
    <t>YWCA of Lowell</t>
  </si>
  <si>
    <t>YWCA of Western MA.</t>
  </si>
  <si>
    <t>Berkshire Child and Families, Inc</t>
  </si>
  <si>
    <t>XXXXXX</t>
  </si>
  <si>
    <t>Centro Latino</t>
  </si>
  <si>
    <t>YPS not on UFR</t>
  </si>
  <si>
    <t>Health Imperatives, Inc</t>
  </si>
  <si>
    <t xml:space="preserve">Justice Resource Institute </t>
  </si>
  <si>
    <t>Lutheran Community Services</t>
  </si>
  <si>
    <t>MA Society for the Prevention of Cruelty to Children</t>
  </si>
  <si>
    <t>Martin Luther King Jr. Family Services</t>
  </si>
  <si>
    <t>New North</t>
  </si>
  <si>
    <t>65, 66, 69, 45</t>
  </si>
  <si>
    <t>Newton</t>
  </si>
  <si>
    <t>8A</t>
  </si>
  <si>
    <t>ROCA</t>
  </si>
  <si>
    <t xml:space="preserve">Supportive Care </t>
  </si>
  <si>
    <t>YWCA of Western Mass</t>
  </si>
  <si>
    <t xml:space="preserve">Provider </t>
  </si>
  <si>
    <t>L.U.K.</t>
  </si>
  <si>
    <t>Child &amp; Family Services Inc.</t>
  </si>
  <si>
    <t>Child &amp; Family Services</t>
  </si>
  <si>
    <t>Row Labels</t>
  </si>
  <si>
    <t>Grand Total</t>
  </si>
  <si>
    <t>Sum of FTE</t>
  </si>
  <si>
    <t>(Multiple Items)</t>
  </si>
  <si>
    <t>Sum of Actual</t>
  </si>
  <si>
    <t>Management</t>
  </si>
  <si>
    <t>Clerical/Support</t>
  </si>
  <si>
    <t>Direct Care</t>
  </si>
  <si>
    <t>N/A</t>
  </si>
  <si>
    <t xml:space="preserve">Staffing </t>
  </si>
  <si>
    <t>Staffing Levels</t>
  </si>
  <si>
    <t>Provider Totals</t>
  </si>
  <si>
    <t>Total Revenue</t>
  </si>
  <si>
    <t>3A</t>
  </si>
  <si>
    <t>Combined</t>
  </si>
  <si>
    <t>3 contracts left out of DCF data</t>
  </si>
  <si>
    <t>Median</t>
  </si>
  <si>
    <t>Mean</t>
  </si>
  <si>
    <t>Max</t>
  </si>
  <si>
    <t>N</t>
  </si>
  <si>
    <t xml:space="preserve">60th </t>
  </si>
  <si>
    <t>65th</t>
  </si>
  <si>
    <t>Weighted avg</t>
  </si>
  <si>
    <t xml:space="preserve">Direct Care </t>
  </si>
  <si>
    <t>Support</t>
  </si>
  <si>
    <t>Average</t>
  </si>
  <si>
    <t>-</t>
  </si>
  <si>
    <t>Overall Expenditures</t>
  </si>
  <si>
    <t xml:space="preserve"> </t>
  </si>
  <si>
    <t>Column Labels</t>
  </si>
  <si>
    <t xml:space="preserve">Sum of Actual </t>
  </si>
  <si>
    <t>Salary</t>
  </si>
  <si>
    <t xml:space="preserve">Weighted Average </t>
  </si>
  <si>
    <t>Average per Provider</t>
  </si>
  <si>
    <t>Per FTE</t>
  </si>
  <si>
    <t>% of total</t>
  </si>
  <si>
    <t>Ascentria Care Alliance</t>
  </si>
  <si>
    <t>Berkshire Center for Families and Children, Inc.</t>
  </si>
  <si>
    <t>Child and Family Services Inc</t>
  </si>
  <si>
    <t>Community Adolescent Resource and Education Center</t>
  </si>
  <si>
    <t>Justice Resource Institute</t>
  </si>
  <si>
    <t>Health Imperatives</t>
  </si>
  <si>
    <t>L U K Crisis Center Inc</t>
  </si>
  <si>
    <t>Martin Luther King, Jr. Community Center, Inc.</t>
  </si>
  <si>
    <t>Mass. Society for Prevention of Cruelty to Children</t>
  </si>
  <si>
    <t>New North Citizens' Council, Inc.</t>
  </si>
  <si>
    <t>Pernet Family Health Service, Inc.</t>
  </si>
  <si>
    <t>Supportive Care</t>
  </si>
  <si>
    <t>YOU Inc./Oxford Public Schools</t>
  </si>
  <si>
    <t>YWCA of Greater Lowell</t>
  </si>
  <si>
    <t>YWCA of Western Massachusetts</t>
  </si>
  <si>
    <t>FY13</t>
  </si>
  <si>
    <t>FY14</t>
  </si>
  <si>
    <t>FY15</t>
  </si>
  <si>
    <t>Year</t>
  </si>
  <si>
    <t># Discharges</t>
  </si>
  <si>
    <t>ANNUAL EXPENDITURES</t>
  </si>
  <si>
    <t xml:space="preserve">Direct </t>
  </si>
  <si>
    <t>Sub-Total Staff</t>
  </si>
  <si>
    <t>Taxes and Fringe</t>
  </si>
  <si>
    <t xml:space="preserve">Total Staffing Costs </t>
  </si>
  <si>
    <t>Occupancy</t>
  </si>
  <si>
    <t>Other Program Expenses</t>
  </si>
  <si>
    <t>Total Reimbursable Exp. Excl. Admin.</t>
  </si>
  <si>
    <t>Admin. Alloc. (M&amp;G)</t>
  </si>
  <si>
    <t>Annual Amount per Provider</t>
  </si>
  <si>
    <t>Annual Amount with CAF</t>
  </si>
  <si>
    <t>Monthly Amount Per Provider</t>
  </si>
  <si>
    <t>Up to 15 Clients</t>
  </si>
  <si>
    <t>Units</t>
  </si>
  <si>
    <t>Total DCF Expenditures</t>
  </si>
  <si>
    <t>Up to 30 Clients</t>
  </si>
  <si>
    <t>Total Discharges</t>
  </si>
  <si>
    <t>Per Provider Units</t>
  </si>
  <si>
    <t>FY16</t>
  </si>
  <si>
    <t>Staff Training</t>
  </si>
  <si>
    <t>Transportation</t>
  </si>
  <si>
    <t>Client Personal Allowances</t>
  </si>
  <si>
    <t>per FTE</t>
  </si>
  <si>
    <t>% of salary</t>
  </si>
  <si>
    <t>Total Occupancy Per FTE</t>
  </si>
  <si>
    <t>Training per FTE</t>
  </si>
  <si>
    <t>Staff Mileage/ Travel per FTE</t>
  </si>
  <si>
    <t>Total program expenses</t>
  </si>
  <si>
    <t xml:space="preserve">Program Supplies and Materials </t>
  </si>
  <si>
    <t>Total B-K</t>
  </si>
  <si>
    <t>For Rate Calculation</t>
  </si>
  <si>
    <t>Massachusetts Economic Indicators</t>
  </si>
  <si>
    <t>Prepared by Michael Lynch, 781-301-9129</t>
  </si>
  <si>
    <t>FY17</t>
  </si>
  <si>
    <t>FY18</t>
  </si>
  <si>
    <t>FY19</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</si>
  <si>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</si>
  <si>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</si>
  <si>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</si>
  <si>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</si>
  <si>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</si>
  <si>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</si>
  <si>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</si>
  <si>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</si>
  <si>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</si>
  <si>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</si>
  <si>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</si>
  <si>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</si>
  <si>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</si>
  <si>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</si>
  <si>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</si>
  <si>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</si>
  <si>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</si>
  <si>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</si>
  <si>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</si>
  <si>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</si>
  <si>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</si>
  <si>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</si>
  <si>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</si>
  <si>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</si>
  <si>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</si>
  <si>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</si>
  <si>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</si>
  <si>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</si>
  <si>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</si>
  <si>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</si>
  <si>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</si>
  <si>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</si>
  <si>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</si>
  <si>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</si>
  <si>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</si>
  <si>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</si>
  <si>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</si>
  <si>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</si>
  <si>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</si>
  <si>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</si>
  <si>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</si>
  <si>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</si>
  <si>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</si>
  <si>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</si>
  <si>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</si>
  <si>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</si>
  <si>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</si>
  <si>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</si>
  <si>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</si>
  <si>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</si>
  <si>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</si>
  <si>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</si>
  <si>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</si>
  <si>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</si>
  <si>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</si>
  <si>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</si>
  <si>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</si>
  <si>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</si>
  <si>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</si>
  <si>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</si>
  <si>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</si>
  <si>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</si>
  <si>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</si>
  <si>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</si>
  <si>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</si>
  <si>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</si>
  <si>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</si>
  <si>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</si>
  <si>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</si>
  <si>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</si>
  <si>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</si>
  <si>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</si>
  <si>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</si>
  <si>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LABEL</t>
  </si>
  <si>
    <t>CPI--BASELINE SCENARIO (1982-84=1)</t>
  </si>
  <si>
    <t>CPIBASEMA</t>
  </si>
  <si>
    <t>CPI--OPTIMISTIC SCENARIO (1982-84=1)</t>
  </si>
  <si>
    <t>CPIOPTMA</t>
  </si>
  <si>
    <t>CPI--PESSIMISTIC SCENARIO (1982-84=1)</t>
  </si>
  <si>
    <t>CPIPESSMA</t>
  </si>
  <si>
    <t>Rate-to-rate CAF</t>
  </si>
  <si>
    <t xml:space="preserve">Base period: </t>
  </si>
  <si>
    <t>07/01/2013 - 06/30/2014</t>
  </si>
  <si>
    <t xml:space="preserve">Prospective rate period: </t>
  </si>
  <si>
    <t>CAF:</t>
  </si>
  <si>
    <t>Newton Access Center</t>
  </si>
  <si>
    <t>Caseload Group</t>
  </si>
  <si>
    <t>FY14 Max Ob Funding</t>
  </si>
  <si>
    <t>FY15 Max Ob Funding</t>
  </si>
  <si>
    <t>up to 15 Clients</t>
  </si>
  <si>
    <t>up to 30 Clients</t>
  </si>
  <si>
    <t>Fiscal Impact</t>
  </si>
  <si>
    <t>Cost</t>
  </si>
  <si>
    <t>1 Provider</t>
  </si>
  <si>
    <t>2 Provider</t>
  </si>
  <si>
    <t>3 Provider</t>
  </si>
  <si>
    <t>4 Provider</t>
  </si>
  <si>
    <t>5 Provider</t>
  </si>
  <si>
    <t>6 Provider</t>
  </si>
  <si>
    <t>7 Provider</t>
  </si>
  <si>
    <t>8 Provider</t>
  </si>
  <si>
    <t>9 Provider</t>
  </si>
  <si>
    <t>10 Provider</t>
  </si>
  <si>
    <t>11 Provider</t>
  </si>
  <si>
    <t>12 Provider</t>
  </si>
  <si>
    <t>13 Provider</t>
  </si>
  <si>
    <t>14 Provider</t>
  </si>
  <si>
    <t>15 Provider</t>
  </si>
  <si>
    <t>16 Provider</t>
  </si>
  <si>
    <t>17 Provider</t>
  </si>
  <si>
    <t>18 Provider</t>
  </si>
  <si>
    <t>19 Provider</t>
  </si>
  <si>
    <t>20 Provider</t>
  </si>
  <si>
    <t>21 Provider</t>
  </si>
  <si>
    <t>60th Percentile Salaries</t>
  </si>
  <si>
    <t>65th Percentile Salaries</t>
  </si>
  <si>
    <t>15 Clients</t>
  </si>
  <si>
    <t>30 Clients</t>
  </si>
  <si>
    <t>x</t>
  </si>
  <si>
    <t>Admin</t>
  </si>
  <si>
    <t>Taxes &amp; Fringe</t>
  </si>
  <si>
    <t>CPA</t>
  </si>
  <si>
    <t>FY16 Max Ob Funding</t>
  </si>
  <si>
    <t>(All)</t>
  </si>
  <si>
    <t xml:space="preserve">Actual </t>
  </si>
  <si>
    <t>purchaser/agency reccomendation</t>
  </si>
  <si>
    <t xml:space="preserve">Version Tracking </t>
  </si>
  <si>
    <t>purchaser/agency reccomendation - took out meal &amp; training from UFR total</t>
  </si>
  <si>
    <t>MA EOHHS C.257 Benchmark</t>
  </si>
  <si>
    <t>FY14 UFRs</t>
  </si>
  <si>
    <t>Tax and Fringe</t>
  </si>
  <si>
    <t>Rate</t>
  </si>
  <si>
    <t>Specialty Direct Care Add-On</t>
  </si>
  <si>
    <t>Add-on Description</t>
  </si>
  <si>
    <t>FY14 UFRs, Weighted Average</t>
  </si>
  <si>
    <t>Master Look-Up Table</t>
  </si>
  <si>
    <t>Source</t>
  </si>
  <si>
    <t>FTEs</t>
  </si>
  <si>
    <t>Benchmark Expenses</t>
  </si>
  <si>
    <t>Admin. Alloc. (M &amp; G)</t>
  </si>
  <si>
    <t>CAF</t>
  </si>
  <si>
    <t>Agency Recommendation</t>
  </si>
  <si>
    <t>FY14 Actuals</t>
  </si>
  <si>
    <t>For Rate</t>
  </si>
  <si>
    <t>Salaries</t>
  </si>
  <si>
    <t>1.00/2.00</t>
  </si>
  <si>
    <t>23-02, 62</t>
  </si>
  <si>
    <t>45, 65, 66</t>
  </si>
  <si>
    <t>52, 74, 75</t>
  </si>
  <si>
    <t xml:space="preserve">Ascentria </t>
  </si>
  <si>
    <t>Berkshire</t>
  </si>
  <si>
    <t>Catholic Charitable</t>
  </si>
  <si>
    <t>JRI</t>
  </si>
  <si>
    <t>Pernet</t>
  </si>
  <si>
    <t xml:space="preserve">Youth Opportunities </t>
  </si>
  <si>
    <t>YWCA Western MA</t>
  </si>
  <si>
    <t xml:space="preserve">FY14 UFR Salaries </t>
  </si>
  <si>
    <t xml:space="preserve">FY15 UFR Salaries </t>
  </si>
  <si>
    <t>FY14 Provider Totals</t>
  </si>
  <si>
    <t>FY 14 Other Expenses</t>
  </si>
  <si>
    <t>FY15 Other Expenses</t>
  </si>
  <si>
    <t>FY14 UFR Number</t>
  </si>
  <si>
    <t>FY15 UFR Number</t>
  </si>
  <si>
    <t>FY14 Actual</t>
  </si>
  <si>
    <t>FY15 Actual</t>
  </si>
  <si>
    <t>FY16 Base (actual)</t>
  </si>
  <si>
    <t>Variance from FY16 Base</t>
  </si>
  <si>
    <t>N/a</t>
  </si>
  <si>
    <t>Percent Change</t>
  </si>
  <si>
    <t>Notes</t>
  </si>
  <si>
    <t xml:space="preserve">Program Supplies / Materials </t>
  </si>
  <si>
    <t>Fiscal Year Comparison Table</t>
  </si>
  <si>
    <t>Category</t>
  </si>
  <si>
    <t>Calculation</t>
  </si>
  <si>
    <t>60th Percentile; weighted</t>
  </si>
  <si>
    <t>% of Salaries</t>
  </si>
  <si>
    <t>% of Total Expenditures</t>
  </si>
  <si>
    <t>% of Personnel Expenditures</t>
  </si>
  <si>
    <t>60th percentile; weighted average (based off of FY14 UFRs)</t>
  </si>
  <si>
    <t>Weighted Average</t>
  </si>
  <si>
    <t>0.22/0.40</t>
  </si>
  <si>
    <t>0.11/0.20</t>
  </si>
  <si>
    <t>Purchaser/Agency reccomendation Per DC FTE</t>
  </si>
  <si>
    <t>ROCA - Excluded from "below the line" calculations</t>
  </si>
  <si>
    <t>Weighted average (based off of FY14 UFRs)</t>
  </si>
  <si>
    <t>EOHHS Reccomendation per staff per year</t>
  </si>
  <si>
    <t xml:space="preserve">IHS Economics - SPRING 2-16 Forecast </t>
  </si>
  <si>
    <t>Purchaser/Agency Recommendation</t>
  </si>
  <si>
    <t>$200 per Client</t>
  </si>
  <si>
    <t>Individual Consideration Rate</t>
  </si>
  <si>
    <t>0.5/1.00</t>
  </si>
  <si>
    <t>1/1/2017 - 12/31/18</t>
  </si>
  <si>
    <t>Health Imperatives 1</t>
  </si>
  <si>
    <t>Health Imperatives 2</t>
  </si>
  <si>
    <t>60th percentile; weighted average (FY14 UFRs)</t>
  </si>
  <si>
    <t>Rate Recommendation</t>
  </si>
  <si>
    <t>Monthly Accommodation Rates</t>
  </si>
  <si>
    <r>
      <t xml:space="preserve">Included in this regulation will be an add-on for  </t>
    </r>
    <r>
      <rPr>
        <b/>
        <i/>
        <sz val="11"/>
        <color rgb="FFFF0000"/>
        <rFont val="Calibri"/>
        <family val="2"/>
        <scheme val="minor"/>
      </rPr>
      <t>Flex Funding during extreme and unexpected circumstances.</t>
    </r>
    <r>
      <rPr>
        <i/>
        <sz val="11"/>
        <color theme="1"/>
        <rFont val="Calibri"/>
        <family val="2"/>
        <scheme val="minor"/>
      </rPr>
      <t xml:space="preserve"> Such circumstances will need the purchasing agencies approval and will require an individual consideration at the time of the request. </t>
    </r>
  </si>
  <si>
    <t>Community Adolescent Resource and Ed Ctr</t>
  </si>
  <si>
    <t>MA Society for Prevention of Cruelty to Children 1</t>
  </si>
  <si>
    <t>MA Society for Prevention of Cruelty to Children 2</t>
  </si>
  <si>
    <t>For purpose of fiscal impact, Centro Latino is assigned a caseload of 15</t>
  </si>
  <si>
    <t>Base year = FY 14, Prospective: 4/1/2017 - 3/31/2019</t>
  </si>
  <si>
    <t>This add-on represents a monthly rate for an additional .5 FTEs (15 clients) and 1 FTEs (30 clients) for providers to utilize in order to serve clients with specialty or more intensive needs.  Providers will need to work with DCF to add this rate to their contract.</t>
  </si>
  <si>
    <t>Total Amount per Provider</t>
  </si>
  <si>
    <t>Total Amount with CAF</t>
  </si>
  <si>
    <t>Total Monthly Rate</t>
  </si>
  <si>
    <t>IHS Markit Economics Spring 2018 Forecast</t>
  </si>
  <si>
    <t>FY20</t>
  </si>
  <si>
    <t>FY21</t>
  </si>
  <si>
    <t>Spring  MA Economics 2018</t>
  </si>
  <si>
    <t>Assumption for Rate Reviews that are to be promulgated July 1, 2019</t>
  </si>
  <si>
    <t>FY19Q4</t>
  </si>
  <si>
    <t>CY19Q2</t>
  </si>
  <si>
    <t>FY20 and FY21</t>
  </si>
  <si>
    <t>Rate review CAF FY20</t>
  </si>
  <si>
    <t>Base year = FY 19Q4 Prospective: FY20 &amp; FY21</t>
  </si>
  <si>
    <t>Rate with CAF FY20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</si>
</sst>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
    <numFmt numFmtId="167" formatCode="#,##0.0"/>
    <numFmt numFmtId="168" formatCode="_(&quot;$&quot;* #,##0.0_);_(&quot;$&quot;* \(#,##0.0\);_(&quot;$&quot;* &quot;-&quot;??_);_(@_)"/>
    <numFmt numFmtId="169" formatCode="\$#,##0"/>
    <numFmt numFmtId="170" formatCode="0.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0"/>
      <name val="Calibri"/>
      <family val="2"/>
      <scheme val="minor"/>
    </font>
    <font>
      <sz val="10"/>
      <name val="Arial"/>
      <family val="2"/>
    </font>
    <font>
      <sz val="10"/>
      <name val="Arial"/>
      <family val="2"/>
    </font>
    <font>
      <sz val="10"/>
      <name val="Courier"/>
      <family val="3"/>
    </font>
    <font>
      <sz val="10"/>
      <name val="Arial Narrow"/>
      <family val="2"/>
    </font>
    <font>
      <sz val="9"/>
      <color theme="1"/>
      <name val="Calibri"/>
      <family val="2"/>
    </font>
    <font>
      <b/>
      <i/>
      <sz val="11"/>
      <color theme="1"/>
      <name val="Calibri"/>
      <family val="2"/>
      <scheme val="minor"/>
    </font>
    <font>
      <b/>
      <i/>
      <sz val="12"/>
      <color theme="0"/>
      <name val="Calibri"/>
      <family val="2"/>
      <scheme val="minor"/>
    </font>
    <font>
      <sz val="12"/>
      <color theme="0"/>
      <name val="Calibri"/>
      <family val="2"/>
      <scheme val="minor"/>
    </font>
    <font>
      <b/>
      <sz val="11"/>
      <name val="Calibri"/>
      <family val="2"/>
    </font>
    <font>
      <i/>
      <sz val="11"/>
      <color theme="1"/>
      <name val="Calibri"/>
      <family val="2"/>
      <scheme val="minor"/>
    </font>
    <font>
      <sz val="10"/>
      <color indexed="8"/>
      <name val="Arial"/>
      <family val="2"/>
    </font>
    <font>
      <sz val="9"/>
      <color indexed="81"/>
      <name val="Tahoma"/>
      <family val="2"/>
    </font>
    <font>
      <b/>
      <sz val="9"/>
      <color indexed="81"/>
      <name val="Tahoma"/>
      <family val="2"/>
    </font>
    <font>
      <b/>
      <sz val="14"/>
      <name val="Arial"/>
      <family val="2"/>
    </font>
    <font>
      <b/>
      <sz val="12"/>
      <name val="Arial"/>
      <family val="2"/>
    </font>
    <font>
      <b/>
      <sz val="10"/>
      <name val="Arial"/>
      <family val="2"/>
    </font>
    <font>
      <b/>
      <sz val="11"/>
      <name val="Arial"/>
      <family val="2"/>
    </font>
    <font>
      <sz val="10"/>
      <color theme="0"/>
      <name val="Arial"/>
      <family val="2"/>
    </font>
    <font>
      <b/>
      <sz val="10"/>
      <color rgb="FFFF0000"/>
      <name val="Arial"/>
      <family val="2"/>
    </font>
    <font>
      <sz val="10"/>
      <color rgb="FFFF0000"/>
      <name val="Arial"/>
      <family val="2"/>
    </font>
    <font>
      <sz val="11"/>
      <name val="Arial"/>
      <family val="2"/>
    </font>
    <font>
      <b/>
      <u/>
      <sz val="10"/>
      <name val="Arial"/>
      <family val="2"/>
    </font>
    <font>
      <b/>
      <i/>
      <sz val="11"/>
      <color theme="0"/>
      <name val="Calibri"/>
      <family val="2"/>
      <scheme val="minor"/>
    </font>
    <font>
      <b/>
      <sz val="11"/>
      <name val="Calibri"/>
      <family val="2"/>
      <scheme val="minor"/>
    </font>
    <font>
      <sz val="12"/>
      <color rgb="FFFF0000"/>
      <name val="Calibri"/>
      <family val="2"/>
      <scheme val="minor"/>
    </font>
    <font>
      <b/>
      <sz val="11"/>
      <color rgb="FF000000"/>
      <name val="Calibri"/>
      <family val="2"/>
    </font>
    <font>
      <sz val="11"/>
      <name val="Calibri"/>
      <family val="2"/>
      <scheme val="minor"/>
    </font>
    <font>
      <b/>
      <i/>
      <sz val="11"/>
      <name val="Calibri"/>
      <family val="2"/>
    </font>
    <font>
      <sz val="11"/>
      <color rgb="FF000000"/>
      <name val="Calibri"/>
      <family val="2"/>
    </font>
    <font>
      <b/>
      <i/>
      <sz val="12"/>
      <name val="Calibri"/>
      <family val="2"/>
      <scheme val="minor"/>
    </font>
    <font>
      <b/>
      <sz val="11"/>
      <color theme="1"/>
      <name val="Calibri"/>
      <family val="2"/>
    </font>
    <font>
      <i/>
      <sz val="11"/>
      <name val="Calibri"/>
      <family val="2"/>
      <scheme val="minor"/>
    </font>
    <font>
      <b/>
      <i/>
      <sz val="11"/>
      <color rgb="FFFF0000"/>
      <name val="Calibri"/>
      <family val="2"/>
      <scheme val="minor"/>
    </font>
    <font>
      <sz val="10"/>
      <name val="Arial"/>
    </font>
  </fonts>
  <fills count="34">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indexed="4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indexed="22"/>
        <bgColor indexed="64"/>
      </patternFill>
    </fill>
    <fill>
      <patternFill patternType="solid">
        <fgColor rgb="FFFF0000"/>
        <bgColor indexed="64"/>
      </patternFill>
    </fill>
    <fill>
      <patternFill patternType="solid">
        <fgColor rgb="FFEEE8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rgb="FF000000"/>
      </patternFill>
    </fill>
    <fill>
      <patternFill patternType="solid">
        <fgColor rgb="FF00FF00"/>
        <bgColor indexed="64"/>
      </patternFill>
    </fill>
    <fill>
      <patternFill patternType="solid">
        <fgColor theme="2"/>
        <bgColor indexed="64"/>
      </patternFill>
    </fill>
    <fill>
      <patternFill patternType="solid">
        <fgColor theme="6" tint="-0.499984740745262"/>
        <bgColor indexed="64"/>
      </patternFill>
    </fill>
    <fill>
      <patternFill patternType="solid">
        <fgColor theme="9"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xf numFmtId="44" fontId="1" fillId="0" borderId="0" applyFont="0" applyFill="0" applyBorder="0" applyAlignment="0" applyProtection="0"/>
    <xf numFmtId="0" fontId="6" fillId="0" borderId="0"/>
    <xf numFmtId="44" fontId="7" fillId="0" borderId="0" applyFont="0" applyFill="0" applyBorder="0" applyAlignment="0" applyProtection="0"/>
    <xf numFmtId="0" fontId="7" fillId="0" borderId="0"/>
    <xf numFmtId="0" fontId="8" fillId="0" borderId="0"/>
    <xf numFmtId="44" fontId="10" fillId="0" borderId="0" applyFont="0" applyFill="0" applyBorder="0" applyAlignment="0" applyProtection="0"/>
    <xf numFmtId="0" fontId="10" fillId="0" borderId="0"/>
    <xf numFmtId="44" fontId="1" fillId="0" borderId="0" applyFont="0" applyFill="0" applyBorder="0" applyAlignment="0" applyProtection="0"/>
    <xf numFmtId="0" fontId="1" fillId="0" borderId="0"/>
    <xf numFmtId="44" fontId="6" fillId="0" borderId="0" applyFont="0" applyFill="0" applyBorder="0" applyAlignment="0" applyProtection="0"/>
    <xf numFmtId="9" fontId="1" fillId="0" borderId="0" applyFont="0" applyFill="0" applyBorder="0" applyAlignment="0" applyProtection="0"/>
    <xf numFmtId="0" fontId="16" fillId="0" borderId="0"/>
    <xf numFmtId="0" fontId="6" fillId="0" borderId="0"/>
    <xf numFmtId="9" fontId="26" fillId="0" borderId="0" applyFont="0" applyFill="0" applyBorder="0" applyAlignment="0" applyProtection="0"/>
    <xf numFmtId="0" fontId="1" fillId="0" borderId="0"/>
    <xf numFmtId="0" fontId="39"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0" fontId="4" fillId="0" borderId="0"/>
  </cellStyleXfs>
  <cellXfs count="462">
    <xf numFmtId="0" fontId="0" fillId="0" borderId="0" xfId="0"/>
    <xf numFmtId="0" fontId="4" fillId="0" borderId="1" xfId="0" applyFont="1" applyFill="1" applyBorder="1"/>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5" fillId="0" borderId="1" xfId="0" applyFont="1" applyFill="1" applyBorder="1"/>
    <xf numFmtId="0" fontId="0" fillId="0" borderId="1" xfId="0" applyBorder="1"/>
    <xf numFmtId="2" fontId="3" fillId="3" borderId="1" xfId="0" applyNumberFormat="1" applyFont="1" applyFill="1" applyBorder="1" applyAlignment="1">
      <alignment horizontal="center" vertical="center" wrapText="1"/>
    </xf>
    <xf numFmtId="0" fontId="2" fillId="7" borderId="0" xfId="0" applyFont="1" applyFill="1"/>
    <xf numFmtId="0" fontId="11" fillId="0" borderId="0" xfId="0" applyFont="1"/>
    <xf numFmtId="0" fontId="3" fillId="3" borderId="2" xfId="0" applyFont="1" applyFill="1" applyBorder="1" applyAlignment="1">
      <alignment horizontal="center" vertical="center" wrapText="1"/>
    </xf>
    <xf numFmtId="0" fontId="4" fillId="0" borderId="2" xfId="0" applyFont="1" applyFill="1" applyBorder="1"/>
    <xf numFmtId="44" fontId="3" fillId="3" borderId="1" xfId="1" applyFont="1" applyFill="1" applyBorder="1" applyAlignment="1">
      <alignment horizontal="center" vertical="center" wrapText="1"/>
    </xf>
    <xf numFmtId="2" fontId="0" fillId="0" borderId="1" xfId="0" applyNumberFormat="1" applyBorder="1"/>
    <xf numFmtId="44" fontId="0" fillId="0" borderId="1" xfId="1" applyFont="1" applyBorder="1"/>
    <xf numFmtId="44" fontId="9" fillId="0" borderId="1" xfId="1" applyFont="1" applyFill="1" applyBorder="1" applyProtection="1">
      <protection locked="0"/>
    </xf>
    <xf numFmtId="44" fontId="9" fillId="0" borderId="1" xfId="1" applyFont="1" applyFill="1" applyBorder="1" applyProtection="1"/>
    <xf numFmtId="44" fontId="9" fillId="0" borderId="1" xfId="1" applyFont="1" applyFill="1" applyBorder="1"/>
    <xf numFmtId="2" fontId="9" fillId="6" borderId="1" xfId="5" applyNumberFormat="1" applyFont="1" applyFill="1" applyBorder="1" applyProtection="1">
      <protection locked="0"/>
    </xf>
    <xf numFmtId="44" fontId="9" fillId="6" borderId="1" xfId="1" applyFont="1" applyFill="1" applyBorder="1" applyProtection="1">
      <protection locked="0"/>
    </xf>
    <xf numFmtId="2" fontId="9" fillId="0" borderId="1" xfId="5" applyNumberFormat="1" applyFont="1" applyFill="1" applyBorder="1" applyAlignment="1" applyProtection="1">
      <alignment horizontal="center"/>
    </xf>
    <xf numFmtId="2" fontId="9" fillId="5" borderId="1" xfId="5" applyNumberFormat="1" applyFont="1" applyFill="1" applyBorder="1"/>
    <xf numFmtId="44" fontId="9" fillId="5" borderId="1" xfId="1" applyFont="1" applyFill="1" applyBorder="1"/>
    <xf numFmtId="44" fontId="9" fillId="5" borderId="1" xfId="1" applyFont="1" applyFill="1" applyBorder="1" applyProtection="1"/>
    <xf numFmtId="44" fontId="7" fillId="6" borderId="1" xfId="1" applyFont="1" applyFill="1" applyBorder="1" applyAlignment="1" applyProtection="1">
      <protection locked="0"/>
    </xf>
    <xf numFmtId="44" fontId="9" fillId="5" borderId="1" xfId="1" applyFont="1" applyFill="1" applyBorder="1" applyAlignment="1"/>
    <xf numFmtId="44" fontId="9" fillId="6" borderId="1" xfId="1" applyFont="1" applyFill="1" applyBorder="1" applyAlignment="1" applyProtection="1">
      <protection locked="0"/>
    </xf>
    <xf numFmtId="2" fontId="9" fillId="0" borderId="1" xfId="5" applyNumberFormat="1" applyFont="1" applyFill="1" applyBorder="1" applyProtection="1">
      <protection locked="0"/>
    </xf>
    <xf numFmtId="2" fontId="9" fillId="0" borderId="1" xfId="5" applyNumberFormat="1" applyFont="1" applyFill="1" applyBorder="1"/>
    <xf numFmtId="44" fontId="7" fillId="0" borderId="1" xfId="1" applyFont="1" applyFill="1" applyBorder="1" applyAlignment="1" applyProtection="1">
      <protection locked="0"/>
    </xf>
    <xf numFmtId="44" fontId="9" fillId="0" borderId="1" xfId="1" applyFont="1" applyFill="1" applyBorder="1" applyAlignment="1"/>
    <xf numFmtId="44" fontId="9" fillId="0" borderId="1" xfId="1" applyFont="1" applyFill="1" applyBorder="1" applyAlignment="1" applyProtection="1">
      <protection locked="0"/>
    </xf>
    <xf numFmtId="44" fontId="0" fillId="0" borderId="0" xfId="0" applyNumberFormat="1"/>
    <xf numFmtId="37" fontId="9" fillId="5" borderId="3" xfId="10" applyNumberFormat="1" applyFont="1" applyFill="1" applyBorder="1"/>
    <xf numFmtId="37" fontId="9" fillId="5" borderId="3" xfId="10" applyNumberFormat="1" applyFont="1" applyFill="1" applyBorder="1" applyProtection="1"/>
    <xf numFmtId="37" fontId="9" fillId="6" borderId="3" xfId="10" applyNumberFormat="1" applyFont="1" applyFill="1" applyBorder="1" applyProtection="1">
      <protection locked="0"/>
    </xf>
    <xf numFmtId="0" fontId="0" fillId="0" borderId="0" xfId="0" pivotButton="1"/>
    <xf numFmtId="0" fontId="0" fillId="0" borderId="0" xfId="0" applyAlignment="1">
      <alignment horizontal="left"/>
    </xf>
    <xf numFmtId="2" fontId="0" fillId="0" borderId="0" xfId="0" applyNumberFormat="1" applyAlignment="1">
      <alignment horizontal="center"/>
    </xf>
    <xf numFmtId="0" fontId="0" fillId="0" borderId="1" xfId="0" applyFill="1" applyBorder="1"/>
    <xf numFmtId="0" fontId="0" fillId="0" borderId="4" xfId="0" applyBorder="1"/>
    <xf numFmtId="0" fontId="0" fillId="0" borderId="4" xfId="0" applyFill="1" applyBorder="1"/>
    <xf numFmtId="0" fontId="4" fillId="0" borderId="4" xfId="0" applyFont="1" applyFill="1" applyBorder="1"/>
    <xf numFmtId="0" fontId="4" fillId="0" borderId="5" xfId="0" applyFont="1" applyFill="1" applyBorder="1"/>
    <xf numFmtId="2" fontId="0" fillId="0" borderId="4" xfId="0" applyNumberFormat="1" applyBorder="1"/>
    <xf numFmtId="44" fontId="0" fillId="0" borderId="4" xfId="1" applyFont="1" applyBorder="1"/>
    <xf numFmtId="0" fontId="4" fillId="0" borderId="6" xfId="0" applyFont="1" applyFill="1" applyBorder="1"/>
    <xf numFmtId="0" fontId="4" fillId="0" borderId="7" xfId="0" applyFont="1" applyFill="1" applyBorder="1"/>
    <xf numFmtId="2" fontId="0" fillId="0" borderId="6" xfId="0" applyNumberFormat="1" applyBorder="1"/>
    <xf numFmtId="44" fontId="0" fillId="0" borderId="6" xfId="1" applyFont="1" applyBorder="1"/>
    <xf numFmtId="0" fontId="0" fillId="0" borderId="0" xfId="0" applyFill="1" applyBorder="1"/>
    <xf numFmtId="0" fontId="4" fillId="0" borderId="0" xfId="0" applyFont="1" applyFill="1" applyBorder="1"/>
    <xf numFmtId="2" fontId="0" fillId="0" borderId="0" xfId="0" applyNumberFormat="1" applyFill="1" applyBorder="1"/>
    <xf numFmtId="44" fontId="0" fillId="0" borderId="0" xfId="1" applyFont="1" applyFill="1" applyBorder="1"/>
    <xf numFmtId="2" fontId="0" fillId="0" borderId="0" xfId="0" applyNumberFormat="1"/>
    <xf numFmtId="164" fontId="0" fillId="0" borderId="0" xfId="0" applyNumberFormat="1"/>
    <xf numFmtId="164" fontId="0" fillId="0" borderId="0" xfId="1" applyNumberFormat="1" applyFont="1"/>
    <xf numFmtId="44" fontId="0" fillId="0" borderId="0" xfId="0" applyNumberFormat="1" applyAlignment="1">
      <alignment horizontal="center"/>
    </xf>
    <xf numFmtId="0" fontId="0" fillId="0" borderId="0" xfId="0" applyFill="1"/>
    <xf numFmtId="164" fontId="0" fillId="0" borderId="0" xfId="1" applyNumberFormat="1" applyFont="1" applyFill="1"/>
    <xf numFmtId="164" fontId="3" fillId="0" borderId="0" xfId="1" applyNumberFormat="1" applyFont="1" applyFill="1"/>
    <xf numFmtId="0" fontId="12" fillId="9" borderId="0" xfId="0" applyFont="1" applyFill="1"/>
    <xf numFmtId="0" fontId="13" fillId="9" borderId="0" xfId="0" applyFont="1" applyFill="1"/>
    <xf numFmtId="0" fontId="0" fillId="0" borderId="0" xfId="0" applyNumberFormat="1"/>
    <xf numFmtId="0" fontId="13" fillId="13" borderId="0" xfId="0" applyFont="1" applyFill="1"/>
    <xf numFmtId="0" fontId="11" fillId="0" borderId="0" xfId="0" applyFont="1" applyAlignment="1">
      <alignment horizontal="right"/>
    </xf>
    <xf numFmtId="0" fontId="3" fillId="0" borderId="0" xfId="0" applyFont="1"/>
    <xf numFmtId="0" fontId="11" fillId="0" borderId="0" xfId="0" applyFont="1" applyBorder="1"/>
    <xf numFmtId="0" fontId="0" fillId="0" borderId="0" xfId="0" applyBorder="1"/>
    <xf numFmtId="164" fontId="0" fillId="0" borderId="1" xfId="1" applyNumberFormat="1" applyFont="1" applyBorder="1"/>
    <xf numFmtId="164" fontId="3" fillId="0" borderId="0" xfId="1" applyNumberFormat="1" applyFont="1"/>
    <xf numFmtId="164" fontId="0" fillId="0" borderId="0" xfId="0" applyNumberFormat="1" applyFill="1"/>
    <xf numFmtId="164" fontId="0" fillId="0" borderId="0" xfId="1" applyNumberFormat="1" applyFont="1" applyBorder="1"/>
    <xf numFmtId="164" fontId="3" fillId="0" borderId="0" xfId="0" applyNumberFormat="1" applyFont="1"/>
    <xf numFmtId="164" fontId="11" fillId="0" borderId="0" xfId="0" applyNumberFormat="1" applyFont="1" applyAlignment="1">
      <alignment horizontal="right"/>
    </xf>
    <xf numFmtId="164" fontId="11" fillId="0" borderId="0" xfId="1" applyNumberFormat="1" applyFont="1" applyAlignment="1">
      <alignment horizontal="right"/>
    </xf>
    <xf numFmtId="164" fontId="3" fillId="0" borderId="0" xfId="1" applyNumberFormat="1" applyFont="1" applyBorder="1"/>
    <xf numFmtId="164" fontId="3" fillId="0" borderId="0" xfId="0" applyNumberFormat="1" applyFont="1" applyBorder="1" applyAlignment="1">
      <alignment horizontal="right"/>
    </xf>
    <xf numFmtId="0" fontId="0" fillId="14" borderId="0" xfId="0" applyFill="1"/>
    <xf numFmtId="0" fontId="0" fillId="15" borderId="0" xfId="0" applyFill="1"/>
    <xf numFmtId="0" fontId="3" fillId="15" borderId="0" xfId="0" applyFont="1" applyFill="1"/>
    <xf numFmtId="0" fontId="11" fillId="14" borderId="0" xfId="0" applyFont="1" applyFill="1"/>
    <xf numFmtId="164" fontId="11" fillId="14" borderId="0" xfId="0" applyNumberFormat="1" applyFont="1" applyFill="1"/>
    <xf numFmtId="0" fontId="0" fillId="0" borderId="1" xfId="0" applyBorder="1" applyAlignment="1">
      <alignment horizontal="left"/>
    </xf>
    <xf numFmtId="0" fontId="11" fillId="0" borderId="0" xfId="0" applyFont="1" applyFill="1"/>
    <xf numFmtId="44" fontId="3" fillId="0" borderId="0" xfId="1" applyNumberFormat="1" applyFont="1" applyBorder="1"/>
    <xf numFmtId="0" fontId="13" fillId="0" borderId="0" xfId="0" applyFont="1" applyFill="1"/>
    <xf numFmtId="44" fontId="0" fillId="0" borderId="0" xfId="0" applyNumberFormat="1" applyFill="1" applyAlignment="1">
      <alignment horizontal="center"/>
    </xf>
    <xf numFmtId="164" fontId="0" fillId="0" borderId="0" xfId="1" applyNumberFormat="1" applyFont="1" applyFill="1" applyBorder="1"/>
    <xf numFmtId="0" fontId="11"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9" fontId="0" fillId="0" borderId="1" xfId="11" applyFont="1" applyFill="1" applyBorder="1"/>
    <xf numFmtId="164" fontId="3" fillId="0" borderId="1" xfId="0" applyNumberFormat="1" applyFont="1" applyBorder="1"/>
    <xf numFmtId="9" fontId="3" fillId="0" borderId="1" xfId="0" applyNumberFormat="1" applyFont="1" applyFill="1" applyBorder="1"/>
    <xf numFmtId="0" fontId="11" fillId="0" borderId="1" xfId="0" applyFont="1" applyBorder="1" applyAlignment="1">
      <alignment horizontal="center"/>
    </xf>
    <xf numFmtId="0" fontId="11" fillId="0" borderId="1" xfId="0" applyFont="1" applyFill="1" applyBorder="1" applyAlignment="1">
      <alignment horizontal="center"/>
    </xf>
    <xf numFmtId="0" fontId="11" fillId="15" borderId="0" xfId="0" applyFont="1" applyFill="1"/>
    <xf numFmtId="0" fontId="5" fillId="0" borderId="0" xfId="0" applyFont="1" applyFill="1" applyBorder="1"/>
    <xf numFmtId="0" fontId="0" fillId="0" borderId="1" xfId="0" applyFont="1" applyBorder="1" applyAlignment="1">
      <alignment horizontal="left"/>
    </xf>
    <xf numFmtId="0" fontId="3" fillId="0" borderId="1" xfId="0" applyFont="1" applyBorder="1"/>
    <xf numFmtId="0" fontId="3" fillId="0" borderId="0" xfId="0" applyFont="1" applyAlignment="1">
      <alignment horizontal="center"/>
    </xf>
    <xf numFmtId="0" fontId="0" fillId="16" borderId="0" xfId="0" applyFill="1" applyBorder="1"/>
    <xf numFmtId="0" fontId="3" fillId="16" borderId="0" xfId="0" applyFont="1" applyFill="1" applyBorder="1" applyAlignment="1">
      <alignment horizontal="center"/>
    </xf>
    <xf numFmtId="164" fontId="0" fillId="16" borderId="15" xfId="1" applyNumberFormat="1" applyFont="1" applyFill="1" applyBorder="1"/>
    <xf numFmtId="2" fontId="0" fillId="16" borderId="15" xfId="0" applyNumberFormat="1" applyFill="1" applyBorder="1" applyAlignment="1">
      <alignment horizontal="center"/>
    </xf>
    <xf numFmtId="164" fontId="0" fillId="16" borderId="0" xfId="1" applyNumberFormat="1" applyFont="1" applyFill="1" applyBorder="1"/>
    <xf numFmtId="2" fontId="0" fillId="16" borderId="0" xfId="0" applyNumberFormat="1" applyFill="1" applyBorder="1" applyAlignment="1">
      <alignment horizontal="center"/>
    </xf>
    <xf numFmtId="164" fontId="0" fillId="16" borderId="3" xfId="1" applyNumberFormat="1" applyFont="1" applyFill="1" applyBorder="1"/>
    <xf numFmtId="2" fontId="0" fillId="16" borderId="3" xfId="0" applyNumberFormat="1" applyFill="1" applyBorder="1" applyAlignment="1">
      <alignment horizontal="center"/>
    </xf>
    <xf numFmtId="0" fontId="11" fillId="16" borderId="16" xfId="0" applyFont="1" applyFill="1" applyBorder="1"/>
    <xf numFmtId="2" fontId="11" fillId="16" borderId="16" xfId="0" applyNumberFormat="1" applyFont="1" applyFill="1" applyBorder="1" applyAlignment="1">
      <alignment horizontal="center"/>
    </xf>
    <xf numFmtId="164" fontId="11" fillId="16" borderId="16" xfId="1" applyNumberFormat="1" applyFont="1" applyFill="1" applyBorder="1"/>
    <xf numFmtId="0" fontId="15" fillId="16" borderId="0" xfId="0" applyFont="1" applyFill="1" applyBorder="1"/>
    <xf numFmtId="10" fontId="15" fillId="16" borderId="0" xfId="0" applyNumberFormat="1" applyFont="1" applyFill="1" applyBorder="1" applyAlignment="1">
      <alignment horizontal="center"/>
    </xf>
    <xf numFmtId="164" fontId="11" fillId="16" borderId="0" xfId="0" applyNumberFormat="1" applyFont="1" applyFill="1" applyBorder="1"/>
    <xf numFmtId="164" fontId="0" fillId="16" borderId="0" xfId="0" applyNumberFormat="1" applyFill="1" applyBorder="1"/>
    <xf numFmtId="0" fontId="0" fillId="16" borderId="16" xfId="0" applyFill="1" applyBorder="1"/>
    <xf numFmtId="164" fontId="11" fillId="16" borderId="16" xfId="0" applyNumberFormat="1" applyFont="1" applyFill="1" applyBorder="1"/>
    <xf numFmtId="164" fontId="15" fillId="16" borderId="0" xfId="0" applyNumberFormat="1" applyFont="1" applyFill="1" applyBorder="1" applyAlignment="1">
      <alignment horizontal="center"/>
    </xf>
    <xf numFmtId="164" fontId="15" fillId="16" borderId="0" xfId="1" applyNumberFormat="1" applyFont="1" applyFill="1" applyBorder="1"/>
    <xf numFmtId="164" fontId="0" fillId="16" borderId="16" xfId="0" applyNumberFormat="1" applyFill="1" applyBorder="1"/>
    <xf numFmtId="0" fontId="0" fillId="16" borderId="17" xfId="0" applyFill="1" applyBorder="1"/>
    <xf numFmtId="165" fontId="15" fillId="16" borderId="17" xfId="0" applyNumberFormat="1" applyFont="1" applyFill="1" applyBorder="1" applyAlignment="1">
      <alignment horizontal="center"/>
    </xf>
    <xf numFmtId="164" fontId="0" fillId="16" borderId="17" xfId="0" applyNumberFormat="1" applyFill="1" applyBorder="1"/>
    <xf numFmtId="164" fontId="15" fillId="16" borderId="0" xfId="0" applyNumberFormat="1" applyFont="1" applyFill="1" applyBorder="1"/>
    <xf numFmtId="164" fontId="3" fillId="16" borderId="0" xfId="0" applyNumberFormat="1" applyFont="1" applyFill="1" applyBorder="1"/>
    <xf numFmtId="0" fontId="0" fillId="16" borderId="19" xfId="0" applyFill="1" applyBorder="1"/>
    <xf numFmtId="0" fontId="16" fillId="0" borderId="0" xfId="12" applyFill="1"/>
    <xf numFmtId="0" fontId="16" fillId="0" borderId="0" xfId="12" applyFont="1" applyFill="1"/>
    <xf numFmtId="0" fontId="11" fillId="16" borderId="0" xfId="0" applyFont="1" applyFill="1" applyBorder="1" applyAlignment="1">
      <alignment horizontal="center"/>
    </xf>
    <xf numFmtId="164" fontId="3" fillId="15" borderId="18" xfId="0" applyNumberFormat="1" applyFont="1" applyFill="1" applyBorder="1"/>
    <xf numFmtId="0" fontId="0" fillId="16" borderId="20" xfId="0" applyFill="1" applyBorder="1"/>
    <xf numFmtId="0" fontId="3" fillId="16" borderId="22" xfId="0" applyFont="1" applyFill="1" applyBorder="1"/>
    <xf numFmtId="0" fontId="3" fillId="16" borderId="20" xfId="0" applyFont="1" applyFill="1" applyBorder="1"/>
    <xf numFmtId="0" fontId="3" fillId="16" borderId="23" xfId="0" applyFont="1" applyFill="1" applyBorder="1"/>
    <xf numFmtId="0" fontId="11" fillId="16" borderId="24" xfId="0" applyFont="1" applyFill="1" applyBorder="1"/>
    <xf numFmtId="0" fontId="0" fillId="16" borderId="21" xfId="0" applyFill="1" applyBorder="1"/>
    <xf numFmtId="0" fontId="15" fillId="16" borderId="20" xfId="0" applyFont="1" applyFill="1" applyBorder="1"/>
    <xf numFmtId="0" fontId="15" fillId="16" borderId="25" xfId="0" applyFont="1" applyFill="1" applyBorder="1"/>
    <xf numFmtId="0" fontId="11" fillId="16" borderId="20" xfId="0" applyFont="1" applyFill="1" applyBorder="1"/>
    <xf numFmtId="0" fontId="0" fillId="16" borderId="26" xfId="0" applyFill="1" applyBorder="1"/>
    <xf numFmtId="0" fontId="0" fillId="16" borderId="27" xfId="0" applyFill="1" applyBorder="1"/>
    <xf numFmtId="0" fontId="0" fillId="16" borderId="28" xfId="0" applyFill="1" applyBorder="1"/>
    <xf numFmtId="0" fontId="0" fillId="16" borderId="29" xfId="0" applyFill="1" applyBorder="1"/>
    <xf numFmtId="0" fontId="0" fillId="16" borderId="30" xfId="0" applyFill="1" applyBorder="1"/>
    <xf numFmtId="0" fontId="11" fillId="16" borderId="20" xfId="0" applyFont="1" applyFill="1" applyBorder="1" applyAlignment="1">
      <alignment horizontal="center"/>
    </xf>
    <xf numFmtId="0" fontId="0" fillId="17" borderId="0" xfId="0" applyFill="1"/>
    <xf numFmtId="0" fontId="0" fillId="17" borderId="0" xfId="0" applyFill="1" applyBorder="1"/>
    <xf numFmtId="0" fontId="3" fillId="16" borderId="29" xfId="0" applyFont="1" applyFill="1" applyBorder="1" applyAlignment="1">
      <alignment horizontal="center"/>
    </xf>
    <xf numFmtId="0" fontId="11" fillId="16" borderId="29" xfId="0" applyFont="1" applyFill="1" applyBorder="1" applyAlignment="1">
      <alignment horizontal="center"/>
    </xf>
    <xf numFmtId="0" fontId="0" fillId="18" borderId="12" xfId="0" applyFill="1" applyBorder="1"/>
    <xf numFmtId="0" fontId="3" fillId="18" borderId="13" xfId="0" applyFont="1" applyFill="1" applyBorder="1" applyAlignment="1">
      <alignment horizontal="right"/>
    </xf>
    <xf numFmtId="0" fontId="4" fillId="0" borderId="9" xfId="0" applyFont="1" applyFill="1" applyBorder="1" applyAlignment="1">
      <alignment horizontal="left" vertical="center" wrapText="1"/>
    </xf>
    <xf numFmtId="164" fontId="0" fillId="12" borderId="1" xfId="1" applyNumberFormat="1" applyFont="1" applyFill="1" applyBorder="1"/>
    <xf numFmtId="44" fontId="0" fillId="12" borderId="0" xfId="0" applyNumberFormat="1" applyFill="1" applyAlignment="1">
      <alignment horizontal="center"/>
    </xf>
    <xf numFmtId="2" fontId="0" fillId="0" borderId="1" xfId="0" applyNumberFormat="1" applyBorder="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0" fontId="0" fillId="0" borderId="1" xfId="0" applyBorder="1" applyAlignment="1">
      <alignment horizontal="center"/>
    </xf>
    <xf numFmtId="2" fontId="0" fillId="0" borderId="1" xfId="1" applyNumberFormat="1" applyFont="1" applyBorder="1" applyAlignment="1">
      <alignment horizontal="center"/>
    </xf>
    <xf numFmtId="0" fontId="11" fillId="0" borderId="4" xfId="0" applyFont="1" applyBorder="1" applyAlignment="1">
      <alignment horizontal="center"/>
    </xf>
    <xf numFmtId="0" fontId="20" fillId="19" borderId="0" xfId="0" applyFont="1" applyFill="1" applyBorder="1"/>
    <xf numFmtId="0" fontId="21" fillId="19" borderId="21" xfId="0" applyFont="1" applyFill="1" applyBorder="1"/>
    <xf numFmtId="0" fontId="22" fillId="19" borderId="19" xfId="0" applyFont="1" applyFill="1" applyBorder="1"/>
    <xf numFmtId="0" fontId="21" fillId="19" borderId="27" xfId="0" applyFont="1" applyFill="1" applyBorder="1"/>
    <xf numFmtId="0" fontId="21" fillId="0" borderId="0" xfId="0" applyFont="1"/>
    <xf numFmtId="0" fontId="6" fillId="21" borderId="0" xfId="0" applyFont="1" applyFill="1"/>
    <xf numFmtId="0" fontId="23" fillId="22" borderId="0" xfId="0" applyFont="1" applyFill="1"/>
    <xf numFmtId="0" fontId="23" fillId="23" borderId="0" xfId="0" applyFont="1" applyFill="1"/>
    <xf numFmtId="0" fontId="23" fillId="24" borderId="0" xfId="0" applyFont="1" applyFill="1"/>
    <xf numFmtId="14" fontId="21" fillId="0" borderId="0" xfId="0" applyNumberFormat="1" applyFont="1"/>
    <xf numFmtId="166" fontId="0" fillId="0" borderId="0" xfId="0" applyNumberFormat="1"/>
    <xf numFmtId="0" fontId="6" fillId="0" borderId="0" xfId="13"/>
    <xf numFmtId="0" fontId="21" fillId="0" borderId="0" xfId="13" applyFont="1"/>
    <xf numFmtId="0" fontId="24" fillId="0" borderId="0" xfId="13" applyFont="1"/>
    <xf numFmtId="0" fontId="25" fillId="0" borderId="0" xfId="13" applyFont="1"/>
    <xf numFmtId="0" fontId="6" fillId="0" borderId="5" xfId="13" applyBorder="1"/>
    <xf numFmtId="0" fontId="6" fillId="0" borderId="15" xfId="13" applyBorder="1"/>
    <xf numFmtId="0" fontId="6" fillId="0" borderId="8" xfId="13" applyBorder="1"/>
    <xf numFmtId="0" fontId="6" fillId="0" borderId="9" xfId="13" applyBorder="1"/>
    <xf numFmtId="0" fontId="6" fillId="0" borderId="0" xfId="13" applyBorder="1" applyAlignment="1">
      <alignment horizontal="right"/>
    </xf>
    <xf numFmtId="0" fontId="6" fillId="20" borderId="0" xfId="4" applyFont="1" applyFill="1"/>
    <xf numFmtId="0" fontId="6" fillId="0" borderId="0" xfId="13" applyBorder="1"/>
    <xf numFmtId="0" fontId="6" fillId="0" borderId="10" xfId="13" applyBorder="1"/>
    <xf numFmtId="0" fontId="21" fillId="0" borderId="0" xfId="13" applyFont="1" applyBorder="1"/>
    <xf numFmtId="14" fontId="21" fillId="0" borderId="0" xfId="4" applyNumberFormat="1" applyFont="1" applyBorder="1"/>
    <xf numFmtId="0" fontId="27" fillId="0" borderId="10" xfId="13" applyFont="1" applyBorder="1" applyAlignment="1">
      <alignment horizontal="center"/>
    </xf>
    <xf numFmtId="2" fontId="6" fillId="0" borderId="10" xfId="13" applyNumberFormat="1" applyBorder="1" applyAlignment="1">
      <alignment horizontal="center"/>
    </xf>
    <xf numFmtId="0" fontId="6" fillId="0" borderId="15" xfId="13" applyBorder="1" applyAlignment="1">
      <alignment horizontal="right"/>
    </xf>
    <xf numFmtId="2" fontId="6" fillId="0" borderId="8" xfId="13" applyNumberFormat="1" applyBorder="1" applyAlignment="1">
      <alignment horizontal="center"/>
    </xf>
    <xf numFmtId="0" fontId="21" fillId="0" borderId="0" xfId="13" applyFont="1" applyFill="1" applyBorder="1" applyAlignment="1">
      <alignment horizontal="right"/>
    </xf>
    <xf numFmtId="10" fontId="21" fillId="0" borderId="10" xfId="14" applyNumberFormat="1" applyFont="1" applyFill="1" applyBorder="1" applyAlignment="1">
      <alignment horizontal="center"/>
    </xf>
    <xf numFmtId="0" fontId="21" fillId="12" borderId="0" xfId="13" applyFont="1" applyFill="1" applyBorder="1" applyAlignment="1">
      <alignment horizontal="right"/>
    </xf>
    <xf numFmtId="10" fontId="21" fillId="12" borderId="10" xfId="14" applyNumberFormat="1" applyFont="1" applyFill="1" applyBorder="1" applyAlignment="1">
      <alignment horizontal="center"/>
    </xf>
    <xf numFmtId="0" fontId="6" fillId="0" borderId="7" xfId="13" applyBorder="1"/>
    <xf numFmtId="0" fontId="6" fillId="0" borderId="3" xfId="13" applyBorder="1"/>
    <xf numFmtId="0" fontId="6" fillId="0" borderId="11" xfId="13" applyBorder="1" applyAlignment="1">
      <alignment horizontal="center"/>
    </xf>
    <xf numFmtId="0" fontId="6" fillId="0" borderId="11" xfId="13" applyBorder="1"/>
    <xf numFmtId="9" fontId="0" fillId="0" borderId="0" xfId="11" applyFont="1"/>
    <xf numFmtId="164" fontId="0" fillId="0" borderId="1" xfId="0" applyNumberFormat="1" applyBorder="1"/>
    <xf numFmtId="164" fontId="0" fillId="0" borderId="1" xfId="0" applyNumberFormat="1" applyBorder="1" applyAlignment="1">
      <alignment horizontal="center"/>
    </xf>
    <xf numFmtId="167" fontId="1" fillId="0" borderId="1" xfId="15" applyNumberFormat="1" applyFont="1" applyFill="1" applyBorder="1"/>
    <xf numFmtId="3" fontId="1" fillId="0" borderId="1" xfId="15" applyNumberFormat="1" applyFont="1" applyFill="1" applyBorder="1" applyAlignment="1">
      <alignment horizontal="center" wrapText="1"/>
    </xf>
    <xf numFmtId="167" fontId="0" fillId="0" borderId="1" xfId="15" applyNumberFormat="1" applyFont="1" applyFill="1" applyBorder="1"/>
    <xf numFmtId="3" fontId="0" fillId="0" borderId="1" xfId="15" applyNumberFormat="1" applyFont="1" applyFill="1" applyBorder="1" applyAlignment="1">
      <alignment horizontal="center" wrapText="1"/>
    </xf>
    <xf numFmtId="168" fontId="0" fillId="0" borderId="0" xfId="1" applyNumberFormat="1" applyFont="1"/>
    <xf numFmtId="168" fontId="3" fillId="15" borderId="1" xfId="1" applyNumberFormat="1" applyFont="1" applyFill="1" applyBorder="1" applyAlignment="1">
      <alignment horizontal="center" vertical="center" wrapText="1"/>
    </xf>
    <xf numFmtId="0" fontId="15" fillId="0" borderId="1" xfId="0" applyFont="1" applyFill="1" applyBorder="1" applyAlignment="1">
      <alignment horizontal="center"/>
    </xf>
    <xf numFmtId="42" fontId="1" fillId="0" borderId="1" xfId="0" applyNumberFormat="1" applyFont="1" applyFill="1" applyBorder="1" applyAlignment="1">
      <alignment horizontal="right"/>
    </xf>
    <xf numFmtId="164" fontId="15" fillId="0" borderId="1" xfId="1" applyNumberFormat="1" applyFont="1" applyFill="1" applyBorder="1"/>
    <xf numFmtId="9" fontId="15" fillId="0" borderId="1" xfId="11" applyFont="1" applyFill="1" applyBorder="1"/>
    <xf numFmtId="164" fontId="0" fillId="0" borderId="0" xfId="0" applyNumberFormat="1" applyAlignment="1">
      <alignment horizontal="center"/>
    </xf>
    <xf numFmtId="164" fontId="0" fillId="0" borderId="1" xfId="0" applyNumberFormat="1" applyFill="1" applyBorder="1"/>
    <xf numFmtId="164" fontId="3" fillId="0" borderId="1" xfId="0" applyNumberFormat="1" applyFont="1" applyFill="1" applyBorder="1"/>
    <xf numFmtId="164" fontId="3" fillId="18" borderId="14" xfId="0" applyNumberFormat="1" applyFont="1" applyFill="1" applyBorder="1"/>
    <xf numFmtId="164" fontId="0" fillId="12" borderId="1" xfId="0" applyNumberFormat="1" applyFill="1" applyBorder="1"/>
    <xf numFmtId="164" fontId="9" fillId="0" borderId="0" xfId="1" applyNumberFormat="1" applyFont="1" applyFill="1" applyBorder="1" applyProtection="1">
      <protection locked="0"/>
    </xf>
    <xf numFmtId="164" fontId="0" fillId="0" borderId="0" xfId="0" applyNumberFormat="1" applyFill="1" applyBorder="1"/>
    <xf numFmtId="44" fontId="0" fillId="0" borderId="0" xfId="0" applyNumberFormat="1" applyBorder="1"/>
    <xf numFmtId="0" fontId="0" fillId="11" borderId="0" xfId="0" applyFill="1" applyAlignment="1">
      <alignment horizontal="center"/>
    </xf>
    <xf numFmtId="0" fontId="0" fillId="25" borderId="0" xfId="0" applyFill="1" applyAlignment="1">
      <alignment horizontal="center"/>
    </xf>
    <xf numFmtId="0" fontId="3" fillId="11" borderId="0" xfId="0" applyFont="1" applyFill="1" applyAlignment="1">
      <alignment horizontal="center"/>
    </xf>
    <xf numFmtId="164" fontId="3" fillId="15" borderId="0" xfId="1" applyNumberFormat="1" applyFont="1" applyFill="1" applyBorder="1"/>
    <xf numFmtId="0" fontId="3" fillId="0" borderId="0" xfId="0" applyFont="1" applyFill="1"/>
    <xf numFmtId="0" fontId="28" fillId="0" borderId="0" xfId="0" applyFont="1" applyFill="1"/>
    <xf numFmtId="0" fontId="0" fillId="0" borderId="0" xfId="0" applyFill="1" applyAlignment="1">
      <alignment horizontal="left"/>
    </xf>
    <xf numFmtId="2" fontId="0" fillId="0" borderId="0" xfId="0" applyNumberFormat="1" applyFill="1"/>
    <xf numFmtId="0" fontId="0" fillId="0" borderId="0" xfId="0" applyFill="1" applyAlignment="1">
      <alignment vertical="center" wrapText="1"/>
    </xf>
    <xf numFmtId="0" fontId="4" fillId="10" borderId="0" xfId="0" applyFont="1" applyFill="1" applyBorder="1" applyAlignment="1">
      <alignment vertical="center" wrapText="1"/>
    </xf>
    <xf numFmtId="0" fontId="0" fillId="10" borderId="0" xfId="0" applyFill="1" applyBorder="1" applyAlignment="1">
      <alignment wrapText="1"/>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0" fillId="10" borderId="0" xfId="0" applyFill="1" applyAlignment="1">
      <alignment vertical="center" wrapText="1"/>
    </xf>
    <xf numFmtId="0" fontId="11" fillId="12" borderId="0" xfId="0" applyFont="1" applyFill="1"/>
    <xf numFmtId="167" fontId="3" fillId="15" borderId="1" xfId="15" applyNumberFormat="1" applyFont="1" applyFill="1" applyBorder="1" applyAlignment="1">
      <alignment horizontal="center" vertical="center"/>
    </xf>
    <xf numFmtId="0" fontId="3" fillId="13" borderId="1" xfId="15" applyFont="1" applyFill="1" applyBorder="1" applyAlignment="1">
      <alignment horizontal="center" vertical="center" wrapText="1"/>
    </xf>
    <xf numFmtId="164" fontId="3" fillId="0" borderId="0" xfId="0" applyNumberFormat="1" applyFont="1" applyFill="1" applyBorder="1"/>
    <xf numFmtId="44" fontId="3" fillId="0" borderId="0" xfId="0" applyNumberFormat="1" applyFont="1"/>
    <xf numFmtId="167" fontId="0" fillId="26" borderId="1" xfId="15" applyNumberFormat="1" applyFont="1" applyFill="1" applyBorder="1"/>
    <xf numFmtId="3" fontId="1" fillId="26" borderId="1" xfId="15" applyNumberFormat="1" applyFont="1" applyFill="1" applyBorder="1" applyAlignment="1">
      <alignment horizontal="center" wrapText="1"/>
    </xf>
    <xf numFmtId="168" fontId="29" fillId="8" borderId="1" xfId="1" applyNumberFormat="1" applyFont="1" applyFill="1" applyBorder="1" applyAlignment="1">
      <alignment horizontal="center" vertical="center" wrapText="1"/>
    </xf>
    <xf numFmtId="168" fontId="3" fillId="27" borderId="1" xfId="1" applyNumberFormat="1" applyFont="1" applyFill="1" applyBorder="1" applyAlignment="1">
      <alignment horizontal="center" vertical="center" wrapText="1"/>
    </xf>
    <xf numFmtId="0" fontId="0" fillId="0" borderId="2" xfId="0" applyBorder="1"/>
    <xf numFmtId="164" fontId="3" fillId="0" borderId="31" xfId="1" applyNumberFormat="1" applyFont="1" applyBorder="1"/>
    <xf numFmtId="164" fontId="3" fillId="0" borderId="32" xfId="1" applyNumberFormat="1" applyFont="1" applyBorder="1"/>
    <xf numFmtId="0" fontId="0" fillId="14" borderId="0" xfId="0" applyFill="1" applyBorder="1"/>
    <xf numFmtId="9" fontId="0" fillId="0" borderId="1" xfId="0" applyNumberFormat="1" applyFill="1" applyBorder="1"/>
    <xf numFmtId="164" fontId="0" fillId="0" borderId="1" xfId="1" applyNumberFormat="1" applyFont="1" applyFill="1" applyBorder="1"/>
    <xf numFmtId="0" fontId="11" fillId="0" borderId="1" xfId="0" applyFont="1" applyFill="1" applyBorder="1"/>
    <xf numFmtId="0" fontId="0" fillId="28" borderId="0" xfId="0" applyFill="1"/>
    <xf numFmtId="164" fontId="0" fillId="0" borderId="1" xfId="1" applyNumberFormat="1" applyFont="1" applyBorder="1" applyAlignment="1">
      <alignment horizontal="left"/>
    </xf>
    <xf numFmtId="164" fontId="0" fillId="0" borderId="1" xfId="1" applyNumberFormat="1" applyFont="1" applyBorder="1" applyAlignment="1">
      <alignment horizontal="left" indent="10"/>
    </xf>
    <xf numFmtId="164" fontId="0" fillId="0" borderId="1" xfId="1" applyNumberFormat="1" applyFont="1" applyBorder="1" applyAlignment="1">
      <alignment horizontal="right"/>
    </xf>
    <xf numFmtId="0" fontId="0" fillId="25" borderId="0" xfId="0" applyFill="1"/>
    <xf numFmtId="0" fontId="11" fillId="25" borderId="0" xfId="0" applyFont="1" applyFill="1"/>
    <xf numFmtId="0" fontId="3" fillId="25" borderId="0" xfId="0" applyFont="1" applyFill="1" applyBorder="1"/>
    <xf numFmtId="0" fontId="30" fillId="9" borderId="0" xfId="0" applyFont="1" applyFill="1"/>
    <xf numFmtId="164" fontId="0" fillId="0" borderId="33" xfId="1" applyNumberFormat="1" applyFont="1" applyBorder="1"/>
    <xf numFmtId="164" fontId="0" fillId="0" borderId="33" xfId="1" applyNumberFormat="1" applyFont="1" applyBorder="1" applyAlignment="1">
      <alignment horizontal="left"/>
    </xf>
    <xf numFmtId="2" fontId="0" fillId="0" borderId="33" xfId="0" applyNumberFormat="1" applyBorder="1" applyAlignment="1">
      <alignment horizontal="right"/>
    </xf>
    <xf numFmtId="44" fontId="0" fillId="28" borderId="0" xfId="0" applyNumberFormat="1" applyFill="1"/>
    <xf numFmtId="0" fontId="0" fillId="0" borderId="28" xfId="0" applyBorder="1"/>
    <xf numFmtId="0" fontId="3" fillId="0" borderId="34" xfId="0" applyFont="1" applyBorder="1" applyAlignment="1">
      <alignment horizontal="center"/>
    </xf>
    <xf numFmtId="0" fontId="3" fillId="0" borderId="35" xfId="0" applyFont="1" applyBorder="1" applyAlignment="1">
      <alignment horizontal="center"/>
    </xf>
    <xf numFmtId="0" fontId="15" fillId="0" borderId="36" xfId="0" applyFont="1" applyBorder="1" applyAlignment="1">
      <alignment horizontal="right"/>
    </xf>
    <xf numFmtId="164" fontId="0" fillId="0" borderId="37" xfId="1" applyNumberFormat="1" applyFont="1" applyBorder="1" applyAlignment="1">
      <alignment horizontal="left"/>
    </xf>
    <xf numFmtId="2" fontId="0" fillId="0" borderId="37" xfId="0" applyNumberFormat="1" applyBorder="1" applyAlignment="1">
      <alignment horizontal="right"/>
    </xf>
    <xf numFmtId="0" fontId="11" fillId="0" borderId="24" xfId="0" applyFont="1" applyBorder="1" applyAlignment="1">
      <alignment horizontal="right"/>
    </xf>
    <xf numFmtId="0" fontId="15" fillId="0" borderId="24" xfId="0" applyFont="1" applyBorder="1" applyAlignment="1">
      <alignment horizontal="right"/>
    </xf>
    <xf numFmtId="0" fontId="15" fillId="16" borderId="24" xfId="0" applyFont="1" applyFill="1" applyBorder="1" applyAlignment="1">
      <alignment horizontal="right"/>
    </xf>
    <xf numFmtId="0" fontId="11" fillId="0" borderId="36" xfId="0" applyFont="1" applyBorder="1" applyAlignment="1">
      <alignment horizontal="right"/>
    </xf>
    <xf numFmtId="164" fontId="11" fillId="0" borderId="1" xfId="0" applyNumberFormat="1" applyFont="1" applyBorder="1" applyAlignment="1">
      <alignment horizontal="left"/>
    </xf>
    <xf numFmtId="164" fontId="11" fillId="0" borderId="37" xfId="0" applyNumberFormat="1" applyFont="1" applyBorder="1" applyAlignment="1">
      <alignment horizontal="left"/>
    </xf>
    <xf numFmtId="164" fontId="0" fillId="0" borderId="1" xfId="0" applyNumberFormat="1" applyBorder="1" applyAlignment="1">
      <alignment horizontal="left"/>
    </xf>
    <xf numFmtId="164" fontId="0" fillId="0" borderId="37" xfId="0" applyNumberFormat="1" applyBorder="1" applyAlignment="1">
      <alignment horizontal="left"/>
    </xf>
    <xf numFmtId="0" fontId="3" fillId="16" borderId="15" xfId="0" applyFont="1" applyFill="1" applyBorder="1"/>
    <xf numFmtId="0" fontId="3" fillId="16" borderId="0" xfId="0" applyFont="1" applyFill="1" applyBorder="1"/>
    <xf numFmtId="0" fontId="3" fillId="16" borderId="3" xfId="0" applyFont="1" applyFill="1" applyBorder="1"/>
    <xf numFmtId="0" fontId="15" fillId="16" borderId="17" xfId="0" applyFont="1" applyFill="1" applyBorder="1"/>
    <xf numFmtId="0" fontId="11" fillId="16" borderId="0" xfId="0" applyFont="1" applyFill="1" applyBorder="1"/>
    <xf numFmtId="0" fontId="14" fillId="0" borderId="42" xfId="0" applyFont="1" applyFill="1" applyBorder="1" applyAlignment="1">
      <alignment horizontal="center" vertical="center"/>
    </xf>
    <xf numFmtId="0" fontId="31" fillId="0" borderId="6" xfId="0" applyFont="1" applyFill="1" applyBorder="1" applyAlignment="1">
      <alignment horizontal="center"/>
    </xf>
    <xf numFmtId="0" fontId="0" fillId="0" borderId="23" xfId="0" applyFill="1" applyBorder="1"/>
    <xf numFmtId="0" fontId="0" fillId="0" borderId="1" xfId="0" applyFill="1" applyBorder="1" applyAlignment="1">
      <alignment horizontal="right"/>
    </xf>
    <xf numFmtId="44" fontId="6" fillId="6" borderId="1" xfId="1" applyFont="1" applyFill="1" applyBorder="1" applyAlignment="1" applyProtection="1">
      <protection locked="0"/>
    </xf>
    <xf numFmtId="2" fontId="0" fillId="0" borderId="1" xfId="0" applyNumberFormat="1" applyFont="1" applyBorder="1"/>
    <xf numFmtId="44" fontId="1" fillId="0" borderId="1" xfId="1" applyFont="1" applyBorder="1"/>
    <xf numFmtId="44" fontId="6" fillId="0" borderId="1" xfId="1" applyFont="1" applyFill="1" applyBorder="1" applyAlignment="1" applyProtection="1">
      <protection locked="0"/>
    </xf>
    <xf numFmtId="37" fontId="9" fillId="0" borderId="0" xfId="10" applyNumberFormat="1" applyFont="1" applyFill="1" applyBorder="1" applyProtection="1">
      <protection locked="0"/>
    </xf>
    <xf numFmtId="37" fontId="9" fillId="0" borderId="0" xfId="10" applyNumberFormat="1" applyFont="1" applyFill="1" applyBorder="1" applyProtection="1"/>
    <xf numFmtId="37" fontId="9" fillId="0" borderId="0" xfId="10" applyNumberFormat="1" applyFont="1" applyFill="1" applyBorder="1"/>
    <xf numFmtId="0" fontId="3" fillId="28" borderId="0" xfId="0" applyFont="1" applyFill="1" applyAlignment="1">
      <alignment horizontal="center" vertical="center"/>
    </xf>
    <xf numFmtId="0" fontId="11" fillId="30" borderId="0" xfId="0" applyFont="1" applyFill="1"/>
    <xf numFmtId="44" fontId="0" fillId="0" borderId="1" xfId="0" applyNumberFormat="1" applyFill="1" applyBorder="1"/>
    <xf numFmtId="0" fontId="5" fillId="0" borderId="1" xfId="0" applyFont="1" applyFill="1" applyBorder="1" applyAlignment="1">
      <alignment horizontal="right"/>
    </xf>
    <xf numFmtId="164" fontId="11" fillId="7" borderId="0" xfId="0" applyNumberFormat="1" applyFont="1" applyFill="1"/>
    <xf numFmtId="0" fontId="31" fillId="16" borderId="20" xfId="0" applyFont="1" applyFill="1" applyBorder="1" applyAlignment="1">
      <alignment horizontal="center"/>
    </xf>
    <xf numFmtId="0" fontId="0" fillId="16" borderId="41" xfId="0" applyFill="1" applyBorder="1"/>
    <xf numFmtId="169" fontId="32" fillId="16" borderId="20" xfId="0" applyNumberFormat="1" applyFont="1" applyFill="1" applyBorder="1"/>
    <xf numFmtId="164" fontId="32" fillId="16" borderId="41" xfId="1" applyNumberFormat="1" applyFont="1" applyFill="1" applyBorder="1"/>
    <xf numFmtId="164" fontId="29" fillId="16" borderId="41" xfId="1" applyNumberFormat="1" applyFont="1" applyFill="1" applyBorder="1"/>
    <xf numFmtId="0" fontId="0" fillId="16" borderId="21" xfId="0" applyFont="1" applyFill="1" applyBorder="1"/>
    <xf numFmtId="0" fontId="3" fillId="16" borderId="20" xfId="0" applyFont="1" applyFill="1" applyBorder="1" applyAlignment="1">
      <alignment horizontal="center"/>
    </xf>
    <xf numFmtId="0" fontId="0" fillId="16" borderId="41" xfId="0" applyFont="1" applyFill="1" applyBorder="1" applyAlignment="1"/>
    <xf numFmtId="0" fontId="3" fillId="16" borderId="41" xfId="0" applyFont="1" applyFill="1" applyBorder="1" applyAlignment="1"/>
    <xf numFmtId="0" fontId="14" fillId="16" borderId="21" xfId="0" applyFont="1" applyFill="1" applyBorder="1" applyAlignment="1">
      <alignment horizontal="center" vertical="center"/>
    </xf>
    <xf numFmtId="2" fontId="0" fillId="16" borderId="41" xfId="0" applyNumberFormat="1" applyFill="1" applyBorder="1"/>
    <xf numFmtId="2" fontId="32" fillId="16" borderId="41" xfId="0" applyNumberFormat="1" applyFont="1" applyFill="1" applyBorder="1" applyAlignment="1">
      <alignment horizontal="right"/>
    </xf>
    <xf numFmtId="0" fontId="34" fillId="16" borderId="41" xfId="0" applyFont="1" applyFill="1" applyBorder="1" applyAlignment="1"/>
    <xf numFmtId="0" fontId="31" fillId="16" borderId="41" xfId="0" applyFont="1" applyFill="1" applyBorder="1" applyAlignment="1">
      <alignment horizontal="center"/>
    </xf>
    <xf numFmtId="0" fontId="0" fillId="16" borderId="20" xfId="0" applyFont="1" applyFill="1" applyBorder="1" applyAlignment="1">
      <alignment horizontal="left"/>
    </xf>
    <xf numFmtId="164" fontId="1" fillId="16" borderId="41" xfId="1" applyNumberFormat="1" applyFont="1" applyFill="1" applyBorder="1" applyAlignment="1">
      <alignment horizontal="left"/>
    </xf>
    <xf numFmtId="164" fontId="3" fillId="16" borderId="41" xfId="1" applyNumberFormat="1" applyFont="1" applyFill="1" applyBorder="1" applyAlignment="1">
      <alignment horizontal="left"/>
    </xf>
    <xf numFmtId="164" fontId="3" fillId="16" borderId="41" xfId="1" applyNumberFormat="1" applyFont="1" applyFill="1" applyBorder="1" applyAlignment="1">
      <alignment horizontal="right"/>
    </xf>
    <xf numFmtId="0" fontId="32" fillId="16" borderId="20" xfId="0" applyFont="1" applyFill="1" applyBorder="1"/>
    <xf numFmtId="10" fontId="32" fillId="16" borderId="41" xfId="0" applyNumberFormat="1" applyFont="1" applyFill="1" applyBorder="1"/>
    <xf numFmtId="10" fontId="29" fillId="16" borderId="41" xfId="0" applyNumberFormat="1" applyFont="1" applyFill="1" applyBorder="1"/>
    <xf numFmtId="164" fontId="32" fillId="16" borderId="41" xfId="0" applyNumberFormat="1" applyFont="1" applyFill="1" applyBorder="1"/>
    <xf numFmtId="164" fontId="29" fillId="16" borderId="41" xfId="0" applyNumberFormat="1" applyFont="1" applyFill="1" applyBorder="1"/>
    <xf numFmtId="10" fontId="32" fillId="16" borderId="41" xfId="11" applyNumberFormat="1" applyFont="1" applyFill="1" applyBorder="1"/>
    <xf numFmtId="10" fontId="29" fillId="16" borderId="41" xfId="11" applyNumberFormat="1" applyFont="1" applyFill="1" applyBorder="1"/>
    <xf numFmtId="0" fontId="32" fillId="16" borderId="26" xfId="0" applyFont="1" applyFill="1" applyBorder="1"/>
    <xf numFmtId="10" fontId="3" fillId="16" borderId="43" xfId="0" applyNumberFormat="1" applyFont="1" applyFill="1" applyBorder="1"/>
    <xf numFmtId="0" fontId="0" fillId="9" borderId="0" xfId="0" applyFill="1"/>
    <xf numFmtId="0" fontId="35" fillId="13" borderId="0" xfId="0" applyFont="1" applyFill="1"/>
    <xf numFmtId="0" fontId="3" fillId="15" borderId="0" xfId="0" applyFont="1" applyFill="1" applyAlignment="1">
      <alignment horizontal="right"/>
    </xf>
    <xf numFmtId="2" fontId="3" fillId="15" borderId="0" xfId="0" applyNumberFormat="1" applyFont="1" applyFill="1" applyAlignment="1">
      <alignment horizontal="center"/>
    </xf>
    <xf numFmtId="164" fontId="3" fillId="15" borderId="0" xfId="0" applyNumberFormat="1" applyFont="1" applyFill="1"/>
    <xf numFmtId="0" fontId="3" fillId="15" borderId="0" xfId="0" applyFont="1" applyFill="1" applyAlignment="1">
      <alignment horizontal="center"/>
    </xf>
    <xf numFmtId="0" fontId="3" fillId="15" borderId="0" xfId="0" applyFont="1" applyFill="1" applyBorder="1" applyAlignment="1">
      <alignment horizontal="right"/>
    </xf>
    <xf numFmtId="0" fontId="36" fillId="31" borderId="1" xfId="0" applyFont="1" applyFill="1" applyBorder="1" applyAlignment="1">
      <alignment horizontal="center" vertical="center" wrapText="1"/>
    </xf>
    <xf numFmtId="0" fontId="36" fillId="31" borderId="9" xfId="0" applyFont="1" applyFill="1" applyBorder="1" applyAlignment="1">
      <alignment horizontal="center" wrapText="1"/>
    </xf>
    <xf numFmtId="0" fontId="36" fillId="31" borderId="4" xfId="0" applyFont="1" applyFill="1" applyBorder="1" applyAlignment="1">
      <alignment horizontal="center" vertical="center" wrapText="1"/>
    </xf>
    <xf numFmtId="0" fontId="0" fillId="0" borderId="1" xfId="0" applyNumberFormat="1" applyBorder="1" applyAlignment="1">
      <alignment horizontal="center"/>
    </xf>
    <xf numFmtId="0" fontId="3" fillId="0" borderId="0" xfId="0" applyFont="1" applyFill="1" applyAlignment="1">
      <alignment horizontal="center"/>
    </xf>
    <xf numFmtId="0" fontId="0" fillId="16" borderId="4" xfId="0" applyFill="1" applyBorder="1"/>
    <xf numFmtId="0" fontId="0" fillId="16" borderId="10" xfId="0" applyFill="1" applyBorder="1"/>
    <xf numFmtId="164" fontId="29" fillId="16" borderId="10" xfId="1" applyNumberFormat="1" applyFont="1" applyFill="1" applyBorder="1"/>
    <xf numFmtId="0" fontId="3" fillId="16" borderId="10" xfId="0" applyFont="1" applyFill="1" applyBorder="1" applyAlignment="1"/>
    <xf numFmtId="0" fontId="31" fillId="16" borderId="10" xfId="0" applyFont="1" applyFill="1" applyBorder="1" applyAlignment="1">
      <alignment horizontal="center"/>
    </xf>
    <xf numFmtId="9" fontId="0" fillId="0" borderId="0" xfId="11" applyFont="1" applyFill="1" applyBorder="1" applyAlignment="1">
      <alignment horizontal="center"/>
    </xf>
    <xf numFmtId="9" fontId="0" fillId="0" borderId="1" xfId="11" applyFont="1" applyFill="1" applyBorder="1" applyAlignment="1">
      <alignment horizontal="center"/>
    </xf>
    <xf numFmtId="0" fontId="15" fillId="0" borderId="1" xfId="0" applyFont="1" applyBorder="1"/>
    <xf numFmtId="0" fontId="28" fillId="9" borderId="1" xfId="0" applyFont="1" applyFill="1" applyBorder="1" applyAlignment="1">
      <alignment horizontal="center" vertical="center" wrapText="1"/>
    </xf>
    <xf numFmtId="0" fontId="0" fillId="0" borderId="45" xfId="0" applyBorder="1"/>
    <xf numFmtId="0" fontId="0" fillId="0" borderId="45" xfId="0" applyBorder="1" applyAlignment="1">
      <alignment horizontal="center"/>
    </xf>
    <xf numFmtId="164" fontId="0" fillId="0" borderId="45" xfId="1" applyNumberFormat="1" applyFont="1" applyBorder="1"/>
    <xf numFmtId="164" fontId="0" fillId="0" borderId="45" xfId="0" applyNumberFormat="1" applyBorder="1"/>
    <xf numFmtId="9" fontId="0" fillId="0" borderId="45" xfId="11" applyFont="1" applyFill="1" applyBorder="1" applyAlignment="1">
      <alignment horizontal="center"/>
    </xf>
    <xf numFmtId="0" fontId="15" fillId="0" borderId="45" xfId="0" applyFont="1" applyBorder="1"/>
    <xf numFmtId="2" fontId="29" fillId="16" borderId="10" xfId="0" applyNumberFormat="1" applyFont="1" applyFill="1" applyBorder="1" applyAlignment="1">
      <alignment horizontal="center"/>
    </xf>
    <xf numFmtId="10" fontId="29" fillId="16" borderId="10" xfId="0" applyNumberFormat="1" applyFont="1" applyFill="1" applyBorder="1" applyAlignment="1">
      <alignment horizontal="center"/>
    </xf>
    <xf numFmtId="10" fontId="29" fillId="16" borderId="44" xfId="11" applyNumberFormat="1" applyFont="1" applyFill="1" applyBorder="1" applyAlignment="1">
      <alignment horizontal="center"/>
    </xf>
    <xf numFmtId="2" fontId="0" fillId="16" borderId="41" xfId="0" applyNumberFormat="1" applyFill="1" applyBorder="1" applyAlignment="1">
      <alignment horizontal="center"/>
    </xf>
    <xf numFmtId="0" fontId="34" fillId="16" borderId="41" xfId="0" applyFont="1" applyFill="1" applyBorder="1" applyAlignment="1">
      <alignment horizontal="center"/>
    </xf>
    <xf numFmtId="10" fontId="32" fillId="16" borderId="41" xfId="0" applyNumberFormat="1" applyFont="1" applyFill="1" applyBorder="1" applyAlignment="1">
      <alignment horizontal="center"/>
    </xf>
    <xf numFmtId="10" fontId="32" fillId="16" borderId="43" xfId="11" applyNumberFormat="1" applyFont="1" applyFill="1" applyBorder="1" applyAlignment="1">
      <alignment horizontal="center"/>
    </xf>
    <xf numFmtId="0" fontId="0" fillId="0" borderId="46" xfId="0" applyFill="1" applyBorder="1"/>
    <xf numFmtId="0" fontId="31" fillId="0" borderId="47" xfId="0" applyFont="1" applyFill="1" applyBorder="1" applyAlignment="1">
      <alignment horizontal="center"/>
    </xf>
    <xf numFmtId="0" fontId="31" fillId="0" borderId="34" xfId="0" applyFont="1" applyFill="1" applyBorder="1" applyAlignment="1">
      <alignment horizontal="center"/>
    </xf>
    <xf numFmtId="0" fontId="14" fillId="0" borderId="48" xfId="0" applyFont="1" applyFill="1" applyBorder="1" applyAlignment="1">
      <alignment horizontal="center" vertical="center"/>
    </xf>
    <xf numFmtId="169" fontId="32" fillId="16" borderId="20" xfId="0" applyNumberFormat="1" applyFont="1" applyFill="1" applyBorder="1" applyAlignment="1">
      <alignment horizontal="center"/>
    </xf>
    <xf numFmtId="0" fontId="32" fillId="16" borderId="20" xfId="0" applyFont="1" applyFill="1" applyBorder="1" applyAlignment="1">
      <alignment horizontal="center"/>
    </xf>
    <xf numFmtId="0" fontId="32" fillId="16" borderId="26" xfId="0" applyFont="1" applyFill="1" applyBorder="1" applyAlignment="1">
      <alignment horizontal="center"/>
    </xf>
    <xf numFmtId="0" fontId="31" fillId="3" borderId="36" xfId="0" applyFont="1" applyFill="1" applyBorder="1" applyAlignment="1">
      <alignment horizontal="center"/>
    </xf>
    <xf numFmtId="0" fontId="3" fillId="3" borderId="36" xfId="0" applyFont="1" applyFill="1" applyBorder="1" applyAlignment="1">
      <alignment horizontal="center"/>
    </xf>
    <xf numFmtId="164" fontId="3" fillId="10" borderId="0" xfId="1" applyNumberFormat="1" applyFont="1" applyFill="1" applyAlignment="1">
      <alignment horizontal="center"/>
    </xf>
    <xf numFmtId="0" fontId="3" fillId="13" borderId="6" xfId="0" applyFont="1" applyFill="1" applyBorder="1" applyAlignment="1">
      <alignment horizontal="center"/>
    </xf>
    <xf numFmtId="0" fontId="3" fillId="10" borderId="6" xfId="0" applyFont="1" applyFill="1" applyBorder="1" applyAlignment="1">
      <alignment horizontal="center"/>
    </xf>
    <xf numFmtId="0" fontId="3" fillId="17" borderId="6" xfId="0" applyFont="1" applyFill="1" applyBorder="1" applyAlignment="1">
      <alignment horizontal="center"/>
    </xf>
    <xf numFmtId="0" fontId="3" fillId="0" borderId="6" xfId="0" applyFont="1" applyFill="1" applyBorder="1" applyAlignment="1">
      <alignment horizontal="center"/>
    </xf>
    <xf numFmtId="0" fontId="0" fillId="0" borderId="6" xfId="0" applyFill="1" applyBorder="1"/>
    <xf numFmtId="164" fontId="3" fillId="0" borderId="6" xfId="1" applyNumberFormat="1" applyFont="1" applyFill="1" applyBorder="1" applyAlignment="1">
      <alignment horizontal="center"/>
    </xf>
    <xf numFmtId="169" fontId="29" fillId="0" borderId="1" xfId="0" applyNumberFormat="1" applyFont="1" applyFill="1" applyBorder="1"/>
    <xf numFmtId="169" fontId="37" fillId="0" borderId="6" xfId="0" applyNumberFormat="1" applyFont="1" applyFill="1" applyBorder="1"/>
    <xf numFmtId="0" fontId="3" fillId="0" borderId="1" xfId="0" applyFont="1" applyFill="1" applyBorder="1"/>
    <xf numFmtId="9" fontId="0" fillId="0" borderId="1" xfId="0" applyNumberFormat="1" applyFill="1" applyBorder="1" applyAlignment="1">
      <alignment horizontal="center"/>
    </xf>
    <xf numFmtId="0" fontId="0" fillId="10" borderId="1" xfId="0" applyFill="1" applyBorder="1" applyAlignment="1">
      <alignment horizontal="center"/>
    </xf>
    <xf numFmtId="164" fontId="0" fillId="10" borderId="1" xfId="0" applyNumberFormat="1" applyFill="1" applyBorder="1"/>
    <xf numFmtId="164" fontId="0" fillId="10" borderId="1" xfId="1" applyNumberFormat="1" applyFont="1" applyFill="1" applyBorder="1"/>
    <xf numFmtId="164" fontId="15" fillId="0" borderId="1" xfId="0" applyNumberFormat="1" applyFont="1" applyBorder="1" applyAlignment="1">
      <alignment horizontal="left"/>
    </xf>
    <xf numFmtId="164" fontId="15" fillId="0" borderId="37" xfId="0" applyNumberFormat="1" applyFont="1" applyBorder="1" applyAlignment="1">
      <alignment horizontal="left"/>
    </xf>
    <xf numFmtId="0" fontId="0" fillId="12" borderId="1" xfId="0" applyFill="1" applyBorder="1" applyAlignment="1">
      <alignment horizontal="left"/>
    </xf>
    <xf numFmtId="0" fontId="0" fillId="12" borderId="0" xfId="0" applyFill="1"/>
    <xf numFmtId="2" fontId="0" fillId="12" borderId="0" xfId="0" applyNumberFormat="1" applyFill="1" applyAlignment="1">
      <alignment horizontal="center"/>
    </xf>
    <xf numFmtId="0" fontId="6" fillId="10" borderId="0" xfId="0" applyFont="1" applyFill="1"/>
    <xf numFmtId="0" fontId="6" fillId="13" borderId="0" xfId="0" applyFont="1" applyFill="1"/>
    <xf numFmtId="164" fontId="3" fillId="16" borderId="0" xfId="1" applyNumberFormat="1" applyFont="1" applyFill="1"/>
    <xf numFmtId="164" fontId="3" fillId="16" borderId="0" xfId="0" applyNumberFormat="1" applyFont="1" applyFill="1"/>
    <xf numFmtId="9" fontId="11" fillId="10" borderId="1" xfId="11" applyFont="1" applyFill="1" applyBorder="1" applyAlignment="1">
      <alignment horizontal="center"/>
    </xf>
    <xf numFmtId="0" fontId="3" fillId="15" borderId="1" xfId="15" applyFont="1" applyFill="1" applyBorder="1" applyAlignment="1">
      <alignment horizontal="center" vertical="center" wrapText="1"/>
    </xf>
    <xf numFmtId="164" fontId="15" fillId="0" borderId="4" xfId="0" applyNumberFormat="1" applyFont="1" applyBorder="1" applyAlignment="1">
      <alignment horizontal="left"/>
    </xf>
    <xf numFmtId="164" fontId="15" fillId="0" borderId="50" xfId="0" applyNumberFormat="1" applyFont="1" applyBorder="1" applyAlignment="1">
      <alignment horizontal="left"/>
    </xf>
    <xf numFmtId="0" fontId="15" fillId="0" borderId="49" xfId="0" applyFont="1" applyBorder="1" applyAlignment="1">
      <alignment horizontal="right"/>
    </xf>
    <xf numFmtId="10" fontId="32" fillId="16" borderId="41" xfId="11" applyNumberFormat="1" applyFont="1" applyFill="1" applyBorder="1" applyAlignment="1">
      <alignment horizontal="center"/>
    </xf>
    <xf numFmtId="10" fontId="29" fillId="16" borderId="41" xfId="11" applyNumberFormat="1" applyFont="1" applyFill="1" applyBorder="1" applyAlignment="1">
      <alignment horizontal="center"/>
    </xf>
    <xf numFmtId="44" fontId="0" fillId="0" borderId="0" xfId="0" applyNumberFormat="1" applyFill="1"/>
    <xf numFmtId="0" fontId="39" fillId="0" borderId="0" xfId="16"/>
    <xf numFmtId="0" fontId="21" fillId="0" borderId="0" xfId="16" applyFont="1"/>
    <xf numFmtId="0" fontId="6" fillId="21" borderId="0" xfId="17" applyFont="1" applyFill="1"/>
    <xf numFmtId="0" fontId="23" fillId="21" borderId="0" xfId="17" applyFont="1" applyFill="1"/>
    <xf numFmtId="0" fontId="23" fillId="22" borderId="0" xfId="17" applyFont="1" applyFill="1"/>
    <xf numFmtId="0" fontId="23" fillId="23" borderId="0" xfId="17" applyFont="1" applyFill="1"/>
    <xf numFmtId="0" fontId="23" fillId="24" borderId="0" xfId="17" applyFont="1" applyFill="1"/>
    <xf numFmtId="0" fontId="23" fillId="32" borderId="0" xfId="17" applyFont="1" applyFill="1"/>
    <xf numFmtId="0" fontId="23" fillId="33" borderId="0" xfId="17" applyFont="1" applyFill="1"/>
    <xf numFmtId="14" fontId="21" fillId="0" borderId="0" xfId="16" applyNumberFormat="1" applyFont="1"/>
    <xf numFmtId="166" fontId="39" fillId="0" borderId="0" xfId="16" applyNumberFormat="1"/>
    <xf numFmtId="2" fontId="39" fillId="0" borderId="0" xfId="16" applyNumberFormat="1"/>
    <xf numFmtId="170" fontId="39" fillId="0" borderId="0" xfId="16" applyNumberFormat="1"/>
    <xf numFmtId="166" fontId="6" fillId="0" borderId="10" xfId="13" applyNumberFormat="1" applyBorder="1" applyAlignment="1">
      <alignment horizontal="center"/>
    </xf>
    <xf numFmtId="0" fontId="6" fillId="0" borderId="10" xfId="13" applyBorder="1" applyAlignment="1">
      <alignment horizontal="center"/>
    </xf>
    <xf numFmtId="10" fontId="21" fillId="12" borderId="10" xfId="18" applyNumberFormat="1" applyFont="1" applyFill="1" applyBorder="1" applyAlignment="1">
      <alignment horizontal="center"/>
    </xf>
    <xf numFmtId="0" fontId="0" fillId="0" borderId="12" xfId="0" applyBorder="1"/>
    <xf numFmtId="0" fontId="0" fillId="0" borderId="13" xfId="0" applyBorder="1"/>
    <xf numFmtId="10" fontId="0" fillId="0" borderId="13" xfId="0" applyNumberFormat="1" applyBorder="1" applyAlignment="1">
      <alignment horizontal="right"/>
    </xf>
    <xf numFmtId="0" fontId="0" fillId="16" borderId="2" xfId="0" applyFill="1" applyBorder="1"/>
    <xf numFmtId="10" fontId="0" fillId="16" borderId="16" xfId="0" applyNumberFormat="1" applyFill="1" applyBorder="1"/>
    <xf numFmtId="0" fontId="0" fillId="16" borderId="33" xfId="0" applyFill="1" applyBorder="1"/>
    <xf numFmtId="164" fontId="3" fillId="12" borderId="16" xfId="0" applyNumberFormat="1" applyFont="1" applyFill="1" applyBorder="1"/>
    <xf numFmtId="10" fontId="0" fillId="0" borderId="0" xfId="0" applyNumberFormat="1" applyBorder="1" applyAlignment="1">
      <alignment horizontal="right"/>
    </xf>
    <xf numFmtId="164" fontId="3" fillId="12" borderId="0" xfId="1" applyNumberFormat="1" applyFont="1" applyFill="1" applyBorder="1" applyAlignment="1">
      <alignment horizontal="right"/>
    </xf>
    <xf numFmtId="0" fontId="15" fillId="0" borderId="38" xfId="0" applyFont="1" applyFill="1" applyBorder="1" applyAlignment="1">
      <alignment horizontal="right"/>
    </xf>
    <xf numFmtId="164" fontId="3" fillId="0" borderId="39" xfId="0" applyNumberFormat="1" applyFont="1" applyFill="1" applyBorder="1" applyAlignment="1">
      <alignment horizontal="left"/>
    </xf>
    <xf numFmtId="164" fontId="3" fillId="0" borderId="40" xfId="0" applyNumberFormat="1" applyFont="1" applyFill="1" applyBorder="1" applyAlignment="1">
      <alignment horizontal="left"/>
    </xf>
    <xf numFmtId="0" fontId="15" fillId="0" borderId="0" xfId="0" applyFont="1" applyFill="1" applyBorder="1" applyAlignment="1">
      <alignment horizontal="right"/>
    </xf>
    <xf numFmtId="10" fontId="3" fillId="0" borderId="0" xfId="11" applyNumberFormat="1" applyFont="1" applyFill="1" applyBorder="1" applyAlignment="1">
      <alignment horizontal="right"/>
    </xf>
    <xf numFmtId="0" fontId="28" fillId="9" borderId="1" xfId="0" applyFont="1" applyFill="1" applyBorder="1" applyAlignment="1">
      <alignment horizontal="center"/>
    </xf>
    <xf numFmtId="0" fontId="19" fillId="19" borderId="29" xfId="0" applyFont="1" applyFill="1" applyBorder="1" applyAlignment="1">
      <alignment horizontal="left"/>
    </xf>
    <xf numFmtId="0" fontId="19" fillId="19" borderId="30" xfId="0" applyFont="1" applyFill="1" applyBorder="1" applyAlignment="1">
      <alignment horizontal="left"/>
    </xf>
    <xf numFmtId="0" fontId="11" fillId="16" borderId="13" xfId="0" applyFont="1" applyFill="1" applyBorder="1" applyAlignment="1">
      <alignment horizontal="center"/>
    </xf>
    <xf numFmtId="0" fontId="33" fillId="29" borderId="12" xfId="0" applyFont="1" applyFill="1" applyBorder="1" applyAlignment="1">
      <alignment horizontal="center" vertical="center"/>
    </xf>
    <xf numFmtId="0" fontId="33" fillId="29" borderId="13" xfId="0" applyFont="1" applyFill="1" applyBorder="1" applyAlignment="1">
      <alignment horizontal="center" vertical="center"/>
    </xf>
    <xf numFmtId="0" fontId="33" fillId="29" borderId="14" xfId="0" applyFont="1" applyFill="1" applyBorder="1" applyAlignment="1">
      <alignment horizontal="center" vertical="center"/>
    </xf>
    <xf numFmtId="0" fontId="11" fillId="15" borderId="12" xfId="0" applyFont="1" applyFill="1" applyBorder="1" applyAlignment="1">
      <alignment horizontal="center"/>
    </xf>
    <xf numFmtId="0" fontId="11" fillId="15" borderId="13" xfId="0" applyFont="1" applyFill="1" applyBorder="1" applyAlignment="1">
      <alignment horizontal="center"/>
    </xf>
    <xf numFmtId="0" fontId="11" fillId="15" borderId="14" xfId="0" applyFont="1" applyFill="1" applyBorder="1" applyAlignment="1">
      <alignment horizontal="center"/>
    </xf>
    <xf numFmtId="0" fontId="11" fillId="16" borderId="12" xfId="0" applyFont="1" applyFill="1" applyBorder="1" applyAlignment="1">
      <alignment horizontal="center"/>
    </xf>
    <xf numFmtId="0" fontId="11" fillId="16" borderId="26" xfId="0" applyFont="1" applyFill="1" applyBorder="1" applyAlignment="1">
      <alignment horizontal="center"/>
    </xf>
    <xf numFmtId="0" fontId="11" fillId="16" borderId="19" xfId="0" applyFont="1" applyFill="1" applyBorder="1" applyAlignment="1">
      <alignment horizontal="center"/>
    </xf>
    <xf numFmtId="0" fontId="15" fillId="16" borderId="5" xfId="0" applyFont="1" applyFill="1" applyBorder="1" applyAlignment="1">
      <alignment horizontal="left" vertical="center" wrapText="1"/>
    </xf>
    <xf numFmtId="0" fontId="15" fillId="16" borderId="15" xfId="0" applyFont="1" applyFill="1" applyBorder="1" applyAlignment="1">
      <alignment horizontal="left" vertical="center" wrapText="1"/>
    </xf>
    <xf numFmtId="0" fontId="15" fillId="16" borderId="8" xfId="0" applyFont="1" applyFill="1" applyBorder="1" applyAlignment="1">
      <alignment horizontal="left" vertical="center" wrapText="1"/>
    </xf>
    <xf numFmtId="0" fontId="15" fillId="16" borderId="9" xfId="0" applyFont="1" applyFill="1" applyBorder="1" applyAlignment="1">
      <alignment horizontal="left" vertical="center" wrapText="1"/>
    </xf>
    <xf numFmtId="0" fontId="15" fillId="16" borderId="0" xfId="0" applyFont="1" applyFill="1" applyBorder="1" applyAlignment="1">
      <alignment horizontal="left" vertical="center" wrapText="1"/>
    </xf>
    <xf numFmtId="0" fontId="15" fillId="16" borderId="10" xfId="0" applyFont="1" applyFill="1" applyBorder="1" applyAlignment="1">
      <alignment horizontal="left" vertical="center" wrapText="1"/>
    </xf>
    <xf numFmtId="0" fontId="15" fillId="16" borderId="7" xfId="0" applyFont="1" applyFill="1" applyBorder="1" applyAlignment="1">
      <alignment horizontal="left" vertical="center" wrapText="1"/>
    </xf>
    <xf numFmtId="0" fontId="15" fillId="16" borderId="3" xfId="0" applyFont="1" applyFill="1" applyBorder="1" applyAlignment="1">
      <alignment horizontal="left" vertical="center" wrapText="1"/>
    </xf>
    <xf numFmtId="0" fontId="15" fillId="16" borderId="11" xfId="0" applyFont="1" applyFill="1" applyBorder="1" applyAlignment="1">
      <alignment horizontal="left" vertical="center" wrapText="1"/>
    </xf>
    <xf numFmtId="0" fontId="3" fillId="15" borderId="2" xfId="0" applyFont="1" applyFill="1" applyBorder="1" applyAlignment="1">
      <alignment horizontal="center"/>
    </xf>
    <xf numFmtId="0" fontId="3" fillId="15" borderId="16" xfId="0" applyFont="1" applyFill="1" applyBorder="1" applyAlignment="1">
      <alignment horizontal="center"/>
    </xf>
    <xf numFmtId="0" fontId="3" fillId="15" borderId="33" xfId="0" applyFont="1" applyFill="1" applyBorder="1" applyAlignment="1">
      <alignment horizontal="center"/>
    </xf>
    <xf numFmtId="0" fontId="3" fillId="8" borderId="1" xfId="0" applyFont="1" applyFill="1" applyBorder="1" applyAlignment="1">
      <alignment horizontal="center" vertical="center"/>
    </xf>
    <xf numFmtId="0" fontId="19" fillId="19" borderId="29" xfId="16" applyFont="1" applyFill="1" applyBorder="1" applyAlignment="1">
      <alignment horizontal="left"/>
    </xf>
    <xf numFmtId="0" fontId="19" fillId="19" borderId="30" xfId="16" applyFont="1" applyFill="1" applyBorder="1" applyAlignment="1">
      <alignment horizontal="left"/>
    </xf>
    <xf numFmtId="0" fontId="20" fillId="19" borderId="0" xfId="16" applyFont="1" applyFill="1" applyBorder="1" applyAlignment="1">
      <alignment horizontal="left"/>
    </xf>
    <xf numFmtId="0" fontId="20" fillId="19" borderId="21" xfId="16" applyFont="1" applyFill="1" applyBorder="1" applyAlignment="1">
      <alignment horizontal="left"/>
    </xf>
    <xf numFmtId="0" fontId="22" fillId="19" borderId="19" xfId="16" applyFont="1" applyFill="1" applyBorder="1" applyAlignment="1">
      <alignment horizontal="left"/>
    </xf>
    <xf numFmtId="0" fontId="22" fillId="19" borderId="27" xfId="16" applyFont="1" applyFill="1" applyBorder="1" applyAlignment="1">
      <alignment horizontal="left"/>
    </xf>
  </cellXfs>
  <cellStyles count="24">
    <cellStyle name="Comma 2" xfId="19"/>
    <cellStyle name="Currency" xfId="1" builtinId="4"/>
    <cellStyle name="Currency [0] 2" xfId="20"/>
    <cellStyle name="Currency 2" xfId="3"/>
    <cellStyle name="Currency 2 2" xfId="6"/>
    <cellStyle name="Currency 2 3" xfId="8"/>
    <cellStyle name="Currency 3" xfId="10"/>
    <cellStyle name="Currency 6" xfId="21"/>
    <cellStyle name="Currency 8" xfId="22"/>
    <cellStyle name="Normal" xfId="0" builtinId="0"/>
    <cellStyle name="Normal 11" xfId="15"/>
    <cellStyle name="Normal 2" xfId="4"/>
    <cellStyle name="Normal 2 2" xfId="7"/>
    <cellStyle name="Normal 2 3" xfId="16"/>
    <cellStyle name="Normal 3" xfId="2"/>
    <cellStyle name="Normal 3 2" xfId="9"/>
    <cellStyle name="Normal 4" xfId="13"/>
    <cellStyle name="Normal 6 2" xfId="17"/>
    <cellStyle name="Normal 8" xfId="23"/>
    <cellStyle name="Normal_Sheet1" xfId="12"/>
    <cellStyle name="Normal_UA&amp;B" xfId="5"/>
    <cellStyle name="Percent" xfId="11" builtinId="5"/>
    <cellStyle name="Percent 2" xfId="14"/>
    <cellStyle name="Percent 2 2" xfId="18"/>
  </cellStyles>
  <dxfs count="38">
    <dxf>
      <numFmt numFmtId="164" formatCode="_(&quot;$&quot;* #,##0_);_(&quot;$&quot;* \(#,##0\);_(&quot;$&quot;* &quot;-&quot;??_);_(@_)"/>
    </dxf>
    <dxf>
      <numFmt numFmtId="164" formatCode="_(&quot;$&quot;* #,##0_);_(&quot;$&quot;* \(#,##0\);_(&quot;$&quot;* &quot;-&quot;??_);_(@_)"/>
    </dxf>
    <dxf>
      <numFmt numFmtId="164" formatCode="_(&quot;$&quot;* #,##0_);_(&quot;$&quot;* \(#,##0\);_(&quot;$&quot;*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34" formatCode="_(&quot;$&quot;* #,##0.00_);_(&quot;$&quot;* \(#,##0.00\);_(&quot;$&quot;* &quot;-&quot;??_);_(@_)"/>
    </dxf>
    <dxf>
      <numFmt numFmtId="2" formatCode="0.00"/>
    </dxf>
    <dxf>
      <alignment horizontal="center" readingOrder="0"/>
    </dxf>
    <dxf>
      <numFmt numFmtId="2" formatCode="0.00"/>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2" formatCode="0.00"/>
    </dxf>
    <dxf>
      <numFmt numFmtId="164" formatCode="_(&quot;$&quot;* #,##0_);_(&quot;$&quot;* \(#,##0\);_(&quot;$&quot;* &quot;-&quot;??_);_(@_)"/>
    </dxf>
    <dxf>
      <numFmt numFmtId="34" formatCode="_(&quot;$&quot;* #,##0.00_);_(&quot;$&quot;* \(#,##0.00\);_(&quot;$&quot;* &quot;-&quot;??_);_(@_)"/>
    </dxf>
    <dxf>
      <numFmt numFmtId="164" formatCode="_(&quot;$&quot;* #,##0_);_(&quot;$&quot;* \(#,##0\);_(&quot;$&quot;* &quot;-&quot;??_);_(@_)"/>
    </dxf>
    <dxf>
      <numFmt numFmtId="2" formatCode="0.00"/>
    </dxf>
    <dxf>
      <alignment horizontal="center" readingOrder="0"/>
    </dxf>
    <dxf>
      <numFmt numFmtId="2" formatCode="0.00"/>
    </dxf>
    <dxf>
      <numFmt numFmtId="164" formatCode="_(&quot;$&quot;* #,##0_);_(&quot;$&quot;* \(#,##0\);_(&quot;$&quot;* &quot;-&quot;??_);_(@_)"/>
    </dxf>
    <dxf>
      <numFmt numFmtId="164" formatCode="_(&quot;$&quot;* #,##0_);_(&quot;$&quot;* \(#,##0\);_(&quot;$&quot;* &quot;-&quot;??_);_(@_)"/>
    </dxf>
    <dxf>
      <numFmt numFmtId="164" formatCode="_(&quot;$&quot;* #,##0_);_(&quot;$&quot;* \(#,##0\);_(&quot;$&quot;* &quot;-&quot;??_);_(@_)"/>
    </dxf>
    <dxf>
      <numFmt numFmtId="2" formatCode="0.00"/>
    </dxf>
    <dxf>
      <numFmt numFmtId="2" formatCode="0.00"/>
    </dxf>
    <dxf>
      <numFmt numFmtId="2" formatCode="0.00"/>
    </dxf>
    <dxf>
      <numFmt numFmtId="164" formatCode="_(&quot;$&quot;* #,##0_);_(&quot;$&quot;* \(#,##0\);_(&quot;$&quot;* &quot;-&quot;??_);_(@_)"/>
    </dxf>
    <dxf>
      <fill>
        <patternFill patternType="solid">
          <bgColor rgb="FFFFFF00"/>
        </patternFill>
      </fill>
    </dxf>
    <dxf>
      <numFmt numFmtId="164" formatCode="_(&quot;$&quot;* #,##0_);_(&quot;$&quot;* \(#,##0\);_(&quot;$&quot;* &quot;-&quot;??_);_(@_)"/>
    </dxf>
    <dxf>
      <numFmt numFmtId="2" formatCode="0.00"/>
    </dxf>
    <dxf>
      <numFmt numFmtId="164" formatCode="_(&quot;$&quot;* #,##0_);_(&quot;$&quot;* \(#,##0\);_(&quot;$&quot;* &quot;-&quot;??_);_(@_)"/>
    </dxf>
    <dxf>
      <numFmt numFmtId="34" formatCode="_(&quot;$&quot;* #,##0.00_);_(&quot;$&quot;* \(#,##0.00\);_(&quot;$&quot;* &quot;-&quot;??_);_(@_)"/>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hus_madcfrmu\MA%20DYS\RRO\2016%20Provisional%202014%20Final\2.%20Staff%20Rosters\MA%20DYS%20RO%20Time%20Study%20Staff%20Roster%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SOLI~1/AppData/Local/Temp/YPS%20Rate%20Development%203.1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List"/>
      <sheetName val="UFRs"/>
      <sheetName val="Salary Benchmarks"/>
      <sheetName val="PIVOT TABLES"/>
      <sheetName val="Salaries"/>
      <sheetName val="  Other Expenses"/>
      <sheetName val="Sheet1"/>
      <sheetName val="Other Expenses PIVOT"/>
      <sheetName val="Units"/>
      <sheetName val="CAF"/>
      <sheetName val="Rate Calculation"/>
      <sheetName val="Fiscal Impact"/>
      <sheetName val="Sheet2"/>
    </sheetNames>
    <sheetDataSet>
      <sheetData sheetId="0" refreshError="1"/>
      <sheetData sheetId="1" refreshError="1"/>
      <sheetData sheetId="2" refreshError="1"/>
      <sheetData sheetId="3">
        <row r="32">
          <cell r="G32">
            <v>0.12</v>
          </cell>
        </row>
        <row r="33">
          <cell r="G33">
            <v>0.21887430453823592</v>
          </cell>
        </row>
      </sheetData>
      <sheetData sheetId="4">
        <row r="2">
          <cell r="B2">
            <v>51924.399510552888</v>
          </cell>
        </row>
      </sheetData>
      <sheetData sheetId="5">
        <row r="21">
          <cell r="E21">
            <v>3028.3509426689448</v>
          </cell>
        </row>
        <row r="23">
          <cell r="H23">
            <v>1544.1999019388729</v>
          </cell>
          <cell r="J23">
            <v>290.28879284924159</v>
          </cell>
          <cell r="L23">
            <v>1200.5118677685089</v>
          </cell>
        </row>
        <row r="50">
          <cell r="N50">
            <v>1266.6153350453765</v>
          </cell>
        </row>
      </sheetData>
      <sheetData sheetId="6" refreshError="1"/>
      <sheetData sheetId="7" refreshError="1"/>
      <sheetData sheetId="8" refreshError="1"/>
      <sheetData sheetId="9">
        <row r="26">
          <cell r="BC26">
            <v>4.2722281090453736E-2</v>
          </cell>
        </row>
      </sheetData>
      <sheetData sheetId="10" refreshError="1"/>
      <sheetData sheetId="11" refreshError="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Carroll, Mary, Alice" refreshedDate="42450.465418287036" createdVersion="5" refreshedVersion="5" minRefreshableVersion="3" recordCount="3234">
  <cacheSource type="worksheet">
    <worksheetSource ref="B1:I3235" sheet="FY14 UFRs"/>
  </cacheSource>
  <cacheFields count="8">
    <cacheField name="Provider" numFmtId="0">
      <sharedItems count="18">
        <s v="Berkshire Child and Families, Inc"/>
        <s v="Catholic Charitable Bureau"/>
        <s v="Centro Latino"/>
        <s v="Health Imperatives, Inc"/>
        <s v="Justice Resource Institute "/>
        <s v="Lutheran Community Services"/>
        <s v="MA Society for the Prevention of Cruelty to Children"/>
        <s v="Martin Luther King Jr. Family Services"/>
        <s v="New North"/>
        <s v="Newton"/>
        <s v="Pernet Family Health Service"/>
        <s v="ROCA"/>
        <s v="Supportive Care "/>
        <s v="Youth Opportunities Upheld Inc."/>
        <s v="YWCA of Western Mass"/>
        <s v="L.U.K."/>
        <s v="YWCA of Lowell"/>
        <s v="Child &amp; Family Services"/>
      </sharedItems>
    </cacheField>
    <cacheField name="Type" numFmtId="0">
      <sharedItems/>
    </cacheField>
    <cacheField name="Line Item or Expense" numFmtId="0">
      <sharedItems/>
    </cacheField>
    <cacheField name="Staffing " numFmtId="0">
      <sharedItems/>
    </cacheField>
    <cacheField name="ScheduleBExpLineNumber" numFmtId="0">
      <sharedItems count="154">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sharedItems>
    </cacheField>
    <cacheField name="LineDescription" numFmtId="0">
      <sharedItems/>
    </cacheField>
    <cacheField name="FTE" numFmtId="2">
      <sharedItems containsBlank="1" containsMixedTypes="1" containsNumber="1" minValue="0" maxValue="5.72"/>
    </cacheField>
    <cacheField name="Actual" numFmtId="0">
      <sharedItems containsString="0" containsBlank="1" containsNumber="1" minValue="-1950430" maxValue="432083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roll, Mary, Alice" refreshedDate="42450.46542025463" createdVersion="5" refreshedVersion="5" minRefreshableVersion="3" recordCount="3234">
  <cacheSource type="worksheet">
    <worksheetSource ref="A1:I3235" sheet="FY14 UFRs"/>
  </cacheSource>
  <cacheFields count="9">
    <cacheField name="Order" numFmtId="0">
      <sharedItems containsString="0" containsBlank="1" containsNumber="1" containsInteger="1" minValue="1" maxValue="3080"/>
    </cacheField>
    <cacheField name="Provider" numFmtId="0">
      <sharedItems count="18">
        <s v="Berkshire Child and Families, Inc"/>
        <s v="Catholic Charitable Bureau"/>
        <s v="Centro Latino"/>
        <s v="Health Imperatives, Inc"/>
        <s v="Justice Resource Institute "/>
        <s v="Lutheran Community Services"/>
        <s v="MA Society for the Prevention of Cruelty to Children"/>
        <s v="Martin Luther King Jr. Family Services"/>
        <s v="New North"/>
        <s v="Newton"/>
        <s v="Pernet Family Health Service"/>
        <s v="ROCA"/>
        <s v="Supportive Care "/>
        <s v="Youth Opportunities Upheld Inc."/>
        <s v="YWCA of Western Mass"/>
        <s v="L.U.K."/>
        <s v="YWCA of Lowell"/>
        <s v="Child &amp; Family Services"/>
      </sharedItems>
    </cacheField>
    <cacheField name="Type" numFmtId="0">
      <sharedItems count="4">
        <s v="Revenue"/>
        <s v="Salary Expense"/>
        <s v="Expense"/>
        <s v="Non-Reimbursable"/>
      </sharedItems>
    </cacheField>
    <cacheField name="Line Item or Expense" numFmtId="0">
      <sharedItems/>
    </cacheField>
    <cacheField name="Staffing " numFmtId="0">
      <sharedItems/>
    </cacheField>
    <cacheField name="ScheduleBExpLineNumber" numFmtId="0">
      <sharedItems count="154">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sharedItems>
    </cacheField>
    <cacheField name="LineDescription" numFmtId="0">
      <sharedItems count="154">
        <s v="Contrib., Gifts, Leg., Bequests, Spec. Ev."/>
        <s v="Gov. In-Kind/Capital Budget"/>
        <s v="Private IN-Kind"/>
        <s v="Total Contribution and In-Kind"/>
        <s v="Mass Gov. Grant"/>
        <s v="Other Grant (exclud. Fed.Direct)"/>
        <s v="Total Grants"/>
        <s v="Dept. of Mental Health (DMH)"/>
        <s v="Dept.of Developmental Services(DDS/DMR)"/>
        <s v="Dept. of Public Health (DPH)"/>
        <s v="Dept.of Children and Families (DCF/DSS)"/>
        <s v="Dept. of Transitional Assist (DTA/WEL)"/>
        <s v="Dept. of Youth Services (DYS)"/>
        <s v="Health Care Fin &amp; Policy (HCF)-Contract"/>
        <s v="Health Care Fin &amp; Policy (HCF)-UCP"/>
        <s v="MA. Comm. For the Blind (MCB)"/>
        <s v="MA. Comm. for Deaf &amp; H H (MCD)"/>
        <s v="MA. Rehabilitation Commission (MRC)"/>
        <s v="MA. Off. for Refugees &amp; Immigr.(ORI)"/>
        <s v="Dept.of Early Educ. &amp; Care  (EEC)-Contract"/>
        <s v="Dept.of Early Educ. &amp; Care (EEC)-Voucher"/>
        <s v="Dept of Correction (DOC)"/>
        <s v="Dept. of Elementary &amp; Secondary Educ. (DOE)"/>
        <s v="Parole Board (PAR)"/>
        <s v="Veteran's Services (VET)"/>
        <s v="Ex. Off. of Elder Affairs (ELD)"/>
        <s v="Div.of Housing &amp; Community Develop(OCD)"/>
        <s v="POS Subcontract"/>
        <s v="Other Mass. State Agency POS"/>
        <s v="Mass State Agency Non - POS"/>
        <s v="Mass. Local Govt/Quasi-Govt. Entities"/>
        <s v="Non-Mass. State/Local Government"/>
        <s v="Direct Federal Grants/Contracts"/>
        <s v="Medicaid - Direct Payments"/>
        <s v="Medicaid - MBHP Subcontract"/>
        <s v="Medicare"/>
        <s v="Mass. Govt. Client Stipends"/>
        <s v="Client Resources"/>
        <s v="Mass. spon.client SF/3rd Pty offsets"/>
        <s v="Other Publicly sponsored client offsets"/>
        <s v="Private Client Fees (excluding 3rd Pty)"/>
        <s v="Private Client 3rd Pty/other offsets"/>
        <s v="Total Assistance and Fees"/>
        <s v="Federated Fundraising"/>
        <s v="Commercial Activities"/>
        <s v="Non-Charitable Revenue"/>
        <s v="Investment Revenue"/>
        <s v="Other Revenue"/>
        <s v="Allocated Admin (M&amp;G) Revenue"/>
        <s v="Released Net Assets-Program"/>
        <s v="Released Net Assets-Equipment"/>
        <s v="Released Net Assets-Time"/>
        <s v="Total Revenue = 57E"/>
        <s v="Program Director (UFR Title 102)"/>
        <s v="Program Function Manager (UFR Title 101)"/>
        <s v="Asst. Program Director (UFR Title 103)"/>
        <s v="Supervising Professional (UFR Title 104) "/>
        <s v="Physician &amp; Psychiatrist  (UFR Title 105 &amp; 121)"/>
        <s v="Physician Asst. (UFR Title 106)"/>
        <s v="N. Midwife, N.P., Psych N.,N.A., R.N.- MA (Title 107)"/>
        <s v="R.N. - Non Masters (UFR Title 108)"/>
        <s v="L.P.N. (UFR Title 109) "/>
        <s v="Pharmacist (UFR Title 110)"/>
        <s v="Occupational Therapist (UFR Title 111)"/>
        <s v="Physical Therapist (UFR Title 112)"/>
        <s v="Speech / Lang. Pathol., Audiologist (UFR Title 113)"/>
        <s v="Dietician / Nutritionist (UFR Title 114)"/>
        <s v="Spec. Education Teacher (UFR Title 115)"/>
        <s v="Teacher (UFR Title 116)"/>
        <s v="Day Care Director (UFR Title 117)"/>
        <s v="Day Care Lead Teacher (UFR Title 118)"/>
        <s v="Day Care Teacher (UFR Title 119)"/>
        <s v="Day Care Asst. Teacher / Aide (UFR Title 120)"/>
        <s v="Psychologist - Doctorate (UFR Title 122)"/>
        <s v="Clinician-(formerly Psych.Masters)(UFR Title 123)"/>
        <s v="Social Worker - L.I.C.S.W. (UFR Title 124)"/>
        <s v="Social Worker - L.C.S.W., L.S.W (UFR Title 125 &amp; 126)"/>
        <s v="Licensed Counselor (UFR Title 127)"/>
        <s v="Cert. Voc. Rehab. Counselor (UFR Title 128)"/>
        <s v="Cert. Alch. &amp;/or Drug Abuse Counselor (UFR Title 129)"/>
        <s v="Counselor (UFR Title 130)"/>
        <s v="Case Worker / Manager - Masters (UFR Title 131)"/>
        <s v="Case Worker / Manager (UFR Title 132)"/>
        <s v="Direct Care / Prog. Staff Superv. (UFR Title 133)"/>
        <s v="Direct Care / Prog. Staff III (UFR Title 134)"/>
        <s v="Direct Care / Prog. Staff II (UFR Title 135)"/>
        <s v="Direct Care / Prog. Staff I (UFR Title 136)"/>
        <s v="Prog. Secretarial / Clerical Staff (UFR Title 137)"/>
        <s v="Maintainence, House/Groundskeeping, Cook 138"/>
        <s v="Direct Care / Driver Staff (UFR Title 138)"/>
        <s v="Direct Care Overtime, Shift Differential and Relief "/>
        <s v="Total Direct Program Staff = 1E"/>
        <s v="Total Direct Program Staff = 39S"/>
        <s v="Chief Executive Officer"/>
        <s v="Chief Financial Officer"/>
        <s v="Accting/Clerical Support"/>
        <s v="Admin Maint/House-Grndskeeping"/>
        <s v="Total Admin Employee"/>
        <s v="Commerical products &amp; Svs/Mkting"/>
        <s v="Total FTE/Salary/Wages"/>
        <s v="Payroll Taxes 150"/>
        <s v="Fringe Benefits 151"/>
        <s v="Accrual Adjustments"/>
        <s v="Total Employee Compensation &amp; Rel. Exp."/>
        <s v="Facility and Prog. Equip.Expenses 301,390"/>
        <s v="Facility &amp; Prog. Equip. Depreciation 301"/>
        <s v="Facility Operation/Maint./Furn.390"/>
        <s v="Facility General Liability Insurance 390"/>
        <s v="Total Occupancy"/>
        <s v="Direct Care Consultant 201"/>
        <s v="Temporary Help 202"/>
        <s v="Clients and Caregivers Reimb./Stipends 203"/>
        <s v="Subcontracted Direct Care 206"/>
        <s v="Staff Training 204"/>
        <s v="Staff Mileage / Travel 205"/>
        <s v="Meals 207"/>
        <s v="Client Transportation 208"/>
        <s v="Vehicle Expenses 208"/>
        <s v="Vehicle Depreciation 208"/>
        <s v="Incidental Medical /Medicine/Pharmacy 209"/>
        <s v="Client Personal Allowances 211"/>
        <s v="Provision Material Goods/Svs./Benefits 212"/>
        <s v="Direct Client Wages 214"/>
        <s v="Other Commercial Prod. &amp; Svs. 214"/>
        <s v="Program Supplies &amp; Materials 215"/>
        <s v="Non Charitable Expenses"/>
        <s v="Other Expense"/>
        <s v="Total Other Program Expense"/>
        <s v="Other Professional Fees &amp; Other Admin. Exp. 410"/>
        <s v="Leased Office/Program Office Equip.410,390"/>
        <s v="Office Equipment Depreciation 410"/>
        <s v="Program Support 216"/>
        <s v="Professional Insurance 410"/>
        <s v="Working Capital Interest 410"/>
        <s v="Total Direct Administrative Expense"/>
        <s v="Admin (M&amp;G) Reporting Center Allocation"/>
        <s v="Total Reimbursable Expense"/>
        <s v="Direct State/Federal Non-Reimbursable Expense"/>
        <s v="Allocation of State/Fed Non-Reimbursable Expense"/>
        <s v="TOTAL EXPENSE"/>
        <s v="TOTAL REVENUE = 53R"/>
        <s v="OPERATING RESULTS"/>
        <s v="Direct Employee Compensation &amp; Related Exp."/>
        <s v="Direct Occupancy"/>
        <s v="Direct Other Program/Operating"/>
        <s v="Direct Subcontract Expense"/>
        <s v="Direct Administrative Expense"/>
        <s v="Direct Other Expense"/>
        <s v="Direct Depreciation"/>
        <s v="Total Direct Non-Reimbursable (Tie to 54E)"/>
        <s v="Total Direct and Allocated Non-Reimb. (54E+55E)"/>
        <s v="Eligible Non-Reimbursable Exp. Revenue Offsets "/>
        <s v="Capital Budget Revenue Adjustment"/>
        <s v="Excess of Non-Reimbursable Expense Over Offsets"/>
      </sharedItems>
    </cacheField>
    <cacheField name="FTE" numFmtId="2">
      <sharedItems containsBlank="1" containsMixedTypes="1" containsNumber="1" minValue="0" maxValue="5.72"/>
    </cacheField>
    <cacheField name="Actual" numFmtId="0">
      <sharedItems containsString="0" containsBlank="1" containsNumber="1" minValue="-1950430" maxValue="4320837" count="585">
        <n v="1050"/>
        <m/>
        <n v="362"/>
        <n v="1412"/>
        <n v="2500"/>
        <n v="63777"/>
        <n v="1224"/>
        <n v="4784"/>
        <n v="69785"/>
        <n v="87000"/>
        <n v="160697"/>
        <n v="21515"/>
        <n v="1281"/>
        <n v="18412"/>
        <n v="22195"/>
        <n v="15638"/>
        <n v="7074"/>
        <n v="8106"/>
        <n v="94221"/>
        <n v="0"/>
        <n v="8392"/>
        <n v="10318"/>
        <n v="2369"/>
        <n v="115300"/>
        <n v="4803"/>
        <n v="1940"/>
        <n v="658"/>
        <n v="7401"/>
        <n v="3"/>
        <n v="4"/>
        <n v="2314"/>
        <n v="1469"/>
        <n v="802"/>
        <n v="1389"/>
        <n v="87"/>
        <n v="6068"/>
        <n v="9370"/>
        <n v="1033"/>
        <n v="10403"/>
        <n v="23133.058605998274"/>
        <n v="162305.05860599829"/>
        <n v="-1608.0586059982888"/>
        <n v="90912"/>
        <n v="-90912"/>
        <n v="41884"/>
        <n v="4103"/>
        <n v="45987"/>
        <n v="50997"/>
        <n v="115330"/>
        <n v="83900"/>
        <n v="3364"/>
        <n v="5395"/>
        <n v="1708"/>
        <n v="209697"/>
        <n v="23374"/>
        <n v="22854"/>
        <n v="10000"/>
        <n v="362909"/>
        <n v="19830"/>
        <n v="6641"/>
        <n v="2626"/>
        <n v="4371"/>
        <n v="63700"/>
        <n v="245"/>
        <n v="24241"/>
        <n v="20106"/>
        <n v="69079"/>
        <n v="6432"/>
        <n v="1756"/>
        <n v="163"/>
        <n v="219190"/>
        <n v="16258"/>
        <n v="26030"/>
        <n v="261478"/>
        <n v="16029"/>
        <n v="4692"/>
        <n v="8059"/>
        <n v="1545"/>
        <n v="30325"/>
        <n v="5"/>
        <n v="1313"/>
        <n v="6751"/>
        <n v="131"/>
        <n v="3574"/>
        <n v="11774"/>
        <n v="1707"/>
        <n v="4983"/>
        <n v="6690"/>
        <n v="47693.057516638801"/>
        <n v="357960.05751663877"/>
        <n v="346"/>
        <n v="362409.05751663877"/>
        <n v="499.94248336122837"/>
        <n v="4449"/>
        <n v="153212"/>
        <n v="-148763"/>
        <n v="67893"/>
        <n v="36385"/>
        <n v="61"/>
        <n v="36446"/>
        <n v="4046"/>
        <n v="5000"/>
        <n v="9046"/>
        <n v="45492"/>
        <n v="4094"/>
        <n v="49586"/>
        <n v="7600"/>
        <n v="30"/>
        <n v="146"/>
        <n v="34"/>
        <n v="210"/>
        <n v="4081"/>
        <n v="4086"/>
        <n v="6889.555702504229"/>
        <n v="68371.555702504236"/>
        <n v="-478.55570250423625"/>
        <n v="500"/>
        <n v="142035"/>
        <n v="427"/>
        <n v="142462"/>
        <n v="357"/>
        <n v="143319"/>
        <n v="8302"/>
        <n v="3186"/>
        <n v="34813"/>
        <n v="8463"/>
        <n v="25398"/>
        <n v="4020"/>
        <n v="84182"/>
        <n v="9260"/>
        <n v="12533"/>
        <n v="105975"/>
        <n v="15374"/>
        <n v="45"/>
        <n v="167"/>
        <n v="15586"/>
        <n v="4259"/>
        <n v="246"/>
        <n v="4505"/>
        <n v="2108"/>
        <n v="332"/>
        <n v="2440"/>
        <n v="20279.727648421776"/>
        <n v="148785.72764842177"/>
        <n v="-5466.7276484217728"/>
        <n v="857"/>
        <n v="-857"/>
        <n v="119"/>
        <n v="104525"/>
        <n v="1068"/>
        <n v="105593"/>
        <n v="12"/>
        <n v="105724"/>
        <n v="1126"/>
        <n v="1198"/>
        <n v="57757"/>
        <n v="60081"/>
        <n v="7210"/>
        <n v="9721"/>
        <n v="77012"/>
        <n v="1487"/>
        <n v="560"/>
        <n v="6544"/>
        <n v="7104"/>
        <n v="1321"/>
        <n v="8172.9210016235374"/>
        <n v="95096.92100162353"/>
        <n v="10627.07899837647"/>
        <n v="-131"/>
        <n v="98950"/>
        <n v="1298"/>
        <n v="100248"/>
        <n v="2940"/>
        <n v="103188"/>
        <n v="10002"/>
        <n v="24585"/>
        <n v="26908"/>
        <n v="1659"/>
        <n v="63154"/>
        <n v="4289"/>
        <n v="17423"/>
        <n v="-3432"/>
        <n v="81434"/>
        <n v="6401"/>
        <n v="494"/>
        <n v="6899"/>
        <n v="972"/>
        <n v="652"/>
        <n v="1624"/>
        <n v="298"/>
        <n v="1677"/>
        <n v="820"/>
        <n v="2795"/>
        <n v="12020.187682825028"/>
        <n v="104772.18768282502"/>
        <n v="-1584.1876828250242"/>
        <n v="-2940"/>
        <n v="2333"/>
        <n v="113113"/>
        <n v="1338"/>
        <n v="114451"/>
        <n v="8985"/>
        <n v="11"/>
        <n v="125947"/>
        <n v="10651"/>
        <n v="8414"/>
        <n v="66908"/>
        <n v="7230"/>
        <n v="93203"/>
        <n v="9336"/>
        <n v="8766"/>
        <n v="1123"/>
        <n v="112428"/>
        <n v="22257"/>
        <n v="1055"/>
        <n v="23312"/>
        <n v="72"/>
        <n v="2704"/>
        <n v="22"/>
        <n v="138"/>
        <n v="2936"/>
        <n v="672"/>
        <n v="1585"/>
        <n v="2751"/>
        <n v="24569.972471296351"/>
        <n v="165996.97247129635"/>
        <n v="168"/>
        <n v="166164.97247129635"/>
        <n v="-40217.972471296351"/>
        <n v="1"/>
        <n v="11496"/>
        <n v="-11328"/>
        <n v="63299"/>
        <n v="5019"/>
        <n v="31210"/>
        <n v="36229"/>
        <n v="6026"/>
        <n v="52573"/>
        <n v="602"/>
        <n v="1046"/>
        <n v="931"/>
        <n v="2579"/>
        <n v="1555"/>
        <n v="2055"/>
        <n v="960"/>
        <n v="25"/>
        <n v="985"/>
        <n v="13012.098567839465"/>
        <n v="71204.098567839465"/>
        <n v="-7905.0985678394645"/>
        <n v="160875"/>
        <n v="56250"/>
        <n v="33741"/>
        <n v="89991"/>
        <n v="9835"/>
        <n v="8643"/>
        <n v="108469"/>
        <n v="12500"/>
        <n v="1160"/>
        <n v="13660"/>
        <n v="5445"/>
        <n v="1150"/>
        <n v="6027"/>
        <n v="1868"/>
        <n v="746"/>
        <n v="234"/>
        <n v="2587"/>
        <n v="2736"/>
        <n v="20793"/>
        <n v="4026"/>
        <n v="14820.956142914803"/>
        <n v="161768.9561429148"/>
        <n v="-893.9561429148016"/>
        <n v="257932"/>
        <n v="13050"/>
        <n v="50000"/>
        <n v="64978"/>
        <n v="128028"/>
        <n v="12681"/>
        <n v="10394"/>
        <n v="151103"/>
        <n v="25500"/>
        <n v="4564"/>
        <n v="30064"/>
        <n v="15175"/>
        <n v="650"/>
        <n v="6619"/>
        <n v="39"/>
        <n v="2914"/>
        <n v="6491"/>
        <n v="8297"/>
        <n v="40185"/>
        <n v="13427"/>
        <n v="23558.335703687841"/>
        <n v="258337.33570368783"/>
        <n v="-405.33570368782966"/>
        <n v="33500"/>
        <n v="23496"/>
        <n v="2530"/>
        <n v="1962"/>
        <n v="27988"/>
        <n v="477"/>
        <n v="326"/>
        <n v="1710"/>
        <n v="2513"/>
        <n v="60"/>
        <n v="3162.7685071930177"/>
        <n v="33723.768507193017"/>
        <n v="-223.76850719301729"/>
        <n v="64116"/>
        <n v="7000"/>
        <n v="11787"/>
        <n v="18787"/>
        <n v="1948"/>
        <n v="1043"/>
        <n v="21778"/>
        <n v="107"/>
        <n v="13725"/>
        <n v="189"/>
        <n v="54"/>
        <n v="115"/>
        <n v="21"/>
        <n v="14104"/>
        <n v="290"/>
        <n v="3752.3530163870437"/>
        <n v="40031.353016387045"/>
        <n v="24084.646983612955"/>
        <n v="600"/>
        <n v="50996"/>
        <n v="23917"/>
        <n v="15"/>
        <n v="74928"/>
        <n v="39093"/>
        <n v="85259"/>
        <n v="199905"/>
        <n v="71426"/>
        <n v="64796"/>
        <n v="136222"/>
        <n v="13024"/>
        <n v="15641"/>
        <n v="3300"/>
        <n v="168187"/>
        <n v="4400"/>
        <n v="12315"/>
        <n v="2293"/>
        <n v="19008"/>
        <n v="2920"/>
        <n v="1453"/>
        <n v="6321"/>
        <n v="10826"/>
        <n v="36383.347172978567"/>
        <n v="240725.34717297857"/>
        <n v="-40820.347172978567"/>
        <n v="124977"/>
        <n v="-124977"/>
        <n v="63418"/>
        <n v="235"/>
        <n v="63653"/>
        <n v="2352"/>
        <n v="30921"/>
        <n v="33273"/>
        <n v="3524"/>
        <n v="6582"/>
        <n v="43379"/>
        <n v="75"/>
        <n v="434"/>
        <n v="238"/>
        <n v="747"/>
        <n v="6268"/>
        <n v="3829"/>
        <n v="9"/>
        <n v="77"/>
        <n v="69"/>
        <n v="10252"/>
        <n v="305"/>
        <n v="463"/>
        <n v="275"/>
        <n v="22415.567821864246"/>
        <n v="77836.567821864242"/>
        <n v="78071.567821864242"/>
        <n v="-14418.567821864242"/>
        <n v="1422422"/>
        <n v="149531"/>
        <n v="1571953"/>
        <n v="87781"/>
        <n v="1712634"/>
        <n v="365750"/>
        <n v="2176165"/>
        <n v="3870"/>
        <n v="558849"/>
        <n v="4320837"/>
        <n v="43500"/>
        <n v="4785"/>
        <n v="1000"/>
        <n v="6000"/>
        <n v="5446"/>
        <n v="12446"/>
        <n v="2250"/>
        <n v="14015.2"/>
        <n v="87781.2"/>
        <n v="44711"/>
        <n v="194242"/>
        <n v="2144672"/>
        <n v="-1950430"/>
        <n v="100000"/>
        <n v="4130"/>
        <n v="37003"/>
        <n v="41133"/>
        <n v="13023"/>
        <n v="54156"/>
        <n v="5427"/>
        <n v="3396"/>
        <n v="62979"/>
        <n v="24900"/>
        <n v="6810.9591762420005"/>
        <n v="94689.959176242002"/>
        <n v="5310.0408237579977"/>
        <n v="64560"/>
        <n v="490"/>
        <n v="65050"/>
        <n v="7327.58"/>
        <n v="2128.09"/>
        <n v="6184.74"/>
        <n v="1517.2"/>
        <n v="1613.78"/>
        <n v="28413.37"/>
        <n v="47184.759999999995"/>
        <n v="4354.4799999999996"/>
        <n v="5737.44"/>
        <n v="-494"/>
        <n v="56782.679999999993"/>
        <n v="509.24"/>
        <n v="150"/>
        <n v="1602.29"/>
        <n v="429.31"/>
        <n v="264"/>
        <n v="197.92"/>
        <n v="3152.7599999999998"/>
        <n v="674.29"/>
        <n v="7238.348544920429"/>
        <n v="67848.078544920427"/>
        <n v="-2798.0785449204268"/>
        <n v="189126"/>
        <n v="1231"/>
        <n v="190357"/>
        <n v="12222"/>
        <n v="3253"/>
        <n v="1580"/>
        <n v="55865"/>
        <n v="3840.74"/>
        <n v="5222"/>
        <n v="42.98"/>
        <n v="82025.72"/>
        <n v="7751"/>
        <n v="9883"/>
        <n v="2142"/>
        <n v="101801.72"/>
        <n v="1939"/>
        <n v="6477"/>
        <n v="7065"/>
        <n v="924"/>
        <n v="16405"/>
        <n v="525"/>
        <n v="7365"/>
        <n v="592"/>
        <n v="133"/>
        <n v="165"/>
        <n v="1378"/>
        <n v="3890"/>
        <n v="14048"/>
        <n v="124"/>
        <n v="67"/>
        <n v="10325"/>
        <n v="10516"/>
        <n v="32341.233251898182"/>
        <n v="175111.95325189817"/>
        <n v="15245.046748101828"/>
        <n v="96459"/>
        <n v="944"/>
        <n v="97403"/>
        <n v="4614"/>
        <n v="287"/>
        <n v="36942"/>
        <n v="11329"/>
        <n v="53172"/>
        <n v="3896"/>
        <n v="8250"/>
        <n v="65318"/>
        <n v="3751"/>
        <n v="1268"/>
        <n v="6273"/>
        <n v="16715.065547636666"/>
        <n v="93535.065547636666"/>
        <n v="3867.9344523633335"/>
        <n v="160861"/>
        <n v="40378"/>
        <n v="31101"/>
        <n v="23563"/>
        <n v="95042"/>
        <n v="11328"/>
        <n v="106370"/>
        <n v="8153"/>
        <n v="12697"/>
        <n v="127220"/>
        <n v="223"/>
        <n v="63"/>
        <n v="11042"/>
        <n v="2803"/>
        <n v="14131"/>
        <n v="805"/>
        <n v="2542"/>
        <n v="5905"/>
        <n v="14849"/>
        <n v="24101"/>
        <n v="1748"/>
        <n v="12411.919013776067"/>
        <n v="179611.91901377606"/>
        <n v="-18750.91901377606"/>
        <n v="692"/>
        <n v="269431"/>
        <n v="2061"/>
        <n v="271492"/>
        <n v="272184"/>
        <n v="14329"/>
        <n v="38525"/>
        <n v="26778"/>
        <n v="83076"/>
        <n v="5283"/>
        <n v="3545"/>
        <n v="1364"/>
        <n v="172900"/>
        <n v="13367"/>
        <n v="25657"/>
        <n v="211924"/>
        <n v="15310"/>
        <n v="581"/>
        <n v="542"/>
        <n v="407"/>
        <n v="16840"/>
        <n v="614"/>
        <n v="14927"/>
        <n v="183"/>
        <n v="105"/>
        <n v="2081"/>
        <n v="17910"/>
        <n v="949"/>
        <n v="3030"/>
        <n v="23276.996786212287"/>
        <n v="272980.99678621232"/>
        <n v="-796.99678621231578"/>
        <n v="-692"/>
        <n v="7858" u="1"/>
        <n v="154311" u="1"/>
        <n v="152043" u="1"/>
        <n v="272896" u="1"/>
        <n v="15341" u="1"/>
        <n v="46064" u="1"/>
        <n v="130222" u="1"/>
        <n v="23408" u="1"/>
        <n v="527577.38113281969" u="1"/>
        <n v="79297" u="1"/>
        <n v="193" u="1"/>
        <n v="154601" u="1"/>
        <n v="321385" u="1"/>
        <n v="16858" u="1"/>
        <n v="1744" u="1"/>
        <n v="182372" u="1"/>
        <n v="52137" u="1"/>
        <n v="115518" u="1"/>
        <n v="65508" u="1"/>
        <n v="535390" u="1"/>
        <n v="18793" u="1"/>
        <n v="269697" u="1"/>
        <n v="17566" u="1"/>
        <n v="5335" u="1"/>
        <n v="3325349.3811328197" u="1"/>
        <n v="579994" u="1"/>
        <n v="42394" u="1"/>
        <n v="199658" u="1"/>
        <n v="3519591.3811328197" u="1"/>
        <n v="801245.61886718031" u="1"/>
        <n v="1947092" u="1"/>
        <n v="147231" u="1"/>
        <n v="1471106" u="1"/>
        <n v="40638"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rroll, Mary, Alice" refreshedDate="42450.473955787034" createdVersion="5" refreshedVersion="5" minRefreshableVersion="3" recordCount="3234">
  <cacheSource type="worksheet">
    <worksheetSource ref="A1:J3235" sheet="FY14 UFRs"/>
  </cacheSource>
  <cacheFields count="10">
    <cacheField name="Order" numFmtId="0">
      <sharedItems containsString="0" containsBlank="1" containsNumber="1" containsInteger="1" minValue="1" maxValue="3080"/>
    </cacheField>
    <cacheField name="Provider" numFmtId="0">
      <sharedItems count="18">
        <s v="Berkshire Child and Families, Inc"/>
        <s v="Catholic Charitable Bureau"/>
        <s v="Centro Latino"/>
        <s v="Health Imperatives, Inc"/>
        <s v="Justice Resource Institute "/>
        <s v="Lutheran Community Services"/>
        <s v="MA Society for the Prevention of Cruelty to Children"/>
        <s v="Martin Luther King Jr. Family Services"/>
        <s v="New North"/>
        <s v="Newton"/>
        <s v="Pernet Family Health Service"/>
        <s v="ROCA"/>
        <s v="Supportive Care "/>
        <s v="Youth Opportunities Upheld Inc."/>
        <s v="YWCA of Western Mass"/>
        <s v="L.U.K."/>
        <s v="YWCA of Lowell"/>
        <s v="Child &amp; Family Services"/>
      </sharedItems>
    </cacheField>
    <cacheField name="Type" numFmtId="0">
      <sharedItems/>
    </cacheField>
    <cacheField name="Line Item or Expense" numFmtId="0">
      <sharedItems/>
    </cacheField>
    <cacheField name="Staffing " numFmtId="0">
      <sharedItems/>
    </cacheField>
    <cacheField name="ScheduleBExpLineNumber" numFmtId="0">
      <sharedItems count="154">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sharedItems>
    </cacheField>
    <cacheField name="LineDescription" numFmtId="0">
      <sharedItems count="154">
        <s v="Contrib., Gifts, Leg., Bequests, Spec. Ev."/>
        <s v="Gov. In-Kind/Capital Budget"/>
        <s v="Private IN-Kind"/>
        <s v="Total Contribution and In-Kind"/>
        <s v="Mass Gov. Grant"/>
        <s v="Other Grant (exclud. Fed.Direct)"/>
        <s v="Total Grants"/>
        <s v="Dept. of Mental Health (DMH)"/>
        <s v="Dept.of Developmental Services(DDS/DMR)"/>
        <s v="Dept. of Public Health (DPH)"/>
        <s v="Dept.of Children and Families (DCF/DSS)"/>
        <s v="Dept. of Transitional Assist (DTA/WEL)"/>
        <s v="Dept. of Youth Services (DYS)"/>
        <s v="Health Care Fin &amp; Policy (HCF)-Contract"/>
        <s v="Health Care Fin &amp; Policy (HCF)-UCP"/>
        <s v="MA. Comm. For the Blind (MCB)"/>
        <s v="MA. Comm. for Deaf &amp; H H (MCD)"/>
        <s v="MA. Rehabilitation Commission (MRC)"/>
        <s v="MA. Off. for Refugees &amp; Immigr.(ORI)"/>
        <s v="Dept.of Early Educ. &amp; Care  (EEC)-Contract"/>
        <s v="Dept.of Early Educ. &amp; Care (EEC)-Voucher"/>
        <s v="Dept of Correction (DOC)"/>
        <s v="Dept. of Elementary &amp; Secondary Educ. (DOE)"/>
        <s v="Parole Board (PAR)"/>
        <s v="Veteran's Services (VET)"/>
        <s v="Ex. Off. of Elder Affairs (ELD)"/>
        <s v="Div.of Housing &amp; Community Develop(OCD)"/>
        <s v="POS Subcontract"/>
        <s v="Other Mass. State Agency POS"/>
        <s v="Mass State Agency Non - POS"/>
        <s v="Mass. Local Govt/Quasi-Govt. Entities"/>
        <s v="Non-Mass. State/Local Government"/>
        <s v="Direct Federal Grants/Contracts"/>
        <s v="Medicaid - Direct Payments"/>
        <s v="Medicaid - MBHP Subcontract"/>
        <s v="Medicare"/>
        <s v="Mass. Govt. Client Stipends"/>
        <s v="Client Resources"/>
        <s v="Mass. spon.client SF/3rd Pty offsets"/>
        <s v="Other Publicly sponsored client offsets"/>
        <s v="Private Client Fees (excluding 3rd Pty)"/>
        <s v="Private Client 3rd Pty/other offsets"/>
        <s v="Total Assistance and Fees"/>
        <s v="Federated Fundraising"/>
        <s v="Commercial Activities"/>
        <s v="Non-Charitable Revenue"/>
        <s v="Investment Revenue"/>
        <s v="Other Revenue"/>
        <s v="Allocated Admin (M&amp;G) Revenue"/>
        <s v="Released Net Assets-Program"/>
        <s v="Released Net Assets-Equipment"/>
        <s v="Released Net Assets-Time"/>
        <s v="Total Revenue = 57E"/>
        <s v="Program Director (UFR Title 102)"/>
        <s v="Program Function Manager (UFR Title 101)"/>
        <s v="Asst. Program Director (UFR Title 103)"/>
        <s v="Supervising Professional (UFR Title 104) "/>
        <s v="Physician &amp; Psychiatrist  (UFR Title 105 &amp; 121)"/>
        <s v="Physician Asst. (UFR Title 106)"/>
        <s v="N. Midwife, N.P., Psych N.,N.A., R.N.- MA (Title 107)"/>
        <s v="R.N. - Non Masters (UFR Title 108)"/>
        <s v="L.P.N. (UFR Title 109) "/>
        <s v="Pharmacist (UFR Title 110)"/>
        <s v="Occupational Therapist (UFR Title 111)"/>
        <s v="Physical Therapist (UFR Title 112)"/>
        <s v="Speech / Lang. Pathol., Audiologist (UFR Title 113)"/>
        <s v="Dietician / Nutritionist (UFR Title 114)"/>
        <s v="Spec. Education Teacher (UFR Title 115)"/>
        <s v="Teacher (UFR Title 116)"/>
        <s v="Day Care Director (UFR Title 117)"/>
        <s v="Day Care Lead Teacher (UFR Title 118)"/>
        <s v="Day Care Teacher (UFR Title 119)"/>
        <s v="Day Care Asst. Teacher / Aide (UFR Title 120)"/>
        <s v="Psychologist - Doctorate (UFR Title 122)"/>
        <s v="Clinician-(formerly Psych.Masters)(UFR Title 123)"/>
        <s v="Social Worker - L.I.C.S.W. (UFR Title 124)"/>
        <s v="Social Worker - L.C.S.W., L.S.W (UFR Title 125 &amp; 126)"/>
        <s v="Licensed Counselor (UFR Title 127)"/>
        <s v="Cert. Voc. Rehab. Counselor (UFR Title 128)"/>
        <s v="Cert. Alch. &amp;/or Drug Abuse Counselor (UFR Title 129)"/>
        <s v="Counselor (UFR Title 130)"/>
        <s v="Case Worker / Manager - Masters (UFR Title 131)"/>
        <s v="Case Worker / Manager (UFR Title 132)"/>
        <s v="Direct Care / Prog. Staff Superv. (UFR Title 133)"/>
        <s v="Direct Care / Prog. Staff III (UFR Title 134)"/>
        <s v="Direct Care / Prog. Staff II (UFR Title 135)"/>
        <s v="Direct Care / Prog. Staff I (UFR Title 136)"/>
        <s v="Prog. Secretarial / Clerical Staff (UFR Title 137)"/>
        <s v="Maintainence, House/Groundskeeping, Cook 138"/>
        <s v="Direct Care / Driver Staff (UFR Title 138)"/>
        <s v="Direct Care Overtime, Shift Differential and Relief "/>
        <s v="Total Direct Program Staff = 1E"/>
        <s v="Total Direct Program Staff = 39S"/>
        <s v="Chief Executive Officer"/>
        <s v="Chief Financial Officer"/>
        <s v="Accting/Clerical Support"/>
        <s v="Admin Maint/House-Grndskeeping"/>
        <s v="Total Admin Employee"/>
        <s v="Commerical products &amp; Svs/Mkting"/>
        <s v="Total FTE/Salary/Wages"/>
        <s v="Payroll Taxes 150"/>
        <s v="Fringe Benefits 151"/>
        <s v="Accrual Adjustments"/>
        <s v="Total Employee Compensation &amp; Rel. Exp."/>
        <s v="Facility and Prog. Equip.Expenses 301,390"/>
        <s v="Facility &amp; Prog. Equip. Depreciation 301"/>
        <s v="Facility Operation/Maint./Furn.390"/>
        <s v="Facility General Liability Insurance 390"/>
        <s v="Total Occupancy"/>
        <s v="Direct Care Consultant 201"/>
        <s v="Temporary Help 202"/>
        <s v="Clients and Caregivers Reimb./Stipends 203"/>
        <s v="Subcontracted Direct Care 206"/>
        <s v="Staff Training 204"/>
        <s v="Staff Mileage / Travel 205"/>
        <s v="Meals 207"/>
        <s v="Client Transportation 208"/>
        <s v="Vehicle Expenses 208"/>
        <s v="Vehicle Depreciation 208"/>
        <s v="Incidental Medical /Medicine/Pharmacy 209"/>
        <s v="Client Personal Allowances 211"/>
        <s v="Provision Material Goods/Svs./Benefits 212"/>
        <s v="Direct Client Wages 214"/>
        <s v="Other Commercial Prod. &amp; Svs. 214"/>
        <s v="Program Supplies &amp; Materials 215"/>
        <s v="Non Charitable Expenses"/>
        <s v="Other Expense"/>
        <s v="Total Other Program Expense"/>
        <s v="Other Professional Fees &amp; Other Admin. Exp. 410"/>
        <s v="Leased Office/Program Office Equip.410,390"/>
        <s v="Office Equipment Depreciation 410"/>
        <s v="Program Support 216"/>
        <s v="Professional Insurance 410"/>
        <s v="Working Capital Interest 410"/>
        <s v="Total Direct Administrative Expense"/>
        <s v="Admin (M&amp;G) Reporting Center Allocation"/>
        <s v="Total Reimbursable Expense"/>
        <s v="Direct State/Federal Non-Reimbursable Expense"/>
        <s v="Allocation of State/Fed Non-Reimbursable Expense"/>
        <s v="TOTAL EXPENSE"/>
        <s v="TOTAL REVENUE = 53R"/>
        <s v="OPERATING RESULTS"/>
        <s v="Direct Employee Compensation &amp; Related Exp."/>
        <s v="Direct Occupancy"/>
        <s v="Direct Other Program/Operating"/>
        <s v="Direct Subcontract Expense"/>
        <s v="Direct Administrative Expense"/>
        <s v="Direct Other Expense"/>
        <s v="Direct Depreciation"/>
        <s v="Total Direct Non-Reimbursable (Tie to 54E)"/>
        <s v="Total Direct and Allocated Non-Reimb. (54E+55E)"/>
        <s v="Eligible Non-Reimbursable Exp. Revenue Offsets "/>
        <s v="Capital Budget Revenue Adjustment"/>
        <s v="Excess of Non-Reimbursable Expense Over Offsets"/>
      </sharedItems>
    </cacheField>
    <cacheField name="FTE" numFmtId="2">
      <sharedItems containsBlank="1" containsMixedTypes="1" containsNumber="1" minValue="0" maxValue="5.72"/>
    </cacheField>
    <cacheField name="Actual" numFmtId="0">
      <sharedItems containsString="0" containsBlank="1" containsNumber="1" minValue="-1950430" maxValue="4320837"/>
    </cacheField>
    <cacheField name="Weighted avg" numFmtId="0">
      <sharedItems containsBlank="1" containsMixedTypes="1" containsNumber="1" minValue="2803.555702504229" maxValue="10377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arroll, Mary, Alice" refreshedDate="42454.566802314817" createdVersion="5" refreshedVersion="5" minRefreshableVersion="3" recordCount="3389">
  <cacheSource type="worksheet">
    <worksheetSource ref="A1:I1048576" sheet="FY14 UFRs"/>
  </cacheSource>
  <cacheFields count="9">
    <cacheField name="Order" numFmtId="0">
      <sharedItems containsString="0" containsBlank="1" containsNumber="1" containsInteger="1" minValue="1" maxValue="3080"/>
    </cacheField>
    <cacheField name="Provider" numFmtId="0">
      <sharedItems containsBlank="1"/>
    </cacheField>
    <cacheField name="Type" numFmtId="0">
      <sharedItems containsBlank="1"/>
    </cacheField>
    <cacheField name="Line Item or Expense" numFmtId="0">
      <sharedItems containsBlank="1"/>
    </cacheField>
    <cacheField name="Staffing " numFmtId="0">
      <sharedItems containsBlank="1" count="5">
        <s v="N/A"/>
        <s v="Management"/>
        <s v="Direct Care"/>
        <s v="Clerical/Support"/>
        <m/>
      </sharedItems>
    </cacheField>
    <cacheField name="ScheduleBExpLineNumber" numFmtId="0">
      <sharedItems containsBlank="1" count="155">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m/>
      </sharedItems>
    </cacheField>
    <cacheField name="LineDescription" numFmtId="0">
      <sharedItems containsBlank="1" count="155">
        <s v="Contrib., Gifts, Leg., Bequests, Spec. Ev."/>
        <s v="Gov. In-Kind/Capital Budget"/>
        <s v="Private IN-Kind"/>
        <s v="Total Contribution and In-Kind"/>
        <s v="Mass Gov. Grant"/>
        <s v="Other Grant (exclud. Fed.Direct)"/>
        <s v="Total Grants"/>
        <s v="Dept. of Mental Health (DMH)"/>
        <s v="Dept.of Developmental Services(DDS/DMR)"/>
        <s v="Dept. of Public Health (DPH)"/>
        <s v="Dept.of Children and Families (DCF/DSS)"/>
        <s v="Dept. of Transitional Assist (DTA/WEL)"/>
        <s v="Dept. of Youth Services (DYS)"/>
        <s v="Health Care Fin &amp; Policy (HCF)-Contract"/>
        <s v="Health Care Fin &amp; Policy (HCF)-UCP"/>
        <s v="MA. Comm. For the Blind (MCB)"/>
        <s v="MA. Comm. for Deaf &amp; H H (MCD)"/>
        <s v="MA. Rehabilitation Commission (MRC)"/>
        <s v="MA. Off. for Refugees &amp; Immigr.(ORI)"/>
        <s v="Dept.of Early Educ. &amp; Care  (EEC)-Contract"/>
        <s v="Dept.of Early Educ. &amp; Care (EEC)-Voucher"/>
        <s v="Dept of Correction (DOC)"/>
        <s v="Dept. of Elementary &amp; Secondary Educ. (DOE)"/>
        <s v="Parole Board (PAR)"/>
        <s v="Veteran's Services (VET)"/>
        <s v="Ex. Off. of Elder Affairs (ELD)"/>
        <s v="Div.of Housing &amp; Community Develop(OCD)"/>
        <s v="POS Subcontract"/>
        <s v="Other Mass. State Agency POS"/>
        <s v="Mass State Agency Non - POS"/>
        <s v="Mass. Local Govt/Quasi-Govt. Entities"/>
        <s v="Non-Mass. State/Local Government"/>
        <s v="Direct Federal Grants/Contracts"/>
        <s v="Medicaid - Direct Payments"/>
        <s v="Medicaid - MBHP Subcontract"/>
        <s v="Medicare"/>
        <s v="Mass. Govt. Client Stipends"/>
        <s v="Client Resources"/>
        <s v="Mass. spon.client SF/3rd Pty offsets"/>
        <s v="Other Publicly sponsored client offsets"/>
        <s v="Private Client Fees (excluding 3rd Pty)"/>
        <s v="Private Client 3rd Pty/other offsets"/>
        <s v="Total Assistance and Fees"/>
        <s v="Federated Fundraising"/>
        <s v="Commercial Activities"/>
        <s v="Non-Charitable Revenue"/>
        <s v="Investment Revenue"/>
        <s v="Other Revenue"/>
        <s v="Allocated Admin (M&amp;G) Revenue"/>
        <s v="Released Net Assets-Program"/>
        <s v="Released Net Assets-Equipment"/>
        <s v="Released Net Assets-Time"/>
        <s v="Total Revenue = 57E"/>
        <s v="Program Director (UFR Title 102)"/>
        <s v="Program Function Manager (UFR Title 101)"/>
        <s v="Asst. Program Director (UFR Title 103)"/>
        <s v="Supervising Professional (UFR Title 104) "/>
        <s v="Physician &amp; Psychiatrist  (UFR Title 105 &amp; 121)"/>
        <s v="Physician Asst. (UFR Title 106)"/>
        <s v="N. Midwife, N.P., Psych N.,N.A., R.N.- MA (Title 107)"/>
        <s v="R.N. - Non Masters (UFR Title 108)"/>
        <s v="L.P.N. (UFR Title 109) "/>
        <s v="Pharmacist (UFR Title 110)"/>
        <s v="Occupational Therapist (UFR Title 111)"/>
        <s v="Physical Therapist (UFR Title 112)"/>
        <s v="Speech / Lang. Pathol., Audiologist (UFR Title 113)"/>
        <s v="Dietician / Nutritionist (UFR Title 114)"/>
        <s v="Spec. Education Teacher (UFR Title 115)"/>
        <s v="Teacher (UFR Title 116)"/>
        <s v="Day Care Director (UFR Title 117)"/>
        <s v="Day Care Lead Teacher (UFR Title 118)"/>
        <s v="Day Care Teacher (UFR Title 119)"/>
        <s v="Day Care Asst. Teacher / Aide (UFR Title 120)"/>
        <s v="Psychologist - Doctorate (UFR Title 122)"/>
        <s v="Clinician-(formerly Psych.Masters)(UFR Title 123)"/>
        <s v="Social Worker - L.I.C.S.W. (UFR Title 124)"/>
        <s v="Social Worker - L.C.S.W., L.S.W (UFR Title 125 &amp; 126)"/>
        <s v="Licensed Counselor (UFR Title 127)"/>
        <s v="Cert. Voc. Rehab. Counselor (UFR Title 128)"/>
        <s v="Cert. Alch. &amp;/or Drug Abuse Counselor (UFR Title 129)"/>
        <s v="Counselor (UFR Title 130)"/>
        <s v="Case Worker / Manager - Masters (UFR Title 131)"/>
        <s v="Case Worker / Manager (UFR Title 132)"/>
        <s v="Direct Care / Prog. Staff Superv. (UFR Title 133)"/>
        <s v="Direct Care / Prog. Staff III (UFR Title 134)"/>
        <s v="Direct Care / Prog. Staff II (UFR Title 135)"/>
        <s v="Direct Care / Prog. Staff I (UFR Title 136)"/>
        <s v="Prog. Secretarial / Clerical Staff (UFR Title 137)"/>
        <s v="Maintainence, House/Groundskeeping, Cook 138"/>
        <s v="Direct Care / Driver Staff (UFR Title 138)"/>
        <s v="Direct Care Overtime, Shift Differential and Relief "/>
        <s v="Total Direct Program Staff = 1E"/>
        <s v="Total Direct Program Staff = 39S"/>
        <s v="Chief Executive Officer"/>
        <s v="Chief Financial Officer"/>
        <s v="Accting/Clerical Support"/>
        <s v="Admin Maint/House-Grndskeeping"/>
        <s v="Total Admin Employee"/>
        <s v="Commerical products &amp; Svs/Mkting"/>
        <s v="Total FTE/Salary/Wages"/>
        <s v="Payroll Taxes 150"/>
        <s v="Fringe Benefits 151"/>
        <s v="Accrual Adjustments"/>
        <s v="Total Employee Compensation &amp; Rel. Exp."/>
        <s v="Facility and Prog. Equip.Expenses 301,390"/>
        <s v="Facility &amp; Prog. Equip. Depreciation 301"/>
        <s v="Facility Operation/Maint./Furn.390"/>
        <s v="Facility General Liability Insurance 390"/>
        <s v="Total Occupancy"/>
        <s v="Direct Care Consultant 201"/>
        <s v="Temporary Help 202"/>
        <s v="Clients and Caregivers Reimb./Stipends 203"/>
        <s v="Subcontracted Direct Care 206"/>
        <s v="Staff Training 204"/>
        <s v="Staff Mileage / Travel 205"/>
        <s v="Meals 207"/>
        <s v="Client Transportation 208"/>
        <s v="Vehicle Expenses 208"/>
        <s v="Vehicle Depreciation 208"/>
        <s v="Incidental Medical /Medicine/Pharmacy 209"/>
        <s v="Client Personal Allowances 211"/>
        <s v="Provision Material Goods/Svs./Benefits 212"/>
        <s v="Direct Client Wages 214"/>
        <s v="Other Commercial Prod. &amp; Svs. 214"/>
        <s v="Program Supplies &amp; Materials 215"/>
        <s v="Non Charitable Expenses"/>
        <s v="Other Expense"/>
        <s v="Total Other Program Expense"/>
        <s v="Other Professional Fees &amp; Other Admin. Exp. 410"/>
        <s v="Leased Office/Program Office Equip.410,390"/>
        <s v="Office Equipment Depreciation 410"/>
        <s v="Program Support 216"/>
        <s v="Professional Insurance 410"/>
        <s v="Working Capital Interest 410"/>
        <s v="Total Direct Administrative Expense"/>
        <s v="Admin (M&amp;G) Reporting Center Allocation"/>
        <s v="Total Reimbursable Expense"/>
        <s v="Direct State/Federal Non-Reimbursable Expense"/>
        <s v="Allocation of State/Fed Non-Reimbursable Expense"/>
        <s v="TOTAL EXPENSE"/>
        <s v="TOTAL REVENUE = 53R"/>
        <s v="OPERATING RESULTS"/>
        <s v="Direct Employee Compensation &amp; Related Exp."/>
        <s v="Direct Occupancy"/>
        <s v="Direct Other Program/Operating"/>
        <s v="Direct Subcontract Expense"/>
        <s v="Direct Administrative Expense"/>
        <s v="Direct Other Expense"/>
        <s v="Direct Depreciation"/>
        <s v="Total Direct Non-Reimbursable (Tie to 54E)"/>
        <s v="Total Direct and Allocated Non-Reimb. (54E+55E)"/>
        <s v="Eligible Non-Reimbursable Exp. Revenue Offsets "/>
        <s v="Capital Budget Revenue Adjustment"/>
        <s v="Excess of Non-Reimbursable Expense Over Offsets"/>
        <m/>
      </sharedItems>
    </cacheField>
    <cacheField name="FTE" numFmtId="2">
      <sharedItems containsBlank="1" containsMixedTypes="1" containsNumber="1" minValue="0" maxValue="5.72"/>
    </cacheField>
    <cacheField name="Actual" numFmtId="0">
      <sharedItems containsString="0" containsBlank="1" containsNumber="1" minValue="-1950430" maxValue="432083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arroll, Mary, Alice" refreshedDate="42472.533171064817" createdVersion="5" refreshedVersion="5" minRefreshableVersion="3" recordCount="3080">
  <cacheSource type="worksheet">
    <worksheetSource ref="A4:J3084" sheet="FY15 UFRs"/>
  </cacheSource>
  <cacheFields count="10">
    <cacheField name="Order" numFmtId="0">
      <sharedItems containsSemiMixedTypes="0" containsString="0" containsNumber="1" containsInteger="1" minValue="1" maxValue="3080"/>
    </cacheField>
    <cacheField name="Provider" numFmtId="0">
      <sharedItems count="15">
        <s v="MA. Society for Prevention of Cruelty to Children"/>
        <s v="Ascentria "/>
        <s v="Berkshire"/>
        <s v="Catholic Charitable"/>
        <s v="Child &amp; Family Services"/>
        <s v="Health Imperatives"/>
        <s v="JRI"/>
        <s v="L.U.K."/>
        <s v="Newton"/>
        <s v="Pernet"/>
        <s v="New North"/>
        <s v="ROCA"/>
        <s v="Supportive Care"/>
        <s v="Youth Opportunities "/>
        <s v="YWCA Western MA"/>
      </sharedItems>
    </cacheField>
    <cacheField name="Type" numFmtId="0">
      <sharedItems/>
    </cacheField>
    <cacheField name="Line Item or Expense" numFmtId="0">
      <sharedItems/>
    </cacheField>
    <cacheField name="Staffing " numFmtId="0">
      <sharedItems count="4">
        <s v="N/A"/>
        <s v="Management"/>
        <s v="Direct Care"/>
        <s v="Clerical/Support"/>
      </sharedItems>
    </cacheField>
    <cacheField name="ScheduleBExpLineNumber" numFmtId="0">
      <sharedItems count="154">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sharedItems>
    </cacheField>
    <cacheField name="LineDescription" numFmtId="0">
      <sharedItems count="154">
        <s v="Contrib., Gifts, Leg., Bequests, Spec. Ev."/>
        <s v="Gov. In-Kind/Capital Budget"/>
        <s v="Private IN-Kind"/>
        <s v="Total Contribution and In-Kind"/>
        <s v="Mass Gov. Grant"/>
        <s v="Other Grant (exclud. Fed.Direct)"/>
        <s v="Total Grants"/>
        <s v="Dept. of Mental Health (DMH)"/>
        <s v="Dept.of Developmental Services(DDS/DMR)"/>
        <s v="Dept. of Public Health (DPH)"/>
        <s v="Dept.of Children and Families (DCF/DSS)"/>
        <s v="Dept. of Transitional Assist (DTA/WEL)"/>
        <s v="Dept. of Youth Services (DYS)"/>
        <s v="Health Care Fin &amp; Policy (HCF)-Contract"/>
        <s v="Health Care Fin &amp; Policy (HCF)-UCP"/>
        <s v="MA. Comm. For the Blind (MCB)"/>
        <s v="MA. Comm. for Deaf &amp; H H (MCD)"/>
        <s v="MA. Rehabilitation Commission (MRC)"/>
        <s v="MA. Off. for Refugees &amp; Immigr.(ORI)"/>
        <s v="Dept.of Early Educ. &amp; Care  (EEC)-Contract"/>
        <s v="Dept.of Early Educ. &amp; Care (EEC)-Voucher"/>
        <s v="Dept of Correction (DOC)"/>
        <s v="Dept. of Elementary &amp; Secondary Educ. (DOE)"/>
        <s v="Parole Board (PAR)"/>
        <s v="Veteran's Services (VET)"/>
        <s v="Ex. Off. of Elder Affairs (ELD)"/>
        <s v="Div.of Housing &amp; Community Develop(OCD)"/>
        <s v="POS Subcontract"/>
        <s v="Other Mass. State Agency POS"/>
        <s v="Mass State Agency Non - POS"/>
        <s v="Mass. Local Govt/Quasi-Govt. Entities"/>
        <s v="Non-Mass. State/Local Government"/>
        <s v="Direct Federal Grants/Contracts"/>
        <s v="Medicaid - Direct Payments"/>
        <s v="Medicaid - MBHP Subcontract"/>
        <s v="Medicare"/>
        <s v="Mass. Govt. Client Stipends"/>
        <s v="Client Resources"/>
        <s v="Mass. spon.client SF/3rd Pty offsets"/>
        <s v="Other Publicly sponsored client offsets"/>
        <s v="Private Client Fees (excluding 3rd Pty)"/>
        <s v="Private Client 3rd Pty/other offsets"/>
        <s v="Total Assistance and Fees"/>
        <s v="Federated Fundraising"/>
        <s v="Commercial Activities"/>
        <s v="Non-Charitable Revenue"/>
        <s v="Investment Revenue"/>
        <s v="Other Revenue"/>
        <s v="Allocated Admin (M&amp;G) Revenue"/>
        <s v="Released Net Assets-Program"/>
        <s v="Released Net Assets-Equipment"/>
        <s v="Released Net Assets-Time"/>
        <s v="Total Revenue = 57E"/>
        <s v="Program Director (UFR Title 102)"/>
        <s v="Program Function Manager (UFR Title 101)"/>
        <s v="Asst. Program Director (UFR Title 103)"/>
        <s v="Supervising Professional (UFR Title 104) "/>
        <s v="Physician &amp; Psychiatrist  (UFR Title 105 &amp; 121)"/>
        <s v="Physician Asst. (UFR Title 106)"/>
        <s v="N. Midwife, N.P., Psych N.,N.A., R.N.- MA (Title 107)"/>
        <s v="R.N. - Non Masters (UFR Title 108)"/>
        <s v="L.P.N. (UFR Title 109) "/>
        <s v="Pharmacist (UFR Title 110)"/>
        <s v="Occupational Therapist (UFR Title 111)"/>
        <s v="Physical Therapist (UFR Title 112)"/>
        <s v="Speech / Lang. Pathol., Audiologist (UFR Title 113)"/>
        <s v="Dietician / Nutritionist (UFR Title 114)"/>
        <s v="Spec. Education Teacher (UFR Title 115)"/>
        <s v="Teacher (UFR Title 116)"/>
        <s v="Day Care Director (UFR Title 117)"/>
        <s v="Day Care Lead Teacher (UFR Title 118)"/>
        <s v="Day Care Teacher (UFR Title 119)"/>
        <s v="Day Care Asst. Teacher / Aide (UFR Title 120)"/>
        <s v="Psychologist - Doctorate (UFR Title 122)"/>
        <s v="Clinician-(formerly Psych.Masters)(UFR Title 123)"/>
        <s v="Social Worker - L.I.C.S.W. (UFR Title 124)"/>
        <s v="Social Worker - L.C.S.W., L.S.W (UFR Title 125 &amp; 126)"/>
        <s v="Licensed Counselor (UFR Title 127)"/>
        <s v="Cert. Voc. Rehab. Counselor (UFR Title 128)"/>
        <s v="Cert. Alch. &amp;/or Drug Abuse Counselor (UFR Title 129)"/>
        <s v="Counselor (UFR Title 130)"/>
        <s v="Case Worker / Manager - Masters (UFR Title 131)"/>
        <s v="Case Worker / Manager (UFR Title 132)"/>
        <s v="Direct Care / Prog. Staff Superv. (UFR Title 133)"/>
        <s v="Direct Care / Prog. Staff III (UFR Title 134)"/>
        <s v="Direct Care / Prog. Staff II (UFR Title 135)"/>
        <s v="Direct Care / Prog. Staff I (UFR Title 136)"/>
        <s v="Prog. Secretarial / Clerical Staff (UFR Title 137)"/>
        <s v="Maintainence, House/Groundskeeping, Cook 138"/>
        <s v="Direct Care / Driver Staff (UFR Title 138)"/>
        <s v="Direct Care Overtime, Shift Differential and Relief "/>
        <s v="Total Direct Program Staff = 1E"/>
        <s v="Total Direct Program Staff = 39S"/>
        <s v="Chief Executive Officer"/>
        <s v="Chief Financial Officer"/>
        <s v="Accting/Clerical Support"/>
        <s v="Admin Maint/House-Grndskeeping"/>
        <s v="Total Admin Employee"/>
        <s v="Commerical products &amp; Svs/Mkting"/>
        <s v="Total FTE/Salary/Wages"/>
        <s v="Payroll Taxes 150"/>
        <s v="Fringe Benefits 151"/>
        <s v="Accrual Adjustments"/>
        <s v="Total Employee Compensation &amp; Rel. Exp."/>
        <s v="Facility and Prog. Equip.Expenses 301,390"/>
        <s v="Facility &amp; Prog. Equip. Depreciation 301"/>
        <s v="Facility Operation/Maint./Furn.390"/>
        <s v="Facility General Liability Insurance 390"/>
        <s v="Total Occupancy"/>
        <s v="Direct Care Consultant 201"/>
        <s v="Temporary Help 202"/>
        <s v="Clients and Caregivers Reimb./Stipends 203"/>
        <s v="Subcontracted Direct Care 206"/>
        <s v="Staff Training 204"/>
        <s v="Staff Mileage / Travel 205"/>
        <s v="Meals 207"/>
        <s v="Client Transportation 208"/>
        <s v="Vehicle Expenses 208"/>
        <s v="Vehicle Depreciation 208"/>
        <s v="Incidental Medical /Medicine/Pharmacy 209"/>
        <s v="Client Personal Allowances 211"/>
        <s v="Provision Material Goods/Svs./Benefits 212"/>
        <s v="Direct Client Wages 214"/>
        <s v="Other Commercial Prod. &amp; Svs. 214"/>
        <s v="Program Supplies &amp; Materials 215"/>
        <s v="Non Charitable Expenses"/>
        <s v="Other Expense"/>
        <s v="Total Other Program Expense"/>
        <s v="Other Professional Fees &amp; Other Admin. Exp. 410"/>
        <s v="Leased Office/Program Office Equip.410,390"/>
        <s v="Office Equipment Depreciation 410"/>
        <s v="Program Support 216"/>
        <s v="Professional Insurance 410"/>
        <s v="Working Capital Interest 410"/>
        <s v="Total Direct Administrative Expense"/>
        <s v="Admin (M&amp;G) Reporting Center Allocation"/>
        <s v="Total Reimbursable Expense"/>
        <s v="Direct State/Federal Non-Reimbursable Expense"/>
        <s v="Allocation of State/Fed Non-Reimbursable Expense"/>
        <s v="TOTAL EXPENSE"/>
        <s v="TOTAL REVENUE = 53R"/>
        <s v="OPERATING RESULTS"/>
        <s v="Direct Employee Compensation &amp; Related Exp."/>
        <s v="Direct Occupancy"/>
        <s v="Direct Other Program/Operating"/>
        <s v="Direct Subcontract Expense"/>
        <s v="Direct Administrative Expense"/>
        <s v="Direct Other Expense"/>
        <s v="Direct Depreciation"/>
        <s v="Total Direct Non-Reimbursable (Tie to 54E)"/>
        <s v="Total Direct and Allocated Non-Reimb. (54E+55E)"/>
        <s v="Eligible Non-Reimbursable Exp. Revenue Offsets "/>
        <s v="Capital Budget Revenue Adjustment"/>
        <s v="Excess of Non-Reimbursable Expense Over Offsets"/>
      </sharedItems>
    </cacheField>
    <cacheField name="FTE" numFmtId="2">
      <sharedItems containsBlank="1" containsMixedTypes="1" containsNumber="1" minValue="0.01" maxValue="5.46"/>
    </cacheField>
    <cacheField name="Actual" numFmtId="0">
      <sharedItems containsString="0" containsBlank="1" containsNumber="1" minValue="-1792213" maxValue="5578480"/>
    </cacheField>
    <cacheField name="Salary" numFmtId="0">
      <sharedItems containsBlank="1" containsMixedTypes="1" containsNumber="1" minValue="12800" maxValue="10135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Carroll, Mary, Alice" refreshedDate="42472.533312731481" createdVersion="5" refreshedVersion="5" minRefreshableVersion="3" recordCount="3080">
  <cacheSource type="worksheet">
    <worksheetSource ref="A4:I3084" sheet="FY15 UFRs"/>
  </cacheSource>
  <cacheFields count="9">
    <cacheField name="Order" numFmtId="0">
      <sharedItems containsSemiMixedTypes="0" containsString="0" containsNumber="1" containsInteger="1" minValue="1" maxValue="3080"/>
    </cacheField>
    <cacheField name="Provider" numFmtId="0">
      <sharedItems count="15">
        <s v="MA. Society for Prevention of Cruelty to Children"/>
        <s v="Ascentria "/>
        <s v="Berkshire"/>
        <s v="Catholic Charitable"/>
        <s v="Child &amp; Family Services"/>
        <s v="Health Imperatives"/>
        <s v="JRI"/>
        <s v="L.U.K."/>
        <s v="Newton"/>
        <s v="Pernet"/>
        <s v="New North"/>
        <s v="ROCA"/>
        <s v="Supportive Care"/>
        <s v="Youth Opportunities "/>
        <s v="YWCA Western MA"/>
      </sharedItems>
    </cacheField>
    <cacheField name="Type" numFmtId="0">
      <sharedItems/>
    </cacheField>
    <cacheField name="Line Item or Expense" numFmtId="0">
      <sharedItems/>
    </cacheField>
    <cacheField name="Staffing " numFmtId="0">
      <sharedItems count="4">
        <s v="N/A"/>
        <s v="Management"/>
        <s v="Direct Care"/>
        <s v="Clerical/Support"/>
      </sharedItems>
    </cacheField>
    <cacheField name="ScheduleBExpLineNumber" numFmtId="0">
      <sharedItems count="154">
        <s v="1R"/>
        <s v="2R"/>
        <s v="3R"/>
        <s v="4R"/>
        <s v="5R"/>
        <s v="6R"/>
        <s v="7R"/>
        <s v="8R"/>
        <s v="9R"/>
        <s v="10R"/>
        <s v="11R"/>
        <s v="12R"/>
        <s v="13R"/>
        <s v="14R"/>
        <s v="15R"/>
        <s v="16R"/>
        <s v="17R"/>
        <s v="18R"/>
        <s v="19R"/>
        <s v="20R"/>
        <s v="21R"/>
        <s v="22R"/>
        <s v="23R"/>
        <s v="24R"/>
        <s v="25R"/>
        <s v="26R"/>
        <s v="27R"/>
        <s v="28R"/>
        <s v="29R"/>
        <s v="30R"/>
        <s v="31R"/>
        <s v="32R"/>
        <s v="33R"/>
        <s v="34R"/>
        <s v="35R"/>
        <s v="36R"/>
        <s v="37R"/>
        <s v="38R"/>
        <s v="39R"/>
        <s v="40R"/>
        <s v="41R"/>
        <s v="42R"/>
        <s v="43R"/>
        <s v="44R"/>
        <s v="45R"/>
        <s v="46R"/>
        <s v="47R"/>
        <s v="48R"/>
        <s v="49R"/>
        <s v="50R"/>
        <s v="51R"/>
        <s v="52R"/>
        <s v="53R"/>
        <s v="1S"/>
        <s v="2S"/>
        <s v="3S"/>
        <s v="4S"/>
        <s v="5S"/>
        <s v="6S"/>
        <s v="7S"/>
        <s v="8S"/>
        <s v="9S"/>
        <s v="10S"/>
        <s v="11S"/>
        <s v="12S"/>
        <s v="13S"/>
        <s v="14S"/>
        <s v="15S"/>
        <s v="16S"/>
        <s v="17S"/>
        <s v="18S"/>
        <s v="19S"/>
        <s v="20S"/>
        <s v="21S"/>
        <s v="22S"/>
        <s v="23S"/>
        <s v="24S"/>
        <s v="25S"/>
        <s v="26S"/>
        <s v="27S"/>
        <s v="28S"/>
        <s v="29S"/>
        <s v="30S"/>
        <s v="31S"/>
        <s v="32S"/>
        <s v="33S"/>
        <s v="34S"/>
        <s v="35S"/>
        <s v="36S"/>
        <s v="37S"/>
        <s v="38S"/>
        <s v="39S"/>
        <s v="1E"/>
        <s v="2E"/>
        <s v="3E"/>
        <s v="4E"/>
        <s v="5E"/>
        <s v="6E"/>
        <s v="7E"/>
        <s v="8E"/>
        <s v="9E"/>
        <s v="10E"/>
        <s v="11E"/>
        <s v="12E"/>
        <s v="13E"/>
        <s v="14E"/>
        <s v="15E"/>
        <s v="16E"/>
        <s v="17E"/>
        <s v="18E"/>
        <s v="19E"/>
        <s v="20E"/>
        <s v="21E"/>
        <s v="22E"/>
        <s v="23E"/>
        <s v="24E"/>
        <s v="25E"/>
        <s v="26E"/>
        <s v="27E"/>
        <s v="28E"/>
        <s v="29E"/>
        <s v="30E"/>
        <s v="31E"/>
        <s v="32E"/>
        <s v="33E"/>
        <s v="34E"/>
        <s v="35E"/>
        <s v="36E"/>
        <s v="42E"/>
        <s v="43E"/>
        <s v="44E"/>
        <s v="48E"/>
        <s v="49E"/>
        <s v="50E"/>
        <s v="51E"/>
        <s v="52E"/>
        <s v="53E"/>
        <s v="54E"/>
        <s v="55E"/>
        <s v="56E"/>
        <s v="57E"/>
        <s v="58E"/>
        <s v="1N"/>
        <s v="2N"/>
        <s v="3N"/>
        <s v="4N"/>
        <s v="5N"/>
        <s v="6N"/>
        <s v="7N"/>
        <s v="8N"/>
        <s v="9N"/>
        <s v="10N"/>
        <s v="11N"/>
        <s v="12N"/>
      </sharedItems>
    </cacheField>
    <cacheField name="LineDescription" numFmtId="0">
      <sharedItems count="154">
        <s v="Contrib., Gifts, Leg., Bequests, Spec. Ev."/>
        <s v="Gov. In-Kind/Capital Budget"/>
        <s v="Private IN-Kind"/>
        <s v="Total Contribution and In-Kind"/>
        <s v="Mass Gov. Grant"/>
        <s v="Other Grant (exclud. Fed.Direct)"/>
        <s v="Total Grants"/>
        <s v="Dept. of Mental Health (DMH)"/>
        <s v="Dept.of Developmental Services(DDS/DMR)"/>
        <s v="Dept. of Public Health (DPH)"/>
        <s v="Dept.of Children and Families (DCF/DSS)"/>
        <s v="Dept. of Transitional Assist (DTA/WEL)"/>
        <s v="Dept. of Youth Services (DYS)"/>
        <s v="Health Care Fin &amp; Policy (HCF)-Contract"/>
        <s v="Health Care Fin &amp; Policy (HCF)-UCP"/>
        <s v="MA. Comm. For the Blind (MCB)"/>
        <s v="MA. Comm. for Deaf &amp; H H (MCD)"/>
        <s v="MA. Rehabilitation Commission (MRC)"/>
        <s v="MA. Off. for Refugees &amp; Immigr.(ORI)"/>
        <s v="Dept.of Early Educ. &amp; Care  (EEC)-Contract"/>
        <s v="Dept.of Early Educ. &amp; Care (EEC)-Voucher"/>
        <s v="Dept of Correction (DOC)"/>
        <s v="Dept. of Elementary &amp; Secondary Educ. (DOE)"/>
        <s v="Parole Board (PAR)"/>
        <s v="Veteran's Services (VET)"/>
        <s v="Ex. Off. of Elder Affairs (ELD)"/>
        <s v="Div.of Housing &amp; Community Develop(OCD)"/>
        <s v="POS Subcontract"/>
        <s v="Other Mass. State Agency POS"/>
        <s v="Mass State Agency Non - POS"/>
        <s v="Mass. Local Govt/Quasi-Govt. Entities"/>
        <s v="Non-Mass. State/Local Government"/>
        <s v="Direct Federal Grants/Contracts"/>
        <s v="Medicaid - Direct Payments"/>
        <s v="Medicaid - MBHP Subcontract"/>
        <s v="Medicare"/>
        <s v="Mass. Govt. Client Stipends"/>
        <s v="Client Resources"/>
        <s v="Mass. spon.client SF/3rd Pty offsets"/>
        <s v="Other Publicly sponsored client offsets"/>
        <s v="Private Client Fees (excluding 3rd Pty)"/>
        <s v="Private Client 3rd Pty/other offsets"/>
        <s v="Total Assistance and Fees"/>
        <s v="Federated Fundraising"/>
        <s v="Commercial Activities"/>
        <s v="Non-Charitable Revenue"/>
        <s v="Investment Revenue"/>
        <s v="Other Revenue"/>
        <s v="Allocated Admin (M&amp;G) Revenue"/>
        <s v="Released Net Assets-Program"/>
        <s v="Released Net Assets-Equipment"/>
        <s v="Released Net Assets-Time"/>
        <s v="Total Revenue = 57E"/>
        <s v="Program Director (UFR Title 102)"/>
        <s v="Program Function Manager (UFR Title 101)"/>
        <s v="Asst. Program Director (UFR Title 103)"/>
        <s v="Supervising Professional (UFR Title 104) "/>
        <s v="Physician &amp; Psychiatrist  (UFR Title 105 &amp; 121)"/>
        <s v="Physician Asst. (UFR Title 106)"/>
        <s v="N. Midwife, N.P., Psych N.,N.A., R.N.- MA (Title 107)"/>
        <s v="R.N. - Non Masters (UFR Title 108)"/>
        <s v="L.P.N. (UFR Title 109) "/>
        <s v="Pharmacist (UFR Title 110)"/>
        <s v="Occupational Therapist (UFR Title 111)"/>
        <s v="Physical Therapist (UFR Title 112)"/>
        <s v="Speech / Lang. Pathol., Audiologist (UFR Title 113)"/>
        <s v="Dietician / Nutritionist (UFR Title 114)"/>
        <s v="Spec. Education Teacher (UFR Title 115)"/>
        <s v="Teacher (UFR Title 116)"/>
        <s v="Day Care Director (UFR Title 117)"/>
        <s v="Day Care Lead Teacher (UFR Title 118)"/>
        <s v="Day Care Teacher (UFR Title 119)"/>
        <s v="Day Care Asst. Teacher / Aide (UFR Title 120)"/>
        <s v="Psychologist - Doctorate (UFR Title 122)"/>
        <s v="Clinician-(formerly Psych.Masters)(UFR Title 123)"/>
        <s v="Social Worker - L.I.C.S.W. (UFR Title 124)"/>
        <s v="Social Worker - L.C.S.W., L.S.W (UFR Title 125 &amp; 126)"/>
        <s v="Licensed Counselor (UFR Title 127)"/>
        <s v="Cert. Voc. Rehab. Counselor (UFR Title 128)"/>
        <s v="Cert. Alch. &amp;/or Drug Abuse Counselor (UFR Title 129)"/>
        <s v="Counselor (UFR Title 130)"/>
        <s v="Case Worker / Manager - Masters (UFR Title 131)"/>
        <s v="Case Worker / Manager (UFR Title 132)"/>
        <s v="Direct Care / Prog. Staff Superv. (UFR Title 133)"/>
        <s v="Direct Care / Prog. Staff III (UFR Title 134)"/>
        <s v="Direct Care / Prog. Staff II (UFR Title 135)"/>
        <s v="Direct Care / Prog. Staff I (UFR Title 136)"/>
        <s v="Prog. Secretarial / Clerical Staff (UFR Title 137)"/>
        <s v="Maintainence, House/Groundskeeping, Cook 138"/>
        <s v="Direct Care / Driver Staff (UFR Title 138)"/>
        <s v="Direct Care Overtime, Shift Differential and Relief "/>
        <s v="Total Direct Program Staff = 1E"/>
        <s v="Total Direct Program Staff = 39S"/>
        <s v="Chief Executive Officer"/>
        <s v="Chief Financial Officer"/>
        <s v="Accting/Clerical Support"/>
        <s v="Admin Maint/House-Grndskeeping"/>
        <s v="Total Admin Employee"/>
        <s v="Commerical products &amp; Svs/Mkting"/>
        <s v="Total FTE/Salary/Wages"/>
        <s v="Payroll Taxes 150"/>
        <s v="Fringe Benefits 151"/>
        <s v="Accrual Adjustments"/>
        <s v="Total Employee Compensation &amp; Rel. Exp."/>
        <s v="Facility and Prog. Equip.Expenses 301,390"/>
        <s v="Facility &amp; Prog. Equip. Depreciation 301"/>
        <s v="Facility Operation/Maint./Furn.390"/>
        <s v="Facility General Liability Insurance 390"/>
        <s v="Total Occupancy"/>
        <s v="Direct Care Consultant 201"/>
        <s v="Temporary Help 202"/>
        <s v="Clients and Caregivers Reimb./Stipends 203"/>
        <s v="Subcontracted Direct Care 206"/>
        <s v="Staff Training 204"/>
        <s v="Staff Mileage / Travel 205"/>
        <s v="Meals 207"/>
        <s v="Client Transportation 208"/>
        <s v="Vehicle Expenses 208"/>
        <s v="Vehicle Depreciation 208"/>
        <s v="Incidental Medical /Medicine/Pharmacy 209"/>
        <s v="Client Personal Allowances 211"/>
        <s v="Provision Material Goods/Svs./Benefits 212"/>
        <s v="Direct Client Wages 214"/>
        <s v="Other Commercial Prod. &amp; Svs. 214"/>
        <s v="Program Supplies &amp; Materials 215"/>
        <s v="Non Charitable Expenses"/>
        <s v="Other Expense"/>
        <s v="Total Other Program Expense"/>
        <s v="Other Professional Fees &amp; Other Admin. Exp. 410"/>
        <s v="Leased Office/Program Office Equip.410,390"/>
        <s v="Office Equipment Depreciation 410"/>
        <s v="Program Support 216"/>
        <s v="Professional Insurance 410"/>
        <s v="Working Capital Interest 410"/>
        <s v="Total Direct Administrative Expense"/>
        <s v="Admin (M&amp;G) Reporting Center Allocation"/>
        <s v="Total Reimbursable Expense"/>
        <s v="Direct State/Federal Non-Reimbursable Expense"/>
        <s v="Allocation of State/Fed Non-Reimbursable Expense"/>
        <s v="TOTAL EXPENSE"/>
        <s v="TOTAL REVENUE = 53R"/>
        <s v="OPERATING RESULTS"/>
        <s v="Direct Employee Compensation &amp; Related Exp."/>
        <s v="Direct Occupancy"/>
        <s v="Direct Other Program/Operating"/>
        <s v="Direct Subcontract Expense"/>
        <s v="Direct Administrative Expense"/>
        <s v="Direct Other Expense"/>
        <s v="Direct Depreciation"/>
        <s v="Total Direct Non-Reimbursable (Tie to 54E)"/>
        <s v="Total Direct and Allocated Non-Reimb. (54E+55E)"/>
        <s v="Eligible Non-Reimbursable Exp. Revenue Offsets "/>
        <s v="Capital Budget Revenue Adjustment"/>
        <s v="Excess of Non-Reimbursable Expense Over Offsets"/>
      </sharedItems>
    </cacheField>
    <cacheField name="FTE" numFmtId="2">
      <sharedItems containsBlank="1" containsMixedTypes="1" containsNumber="1" minValue="0.01" maxValue="5.46"/>
    </cacheField>
    <cacheField name="Actual" numFmtId="0">
      <sharedItems containsString="0" containsBlank="1" containsNumber="1" minValue="-1792213" maxValue="55784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34">
  <r>
    <x v="0"/>
    <s v="Revenue"/>
    <s v="Line Item"/>
    <s v="N/A"/>
    <x v="0"/>
    <s v="Contrib., Gifts, Leg., Bequests, Spec. Ev."/>
    <m/>
    <n v="1050"/>
  </r>
  <r>
    <x v="0"/>
    <s v="Revenue"/>
    <s v="Line Item"/>
    <s v="N/A"/>
    <x v="1"/>
    <s v="Gov. In-Kind/Capital Budget"/>
    <m/>
    <m/>
  </r>
  <r>
    <x v="0"/>
    <s v="Revenue"/>
    <s v="Line Item"/>
    <s v="N/A"/>
    <x v="2"/>
    <s v="Private IN-Kind"/>
    <m/>
    <n v="362"/>
  </r>
  <r>
    <x v="0"/>
    <s v="Revenue"/>
    <s v="Total"/>
    <s v="N/A"/>
    <x v="3"/>
    <s v="Total Contribution and In-Kind"/>
    <m/>
    <n v="1412"/>
  </r>
  <r>
    <x v="0"/>
    <s v="Revenue"/>
    <s v="Line Item"/>
    <s v="N/A"/>
    <x v="4"/>
    <s v="Mass Gov. Grant"/>
    <m/>
    <m/>
  </r>
  <r>
    <x v="0"/>
    <s v="Revenue"/>
    <s v="Line Item"/>
    <s v="N/A"/>
    <x v="5"/>
    <s v="Other Grant (exclud. Fed.Direct)"/>
    <m/>
    <n v="2500"/>
  </r>
  <r>
    <x v="0"/>
    <s v="Revenue"/>
    <s v="Total"/>
    <s v="N/A"/>
    <x v="6"/>
    <s v="Total Grants"/>
    <m/>
    <n v="2500"/>
  </r>
  <r>
    <x v="0"/>
    <s v="Revenue"/>
    <s v="Line Item"/>
    <s v="N/A"/>
    <x v="7"/>
    <s v="Dept. of Mental Health (DMH)"/>
    <m/>
    <m/>
  </r>
  <r>
    <x v="0"/>
    <s v="Revenue"/>
    <s v="Line Item"/>
    <s v="N/A"/>
    <x v="8"/>
    <s v="Dept.of Developmental Services(DDS/DMR)"/>
    <m/>
    <m/>
  </r>
  <r>
    <x v="0"/>
    <s v="Revenue"/>
    <s v="Line Item"/>
    <s v="N/A"/>
    <x v="9"/>
    <s v="Dept. of Public Health (DPH)"/>
    <m/>
    <m/>
  </r>
  <r>
    <x v="0"/>
    <s v="Revenue"/>
    <s v="Line Item"/>
    <s v="N/A"/>
    <x v="10"/>
    <s v="Dept.of Children and Families (DCF/DSS)"/>
    <m/>
    <n v="63777"/>
  </r>
  <r>
    <x v="0"/>
    <s v="Revenue"/>
    <s v="Line Item"/>
    <s v="N/A"/>
    <x v="11"/>
    <s v="Dept. of Transitional Assist (DTA/WEL)"/>
    <m/>
    <m/>
  </r>
  <r>
    <x v="0"/>
    <s v="Revenue"/>
    <s v="Line Item"/>
    <s v="N/A"/>
    <x v="12"/>
    <s v="Dept. of Youth Services (DYS)"/>
    <m/>
    <m/>
  </r>
  <r>
    <x v="0"/>
    <s v="Revenue"/>
    <s v="Line Item"/>
    <s v="N/A"/>
    <x v="13"/>
    <s v="Health Care Fin &amp; Policy (HCF)-Contract"/>
    <m/>
    <m/>
  </r>
  <r>
    <x v="0"/>
    <s v="Revenue"/>
    <s v="Line Item"/>
    <s v="N/A"/>
    <x v="14"/>
    <s v="Health Care Fin &amp; Policy (HCF)-UCP"/>
    <m/>
    <m/>
  </r>
  <r>
    <x v="0"/>
    <s v="Revenue"/>
    <s v="Line Item"/>
    <s v="N/A"/>
    <x v="15"/>
    <s v="MA. Comm. For the Blind (MCB)"/>
    <m/>
    <m/>
  </r>
  <r>
    <x v="0"/>
    <s v="Revenue"/>
    <s v="Line Item"/>
    <s v="N/A"/>
    <x v="16"/>
    <s v="MA. Comm. for Deaf &amp; H H (MCD)"/>
    <m/>
    <m/>
  </r>
  <r>
    <x v="0"/>
    <s v="Revenue"/>
    <s v="Line Item"/>
    <s v="N/A"/>
    <x v="17"/>
    <s v="MA. Rehabilitation Commission (MRC)"/>
    <m/>
    <m/>
  </r>
  <r>
    <x v="0"/>
    <s v="Revenue"/>
    <s v="Line Item"/>
    <s v="N/A"/>
    <x v="18"/>
    <s v="MA. Off. for Refugees &amp; Immigr.(ORI)"/>
    <m/>
    <m/>
  </r>
  <r>
    <x v="0"/>
    <s v="Revenue"/>
    <s v="Line Item"/>
    <s v="N/A"/>
    <x v="19"/>
    <s v="Dept.of Early Educ. &amp; Care  (EEC)-Contract"/>
    <m/>
    <m/>
  </r>
  <r>
    <x v="0"/>
    <s v="Revenue"/>
    <s v="Line Item"/>
    <s v="N/A"/>
    <x v="20"/>
    <s v="Dept.of Early Educ. &amp; Care (EEC)-Voucher"/>
    <m/>
    <m/>
  </r>
  <r>
    <x v="0"/>
    <s v="Revenue"/>
    <s v="Line Item"/>
    <s v="N/A"/>
    <x v="21"/>
    <s v="Dept of Correction (DOC)"/>
    <m/>
    <m/>
  </r>
  <r>
    <x v="0"/>
    <s v="Revenue"/>
    <s v="Line Item"/>
    <s v="N/A"/>
    <x v="22"/>
    <s v="Dept. of Elementary &amp; Secondary Educ. (DOE)"/>
    <m/>
    <m/>
  </r>
  <r>
    <x v="0"/>
    <s v="Revenue"/>
    <s v="Line Item"/>
    <s v="N/A"/>
    <x v="23"/>
    <s v="Parole Board (PAR)"/>
    <m/>
    <m/>
  </r>
  <r>
    <x v="0"/>
    <s v="Revenue"/>
    <s v="Line Item"/>
    <s v="N/A"/>
    <x v="24"/>
    <s v="Veteran's Services (VET)"/>
    <m/>
    <m/>
  </r>
  <r>
    <x v="0"/>
    <s v="Revenue"/>
    <s v="Line Item"/>
    <s v="N/A"/>
    <x v="25"/>
    <s v="Ex. Off. of Elder Affairs (ELD)"/>
    <m/>
    <m/>
  </r>
  <r>
    <x v="0"/>
    <s v="Revenue"/>
    <s v="Line Item"/>
    <s v="N/A"/>
    <x v="26"/>
    <s v="Div.of Housing &amp; Community Develop(OCD)"/>
    <m/>
    <m/>
  </r>
  <r>
    <x v="0"/>
    <s v="Revenue"/>
    <s v="Line Item"/>
    <s v="N/A"/>
    <x v="27"/>
    <s v="POS Subcontract"/>
    <m/>
    <m/>
  </r>
  <r>
    <x v="0"/>
    <s v="Revenue"/>
    <s v="Line Item"/>
    <s v="N/A"/>
    <x v="28"/>
    <s v="Other Mass. State Agency POS"/>
    <m/>
    <n v="1224"/>
  </r>
  <r>
    <x v="0"/>
    <s v="Revenue"/>
    <s v="Line Item"/>
    <s v="N/A"/>
    <x v="29"/>
    <s v="Mass State Agency Non - POS"/>
    <m/>
    <m/>
  </r>
  <r>
    <x v="0"/>
    <s v="Revenue"/>
    <s v="Line Item"/>
    <s v="N/A"/>
    <x v="30"/>
    <s v="Mass. Local Govt/Quasi-Govt. Entities"/>
    <m/>
    <m/>
  </r>
  <r>
    <x v="0"/>
    <s v="Revenue"/>
    <s v="Line Item"/>
    <s v="N/A"/>
    <x v="31"/>
    <s v="Non-Mass. State/Local Government"/>
    <m/>
    <m/>
  </r>
  <r>
    <x v="0"/>
    <s v="Revenue"/>
    <s v="Line Item"/>
    <s v="N/A"/>
    <x v="32"/>
    <s v="Direct Federal Grants/Contracts"/>
    <m/>
    <m/>
  </r>
  <r>
    <x v="0"/>
    <s v="Revenue"/>
    <s v="Line Item"/>
    <s v="N/A"/>
    <x v="33"/>
    <s v="Medicaid - Direct Payments"/>
    <m/>
    <m/>
  </r>
  <r>
    <x v="0"/>
    <s v="Revenue"/>
    <s v="Line Item"/>
    <s v="N/A"/>
    <x v="34"/>
    <s v="Medicaid - MBHP Subcontract"/>
    <m/>
    <m/>
  </r>
  <r>
    <x v="0"/>
    <s v="Revenue"/>
    <s v="Line Item"/>
    <s v="N/A"/>
    <x v="35"/>
    <s v="Medicare"/>
    <m/>
    <m/>
  </r>
  <r>
    <x v="0"/>
    <s v="Revenue"/>
    <s v="Line Item"/>
    <s v="N/A"/>
    <x v="36"/>
    <s v="Mass. Govt. Client Stipends"/>
    <m/>
    <m/>
  </r>
  <r>
    <x v="0"/>
    <s v="Revenue"/>
    <s v="Line Item"/>
    <s v="N/A"/>
    <x v="37"/>
    <s v="Client Resources"/>
    <m/>
    <n v="4784"/>
  </r>
  <r>
    <x v="0"/>
    <s v="Revenue"/>
    <s v="Line Item"/>
    <s v="N/A"/>
    <x v="38"/>
    <s v="Mass. spon.client SF/3rd Pty offsets"/>
    <m/>
    <m/>
  </r>
  <r>
    <x v="0"/>
    <s v="Revenue"/>
    <s v="Line Item"/>
    <s v="N/A"/>
    <x v="39"/>
    <s v="Other Publicly sponsored client offsets"/>
    <m/>
    <m/>
  </r>
  <r>
    <x v="0"/>
    <s v="Revenue"/>
    <s v="Line Item"/>
    <s v="N/A"/>
    <x v="40"/>
    <s v="Private Client Fees (excluding 3rd Pty)"/>
    <m/>
    <m/>
  </r>
  <r>
    <x v="0"/>
    <s v="Revenue"/>
    <s v="Line Item"/>
    <s v="N/A"/>
    <x v="41"/>
    <s v="Private Client 3rd Pty/other offsets"/>
    <m/>
    <m/>
  </r>
  <r>
    <x v="0"/>
    <s v="Revenue"/>
    <s v="Total"/>
    <s v="N/A"/>
    <x v="42"/>
    <s v="Total Assistance and Fees"/>
    <m/>
    <n v="69785"/>
  </r>
  <r>
    <x v="0"/>
    <s v="Revenue"/>
    <s v="Line Item"/>
    <s v="N/A"/>
    <x v="43"/>
    <s v="Federated Fundraising"/>
    <m/>
    <n v="87000"/>
  </r>
  <r>
    <x v="0"/>
    <s v="Revenue"/>
    <s v="Line Item"/>
    <s v="N/A"/>
    <x v="44"/>
    <s v="Commercial Activities"/>
    <m/>
    <m/>
  </r>
  <r>
    <x v="0"/>
    <s v="Revenue"/>
    <s v="Line Item"/>
    <s v="N/A"/>
    <x v="45"/>
    <s v="Non-Charitable Revenue"/>
    <m/>
    <m/>
  </r>
  <r>
    <x v="0"/>
    <s v="Revenue"/>
    <s v="Line Item"/>
    <s v="N/A"/>
    <x v="46"/>
    <s v="Investment Revenue"/>
    <m/>
    <m/>
  </r>
  <r>
    <x v="0"/>
    <s v="Revenue"/>
    <s v="Line Item"/>
    <s v="N/A"/>
    <x v="47"/>
    <s v="Other Revenue"/>
    <m/>
    <m/>
  </r>
  <r>
    <x v="0"/>
    <s v="Revenue"/>
    <s v="Line Item"/>
    <s v="N/A"/>
    <x v="48"/>
    <s v="Allocated Admin (M&amp;G) Revenue"/>
    <m/>
    <m/>
  </r>
  <r>
    <x v="0"/>
    <s v="Revenue"/>
    <s v="Line Item"/>
    <s v="N/A"/>
    <x v="49"/>
    <s v="Released Net Assets-Program"/>
    <m/>
    <m/>
  </r>
  <r>
    <x v="0"/>
    <s v="Revenue"/>
    <s v="Line Item"/>
    <s v="N/A"/>
    <x v="50"/>
    <s v="Released Net Assets-Equipment"/>
    <m/>
    <m/>
  </r>
  <r>
    <x v="0"/>
    <s v="Revenue"/>
    <s v="Line Item"/>
    <s v="N/A"/>
    <x v="51"/>
    <s v="Released Net Assets-Time"/>
    <m/>
    <m/>
  </r>
  <r>
    <x v="0"/>
    <s v="Revenue"/>
    <s v="Total"/>
    <s v="N/A"/>
    <x v="52"/>
    <s v="Total Revenue = 57E"/>
    <m/>
    <n v="160697"/>
  </r>
  <r>
    <x v="0"/>
    <s v="Salary Expense"/>
    <s v="Line Item"/>
    <s v="Management"/>
    <x v="53"/>
    <s v="Program Director (UFR Title 102)"/>
    <n v="0.45"/>
    <n v="21515"/>
  </r>
  <r>
    <x v="0"/>
    <s v="Salary Expense"/>
    <s v="Line Item"/>
    <s v="Management"/>
    <x v="54"/>
    <s v="Program Function Manager (UFR Title 101)"/>
    <n v="0.02"/>
    <n v="1281"/>
  </r>
  <r>
    <x v="0"/>
    <s v="Salary Expense"/>
    <s v="Line Item"/>
    <s v="Management"/>
    <x v="55"/>
    <s v="Asst. Program Director (UFR Title 103)"/>
    <m/>
    <m/>
  </r>
  <r>
    <x v="0"/>
    <s v="Salary Expense"/>
    <s v="Line Item"/>
    <s v="Management"/>
    <x v="56"/>
    <s v="Supervising Professional (UFR Title 104) "/>
    <m/>
    <m/>
  </r>
  <r>
    <x v="0"/>
    <s v="Salary Expense"/>
    <s v="Line Item"/>
    <s v="Direct Care"/>
    <x v="57"/>
    <s v="Physician &amp; Psychiatrist  (UFR Title 105 &amp; 121)"/>
    <m/>
    <m/>
  </r>
  <r>
    <x v="0"/>
    <s v="Salary Expense"/>
    <s v="Line Item"/>
    <s v="Direct Care"/>
    <x v="58"/>
    <s v="Physician Asst. (UFR Title 106)"/>
    <m/>
    <m/>
  </r>
  <r>
    <x v="0"/>
    <s v="Salary Expense"/>
    <s v="Line Item"/>
    <s v="Direct Care"/>
    <x v="59"/>
    <s v="N. Midwife, N.P., Psych N.,N.A., R.N.- MA (Title 107)"/>
    <m/>
    <m/>
  </r>
  <r>
    <x v="0"/>
    <s v="Salary Expense"/>
    <s v="Line Item"/>
    <s v="Direct Care"/>
    <x v="60"/>
    <s v="R.N. - Non Masters (UFR Title 108)"/>
    <m/>
    <m/>
  </r>
  <r>
    <x v="0"/>
    <s v="Salary Expense"/>
    <s v="Line Item"/>
    <s v="Direct Care"/>
    <x v="61"/>
    <s v="L.P.N. (UFR Title 109) "/>
    <m/>
    <m/>
  </r>
  <r>
    <x v="0"/>
    <s v="Salary Expense"/>
    <s v="Line Item"/>
    <s v="Direct Care"/>
    <x v="62"/>
    <s v="Pharmacist (UFR Title 110)"/>
    <m/>
    <m/>
  </r>
  <r>
    <x v="0"/>
    <s v="Salary Expense"/>
    <s v="Line Item"/>
    <s v="Direct Care"/>
    <x v="63"/>
    <s v="Occupational Therapist (UFR Title 111)"/>
    <m/>
    <m/>
  </r>
  <r>
    <x v="0"/>
    <s v="Salary Expense"/>
    <s v="Line Item"/>
    <s v="Direct Care"/>
    <x v="64"/>
    <s v="Physical Therapist (UFR Title 112)"/>
    <m/>
    <m/>
  </r>
  <r>
    <x v="0"/>
    <s v="Salary Expense"/>
    <s v="Line Item"/>
    <s v="Direct Care"/>
    <x v="65"/>
    <s v="Speech / Lang. Pathol., Audiologist (UFR Title 113)"/>
    <m/>
    <m/>
  </r>
  <r>
    <x v="0"/>
    <s v="Salary Expense"/>
    <s v="Line Item"/>
    <s v="Direct Care"/>
    <x v="66"/>
    <s v="Dietician / Nutritionist (UFR Title 114)"/>
    <m/>
    <m/>
  </r>
  <r>
    <x v="0"/>
    <s v="Salary Expense"/>
    <s v="Line Item"/>
    <s v="Direct Care"/>
    <x v="67"/>
    <s v="Spec. Education Teacher (UFR Title 115)"/>
    <m/>
    <m/>
  </r>
  <r>
    <x v="0"/>
    <s v="Salary Expense"/>
    <s v="Line Item"/>
    <s v="Direct Care"/>
    <x v="68"/>
    <s v="Teacher (UFR Title 116)"/>
    <m/>
    <m/>
  </r>
  <r>
    <x v="0"/>
    <s v="Salary Expense"/>
    <s v="Line Item"/>
    <s v="Direct Care"/>
    <x v="69"/>
    <s v="Day Care Director (UFR Title 117)"/>
    <m/>
    <m/>
  </r>
  <r>
    <x v="0"/>
    <s v="Salary Expense"/>
    <s v="Line Item"/>
    <s v="Direct Care"/>
    <x v="70"/>
    <s v="Day Care Lead Teacher (UFR Title 118)"/>
    <m/>
    <m/>
  </r>
  <r>
    <x v="0"/>
    <s v="Salary Expense"/>
    <s v="Line Item"/>
    <s v="Direct Care"/>
    <x v="71"/>
    <s v="Day Care Teacher (UFR Title 119)"/>
    <m/>
    <m/>
  </r>
  <r>
    <x v="0"/>
    <s v="Salary Expense"/>
    <s v="Line Item"/>
    <s v="Direct Care"/>
    <x v="72"/>
    <s v="Day Care Asst. Teacher / Aide (UFR Title 120)"/>
    <m/>
    <m/>
  </r>
  <r>
    <x v="0"/>
    <s v="Salary Expense"/>
    <s v="Line Item"/>
    <s v="Direct Care"/>
    <x v="73"/>
    <s v="Psychologist - Doctorate (UFR Title 122)"/>
    <m/>
    <m/>
  </r>
  <r>
    <x v="0"/>
    <s v="Salary Expense"/>
    <s v="Line Item"/>
    <s v="Direct Care"/>
    <x v="74"/>
    <s v="Clinician-(formerly Psych.Masters)(UFR Title 123)"/>
    <m/>
    <m/>
  </r>
  <r>
    <x v="0"/>
    <s v="Salary Expense"/>
    <s v="Line Item"/>
    <s v="Direct Care"/>
    <x v="75"/>
    <s v="Social Worker - L.I.C.S.W. (UFR Title 124)"/>
    <m/>
    <m/>
  </r>
  <r>
    <x v="0"/>
    <s v="Salary Expense"/>
    <s v="Line Item"/>
    <s v="Direct Care"/>
    <x v="76"/>
    <s v="Social Worker - L.C.S.W., L.S.W (UFR Title 125 &amp; 126)"/>
    <m/>
    <m/>
  </r>
  <r>
    <x v="0"/>
    <s v="Salary Expense"/>
    <s v="Line Item"/>
    <s v="Direct Care"/>
    <x v="77"/>
    <s v="Licensed Counselor (UFR Title 127)"/>
    <m/>
    <m/>
  </r>
  <r>
    <x v="0"/>
    <s v="Salary Expense"/>
    <s v="Line Item"/>
    <s v="Direct Care"/>
    <x v="78"/>
    <s v="Cert. Voc. Rehab. Counselor (UFR Title 128)"/>
    <m/>
    <m/>
  </r>
  <r>
    <x v="0"/>
    <s v="Salary Expense"/>
    <s v="Line Item"/>
    <s v="Direct Care"/>
    <x v="79"/>
    <s v="Cert. Alch. &amp;/or Drug Abuse Counselor (UFR Title 129)"/>
    <m/>
    <m/>
  </r>
  <r>
    <x v="0"/>
    <s v="Salary Expense"/>
    <s v="Line Item"/>
    <s v="Direct Care"/>
    <x v="80"/>
    <s v="Counselor (UFR Title 130)"/>
    <m/>
    <m/>
  </r>
  <r>
    <x v="0"/>
    <s v="Salary Expense"/>
    <s v="Line Item"/>
    <s v="Direct Care"/>
    <x v="81"/>
    <s v="Case Worker / Manager - Masters (UFR Title 131)"/>
    <m/>
    <m/>
  </r>
  <r>
    <x v="0"/>
    <s v="Salary Expense"/>
    <s v="Line Item"/>
    <s v="Direct Care"/>
    <x v="82"/>
    <s v="Case Worker / Manager (UFR Title 132)"/>
    <n v="0.57999999999999996"/>
    <n v="18412"/>
  </r>
  <r>
    <x v="0"/>
    <s v="Salary Expense"/>
    <s v="Line Item"/>
    <s v="Direct Care"/>
    <x v="83"/>
    <s v="Direct Care / Prog. Staff Superv. (UFR Title 133)"/>
    <m/>
    <m/>
  </r>
  <r>
    <x v="0"/>
    <s v="Salary Expense"/>
    <s v="Line Item"/>
    <s v="Direct Care"/>
    <x v="84"/>
    <s v="Direct Care / Prog. Staff III (UFR Title 134)"/>
    <m/>
    <m/>
  </r>
  <r>
    <x v="0"/>
    <s v="Salary Expense"/>
    <s v="Line Item"/>
    <s v="Direct Care"/>
    <x v="85"/>
    <s v="Direct Care / Prog. Staff II (UFR Title 135)"/>
    <n v="0.81"/>
    <n v="22195"/>
  </r>
  <r>
    <x v="0"/>
    <s v="Salary Expense"/>
    <s v="Line Item"/>
    <s v="Direct Care"/>
    <x v="86"/>
    <s v="Direct Care / Prog. Staff I (UFR Title 136)"/>
    <n v="0.64"/>
    <n v="15638"/>
  </r>
  <r>
    <x v="0"/>
    <s v="Salary Expense"/>
    <s v="Line Item"/>
    <s v="Clerical/Support"/>
    <x v="87"/>
    <s v="Prog. Secretarial / Clerical Staff (UFR Title 137)"/>
    <n v="0.24"/>
    <n v="7074"/>
  </r>
  <r>
    <x v="0"/>
    <s v="Salary Expense"/>
    <s v="Line Item"/>
    <s v="Clerical/Support"/>
    <x v="88"/>
    <s v="Maintainence, House/Groundskeeping, Cook 138"/>
    <n v="0.3"/>
    <n v="8106"/>
  </r>
  <r>
    <x v="0"/>
    <s v="Salary Expense"/>
    <s v="Line Item"/>
    <s v="Clerical/Support"/>
    <x v="89"/>
    <s v="Direct Care / Driver Staff (UFR Title 138)"/>
    <m/>
    <m/>
  </r>
  <r>
    <x v="0"/>
    <s v="Salary Expense"/>
    <s v="Line Item"/>
    <s v="N/A"/>
    <x v="90"/>
    <s v="Direct Care Overtime, Shift Differential and Relief "/>
    <s v="XXXXXX"/>
    <m/>
  </r>
  <r>
    <x v="0"/>
    <s v="Salary Expense"/>
    <s v="Total"/>
    <s v="N/A"/>
    <x v="91"/>
    <s v="Total Direct Program Staff = 1E"/>
    <n v="3.04"/>
    <n v="94221"/>
  </r>
  <r>
    <x v="0"/>
    <s v="Expense"/>
    <s v="Total"/>
    <s v="N/A"/>
    <x v="92"/>
    <s v="Total Direct Program Staff = 39S"/>
    <m/>
    <n v="94221"/>
  </r>
  <r>
    <x v="0"/>
    <s v="Expense"/>
    <s v="Line Item"/>
    <s v="N/A"/>
    <x v="93"/>
    <s v="Chief Executive Officer"/>
    <m/>
    <m/>
  </r>
  <r>
    <x v="0"/>
    <s v="Expense"/>
    <s v="Line Item"/>
    <s v="N/A"/>
    <x v="94"/>
    <s v="Chief Financial Officer"/>
    <m/>
    <m/>
  </r>
  <r>
    <x v="0"/>
    <s v="Expense"/>
    <s v="Line Item"/>
    <s v="N/A"/>
    <x v="95"/>
    <s v="Accting/Clerical Support"/>
    <m/>
    <m/>
  </r>
  <r>
    <x v="0"/>
    <s v="Expense"/>
    <s v="Line Item"/>
    <s v="N/A"/>
    <x v="96"/>
    <s v="Admin Maint/House-Grndskeeping"/>
    <m/>
    <m/>
  </r>
  <r>
    <x v="0"/>
    <s v="Expense"/>
    <s v="Total"/>
    <s v="N/A"/>
    <x v="97"/>
    <s v="Total Admin Employee"/>
    <m/>
    <n v="0"/>
  </r>
  <r>
    <x v="0"/>
    <s v="Expense"/>
    <s v="Line Item"/>
    <s v="N/A"/>
    <x v="98"/>
    <s v="Commerical products &amp; Svs/Mkting"/>
    <m/>
    <m/>
  </r>
  <r>
    <x v="0"/>
    <s v="Expense"/>
    <s v="Total"/>
    <s v="N/A"/>
    <x v="99"/>
    <s v="Total FTE/Salary/Wages"/>
    <m/>
    <n v="94221"/>
  </r>
  <r>
    <x v="0"/>
    <s v="Expense"/>
    <s v="Line Item"/>
    <s v="N/A"/>
    <x v="100"/>
    <s v="Payroll Taxes 150"/>
    <m/>
    <n v="8392"/>
  </r>
  <r>
    <x v="0"/>
    <s v="Expense"/>
    <s v="Line Item"/>
    <s v="N/A"/>
    <x v="101"/>
    <s v="Fringe Benefits 151"/>
    <m/>
    <n v="10318"/>
  </r>
  <r>
    <x v="0"/>
    <s v="Expense"/>
    <s v="Line Item"/>
    <s v="N/A"/>
    <x v="102"/>
    <s v="Accrual Adjustments"/>
    <m/>
    <n v="2369"/>
  </r>
  <r>
    <x v="0"/>
    <s v="Expense"/>
    <s v="Total"/>
    <s v="N/A"/>
    <x v="103"/>
    <s v="Total Employee Compensation &amp; Rel. Exp."/>
    <m/>
    <n v="115300"/>
  </r>
  <r>
    <x v="0"/>
    <s v="Expense"/>
    <s v="Line Item"/>
    <s v="N/A"/>
    <x v="104"/>
    <s v="Facility and Prog. Equip.Expenses 301,390"/>
    <m/>
    <n v="4803"/>
  </r>
  <r>
    <x v="0"/>
    <s v="Expense"/>
    <s v="Line Item"/>
    <s v="N/A"/>
    <x v="105"/>
    <s v="Facility &amp; Prog. Equip. Depreciation 301"/>
    <m/>
    <m/>
  </r>
  <r>
    <x v="0"/>
    <s v="Expense"/>
    <s v="Line Item"/>
    <s v="N/A"/>
    <x v="106"/>
    <s v="Facility Operation/Maint./Furn.390"/>
    <m/>
    <n v="1940"/>
  </r>
  <r>
    <x v="0"/>
    <s v="Expense"/>
    <s v="Line Item"/>
    <s v="N/A"/>
    <x v="107"/>
    <s v="Facility General Liability Insurance 390"/>
    <m/>
    <n v="658"/>
  </r>
  <r>
    <x v="0"/>
    <s v="Expense"/>
    <s v="Total"/>
    <s v="N/A"/>
    <x v="108"/>
    <s v="Total Occupancy"/>
    <m/>
    <n v="7401"/>
  </r>
  <r>
    <x v="0"/>
    <s v="Expense"/>
    <s v="Line Item"/>
    <s v="N/A"/>
    <x v="109"/>
    <s v="Direct Care Consultant 201"/>
    <m/>
    <m/>
  </r>
  <r>
    <x v="0"/>
    <s v="Expense"/>
    <s v="Line Item"/>
    <s v="N/A"/>
    <x v="110"/>
    <s v="Temporary Help 202"/>
    <m/>
    <m/>
  </r>
  <r>
    <x v="0"/>
    <s v="Expense"/>
    <s v="Line Item"/>
    <s v="N/A"/>
    <x v="111"/>
    <s v="Clients and Caregivers Reimb./Stipends 203"/>
    <m/>
    <n v="3"/>
  </r>
  <r>
    <x v="0"/>
    <s v="Expense"/>
    <s v="Line Item"/>
    <s v="N/A"/>
    <x v="112"/>
    <s v="Subcontracted Direct Care 206"/>
    <m/>
    <m/>
  </r>
  <r>
    <x v="0"/>
    <s v="Expense"/>
    <s v="Line Item"/>
    <s v="N/A"/>
    <x v="113"/>
    <s v="Staff Training 204"/>
    <m/>
    <n v="4"/>
  </r>
  <r>
    <x v="0"/>
    <s v="Expense"/>
    <s v="Line Item"/>
    <s v="N/A"/>
    <x v="114"/>
    <s v="Staff Mileage / Travel 205"/>
    <m/>
    <n v="2314"/>
  </r>
  <r>
    <x v="0"/>
    <s v="Expense"/>
    <s v="Line Item"/>
    <s v="N/A"/>
    <x v="115"/>
    <s v="Meals 207"/>
    <m/>
    <n v="1469"/>
  </r>
  <r>
    <x v="0"/>
    <s v="Expense"/>
    <s v="Line Item"/>
    <s v="N/A"/>
    <x v="116"/>
    <s v="Client Transportation 208"/>
    <m/>
    <n v="802"/>
  </r>
  <r>
    <x v="0"/>
    <s v="Expense"/>
    <s v="Line Item"/>
    <s v="N/A"/>
    <x v="117"/>
    <s v="Vehicle Expenses 208"/>
    <m/>
    <m/>
  </r>
  <r>
    <x v="0"/>
    <s v="Expense"/>
    <s v="Line Item"/>
    <s v="N/A"/>
    <x v="118"/>
    <s v="Vehicle Depreciation 208"/>
    <m/>
    <m/>
  </r>
  <r>
    <x v="0"/>
    <s v="Expense"/>
    <s v="Line Item"/>
    <s v="N/A"/>
    <x v="119"/>
    <s v="Incidental Medical /Medicine/Pharmacy 209"/>
    <m/>
    <m/>
  </r>
  <r>
    <x v="0"/>
    <s v="Expense"/>
    <s v="Line Item"/>
    <s v="N/A"/>
    <x v="120"/>
    <s v="Client Personal Allowances 211"/>
    <m/>
    <m/>
  </r>
  <r>
    <x v="0"/>
    <s v="Expense"/>
    <s v="Line Item"/>
    <s v="N/A"/>
    <x v="121"/>
    <s v="Provision Material Goods/Svs./Benefits 212"/>
    <m/>
    <m/>
  </r>
  <r>
    <x v="0"/>
    <s v="Expense"/>
    <s v="Line Item"/>
    <s v="N/A"/>
    <x v="122"/>
    <s v="Direct Client Wages 214"/>
    <m/>
    <m/>
  </r>
  <r>
    <x v="0"/>
    <s v="Expense"/>
    <s v="Line Item"/>
    <s v="N/A"/>
    <x v="123"/>
    <s v="Other Commercial Prod. &amp; Svs. 214"/>
    <m/>
    <m/>
  </r>
  <r>
    <x v="0"/>
    <s v="Expense"/>
    <s v="Line Item"/>
    <s v="N/A"/>
    <x v="124"/>
    <s v="Program Supplies &amp; Materials 215"/>
    <m/>
    <n v="1389"/>
  </r>
  <r>
    <x v="0"/>
    <s v="Expense"/>
    <s v="Line Item"/>
    <s v="N/A"/>
    <x v="125"/>
    <s v="Non Charitable Expenses"/>
    <m/>
    <m/>
  </r>
  <r>
    <x v="0"/>
    <s v="Expense"/>
    <s v="Line Item"/>
    <s v="N/A"/>
    <x v="126"/>
    <s v="Other Expense"/>
    <m/>
    <n v="87"/>
  </r>
  <r>
    <x v="0"/>
    <s v="Expense"/>
    <s v="Total"/>
    <s v="N/A"/>
    <x v="127"/>
    <s v="Total Other Program Expense"/>
    <m/>
    <n v="6068"/>
  </r>
  <r>
    <x v="0"/>
    <s v="Expense"/>
    <s v="Line Item"/>
    <s v="N/A"/>
    <x v="128"/>
    <s v="Other Professional Fees &amp; Other Admin. Exp. 410"/>
    <m/>
    <n v="9370"/>
  </r>
  <r>
    <x v="0"/>
    <s v="Expense"/>
    <s v="Line Item"/>
    <s v="N/A"/>
    <x v="129"/>
    <s v="Leased Office/Program Office Equip.410,390"/>
    <m/>
    <n v="1033"/>
  </r>
  <r>
    <x v="0"/>
    <s v="Expense"/>
    <s v="Line Item"/>
    <s v="N/A"/>
    <x v="130"/>
    <s v="Office Equipment Depreciation 410"/>
    <m/>
    <m/>
  </r>
  <r>
    <x v="0"/>
    <s v="Expense"/>
    <s v="Line Item"/>
    <s v="N/A"/>
    <x v="131"/>
    <s v="Program Support 216"/>
    <m/>
    <m/>
  </r>
  <r>
    <x v="0"/>
    <s v="Expense"/>
    <s v="Line Item"/>
    <s v="N/A"/>
    <x v="132"/>
    <s v="Professional Insurance 410"/>
    <m/>
    <m/>
  </r>
  <r>
    <x v="0"/>
    <s v="Expense"/>
    <s v="Line Item"/>
    <s v="N/A"/>
    <x v="133"/>
    <s v="Working Capital Interest 410"/>
    <m/>
    <m/>
  </r>
  <r>
    <x v="0"/>
    <s v="Expense"/>
    <s v="Total"/>
    <s v="N/A"/>
    <x v="134"/>
    <s v="Total Direct Administrative Expense"/>
    <m/>
    <n v="10403"/>
  </r>
  <r>
    <x v="0"/>
    <s v="Expense"/>
    <s v="Line Item"/>
    <s v="N/A"/>
    <x v="135"/>
    <s v="Admin (M&amp;G) Reporting Center Allocation"/>
    <m/>
    <n v="23133.058605998274"/>
  </r>
  <r>
    <x v="0"/>
    <s v="Expense"/>
    <s v="Total"/>
    <s v="N/A"/>
    <x v="136"/>
    <s v="Total Reimbursable Expense"/>
    <m/>
    <n v="162305.05860599829"/>
  </r>
  <r>
    <x v="0"/>
    <s v="Expense"/>
    <s v="Line Item"/>
    <s v="N/A"/>
    <x v="137"/>
    <s v="Direct State/Federal Non-Reimbursable Expense"/>
    <m/>
    <m/>
  </r>
  <r>
    <x v="0"/>
    <s v="Expense"/>
    <s v="Line Item"/>
    <s v="N/A"/>
    <x v="138"/>
    <s v="Allocation of State/Fed Non-Reimbursable Expense"/>
    <m/>
    <m/>
  </r>
  <r>
    <x v="0"/>
    <s v="Expense"/>
    <s v="Total"/>
    <s v="N/A"/>
    <x v="139"/>
    <s v="TOTAL EXPENSE"/>
    <m/>
    <n v="162305.05860599829"/>
  </r>
  <r>
    <x v="0"/>
    <s v="Expense"/>
    <s v="Total"/>
    <s v="N/A"/>
    <x v="140"/>
    <s v="TOTAL REVENUE = 53R"/>
    <m/>
    <n v="160697"/>
  </r>
  <r>
    <x v="0"/>
    <s v="Expense"/>
    <s v="Line Item"/>
    <s v="N/A"/>
    <x v="141"/>
    <s v="OPERATING RESULTS"/>
    <m/>
    <n v="-1608.0586059982888"/>
  </r>
  <r>
    <x v="0"/>
    <s v="Non-Reimbursable"/>
    <s v="Line Item"/>
    <s v="N/A"/>
    <x v="142"/>
    <s v="Direct Employee Compensation &amp; Related Exp."/>
    <m/>
    <m/>
  </r>
  <r>
    <x v="0"/>
    <s v="Non-Reimbursable"/>
    <s v="Line Item"/>
    <s v="N/A"/>
    <x v="143"/>
    <s v="Direct Occupancy"/>
    <m/>
    <m/>
  </r>
  <r>
    <x v="0"/>
    <s v="Non-Reimbursable"/>
    <s v="Line Item"/>
    <s v="N/A"/>
    <x v="144"/>
    <s v="Direct Other Program/Operating"/>
    <m/>
    <m/>
  </r>
  <r>
    <x v="0"/>
    <s v="Non-Reimbursable"/>
    <s v="Line Item"/>
    <s v="N/A"/>
    <x v="145"/>
    <s v="Direct Subcontract Expense"/>
    <m/>
    <m/>
  </r>
  <r>
    <x v="0"/>
    <s v="Non-Reimbursable"/>
    <s v="Line Item"/>
    <s v="N/A"/>
    <x v="146"/>
    <s v="Direct Administrative Expense"/>
    <m/>
    <m/>
  </r>
  <r>
    <x v="0"/>
    <s v="Non-Reimbursable"/>
    <s v="Line Item"/>
    <s v="N/A"/>
    <x v="147"/>
    <s v="Direct Other Expense"/>
    <m/>
    <m/>
  </r>
  <r>
    <x v="0"/>
    <s v="Non-Reimbursable"/>
    <s v="Line Item"/>
    <s v="N/A"/>
    <x v="148"/>
    <s v="Direct Depreciation"/>
    <m/>
    <m/>
  </r>
  <r>
    <x v="0"/>
    <s v="Non-Reimbursable"/>
    <s v="Total"/>
    <s v="N/A"/>
    <x v="149"/>
    <s v="Total Direct Non-Reimbursable (Tie to 54E)"/>
    <m/>
    <n v="0"/>
  </r>
  <r>
    <x v="0"/>
    <s v="Non-Reimbursable"/>
    <s v="Total"/>
    <s v="N/A"/>
    <x v="150"/>
    <s v="Total Direct and Allocated Non-Reimb. (54E+55E)"/>
    <m/>
    <n v="0"/>
  </r>
  <r>
    <x v="0"/>
    <s v="Non-Reimbursable"/>
    <s v="Line Item"/>
    <s v="N/A"/>
    <x v="151"/>
    <s v="Eligible Non-Reimbursable Exp. Revenue Offsets "/>
    <m/>
    <n v="90912"/>
  </r>
  <r>
    <x v="0"/>
    <s v="Non-Reimbursable"/>
    <s v="Line Item"/>
    <s v="N/A"/>
    <x v="152"/>
    <s v="Capital Budget Revenue Adjustment"/>
    <m/>
    <m/>
  </r>
  <r>
    <x v="0"/>
    <s v="Non-Reimbursable"/>
    <s v="Line Item"/>
    <s v="N/A"/>
    <x v="153"/>
    <s v="Excess of Non-Reimbursable Expense Over Offsets"/>
    <m/>
    <n v="-90912"/>
  </r>
  <r>
    <x v="1"/>
    <s v="Revenue"/>
    <s v="Line Item"/>
    <s v="N/A"/>
    <x v="0"/>
    <s v="Contrib., Gifts, Leg., Bequests, Spec. Ev."/>
    <m/>
    <n v="41884"/>
  </r>
  <r>
    <x v="1"/>
    <s v="Revenue"/>
    <s v="Line Item"/>
    <s v="N/A"/>
    <x v="1"/>
    <s v="Gov. In-Kind/Capital Budget"/>
    <m/>
    <m/>
  </r>
  <r>
    <x v="1"/>
    <s v="Revenue"/>
    <s v="Line Item"/>
    <s v="N/A"/>
    <x v="2"/>
    <s v="Private IN-Kind"/>
    <m/>
    <n v="4103"/>
  </r>
  <r>
    <x v="1"/>
    <s v="Revenue"/>
    <s v="Total"/>
    <s v="N/A"/>
    <x v="3"/>
    <s v="Total Contribution and In-Kind"/>
    <m/>
    <n v="45987"/>
  </r>
  <r>
    <x v="1"/>
    <s v="Revenue"/>
    <s v="Line Item"/>
    <s v="N/A"/>
    <x v="4"/>
    <s v="Mass Gov. Grant"/>
    <m/>
    <m/>
  </r>
  <r>
    <x v="1"/>
    <s v="Revenue"/>
    <s v="Line Item"/>
    <s v="N/A"/>
    <x v="5"/>
    <s v="Other Grant (exclud. Fed.Direct)"/>
    <m/>
    <n v="50997"/>
  </r>
  <r>
    <x v="1"/>
    <s v="Revenue"/>
    <s v="Total"/>
    <s v="N/A"/>
    <x v="6"/>
    <s v="Total Grants"/>
    <m/>
    <n v="50997"/>
  </r>
  <r>
    <x v="1"/>
    <s v="Revenue"/>
    <s v="Line Item"/>
    <s v="N/A"/>
    <x v="7"/>
    <s v="Dept. of Mental Health (DMH)"/>
    <m/>
    <m/>
  </r>
  <r>
    <x v="1"/>
    <s v="Revenue"/>
    <s v="Line Item"/>
    <s v="N/A"/>
    <x v="8"/>
    <s v="Dept.of Developmental Services(DDS/DMR)"/>
    <m/>
    <m/>
  </r>
  <r>
    <x v="1"/>
    <s v="Revenue"/>
    <s v="Line Item"/>
    <s v="N/A"/>
    <x v="9"/>
    <s v="Dept. of Public Health (DPH)"/>
    <m/>
    <m/>
  </r>
  <r>
    <x v="1"/>
    <s v="Revenue"/>
    <s v="Line Item"/>
    <s v="N/A"/>
    <x v="10"/>
    <s v="Dept.of Children and Families (DCF/DSS)"/>
    <m/>
    <n v="115330"/>
  </r>
  <r>
    <x v="1"/>
    <s v="Revenue"/>
    <s v="Line Item"/>
    <s v="N/A"/>
    <x v="11"/>
    <s v="Dept. of Transitional Assist (DTA/WEL)"/>
    <m/>
    <n v="83900"/>
  </r>
  <r>
    <x v="1"/>
    <s v="Revenue"/>
    <s v="Line Item"/>
    <s v="N/A"/>
    <x v="12"/>
    <s v="Dept. of Youth Services (DYS)"/>
    <m/>
    <m/>
  </r>
  <r>
    <x v="1"/>
    <s v="Revenue"/>
    <s v="Line Item"/>
    <s v="N/A"/>
    <x v="13"/>
    <s v="Health Care Fin &amp; Policy (HCF)-Contract"/>
    <m/>
    <m/>
  </r>
  <r>
    <x v="1"/>
    <s v="Revenue"/>
    <s v="Line Item"/>
    <s v="N/A"/>
    <x v="14"/>
    <s v="Health Care Fin &amp; Policy (HCF)-UCP"/>
    <m/>
    <m/>
  </r>
  <r>
    <x v="1"/>
    <s v="Revenue"/>
    <s v="Line Item"/>
    <s v="N/A"/>
    <x v="15"/>
    <s v="MA. Comm. For the Blind (MCB)"/>
    <m/>
    <m/>
  </r>
  <r>
    <x v="1"/>
    <s v="Revenue"/>
    <s v="Line Item"/>
    <s v="N/A"/>
    <x v="16"/>
    <s v="MA. Comm. for Deaf &amp; H H (MCD)"/>
    <m/>
    <m/>
  </r>
  <r>
    <x v="1"/>
    <s v="Revenue"/>
    <s v="Line Item"/>
    <s v="N/A"/>
    <x v="17"/>
    <s v="MA. Rehabilitation Commission (MRC)"/>
    <m/>
    <m/>
  </r>
  <r>
    <x v="1"/>
    <s v="Revenue"/>
    <s v="Line Item"/>
    <s v="N/A"/>
    <x v="18"/>
    <s v="MA. Off. for Refugees &amp; Immigr.(ORI)"/>
    <m/>
    <m/>
  </r>
  <r>
    <x v="1"/>
    <s v="Revenue"/>
    <s v="Line Item"/>
    <s v="N/A"/>
    <x v="19"/>
    <s v="Dept.of Early Educ. &amp; Care  (EEC)-Contract"/>
    <m/>
    <n v="0"/>
  </r>
  <r>
    <x v="1"/>
    <s v="Revenue"/>
    <s v="Line Item"/>
    <s v="N/A"/>
    <x v="20"/>
    <s v="Dept.of Early Educ. &amp; Care (EEC)-Voucher"/>
    <m/>
    <m/>
  </r>
  <r>
    <x v="1"/>
    <s v="Revenue"/>
    <s v="Line Item"/>
    <s v="N/A"/>
    <x v="21"/>
    <s v="Dept of Correction (DOC)"/>
    <m/>
    <m/>
  </r>
  <r>
    <x v="1"/>
    <s v="Revenue"/>
    <s v="Line Item"/>
    <s v="N/A"/>
    <x v="22"/>
    <s v="Dept. of Elementary &amp; Secondary Educ. (DOE)"/>
    <m/>
    <m/>
  </r>
  <r>
    <x v="1"/>
    <s v="Revenue"/>
    <s v="Line Item"/>
    <s v="N/A"/>
    <x v="23"/>
    <s v="Parole Board (PAR)"/>
    <m/>
    <m/>
  </r>
  <r>
    <x v="1"/>
    <s v="Revenue"/>
    <s v="Line Item"/>
    <s v="N/A"/>
    <x v="24"/>
    <s v="Veteran's Services (VET)"/>
    <m/>
    <m/>
  </r>
  <r>
    <x v="1"/>
    <s v="Revenue"/>
    <s v="Line Item"/>
    <s v="N/A"/>
    <x v="25"/>
    <s v="Ex. Off. of Elder Affairs (ELD)"/>
    <m/>
    <m/>
  </r>
  <r>
    <x v="1"/>
    <s v="Revenue"/>
    <s v="Line Item"/>
    <s v="N/A"/>
    <x v="26"/>
    <s v="Div.of Housing &amp; Community Develop(OCD)"/>
    <m/>
    <n v="3364"/>
  </r>
  <r>
    <x v="1"/>
    <s v="Revenue"/>
    <s v="Line Item"/>
    <s v="N/A"/>
    <x v="27"/>
    <s v="POS Subcontract"/>
    <m/>
    <m/>
  </r>
  <r>
    <x v="1"/>
    <s v="Revenue"/>
    <s v="Line Item"/>
    <s v="N/A"/>
    <x v="28"/>
    <s v="Other Mass. State Agency POS"/>
    <m/>
    <n v="5395"/>
  </r>
  <r>
    <x v="1"/>
    <s v="Revenue"/>
    <s v="Line Item"/>
    <s v="N/A"/>
    <x v="29"/>
    <s v="Mass State Agency Non - POS"/>
    <m/>
    <n v="1708"/>
  </r>
  <r>
    <x v="1"/>
    <s v="Revenue"/>
    <s v="Line Item"/>
    <s v="N/A"/>
    <x v="30"/>
    <s v="Mass. Local Govt/Quasi-Govt. Entities"/>
    <m/>
    <m/>
  </r>
  <r>
    <x v="1"/>
    <s v="Revenue"/>
    <s v="Line Item"/>
    <s v="N/A"/>
    <x v="31"/>
    <s v="Non-Mass. State/Local Government"/>
    <m/>
    <m/>
  </r>
  <r>
    <x v="1"/>
    <s v="Revenue"/>
    <s v="Line Item"/>
    <s v="N/A"/>
    <x v="32"/>
    <s v="Direct Federal Grants/Contracts"/>
    <m/>
    <m/>
  </r>
  <r>
    <x v="1"/>
    <s v="Revenue"/>
    <s v="Line Item"/>
    <s v="N/A"/>
    <x v="33"/>
    <s v="Medicaid - Direct Payments"/>
    <m/>
    <m/>
  </r>
  <r>
    <x v="1"/>
    <s v="Revenue"/>
    <s v="Line Item"/>
    <s v="N/A"/>
    <x v="34"/>
    <s v="Medicaid - MBHP Subcontract"/>
    <m/>
    <m/>
  </r>
  <r>
    <x v="1"/>
    <s v="Revenue"/>
    <s v="Line Item"/>
    <s v="N/A"/>
    <x v="35"/>
    <s v="Medicare"/>
    <m/>
    <m/>
  </r>
  <r>
    <x v="1"/>
    <s v="Revenue"/>
    <s v="Line Item"/>
    <s v="N/A"/>
    <x v="36"/>
    <s v="Mass. Govt. Client Stipends"/>
    <m/>
    <m/>
  </r>
  <r>
    <x v="1"/>
    <s v="Revenue"/>
    <s v="Line Item"/>
    <s v="N/A"/>
    <x v="37"/>
    <s v="Client Resources"/>
    <m/>
    <n v="0"/>
  </r>
  <r>
    <x v="1"/>
    <s v="Revenue"/>
    <s v="Line Item"/>
    <s v="N/A"/>
    <x v="38"/>
    <s v="Mass. spon.client SF/3rd Pty offsets"/>
    <m/>
    <m/>
  </r>
  <r>
    <x v="1"/>
    <s v="Revenue"/>
    <s v="Line Item"/>
    <s v="N/A"/>
    <x v="39"/>
    <s v="Other Publicly sponsored client offsets"/>
    <m/>
    <m/>
  </r>
  <r>
    <x v="1"/>
    <s v="Revenue"/>
    <s v="Line Item"/>
    <s v="N/A"/>
    <x v="40"/>
    <s v="Private Client Fees (excluding 3rd Pty)"/>
    <m/>
    <m/>
  </r>
  <r>
    <x v="1"/>
    <s v="Revenue"/>
    <s v="Line Item"/>
    <s v="N/A"/>
    <x v="41"/>
    <s v="Private Client 3rd Pty/other offsets"/>
    <m/>
    <m/>
  </r>
  <r>
    <x v="1"/>
    <s v="Revenue"/>
    <s v="Total"/>
    <s v="N/A"/>
    <x v="42"/>
    <s v="Total Assistance and Fees"/>
    <m/>
    <n v="209697"/>
  </r>
  <r>
    <x v="1"/>
    <s v="Revenue"/>
    <s v="Line Item"/>
    <s v="N/A"/>
    <x v="43"/>
    <s v="Federated Fundraising"/>
    <m/>
    <n v="23374"/>
  </r>
  <r>
    <x v="1"/>
    <s v="Revenue"/>
    <s v="Line Item"/>
    <s v="N/A"/>
    <x v="44"/>
    <s v="Commercial Activities"/>
    <m/>
    <m/>
  </r>
  <r>
    <x v="1"/>
    <s v="Revenue"/>
    <s v="Line Item"/>
    <s v="N/A"/>
    <x v="45"/>
    <s v="Non-Charitable Revenue"/>
    <m/>
    <m/>
  </r>
  <r>
    <x v="1"/>
    <s v="Revenue"/>
    <s v="Line Item"/>
    <s v="N/A"/>
    <x v="46"/>
    <s v="Investment Revenue"/>
    <m/>
    <m/>
  </r>
  <r>
    <x v="1"/>
    <s v="Revenue"/>
    <s v="Line Item"/>
    <s v="N/A"/>
    <x v="47"/>
    <s v="Other Revenue"/>
    <m/>
    <m/>
  </r>
  <r>
    <x v="1"/>
    <s v="Revenue"/>
    <s v="Line Item"/>
    <s v="N/A"/>
    <x v="48"/>
    <s v="Allocated Admin (M&amp;G) Revenue"/>
    <m/>
    <n v="22854"/>
  </r>
  <r>
    <x v="1"/>
    <s v="Revenue"/>
    <s v="Line Item"/>
    <s v="N/A"/>
    <x v="49"/>
    <s v="Released Net Assets-Program"/>
    <m/>
    <n v="10000"/>
  </r>
  <r>
    <x v="1"/>
    <s v="Revenue"/>
    <s v="Line Item"/>
    <s v="N/A"/>
    <x v="50"/>
    <s v="Released Net Assets-Equipment"/>
    <m/>
    <m/>
  </r>
  <r>
    <x v="1"/>
    <s v="Revenue"/>
    <s v="Line Item"/>
    <s v="N/A"/>
    <x v="51"/>
    <s v="Released Net Assets-Time"/>
    <m/>
    <m/>
  </r>
  <r>
    <x v="1"/>
    <s v="Revenue"/>
    <s v="Total"/>
    <s v="N/A"/>
    <x v="52"/>
    <s v="Total Revenue = 57E"/>
    <m/>
    <n v="362909"/>
  </r>
  <r>
    <x v="1"/>
    <s v="Salary Expense"/>
    <s v="Line Item"/>
    <s v="Management"/>
    <x v="53"/>
    <s v="Program Director (UFR Title 102)"/>
    <n v="0.32999999999999996"/>
    <n v="19830"/>
  </r>
  <r>
    <x v="1"/>
    <s v="Salary Expense"/>
    <s v="Line Item"/>
    <s v="Management"/>
    <x v="54"/>
    <s v="Program Function Manager (UFR Title 101)"/>
    <n v="6.9999999999999993E-2"/>
    <n v="6641"/>
  </r>
  <r>
    <x v="1"/>
    <s v="Salary Expense"/>
    <s v="Line Item"/>
    <s v="Management"/>
    <x v="55"/>
    <s v="Asst. Program Director (UFR Title 103)"/>
    <n v="0.08"/>
    <n v="2626"/>
  </r>
  <r>
    <x v="1"/>
    <s v="Salary Expense"/>
    <s v="Line Item"/>
    <s v="Management"/>
    <x v="56"/>
    <s v="Supervising Professional (UFR Title 104) "/>
    <m/>
    <m/>
  </r>
  <r>
    <x v="1"/>
    <s v="Salary Expense"/>
    <s v="Line Item"/>
    <s v="Direct Care"/>
    <x v="57"/>
    <s v="Physician &amp; Psychiatrist  (UFR Title 105 &amp; 121)"/>
    <m/>
    <m/>
  </r>
  <r>
    <x v="1"/>
    <s v="Salary Expense"/>
    <s v="Line Item"/>
    <s v="Direct Care"/>
    <x v="58"/>
    <s v="Physician Asst. (UFR Title 106)"/>
    <m/>
    <m/>
  </r>
  <r>
    <x v="1"/>
    <s v="Salary Expense"/>
    <s v="Line Item"/>
    <s v="Direct Care"/>
    <x v="59"/>
    <s v="N. Midwife, N.P., Psych N.,N.A., R.N.- MA (Title 107)"/>
    <m/>
    <m/>
  </r>
  <r>
    <x v="1"/>
    <s v="Salary Expense"/>
    <s v="Line Item"/>
    <s v="Direct Care"/>
    <x v="60"/>
    <s v="R.N. - Non Masters (UFR Title 108)"/>
    <m/>
    <m/>
  </r>
  <r>
    <x v="1"/>
    <s v="Salary Expense"/>
    <s v="Line Item"/>
    <s v="Direct Care"/>
    <x v="61"/>
    <s v="L.P.N. (UFR Title 109) "/>
    <m/>
    <m/>
  </r>
  <r>
    <x v="1"/>
    <s v="Salary Expense"/>
    <s v="Line Item"/>
    <s v="Direct Care"/>
    <x v="62"/>
    <s v="Pharmacist (UFR Title 110)"/>
    <m/>
    <m/>
  </r>
  <r>
    <x v="1"/>
    <s v="Salary Expense"/>
    <s v="Line Item"/>
    <s v="Direct Care"/>
    <x v="63"/>
    <s v="Occupational Therapist (UFR Title 111)"/>
    <m/>
    <m/>
  </r>
  <r>
    <x v="1"/>
    <s v="Salary Expense"/>
    <s v="Line Item"/>
    <s v="Direct Care"/>
    <x v="64"/>
    <s v="Physical Therapist (UFR Title 112)"/>
    <m/>
    <m/>
  </r>
  <r>
    <x v="1"/>
    <s v="Salary Expense"/>
    <s v="Line Item"/>
    <s v="Direct Care"/>
    <x v="65"/>
    <s v="Speech / Lang. Pathol., Audiologist (UFR Title 113)"/>
    <m/>
    <m/>
  </r>
  <r>
    <x v="1"/>
    <s v="Salary Expense"/>
    <s v="Line Item"/>
    <s v="Direct Care"/>
    <x v="66"/>
    <s v="Dietician / Nutritionist (UFR Title 114)"/>
    <m/>
    <m/>
  </r>
  <r>
    <x v="1"/>
    <s v="Salary Expense"/>
    <s v="Line Item"/>
    <s v="Direct Care"/>
    <x v="67"/>
    <s v="Spec. Education Teacher (UFR Title 115)"/>
    <m/>
    <m/>
  </r>
  <r>
    <x v="1"/>
    <s v="Salary Expense"/>
    <s v="Line Item"/>
    <s v="Direct Care"/>
    <x v="68"/>
    <s v="Teacher (UFR Title 116)"/>
    <m/>
    <m/>
  </r>
  <r>
    <x v="1"/>
    <s v="Salary Expense"/>
    <s v="Line Item"/>
    <s v="Direct Care"/>
    <x v="69"/>
    <s v="Day Care Director (UFR Title 117)"/>
    <m/>
    <m/>
  </r>
  <r>
    <x v="1"/>
    <s v="Salary Expense"/>
    <s v="Line Item"/>
    <s v="Direct Care"/>
    <x v="70"/>
    <s v="Day Care Lead Teacher (UFR Title 118)"/>
    <m/>
    <m/>
  </r>
  <r>
    <x v="1"/>
    <s v="Salary Expense"/>
    <s v="Line Item"/>
    <s v="Direct Care"/>
    <x v="71"/>
    <s v="Day Care Teacher (UFR Title 119)"/>
    <m/>
    <m/>
  </r>
  <r>
    <x v="1"/>
    <s v="Salary Expense"/>
    <s v="Line Item"/>
    <s v="Direct Care"/>
    <x v="72"/>
    <s v="Day Care Asst. Teacher / Aide (UFR Title 120)"/>
    <m/>
    <m/>
  </r>
  <r>
    <x v="1"/>
    <s v="Salary Expense"/>
    <s v="Line Item"/>
    <s v="Direct Care"/>
    <x v="73"/>
    <s v="Psychologist - Doctorate (UFR Title 122)"/>
    <m/>
    <m/>
  </r>
  <r>
    <x v="1"/>
    <s v="Salary Expense"/>
    <s v="Line Item"/>
    <s v="Direct Care"/>
    <x v="74"/>
    <s v="Clinician-(formerly Psych.Masters)(UFR Title 123)"/>
    <m/>
    <m/>
  </r>
  <r>
    <x v="1"/>
    <s v="Salary Expense"/>
    <s v="Line Item"/>
    <s v="Direct Care"/>
    <x v="75"/>
    <s v="Social Worker - L.I.C.S.W. (UFR Title 124)"/>
    <n v="0.13"/>
    <n v="4371"/>
  </r>
  <r>
    <x v="1"/>
    <s v="Salary Expense"/>
    <s v="Line Item"/>
    <s v="Direct Care"/>
    <x v="76"/>
    <s v="Social Worker - L.C.S.W., L.S.W (UFR Title 125 &amp; 126)"/>
    <n v="1.96"/>
    <n v="63700"/>
  </r>
  <r>
    <x v="1"/>
    <s v="Salary Expense"/>
    <s v="Line Item"/>
    <s v="Direct Care"/>
    <x v="77"/>
    <s v="Licensed Counselor (UFR Title 127)"/>
    <m/>
    <m/>
  </r>
  <r>
    <x v="1"/>
    <s v="Salary Expense"/>
    <s v="Line Item"/>
    <s v="Direct Care"/>
    <x v="78"/>
    <s v="Cert. Voc. Rehab. Counselor (UFR Title 128)"/>
    <m/>
    <m/>
  </r>
  <r>
    <x v="1"/>
    <s v="Salary Expense"/>
    <s v="Line Item"/>
    <s v="Direct Care"/>
    <x v="79"/>
    <s v="Cert. Alch. &amp;/or Drug Abuse Counselor (UFR Title 129)"/>
    <m/>
    <m/>
  </r>
  <r>
    <x v="1"/>
    <s v="Salary Expense"/>
    <s v="Line Item"/>
    <s v="Direct Care"/>
    <x v="80"/>
    <s v="Counselor (UFR Title 130)"/>
    <m/>
    <m/>
  </r>
  <r>
    <x v="1"/>
    <s v="Salary Expense"/>
    <s v="Line Item"/>
    <s v="Direct Care"/>
    <x v="81"/>
    <s v="Case Worker / Manager - Masters (UFR Title 131)"/>
    <n v="0.01"/>
    <n v="245"/>
  </r>
  <r>
    <x v="1"/>
    <s v="Salary Expense"/>
    <s v="Line Item"/>
    <s v="Direct Care"/>
    <x v="82"/>
    <s v="Case Worker / Manager (UFR Title 132)"/>
    <n v="0.7"/>
    <n v="24241"/>
  </r>
  <r>
    <x v="1"/>
    <s v="Salary Expense"/>
    <s v="Line Item"/>
    <s v="Direct Care"/>
    <x v="83"/>
    <s v="Direct Care / Prog. Staff Superv. (UFR Title 133)"/>
    <n v="0.5"/>
    <n v="20106"/>
  </r>
  <r>
    <x v="1"/>
    <s v="Salary Expense"/>
    <s v="Line Item"/>
    <s v="Direct Care"/>
    <x v="84"/>
    <s v="Direct Care / Prog. Staff III (UFR Title 134)"/>
    <m/>
    <m/>
  </r>
  <r>
    <x v="1"/>
    <s v="Salary Expense"/>
    <s v="Line Item"/>
    <s v="Direct Care"/>
    <x v="85"/>
    <s v="Direct Care / Prog. Staff II (UFR Title 135)"/>
    <n v="1.63"/>
    <n v="69079"/>
  </r>
  <r>
    <x v="1"/>
    <s v="Salary Expense"/>
    <s v="Line Item"/>
    <s v="Direct Care"/>
    <x v="86"/>
    <s v="Direct Care / Prog. Staff I (UFR Title 136)"/>
    <n v="0"/>
    <n v="0"/>
  </r>
  <r>
    <x v="1"/>
    <s v="Salary Expense"/>
    <s v="Line Item"/>
    <s v="Clerical/Support"/>
    <x v="87"/>
    <s v="Prog. Secretarial / Clerical Staff (UFR Title 137)"/>
    <n v="0.23"/>
    <n v="6432"/>
  </r>
  <r>
    <x v="1"/>
    <s v="Salary Expense"/>
    <s v="Line Item"/>
    <s v="Clerical/Support"/>
    <x v="88"/>
    <s v="Maintainence, House/Groundskeeping, Cook 138"/>
    <m/>
    <m/>
  </r>
  <r>
    <x v="1"/>
    <s v="Salary Expense"/>
    <s v="Line Item"/>
    <s v="Clerical/Support"/>
    <x v="89"/>
    <s v="Direct Care / Driver Staff (UFR Title 138)"/>
    <n v="0.08"/>
    <n v="1756"/>
  </r>
  <r>
    <x v="1"/>
    <s v="Salary Expense"/>
    <s v="Line Item"/>
    <s v="N/A"/>
    <x v="90"/>
    <s v="Direct Care Overtime, Shift Differential and Relief "/>
    <s v="XXXXXX"/>
    <n v="163"/>
  </r>
  <r>
    <x v="1"/>
    <s v="Salary Expense"/>
    <s v="Total"/>
    <s v="N/A"/>
    <x v="91"/>
    <s v="Total Direct Program Staff = 1E"/>
    <n v="5.72"/>
    <n v="219190"/>
  </r>
  <r>
    <x v="1"/>
    <s v="Expense"/>
    <s v="Total"/>
    <s v="N/A"/>
    <x v="92"/>
    <s v="Total Direct Program Staff = 39S"/>
    <n v="5.72"/>
    <n v="219190"/>
  </r>
  <r>
    <x v="1"/>
    <s v="Expense"/>
    <s v="Line Item"/>
    <s v="N/A"/>
    <x v="93"/>
    <s v="Chief Executive Officer"/>
    <m/>
    <m/>
  </r>
  <r>
    <x v="1"/>
    <s v="Expense"/>
    <s v="Line Item"/>
    <s v="N/A"/>
    <x v="94"/>
    <s v="Chief Financial Officer"/>
    <m/>
    <m/>
  </r>
  <r>
    <x v="1"/>
    <s v="Expense"/>
    <s v="Line Item"/>
    <s v="N/A"/>
    <x v="95"/>
    <s v="Accting/Clerical Support"/>
    <m/>
    <m/>
  </r>
  <r>
    <x v="1"/>
    <s v="Expense"/>
    <s v="Line Item"/>
    <s v="N/A"/>
    <x v="96"/>
    <s v="Admin Maint/House-Grndskeeping"/>
    <m/>
    <m/>
  </r>
  <r>
    <x v="1"/>
    <s v="Expense"/>
    <s v="Total"/>
    <s v="N/A"/>
    <x v="97"/>
    <s v="Total Admin Employee"/>
    <n v="0"/>
    <n v="0"/>
  </r>
  <r>
    <x v="1"/>
    <s v="Expense"/>
    <s v="Line Item"/>
    <s v="N/A"/>
    <x v="98"/>
    <s v="Commerical products &amp; Svs/Mkting"/>
    <m/>
    <m/>
  </r>
  <r>
    <x v="1"/>
    <s v="Expense"/>
    <s v="Total"/>
    <s v="N/A"/>
    <x v="99"/>
    <s v="Total FTE/Salary/Wages"/>
    <n v="5.72"/>
    <n v="219190"/>
  </r>
  <r>
    <x v="1"/>
    <s v="Expense"/>
    <s v="Line Item"/>
    <s v="N/A"/>
    <x v="100"/>
    <s v="Payroll Taxes 150"/>
    <m/>
    <n v="16258"/>
  </r>
  <r>
    <x v="1"/>
    <s v="Expense"/>
    <s v="Line Item"/>
    <s v="N/A"/>
    <x v="101"/>
    <s v="Fringe Benefits 151"/>
    <m/>
    <n v="26030"/>
  </r>
  <r>
    <x v="1"/>
    <s v="Expense"/>
    <s v="Line Item"/>
    <s v="N/A"/>
    <x v="102"/>
    <s v="Accrual Adjustments"/>
    <m/>
    <m/>
  </r>
  <r>
    <x v="1"/>
    <s v="Expense"/>
    <s v="Total"/>
    <s v="N/A"/>
    <x v="103"/>
    <s v="Total Employee Compensation &amp; Rel. Exp."/>
    <m/>
    <n v="261478"/>
  </r>
  <r>
    <x v="1"/>
    <s v="Expense"/>
    <s v="Line Item"/>
    <s v="N/A"/>
    <x v="104"/>
    <s v="Facility and Prog. Equip.Expenses 301,390"/>
    <m/>
    <n v="16029"/>
  </r>
  <r>
    <x v="1"/>
    <s v="Expense"/>
    <s v="Line Item"/>
    <s v="N/A"/>
    <x v="105"/>
    <s v="Facility &amp; Prog. Equip. Depreciation 301"/>
    <m/>
    <n v="4692"/>
  </r>
  <r>
    <x v="1"/>
    <s v="Expense"/>
    <s v="Line Item"/>
    <s v="N/A"/>
    <x v="106"/>
    <s v="Facility Operation/Maint./Furn.390"/>
    <m/>
    <n v="8059"/>
  </r>
  <r>
    <x v="1"/>
    <s v="Expense"/>
    <s v="Line Item"/>
    <s v="N/A"/>
    <x v="107"/>
    <s v="Facility General Liability Insurance 390"/>
    <m/>
    <n v="1545"/>
  </r>
  <r>
    <x v="1"/>
    <s v="Expense"/>
    <s v="Total"/>
    <s v="N/A"/>
    <x v="108"/>
    <s v="Total Occupancy"/>
    <m/>
    <n v="30325"/>
  </r>
  <r>
    <x v="1"/>
    <s v="Expense"/>
    <s v="Line Item"/>
    <s v="N/A"/>
    <x v="109"/>
    <s v="Direct Care Consultant 201"/>
    <m/>
    <n v="5"/>
  </r>
  <r>
    <x v="1"/>
    <s v="Expense"/>
    <s v="Line Item"/>
    <s v="N/A"/>
    <x v="110"/>
    <s v="Temporary Help 202"/>
    <m/>
    <m/>
  </r>
  <r>
    <x v="1"/>
    <s v="Expense"/>
    <s v="Line Item"/>
    <s v="N/A"/>
    <x v="111"/>
    <s v="Clients and Caregivers Reimb./Stipends 203"/>
    <m/>
    <m/>
  </r>
  <r>
    <x v="1"/>
    <s v="Expense"/>
    <s v="Line Item"/>
    <s v="N/A"/>
    <x v="112"/>
    <s v="Subcontracted Direct Care 206"/>
    <m/>
    <m/>
  </r>
  <r>
    <x v="1"/>
    <s v="Expense"/>
    <s v="Line Item"/>
    <s v="N/A"/>
    <x v="113"/>
    <s v="Staff Training 204"/>
    <m/>
    <n v="1313"/>
  </r>
  <r>
    <x v="1"/>
    <s v="Expense"/>
    <s v="Line Item"/>
    <s v="N/A"/>
    <x v="114"/>
    <s v="Staff Mileage / Travel 205"/>
    <m/>
    <n v="6751"/>
  </r>
  <r>
    <x v="1"/>
    <s v="Expense"/>
    <s v="Line Item"/>
    <s v="N/A"/>
    <x v="115"/>
    <s v="Meals 207"/>
    <m/>
    <n v="0"/>
  </r>
  <r>
    <x v="1"/>
    <s v="Expense"/>
    <s v="Line Item"/>
    <s v="N/A"/>
    <x v="116"/>
    <s v="Client Transportation 208"/>
    <m/>
    <n v="131"/>
  </r>
  <r>
    <x v="1"/>
    <s v="Expense"/>
    <s v="Line Item"/>
    <s v="N/A"/>
    <x v="117"/>
    <s v="Vehicle Expenses 208"/>
    <m/>
    <n v="0"/>
  </r>
  <r>
    <x v="1"/>
    <s v="Expense"/>
    <s v="Line Item"/>
    <s v="N/A"/>
    <x v="118"/>
    <s v="Vehicle Depreciation 208"/>
    <m/>
    <n v="0"/>
  </r>
  <r>
    <x v="1"/>
    <s v="Expense"/>
    <s v="Line Item"/>
    <s v="N/A"/>
    <x v="119"/>
    <s v="Incidental Medical /Medicine/Pharmacy 209"/>
    <m/>
    <m/>
  </r>
  <r>
    <x v="1"/>
    <s v="Expense"/>
    <s v="Line Item"/>
    <s v="N/A"/>
    <x v="120"/>
    <s v="Client Personal Allowances 211"/>
    <m/>
    <m/>
  </r>
  <r>
    <x v="1"/>
    <s v="Expense"/>
    <s v="Line Item"/>
    <s v="N/A"/>
    <x v="121"/>
    <s v="Provision Material Goods/Svs./Benefits 212"/>
    <m/>
    <n v="0"/>
  </r>
  <r>
    <x v="1"/>
    <s v="Expense"/>
    <s v="Line Item"/>
    <s v="N/A"/>
    <x v="122"/>
    <s v="Direct Client Wages 214"/>
    <m/>
    <m/>
  </r>
  <r>
    <x v="1"/>
    <s v="Expense"/>
    <s v="Line Item"/>
    <s v="N/A"/>
    <x v="123"/>
    <s v="Other Commercial Prod. &amp; Svs. 214"/>
    <m/>
    <m/>
  </r>
  <r>
    <x v="1"/>
    <s v="Expense"/>
    <s v="Line Item"/>
    <s v="N/A"/>
    <x v="124"/>
    <s v="Program Supplies &amp; Materials 215"/>
    <m/>
    <n v="3574"/>
  </r>
  <r>
    <x v="1"/>
    <s v="Expense"/>
    <s v="Line Item"/>
    <s v="N/A"/>
    <x v="125"/>
    <s v="Non Charitable Expenses"/>
    <m/>
    <m/>
  </r>
  <r>
    <x v="1"/>
    <s v="Expense"/>
    <s v="Line Item"/>
    <s v="N/A"/>
    <x v="126"/>
    <s v="Other Expense"/>
    <m/>
    <m/>
  </r>
  <r>
    <x v="1"/>
    <s v="Expense"/>
    <s v="Total"/>
    <s v="N/A"/>
    <x v="127"/>
    <s v="Total Other Program Expense"/>
    <m/>
    <n v="11774"/>
  </r>
  <r>
    <x v="1"/>
    <s v="Expense"/>
    <s v="Line Item"/>
    <s v="N/A"/>
    <x v="128"/>
    <s v="Other Professional Fees &amp; Other Admin. Exp. 410"/>
    <m/>
    <n v="1707"/>
  </r>
  <r>
    <x v="1"/>
    <s v="Expense"/>
    <s v="Line Item"/>
    <s v="N/A"/>
    <x v="129"/>
    <s v="Leased Office/Program Office Equip.410,390"/>
    <m/>
    <n v="4983"/>
  </r>
  <r>
    <x v="1"/>
    <s v="Expense"/>
    <s v="Line Item"/>
    <s v="N/A"/>
    <x v="130"/>
    <s v="Office Equipment Depreciation 410"/>
    <m/>
    <n v="0"/>
  </r>
  <r>
    <x v="1"/>
    <s v="Expense"/>
    <s v="Line Item"/>
    <s v="N/A"/>
    <x v="131"/>
    <s v="Program Support 216"/>
    <m/>
    <m/>
  </r>
  <r>
    <x v="1"/>
    <s v="Expense"/>
    <s v="Line Item"/>
    <s v="N/A"/>
    <x v="132"/>
    <s v="Professional Insurance 410"/>
    <m/>
    <m/>
  </r>
  <r>
    <x v="1"/>
    <s v="Expense"/>
    <s v="Line Item"/>
    <s v="N/A"/>
    <x v="133"/>
    <s v="Working Capital Interest 410"/>
    <m/>
    <n v="0"/>
  </r>
  <r>
    <x v="1"/>
    <s v="Expense"/>
    <s v="Total"/>
    <s v="N/A"/>
    <x v="134"/>
    <s v="Total Direct Administrative Expense"/>
    <m/>
    <n v="6690"/>
  </r>
  <r>
    <x v="1"/>
    <s v="Expense"/>
    <s v="Line Item"/>
    <s v="N/A"/>
    <x v="135"/>
    <s v="Admin (M&amp;G) Reporting Center Allocation"/>
    <m/>
    <n v="47693.057516638801"/>
  </r>
  <r>
    <x v="1"/>
    <s v="Expense"/>
    <s v="Total"/>
    <s v="N/A"/>
    <x v="136"/>
    <s v="Total Reimbursable Expense"/>
    <m/>
    <n v="357960.05751663877"/>
  </r>
  <r>
    <x v="1"/>
    <s v="Expense"/>
    <s v="Line Item"/>
    <s v="N/A"/>
    <x v="137"/>
    <s v="Direct State/Federal Non-Reimbursable Expense"/>
    <m/>
    <n v="4103"/>
  </r>
  <r>
    <x v="1"/>
    <s v="Expense"/>
    <s v="Line Item"/>
    <s v="N/A"/>
    <x v="138"/>
    <s v="Allocation of State/Fed Non-Reimbursable Expense"/>
    <m/>
    <n v="346"/>
  </r>
  <r>
    <x v="1"/>
    <s v="Expense"/>
    <s v="Total"/>
    <s v="N/A"/>
    <x v="139"/>
    <s v="TOTAL EXPENSE"/>
    <m/>
    <n v="362409.05751663877"/>
  </r>
  <r>
    <x v="1"/>
    <s v="Expense"/>
    <s v="Total"/>
    <s v="N/A"/>
    <x v="140"/>
    <s v="TOTAL REVENUE = 53R"/>
    <m/>
    <n v="362909"/>
  </r>
  <r>
    <x v="1"/>
    <s v="Expense"/>
    <s v="Line Item"/>
    <s v="N/A"/>
    <x v="141"/>
    <s v="OPERATING RESULTS"/>
    <m/>
    <n v="499.94248336122837"/>
  </r>
  <r>
    <x v="1"/>
    <s v="Non-Reimbursable"/>
    <s v="Line Item"/>
    <s v="N/A"/>
    <x v="142"/>
    <s v="Direct Employee Compensation &amp; Related Exp."/>
    <m/>
    <m/>
  </r>
  <r>
    <x v="1"/>
    <s v="Non-Reimbursable"/>
    <s v="Line Item"/>
    <s v="N/A"/>
    <x v="143"/>
    <s v="Direct Occupancy"/>
    <m/>
    <m/>
  </r>
  <r>
    <x v="1"/>
    <s v="Non-Reimbursable"/>
    <s v="Line Item"/>
    <s v="N/A"/>
    <x v="144"/>
    <s v="Direct Other Program/Operating"/>
    <m/>
    <n v="4103"/>
  </r>
  <r>
    <x v="1"/>
    <s v="Non-Reimbursable"/>
    <s v="Line Item"/>
    <s v="N/A"/>
    <x v="145"/>
    <s v="Direct Subcontract Expense"/>
    <m/>
    <m/>
  </r>
  <r>
    <x v="1"/>
    <s v="Non-Reimbursable"/>
    <s v="Line Item"/>
    <s v="N/A"/>
    <x v="146"/>
    <s v="Direct Administrative Expense"/>
    <m/>
    <m/>
  </r>
  <r>
    <x v="1"/>
    <s v="Non-Reimbursable"/>
    <s v="Line Item"/>
    <s v="N/A"/>
    <x v="147"/>
    <s v="Direct Other Expense"/>
    <m/>
    <m/>
  </r>
  <r>
    <x v="1"/>
    <s v="Non-Reimbursable"/>
    <s v="Line Item"/>
    <s v="N/A"/>
    <x v="148"/>
    <s v="Direct Depreciation"/>
    <m/>
    <m/>
  </r>
  <r>
    <x v="1"/>
    <s v="Non-Reimbursable"/>
    <s v="Total"/>
    <s v="N/A"/>
    <x v="149"/>
    <s v="Total Direct Non-Reimbursable (Tie to 54E)"/>
    <m/>
    <n v="4103"/>
  </r>
  <r>
    <x v="1"/>
    <s v="Non-Reimbursable"/>
    <s v="Total"/>
    <s v="N/A"/>
    <x v="150"/>
    <s v="Total Direct and Allocated Non-Reimb. (54E+55E)"/>
    <m/>
    <n v="4449"/>
  </r>
  <r>
    <x v="1"/>
    <s v="Non-Reimbursable"/>
    <s v="Line Item"/>
    <s v="N/A"/>
    <x v="151"/>
    <s v="Eligible Non-Reimbursable Exp. Revenue Offsets "/>
    <m/>
    <n v="153212"/>
  </r>
  <r>
    <x v="1"/>
    <s v="Non-Reimbursable"/>
    <s v="Line Item"/>
    <s v="N/A"/>
    <x v="152"/>
    <s v="Capital Budget Revenue Adjustment"/>
    <m/>
    <m/>
  </r>
  <r>
    <x v="1"/>
    <s v="Non-Reimbursable"/>
    <s v="Line Item"/>
    <s v="N/A"/>
    <x v="153"/>
    <s v="Excess of Non-Reimbursable Expense Over Offsets"/>
    <m/>
    <n v="-148763"/>
  </r>
  <r>
    <x v="2"/>
    <s v="Revenue"/>
    <s v="Line Item"/>
    <s v="N/A"/>
    <x v="0"/>
    <s v="Contrib., Gifts, Leg., Bequests, Spec. Ev."/>
    <m/>
    <m/>
  </r>
  <r>
    <x v="2"/>
    <s v="Revenue"/>
    <s v="Line Item"/>
    <s v="N/A"/>
    <x v="1"/>
    <s v="Gov. In-Kind/Capital Budget"/>
    <m/>
    <m/>
  </r>
  <r>
    <x v="2"/>
    <s v="Revenue"/>
    <s v="Line Item"/>
    <s v="N/A"/>
    <x v="2"/>
    <s v="Private IN-Kind"/>
    <m/>
    <m/>
  </r>
  <r>
    <x v="2"/>
    <s v="Revenue"/>
    <s v="Total"/>
    <s v="N/A"/>
    <x v="3"/>
    <s v="Total Contribution and In-Kind"/>
    <m/>
    <n v="0"/>
  </r>
  <r>
    <x v="2"/>
    <s v="Revenue"/>
    <s v="Line Item"/>
    <s v="N/A"/>
    <x v="4"/>
    <s v="Mass Gov. Grant"/>
    <m/>
    <m/>
  </r>
  <r>
    <x v="2"/>
    <s v="Revenue"/>
    <s v="Line Item"/>
    <s v="N/A"/>
    <x v="5"/>
    <s v="Other Grant (exclud. Fed.Direct)"/>
    <m/>
    <m/>
  </r>
  <r>
    <x v="2"/>
    <s v="Revenue"/>
    <s v="Total"/>
    <s v="N/A"/>
    <x v="6"/>
    <s v="Total Grants"/>
    <m/>
    <n v="0"/>
  </r>
  <r>
    <x v="2"/>
    <s v="Revenue"/>
    <s v="Line Item"/>
    <s v="N/A"/>
    <x v="7"/>
    <s v="Dept. of Mental Health (DMH)"/>
    <m/>
    <m/>
  </r>
  <r>
    <x v="2"/>
    <s v="Revenue"/>
    <s v="Line Item"/>
    <s v="N/A"/>
    <x v="8"/>
    <s v="Dept.of Developmental Services(DDS/DMR)"/>
    <m/>
    <m/>
  </r>
  <r>
    <x v="2"/>
    <s v="Revenue"/>
    <s v="Line Item"/>
    <s v="N/A"/>
    <x v="9"/>
    <s v="Dept. of Public Health (DPH)"/>
    <m/>
    <m/>
  </r>
  <r>
    <x v="2"/>
    <s v="Revenue"/>
    <s v="Line Item"/>
    <s v="N/A"/>
    <x v="10"/>
    <s v="Dept.of Children and Families (DCF/DSS)"/>
    <m/>
    <n v="67893"/>
  </r>
  <r>
    <x v="2"/>
    <s v="Revenue"/>
    <s v="Line Item"/>
    <s v="N/A"/>
    <x v="11"/>
    <s v="Dept. of Transitional Assist (DTA/WEL)"/>
    <m/>
    <m/>
  </r>
  <r>
    <x v="2"/>
    <s v="Revenue"/>
    <s v="Line Item"/>
    <s v="N/A"/>
    <x v="12"/>
    <s v="Dept. of Youth Services (DYS)"/>
    <m/>
    <m/>
  </r>
  <r>
    <x v="2"/>
    <s v="Revenue"/>
    <s v="Line Item"/>
    <s v="N/A"/>
    <x v="13"/>
    <s v="Health Care Fin &amp; Policy (HCF)-Contract"/>
    <m/>
    <m/>
  </r>
  <r>
    <x v="2"/>
    <s v="Revenue"/>
    <s v="Line Item"/>
    <s v="N/A"/>
    <x v="14"/>
    <s v="Health Care Fin &amp; Policy (HCF)-UCP"/>
    <m/>
    <m/>
  </r>
  <r>
    <x v="2"/>
    <s v="Revenue"/>
    <s v="Line Item"/>
    <s v="N/A"/>
    <x v="15"/>
    <s v="MA. Comm. For the Blind (MCB)"/>
    <m/>
    <m/>
  </r>
  <r>
    <x v="2"/>
    <s v="Revenue"/>
    <s v="Line Item"/>
    <s v="N/A"/>
    <x v="16"/>
    <s v="MA. Comm. for Deaf &amp; H H (MCD)"/>
    <m/>
    <m/>
  </r>
  <r>
    <x v="2"/>
    <s v="Revenue"/>
    <s v="Line Item"/>
    <s v="N/A"/>
    <x v="17"/>
    <s v="MA. Rehabilitation Commission (MRC)"/>
    <m/>
    <m/>
  </r>
  <r>
    <x v="2"/>
    <s v="Revenue"/>
    <s v="Line Item"/>
    <s v="N/A"/>
    <x v="18"/>
    <s v="MA. Off. for Refugees &amp; Immigr.(ORI)"/>
    <m/>
    <m/>
  </r>
  <r>
    <x v="2"/>
    <s v="Revenue"/>
    <s v="Line Item"/>
    <s v="N/A"/>
    <x v="19"/>
    <s v="Dept.of Early Educ. &amp; Care  (EEC)-Contract"/>
    <m/>
    <m/>
  </r>
  <r>
    <x v="2"/>
    <s v="Revenue"/>
    <s v="Line Item"/>
    <s v="N/A"/>
    <x v="20"/>
    <s v="Dept.of Early Educ. &amp; Care (EEC)-Voucher"/>
    <m/>
    <m/>
  </r>
  <r>
    <x v="2"/>
    <s v="Revenue"/>
    <s v="Line Item"/>
    <s v="N/A"/>
    <x v="21"/>
    <s v="Dept of Correction (DOC)"/>
    <m/>
    <m/>
  </r>
  <r>
    <x v="2"/>
    <s v="Revenue"/>
    <s v="Line Item"/>
    <s v="N/A"/>
    <x v="22"/>
    <s v="Dept. of Elementary &amp; Secondary Educ. (DOE)"/>
    <m/>
    <m/>
  </r>
  <r>
    <x v="2"/>
    <s v="Revenue"/>
    <s v="Line Item"/>
    <s v="N/A"/>
    <x v="23"/>
    <s v="Parole Board (PAR)"/>
    <m/>
    <m/>
  </r>
  <r>
    <x v="2"/>
    <s v="Revenue"/>
    <s v="Line Item"/>
    <s v="N/A"/>
    <x v="24"/>
    <s v="Veteran's Services (VET)"/>
    <m/>
    <m/>
  </r>
  <r>
    <x v="2"/>
    <s v="Revenue"/>
    <s v="Line Item"/>
    <s v="N/A"/>
    <x v="25"/>
    <s v="Ex. Off. of Elder Affairs (ELD)"/>
    <m/>
    <m/>
  </r>
  <r>
    <x v="2"/>
    <s v="Revenue"/>
    <s v="Line Item"/>
    <s v="N/A"/>
    <x v="26"/>
    <s v="Div.of Housing &amp; Community Develop(OCD)"/>
    <m/>
    <m/>
  </r>
  <r>
    <x v="2"/>
    <s v="Revenue"/>
    <s v="Line Item"/>
    <s v="N/A"/>
    <x v="27"/>
    <s v="POS Subcontract"/>
    <m/>
    <m/>
  </r>
  <r>
    <x v="2"/>
    <s v="Revenue"/>
    <s v="Line Item"/>
    <s v="N/A"/>
    <x v="28"/>
    <s v="Other Mass. State Agency POS"/>
    <m/>
    <m/>
  </r>
  <r>
    <x v="2"/>
    <s v="Revenue"/>
    <s v="Line Item"/>
    <s v="N/A"/>
    <x v="29"/>
    <s v="Mass State Agency Non - POS"/>
    <m/>
    <m/>
  </r>
  <r>
    <x v="2"/>
    <s v="Revenue"/>
    <s v="Line Item"/>
    <s v="N/A"/>
    <x v="30"/>
    <s v="Mass. Local Govt/Quasi-Govt. Entities"/>
    <m/>
    <m/>
  </r>
  <r>
    <x v="2"/>
    <s v="Revenue"/>
    <s v="Line Item"/>
    <s v="N/A"/>
    <x v="31"/>
    <s v="Non-Mass. State/Local Government"/>
    <m/>
    <m/>
  </r>
  <r>
    <x v="2"/>
    <s v="Revenue"/>
    <s v="Line Item"/>
    <s v="N/A"/>
    <x v="32"/>
    <s v="Direct Federal Grants/Contracts"/>
    <m/>
    <m/>
  </r>
  <r>
    <x v="2"/>
    <s v="Revenue"/>
    <s v="Line Item"/>
    <s v="N/A"/>
    <x v="33"/>
    <s v="Medicaid - Direct Payments"/>
    <m/>
    <m/>
  </r>
  <r>
    <x v="2"/>
    <s v="Revenue"/>
    <s v="Line Item"/>
    <s v="N/A"/>
    <x v="34"/>
    <s v="Medicaid - MBHP Subcontract"/>
    <m/>
    <m/>
  </r>
  <r>
    <x v="2"/>
    <s v="Revenue"/>
    <s v="Line Item"/>
    <s v="N/A"/>
    <x v="35"/>
    <s v="Medicare"/>
    <m/>
    <m/>
  </r>
  <r>
    <x v="2"/>
    <s v="Revenue"/>
    <s v="Line Item"/>
    <s v="N/A"/>
    <x v="36"/>
    <s v="Mass. Govt. Client Stipends"/>
    <m/>
    <m/>
  </r>
  <r>
    <x v="2"/>
    <s v="Revenue"/>
    <s v="Line Item"/>
    <s v="N/A"/>
    <x v="37"/>
    <s v="Client Resources"/>
    <m/>
    <m/>
  </r>
  <r>
    <x v="2"/>
    <s v="Revenue"/>
    <s v="Line Item"/>
    <s v="N/A"/>
    <x v="38"/>
    <s v="Mass. spon.client SF/3rd Pty offsets"/>
    <m/>
    <m/>
  </r>
  <r>
    <x v="2"/>
    <s v="Revenue"/>
    <s v="Line Item"/>
    <s v="N/A"/>
    <x v="39"/>
    <s v="Other Publicly sponsored client offsets"/>
    <m/>
    <m/>
  </r>
  <r>
    <x v="2"/>
    <s v="Revenue"/>
    <s v="Line Item"/>
    <s v="N/A"/>
    <x v="40"/>
    <s v="Private Client Fees (excluding 3rd Pty)"/>
    <m/>
    <m/>
  </r>
  <r>
    <x v="2"/>
    <s v="Revenue"/>
    <s v="Line Item"/>
    <s v="N/A"/>
    <x v="41"/>
    <s v="Private Client 3rd Pty/other offsets"/>
    <m/>
    <m/>
  </r>
  <r>
    <x v="2"/>
    <s v="Revenue"/>
    <s v="Total"/>
    <s v="N/A"/>
    <x v="42"/>
    <s v="Total Assistance and Fees"/>
    <m/>
    <n v="67893"/>
  </r>
  <r>
    <x v="2"/>
    <s v="Revenue"/>
    <s v="Line Item"/>
    <s v="N/A"/>
    <x v="43"/>
    <s v="Federated Fundraising"/>
    <m/>
    <m/>
  </r>
  <r>
    <x v="2"/>
    <s v="Revenue"/>
    <s v="Line Item"/>
    <s v="N/A"/>
    <x v="44"/>
    <s v="Commercial Activities"/>
    <m/>
    <m/>
  </r>
  <r>
    <x v="2"/>
    <s v="Revenue"/>
    <s v="Line Item"/>
    <s v="N/A"/>
    <x v="45"/>
    <s v="Non-Charitable Revenue"/>
    <m/>
    <m/>
  </r>
  <r>
    <x v="2"/>
    <s v="Revenue"/>
    <s v="Line Item"/>
    <s v="N/A"/>
    <x v="46"/>
    <s v="Investment Revenue"/>
    <m/>
    <m/>
  </r>
  <r>
    <x v="2"/>
    <s v="Revenue"/>
    <s v="Line Item"/>
    <s v="N/A"/>
    <x v="47"/>
    <s v="Other Revenue"/>
    <m/>
    <m/>
  </r>
  <r>
    <x v="2"/>
    <s v="Revenue"/>
    <s v="Line Item"/>
    <s v="N/A"/>
    <x v="48"/>
    <s v="Allocated Admin (M&amp;G) Revenue"/>
    <m/>
    <m/>
  </r>
  <r>
    <x v="2"/>
    <s v="Revenue"/>
    <s v="Line Item"/>
    <s v="N/A"/>
    <x v="49"/>
    <s v="Released Net Assets-Program"/>
    <m/>
    <m/>
  </r>
  <r>
    <x v="2"/>
    <s v="Revenue"/>
    <s v="Line Item"/>
    <s v="N/A"/>
    <x v="50"/>
    <s v="Released Net Assets-Equipment"/>
    <m/>
    <m/>
  </r>
  <r>
    <x v="2"/>
    <s v="Revenue"/>
    <s v="Line Item"/>
    <s v="N/A"/>
    <x v="51"/>
    <s v="Released Net Assets-Time"/>
    <m/>
    <m/>
  </r>
  <r>
    <x v="2"/>
    <s v="Revenue"/>
    <s v="Total"/>
    <s v="N/A"/>
    <x v="52"/>
    <s v="Total Revenue = 57E"/>
    <m/>
    <n v="67893"/>
  </r>
  <r>
    <x v="2"/>
    <s v="Salary Expense"/>
    <s v="Line Item"/>
    <s v="Management"/>
    <x v="53"/>
    <s v="Program Director (UFR Title 102)"/>
    <m/>
    <m/>
  </r>
  <r>
    <x v="2"/>
    <s v="Salary Expense"/>
    <s v="Line Item"/>
    <s v="Management"/>
    <x v="54"/>
    <s v="Program Function Manager (UFR Title 101)"/>
    <n v="1.04"/>
    <n v="36385"/>
  </r>
  <r>
    <x v="2"/>
    <s v="Salary Expense"/>
    <s v="Line Item"/>
    <s v="Management"/>
    <x v="55"/>
    <s v="Asst. Program Director (UFR Title 103)"/>
    <m/>
    <m/>
  </r>
  <r>
    <x v="2"/>
    <s v="Salary Expense"/>
    <s v="Line Item"/>
    <s v="Management"/>
    <x v="56"/>
    <s v="Supervising Professional (UFR Title 104) "/>
    <m/>
    <m/>
  </r>
  <r>
    <x v="2"/>
    <s v="Salary Expense"/>
    <s v="Line Item"/>
    <s v="Direct Care"/>
    <x v="57"/>
    <s v="Physician &amp; Psychiatrist  (UFR Title 105 &amp; 121)"/>
    <m/>
    <m/>
  </r>
  <r>
    <x v="2"/>
    <s v="Salary Expense"/>
    <s v="Line Item"/>
    <s v="Direct Care"/>
    <x v="58"/>
    <s v="Physician Asst. (UFR Title 106)"/>
    <m/>
    <m/>
  </r>
  <r>
    <x v="2"/>
    <s v="Salary Expense"/>
    <s v="Line Item"/>
    <s v="Direct Care"/>
    <x v="59"/>
    <s v="N. Midwife, N.P., Psych N.,N.A., R.N.- MA (Title 107)"/>
    <m/>
    <m/>
  </r>
  <r>
    <x v="2"/>
    <s v="Salary Expense"/>
    <s v="Line Item"/>
    <s v="Direct Care"/>
    <x v="60"/>
    <s v="R.N. - Non Masters (UFR Title 108)"/>
    <m/>
    <m/>
  </r>
  <r>
    <x v="2"/>
    <s v="Salary Expense"/>
    <s v="Line Item"/>
    <s v="Direct Care"/>
    <x v="61"/>
    <s v="L.P.N. (UFR Title 109) "/>
    <m/>
    <m/>
  </r>
  <r>
    <x v="2"/>
    <s v="Salary Expense"/>
    <s v="Line Item"/>
    <s v="Direct Care"/>
    <x v="62"/>
    <s v="Pharmacist (UFR Title 110)"/>
    <m/>
    <m/>
  </r>
  <r>
    <x v="2"/>
    <s v="Salary Expense"/>
    <s v="Line Item"/>
    <s v="Direct Care"/>
    <x v="63"/>
    <s v="Occupational Therapist (UFR Title 111)"/>
    <m/>
    <m/>
  </r>
  <r>
    <x v="2"/>
    <s v="Salary Expense"/>
    <s v="Line Item"/>
    <s v="Direct Care"/>
    <x v="64"/>
    <s v="Physical Therapist (UFR Title 112)"/>
    <m/>
    <m/>
  </r>
  <r>
    <x v="2"/>
    <s v="Salary Expense"/>
    <s v="Line Item"/>
    <s v="Direct Care"/>
    <x v="65"/>
    <s v="Speech / Lang. Pathol., Audiologist (UFR Title 113)"/>
    <m/>
    <m/>
  </r>
  <r>
    <x v="2"/>
    <s v="Salary Expense"/>
    <s v="Line Item"/>
    <s v="Direct Care"/>
    <x v="66"/>
    <s v="Dietician / Nutritionist (UFR Title 114)"/>
    <m/>
    <m/>
  </r>
  <r>
    <x v="2"/>
    <s v="Salary Expense"/>
    <s v="Line Item"/>
    <s v="Direct Care"/>
    <x v="67"/>
    <s v="Spec. Education Teacher (UFR Title 115)"/>
    <m/>
    <m/>
  </r>
  <r>
    <x v="2"/>
    <s v="Salary Expense"/>
    <s v="Line Item"/>
    <s v="Direct Care"/>
    <x v="68"/>
    <s v="Teacher (UFR Title 116)"/>
    <m/>
    <m/>
  </r>
  <r>
    <x v="2"/>
    <s v="Salary Expense"/>
    <s v="Line Item"/>
    <s v="Direct Care"/>
    <x v="69"/>
    <s v="Day Care Director (UFR Title 117)"/>
    <m/>
    <m/>
  </r>
  <r>
    <x v="2"/>
    <s v="Salary Expense"/>
    <s v="Line Item"/>
    <s v="Direct Care"/>
    <x v="70"/>
    <s v="Day Care Lead Teacher (UFR Title 118)"/>
    <m/>
    <m/>
  </r>
  <r>
    <x v="2"/>
    <s v="Salary Expense"/>
    <s v="Line Item"/>
    <s v="Direct Care"/>
    <x v="71"/>
    <s v="Day Care Teacher (UFR Title 119)"/>
    <m/>
    <m/>
  </r>
  <r>
    <x v="2"/>
    <s v="Salary Expense"/>
    <s v="Line Item"/>
    <s v="Direct Care"/>
    <x v="72"/>
    <s v="Day Care Asst. Teacher / Aide (UFR Title 120)"/>
    <m/>
    <m/>
  </r>
  <r>
    <x v="2"/>
    <s v="Salary Expense"/>
    <s v="Line Item"/>
    <s v="Direct Care"/>
    <x v="73"/>
    <s v="Psychologist - Doctorate (UFR Title 122)"/>
    <m/>
    <m/>
  </r>
  <r>
    <x v="2"/>
    <s v="Salary Expense"/>
    <s v="Line Item"/>
    <s v="Direct Care"/>
    <x v="74"/>
    <s v="Clinician-(formerly Psych.Masters)(UFR Title 123)"/>
    <m/>
    <m/>
  </r>
  <r>
    <x v="2"/>
    <s v="Salary Expense"/>
    <s v="Line Item"/>
    <s v="Direct Care"/>
    <x v="75"/>
    <s v="Social Worker - L.I.C.S.W. (UFR Title 124)"/>
    <m/>
    <m/>
  </r>
  <r>
    <x v="2"/>
    <s v="Salary Expense"/>
    <s v="Line Item"/>
    <s v="Direct Care"/>
    <x v="76"/>
    <s v="Social Worker - L.C.S.W., L.S.W (UFR Title 125 &amp; 126)"/>
    <m/>
    <m/>
  </r>
  <r>
    <x v="2"/>
    <s v="Salary Expense"/>
    <s v="Line Item"/>
    <s v="Direct Care"/>
    <x v="77"/>
    <s v="Licensed Counselor (UFR Title 127)"/>
    <m/>
    <m/>
  </r>
  <r>
    <x v="2"/>
    <s v="Salary Expense"/>
    <s v="Line Item"/>
    <s v="Direct Care"/>
    <x v="78"/>
    <s v="Cert. Voc. Rehab. Counselor (UFR Title 128)"/>
    <m/>
    <m/>
  </r>
  <r>
    <x v="2"/>
    <s v="Salary Expense"/>
    <s v="Line Item"/>
    <s v="Direct Care"/>
    <x v="79"/>
    <s v="Cert. Alch. &amp;/or Drug Abuse Counselor (UFR Title 129)"/>
    <m/>
    <m/>
  </r>
  <r>
    <x v="2"/>
    <s v="Salary Expense"/>
    <s v="Line Item"/>
    <s v="Direct Care"/>
    <x v="80"/>
    <s v="Counselor (UFR Title 130)"/>
    <m/>
    <m/>
  </r>
  <r>
    <x v="2"/>
    <s v="Salary Expense"/>
    <s v="Line Item"/>
    <s v="Direct Care"/>
    <x v="81"/>
    <s v="Case Worker / Manager - Masters (UFR Title 131)"/>
    <m/>
    <m/>
  </r>
  <r>
    <x v="2"/>
    <s v="Salary Expense"/>
    <s v="Line Item"/>
    <s v="Direct Care"/>
    <x v="82"/>
    <s v="Case Worker / Manager (UFR Title 132)"/>
    <m/>
    <m/>
  </r>
  <r>
    <x v="2"/>
    <s v="Salary Expense"/>
    <s v="Line Item"/>
    <s v="Direct Care"/>
    <x v="83"/>
    <s v="Direct Care / Prog. Staff Superv. (UFR Title 133)"/>
    <m/>
    <m/>
  </r>
  <r>
    <x v="2"/>
    <s v="Salary Expense"/>
    <s v="Line Item"/>
    <s v="Direct Care"/>
    <x v="84"/>
    <s v="Direct Care / Prog. Staff III (UFR Title 134)"/>
    <m/>
    <m/>
  </r>
  <r>
    <x v="2"/>
    <s v="Salary Expense"/>
    <s v="Line Item"/>
    <s v="Direct Care"/>
    <x v="85"/>
    <s v="Direct Care / Prog. Staff II (UFR Title 135)"/>
    <m/>
    <m/>
  </r>
  <r>
    <x v="2"/>
    <s v="Salary Expense"/>
    <s v="Line Item"/>
    <s v="Direct Care"/>
    <x v="86"/>
    <s v="Direct Care / Prog. Staff I (UFR Title 136)"/>
    <m/>
    <m/>
  </r>
  <r>
    <x v="2"/>
    <s v="Salary Expense"/>
    <s v="Line Item"/>
    <s v="Clerical/Support"/>
    <x v="87"/>
    <s v="Prog. Secretarial / Clerical Staff (UFR Title 137)"/>
    <m/>
    <n v="61"/>
  </r>
  <r>
    <x v="2"/>
    <s v="Salary Expense"/>
    <s v="Line Item"/>
    <s v="Clerical/Support"/>
    <x v="88"/>
    <s v="Maintainence, House/Groundskeeping, Cook 138"/>
    <m/>
    <m/>
  </r>
  <r>
    <x v="2"/>
    <s v="Salary Expense"/>
    <s v="Line Item"/>
    <s v="Clerical/Support"/>
    <x v="89"/>
    <s v="Direct Care / Driver Staff (UFR Title 138)"/>
    <m/>
    <m/>
  </r>
  <r>
    <x v="2"/>
    <s v="Salary Expense"/>
    <s v="Line Item"/>
    <s v="N/A"/>
    <x v="90"/>
    <s v="Direct Care Overtime, Shift Differential and Relief "/>
    <s v="XXXXXX"/>
    <m/>
  </r>
  <r>
    <x v="2"/>
    <s v="Salary Expense"/>
    <s v="Total"/>
    <s v="N/A"/>
    <x v="91"/>
    <s v="Total Direct Program Staff = 1E"/>
    <n v="1.04"/>
    <n v="36446"/>
  </r>
  <r>
    <x v="2"/>
    <s v="Expense"/>
    <s v="Total"/>
    <s v="N/A"/>
    <x v="92"/>
    <s v="Total Direct Program Staff = 39S"/>
    <n v="1.04"/>
    <n v="36446"/>
  </r>
  <r>
    <x v="2"/>
    <s v="Expense"/>
    <s v="Line Item"/>
    <s v="N/A"/>
    <x v="93"/>
    <s v="Chief Executive Officer"/>
    <n v="0.05"/>
    <n v="4046"/>
  </r>
  <r>
    <x v="2"/>
    <s v="Expense"/>
    <s v="Line Item"/>
    <s v="N/A"/>
    <x v="94"/>
    <s v="Chief Financial Officer"/>
    <m/>
    <m/>
  </r>
  <r>
    <x v="2"/>
    <s v="Expense"/>
    <s v="Line Item"/>
    <s v="N/A"/>
    <x v="95"/>
    <s v="Accting/Clerical Support"/>
    <n v="0.14000000000000001"/>
    <n v="5000"/>
  </r>
  <r>
    <x v="2"/>
    <s v="Expense"/>
    <s v="Line Item"/>
    <s v="N/A"/>
    <x v="96"/>
    <s v="Admin Maint/House-Grndskeeping"/>
    <m/>
    <m/>
  </r>
  <r>
    <x v="2"/>
    <s v="Expense"/>
    <s v="Total"/>
    <s v="N/A"/>
    <x v="97"/>
    <s v="Total Admin Employee"/>
    <n v="0.19"/>
    <n v="9046"/>
  </r>
  <r>
    <x v="2"/>
    <s v="Expense"/>
    <s v="Line Item"/>
    <s v="N/A"/>
    <x v="98"/>
    <s v="Commerical products &amp; Svs/Mkting"/>
    <m/>
    <m/>
  </r>
  <r>
    <x v="2"/>
    <s v="Expense"/>
    <s v="Total"/>
    <s v="N/A"/>
    <x v="99"/>
    <s v="Total FTE/Salary/Wages"/>
    <n v="1.23"/>
    <n v="45492"/>
  </r>
  <r>
    <x v="2"/>
    <s v="Expense"/>
    <s v="Line Item"/>
    <s v="N/A"/>
    <x v="100"/>
    <s v="Payroll Taxes 150"/>
    <m/>
    <n v="4094"/>
  </r>
  <r>
    <x v="2"/>
    <s v="Expense"/>
    <s v="Line Item"/>
    <s v="N/A"/>
    <x v="101"/>
    <s v="Fringe Benefits 151"/>
    <m/>
    <m/>
  </r>
  <r>
    <x v="2"/>
    <s v="Expense"/>
    <s v="Line Item"/>
    <s v="N/A"/>
    <x v="102"/>
    <s v="Accrual Adjustments"/>
    <m/>
    <m/>
  </r>
  <r>
    <x v="2"/>
    <s v="Expense"/>
    <s v="Total"/>
    <s v="N/A"/>
    <x v="103"/>
    <s v="Total Employee Compensation &amp; Rel. Exp."/>
    <m/>
    <n v="49586"/>
  </r>
  <r>
    <x v="2"/>
    <s v="Expense"/>
    <s v="Line Item"/>
    <s v="N/A"/>
    <x v="104"/>
    <s v="Facility and Prog. Equip.Expenses 301,390"/>
    <m/>
    <m/>
  </r>
  <r>
    <x v="2"/>
    <s v="Expense"/>
    <s v="Line Item"/>
    <s v="N/A"/>
    <x v="105"/>
    <s v="Facility &amp; Prog. Equip. Depreciation 301"/>
    <m/>
    <m/>
  </r>
  <r>
    <x v="2"/>
    <s v="Expense"/>
    <s v="Line Item"/>
    <s v="N/A"/>
    <x v="106"/>
    <s v="Facility Operation/Maint./Furn.390"/>
    <m/>
    <n v="7600"/>
  </r>
  <r>
    <x v="2"/>
    <s v="Expense"/>
    <s v="Line Item"/>
    <s v="N/A"/>
    <x v="107"/>
    <s v="Facility General Liability Insurance 390"/>
    <m/>
    <m/>
  </r>
  <r>
    <x v="2"/>
    <s v="Expense"/>
    <s v="Total"/>
    <s v="N/A"/>
    <x v="108"/>
    <s v="Total Occupancy"/>
    <m/>
    <n v="7600"/>
  </r>
  <r>
    <x v="2"/>
    <s v="Expense"/>
    <s v="Line Item"/>
    <s v="N/A"/>
    <x v="109"/>
    <s v="Direct Care Consultant 201"/>
    <m/>
    <m/>
  </r>
  <r>
    <x v="2"/>
    <s v="Expense"/>
    <s v="Line Item"/>
    <s v="N/A"/>
    <x v="110"/>
    <s v="Temporary Help 202"/>
    <m/>
    <m/>
  </r>
  <r>
    <x v="2"/>
    <s v="Expense"/>
    <s v="Line Item"/>
    <s v="N/A"/>
    <x v="111"/>
    <s v="Clients and Caregivers Reimb./Stipends 203"/>
    <m/>
    <m/>
  </r>
  <r>
    <x v="2"/>
    <s v="Expense"/>
    <s v="Line Item"/>
    <s v="N/A"/>
    <x v="112"/>
    <s v="Subcontracted Direct Care 206"/>
    <m/>
    <m/>
  </r>
  <r>
    <x v="2"/>
    <s v="Expense"/>
    <s v="Line Item"/>
    <s v="N/A"/>
    <x v="113"/>
    <s v="Staff Training 204"/>
    <m/>
    <n v="30"/>
  </r>
  <r>
    <x v="2"/>
    <s v="Expense"/>
    <s v="Line Item"/>
    <s v="N/A"/>
    <x v="114"/>
    <s v="Staff Mileage / Travel 205"/>
    <m/>
    <n v="146"/>
  </r>
  <r>
    <x v="2"/>
    <s v="Expense"/>
    <s v="Line Item"/>
    <s v="N/A"/>
    <x v="115"/>
    <s v="Meals 207"/>
    <m/>
    <m/>
  </r>
  <r>
    <x v="2"/>
    <s v="Expense"/>
    <s v="Line Item"/>
    <s v="N/A"/>
    <x v="116"/>
    <s v="Client Transportation 208"/>
    <m/>
    <m/>
  </r>
  <r>
    <x v="2"/>
    <s v="Expense"/>
    <s v="Line Item"/>
    <s v="N/A"/>
    <x v="117"/>
    <s v="Vehicle Expenses 208"/>
    <m/>
    <m/>
  </r>
  <r>
    <x v="2"/>
    <s v="Expense"/>
    <s v="Line Item"/>
    <s v="N/A"/>
    <x v="118"/>
    <s v="Vehicle Depreciation 208"/>
    <m/>
    <m/>
  </r>
  <r>
    <x v="2"/>
    <s v="Expense"/>
    <s v="Line Item"/>
    <s v="N/A"/>
    <x v="119"/>
    <s v="Incidental Medical /Medicine/Pharmacy 209"/>
    <m/>
    <m/>
  </r>
  <r>
    <x v="2"/>
    <s v="Expense"/>
    <s v="Line Item"/>
    <s v="N/A"/>
    <x v="120"/>
    <s v="Client Personal Allowances 211"/>
    <m/>
    <m/>
  </r>
  <r>
    <x v="2"/>
    <s v="Expense"/>
    <s v="Line Item"/>
    <s v="N/A"/>
    <x v="121"/>
    <s v="Provision Material Goods/Svs./Benefits 212"/>
    <m/>
    <m/>
  </r>
  <r>
    <x v="2"/>
    <s v="Expense"/>
    <s v="Line Item"/>
    <s v="N/A"/>
    <x v="122"/>
    <s v="Direct Client Wages 214"/>
    <m/>
    <m/>
  </r>
  <r>
    <x v="2"/>
    <s v="Expense"/>
    <s v="Line Item"/>
    <s v="N/A"/>
    <x v="123"/>
    <s v="Other Commercial Prod. &amp; Svs. 214"/>
    <m/>
    <m/>
  </r>
  <r>
    <x v="2"/>
    <s v="Expense"/>
    <s v="Line Item"/>
    <s v="N/A"/>
    <x v="124"/>
    <s v="Program Supplies &amp; Materials 215"/>
    <m/>
    <n v="34"/>
  </r>
  <r>
    <x v="2"/>
    <s v="Expense"/>
    <s v="Line Item"/>
    <s v="N/A"/>
    <x v="125"/>
    <s v="Non Charitable Expenses"/>
    <m/>
    <m/>
  </r>
  <r>
    <x v="2"/>
    <s v="Expense"/>
    <s v="Line Item"/>
    <s v="N/A"/>
    <x v="126"/>
    <s v="Other Expense"/>
    <m/>
    <m/>
  </r>
  <r>
    <x v="2"/>
    <s v="Expense"/>
    <s v="Total"/>
    <s v="N/A"/>
    <x v="127"/>
    <s v="Total Other Program Expense"/>
    <m/>
    <n v="210"/>
  </r>
  <r>
    <x v="2"/>
    <s v="Expense"/>
    <s v="Line Item"/>
    <s v="N/A"/>
    <x v="128"/>
    <s v="Other Professional Fees &amp; Other Admin. Exp. 410"/>
    <m/>
    <m/>
  </r>
  <r>
    <x v="2"/>
    <s v="Expense"/>
    <s v="Line Item"/>
    <s v="N/A"/>
    <x v="129"/>
    <s v="Leased Office/Program Office Equip.410,390"/>
    <m/>
    <m/>
  </r>
  <r>
    <x v="2"/>
    <s v="Expense"/>
    <s v="Line Item"/>
    <s v="N/A"/>
    <x v="130"/>
    <s v="Office Equipment Depreciation 410"/>
    <m/>
    <n v="5"/>
  </r>
  <r>
    <x v="2"/>
    <s v="Expense"/>
    <s v="Line Item"/>
    <s v="N/A"/>
    <x v="131"/>
    <s v="Program Support 216"/>
    <m/>
    <n v="4081"/>
  </r>
  <r>
    <x v="2"/>
    <s v="Expense"/>
    <s v="Line Item"/>
    <s v="N/A"/>
    <x v="132"/>
    <s v="Professional Insurance 410"/>
    <m/>
    <m/>
  </r>
  <r>
    <x v="2"/>
    <s v="Expense"/>
    <s v="Line Item"/>
    <s v="N/A"/>
    <x v="133"/>
    <s v="Working Capital Interest 410"/>
    <m/>
    <m/>
  </r>
  <r>
    <x v="2"/>
    <s v="Expense"/>
    <s v="Total"/>
    <s v="N/A"/>
    <x v="134"/>
    <s v="Total Direct Administrative Expense"/>
    <m/>
    <n v="4086"/>
  </r>
  <r>
    <x v="2"/>
    <s v="Expense"/>
    <s v="Line Item"/>
    <s v="N/A"/>
    <x v="135"/>
    <s v="Admin (M&amp;G) Reporting Center Allocation"/>
    <m/>
    <n v="6889.555702504229"/>
  </r>
  <r>
    <x v="2"/>
    <s v="Expense"/>
    <s v="Total"/>
    <s v="N/A"/>
    <x v="136"/>
    <s v="Total Reimbursable Expense"/>
    <m/>
    <n v="68371.555702504236"/>
  </r>
  <r>
    <x v="2"/>
    <s v="Expense"/>
    <s v="Line Item"/>
    <s v="N/A"/>
    <x v="137"/>
    <s v="Direct State/Federal Non-Reimbursable Expense"/>
    <m/>
    <m/>
  </r>
  <r>
    <x v="2"/>
    <s v="Expense"/>
    <s v="Line Item"/>
    <s v="N/A"/>
    <x v="138"/>
    <s v="Allocation of State/Fed Non-Reimbursable Expense"/>
    <m/>
    <m/>
  </r>
  <r>
    <x v="2"/>
    <s v="Expense"/>
    <s v="Total"/>
    <s v="N/A"/>
    <x v="139"/>
    <s v="TOTAL EXPENSE"/>
    <m/>
    <n v="68371.555702504236"/>
  </r>
  <r>
    <x v="2"/>
    <s v="Expense"/>
    <s v="Total"/>
    <s v="N/A"/>
    <x v="140"/>
    <s v="TOTAL REVENUE = 53R"/>
    <m/>
    <n v="67893"/>
  </r>
  <r>
    <x v="2"/>
    <s v="Expense"/>
    <s v="Line Item"/>
    <s v="N/A"/>
    <x v="141"/>
    <s v="OPERATING RESULTS"/>
    <m/>
    <n v="-478.55570250423625"/>
  </r>
  <r>
    <x v="2"/>
    <s v="Non-Reimbursable"/>
    <s v="Line Item"/>
    <s v="N/A"/>
    <x v="142"/>
    <s v="Direct Employee Compensation &amp; Related Exp."/>
    <m/>
    <m/>
  </r>
  <r>
    <x v="2"/>
    <s v="Non-Reimbursable"/>
    <s v="Line Item"/>
    <s v="N/A"/>
    <x v="143"/>
    <s v="Direct Occupancy"/>
    <m/>
    <m/>
  </r>
  <r>
    <x v="2"/>
    <s v="Non-Reimbursable"/>
    <s v="Line Item"/>
    <s v="N/A"/>
    <x v="144"/>
    <s v="Direct Other Program/Operating"/>
    <m/>
    <m/>
  </r>
  <r>
    <x v="2"/>
    <s v="Non-Reimbursable"/>
    <s v="Line Item"/>
    <s v="N/A"/>
    <x v="145"/>
    <s v="Direct Subcontract Expense"/>
    <m/>
    <m/>
  </r>
  <r>
    <x v="2"/>
    <s v="Non-Reimbursable"/>
    <s v="Line Item"/>
    <s v="N/A"/>
    <x v="146"/>
    <s v="Direct Administrative Expense"/>
    <m/>
    <m/>
  </r>
  <r>
    <x v="2"/>
    <s v="Non-Reimbursable"/>
    <s v="Line Item"/>
    <s v="N/A"/>
    <x v="147"/>
    <s v="Direct Other Expense"/>
    <m/>
    <m/>
  </r>
  <r>
    <x v="2"/>
    <s v="Non-Reimbursable"/>
    <s v="Line Item"/>
    <s v="N/A"/>
    <x v="148"/>
    <s v="Direct Depreciation"/>
    <m/>
    <m/>
  </r>
  <r>
    <x v="2"/>
    <s v="Non-Reimbursable"/>
    <s v="Total"/>
    <s v="N/A"/>
    <x v="149"/>
    <s v="Total Direct Non-Reimbursable (Tie to 54E)"/>
    <m/>
    <n v="0"/>
  </r>
  <r>
    <x v="2"/>
    <s v="Non-Reimbursable"/>
    <s v="Total"/>
    <s v="N/A"/>
    <x v="150"/>
    <s v="Total Direct and Allocated Non-Reimb. (54E+55E)"/>
    <m/>
    <n v="0"/>
  </r>
  <r>
    <x v="2"/>
    <s v="Non-Reimbursable"/>
    <s v="Line Item"/>
    <s v="N/A"/>
    <x v="151"/>
    <s v="Eligible Non-Reimbursable Exp. Revenue Offsets "/>
    <m/>
    <n v="0"/>
  </r>
  <r>
    <x v="2"/>
    <s v="Non-Reimbursable"/>
    <s v="Line Item"/>
    <s v="N/A"/>
    <x v="152"/>
    <s v="Capital Budget Revenue Adjustment"/>
    <m/>
    <m/>
  </r>
  <r>
    <x v="2"/>
    <s v="Non-Reimbursable"/>
    <s v="Line Item"/>
    <s v="N/A"/>
    <x v="153"/>
    <s v="Excess of Non-Reimbursable Expense Over Offsets"/>
    <m/>
    <n v="0"/>
  </r>
  <r>
    <x v="3"/>
    <s v="Revenue"/>
    <s v="Line Item"/>
    <s v="N/A"/>
    <x v="0"/>
    <s v="Contrib., Gifts, Leg., Bequests, Spec. Ev."/>
    <m/>
    <n v="500"/>
  </r>
  <r>
    <x v="3"/>
    <s v="Revenue"/>
    <s v="Line Item"/>
    <s v="N/A"/>
    <x v="1"/>
    <s v="Gov. In-Kind/Capital Budget"/>
    <m/>
    <n v="0"/>
  </r>
  <r>
    <x v="3"/>
    <s v="Revenue"/>
    <s v="Line Item"/>
    <s v="N/A"/>
    <x v="2"/>
    <s v="Private IN-Kind"/>
    <m/>
    <n v="0"/>
  </r>
  <r>
    <x v="3"/>
    <s v="Revenue"/>
    <s v="Total"/>
    <s v="N/A"/>
    <x v="3"/>
    <s v="Total Contribution and In-Kind"/>
    <m/>
    <n v="500"/>
  </r>
  <r>
    <x v="3"/>
    <s v="Revenue"/>
    <s v="Line Item"/>
    <s v="N/A"/>
    <x v="4"/>
    <s v="Mass Gov. Grant"/>
    <m/>
    <n v="0"/>
  </r>
  <r>
    <x v="3"/>
    <s v="Revenue"/>
    <s v="Line Item"/>
    <s v="N/A"/>
    <x v="5"/>
    <s v="Other Grant (exclud. Fed.Direct)"/>
    <m/>
    <n v="0"/>
  </r>
  <r>
    <x v="3"/>
    <s v="Revenue"/>
    <s v="Total"/>
    <s v="N/A"/>
    <x v="6"/>
    <s v="Total Grants"/>
    <m/>
    <n v="0"/>
  </r>
  <r>
    <x v="3"/>
    <s v="Revenue"/>
    <s v="Line Item"/>
    <s v="N/A"/>
    <x v="7"/>
    <s v="Dept. of Mental Health (DMH)"/>
    <m/>
    <n v="0"/>
  </r>
  <r>
    <x v="3"/>
    <s v="Revenue"/>
    <s v="Line Item"/>
    <s v="N/A"/>
    <x v="8"/>
    <s v="Dept.of Developmental Services(DDS/DMR)"/>
    <m/>
    <n v="0"/>
  </r>
  <r>
    <x v="3"/>
    <s v="Revenue"/>
    <s v="Line Item"/>
    <s v="N/A"/>
    <x v="9"/>
    <s v="Dept. of Public Health (DPH)"/>
    <m/>
    <n v="0"/>
  </r>
  <r>
    <x v="3"/>
    <s v="Revenue"/>
    <s v="Line Item"/>
    <s v="N/A"/>
    <x v="10"/>
    <s v="Dept.of Children and Families (DCF/DSS)"/>
    <m/>
    <n v="142035"/>
  </r>
  <r>
    <x v="3"/>
    <s v="Revenue"/>
    <s v="Line Item"/>
    <s v="N/A"/>
    <x v="11"/>
    <s v="Dept. of Transitional Assist (DTA/WEL)"/>
    <m/>
    <n v="0"/>
  </r>
  <r>
    <x v="3"/>
    <s v="Revenue"/>
    <s v="Line Item"/>
    <s v="N/A"/>
    <x v="12"/>
    <s v="Dept. of Youth Services (DYS)"/>
    <m/>
    <n v="0"/>
  </r>
  <r>
    <x v="3"/>
    <s v="Revenue"/>
    <s v="Line Item"/>
    <s v="N/A"/>
    <x v="13"/>
    <s v="Health Care Fin &amp; Policy (HCF)-Contract"/>
    <m/>
    <n v="0"/>
  </r>
  <r>
    <x v="3"/>
    <s v="Revenue"/>
    <s v="Line Item"/>
    <s v="N/A"/>
    <x v="14"/>
    <s v="Health Care Fin &amp; Policy (HCF)-UCP"/>
    <m/>
    <n v="0"/>
  </r>
  <r>
    <x v="3"/>
    <s v="Revenue"/>
    <s v="Line Item"/>
    <s v="N/A"/>
    <x v="15"/>
    <s v="MA. Comm. For the Blind (MCB)"/>
    <m/>
    <n v="0"/>
  </r>
  <r>
    <x v="3"/>
    <s v="Revenue"/>
    <s v="Line Item"/>
    <s v="N/A"/>
    <x v="16"/>
    <s v="MA. Comm. for Deaf &amp; H H (MCD)"/>
    <m/>
    <n v="0"/>
  </r>
  <r>
    <x v="3"/>
    <s v="Revenue"/>
    <s v="Line Item"/>
    <s v="N/A"/>
    <x v="17"/>
    <s v="MA. Rehabilitation Commission (MRC)"/>
    <m/>
    <n v="0"/>
  </r>
  <r>
    <x v="3"/>
    <s v="Revenue"/>
    <s v="Line Item"/>
    <s v="N/A"/>
    <x v="18"/>
    <s v="MA. Off. for Refugees &amp; Immigr.(ORI)"/>
    <m/>
    <n v="0"/>
  </r>
  <r>
    <x v="3"/>
    <s v="Revenue"/>
    <s v="Line Item"/>
    <s v="N/A"/>
    <x v="19"/>
    <s v="Dept.of Early Educ. &amp; Care  (EEC)-Contract"/>
    <m/>
    <n v="0"/>
  </r>
  <r>
    <x v="3"/>
    <s v="Revenue"/>
    <s v="Line Item"/>
    <s v="N/A"/>
    <x v="20"/>
    <s v="Dept.of Early Educ. &amp; Care (EEC)-Voucher"/>
    <m/>
    <n v="0"/>
  </r>
  <r>
    <x v="3"/>
    <s v="Revenue"/>
    <s v="Line Item"/>
    <s v="N/A"/>
    <x v="21"/>
    <s v="Dept of Correction (DOC)"/>
    <m/>
    <n v="0"/>
  </r>
  <r>
    <x v="3"/>
    <s v="Revenue"/>
    <s v="Line Item"/>
    <s v="N/A"/>
    <x v="22"/>
    <s v="Dept. of Elementary &amp; Secondary Educ. (DOE)"/>
    <m/>
    <n v="0"/>
  </r>
  <r>
    <x v="3"/>
    <s v="Revenue"/>
    <s v="Line Item"/>
    <s v="N/A"/>
    <x v="23"/>
    <s v="Parole Board (PAR)"/>
    <m/>
    <n v="0"/>
  </r>
  <r>
    <x v="3"/>
    <s v="Revenue"/>
    <s v="Line Item"/>
    <s v="N/A"/>
    <x v="24"/>
    <s v="Veteran's Services (VET)"/>
    <m/>
    <n v="0"/>
  </r>
  <r>
    <x v="3"/>
    <s v="Revenue"/>
    <s v="Line Item"/>
    <s v="N/A"/>
    <x v="25"/>
    <s v="Ex. Off. of Elder Affairs (ELD)"/>
    <m/>
    <n v="0"/>
  </r>
  <r>
    <x v="3"/>
    <s v="Revenue"/>
    <s v="Line Item"/>
    <s v="N/A"/>
    <x v="26"/>
    <s v="Div.of Housing &amp; Community Develop(OCD)"/>
    <m/>
    <n v="0"/>
  </r>
  <r>
    <x v="3"/>
    <s v="Revenue"/>
    <s v="Line Item"/>
    <s v="N/A"/>
    <x v="27"/>
    <s v="POS Subcontract"/>
    <m/>
    <n v="0"/>
  </r>
  <r>
    <x v="3"/>
    <s v="Revenue"/>
    <s v="Line Item"/>
    <s v="N/A"/>
    <x v="28"/>
    <s v="Other Mass. State Agency POS"/>
    <m/>
    <n v="427"/>
  </r>
  <r>
    <x v="3"/>
    <s v="Revenue"/>
    <s v="Line Item"/>
    <s v="N/A"/>
    <x v="29"/>
    <s v="Mass State Agency Non - POS"/>
    <m/>
    <n v="0"/>
  </r>
  <r>
    <x v="3"/>
    <s v="Revenue"/>
    <s v="Line Item"/>
    <s v="N/A"/>
    <x v="30"/>
    <s v="Mass. Local Govt/Quasi-Govt. Entities"/>
    <m/>
    <n v="0"/>
  </r>
  <r>
    <x v="3"/>
    <s v="Revenue"/>
    <s v="Line Item"/>
    <s v="N/A"/>
    <x v="31"/>
    <s v="Non-Mass. State/Local Government"/>
    <m/>
    <n v="0"/>
  </r>
  <r>
    <x v="3"/>
    <s v="Revenue"/>
    <s v="Line Item"/>
    <s v="N/A"/>
    <x v="32"/>
    <s v="Direct Federal Grants/Contracts"/>
    <m/>
    <n v="0"/>
  </r>
  <r>
    <x v="3"/>
    <s v="Revenue"/>
    <s v="Line Item"/>
    <s v="N/A"/>
    <x v="33"/>
    <s v="Medicaid - Direct Payments"/>
    <m/>
    <n v="0"/>
  </r>
  <r>
    <x v="3"/>
    <s v="Revenue"/>
    <s v="Line Item"/>
    <s v="N/A"/>
    <x v="34"/>
    <s v="Medicaid - MBHP Subcontract"/>
    <m/>
    <n v="0"/>
  </r>
  <r>
    <x v="3"/>
    <s v="Revenue"/>
    <s v="Line Item"/>
    <s v="N/A"/>
    <x v="35"/>
    <s v="Medicare"/>
    <m/>
    <n v="0"/>
  </r>
  <r>
    <x v="3"/>
    <s v="Revenue"/>
    <s v="Line Item"/>
    <s v="N/A"/>
    <x v="36"/>
    <s v="Mass. Govt. Client Stipends"/>
    <m/>
    <n v="0"/>
  </r>
  <r>
    <x v="3"/>
    <s v="Revenue"/>
    <s v="Line Item"/>
    <s v="N/A"/>
    <x v="37"/>
    <s v="Client Resources"/>
    <m/>
    <n v="0"/>
  </r>
  <r>
    <x v="3"/>
    <s v="Revenue"/>
    <s v="Line Item"/>
    <s v="N/A"/>
    <x v="38"/>
    <s v="Mass. spon.client SF/3rd Pty offsets"/>
    <m/>
    <n v="0"/>
  </r>
  <r>
    <x v="3"/>
    <s v="Revenue"/>
    <s v="Line Item"/>
    <s v="N/A"/>
    <x v="39"/>
    <s v="Other Publicly sponsored client offsets"/>
    <m/>
    <n v="0"/>
  </r>
  <r>
    <x v="3"/>
    <s v="Revenue"/>
    <s v="Line Item"/>
    <s v="N/A"/>
    <x v="40"/>
    <s v="Private Client Fees (excluding 3rd Pty)"/>
    <m/>
    <n v="0"/>
  </r>
  <r>
    <x v="3"/>
    <s v="Revenue"/>
    <s v="Line Item"/>
    <s v="N/A"/>
    <x v="41"/>
    <s v="Private Client 3rd Pty/other offsets"/>
    <m/>
    <n v="0"/>
  </r>
  <r>
    <x v="3"/>
    <s v="Revenue"/>
    <s v="Total"/>
    <s v="N/A"/>
    <x v="42"/>
    <s v="Total Assistance and Fees"/>
    <m/>
    <n v="142462"/>
  </r>
  <r>
    <x v="3"/>
    <s v="Revenue"/>
    <s v="Line Item"/>
    <s v="N/A"/>
    <x v="43"/>
    <s v="Federated Fundraising"/>
    <m/>
    <n v="357"/>
  </r>
  <r>
    <x v="3"/>
    <s v="Revenue"/>
    <s v="Line Item"/>
    <s v="N/A"/>
    <x v="44"/>
    <s v="Commercial Activities"/>
    <m/>
    <n v="0"/>
  </r>
  <r>
    <x v="3"/>
    <s v="Revenue"/>
    <s v="Line Item"/>
    <s v="N/A"/>
    <x v="45"/>
    <s v="Non-Charitable Revenue"/>
    <m/>
    <n v="0"/>
  </r>
  <r>
    <x v="3"/>
    <s v="Revenue"/>
    <s v="Line Item"/>
    <s v="N/A"/>
    <x v="46"/>
    <s v="Investment Revenue"/>
    <m/>
    <n v="0"/>
  </r>
  <r>
    <x v="3"/>
    <s v="Revenue"/>
    <s v="Line Item"/>
    <s v="N/A"/>
    <x v="47"/>
    <s v="Other Revenue"/>
    <m/>
    <n v="0"/>
  </r>
  <r>
    <x v="3"/>
    <s v="Revenue"/>
    <s v="Line Item"/>
    <s v="N/A"/>
    <x v="48"/>
    <s v="Allocated Admin (M&amp;G) Revenue"/>
    <m/>
    <n v="0"/>
  </r>
  <r>
    <x v="3"/>
    <s v="Revenue"/>
    <s v="Line Item"/>
    <s v="N/A"/>
    <x v="49"/>
    <s v="Released Net Assets-Program"/>
    <m/>
    <n v="0"/>
  </r>
  <r>
    <x v="3"/>
    <s v="Revenue"/>
    <s v="Line Item"/>
    <s v="N/A"/>
    <x v="50"/>
    <s v="Released Net Assets-Equipment"/>
    <m/>
    <n v="0"/>
  </r>
  <r>
    <x v="3"/>
    <s v="Revenue"/>
    <s v="Line Item"/>
    <s v="N/A"/>
    <x v="51"/>
    <s v="Released Net Assets-Time"/>
    <m/>
    <n v="0"/>
  </r>
  <r>
    <x v="3"/>
    <s v="Revenue"/>
    <s v="Total"/>
    <s v="N/A"/>
    <x v="52"/>
    <s v="Total Revenue = 57E"/>
    <m/>
    <n v="143319"/>
  </r>
  <r>
    <x v="3"/>
    <s v="Salary Expense"/>
    <s v="Line Item"/>
    <s v="Management"/>
    <x v="53"/>
    <s v="Program Director (UFR Title 102)"/>
    <n v="0.08"/>
    <n v="8302"/>
  </r>
  <r>
    <x v="3"/>
    <s v="Salary Expense"/>
    <s v="Line Item"/>
    <s v="Management"/>
    <x v="54"/>
    <s v="Program Function Manager (UFR Title 101)"/>
    <n v="0.04"/>
    <n v="3186"/>
  </r>
  <r>
    <x v="3"/>
    <s v="Salary Expense"/>
    <s v="Line Item"/>
    <s v="Management"/>
    <x v="55"/>
    <s v="Asst. Program Director (UFR Title 103)"/>
    <m/>
    <m/>
  </r>
  <r>
    <x v="3"/>
    <s v="Salary Expense"/>
    <s v="Line Item"/>
    <s v="Management"/>
    <x v="56"/>
    <s v="Supervising Professional (UFR Title 104) "/>
    <m/>
    <m/>
  </r>
  <r>
    <x v="3"/>
    <s v="Salary Expense"/>
    <s v="Line Item"/>
    <s v="Direct Care"/>
    <x v="57"/>
    <s v="Physician &amp; Psychiatrist  (UFR Title 105 &amp; 121)"/>
    <m/>
    <m/>
  </r>
  <r>
    <x v="3"/>
    <s v="Salary Expense"/>
    <s v="Line Item"/>
    <s v="Direct Care"/>
    <x v="58"/>
    <s v="Physician Asst. (UFR Title 106)"/>
    <m/>
    <m/>
  </r>
  <r>
    <x v="3"/>
    <s v="Salary Expense"/>
    <s v="Line Item"/>
    <s v="Direct Care"/>
    <x v="59"/>
    <s v="N. Midwife, N.P., Psych N.,N.A., R.N.- MA (Title 107)"/>
    <m/>
    <m/>
  </r>
  <r>
    <x v="3"/>
    <s v="Salary Expense"/>
    <s v="Line Item"/>
    <s v="Direct Care"/>
    <x v="60"/>
    <s v="R.N. - Non Masters (UFR Title 108)"/>
    <m/>
    <m/>
  </r>
  <r>
    <x v="3"/>
    <s v="Salary Expense"/>
    <s v="Line Item"/>
    <s v="Direct Care"/>
    <x v="61"/>
    <s v="L.P.N. (UFR Title 109) "/>
    <m/>
    <m/>
  </r>
  <r>
    <x v="3"/>
    <s v="Salary Expense"/>
    <s v="Line Item"/>
    <s v="Direct Care"/>
    <x v="62"/>
    <s v="Pharmacist (UFR Title 110)"/>
    <m/>
    <m/>
  </r>
  <r>
    <x v="3"/>
    <s v="Salary Expense"/>
    <s v="Line Item"/>
    <s v="Direct Care"/>
    <x v="63"/>
    <s v="Occupational Therapist (UFR Title 111)"/>
    <m/>
    <m/>
  </r>
  <r>
    <x v="3"/>
    <s v="Salary Expense"/>
    <s v="Line Item"/>
    <s v="Direct Care"/>
    <x v="64"/>
    <s v="Physical Therapist (UFR Title 112)"/>
    <m/>
    <m/>
  </r>
  <r>
    <x v="3"/>
    <s v="Salary Expense"/>
    <s v="Line Item"/>
    <s v="Direct Care"/>
    <x v="65"/>
    <s v="Speech / Lang. Pathol., Audiologist (UFR Title 113)"/>
    <m/>
    <m/>
  </r>
  <r>
    <x v="3"/>
    <s v="Salary Expense"/>
    <s v="Line Item"/>
    <s v="Direct Care"/>
    <x v="66"/>
    <s v="Dietician / Nutritionist (UFR Title 114)"/>
    <m/>
    <m/>
  </r>
  <r>
    <x v="3"/>
    <s v="Salary Expense"/>
    <s v="Line Item"/>
    <s v="Direct Care"/>
    <x v="67"/>
    <s v="Spec. Education Teacher (UFR Title 115)"/>
    <m/>
    <m/>
  </r>
  <r>
    <x v="3"/>
    <s v="Salary Expense"/>
    <s v="Line Item"/>
    <s v="Direct Care"/>
    <x v="68"/>
    <s v="Teacher (UFR Title 116)"/>
    <m/>
    <m/>
  </r>
  <r>
    <x v="3"/>
    <s v="Salary Expense"/>
    <s v="Line Item"/>
    <s v="Direct Care"/>
    <x v="69"/>
    <s v="Day Care Director (UFR Title 117)"/>
    <m/>
    <m/>
  </r>
  <r>
    <x v="3"/>
    <s v="Salary Expense"/>
    <s v="Line Item"/>
    <s v="Direct Care"/>
    <x v="70"/>
    <s v="Day Care Lead Teacher (UFR Title 118)"/>
    <m/>
    <m/>
  </r>
  <r>
    <x v="3"/>
    <s v="Salary Expense"/>
    <s v="Line Item"/>
    <s v="Direct Care"/>
    <x v="71"/>
    <s v="Day Care Teacher (UFR Title 119)"/>
    <m/>
    <m/>
  </r>
  <r>
    <x v="3"/>
    <s v="Salary Expense"/>
    <s v="Line Item"/>
    <s v="Direct Care"/>
    <x v="72"/>
    <s v="Day Care Asst. Teacher / Aide (UFR Title 120)"/>
    <m/>
    <m/>
  </r>
  <r>
    <x v="3"/>
    <s v="Salary Expense"/>
    <s v="Line Item"/>
    <s v="Direct Care"/>
    <x v="73"/>
    <s v="Psychologist - Doctorate (UFR Title 122)"/>
    <m/>
    <m/>
  </r>
  <r>
    <x v="3"/>
    <s v="Salary Expense"/>
    <s v="Line Item"/>
    <s v="Direct Care"/>
    <x v="74"/>
    <s v="Clinician-(formerly Psych.Masters)(UFR Title 123)"/>
    <m/>
    <m/>
  </r>
  <r>
    <x v="3"/>
    <s v="Salary Expense"/>
    <s v="Line Item"/>
    <s v="Direct Care"/>
    <x v="75"/>
    <s v="Social Worker - L.I.C.S.W. (UFR Title 124)"/>
    <m/>
    <m/>
  </r>
  <r>
    <x v="3"/>
    <s v="Salary Expense"/>
    <s v="Line Item"/>
    <s v="Direct Care"/>
    <x v="76"/>
    <s v="Social Worker - L.C.S.W., L.S.W (UFR Title 125 &amp; 126)"/>
    <m/>
    <m/>
  </r>
  <r>
    <x v="3"/>
    <s v="Salary Expense"/>
    <s v="Line Item"/>
    <s v="Direct Care"/>
    <x v="77"/>
    <s v="Licensed Counselor (UFR Title 127)"/>
    <m/>
    <m/>
  </r>
  <r>
    <x v="3"/>
    <s v="Salary Expense"/>
    <s v="Line Item"/>
    <s v="Direct Care"/>
    <x v="78"/>
    <s v="Cert. Voc. Rehab. Counselor (UFR Title 128)"/>
    <m/>
    <m/>
  </r>
  <r>
    <x v="3"/>
    <s v="Salary Expense"/>
    <s v="Line Item"/>
    <s v="Direct Care"/>
    <x v="79"/>
    <s v="Cert. Alch. &amp;/or Drug Abuse Counselor (UFR Title 129)"/>
    <m/>
    <m/>
  </r>
  <r>
    <x v="3"/>
    <s v="Salary Expense"/>
    <s v="Line Item"/>
    <s v="Direct Care"/>
    <x v="80"/>
    <s v="Counselor (UFR Title 130)"/>
    <m/>
    <m/>
  </r>
  <r>
    <x v="3"/>
    <s v="Salary Expense"/>
    <s v="Line Item"/>
    <s v="Direct Care"/>
    <x v="81"/>
    <s v="Case Worker / Manager - Masters (UFR Title 131)"/>
    <m/>
    <m/>
  </r>
  <r>
    <x v="3"/>
    <s v="Salary Expense"/>
    <s v="Line Item"/>
    <s v="Direct Care"/>
    <x v="82"/>
    <s v="Case Worker / Manager (UFR Title 132)"/>
    <n v="1.08"/>
    <n v="34813"/>
  </r>
  <r>
    <x v="3"/>
    <s v="Salary Expense"/>
    <s v="Line Item"/>
    <s v="Direct Care"/>
    <x v="83"/>
    <s v="Direct Care / Prog. Staff Superv. (UFR Title 133)"/>
    <n v="0.19"/>
    <n v="8463"/>
  </r>
  <r>
    <x v="3"/>
    <s v="Salary Expense"/>
    <s v="Line Item"/>
    <s v="Direct Care"/>
    <x v="84"/>
    <s v="Direct Care / Prog. Staff III (UFR Title 134)"/>
    <m/>
    <m/>
  </r>
  <r>
    <x v="3"/>
    <s v="Salary Expense"/>
    <s v="Line Item"/>
    <s v="Direct Care"/>
    <x v="85"/>
    <s v="Direct Care / Prog. Staff II (UFR Title 135)"/>
    <m/>
    <m/>
  </r>
  <r>
    <x v="3"/>
    <s v="Salary Expense"/>
    <s v="Line Item"/>
    <s v="Direct Care"/>
    <x v="86"/>
    <s v="Direct Care / Prog. Staff I (UFR Title 136)"/>
    <n v="0.86"/>
    <n v="25398"/>
  </r>
  <r>
    <x v="3"/>
    <s v="Salary Expense"/>
    <s v="Line Item"/>
    <s v="Clerical/Support"/>
    <x v="87"/>
    <s v="Prog. Secretarial / Clerical Staff (UFR Title 137)"/>
    <n v="0.14000000000000001"/>
    <n v="4020"/>
  </r>
  <r>
    <x v="3"/>
    <s v="Salary Expense"/>
    <s v="Line Item"/>
    <s v="Clerical/Support"/>
    <x v="88"/>
    <s v="Maintainence, House/Groundskeeping, Cook 138"/>
    <m/>
    <m/>
  </r>
  <r>
    <x v="3"/>
    <s v="Salary Expense"/>
    <s v="Line Item"/>
    <s v="Clerical/Support"/>
    <x v="89"/>
    <s v="Direct Care / Driver Staff (UFR Title 138)"/>
    <m/>
    <m/>
  </r>
  <r>
    <x v="3"/>
    <s v="Salary Expense"/>
    <s v="Line Item"/>
    <s v="N/A"/>
    <x v="90"/>
    <s v="Direct Care Overtime, Shift Differential and Relief "/>
    <s v="XXXXXX"/>
    <m/>
  </r>
  <r>
    <x v="3"/>
    <s v="Salary Expense"/>
    <s v="Total"/>
    <s v="N/A"/>
    <x v="91"/>
    <s v="Total Direct Program Staff = 1E"/>
    <n v="2.39"/>
    <n v="84182"/>
  </r>
  <r>
    <x v="3"/>
    <s v="Expense"/>
    <s v="Total"/>
    <s v="N/A"/>
    <x v="92"/>
    <s v="Total Direct Program Staff = 39S"/>
    <n v="2.39"/>
    <n v="84182"/>
  </r>
  <r>
    <x v="3"/>
    <s v="Expense"/>
    <s v="Line Item"/>
    <s v="N/A"/>
    <x v="93"/>
    <s v="Chief Executive Officer"/>
    <m/>
    <n v="0"/>
  </r>
  <r>
    <x v="3"/>
    <s v="Expense"/>
    <s v="Line Item"/>
    <s v="N/A"/>
    <x v="94"/>
    <s v="Chief Financial Officer"/>
    <m/>
    <n v="0"/>
  </r>
  <r>
    <x v="3"/>
    <s v="Expense"/>
    <s v="Line Item"/>
    <s v="N/A"/>
    <x v="95"/>
    <s v="Accting/Clerical Support"/>
    <m/>
    <n v="0"/>
  </r>
  <r>
    <x v="3"/>
    <s v="Expense"/>
    <s v="Line Item"/>
    <s v="N/A"/>
    <x v="96"/>
    <s v="Admin Maint/House-Grndskeeping"/>
    <m/>
    <n v="0"/>
  </r>
  <r>
    <x v="3"/>
    <s v="Expense"/>
    <s v="Total"/>
    <s v="N/A"/>
    <x v="97"/>
    <s v="Total Admin Employee"/>
    <n v="0"/>
    <n v="0"/>
  </r>
  <r>
    <x v="3"/>
    <s v="Expense"/>
    <s v="Line Item"/>
    <s v="N/A"/>
    <x v="98"/>
    <s v="Commerical products &amp; Svs/Mkting"/>
    <m/>
    <n v="0"/>
  </r>
  <r>
    <x v="3"/>
    <s v="Expense"/>
    <s v="Total"/>
    <s v="N/A"/>
    <x v="99"/>
    <s v="Total FTE/Salary/Wages"/>
    <n v="2.39"/>
    <n v="84182"/>
  </r>
  <r>
    <x v="3"/>
    <s v="Expense"/>
    <s v="Line Item"/>
    <s v="N/A"/>
    <x v="100"/>
    <s v="Payroll Taxes 150"/>
    <m/>
    <n v="9260"/>
  </r>
  <r>
    <x v="3"/>
    <s v="Expense"/>
    <s v="Line Item"/>
    <s v="N/A"/>
    <x v="101"/>
    <s v="Fringe Benefits 151"/>
    <m/>
    <n v="12533"/>
  </r>
  <r>
    <x v="3"/>
    <s v="Expense"/>
    <s v="Line Item"/>
    <s v="N/A"/>
    <x v="102"/>
    <s v="Accrual Adjustments"/>
    <m/>
    <m/>
  </r>
  <r>
    <x v="3"/>
    <s v="Expense"/>
    <s v="Total"/>
    <s v="N/A"/>
    <x v="103"/>
    <s v="Total Employee Compensation &amp; Rel. Exp."/>
    <m/>
    <n v="105975"/>
  </r>
  <r>
    <x v="3"/>
    <s v="Expense"/>
    <s v="Line Item"/>
    <s v="N/A"/>
    <x v="104"/>
    <s v="Facility and Prog. Equip.Expenses 301,390"/>
    <m/>
    <n v="15374"/>
  </r>
  <r>
    <x v="3"/>
    <s v="Expense"/>
    <s v="Line Item"/>
    <s v="N/A"/>
    <x v="105"/>
    <s v="Facility &amp; Prog. Equip. Depreciation 301"/>
    <m/>
    <n v="0"/>
  </r>
  <r>
    <x v="3"/>
    <s v="Expense"/>
    <s v="Line Item"/>
    <s v="N/A"/>
    <x v="106"/>
    <s v="Facility Operation/Maint./Furn.390"/>
    <m/>
    <n v="45"/>
  </r>
  <r>
    <x v="3"/>
    <s v="Expense"/>
    <s v="Line Item"/>
    <s v="N/A"/>
    <x v="107"/>
    <s v="Facility General Liability Insurance 390"/>
    <m/>
    <n v="167"/>
  </r>
  <r>
    <x v="3"/>
    <s v="Expense"/>
    <s v="Total"/>
    <s v="N/A"/>
    <x v="108"/>
    <s v="Total Occupancy"/>
    <m/>
    <n v="15586"/>
  </r>
  <r>
    <x v="3"/>
    <s v="Expense"/>
    <s v="Line Item"/>
    <s v="N/A"/>
    <x v="109"/>
    <s v="Direct Care Consultant 201"/>
    <m/>
    <n v="0"/>
  </r>
  <r>
    <x v="3"/>
    <s v="Expense"/>
    <s v="Line Item"/>
    <s v="N/A"/>
    <x v="110"/>
    <s v="Temporary Help 202"/>
    <m/>
    <n v="0"/>
  </r>
  <r>
    <x v="3"/>
    <s v="Expense"/>
    <s v="Line Item"/>
    <s v="N/A"/>
    <x v="111"/>
    <s v="Clients and Caregivers Reimb./Stipends 203"/>
    <m/>
    <n v="0"/>
  </r>
  <r>
    <x v="3"/>
    <s v="Expense"/>
    <s v="Line Item"/>
    <s v="N/A"/>
    <x v="112"/>
    <s v="Subcontracted Direct Care 206"/>
    <m/>
    <n v="0"/>
  </r>
  <r>
    <x v="3"/>
    <s v="Expense"/>
    <s v="Line Item"/>
    <s v="N/A"/>
    <x v="113"/>
    <s v="Staff Training 204"/>
    <m/>
    <n v="0"/>
  </r>
  <r>
    <x v="3"/>
    <s v="Expense"/>
    <s v="Line Item"/>
    <s v="N/A"/>
    <x v="114"/>
    <s v="Staff Mileage / Travel 205"/>
    <m/>
    <n v="4259"/>
  </r>
  <r>
    <x v="3"/>
    <s v="Expense"/>
    <s v="Line Item"/>
    <s v="N/A"/>
    <x v="115"/>
    <s v="Meals 207"/>
    <m/>
    <n v="0"/>
  </r>
  <r>
    <x v="3"/>
    <s v="Expense"/>
    <s v="Line Item"/>
    <s v="N/A"/>
    <x v="116"/>
    <s v="Client Transportation 208"/>
    <m/>
    <n v="0"/>
  </r>
  <r>
    <x v="3"/>
    <s v="Expense"/>
    <s v="Line Item"/>
    <s v="N/A"/>
    <x v="117"/>
    <s v="Vehicle Expenses 208"/>
    <m/>
    <n v="0"/>
  </r>
  <r>
    <x v="3"/>
    <s v="Expense"/>
    <s v="Line Item"/>
    <s v="N/A"/>
    <x v="118"/>
    <s v="Vehicle Depreciation 208"/>
    <m/>
    <n v="0"/>
  </r>
  <r>
    <x v="3"/>
    <s v="Expense"/>
    <s v="Line Item"/>
    <s v="N/A"/>
    <x v="119"/>
    <s v="Incidental Medical /Medicine/Pharmacy 209"/>
    <m/>
    <n v="0"/>
  </r>
  <r>
    <x v="3"/>
    <s v="Expense"/>
    <s v="Line Item"/>
    <s v="N/A"/>
    <x v="120"/>
    <s v="Client Personal Allowances 211"/>
    <m/>
    <n v="0"/>
  </r>
  <r>
    <x v="3"/>
    <s v="Expense"/>
    <s v="Line Item"/>
    <s v="N/A"/>
    <x v="121"/>
    <s v="Provision Material Goods/Svs./Benefits 212"/>
    <m/>
    <n v="0"/>
  </r>
  <r>
    <x v="3"/>
    <s v="Expense"/>
    <s v="Line Item"/>
    <s v="N/A"/>
    <x v="122"/>
    <s v="Direct Client Wages 214"/>
    <m/>
    <n v="0"/>
  </r>
  <r>
    <x v="3"/>
    <s v="Expense"/>
    <s v="Line Item"/>
    <s v="N/A"/>
    <x v="123"/>
    <s v="Other Commercial Prod. &amp; Svs. 214"/>
    <m/>
    <n v="0"/>
  </r>
  <r>
    <x v="3"/>
    <s v="Expense"/>
    <s v="Line Item"/>
    <s v="N/A"/>
    <x v="124"/>
    <s v="Program Supplies &amp; Materials 215"/>
    <m/>
    <n v="246"/>
  </r>
  <r>
    <x v="3"/>
    <s v="Expense"/>
    <s v="Line Item"/>
    <s v="N/A"/>
    <x v="125"/>
    <s v="Non Charitable Expenses"/>
    <m/>
    <n v="0"/>
  </r>
  <r>
    <x v="3"/>
    <s v="Expense"/>
    <s v="Line Item"/>
    <s v="N/A"/>
    <x v="126"/>
    <s v="Other Expense"/>
    <m/>
    <n v="0"/>
  </r>
  <r>
    <x v="3"/>
    <s v="Expense"/>
    <s v="Total"/>
    <s v="N/A"/>
    <x v="127"/>
    <s v="Total Other Program Expense"/>
    <m/>
    <n v="4505"/>
  </r>
  <r>
    <x v="3"/>
    <s v="Expense"/>
    <s v="Line Item"/>
    <s v="N/A"/>
    <x v="128"/>
    <s v="Other Professional Fees &amp; Other Admin. Exp. 410"/>
    <m/>
    <n v="0"/>
  </r>
  <r>
    <x v="3"/>
    <s v="Expense"/>
    <s v="Line Item"/>
    <s v="N/A"/>
    <x v="129"/>
    <s v="Leased Office/Program Office Equip.410,390"/>
    <m/>
    <n v="0"/>
  </r>
  <r>
    <x v="3"/>
    <s v="Expense"/>
    <s v="Line Item"/>
    <s v="N/A"/>
    <x v="130"/>
    <s v="Office Equipment Depreciation 410"/>
    <m/>
    <n v="0"/>
  </r>
  <r>
    <x v="3"/>
    <s v="Expense"/>
    <s v="Line Item"/>
    <s v="N/A"/>
    <x v="131"/>
    <s v="Program Support 216"/>
    <m/>
    <n v="2108"/>
  </r>
  <r>
    <x v="3"/>
    <s v="Expense"/>
    <s v="Line Item"/>
    <s v="N/A"/>
    <x v="132"/>
    <s v="Professional Insurance 410"/>
    <m/>
    <n v="332"/>
  </r>
  <r>
    <x v="3"/>
    <s v="Expense"/>
    <s v="Line Item"/>
    <s v="N/A"/>
    <x v="133"/>
    <s v="Working Capital Interest 410"/>
    <m/>
    <n v="0"/>
  </r>
  <r>
    <x v="3"/>
    <s v="Expense"/>
    <s v="Total"/>
    <s v="N/A"/>
    <x v="134"/>
    <s v="Total Direct Administrative Expense"/>
    <m/>
    <n v="2440"/>
  </r>
  <r>
    <x v="3"/>
    <s v="Expense"/>
    <s v="Line Item"/>
    <s v="N/A"/>
    <x v="135"/>
    <s v="Admin (M&amp;G) Reporting Center Allocation"/>
    <m/>
    <n v="20279.727648421776"/>
  </r>
  <r>
    <x v="3"/>
    <s v="Expense"/>
    <s v="Total"/>
    <s v="N/A"/>
    <x v="136"/>
    <s v="Total Reimbursable Expense"/>
    <m/>
    <n v="148785.72764842177"/>
  </r>
  <r>
    <x v="3"/>
    <s v="Expense"/>
    <s v="Line Item"/>
    <s v="N/A"/>
    <x v="137"/>
    <s v="Direct State/Federal Non-Reimbursable Expense"/>
    <m/>
    <n v="0"/>
  </r>
  <r>
    <x v="3"/>
    <s v="Expense"/>
    <s v="Line Item"/>
    <s v="N/A"/>
    <x v="138"/>
    <s v="Allocation of State/Fed Non-Reimbursable Expense"/>
    <m/>
    <n v="0"/>
  </r>
  <r>
    <x v="3"/>
    <s v="Expense"/>
    <s v="Total"/>
    <s v="N/A"/>
    <x v="139"/>
    <s v="TOTAL EXPENSE"/>
    <m/>
    <n v="148785.72764842177"/>
  </r>
  <r>
    <x v="3"/>
    <s v="Expense"/>
    <s v="Total"/>
    <s v="N/A"/>
    <x v="140"/>
    <s v="TOTAL REVENUE = 53R"/>
    <m/>
    <n v="143319"/>
  </r>
  <r>
    <x v="3"/>
    <s v="Expense"/>
    <s v="Line Item"/>
    <s v="N/A"/>
    <x v="141"/>
    <s v="OPERATING RESULTS"/>
    <m/>
    <n v="-5466.7276484217728"/>
  </r>
  <r>
    <x v="3"/>
    <s v="Non-Reimbursable"/>
    <s v="Line Item"/>
    <s v="N/A"/>
    <x v="142"/>
    <s v="Direct Employee Compensation &amp; Related Exp."/>
    <m/>
    <n v="0"/>
  </r>
  <r>
    <x v="3"/>
    <s v="Non-Reimbursable"/>
    <s v="Line Item"/>
    <s v="N/A"/>
    <x v="143"/>
    <s v="Direct Occupancy"/>
    <m/>
    <n v="0"/>
  </r>
  <r>
    <x v="3"/>
    <s v="Non-Reimbursable"/>
    <s v="Line Item"/>
    <s v="N/A"/>
    <x v="144"/>
    <s v="Direct Other Program/Operating"/>
    <m/>
    <n v="0"/>
  </r>
  <r>
    <x v="3"/>
    <s v="Non-Reimbursable"/>
    <s v="Line Item"/>
    <s v="N/A"/>
    <x v="145"/>
    <s v="Direct Subcontract Expense"/>
    <m/>
    <n v="0"/>
  </r>
  <r>
    <x v="3"/>
    <s v="Non-Reimbursable"/>
    <s v="Line Item"/>
    <s v="N/A"/>
    <x v="146"/>
    <s v="Direct Administrative Expense"/>
    <m/>
    <n v="0"/>
  </r>
  <r>
    <x v="3"/>
    <s v="Non-Reimbursable"/>
    <s v="Line Item"/>
    <s v="N/A"/>
    <x v="147"/>
    <s v="Direct Other Expense"/>
    <m/>
    <n v="0"/>
  </r>
  <r>
    <x v="3"/>
    <s v="Non-Reimbursable"/>
    <s v="Line Item"/>
    <s v="N/A"/>
    <x v="148"/>
    <s v="Direct Depreciation"/>
    <m/>
    <n v="0"/>
  </r>
  <r>
    <x v="3"/>
    <s v="Non-Reimbursable"/>
    <s v="Total"/>
    <s v="N/A"/>
    <x v="149"/>
    <s v="Total Direct Non-Reimbursable (Tie to 54E)"/>
    <m/>
    <n v="0"/>
  </r>
  <r>
    <x v="3"/>
    <s v="Non-Reimbursable"/>
    <s v="Total"/>
    <s v="N/A"/>
    <x v="150"/>
    <s v="Total Direct and Allocated Non-Reimb. (54E+55E)"/>
    <m/>
    <n v="0"/>
  </r>
  <r>
    <x v="3"/>
    <s v="Non-Reimbursable"/>
    <s v="Line Item"/>
    <s v="N/A"/>
    <x v="151"/>
    <s v="Eligible Non-Reimbursable Exp. Revenue Offsets "/>
    <m/>
    <n v="857"/>
  </r>
  <r>
    <x v="3"/>
    <s v="Non-Reimbursable"/>
    <s v="Line Item"/>
    <s v="N/A"/>
    <x v="152"/>
    <s v="Capital Budget Revenue Adjustment"/>
    <m/>
    <n v="0"/>
  </r>
  <r>
    <x v="3"/>
    <s v="Non-Reimbursable"/>
    <s v="Line Item"/>
    <s v="N/A"/>
    <x v="153"/>
    <s v="Excess of Non-Reimbursable Expense Over Offsets"/>
    <m/>
    <n v="-857"/>
  </r>
  <r>
    <x v="4"/>
    <s v="Revenue"/>
    <s v="Line Item"/>
    <s v="N/A"/>
    <x v="0"/>
    <s v="Contrib., Gifts, Leg., Bequests, Spec. Ev."/>
    <m/>
    <n v="119"/>
  </r>
  <r>
    <x v="4"/>
    <s v="Revenue"/>
    <s v="Line Item"/>
    <s v="N/A"/>
    <x v="1"/>
    <s v="Gov. In-Kind/Capital Budget"/>
    <m/>
    <m/>
  </r>
  <r>
    <x v="4"/>
    <s v="Revenue"/>
    <s v="Line Item"/>
    <s v="N/A"/>
    <x v="2"/>
    <s v="Private IN-Kind"/>
    <m/>
    <m/>
  </r>
  <r>
    <x v="4"/>
    <s v="Revenue"/>
    <s v="Total"/>
    <s v="N/A"/>
    <x v="3"/>
    <s v="Total Contribution and In-Kind"/>
    <m/>
    <n v="119"/>
  </r>
  <r>
    <x v="4"/>
    <s v="Revenue"/>
    <s v="Line Item"/>
    <s v="N/A"/>
    <x v="4"/>
    <s v="Mass Gov. Grant"/>
    <m/>
    <m/>
  </r>
  <r>
    <x v="4"/>
    <s v="Revenue"/>
    <s v="Line Item"/>
    <s v="N/A"/>
    <x v="5"/>
    <s v="Other Grant (exclud. Fed.Direct)"/>
    <m/>
    <m/>
  </r>
  <r>
    <x v="4"/>
    <s v="Revenue"/>
    <s v="Total"/>
    <s v="N/A"/>
    <x v="6"/>
    <s v="Total Grants"/>
    <m/>
    <n v="0"/>
  </r>
  <r>
    <x v="4"/>
    <s v="Revenue"/>
    <s v="Line Item"/>
    <s v="N/A"/>
    <x v="7"/>
    <s v="Dept. of Mental Health (DMH)"/>
    <m/>
    <m/>
  </r>
  <r>
    <x v="4"/>
    <s v="Revenue"/>
    <s v="Line Item"/>
    <s v="N/A"/>
    <x v="8"/>
    <s v="Dept.of Developmental Services(DDS/DMR)"/>
    <m/>
    <m/>
  </r>
  <r>
    <x v="4"/>
    <s v="Revenue"/>
    <s v="Line Item"/>
    <s v="N/A"/>
    <x v="9"/>
    <s v="Dept. of Public Health (DPH)"/>
    <m/>
    <m/>
  </r>
  <r>
    <x v="4"/>
    <s v="Revenue"/>
    <s v="Line Item"/>
    <s v="N/A"/>
    <x v="10"/>
    <s v="Dept.of Children and Families (DCF/DSS)"/>
    <m/>
    <n v="104525"/>
  </r>
  <r>
    <x v="4"/>
    <s v="Revenue"/>
    <s v="Line Item"/>
    <s v="N/A"/>
    <x v="11"/>
    <s v="Dept. of Transitional Assist (DTA/WEL)"/>
    <m/>
    <m/>
  </r>
  <r>
    <x v="4"/>
    <s v="Revenue"/>
    <s v="Line Item"/>
    <s v="N/A"/>
    <x v="12"/>
    <s v="Dept. of Youth Services (DYS)"/>
    <m/>
    <m/>
  </r>
  <r>
    <x v="4"/>
    <s v="Revenue"/>
    <s v="Line Item"/>
    <s v="N/A"/>
    <x v="13"/>
    <s v="Health Care Fin &amp; Policy (HCF)-Contract"/>
    <m/>
    <m/>
  </r>
  <r>
    <x v="4"/>
    <s v="Revenue"/>
    <s v="Line Item"/>
    <s v="N/A"/>
    <x v="14"/>
    <s v="Health Care Fin &amp; Policy (HCF)-UCP"/>
    <m/>
    <m/>
  </r>
  <r>
    <x v="4"/>
    <s v="Revenue"/>
    <s v="Line Item"/>
    <s v="N/A"/>
    <x v="15"/>
    <s v="MA. Comm. For the Blind (MCB)"/>
    <m/>
    <m/>
  </r>
  <r>
    <x v="4"/>
    <s v="Revenue"/>
    <s v="Line Item"/>
    <s v="N/A"/>
    <x v="16"/>
    <s v="MA. Comm. for Deaf &amp; H H (MCD)"/>
    <m/>
    <m/>
  </r>
  <r>
    <x v="4"/>
    <s v="Revenue"/>
    <s v="Line Item"/>
    <s v="N/A"/>
    <x v="17"/>
    <s v="MA. Rehabilitation Commission (MRC)"/>
    <m/>
    <m/>
  </r>
  <r>
    <x v="4"/>
    <s v="Revenue"/>
    <s v="Line Item"/>
    <s v="N/A"/>
    <x v="18"/>
    <s v="MA. Off. for Refugees &amp; Immigr.(ORI)"/>
    <m/>
    <m/>
  </r>
  <r>
    <x v="4"/>
    <s v="Revenue"/>
    <s v="Line Item"/>
    <s v="N/A"/>
    <x v="19"/>
    <s v="Dept.of Early Educ. &amp; Care  (EEC)-Contract"/>
    <m/>
    <m/>
  </r>
  <r>
    <x v="4"/>
    <s v="Revenue"/>
    <s v="Line Item"/>
    <s v="N/A"/>
    <x v="20"/>
    <s v="Dept.of Early Educ. &amp; Care (EEC)-Voucher"/>
    <m/>
    <m/>
  </r>
  <r>
    <x v="4"/>
    <s v="Revenue"/>
    <s v="Line Item"/>
    <s v="N/A"/>
    <x v="21"/>
    <s v="Dept of Correction (DOC)"/>
    <m/>
    <m/>
  </r>
  <r>
    <x v="4"/>
    <s v="Revenue"/>
    <s v="Line Item"/>
    <s v="N/A"/>
    <x v="22"/>
    <s v="Dept. of Elementary &amp; Secondary Educ. (DOE)"/>
    <m/>
    <m/>
  </r>
  <r>
    <x v="4"/>
    <s v="Revenue"/>
    <s v="Line Item"/>
    <s v="N/A"/>
    <x v="23"/>
    <s v="Parole Board (PAR)"/>
    <m/>
    <m/>
  </r>
  <r>
    <x v="4"/>
    <s v="Revenue"/>
    <s v="Line Item"/>
    <s v="N/A"/>
    <x v="24"/>
    <s v="Veteran's Services (VET)"/>
    <m/>
    <m/>
  </r>
  <r>
    <x v="4"/>
    <s v="Revenue"/>
    <s v="Line Item"/>
    <s v="N/A"/>
    <x v="25"/>
    <s v="Ex. Off. of Elder Affairs (ELD)"/>
    <m/>
    <m/>
  </r>
  <r>
    <x v="4"/>
    <s v="Revenue"/>
    <s v="Line Item"/>
    <s v="N/A"/>
    <x v="26"/>
    <s v="Div.of Housing &amp; Community Develop(OCD)"/>
    <m/>
    <m/>
  </r>
  <r>
    <x v="4"/>
    <s v="Revenue"/>
    <s v="Line Item"/>
    <s v="N/A"/>
    <x v="27"/>
    <s v="POS Subcontract"/>
    <m/>
    <m/>
  </r>
  <r>
    <x v="4"/>
    <s v="Revenue"/>
    <s v="Line Item"/>
    <s v="N/A"/>
    <x v="28"/>
    <s v="Other Mass. State Agency POS"/>
    <m/>
    <n v="1068"/>
  </r>
  <r>
    <x v="4"/>
    <s v="Revenue"/>
    <s v="Line Item"/>
    <s v="N/A"/>
    <x v="29"/>
    <s v="Mass State Agency Non - POS"/>
    <m/>
    <m/>
  </r>
  <r>
    <x v="4"/>
    <s v="Revenue"/>
    <s v="Line Item"/>
    <s v="N/A"/>
    <x v="30"/>
    <s v="Mass. Local Govt/Quasi-Govt. Entities"/>
    <m/>
    <m/>
  </r>
  <r>
    <x v="4"/>
    <s v="Revenue"/>
    <s v="Line Item"/>
    <s v="N/A"/>
    <x v="31"/>
    <s v="Non-Mass. State/Local Government"/>
    <m/>
    <m/>
  </r>
  <r>
    <x v="4"/>
    <s v="Revenue"/>
    <s v="Line Item"/>
    <s v="N/A"/>
    <x v="32"/>
    <s v="Direct Federal Grants/Contracts"/>
    <m/>
    <m/>
  </r>
  <r>
    <x v="4"/>
    <s v="Revenue"/>
    <s v="Line Item"/>
    <s v="N/A"/>
    <x v="33"/>
    <s v="Medicaid - Direct Payments"/>
    <m/>
    <m/>
  </r>
  <r>
    <x v="4"/>
    <s v="Revenue"/>
    <s v="Line Item"/>
    <s v="N/A"/>
    <x v="34"/>
    <s v="Medicaid - MBHP Subcontract"/>
    <m/>
    <m/>
  </r>
  <r>
    <x v="4"/>
    <s v="Revenue"/>
    <s v="Line Item"/>
    <s v="N/A"/>
    <x v="35"/>
    <s v="Medicare"/>
    <m/>
    <m/>
  </r>
  <r>
    <x v="4"/>
    <s v="Revenue"/>
    <s v="Line Item"/>
    <s v="N/A"/>
    <x v="36"/>
    <s v="Mass. Govt. Client Stipends"/>
    <m/>
    <m/>
  </r>
  <r>
    <x v="4"/>
    <s v="Revenue"/>
    <s v="Line Item"/>
    <s v="N/A"/>
    <x v="37"/>
    <s v="Client Resources"/>
    <m/>
    <m/>
  </r>
  <r>
    <x v="4"/>
    <s v="Revenue"/>
    <s v="Line Item"/>
    <s v="N/A"/>
    <x v="38"/>
    <s v="Mass. spon.client SF/3rd Pty offsets"/>
    <m/>
    <m/>
  </r>
  <r>
    <x v="4"/>
    <s v="Revenue"/>
    <s v="Line Item"/>
    <s v="N/A"/>
    <x v="39"/>
    <s v="Other Publicly sponsored client offsets"/>
    <m/>
    <m/>
  </r>
  <r>
    <x v="4"/>
    <s v="Revenue"/>
    <s v="Line Item"/>
    <s v="N/A"/>
    <x v="40"/>
    <s v="Private Client Fees (excluding 3rd Pty)"/>
    <m/>
    <m/>
  </r>
  <r>
    <x v="4"/>
    <s v="Revenue"/>
    <s v="Line Item"/>
    <s v="N/A"/>
    <x v="41"/>
    <s v="Private Client 3rd Pty/other offsets"/>
    <m/>
    <m/>
  </r>
  <r>
    <x v="4"/>
    <s v="Revenue"/>
    <s v="Total"/>
    <s v="N/A"/>
    <x v="42"/>
    <s v="Total Assistance and Fees"/>
    <m/>
    <n v="105593"/>
  </r>
  <r>
    <x v="4"/>
    <s v="Revenue"/>
    <s v="Line Item"/>
    <s v="N/A"/>
    <x v="43"/>
    <s v="Federated Fundraising"/>
    <m/>
    <m/>
  </r>
  <r>
    <x v="4"/>
    <s v="Revenue"/>
    <s v="Line Item"/>
    <s v="N/A"/>
    <x v="44"/>
    <s v="Commercial Activities"/>
    <m/>
    <m/>
  </r>
  <r>
    <x v="4"/>
    <s v="Revenue"/>
    <s v="Line Item"/>
    <s v="N/A"/>
    <x v="45"/>
    <s v="Non-Charitable Revenue"/>
    <m/>
    <m/>
  </r>
  <r>
    <x v="4"/>
    <s v="Revenue"/>
    <s v="Line Item"/>
    <s v="N/A"/>
    <x v="46"/>
    <s v="Investment Revenue"/>
    <m/>
    <m/>
  </r>
  <r>
    <x v="4"/>
    <s v="Revenue"/>
    <s v="Line Item"/>
    <s v="N/A"/>
    <x v="47"/>
    <s v="Other Revenue"/>
    <m/>
    <n v="12"/>
  </r>
  <r>
    <x v="4"/>
    <s v="Revenue"/>
    <s v="Line Item"/>
    <s v="N/A"/>
    <x v="48"/>
    <s v="Allocated Admin (M&amp;G) Revenue"/>
    <m/>
    <m/>
  </r>
  <r>
    <x v="4"/>
    <s v="Revenue"/>
    <s v="Line Item"/>
    <s v="N/A"/>
    <x v="49"/>
    <s v="Released Net Assets-Program"/>
    <m/>
    <m/>
  </r>
  <r>
    <x v="4"/>
    <s v="Revenue"/>
    <s v="Line Item"/>
    <s v="N/A"/>
    <x v="50"/>
    <s v="Released Net Assets-Equipment"/>
    <m/>
    <m/>
  </r>
  <r>
    <x v="4"/>
    <s v="Revenue"/>
    <s v="Line Item"/>
    <s v="N/A"/>
    <x v="51"/>
    <s v="Released Net Assets-Time"/>
    <m/>
    <m/>
  </r>
  <r>
    <x v="4"/>
    <s v="Revenue"/>
    <s v="Total"/>
    <s v="N/A"/>
    <x v="52"/>
    <s v="Total Revenue = 57E"/>
    <m/>
    <n v="105724"/>
  </r>
  <r>
    <x v="4"/>
    <s v="Salary Expense"/>
    <s v="Line Item"/>
    <s v="Management"/>
    <x v="53"/>
    <s v="Program Director (UFR Title 102)"/>
    <n v="2.403846153846154E-2"/>
    <n v="1126"/>
  </r>
  <r>
    <x v="4"/>
    <s v="Salary Expense"/>
    <s v="Line Item"/>
    <s v="Management"/>
    <x v="54"/>
    <s v="Program Function Manager (UFR Title 101)"/>
    <n v="1.1903846153846154E-2"/>
    <n v="1198"/>
  </r>
  <r>
    <x v="4"/>
    <s v="Salary Expense"/>
    <s v="Line Item"/>
    <s v="Management"/>
    <x v="55"/>
    <s v="Asst. Program Director (UFR Title 103)"/>
    <m/>
    <n v="0"/>
  </r>
  <r>
    <x v="4"/>
    <s v="Salary Expense"/>
    <s v="Line Item"/>
    <s v="Management"/>
    <x v="56"/>
    <s v="Supervising Professional (UFR Title 104) "/>
    <m/>
    <n v="0"/>
  </r>
  <r>
    <x v="4"/>
    <s v="Salary Expense"/>
    <s v="Line Item"/>
    <s v="Direct Care"/>
    <x v="57"/>
    <s v="Physician &amp; Psychiatrist  (UFR Title 105 &amp; 121)"/>
    <m/>
    <n v="0"/>
  </r>
  <r>
    <x v="4"/>
    <s v="Salary Expense"/>
    <s v="Line Item"/>
    <s v="Direct Care"/>
    <x v="58"/>
    <s v="Physician Asst. (UFR Title 106)"/>
    <m/>
    <n v="0"/>
  </r>
  <r>
    <x v="4"/>
    <s v="Salary Expense"/>
    <s v="Line Item"/>
    <s v="Direct Care"/>
    <x v="59"/>
    <s v="N. Midwife, N.P., Psych N.,N.A., R.N.- MA (Title 107)"/>
    <m/>
    <n v="0"/>
  </r>
  <r>
    <x v="4"/>
    <s v="Salary Expense"/>
    <s v="Line Item"/>
    <s v="Direct Care"/>
    <x v="60"/>
    <s v="R.N. - Non Masters (UFR Title 108)"/>
    <m/>
    <n v="0"/>
  </r>
  <r>
    <x v="4"/>
    <s v="Salary Expense"/>
    <s v="Line Item"/>
    <s v="Direct Care"/>
    <x v="61"/>
    <s v="L.P.N. (UFR Title 109) "/>
    <m/>
    <n v="0"/>
  </r>
  <r>
    <x v="4"/>
    <s v="Salary Expense"/>
    <s v="Line Item"/>
    <s v="Direct Care"/>
    <x v="62"/>
    <s v="Pharmacist (UFR Title 110)"/>
    <m/>
    <n v="0"/>
  </r>
  <r>
    <x v="4"/>
    <s v="Salary Expense"/>
    <s v="Line Item"/>
    <s v="Direct Care"/>
    <x v="63"/>
    <s v="Occupational Therapist (UFR Title 111)"/>
    <m/>
    <n v="0"/>
  </r>
  <r>
    <x v="4"/>
    <s v="Salary Expense"/>
    <s v="Line Item"/>
    <s v="Direct Care"/>
    <x v="64"/>
    <s v="Physical Therapist (UFR Title 112)"/>
    <m/>
    <n v="0"/>
  </r>
  <r>
    <x v="4"/>
    <s v="Salary Expense"/>
    <s v="Line Item"/>
    <s v="Direct Care"/>
    <x v="65"/>
    <s v="Speech / Lang. Pathol., Audiologist (UFR Title 113)"/>
    <m/>
    <n v="0"/>
  </r>
  <r>
    <x v="4"/>
    <s v="Salary Expense"/>
    <s v="Line Item"/>
    <s v="Direct Care"/>
    <x v="66"/>
    <s v="Dietician / Nutritionist (UFR Title 114)"/>
    <m/>
    <n v="0"/>
  </r>
  <r>
    <x v="4"/>
    <s v="Salary Expense"/>
    <s v="Line Item"/>
    <s v="Direct Care"/>
    <x v="67"/>
    <s v="Spec. Education Teacher (UFR Title 115)"/>
    <m/>
    <n v="0"/>
  </r>
  <r>
    <x v="4"/>
    <s v="Salary Expense"/>
    <s v="Line Item"/>
    <s v="Direct Care"/>
    <x v="68"/>
    <s v="Teacher (UFR Title 116)"/>
    <m/>
    <n v="0"/>
  </r>
  <r>
    <x v="4"/>
    <s v="Salary Expense"/>
    <s v="Line Item"/>
    <s v="Direct Care"/>
    <x v="69"/>
    <s v="Day Care Director (UFR Title 117)"/>
    <m/>
    <n v="0"/>
  </r>
  <r>
    <x v="4"/>
    <s v="Salary Expense"/>
    <s v="Line Item"/>
    <s v="Direct Care"/>
    <x v="70"/>
    <s v="Day Care Lead Teacher (UFR Title 118)"/>
    <m/>
    <n v="0"/>
  </r>
  <r>
    <x v="4"/>
    <s v="Salary Expense"/>
    <s v="Line Item"/>
    <s v="Direct Care"/>
    <x v="71"/>
    <s v="Day Care Teacher (UFR Title 119)"/>
    <m/>
    <n v="0"/>
  </r>
  <r>
    <x v="4"/>
    <s v="Salary Expense"/>
    <s v="Line Item"/>
    <s v="Direct Care"/>
    <x v="72"/>
    <s v="Day Care Asst. Teacher / Aide (UFR Title 120)"/>
    <m/>
    <n v="0"/>
  </r>
  <r>
    <x v="4"/>
    <s v="Salary Expense"/>
    <s v="Line Item"/>
    <s v="Direct Care"/>
    <x v="73"/>
    <s v="Psychologist - Doctorate (UFR Title 122)"/>
    <m/>
    <n v="0"/>
  </r>
  <r>
    <x v="4"/>
    <s v="Salary Expense"/>
    <s v="Line Item"/>
    <s v="Direct Care"/>
    <x v="74"/>
    <s v="Clinician-(formerly Psych.Masters)(UFR Title 123)"/>
    <m/>
    <n v="0"/>
  </r>
  <r>
    <x v="4"/>
    <s v="Salary Expense"/>
    <s v="Line Item"/>
    <s v="Direct Care"/>
    <x v="75"/>
    <s v="Social Worker - L.I.C.S.W. (UFR Title 124)"/>
    <m/>
    <n v="0"/>
  </r>
  <r>
    <x v="4"/>
    <s v="Salary Expense"/>
    <s v="Line Item"/>
    <s v="Direct Care"/>
    <x v="76"/>
    <s v="Social Worker - L.C.S.W., L.S.W (UFR Title 125 &amp; 126)"/>
    <m/>
    <n v="0"/>
  </r>
  <r>
    <x v="4"/>
    <s v="Salary Expense"/>
    <s v="Line Item"/>
    <s v="Direct Care"/>
    <x v="77"/>
    <s v="Licensed Counselor (UFR Title 127)"/>
    <m/>
    <n v="0"/>
  </r>
  <r>
    <x v="4"/>
    <s v="Salary Expense"/>
    <s v="Line Item"/>
    <s v="Direct Care"/>
    <x v="78"/>
    <s v="Cert. Voc. Rehab. Counselor (UFR Title 128)"/>
    <m/>
    <n v="0"/>
  </r>
  <r>
    <x v="4"/>
    <s v="Salary Expense"/>
    <s v="Line Item"/>
    <s v="Direct Care"/>
    <x v="79"/>
    <s v="Cert. Alch. &amp;/or Drug Abuse Counselor (UFR Title 129)"/>
    <m/>
    <n v="0"/>
  </r>
  <r>
    <x v="4"/>
    <s v="Salary Expense"/>
    <s v="Line Item"/>
    <s v="Direct Care"/>
    <x v="80"/>
    <s v="Counselor (UFR Title 130)"/>
    <m/>
    <n v="0"/>
  </r>
  <r>
    <x v="4"/>
    <s v="Salary Expense"/>
    <s v="Line Item"/>
    <s v="Direct Care"/>
    <x v="81"/>
    <s v="Case Worker / Manager - Masters (UFR Title 131)"/>
    <m/>
    <n v="0"/>
  </r>
  <r>
    <x v="4"/>
    <s v="Salary Expense"/>
    <s v="Line Item"/>
    <s v="Direct Care"/>
    <x v="82"/>
    <s v="Case Worker / Manager (UFR Title 132)"/>
    <n v="1.7226442307692307"/>
    <n v="57757"/>
  </r>
  <r>
    <x v="4"/>
    <s v="Salary Expense"/>
    <s v="Line Item"/>
    <s v="Direct Care"/>
    <x v="83"/>
    <s v="Direct Care / Prog. Staff Superv. (UFR Title 133)"/>
    <m/>
    <n v="0"/>
  </r>
  <r>
    <x v="4"/>
    <s v="Salary Expense"/>
    <s v="Line Item"/>
    <s v="Direct Care"/>
    <x v="84"/>
    <s v="Direct Care / Prog. Staff III (UFR Title 134)"/>
    <m/>
    <n v="0"/>
  </r>
  <r>
    <x v="4"/>
    <s v="Salary Expense"/>
    <s v="Line Item"/>
    <s v="Direct Care"/>
    <x v="85"/>
    <s v="Direct Care / Prog. Staff II (UFR Title 135)"/>
    <m/>
    <n v="0"/>
  </r>
  <r>
    <x v="4"/>
    <s v="Salary Expense"/>
    <s v="Line Item"/>
    <s v="Direct Care"/>
    <x v="86"/>
    <s v="Direct Care / Prog. Staff I (UFR Title 136)"/>
    <m/>
    <m/>
  </r>
  <r>
    <x v="4"/>
    <s v="Salary Expense"/>
    <s v="Line Item"/>
    <s v="Clerical/Support"/>
    <x v="87"/>
    <s v="Prog. Secretarial / Clerical Staff (UFR Title 137)"/>
    <m/>
    <m/>
  </r>
  <r>
    <x v="4"/>
    <s v="Salary Expense"/>
    <s v="Line Item"/>
    <s v="Clerical/Support"/>
    <x v="88"/>
    <s v="Maintainence, House/Groundskeeping, Cook 138"/>
    <m/>
    <m/>
  </r>
  <r>
    <x v="4"/>
    <s v="Salary Expense"/>
    <s v="Line Item"/>
    <s v="Clerical/Support"/>
    <x v="89"/>
    <s v="Direct Care / Driver Staff (UFR Title 138)"/>
    <m/>
    <m/>
  </r>
  <r>
    <x v="4"/>
    <s v="Salary Expense"/>
    <s v="Line Item"/>
    <s v="N/A"/>
    <x v="90"/>
    <s v="Direct Care Overtime, Shift Differential and Relief "/>
    <s v="XXXXXX"/>
    <m/>
  </r>
  <r>
    <x v="4"/>
    <s v="Salary Expense"/>
    <s v="Total"/>
    <s v="N/A"/>
    <x v="91"/>
    <s v="Total Direct Program Staff = 1E"/>
    <n v="1.7585865384615385"/>
    <n v="60081"/>
  </r>
  <r>
    <x v="4"/>
    <s v="Expense"/>
    <s v="Total"/>
    <s v="N/A"/>
    <x v="92"/>
    <s v="Total Direct Program Staff = 39S"/>
    <n v="1.7585865384615385"/>
    <n v="60081"/>
  </r>
  <r>
    <x v="4"/>
    <s v="Expense"/>
    <s v="Line Item"/>
    <s v="N/A"/>
    <x v="93"/>
    <s v="Chief Executive Officer"/>
    <m/>
    <m/>
  </r>
  <r>
    <x v="4"/>
    <s v="Expense"/>
    <s v="Line Item"/>
    <s v="N/A"/>
    <x v="94"/>
    <s v="Chief Financial Officer"/>
    <m/>
    <m/>
  </r>
  <r>
    <x v="4"/>
    <s v="Expense"/>
    <s v="Line Item"/>
    <s v="N/A"/>
    <x v="95"/>
    <s v="Accting/Clerical Support"/>
    <m/>
    <m/>
  </r>
  <r>
    <x v="4"/>
    <s v="Expense"/>
    <s v="Line Item"/>
    <s v="N/A"/>
    <x v="96"/>
    <s v="Admin Maint/House-Grndskeeping"/>
    <m/>
    <m/>
  </r>
  <r>
    <x v="4"/>
    <s v="Expense"/>
    <s v="Total"/>
    <s v="N/A"/>
    <x v="97"/>
    <s v="Total Admin Employee"/>
    <n v="0"/>
    <n v="0"/>
  </r>
  <r>
    <x v="4"/>
    <s v="Expense"/>
    <s v="Line Item"/>
    <s v="N/A"/>
    <x v="98"/>
    <s v="Commerical products &amp; Svs/Mkting"/>
    <m/>
    <m/>
  </r>
  <r>
    <x v="4"/>
    <s v="Expense"/>
    <s v="Total"/>
    <s v="N/A"/>
    <x v="99"/>
    <s v="Total FTE/Salary/Wages"/>
    <n v="1.7585865384615385"/>
    <n v="60081"/>
  </r>
  <r>
    <x v="4"/>
    <s v="Expense"/>
    <s v="Line Item"/>
    <s v="N/A"/>
    <x v="100"/>
    <s v="Payroll Taxes 150"/>
    <m/>
    <n v="7210"/>
  </r>
  <r>
    <x v="4"/>
    <s v="Expense"/>
    <s v="Line Item"/>
    <s v="N/A"/>
    <x v="101"/>
    <s v="Fringe Benefits 151"/>
    <m/>
    <n v="9721"/>
  </r>
  <r>
    <x v="4"/>
    <s v="Expense"/>
    <s v="Line Item"/>
    <s v="N/A"/>
    <x v="102"/>
    <s v="Accrual Adjustments"/>
    <m/>
    <m/>
  </r>
  <r>
    <x v="4"/>
    <s v="Expense"/>
    <s v="Total"/>
    <s v="N/A"/>
    <x v="103"/>
    <s v="Total Employee Compensation &amp; Rel. Exp."/>
    <m/>
    <n v="77012"/>
  </r>
  <r>
    <x v="4"/>
    <s v="Expense"/>
    <s v="Line Item"/>
    <s v="N/A"/>
    <x v="104"/>
    <s v="Facility and Prog. Equip.Expenses 301,390"/>
    <m/>
    <m/>
  </r>
  <r>
    <x v="4"/>
    <s v="Expense"/>
    <s v="Line Item"/>
    <s v="N/A"/>
    <x v="105"/>
    <s v="Facility &amp; Prog. Equip. Depreciation 301"/>
    <m/>
    <m/>
  </r>
  <r>
    <x v="4"/>
    <s v="Expense"/>
    <s v="Line Item"/>
    <s v="N/A"/>
    <x v="106"/>
    <s v="Facility Operation/Maint./Furn.390"/>
    <m/>
    <n v="1487"/>
  </r>
  <r>
    <x v="4"/>
    <s v="Expense"/>
    <s v="Line Item"/>
    <s v="N/A"/>
    <x v="107"/>
    <s v="Facility General Liability Insurance 390"/>
    <m/>
    <m/>
  </r>
  <r>
    <x v="4"/>
    <s v="Expense"/>
    <s v="Total"/>
    <s v="N/A"/>
    <x v="108"/>
    <s v="Total Occupancy"/>
    <m/>
    <n v="1487"/>
  </r>
  <r>
    <x v="4"/>
    <s v="Expense"/>
    <s v="Line Item"/>
    <s v="N/A"/>
    <x v="109"/>
    <s v="Direct Care Consultant 201"/>
    <m/>
    <m/>
  </r>
  <r>
    <x v="4"/>
    <s v="Expense"/>
    <s v="Line Item"/>
    <s v="N/A"/>
    <x v="110"/>
    <s v="Temporary Help 202"/>
    <m/>
    <m/>
  </r>
  <r>
    <x v="4"/>
    <s v="Expense"/>
    <s v="Line Item"/>
    <s v="N/A"/>
    <x v="111"/>
    <s v="Clients and Caregivers Reimb./Stipends 203"/>
    <m/>
    <m/>
  </r>
  <r>
    <x v="4"/>
    <s v="Expense"/>
    <s v="Line Item"/>
    <s v="N/A"/>
    <x v="112"/>
    <s v="Subcontracted Direct Care 206"/>
    <m/>
    <m/>
  </r>
  <r>
    <x v="4"/>
    <s v="Expense"/>
    <s v="Line Item"/>
    <s v="N/A"/>
    <x v="113"/>
    <s v="Staff Training 204"/>
    <m/>
    <n v="560"/>
  </r>
  <r>
    <x v="4"/>
    <s v="Expense"/>
    <s v="Line Item"/>
    <s v="N/A"/>
    <x v="114"/>
    <s v="Staff Mileage / Travel 205"/>
    <m/>
    <n v="6544"/>
  </r>
  <r>
    <x v="4"/>
    <s v="Expense"/>
    <s v="Line Item"/>
    <s v="N/A"/>
    <x v="115"/>
    <s v="Meals 207"/>
    <m/>
    <m/>
  </r>
  <r>
    <x v="4"/>
    <s v="Expense"/>
    <s v="Line Item"/>
    <s v="N/A"/>
    <x v="116"/>
    <s v="Client Transportation 208"/>
    <m/>
    <m/>
  </r>
  <r>
    <x v="4"/>
    <s v="Expense"/>
    <s v="Line Item"/>
    <s v="N/A"/>
    <x v="117"/>
    <s v="Vehicle Expenses 208"/>
    <m/>
    <m/>
  </r>
  <r>
    <x v="4"/>
    <s v="Expense"/>
    <s v="Line Item"/>
    <s v="N/A"/>
    <x v="118"/>
    <s v="Vehicle Depreciation 208"/>
    <m/>
    <m/>
  </r>
  <r>
    <x v="4"/>
    <s v="Expense"/>
    <s v="Line Item"/>
    <s v="N/A"/>
    <x v="119"/>
    <s v="Incidental Medical /Medicine/Pharmacy 209"/>
    <m/>
    <m/>
  </r>
  <r>
    <x v="4"/>
    <s v="Expense"/>
    <s v="Line Item"/>
    <s v="N/A"/>
    <x v="120"/>
    <s v="Client Personal Allowances 211"/>
    <m/>
    <m/>
  </r>
  <r>
    <x v="4"/>
    <s v="Expense"/>
    <s v="Line Item"/>
    <s v="N/A"/>
    <x v="121"/>
    <s v="Provision Material Goods/Svs./Benefits 212"/>
    <m/>
    <m/>
  </r>
  <r>
    <x v="4"/>
    <s v="Expense"/>
    <s v="Line Item"/>
    <s v="N/A"/>
    <x v="122"/>
    <s v="Direct Client Wages 214"/>
    <m/>
    <m/>
  </r>
  <r>
    <x v="4"/>
    <s v="Expense"/>
    <s v="Line Item"/>
    <s v="N/A"/>
    <x v="123"/>
    <s v="Other Commercial Prod. &amp; Svs. 214"/>
    <m/>
    <m/>
  </r>
  <r>
    <x v="4"/>
    <s v="Expense"/>
    <s v="Line Item"/>
    <s v="N/A"/>
    <x v="124"/>
    <s v="Program Supplies &amp; Materials 215"/>
    <m/>
    <m/>
  </r>
  <r>
    <x v="4"/>
    <s v="Expense"/>
    <s v="Line Item"/>
    <s v="N/A"/>
    <x v="125"/>
    <s v="Non Charitable Expenses"/>
    <m/>
    <m/>
  </r>
  <r>
    <x v="4"/>
    <s v="Expense"/>
    <s v="Line Item"/>
    <s v="N/A"/>
    <x v="126"/>
    <s v="Other Expense"/>
    <m/>
    <m/>
  </r>
  <r>
    <x v="4"/>
    <s v="Expense"/>
    <s v="Total"/>
    <s v="N/A"/>
    <x v="127"/>
    <s v="Total Other Program Expense"/>
    <m/>
    <n v="7104"/>
  </r>
  <r>
    <x v="4"/>
    <s v="Expense"/>
    <s v="Line Item"/>
    <s v="N/A"/>
    <x v="128"/>
    <s v="Other Professional Fees &amp; Other Admin. Exp. 410"/>
    <m/>
    <m/>
  </r>
  <r>
    <x v="4"/>
    <s v="Expense"/>
    <s v="Line Item"/>
    <s v="N/A"/>
    <x v="129"/>
    <s v="Leased Office/Program Office Equip.410,390"/>
    <m/>
    <m/>
  </r>
  <r>
    <x v="4"/>
    <s v="Expense"/>
    <s v="Line Item"/>
    <s v="N/A"/>
    <x v="130"/>
    <s v="Office Equipment Depreciation 410"/>
    <m/>
    <m/>
  </r>
  <r>
    <x v="4"/>
    <s v="Expense"/>
    <s v="Line Item"/>
    <s v="N/A"/>
    <x v="131"/>
    <s v="Program Support 216"/>
    <m/>
    <n v="1321"/>
  </r>
  <r>
    <x v="4"/>
    <s v="Expense"/>
    <s v="Line Item"/>
    <s v="N/A"/>
    <x v="132"/>
    <s v="Professional Insurance 410"/>
    <m/>
    <m/>
  </r>
  <r>
    <x v="4"/>
    <s v="Expense"/>
    <s v="Line Item"/>
    <s v="N/A"/>
    <x v="133"/>
    <s v="Working Capital Interest 410"/>
    <m/>
    <m/>
  </r>
  <r>
    <x v="4"/>
    <s v="Expense"/>
    <s v="Total"/>
    <s v="N/A"/>
    <x v="134"/>
    <s v="Total Direct Administrative Expense"/>
    <m/>
    <n v="1321"/>
  </r>
  <r>
    <x v="4"/>
    <s v="Expense"/>
    <s v="Line Item"/>
    <s v="N/A"/>
    <x v="135"/>
    <s v="Admin (M&amp;G) Reporting Center Allocation"/>
    <m/>
    <n v="8172.9210016235374"/>
  </r>
  <r>
    <x v="4"/>
    <s v="Expense"/>
    <s v="Total"/>
    <s v="N/A"/>
    <x v="136"/>
    <s v="Total Reimbursable Expense"/>
    <m/>
    <n v="95096.92100162353"/>
  </r>
  <r>
    <x v="4"/>
    <s v="Expense"/>
    <s v="Line Item"/>
    <s v="N/A"/>
    <x v="137"/>
    <s v="Direct State/Federal Non-Reimbursable Expense"/>
    <m/>
    <m/>
  </r>
  <r>
    <x v="4"/>
    <s v="Expense"/>
    <s v="Line Item"/>
    <s v="N/A"/>
    <x v="138"/>
    <s v="Allocation of State/Fed Non-Reimbursable Expense"/>
    <m/>
    <m/>
  </r>
  <r>
    <x v="4"/>
    <s v="Expense"/>
    <s v="Total"/>
    <s v="N/A"/>
    <x v="139"/>
    <s v="TOTAL EXPENSE"/>
    <m/>
    <n v="95096.92100162353"/>
  </r>
  <r>
    <x v="4"/>
    <s v="Expense"/>
    <s v="Total"/>
    <s v="N/A"/>
    <x v="140"/>
    <s v="TOTAL REVENUE = 53R"/>
    <m/>
    <n v="105724"/>
  </r>
  <r>
    <x v="4"/>
    <s v="Expense"/>
    <s v="Line Item"/>
    <s v="N/A"/>
    <x v="141"/>
    <s v="OPERATING RESULTS"/>
    <m/>
    <n v="10627.07899837647"/>
  </r>
  <r>
    <x v="4"/>
    <s v="Non-Reimbursable"/>
    <s v="Line Item"/>
    <s v="N/A"/>
    <x v="142"/>
    <s v="Direct Employee Compensation &amp; Related Exp."/>
    <m/>
    <m/>
  </r>
  <r>
    <x v="4"/>
    <s v="Non-Reimbursable"/>
    <s v="Line Item"/>
    <s v="N/A"/>
    <x v="143"/>
    <s v="Direct Occupancy"/>
    <m/>
    <m/>
  </r>
  <r>
    <x v="4"/>
    <s v="Non-Reimbursable"/>
    <s v="Line Item"/>
    <s v="N/A"/>
    <x v="144"/>
    <s v="Direct Other Program/Operating"/>
    <m/>
    <m/>
  </r>
  <r>
    <x v="4"/>
    <s v="Non-Reimbursable"/>
    <s v="Line Item"/>
    <s v="N/A"/>
    <x v="145"/>
    <s v="Direct Subcontract Expense"/>
    <m/>
    <m/>
  </r>
  <r>
    <x v="4"/>
    <s v="Non-Reimbursable"/>
    <s v="Line Item"/>
    <s v="N/A"/>
    <x v="146"/>
    <s v="Direct Administrative Expense"/>
    <m/>
    <m/>
  </r>
  <r>
    <x v="4"/>
    <s v="Non-Reimbursable"/>
    <s v="Line Item"/>
    <s v="N/A"/>
    <x v="147"/>
    <s v="Direct Other Expense"/>
    <m/>
    <m/>
  </r>
  <r>
    <x v="4"/>
    <s v="Non-Reimbursable"/>
    <s v="Line Item"/>
    <s v="N/A"/>
    <x v="148"/>
    <s v="Direct Depreciation"/>
    <m/>
    <m/>
  </r>
  <r>
    <x v="4"/>
    <s v="Non-Reimbursable"/>
    <s v="Total"/>
    <s v="N/A"/>
    <x v="149"/>
    <s v="Total Direct Non-Reimbursable (Tie to 54E)"/>
    <m/>
    <n v="0"/>
  </r>
  <r>
    <x v="4"/>
    <s v="Non-Reimbursable"/>
    <s v="Total"/>
    <s v="N/A"/>
    <x v="150"/>
    <s v="Total Direct and Allocated Non-Reimb. (54E+55E)"/>
    <m/>
    <n v="0"/>
  </r>
  <r>
    <x v="4"/>
    <s v="Non-Reimbursable"/>
    <s v="Line Item"/>
    <s v="N/A"/>
    <x v="151"/>
    <s v="Eligible Non-Reimbursable Exp. Revenue Offsets "/>
    <m/>
    <n v="131"/>
  </r>
  <r>
    <x v="4"/>
    <s v="Non-Reimbursable"/>
    <s v="Line Item"/>
    <s v="N/A"/>
    <x v="152"/>
    <s v="Capital Budget Revenue Adjustment"/>
    <m/>
    <m/>
  </r>
  <r>
    <x v="4"/>
    <s v="Non-Reimbursable"/>
    <s v="Line Item"/>
    <s v="N/A"/>
    <x v="153"/>
    <s v="Excess of Non-Reimbursable Expense Over Offsets"/>
    <m/>
    <n v="-131"/>
  </r>
  <r>
    <x v="5"/>
    <s v="Revenue"/>
    <s v="Line Item"/>
    <s v="N/A"/>
    <x v="0"/>
    <s v="Contrib., Gifts, Leg., Bequests, Spec. Ev."/>
    <m/>
    <m/>
  </r>
  <r>
    <x v="5"/>
    <s v="Revenue"/>
    <s v="Line Item"/>
    <s v="N/A"/>
    <x v="1"/>
    <s v="Gov. In-Kind/Capital Budget"/>
    <m/>
    <m/>
  </r>
  <r>
    <x v="5"/>
    <s v="Revenue"/>
    <s v="Line Item"/>
    <s v="N/A"/>
    <x v="2"/>
    <s v="Private IN-Kind"/>
    <m/>
    <m/>
  </r>
  <r>
    <x v="5"/>
    <s v="Revenue"/>
    <s v="Total"/>
    <s v="N/A"/>
    <x v="3"/>
    <s v="Total Contribution and In-Kind"/>
    <m/>
    <n v="0"/>
  </r>
  <r>
    <x v="5"/>
    <s v="Revenue"/>
    <s v="Line Item"/>
    <s v="N/A"/>
    <x v="4"/>
    <s v="Mass Gov. Grant"/>
    <m/>
    <m/>
  </r>
  <r>
    <x v="5"/>
    <s v="Revenue"/>
    <s v="Line Item"/>
    <s v="N/A"/>
    <x v="5"/>
    <s v="Other Grant (exclud. Fed.Direct)"/>
    <m/>
    <m/>
  </r>
  <r>
    <x v="5"/>
    <s v="Revenue"/>
    <s v="Total"/>
    <s v="N/A"/>
    <x v="6"/>
    <s v="Total Grants"/>
    <m/>
    <n v="0"/>
  </r>
  <r>
    <x v="5"/>
    <s v="Revenue"/>
    <s v="Line Item"/>
    <s v="N/A"/>
    <x v="7"/>
    <s v="Dept. of Mental Health (DMH)"/>
    <m/>
    <m/>
  </r>
  <r>
    <x v="5"/>
    <s v="Revenue"/>
    <s v="Line Item"/>
    <s v="N/A"/>
    <x v="8"/>
    <s v="Dept.of Developmental Services(DDS/DMR)"/>
    <m/>
    <m/>
  </r>
  <r>
    <x v="5"/>
    <s v="Revenue"/>
    <s v="Line Item"/>
    <s v="N/A"/>
    <x v="9"/>
    <s v="Dept. of Public Health (DPH)"/>
    <m/>
    <m/>
  </r>
  <r>
    <x v="5"/>
    <s v="Revenue"/>
    <s v="Line Item"/>
    <s v="N/A"/>
    <x v="10"/>
    <s v="Dept.of Children and Families (DCF/DSS)"/>
    <m/>
    <n v="98950"/>
  </r>
  <r>
    <x v="5"/>
    <s v="Revenue"/>
    <s v="Line Item"/>
    <s v="N/A"/>
    <x v="11"/>
    <s v="Dept. of Transitional Assist (DTA/WEL)"/>
    <m/>
    <m/>
  </r>
  <r>
    <x v="5"/>
    <s v="Revenue"/>
    <s v="Line Item"/>
    <s v="N/A"/>
    <x v="12"/>
    <s v="Dept. of Youth Services (DYS)"/>
    <m/>
    <m/>
  </r>
  <r>
    <x v="5"/>
    <s v="Revenue"/>
    <s v="Line Item"/>
    <s v="N/A"/>
    <x v="13"/>
    <s v="Health Care Fin &amp; Policy (HCF)-Contract"/>
    <m/>
    <m/>
  </r>
  <r>
    <x v="5"/>
    <s v="Revenue"/>
    <s v="Line Item"/>
    <s v="N/A"/>
    <x v="14"/>
    <s v="Health Care Fin &amp; Policy (HCF)-UCP"/>
    <m/>
    <m/>
  </r>
  <r>
    <x v="5"/>
    <s v="Revenue"/>
    <s v="Line Item"/>
    <s v="N/A"/>
    <x v="15"/>
    <s v="MA. Comm. For the Blind (MCB)"/>
    <m/>
    <m/>
  </r>
  <r>
    <x v="5"/>
    <s v="Revenue"/>
    <s v="Line Item"/>
    <s v="N/A"/>
    <x v="16"/>
    <s v="MA. Comm. for Deaf &amp; H H (MCD)"/>
    <m/>
    <m/>
  </r>
  <r>
    <x v="5"/>
    <s v="Revenue"/>
    <s v="Line Item"/>
    <s v="N/A"/>
    <x v="17"/>
    <s v="MA. Rehabilitation Commission (MRC)"/>
    <m/>
    <m/>
  </r>
  <r>
    <x v="5"/>
    <s v="Revenue"/>
    <s v="Line Item"/>
    <s v="N/A"/>
    <x v="18"/>
    <s v="MA. Off. for Refugees &amp; Immigr.(ORI)"/>
    <m/>
    <m/>
  </r>
  <r>
    <x v="5"/>
    <s v="Revenue"/>
    <s v="Line Item"/>
    <s v="N/A"/>
    <x v="19"/>
    <s v="Dept.of Early Educ. &amp; Care  (EEC)-Contract"/>
    <m/>
    <m/>
  </r>
  <r>
    <x v="5"/>
    <s v="Revenue"/>
    <s v="Line Item"/>
    <s v="N/A"/>
    <x v="20"/>
    <s v="Dept.of Early Educ. &amp; Care (EEC)-Voucher"/>
    <m/>
    <m/>
  </r>
  <r>
    <x v="5"/>
    <s v="Revenue"/>
    <s v="Line Item"/>
    <s v="N/A"/>
    <x v="21"/>
    <s v="Dept of Correction (DOC)"/>
    <m/>
    <m/>
  </r>
  <r>
    <x v="5"/>
    <s v="Revenue"/>
    <s v="Line Item"/>
    <s v="N/A"/>
    <x v="22"/>
    <s v="Dept. of Elementary &amp; Secondary Educ. (DOE)"/>
    <m/>
    <m/>
  </r>
  <r>
    <x v="5"/>
    <s v="Revenue"/>
    <s v="Line Item"/>
    <s v="N/A"/>
    <x v="23"/>
    <s v="Parole Board (PAR)"/>
    <m/>
    <m/>
  </r>
  <r>
    <x v="5"/>
    <s v="Revenue"/>
    <s v="Line Item"/>
    <s v="N/A"/>
    <x v="24"/>
    <s v="Veteran's Services (VET)"/>
    <m/>
    <m/>
  </r>
  <r>
    <x v="5"/>
    <s v="Revenue"/>
    <s v="Line Item"/>
    <s v="N/A"/>
    <x v="25"/>
    <s v="Ex. Off. of Elder Affairs (ELD)"/>
    <m/>
    <m/>
  </r>
  <r>
    <x v="5"/>
    <s v="Revenue"/>
    <s v="Line Item"/>
    <s v="N/A"/>
    <x v="26"/>
    <s v="Div.of Housing &amp; Community Develop(OCD)"/>
    <m/>
    <m/>
  </r>
  <r>
    <x v="5"/>
    <s v="Revenue"/>
    <s v="Line Item"/>
    <s v="N/A"/>
    <x v="27"/>
    <s v="POS Subcontract"/>
    <m/>
    <m/>
  </r>
  <r>
    <x v="5"/>
    <s v="Revenue"/>
    <s v="Line Item"/>
    <s v="N/A"/>
    <x v="28"/>
    <s v="Other Mass. State Agency POS"/>
    <m/>
    <n v="1298"/>
  </r>
  <r>
    <x v="5"/>
    <s v="Revenue"/>
    <s v="Line Item"/>
    <s v="N/A"/>
    <x v="29"/>
    <s v="Mass State Agency Non - POS"/>
    <m/>
    <m/>
  </r>
  <r>
    <x v="5"/>
    <s v="Revenue"/>
    <s v="Line Item"/>
    <s v="N/A"/>
    <x v="30"/>
    <s v="Mass. Local Govt/Quasi-Govt. Entities"/>
    <m/>
    <m/>
  </r>
  <r>
    <x v="5"/>
    <s v="Revenue"/>
    <s v="Line Item"/>
    <s v="N/A"/>
    <x v="31"/>
    <s v="Non-Mass. State/Local Government"/>
    <m/>
    <m/>
  </r>
  <r>
    <x v="5"/>
    <s v="Revenue"/>
    <s v="Line Item"/>
    <s v="N/A"/>
    <x v="32"/>
    <s v="Direct Federal Grants/Contracts"/>
    <m/>
    <m/>
  </r>
  <r>
    <x v="5"/>
    <s v="Revenue"/>
    <s v="Line Item"/>
    <s v="N/A"/>
    <x v="33"/>
    <s v="Medicaid - Direct Payments"/>
    <m/>
    <m/>
  </r>
  <r>
    <x v="5"/>
    <s v="Revenue"/>
    <s v="Line Item"/>
    <s v="N/A"/>
    <x v="34"/>
    <s v="Medicaid - MBHP Subcontract"/>
    <m/>
    <m/>
  </r>
  <r>
    <x v="5"/>
    <s v="Revenue"/>
    <s v="Line Item"/>
    <s v="N/A"/>
    <x v="35"/>
    <s v="Medicare"/>
    <m/>
    <m/>
  </r>
  <r>
    <x v="5"/>
    <s v="Revenue"/>
    <s v="Line Item"/>
    <s v="N/A"/>
    <x v="36"/>
    <s v="Mass. Govt. Client Stipends"/>
    <m/>
    <m/>
  </r>
  <r>
    <x v="5"/>
    <s v="Revenue"/>
    <s v="Line Item"/>
    <s v="N/A"/>
    <x v="37"/>
    <s v="Client Resources"/>
    <m/>
    <m/>
  </r>
  <r>
    <x v="5"/>
    <s v="Revenue"/>
    <s v="Line Item"/>
    <s v="N/A"/>
    <x v="38"/>
    <s v="Mass. spon.client SF/3rd Pty offsets"/>
    <m/>
    <m/>
  </r>
  <r>
    <x v="5"/>
    <s v="Revenue"/>
    <s v="Line Item"/>
    <s v="N/A"/>
    <x v="39"/>
    <s v="Other Publicly sponsored client offsets"/>
    <m/>
    <m/>
  </r>
  <r>
    <x v="5"/>
    <s v="Revenue"/>
    <s v="Line Item"/>
    <s v="N/A"/>
    <x v="40"/>
    <s v="Private Client Fees (excluding 3rd Pty)"/>
    <m/>
    <m/>
  </r>
  <r>
    <x v="5"/>
    <s v="Revenue"/>
    <s v="Line Item"/>
    <s v="N/A"/>
    <x v="41"/>
    <s v="Private Client 3rd Pty/other offsets"/>
    <m/>
    <m/>
  </r>
  <r>
    <x v="5"/>
    <s v="Revenue"/>
    <s v="Total"/>
    <s v="N/A"/>
    <x v="42"/>
    <s v="Total Assistance and Fees"/>
    <m/>
    <n v="100248"/>
  </r>
  <r>
    <x v="5"/>
    <s v="Revenue"/>
    <s v="Line Item"/>
    <s v="N/A"/>
    <x v="43"/>
    <s v="Federated Fundraising"/>
    <m/>
    <m/>
  </r>
  <r>
    <x v="5"/>
    <s v="Revenue"/>
    <s v="Line Item"/>
    <s v="N/A"/>
    <x v="44"/>
    <s v="Commercial Activities"/>
    <m/>
    <m/>
  </r>
  <r>
    <x v="5"/>
    <s v="Revenue"/>
    <s v="Line Item"/>
    <s v="N/A"/>
    <x v="45"/>
    <s v="Non-Charitable Revenue"/>
    <m/>
    <m/>
  </r>
  <r>
    <x v="5"/>
    <s v="Revenue"/>
    <s v="Line Item"/>
    <s v="N/A"/>
    <x v="46"/>
    <s v="Investment Revenue"/>
    <m/>
    <m/>
  </r>
  <r>
    <x v="5"/>
    <s v="Revenue"/>
    <s v="Line Item"/>
    <s v="N/A"/>
    <x v="47"/>
    <s v="Other Revenue"/>
    <m/>
    <m/>
  </r>
  <r>
    <x v="5"/>
    <s v="Revenue"/>
    <s v="Line Item"/>
    <s v="N/A"/>
    <x v="48"/>
    <s v="Allocated Admin (M&amp;G) Revenue"/>
    <m/>
    <m/>
  </r>
  <r>
    <x v="5"/>
    <s v="Revenue"/>
    <s v="Line Item"/>
    <s v="N/A"/>
    <x v="49"/>
    <s v="Released Net Assets-Program"/>
    <m/>
    <n v="2940"/>
  </r>
  <r>
    <x v="5"/>
    <s v="Revenue"/>
    <s v="Line Item"/>
    <s v="N/A"/>
    <x v="50"/>
    <s v="Released Net Assets-Equipment"/>
    <m/>
    <m/>
  </r>
  <r>
    <x v="5"/>
    <s v="Revenue"/>
    <s v="Line Item"/>
    <s v="N/A"/>
    <x v="51"/>
    <s v="Released Net Assets-Time"/>
    <m/>
    <m/>
  </r>
  <r>
    <x v="5"/>
    <s v="Revenue"/>
    <s v="Total"/>
    <s v="N/A"/>
    <x v="52"/>
    <s v="Total Revenue = 57E"/>
    <m/>
    <n v="103188"/>
  </r>
  <r>
    <x v="5"/>
    <s v="Salary Expense"/>
    <s v="Line Item"/>
    <s v="Management"/>
    <x v="53"/>
    <s v="Program Director (UFR Title 102)"/>
    <n v="0.2"/>
    <n v="10002"/>
  </r>
  <r>
    <x v="5"/>
    <s v="Salary Expense"/>
    <s v="Line Item"/>
    <s v="Management"/>
    <x v="54"/>
    <s v="Program Function Manager (UFR Title 101)"/>
    <m/>
    <m/>
  </r>
  <r>
    <x v="5"/>
    <s v="Salary Expense"/>
    <s v="Line Item"/>
    <s v="Management"/>
    <x v="55"/>
    <s v="Asst. Program Director (UFR Title 103)"/>
    <n v="0.9"/>
    <n v="24585"/>
  </r>
  <r>
    <x v="5"/>
    <s v="Salary Expense"/>
    <s v="Line Item"/>
    <s v="Management"/>
    <x v="56"/>
    <s v="Supervising Professional (UFR Title 104) "/>
    <m/>
    <m/>
  </r>
  <r>
    <x v="5"/>
    <s v="Salary Expense"/>
    <s v="Line Item"/>
    <s v="Direct Care"/>
    <x v="57"/>
    <s v="Physician &amp; Psychiatrist  (UFR Title 105 &amp; 121)"/>
    <m/>
    <m/>
  </r>
  <r>
    <x v="5"/>
    <s v="Salary Expense"/>
    <s v="Line Item"/>
    <s v="Direct Care"/>
    <x v="58"/>
    <s v="Physician Asst. (UFR Title 106)"/>
    <m/>
    <m/>
  </r>
  <r>
    <x v="5"/>
    <s v="Salary Expense"/>
    <s v="Line Item"/>
    <s v="Direct Care"/>
    <x v="59"/>
    <s v="N. Midwife, N.P., Psych N.,N.A., R.N.- MA (Title 107)"/>
    <m/>
    <m/>
  </r>
  <r>
    <x v="5"/>
    <s v="Salary Expense"/>
    <s v="Line Item"/>
    <s v="Direct Care"/>
    <x v="60"/>
    <s v="R.N. - Non Masters (UFR Title 108)"/>
    <m/>
    <m/>
  </r>
  <r>
    <x v="5"/>
    <s v="Salary Expense"/>
    <s v="Line Item"/>
    <s v="Direct Care"/>
    <x v="61"/>
    <s v="L.P.N. (UFR Title 109) "/>
    <m/>
    <m/>
  </r>
  <r>
    <x v="5"/>
    <s v="Salary Expense"/>
    <s v="Line Item"/>
    <s v="Direct Care"/>
    <x v="62"/>
    <s v="Pharmacist (UFR Title 110)"/>
    <m/>
    <m/>
  </r>
  <r>
    <x v="5"/>
    <s v="Salary Expense"/>
    <s v="Line Item"/>
    <s v="Direct Care"/>
    <x v="63"/>
    <s v="Occupational Therapist (UFR Title 111)"/>
    <m/>
    <m/>
  </r>
  <r>
    <x v="5"/>
    <s v="Salary Expense"/>
    <s v="Line Item"/>
    <s v="Direct Care"/>
    <x v="64"/>
    <s v="Physical Therapist (UFR Title 112)"/>
    <m/>
    <m/>
  </r>
  <r>
    <x v="5"/>
    <s v="Salary Expense"/>
    <s v="Line Item"/>
    <s v="Direct Care"/>
    <x v="65"/>
    <s v="Speech / Lang. Pathol., Audiologist (UFR Title 113)"/>
    <m/>
    <m/>
  </r>
  <r>
    <x v="5"/>
    <s v="Salary Expense"/>
    <s v="Line Item"/>
    <s v="Direct Care"/>
    <x v="66"/>
    <s v="Dietician / Nutritionist (UFR Title 114)"/>
    <m/>
    <m/>
  </r>
  <r>
    <x v="5"/>
    <s v="Salary Expense"/>
    <s v="Line Item"/>
    <s v="Direct Care"/>
    <x v="67"/>
    <s v="Spec. Education Teacher (UFR Title 115)"/>
    <m/>
    <m/>
  </r>
  <r>
    <x v="5"/>
    <s v="Salary Expense"/>
    <s v="Line Item"/>
    <s v="Direct Care"/>
    <x v="68"/>
    <s v="Teacher (UFR Title 116)"/>
    <m/>
    <m/>
  </r>
  <r>
    <x v="5"/>
    <s v="Salary Expense"/>
    <s v="Line Item"/>
    <s v="Direct Care"/>
    <x v="69"/>
    <s v="Day Care Director (UFR Title 117)"/>
    <m/>
    <m/>
  </r>
  <r>
    <x v="5"/>
    <s v="Salary Expense"/>
    <s v="Line Item"/>
    <s v="Direct Care"/>
    <x v="70"/>
    <s v="Day Care Lead Teacher (UFR Title 118)"/>
    <m/>
    <m/>
  </r>
  <r>
    <x v="5"/>
    <s v="Salary Expense"/>
    <s v="Line Item"/>
    <s v="Direct Care"/>
    <x v="71"/>
    <s v="Day Care Teacher (UFR Title 119)"/>
    <m/>
    <m/>
  </r>
  <r>
    <x v="5"/>
    <s v="Salary Expense"/>
    <s v="Line Item"/>
    <s v="Direct Care"/>
    <x v="72"/>
    <s v="Day Care Asst. Teacher / Aide (UFR Title 120)"/>
    <m/>
    <m/>
  </r>
  <r>
    <x v="5"/>
    <s v="Salary Expense"/>
    <s v="Line Item"/>
    <s v="Direct Care"/>
    <x v="73"/>
    <s v="Psychologist - Doctorate (UFR Title 122)"/>
    <m/>
    <m/>
  </r>
  <r>
    <x v="5"/>
    <s v="Salary Expense"/>
    <s v="Line Item"/>
    <s v="Direct Care"/>
    <x v="74"/>
    <s v="Clinician-(formerly Psych.Masters)(UFR Title 123)"/>
    <m/>
    <m/>
  </r>
  <r>
    <x v="5"/>
    <s v="Salary Expense"/>
    <s v="Line Item"/>
    <s v="Direct Care"/>
    <x v="75"/>
    <s v="Social Worker - L.I.C.S.W. (UFR Title 124)"/>
    <m/>
    <m/>
  </r>
  <r>
    <x v="5"/>
    <s v="Salary Expense"/>
    <s v="Line Item"/>
    <s v="Direct Care"/>
    <x v="76"/>
    <s v="Social Worker - L.C.S.W., L.S.W (UFR Title 125 &amp; 126)"/>
    <m/>
    <m/>
  </r>
  <r>
    <x v="5"/>
    <s v="Salary Expense"/>
    <s v="Line Item"/>
    <s v="Direct Care"/>
    <x v="77"/>
    <s v="Licensed Counselor (UFR Title 127)"/>
    <m/>
    <m/>
  </r>
  <r>
    <x v="5"/>
    <s v="Salary Expense"/>
    <s v="Line Item"/>
    <s v="Direct Care"/>
    <x v="78"/>
    <s v="Cert. Voc. Rehab. Counselor (UFR Title 128)"/>
    <m/>
    <m/>
  </r>
  <r>
    <x v="5"/>
    <s v="Salary Expense"/>
    <s v="Line Item"/>
    <s v="Direct Care"/>
    <x v="79"/>
    <s v="Cert. Alch. &amp;/or Drug Abuse Counselor (UFR Title 129)"/>
    <m/>
    <m/>
  </r>
  <r>
    <x v="5"/>
    <s v="Salary Expense"/>
    <s v="Line Item"/>
    <s v="Direct Care"/>
    <x v="80"/>
    <s v="Counselor (UFR Title 130)"/>
    <m/>
    <m/>
  </r>
  <r>
    <x v="5"/>
    <s v="Salary Expense"/>
    <s v="Line Item"/>
    <s v="Direct Care"/>
    <x v="81"/>
    <s v="Case Worker / Manager - Masters (UFR Title 131)"/>
    <m/>
    <m/>
  </r>
  <r>
    <x v="5"/>
    <s v="Salary Expense"/>
    <s v="Line Item"/>
    <s v="Direct Care"/>
    <x v="82"/>
    <s v="Case Worker / Manager (UFR Title 132)"/>
    <n v="0.77"/>
    <n v="26908"/>
  </r>
  <r>
    <x v="5"/>
    <s v="Salary Expense"/>
    <s v="Line Item"/>
    <s v="Direct Care"/>
    <x v="83"/>
    <s v="Direct Care / Prog. Staff Superv. (UFR Title 133)"/>
    <m/>
    <m/>
  </r>
  <r>
    <x v="5"/>
    <s v="Salary Expense"/>
    <s v="Line Item"/>
    <s v="Direct Care"/>
    <x v="84"/>
    <s v="Direct Care / Prog. Staff III (UFR Title 134)"/>
    <m/>
    <m/>
  </r>
  <r>
    <x v="5"/>
    <s v="Salary Expense"/>
    <s v="Line Item"/>
    <s v="Direct Care"/>
    <x v="85"/>
    <s v="Direct Care / Prog. Staff II (UFR Title 135)"/>
    <m/>
    <m/>
  </r>
  <r>
    <x v="5"/>
    <s v="Salary Expense"/>
    <s v="Line Item"/>
    <s v="Direct Care"/>
    <x v="86"/>
    <s v="Direct Care / Prog. Staff I (UFR Title 136)"/>
    <n v="0.15"/>
    <n v="1659"/>
  </r>
  <r>
    <x v="5"/>
    <s v="Salary Expense"/>
    <s v="Line Item"/>
    <s v="Clerical/Support"/>
    <x v="87"/>
    <s v="Prog. Secretarial / Clerical Staff (UFR Title 137)"/>
    <m/>
    <m/>
  </r>
  <r>
    <x v="5"/>
    <s v="Salary Expense"/>
    <s v="Line Item"/>
    <s v="Clerical/Support"/>
    <x v="88"/>
    <s v="Maintainence, House/Groundskeeping, Cook 138"/>
    <m/>
    <m/>
  </r>
  <r>
    <x v="5"/>
    <s v="Salary Expense"/>
    <s v="Line Item"/>
    <s v="Clerical/Support"/>
    <x v="89"/>
    <s v="Direct Care / Driver Staff (UFR Title 138)"/>
    <m/>
    <m/>
  </r>
  <r>
    <x v="5"/>
    <s v="Salary Expense"/>
    <s v="Line Item"/>
    <s v="N/A"/>
    <x v="90"/>
    <s v="Direct Care Overtime, Shift Differential and Relief "/>
    <s v="XXXXXX"/>
    <m/>
  </r>
  <r>
    <x v="5"/>
    <s v="Salary Expense"/>
    <s v="Total"/>
    <s v="N/A"/>
    <x v="91"/>
    <s v="Total Direct Program Staff = 1E"/>
    <n v="2.02"/>
    <n v="63154"/>
  </r>
  <r>
    <x v="5"/>
    <s v="Expense"/>
    <s v="Total"/>
    <s v="N/A"/>
    <x v="92"/>
    <s v="Total Direct Program Staff = 39S"/>
    <n v="2.02"/>
    <n v="63154"/>
  </r>
  <r>
    <x v="5"/>
    <s v="Expense"/>
    <s v="Line Item"/>
    <s v="N/A"/>
    <x v="93"/>
    <s v="Chief Executive Officer"/>
    <m/>
    <m/>
  </r>
  <r>
    <x v="5"/>
    <s v="Expense"/>
    <s v="Line Item"/>
    <s v="N/A"/>
    <x v="94"/>
    <s v="Chief Financial Officer"/>
    <m/>
    <m/>
  </r>
  <r>
    <x v="5"/>
    <s v="Expense"/>
    <s v="Line Item"/>
    <s v="N/A"/>
    <x v="95"/>
    <s v="Accting/Clerical Support"/>
    <m/>
    <m/>
  </r>
  <r>
    <x v="5"/>
    <s v="Expense"/>
    <s v="Line Item"/>
    <s v="N/A"/>
    <x v="96"/>
    <s v="Admin Maint/House-Grndskeeping"/>
    <m/>
    <m/>
  </r>
  <r>
    <x v="5"/>
    <s v="Expense"/>
    <s v="Total"/>
    <s v="N/A"/>
    <x v="97"/>
    <s v="Total Admin Employee"/>
    <n v="0"/>
    <n v="0"/>
  </r>
  <r>
    <x v="5"/>
    <s v="Expense"/>
    <s v="Line Item"/>
    <s v="N/A"/>
    <x v="98"/>
    <s v="Commerical products &amp; Svs/Mkting"/>
    <m/>
    <m/>
  </r>
  <r>
    <x v="5"/>
    <s v="Expense"/>
    <s v="Total"/>
    <s v="N/A"/>
    <x v="99"/>
    <s v="Total FTE/Salary/Wages"/>
    <n v="2.02"/>
    <n v="63154"/>
  </r>
  <r>
    <x v="5"/>
    <s v="Expense"/>
    <s v="Line Item"/>
    <s v="N/A"/>
    <x v="100"/>
    <s v="Payroll Taxes 150"/>
    <m/>
    <n v="4289"/>
  </r>
  <r>
    <x v="5"/>
    <s v="Expense"/>
    <s v="Line Item"/>
    <s v="N/A"/>
    <x v="101"/>
    <s v="Fringe Benefits 151"/>
    <m/>
    <n v="17423"/>
  </r>
  <r>
    <x v="5"/>
    <s v="Expense"/>
    <s v="Line Item"/>
    <s v="N/A"/>
    <x v="102"/>
    <s v="Accrual Adjustments"/>
    <m/>
    <n v="-3432"/>
  </r>
  <r>
    <x v="5"/>
    <s v="Expense"/>
    <s v="Total"/>
    <s v="N/A"/>
    <x v="103"/>
    <s v="Total Employee Compensation &amp; Rel. Exp."/>
    <m/>
    <n v="81434"/>
  </r>
  <r>
    <x v="5"/>
    <s v="Expense"/>
    <s v="Line Item"/>
    <s v="N/A"/>
    <x v="104"/>
    <s v="Facility and Prog. Equip.Expenses 301,390"/>
    <m/>
    <m/>
  </r>
  <r>
    <x v="5"/>
    <s v="Expense"/>
    <s v="Line Item"/>
    <s v="N/A"/>
    <x v="105"/>
    <s v="Facility &amp; Prog. Equip. Depreciation 301"/>
    <m/>
    <n v="4"/>
  </r>
  <r>
    <x v="5"/>
    <s v="Expense"/>
    <s v="Line Item"/>
    <s v="N/A"/>
    <x v="106"/>
    <s v="Facility Operation/Maint./Furn.390"/>
    <m/>
    <n v="6401"/>
  </r>
  <r>
    <x v="5"/>
    <s v="Expense"/>
    <s v="Line Item"/>
    <s v="N/A"/>
    <x v="107"/>
    <s v="Facility General Liability Insurance 390"/>
    <m/>
    <n v="494"/>
  </r>
  <r>
    <x v="5"/>
    <s v="Expense"/>
    <s v="Total"/>
    <s v="N/A"/>
    <x v="108"/>
    <s v="Total Occupancy"/>
    <m/>
    <n v="6899"/>
  </r>
  <r>
    <x v="5"/>
    <s v="Expense"/>
    <s v="Line Item"/>
    <s v="N/A"/>
    <x v="109"/>
    <s v="Direct Care Consultant 201"/>
    <m/>
    <m/>
  </r>
  <r>
    <x v="5"/>
    <s v="Expense"/>
    <s v="Line Item"/>
    <s v="N/A"/>
    <x v="110"/>
    <s v="Temporary Help 202"/>
    <m/>
    <m/>
  </r>
  <r>
    <x v="5"/>
    <s v="Expense"/>
    <s v="Line Item"/>
    <s v="N/A"/>
    <x v="111"/>
    <s v="Clients and Caregivers Reimb./Stipends 203"/>
    <m/>
    <m/>
  </r>
  <r>
    <x v="5"/>
    <s v="Expense"/>
    <s v="Line Item"/>
    <s v="N/A"/>
    <x v="112"/>
    <s v="Subcontracted Direct Care 206"/>
    <m/>
    <m/>
  </r>
  <r>
    <x v="5"/>
    <s v="Expense"/>
    <s v="Line Item"/>
    <s v="N/A"/>
    <x v="113"/>
    <s v="Staff Training 204"/>
    <m/>
    <m/>
  </r>
  <r>
    <x v="5"/>
    <s v="Expense"/>
    <s v="Line Item"/>
    <s v="N/A"/>
    <x v="114"/>
    <s v="Staff Mileage / Travel 205"/>
    <m/>
    <n v="972"/>
  </r>
  <r>
    <x v="5"/>
    <s v="Expense"/>
    <s v="Line Item"/>
    <s v="N/A"/>
    <x v="115"/>
    <s v="Meals 207"/>
    <m/>
    <m/>
  </r>
  <r>
    <x v="5"/>
    <s v="Expense"/>
    <s v="Line Item"/>
    <s v="N/A"/>
    <x v="116"/>
    <s v="Client Transportation 208"/>
    <m/>
    <m/>
  </r>
  <r>
    <x v="5"/>
    <s v="Expense"/>
    <s v="Line Item"/>
    <s v="N/A"/>
    <x v="117"/>
    <s v="Vehicle Expenses 208"/>
    <m/>
    <m/>
  </r>
  <r>
    <x v="5"/>
    <s v="Expense"/>
    <s v="Line Item"/>
    <s v="N/A"/>
    <x v="118"/>
    <s v="Vehicle Depreciation 208"/>
    <m/>
    <m/>
  </r>
  <r>
    <x v="5"/>
    <s v="Expense"/>
    <s v="Line Item"/>
    <s v="N/A"/>
    <x v="119"/>
    <s v="Incidental Medical /Medicine/Pharmacy 209"/>
    <m/>
    <m/>
  </r>
  <r>
    <x v="5"/>
    <s v="Expense"/>
    <s v="Line Item"/>
    <s v="N/A"/>
    <x v="120"/>
    <s v="Client Personal Allowances 211"/>
    <m/>
    <m/>
  </r>
  <r>
    <x v="5"/>
    <s v="Expense"/>
    <s v="Line Item"/>
    <s v="N/A"/>
    <x v="121"/>
    <s v="Provision Material Goods/Svs./Benefits 212"/>
    <m/>
    <m/>
  </r>
  <r>
    <x v="5"/>
    <s v="Expense"/>
    <s v="Line Item"/>
    <s v="N/A"/>
    <x v="122"/>
    <s v="Direct Client Wages 214"/>
    <m/>
    <m/>
  </r>
  <r>
    <x v="5"/>
    <s v="Expense"/>
    <s v="Line Item"/>
    <s v="N/A"/>
    <x v="123"/>
    <s v="Other Commercial Prod. &amp; Svs. 214"/>
    <m/>
    <m/>
  </r>
  <r>
    <x v="5"/>
    <s v="Expense"/>
    <s v="Line Item"/>
    <s v="N/A"/>
    <x v="124"/>
    <s v="Program Supplies &amp; Materials 215"/>
    <m/>
    <n v="652"/>
  </r>
  <r>
    <x v="5"/>
    <s v="Expense"/>
    <s v="Line Item"/>
    <s v="N/A"/>
    <x v="125"/>
    <s v="Non Charitable Expenses"/>
    <m/>
    <m/>
  </r>
  <r>
    <x v="5"/>
    <s v="Expense"/>
    <s v="Line Item"/>
    <s v="N/A"/>
    <x v="126"/>
    <s v="Other Expense"/>
    <m/>
    <m/>
  </r>
  <r>
    <x v="5"/>
    <s v="Expense"/>
    <s v="Total"/>
    <s v="N/A"/>
    <x v="127"/>
    <s v="Total Other Program Expense"/>
    <m/>
    <n v="1624"/>
  </r>
  <r>
    <x v="5"/>
    <s v="Expense"/>
    <s v="Line Item"/>
    <s v="N/A"/>
    <x v="128"/>
    <s v="Other Professional Fees &amp; Other Admin. Exp. 410"/>
    <m/>
    <n v="298"/>
  </r>
  <r>
    <x v="5"/>
    <s v="Expense"/>
    <s v="Line Item"/>
    <s v="N/A"/>
    <x v="129"/>
    <s v="Leased Office/Program Office Equip.410,390"/>
    <m/>
    <m/>
  </r>
  <r>
    <x v="5"/>
    <s v="Expense"/>
    <s v="Line Item"/>
    <s v="N/A"/>
    <x v="130"/>
    <s v="Office Equipment Depreciation 410"/>
    <m/>
    <m/>
  </r>
  <r>
    <x v="5"/>
    <s v="Expense"/>
    <s v="Line Item"/>
    <s v="N/A"/>
    <x v="131"/>
    <s v="Program Support 216"/>
    <m/>
    <n v="1677"/>
  </r>
  <r>
    <x v="5"/>
    <s v="Expense"/>
    <s v="Line Item"/>
    <s v="N/A"/>
    <x v="132"/>
    <s v="Professional Insurance 410"/>
    <m/>
    <n v="820"/>
  </r>
  <r>
    <x v="5"/>
    <s v="Expense"/>
    <s v="Line Item"/>
    <s v="N/A"/>
    <x v="133"/>
    <s v="Working Capital Interest 410"/>
    <m/>
    <m/>
  </r>
  <r>
    <x v="5"/>
    <s v="Expense"/>
    <s v="Total"/>
    <s v="N/A"/>
    <x v="134"/>
    <s v="Total Direct Administrative Expense"/>
    <m/>
    <n v="2795"/>
  </r>
  <r>
    <x v="5"/>
    <s v="Expense"/>
    <s v="Line Item"/>
    <s v="N/A"/>
    <x v="135"/>
    <s v="Admin (M&amp;G) Reporting Center Allocation"/>
    <m/>
    <n v="12020.187682825028"/>
  </r>
  <r>
    <x v="5"/>
    <s v="Expense"/>
    <s v="Total"/>
    <s v="N/A"/>
    <x v="136"/>
    <s v="Total Reimbursable Expense"/>
    <m/>
    <n v="104772.18768282502"/>
  </r>
  <r>
    <x v="5"/>
    <s v="Expense"/>
    <s v="Line Item"/>
    <s v="N/A"/>
    <x v="137"/>
    <s v="Direct State/Federal Non-Reimbursable Expense"/>
    <m/>
    <m/>
  </r>
  <r>
    <x v="5"/>
    <s v="Expense"/>
    <s v="Line Item"/>
    <s v="N/A"/>
    <x v="138"/>
    <s v="Allocation of State/Fed Non-Reimbursable Expense"/>
    <m/>
    <m/>
  </r>
  <r>
    <x v="5"/>
    <s v="Expense"/>
    <s v="Total"/>
    <s v="N/A"/>
    <x v="139"/>
    <s v="TOTAL EXPENSE"/>
    <m/>
    <n v="104772.18768282502"/>
  </r>
  <r>
    <x v="5"/>
    <s v="Expense"/>
    <s v="Total"/>
    <s v="N/A"/>
    <x v="140"/>
    <s v="TOTAL REVENUE = 53R"/>
    <m/>
    <n v="103188"/>
  </r>
  <r>
    <x v="5"/>
    <s v="Expense"/>
    <s v="Line Item"/>
    <s v="N/A"/>
    <x v="141"/>
    <s v="OPERATING RESULTS"/>
    <m/>
    <n v="-1584.1876828250242"/>
  </r>
  <r>
    <x v="5"/>
    <s v="Non-Reimbursable"/>
    <s v="Line Item"/>
    <s v="N/A"/>
    <x v="142"/>
    <s v="Direct Employee Compensation &amp; Related Exp."/>
    <m/>
    <m/>
  </r>
  <r>
    <x v="5"/>
    <s v="Non-Reimbursable"/>
    <s v="Line Item"/>
    <s v="N/A"/>
    <x v="143"/>
    <s v="Direct Occupancy"/>
    <m/>
    <m/>
  </r>
  <r>
    <x v="5"/>
    <s v="Non-Reimbursable"/>
    <s v="Line Item"/>
    <s v="N/A"/>
    <x v="144"/>
    <s v="Direct Other Program/Operating"/>
    <m/>
    <m/>
  </r>
  <r>
    <x v="5"/>
    <s v="Non-Reimbursable"/>
    <s v="Line Item"/>
    <s v="N/A"/>
    <x v="145"/>
    <s v="Direct Subcontract Expense"/>
    <m/>
    <m/>
  </r>
  <r>
    <x v="5"/>
    <s v="Non-Reimbursable"/>
    <s v="Line Item"/>
    <s v="N/A"/>
    <x v="146"/>
    <s v="Direct Administrative Expense"/>
    <m/>
    <m/>
  </r>
  <r>
    <x v="5"/>
    <s v="Non-Reimbursable"/>
    <s v="Line Item"/>
    <s v="N/A"/>
    <x v="147"/>
    <s v="Direct Other Expense"/>
    <m/>
    <m/>
  </r>
  <r>
    <x v="5"/>
    <s v="Non-Reimbursable"/>
    <s v="Line Item"/>
    <s v="N/A"/>
    <x v="148"/>
    <s v="Direct Depreciation"/>
    <m/>
    <m/>
  </r>
  <r>
    <x v="5"/>
    <s v="Non-Reimbursable"/>
    <s v="Total"/>
    <s v="N/A"/>
    <x v="149"/>
    <s v="Total Direct Non-Reimbursable (Tie to 54E)"/>
    <m/>
    <n v="0"/>
  </r>
  <r>
    <x v="5"/>
    <s v="Non-Reimbursable"/>
    <s v="Total"/>
    <s v="N/A"/>
    <x v="150"/>
    <s v="Total Direct and Allocated Non-Reimb. (54E+55E)"/>
    <m/>
    <n v="0"/>
  </r>
  <r>
    <x v="5"/>
    <s v="Non-Reimbursable"/>
    <s v="Line Item"/>
    <s v="N/A"/>
    <x v="151"/>
    <s v="Eligible Non-Reimbursable Exp. Revenue Offsets "/>
    <m/>
    <n v="2940"/>
  </r>
  <r>
    <x v="5"/>
    <s v="Non-Reimbursable"/>
    <s v="Line Item"/>
    <s v="N/A"/>
    <x v="152"/>
    <s v="Capital Budget Revenue Adjustment"/>
    <m/>
    <m/>
  </r>
  <r>
    <x v="5"/>
    <s v="Non-Reimbursable"/>
    <s v="Line Item"/>
    <s v="N/A"/>
    <x v="153"/>
    <s v="Excess of Non-Reimbursable Expense Over Offsets"/>
    <m/>
    <n v="-2940"/>
  </r>
  <r>
    <x v="6"/>
    <s v="Revenue"/>
    <s v="Line Item"/>
    <s v="N/A"/>
    <x v="0"/>
    <s v="Contrib., Gifts, Leg., Bequests, Spec. Ev."/>
    <m/>
    <n v="2333"/>
  </r>
  <r>
    <x v="6"/>
    <s v="Revenue"/>
    <s v="Line Item"/>
    <s v="N/A"/>
    <x v="1"/>
    <s v="Gov. In-Kind/Capital Budget"/>
    <m/>
    <m/>
  </r>
  <r>
    <x v="6"/>
    <s v="Revenue"/>
    <s v="Line Item"/>
    <s v="N/A"/>
    <x v="2"/>
    <s v="Private IN-Kind"/>
    <m/>
    <n v="167"/>
  </r>
  <r>
    <x v="6"/>
    <s v="Revenue"/>
    <s v="Total"/>
    <s v="N/A"/>
    <x v="3"/>
    <s v="Total Contribution and In-Kind"/>
    <m/>
    <n v="2500"/>
  </r>
  <r>
    <x v="6"/>
    <s v="Revenue"/>
    <s v="Line Item"/>
    <s v="N/A"/>
    <x v="4"/>
    <s v="Mass Gov. Grant"/>
    <m/>
    <m/>
  </r>
  <r>
    <x v="6"/>
    <s v="Revenue"/>
    <s v="Line Item"/>
    <s v="N/A"/>
    <x v="5"/>
    <s v="Other Grant (exclud. Fed.Direct)"/>
    <m/>
    <m/>
  </r>
  <r>
    <x v="6"/>
    <s v="Revenue"/>
    <s v="Total"/>
    <s v="N/A"/>
    <x v="6"/>
    <s v="Total Grants"/>
    <m/>
    <n v="0"/>
  </r>
  <r>
    <x v="6"/>
    <s v="Revenue"/>
    <s v="Line Item"/>
    <s v="N/A"/>
    <x v="7"/>
    <s v="Dept. of Mental Health (DMH)"/>
    <m/>
    <m/>
  </r>
  <r>
    <x v="6"/>
    <s v="Revenue"/>
    <s v="Line Item"/>
    <s v="N/A"/>
    <x v="8"/>
    <s v="Dept.of Developmental Services(DDS/DMR)"/>
    <m/>
    <m/>
  </r>
  <r>
    <x v="6"/>
    <s v="Revenue"/>
    <s v="Line Item"/>
    <s v="N/A"/>
    <x v="9"/>
    <s v="Dept. of Public Health (DPH)"/>
    <m/>
    <m/>
  </r>
  <r>
    <x v="6"/>
    <s v="Revenue"/>
    <s v="Line Item"/>
    <s v="N/A"/>
    <x v="10"/>
    <s v="Dept.of Children and Families (DCF/DSS)"/>
    <m/>
    <n v="113113"/>
  </r>
  <r>
    <x v="6"/>
    <s v="Revenue"/>
    <s v="Line Item"/>
    <s v="N/A"/>
    <x v="11"/>
    <s v="Dept. of Transitional Assist (DTA/WEL)"/>
    <m/>
    <m/>
  </r>
  <r>
    <x v="6"/>
    <s v="Revenue"/>
    <s v="Line Item"/>
    <s v="N/A"/>
    <x v="12"/>
    <s v="Dept. of Youth Services (DYS)"/>
    <m/>
    <m/>
  </r>
  <r>
    <x v="6"/>
    <s v="Revenue"/>
    <s v="Line Item"/>
    <s v="N/A"/>
    <x v="13"/>
    <s v="Health Care Fin &amp; Policy (HCF)-Contract"/>
    <m/>
    <m/>
  </r>
  <r>
    <x v="6"/>
    <s v="Revenue"/>
    <s v="Line Item"/>
    <s v="N/A"/>
    <x v="14"/>
    <s v="Health Care Fin &amp; Policy (HCF)-UCP"/>
    <m/>
    <m/>
  </r>
  <r>
    <x v="6"/>
    <s v="Revenue"/>
    <s v="Line Item"/>
    <s v="N/A"/>
    <x v="15"/>
    <s v="MA. Comm. For the Blind (MCB)"/>
    <m/>
    <m/>
  </r>
  <r>
    <x v="6"/>
    <s v="Revenue"/>
    <s v="Line Item"/>
    <s v="N/A"/>
    <x v="16"/>
    <s v="MA. Comm. for Deaf &amp; H H (MCD)"/>
    <m/>
    <m/>
  </r>
  <r>
    <x v="6"/>
    <s v="Revenue"/>
    <s v="Line Item"/>
    <s v="N/A"/>
    <x v="17"/>
    <s v="MA. Rehabilitation Commission (MRC)"/>
    <m/>
    <m/>
  </r>
  <r>
    <x v="6"/>
    <s v="Revenue"/>
    <s v="Line Item"/>
    <s v="N/A"/>
    <x v="18"/>
    <s v="MA. Off. for Refugees &amp; Immigr.(ORI)"/>
    <m/>
    <m/>
  </r>
  <r>
    <x v="6"/>
    <s v="Revenue"/>
    <s v="Line Item"/>
    <s v="N/A"/>
    <x v="19"/>
    <s v="Dept.of Early Educ. &amp; Care  (EEC)-Contract"/>
    <m/>
    <m/>
  </r>
  <r>
    <x v="6"/>
    <s v="Revenue"/>
    <s v="Line Item"/>
    <s v="N/A"/>
    <x v="20"/>
    <s v="Dept.of Early Educ. &amp; Care (EEC)-Voucher"/>
    <m/>
    <m/>
  </r>
  <r>
    <x v="6"/>
    <s v="Revenue"/>
    <s v="Line Item"/>
    <s v="N/A"/>
    <x v="21"/>
    <s v="Dept of Correction (DOC)"/>
    <m/>
    <m/>
  </r>
  <r>
    <x v="6"/>
    <s v="Revenue"/>
    <s v="Line Item"/>
    <s v="N/A"/>
    <x v="22"/>
    <s v="Dept. of Elementary &amp; Secondary Educ. (DOE)"/>
    <m/>
    <m/>
  </r>
  <r>
    <x v="6"/>
    <s v="Revenue"/>
    <s v="Line Item"/>
    <s v="N/A"/>
    <x v="23"/>
    <s v="Parole Board (PAR)"/>
    <m/>
    <m/>
  </r>
  <r>
    <x v="6"/>
    <s v="Revenue"/>
    <s v="Line Item"/>
    <s v="N/A"/>
    <x v="24"/>
    <s v="Veteran's Services (VET)"/>
    <m/>
    <m/>
  </r>
  <r>
    <x v="6"/>
    <s v="Revenue"/>
    <s v="Line Item"/>
    <s v="N/A"/>
    <x v="25"/>
    <s v="Ex. Off. of Elder Affairs (ELD)"/>
    <m/>
    <m/>
  </r>
  <r>
    <x v="6"/>
    <s v="Revenue"/>
    <s v="Line Item"/>
    <s v="N/A"/>
    <x v="26"/>
    <s v="Div.of Housing &amp; Community Develop(OCD)"/>
    <m/>
    <m/>
  </r>
  <r>
    <x v="6"/>
    <s v="Revenue"/>
    <s v="Line Item"/>
    <s v="N/A"/>
    <x v="27"/>
    <s v="POS Subcontract"/>
    <m/>
    <m/>
  </r>
  <r>
    <x v="6"/>
    <s v="Revenue"/>
    <s v="Line Item"/>
    <s v="N/A"/>
    <x v="28"/>
    <s v="Other Mass. State Agency POS"/>
    <m/>
    <n v="1338"/>
  </r>
  <r>
    <x v="6"/>
    <s v="Revenue"/>
    <s v="Line Item"/>
    <s v="N/A"/>
    <x v="29"/>
    <s v="Mass State Agency Non - POS"/>
    <m/>
    <m/>
  </r>
  <r>
    <x v="6"/>
    <s v="Revenue"/>
    <s v="Line Item"/>
    <s v="N/A"/>
    <x v="30"/>
    <s v="Mass. Local Govt/Quasi-Govt. Entities"/>
    <m/>
    <m/>
  </r>
  <r>
    <x v="6"/>
    <s v="Revenue"/>
    <s v="Line Item"/>
    <s v="N/A"/>
    <x v="31"/>
    <s v="Non-Mass. State/Local Government"/>
    <m/>
    <m/>
  </r>
  <r>
    <x v="6"/>
    <s v="Revenue"/>
    <s v="Line Item"/>
    <s v="N/A"/>
    <x v="32"/>
    <s v="Direct Federal Grants/Contracts"/>
    <m/>
    <m/>
  </r>
  <r>
    <x v="6"/>
    <s v="Revenue"/>
    <s v="Line Item"/>
    <s v="N/A"/>
    <x v="33"/>
    <s v="Medicaid - Direct Payments"/>
    <m/>
    <m/>
  </r>
  <r>
    <x v="6"/>
    <s v="Revenue"/>
    <s v="Line Item"/>
    <s v="N/A"/>
    <x v="34"/>
    <s v="Medicaid - MBHP Subcontract"/>
    <m/>
    <n v="0"/>
  </r>
  <r>
    <x v="6"/>
    <s v="Revenue"/>
    <s v="Line Item"/>
    <s v="N/A"/>
    <x v="35"/>
    <s v="Medicare"/>
    <m/>
    <m/>
  </r>
  <r>
    <x v="6"/>
    <s v="Revenue"/>
    <s v="Line Item"/>
    <s v="N/A"/>
    <x v="36"/>
    <s v="Mass. Govt. Client Stipends"/>
    <m/>
    <m/>
  </r>
  <r>
    <x v="6"/>
    <s v="Revenue"/>
    <s v="Line Item"/>
    <s v="N/A"/>
    <x v="37"/>
    <s v="Client Resources"/>
    <m/>
    <m/>
  </r>
  <r>
    <x v="6"/>
    <s v="Revenue"/>
    <s v="Line Item"/>
    <s v="N/A"/>
    <x v="38"/>
    <s v="Mass. spon.client SF/3rd Pty offsets"/>
    <m/>
    <m/>
  </r>
  <r>
    <x v="6"/>
    <s v="Revenue"/>
    <s v="Line Item"/>
    <s v="N/A"/>
    <x v="39"/>
    <s v="Other Publicly sponsored client offsets"/>
    <m/>
    <m/>
  </r>
  <r>
    <x v="6"/>
    <s v="Revenue"/>
    <s v="Line Item"/>
    <s v="N/A"/>
    <x v="40"/>
    <s v="Private Client Fees (excluding 3rd Pty)"/>
    <m/>
    <m/>
  </r>
  <r>
    <x v="6"/>
    <s v="Revenue"/>
    <s v="Line Item"/>
    <s v="N/A"/>
    <x v="41"/>
    <s v="Private Client 3rd Pty/other offsets"/>
    <m/>
    <m/>
  </r>
  <r>
    <x v="6"/>
    <s v="Revenue"/>
    <s v="Total"/>
    <s v="N/A"/>
    <x v="42"/>
    <s v="Total Assistance and Fees"/>
    <m/>
    <n v="114451"/>
  </r>
  <r>
    <x v="6"/>
    <s v="Revenue"/>
    <s v="Line Item"/>
    <s v="N/A"/>
    <x v="43"/>
    <s v="Federated Fundraising"/>
    <m/>
    <n v="8985"/>
  </r>
  <r>
    <x v="6"/>
    <s v="Revenue"/>
    <s v="Line Item"/>
    <s v="N/A"/>
    <x v="44"/>
    <s v="Commercial Activities"/>
    <m/>
    <m/>
  </r>
  <r>
    <x v="6"/>
    <s v="Revenue"/>
    <s v="Line Item"/>
    <s v="N/A"/>
    <x v="45"/>
    <s v="Non-Charitable Revenue"/>
    <m/>
    <m/>
  </r>
  <r>
    <x v="6"/>
    <s v="Revenue"/>
    <s v="Line Item"/>
    <s v="N/A"/>
    <x v="46"/>
    <s v="Investment Revenue"/>
    <m/>
    <m/>
  </r>
  <r>
    <x v="6"/>
    <s v="Revenue"/>
    <s v="Line Item"/>
    <s v="N/A"/>
    <x v="47"/>
    <s v="Other Revenue"/>
    <m/>
    <n v="11"/>
  </r>
  <r>
    <x v="6"/>
    <s v="Revenue"/>
    <s v="Line Item"/>
    <s v="N/A"/>
    <x v="48"/>
    <s v="Allocated Admin (M&amp;G) Revenue"/>
    <m/>
    <m/>
  </r>
  <r>
    <x v="6"/>
    <s v="Revenue"/>
    <s v="Line Item"/>
    <s v="N/A"/>
    <x v="49"/>
    <s v="Released Net Assets-Program"/>
    <m/>
    <m/>
  </r>
  <r>
    <x v="6"/>
    <s v="Revenue"/>
    <s v="Line Item"/>
    <s v="N/A"/>
    <x v="50"/>
    <s v="Released Net Assets-Equipment"/>
    <m/>
    <m/>
  </r>
  <r>
    <x v="6"/>
    <s v="Revenue"/>
    <s v="Line Item"/>
    <s v="N/A"/>
    <x v="51"/>
    <s v="Released Net Assets-Time"/>
    <m/>
    <m/>
  </r>
  <r>
    <x v="6"/>
    <s v="Revenue"/>
    <s v="Total"/>
    <s v="N/A"/>
    <x v="52"/>
    <s v="Total Revenue = 57E"/>
    <m/>
    <n v="125947"/>
  </r>
  <r>
    <x v="6"/>
    <s v="Salary Expense"/>
    <s v="Line Item"/>
    <s v="Management"/>
    <x v="53"/>
    <s v="Program Director (UFR Title 102)"/>
    <m/>
    <m/>
  </r>
  <r>
    <x v="6"/>
    <s v="Salary Expense"/>
    <s v="Line Item"/>
    <s v="Management"/>
    <x v="54"/>
    <s v="Program Function Manager (UFR Title 101)"/>
    <n v="0.2"/>
    <n v="10651"/>
  </r>
  <r>
    <x v="6"/>
    <s v="Salary Expense"/>
    <s v="Line Item"/>
    <s v="Management"/>
    <x v="55"/>
    <s v="Asst. Program Director (UFR Title 103)"/>
    <m/>
    <m/>
  </r>
  <r>
    <x v="6"/>
    <s v="Salary Expense"/>
    <s v="Line Item"/>
    <s v="Management"/>
    <x v="56"/>
    <s v="Supervising Professional (UFR Title 104) "/>
    <m/>
    <m/>
  </r>
  <r>
    <x v="6"/>
    <s v="Salary Expense"/>
    <s v="Line Item"/>
    <s v="Direct Care"/>
    <x v="57"/>
    <s v="Physician &amp; Psychiatrist  (UFR Title 105 &amp; 121)"/>
    <m/>
    <m/>
  </r>
  <r>
    <x v="6"/>
    <s v="Salary Expense"/>
    <s v="Line Item"/>
    <s v="Direct Care"/>
    <x v="58"/>
    <s v="Physician Asst. (UFR Title 106)"/>
    <m/>
    <m/>
  </r>
  <r>
    <x v="6"/>
    <s v="Salary Expense"/>
    <s v="Line Item"/>
    <s v="Direct Care"/>
    <x v="59"/>
    <s v="N. Midwife, N.P., Psych N.,N.A., R.N.- MA (Title 107)"/>
    <m/>
    <m/>
  </r>
  <r>
    <x v="6"/>
    <s v="Salary Expense"/>
    <s v="Line Item"/>
    <s v="Direct Care"/>
    <x v="60"/>
    <s v="R.N. - Non Masters (UFR Title 108)"/>
    <m/>
    <m/>
  </r>
  <r>
    <x v="6"/>
    <s v="Salary Expense"/>
    <s v="Line Item"/>
    <s v="Direct Care"/>
    <x v="61"/>
    <s v="L.P.N. (UFR Title 109) "/>
    <m/>
    <m/>
  </r>
  <r>
    <x v="6"/>
    <s v="Salary Expense"/>
    <s v="Line Item"/>
    <s v="Direct Care"/>
    <x v="62"/>
    <s v="Pharmacist (UFR Title 110)"/>
    <m/>
    <m/>
  </r>
  <r>
    <x v="6"/>
    <s v="Salary Expense"/>
    <s v="Line Item"/>
    <s v="Direct Care"/>
    <x v="63"/>
    <s v="Occupational Therapist (UFR Title 111)"/>
    <m/>
    <m/>
  </r>
  <r>
    <x v="6"/>
    <s v="Salary Expense"/>
    <s v="Line Item"/>
    <s v="Direct Care"/>
    <x v="64"/>
    <s v="Physical Therapist (UFR Title 112)"/>
    <m/>
    <m/>
  </r>
  <r>
    <x v="6"/>
    <s v="Salary Expense"/>
    <s v="Line Item"/>
    <s v="Direct Care"/>
    <x v="65"/>
    <s v="Speech / Lang. Pathol., Audiologist (UFR Title 113)"/>
    <m/>
    <m/>
  </r>
  <r>
    <x v="6"/>
    <s v="Salary Expense"/>
    <s v="Line Item"/>
    <s v="Direct Care"/>
    <x v="66"/>
    <s v="Dietician / Nutritionist (UFR Title 114)"/>
    <m/>
    <m/>
  </r>
  <r>
    <x v="6"/>
    <s v="Salary Expense"/>
    <s v="Line Item"/>
    <s v="Direct Care"/>
    <x v="67"/>
    <s v="Spec. Education Teacher (UFR Title 115)"/>
    <m/>
    <m/>
  </r>
  <r>
    <x v="6"/>
    <s v="Salary Expense"/>
    <s v="Line Item"/>
    <s v="Direct Care"/>
    <x v="68"/>
    <s v="Teacher (UFR Title 116)"/>
    <m/>
    <m/>
  </r>
  <r>
    <x v="6"/>
    <s v="Salary Expense"/>
    <s v="Line Item"/>
    <s v="Direct Care"/>
    <x v="69"/>
    <s v="Day Care Director (UFR Title 117)"/>
    <m/>
    <m/>
  </r>
  <r>
    <x v="6"/>
    <s v="Salary Expense"/>
    <s v="Line Item"/>
    <s v="Direct Care"/>
    <x v="70"/>
    <s v="Day Care Lead Teacher (UFR Title 118)"/>
    <m/>
    <m/>
  </r>
  <r>
    <x v="6"/>
    <s v="Salary Expense"/>
    <s v="Line Item"/>
    <s v="Direct Care"/>
    <x v="71"/>
    <s v="Day Care Teacher (UFR Title 119)"/>
    <m/>
    <m/>
  </r>
  <r>
    <x v="6"/>
    <s v="Salary Expense"/>
    <s v="Line Item"/>
    <s v="Direct Care"/>
    <x v="72"/>
    <s v="Day Care Asst. Teacher / Aide (UFR Title 120)"/>
    <m/>
    <m/>
  </r>
  <r>
    <x v="6"/>
    <s v="Salary Expense"/>
    <s v="Line Item"/>
    <s v="Direct Care"/>
    <x v="73"/>
    <s v="Psychologist - Doctorate (UFR Title 122)"/>
    <m/>
    <m/>
  </r>
  <r>
    <x v="6"/>
    <s v="Salary Expense"/>
    <s v="Line Item"/>
    <s v="Direct Care"/>
    <x v="74"/>
    <s v="Clinician-(formerly Psych.Masters)(UFR Title 123)"/>
    <m/>
    <m/>
  </r>
  <r>
    <x v="6"/>
    <s v="Salary Expense"/>
    <s v="Line Item"/>
    <s v="Direct Care"/>
    <x v="75"/>
    <s v="Social Worker - L.I.C.S.W. (UFR Title 124)"/>
    <m/>
    <m/>
  </r>
  <r>
    <x v="6"/>
    <s v="Salary Expense"/>
    <s v="Line Item"/>
    <s v="Direct Care"/>
    <x v="76"/>
    <s v="Social Worker - L.C.S.W., L.S.W (UFR Title 125 &amp; 126)"/>
    <n v="0.1"/>
    <n v="8414"/>
  </r>
  <r>
    <x v="6"/>
    <s v="Salary Expense"/>
    <s v="Line Item"/>
    <s v="Direct Care"/>
    <x v="77"/>
    <s v="Licensed Counselor (UFR Title 127)"/>
    <m/>
    <m/>
  </r>
  <r>
    <x v="6"/>
    <s v="Salary Expense"/>
    <s v="Line Item"/>
    <s v="Direct Care"/>
    <x v="78"/>
    <s v="Cert. Voc. Rehab. Counselor (UFR Title 128)"/>
    <m/>
    <m/>
  </r>
  <r>
    <x v="6"/>
    <s v="Salary Expense"/>
    <s v="Line Item"/>
    <s v="Direct Care"/>
    <x v="79"/>
    <s v="Cert. Alch. &amp;/or Drug Abuse Counselor (UFR Title 129)"/>
    <m/>
    <m/>
  </r>
  <r>
    <x v="6"/>
    <s v="Salary Expense"/>
    <s v="Line Item"/>
    <s v="Direct Care"/>
    <x v="80"/>
    <s v="Counselor (UFR Title 130)"/>
    <m/>
    <m/>
  </r>
  <r>
    <x v="6"/>
    <s v="Salary Expense"/>
    <s v="Line Item"/>
    <s v="Direct Care"/>
    <x v="81"/>
    <s v="Case Worker / Manager - Masters (UFR Title 131)"/>
    <m/>
    <m/>
  </r>
  <r>
    <x v="6"/>
    <s v="Salary Expense"/>
    <s v="Line Item"/>
    <s v="Direct Care"/>
    <x v="82"/>
    <s v="Case Worker / Manager (UFR Title 132)"/>
    <m/>
    <m/>
  </r>
  <r>
    <x v="6"/>
    <s v="Salary Expense"/>
    <s v="Line Item"/>
    <s v="Direct Care"/>
    <x v="83"/>
    <s v="Direct Care / Prog. Staff Superv. (UFR Title 133)"/>
    <m/>
    <m/>
  </r>
  <r>
    <x v="6"/>
    <s v="Salary Expense"/>
    <s v="Line Item"/>
    <s v="Direct Care"/>
    <x v="84"/>
    <s v="Direct Care / Prog. Staff III (UFR Title 134)"/>
    <m/>
    <m/>
  </r>
  <r>
    <x v="6"/>
    <s v="Salary Expense"/>
    <s v="Line Item"/>
    <s v="Direct Care"/>
    <x v="85"/>
    <s v="Direct Care / Prog. Staff II (UFR Title 135)"/>
    <m/>
    <m/>
  </r>
  <r>
    <x v="6"/>
    <s v="Salary Expense"/>
    <s v="Line Item"/>
    <s v="Direct Care"/>
    <x v="86"/>
    <s v="Direct Care / Prog. Staff I (UFR Title 136)"/>
    <n v="1.47"/>
    <n v="66908"/>
  </r>
  <r>
    <x v="6"/>
    <s v="Salary Expense"/>
    <s v="Line Item"/>
    <s v="Clerical/Support"/>
    <x v="87"/>
    <s v="Prog. Secretarial / Clerical Staff (UFR Title 137)"/>
    <n v="0.08"/>
    <n v="7230"/>
  </r>
  <r>
    <x v="6"/>
    <s v="Salary Expense"/>
    <s v="Line Item"/>
    <s v="Clerical/Support"/>
    <x v="88"/>
    <s v="Maintainence, House/Groundskeeping, Cook 138"/>
    <m/>
    <m/>
  </r>
  <r>
    <x v="6"/>
    <s v="Salary Expense"/>
    <s v="Line Item"/>
    <s v="Clerical/Support"/>
    <x v="89"/>
    <s v="Direct Care / Driver Staff (UFR Title 138)"/>
    <m/>
    <m/>
  </r>
  <r>
    <x v="6"/>
    <s v="Salary Expense"/>
    <s v="Line Item"/>
    <s v="N/A"/>
    <x v="90"/>
    <s v="Direct Care Overtime, Shift Differential and Relief "/>
    <s v="XXXXXX"/>
    <m/>
  </r>
  <r>
    <x v="6"/>
    <s v="Salary Expense"/>
    <s v="Total"/>
    <s v="N/A"/>
    <x v="91"/>
    <s v="Total Direct Program Staff = 1E"/>
    <n v="1.85"/>
    <n v="93203"/>
  </r>
  <r>
    <x v="6"/>
    <s v="Expense"/>
    <s v="Total"/>
    <s v="N/A"/>
    <x v="92"/>
    <s v="Total Direct Program Staff = 39S"/>
    <n v="1.85"/>
    <n v="93203"/>
  </r>
  <r>
    <x v="6"/>
    <s v="Expense"/>
    <s v="Line Item"/>
    <s v="N/A"/>
    <x v="93"/>
    <s v="Chief Executive Officer"/>
    <m/>
    <m/>
  </r>
  <r>
    <x v="6"/>
    <s v="Expense"/>
    <s v="Line Item"/>
    <s v="N/A"/>
    <x v="94"/>
    <s v="Chief Financial Officer"/>
    <m/>
    <m/>
  </r>
  <r>
    <x v="6"/>
    <s v="Expense"/>
    <s v="Line Item"/>
    <s v="N/A"/>
    <x v="95"/>
    <s v="Accting/Clerical Support"/>
    <m/>
    <m/>
  </r>
  <r>
    <x v="6"/>
    <s v="Expense"/>
    <s v="Line Item"/>
    <s v="N/A"/>
    <x v="96"/>
    <s v="Admin Maint/House-Grndskeeping"/>
    <m/>
    <m/>
  </r>
  <r>
    <x v="6"/>
    <s v="Expense"/>
    <s v="Total"/>
    <s v="N/A"/>
    <x v="97"/>
    <s v="Total Admin Employee"/>
    <n v="0"/>
    <n v="0"/>
  </r>
  <r>
    <x v="6"/>
    <s v="Expense"/>
    <s v="Line Item"/>
    <s v="N/A"/>
    <x v="98"/>
    <s v="Commerical products &amp; Svs/Mkting"/>
    <m/>
    <m/>
  </r>
  <r>
    <x v="6"/>
    <s v="Expense"/>
    <s v="Total"/>
    <s v="N/A"/>
    <x v="99"/>
    <s v="Total FTE/Salary/Wages"/>
    <n v="1.85"/>
    <n v="93203"/>
  </r>
  <r>
    <x v="6"/>
    <s v="Expense"/>
    <s v="Line Item"/>
    <s v="N/A"/>
    <x v="100"/>
    <s v="Payroll Taxes 150"/>
    <m/>
    <n v="9336"/>
  </r>
  <r>
    <x v="6"/>
    <s v="Expense"/>
    <s v="Line Item"/>
    <s v="N/A"/>
    <x v="101"/>
    <s v="Fringe Benefits 151"/>
    <m/>
    <n v="8766"/>
  </r>
  <r>
    <x v="6"/>
    <s v="Expense"/>
    <s v="Line Item"/>
    <s v="N/A"/>
    <x v="102"/>
    <s v="Accrual Adjustments"/>
    <m/>
    <n v="1123"/>
  </r>
  <r>
    <x v="6"/>
    <s v="Expense"/>
    <s v="Total"/>
    <s v="N/A"/>
    <x v="103"/>
    <s v="Total Employee Compensation &amp; Rel. Exp."/>
    <m/>
    <n v="112428"/>
  </r>
  <r>
    <x v="6"/>
    <s v="Expense"/>
    <s v="Line Item"/>
    <s v="N/A"/>
    <x v="104"/>
    <s v="Facility and Prog. Equip.Expenses 301,390"/>
    <m/>
    <n v="22257"/>
  </r>
  <r>
    <x v="6"/>
    <s v="Expense"/>
    <s v="Line Item"/>
    <s v="N/A"/>
    <x v="105"/>
    <s v="Facility &amp; Prog. Equip. Depreciation 301"/>
    <m/>
    <n v="1055"/>
  </r>
  <r>
    <x v="6"/>
    <s v="Expense"/>
    <s v="Line Item"/>
    <s v="N/A"/>
    <x v="106"/>
    <s v="Facility Operation/Maint./Furn.390"/>
    <m/>
    <m/>
  </r>
  <r>
    <x v="6"/>
    <s v="Expense"/>
    <s v="Line Item"/>
    <s v="N/A"/>
    <x v="107"/>
    <s v="Facility General Liability Insurance 390"/>
    <m/>
    <m/>
  </r>
  <r>
    <x v="6"/>
    <s v="Expense"/>
    <s v="Total"/>
    <s v="N/A"/>
    <x v="108"/>
    <s v="Total Occupancy"/>
    <m/>
    <n v="23312"/>
  </r>
  <r>
    <x v="6"/>
    <s v="Expense"/>
    <s v="Line Item"/>
    <s v="N/A"/>
    <x v="109"/>
    <s v="Direct Care Consultant 201"/>
    <m/>
    <m/>
  </r>
  <r>
    <x v="6"/>
    <s v="Expense"/>
    <s v="Line Item"/>
    <s v="N/A"/>
    <x v="110"/>
    <s v="Temporary Help 202"/>
    <m/>
    <m/>
  </r>
  <r>
    <x v="6"/>
    <s v="Expense"/>
    <s v="Line Item"/>
    <s v="N/A"/>
    <x v="111"/>
    <s v="Clients and Caregivers Reimb./Stipends 203"/>
    <m/>
    <m/>
  </r>
  <r>
    <x v="6"/>
    <s v="Expense"/>
    <s v="Line Item"/>
    <s v="N/A"/>
    <x v="112"/>
    <s v="Subcontracted Direct Care 206"/>
    <m/>
    <m/>
  </r>
  <r>
    <x v="6"/>
    <s v="Expense"/>
    <s v="Line Item"/>
    <s v="N/A"/>
    <x v="113"/>
    <s v="Staff Training 204"/>
    <m/>
    <n v="72"/>
  </r>
  <r>
    <x v="6"/>
    <s v="Expense"/>
    <s v="Line Item"/>
    <s v="N/A"/>
    <x v="114"/>
    <s v="Staff Mileage / Travel 205"/>
    <m/>
    <n v="2704"/>
  </r>
  <r>
    <x v="6"/>
    <s v="Expense"/>
    <s v="Line Item"/>
    <s v="N/A"/>
    <x v="115"/>
    <s v="Meals 207"/>
    <m/>
    <m/>
  </r>
  <r>
    <x v="6"/>
    <s v="Expense"/>
    <s v="Line Item"/>
    <s v="N/A"/>
    <x v="116"/>
    <s v="Client Transportation 208"/>
    <m/>
    <n v="22"/>
  </r>
  <r>
    <x v="6"/>
    <s v="Expense"/>
    <s v="Line Item"/>
    <s v="N/A"/>
    <x v="117"/>
    <s v="Vehicle Expenses 208"/>
    <m/>
    <m/>
  </r>
  <r>
    <x v="6"/>
    <s v="Expense"/>
    <s v="Line Item"/>
    <s v="N/A"/>
    <x v="118"/>
    <s v="Vehicle Depreciation 208"/>
    <m/>
    <m/>
  </r>
  <r>
    <x v="6"/>
    <s v="Expense"/>
    <s v="Line Item"/>
    <s v="N/A"/>
    <x v="119"/>
    <s v="Incidental Medical /Medicine/Pharmacy 209"/>
    <m/>
    <m/>
  </r>
  <r>
    <x v="6"/>
    <s v="Expense"/>
    <s v="Line Item"/>
    <s v="N/A"/>
    <x v="120"/>
    <s v="Client Personal Allowances 211"/>
    <m/>
    <m/>
  </r>
  <r>
    <x v="6"/>
    <s v="Expense"/>
    <s v="Line Item"/>
    <s v="N/A"/>
    <x v="121"/>
    <s v="Provision Material Goods/Svs./Benefits 212"/>
    <m/>
    <m/>
  </r>
  <r>
    <x v="6"/>
    <s v="Expense"/>
    <s v="Line Item"/>
    <s v="N/A"/>
    <x v="122"/>
    <s v="Direct Client Wages 214"/>
    <m/>
    <m/>
  </r>
  <r>
    <x v="6"/>
    <s v="Expense"/>
    <s v="Line Item"/>
    <s v="N/A"/>
    <x v="123"/>
    <s v="Other Commercial Prod. &amp; Svs. 214"/>
    <m/>
    <m/>
  </r>
  <r>
    <x v="6"/>
    <s v="Expense"/>
    <s v="Line Item"/>
    <s v="N/A"/>
    <x v="124"/>
    <s v="Program Supplies &amp; Materials 215"/>
    <m/>
    <n v="138"/>
  </r>
  <r>
    <x v="6"/>
    <s v="Expense"/>
    <s v="Line Item"/>
    <s v="N/A"/>
    <x v="125"/>
    <s v="Non Charitable Expenses"/>
    <m/>
    <m/>
  </r>
  <r>
    <x v="6"/>
    <s v="Expense"/>
    <s v="Line Item"/>
    <s v="N/A"/>
    <x v="126"/>
    <s v="Other Expense"/>
    <m/>
    <m/>
  </r>
  <r>
    <x v="6"/>
    <s v="Expense"/>
    <s v="Total"/>
    <s v="N/A"/>
    <x v="127"/>
    <s v="Total Other Program Expense"/>
    <m/>
    <n v="2936"/>
  </r>
  <r>
    <x v="6"/>
    <s v="Expense"/>
    <s v="Line Item"/>
    <s v="N/A"/>
    <x v="128"/>
    <s v="Other Professional Fees &amp; Other Admin. Exp. 410"/>
    <m/>
    <n v="672"/>
  </r>
  <r>
    <x v="6"/>
    <s v="Expense"/>
    <s v="Line Item"/>
    <s v="N/A"/>
    <x v="129"/>
    <s v="Leased Office/Program Office Equip.410,390"/>
    <m/>
    <n v="1585"/>
  </r>
  <r>
    <x v="6"/>
    <s v="Expense"/>
    <s v="Line Item"/>
    <s v="N/A"/>
    <x v="130"/>
    <s v="Office Equipment Depreciation 410"/>
    <m/>
    <m/>
  </r>
  <r>
    <x v="6"/>
    <s v="Expense"/>
    <s v="Line Item"/>
    <s v="N/A"/>
    <x v="131"/>
    <s v="Program Support 216"/>
    <m/>
    <n v="494"/>
  </r>
  <r>
    <x v="6"/>
    <s v="Expense"/>
    <s v="Line Item"/>
    <s v="N/A"/>
    <x v="132"/>
    <s v="Professional Insurance 410"/>
    <m/>
    <m/>
  </r>
  <r>
    <x v="6"/>
    <s v="Expense"/>
    <s v="Line Item"/>
    <s v="N/A"/>
    <x v="133"/>
    <s v="Working Capital Interest 410"/>
    <m/>
    <m/>
  </r>
  <r>
    <x v="6"/>
    <s v="Expense"/>
    <s v="Total"/>
    <s v="N/A"/>
    <x v="134"/>
    <s v="Total Direct Administrative Expense"/>
    <m/>
    <n v="2751"/>
  </r>
  <r>
    <x v="6"/>
    <s v="Expense"/>
    <s v="Line Item"/>
    <s v="N/A"/>
    <x v="135"/>
    <s v="Admin (M&amp;G) Reporting Center Allocation"/>
    <m/>
    <n v="24569.972471296351"/>
  </r>
  <r>
    <x v="6"/>
    <s v="Expense"/>
    <s v="Total"/>
    <s v="N/A"/>
    <x v="136"/>
    <s v="Total Reimbursable Expense"/>
    <m/>
    <n v="165996.97247129635"/>
  </r>
  <r>
    <x v="6"/>
    <s v="Expense"/>
    <s v="Line Item"/>
    <s v="N/A"/>
    <x v="137"/>
    <s v="Direct State/Federal Non-Reimbursable Expense"/>
    <m/>
    <n v="168"/>
  </r>
  <r>
    <x v="6"/>
    <s v="Expense"/>
    <s v="Line Item"/>
    <s v="N/A"/>
    <x v="138"/>
    <s v="Allocation of State/Fed Non-Reimbursable Expense"/>
    <m/>
    <m/>
  </r>
  <r>
    <x v="6"/>
    <s v="Expense"/>
    <s v="Total"/>
    <s v="N/A"/>
    <x v="139"/>
    <s v="TOTAL EXPENSE"/>
    <m/>
    <n v="166164.97247129635"/>
  </r>
  <r>
    <x v="6"/>
    <s v="Expense"/>
    <s v="Total"/>
    <s v="N/A"/>
    <x v="140"/>
    <s v="TOTAL REVENUE = 53R"/>
    <m/>
    <n v="125947"/>
  </r>
  <r>
    <x v="6"/>
    <s v="Expense"/>
    <s v="Line Item"/>
    <s v="N/A"/>
    <x v="141"/>
    <s v="OPERATING RESULTS"/>
    <m/>
    <n v="-40217.972471296351"/>
  </r>
  <r>
    <x v="6"/>
    <s v="Non-Reimbursable"/>
    <s v="Line Item"/>
    <s v="N/A"/>
    <x v="142"/>
    <s v="Direct Employee Compensation &amp; Related Exp."/>
    <m/>
    <m/>
  </r>
  <r>
    <x v="6"/>
    <s v="Non-Reimbursable"/>
    <s v="Line Item"/>
    <s v="N/A"/>
    <x v="143"/>
    <s v="Direct Occupancy"/>
    <m/>
    <m/>
  </r>
  <r>
    <x v="6"/>
    <s v="Non-Reimbursable"/>
    <s v="Line Item"/>
    <s v="N/A"/>
    <x v="144"/>
    <s v="Direct Other Program/Operating"/>
    <m/>
    <n v="167"/>
  </r>
  <r>
    <x v="6"/>
    <s v="Non-Reimbursable"/>
    <s v="Line Item"/>
    <s v="N/A"/>
    <x v="145"/>
    <s v="Direct Subcontract Expense"/>
    <m/>
    <m/>
  </r>
  <r>
    <x v="6"/>
    <s v="Non-Reimbursable"/>
    <s v="Line Item"/>
    <s v="N/A"/>
    <x v="146"/>
    <s v="Direct Administrative Expense"/>
    <m/>
    <m/>
  </r>
  <r>
    <x v="6"/>
    <s v="Non-Reimbursable"/>
    <s v="Line Item"/>
    <s v="N/A"/>
    <x v="147"/>
    <s v="Direct Other Expense"/>
    <m/>
    <n v="1"/>
  </r>
  <r>
    <x v="6"/>
    <s v="Non-Reimbursable"/>
    <s v="Line Item"/>
    <s v="N/A"/>
    <x v="148"/>
    <s v="Direct Depreciation"/>
    <m/>
    <m/>
  </r>
  <r>
    <x v="6"/>
    <s v="Non-Reimbursable"/>
    <s v="Total"/>
    <s v="N/A"/>
    <x v="149"/>
    <s v="Total Direct Non-Reimbursable (Tie to 54E)"/>
    <m/>
    <n v="168"/>
  </r>
  <r>
    <x v="6"/>
    <s v="Non-Reimbursable"/>
    <s v="Total"/>
    <s v="N/A"/>
    <x v="150"/>
    <s v="Total Direct and Allocated Non-Reimb. (54E+55E)"/>
    <m/>
    <n v="168"/>
  </r>
  <r>
    <x v="6"/>
    <s v="Non-Reimbursable"/>
    <s v="Line Item"/>
    <s v="N/A"/>
    <x v="151"/>
    <s v="Eligible Non-Reimbursable Exp. Revenue Offsets "/>
    <m/>
    <n v="11496"/>
  </r>
  <r>
    <x v="6"/>
    <s v="Non-Reimbursable"/>
    <s v="Line Item"/>
    <s v="N/A"/>
    <x v="152"/>
    <s v="Capital Budget Revenue Adjustment"/>
    <m/>
    <m/>
  </r>
  <r>
    <x v="6"/>
    <s v="Non-Reimbursable"/>
    <s v="Line Item"/>
    <s v="N/A"/>
    <x v="153"/>
    <s v="Excess of Non-Reimbursable Expense Over Offsets"/>
    <m/>
    <n v="-11328"/>
  </r>
  <r>
    <x v="7"/>
    <s v="Revenue"/>
    <s v="Line Item"/>
    <s v="N/A"/>
    <x v="0"/>
    <s v="Contrib., Gifts, Leg., Bequests, Spec. Ev."/>
    <m/>
    <m/>
  </r>
  <r>
    <x v="7"/>
    <s v="Revenue"/>
    <s v="Line Item"/>
    <s v="N/A"/>
    <x v="1"/>
    <s v="Gov. In-Kind/Capital Budget"/>
    <m/>
    <m/>
  </r>
  <r>
    <x v="7"/>
    <s v="Revenue"/>
    <s v="Line Item"/>
    <s v="N/A"/>
    <x v="2"/>
    <s v="Private IN-Kind"/>
    <m/>
    <m/>
  </r>
  <r>
    <x v="7"/>
    <s v="Revenue"/>
    <s v="Total"/>
    <s v="N/A"/>
    <x v="3"/>
    <s v="Total Contribution and In-Kind"/>
    <m/>
    <n v="0"/>
  </r>
  <r>
    <x v="7"/>
    <s v="Revenue"/>
    <s v="Line Item"/>
    <s v="N/A"/>
    <x v="4"/>
    <s v="Mass Gov. Grant"/>
    <m/>
    <m/>
  </r>
  <r>
    <x v="7"/>
    <s v="Revenue"/>
    <s v="Line Item"/>
    <s v="N/A"/>
    <x v="5"/>
    <s v="Other Grant (exclud. Fed.Direct)"/>
    <m/>
    <m/>
  </r>
  <r>
    <x v="7"/>
    <s v="Revenue"/>
    <s v="Total"/>
    <s v="N/A"/>
    <x v="6"/>
    <s v="Total Grants"/>
    <m/>
    <n v="0"/>
  </r>
  <r>
    <x v="7"/>
    <s v="Revenue"/>
    <s v="Line Item"/>
    <s v="N/A"/>
    <x v="7"/>
    <s v="Dept. of Mental Health (DMH)"/>
    <m/>
    <m/>
  </r>
  <r>
    <x v="7"/>
    <s v="Revenue"/>
    <s v="Line Item"/>
    <s v="N/A"/>
    <x v="8"/>
    <s v="Dept.of Developmental Services(DDS/DMR)"/>
    <m/>
    <m/>
  </r>
  <r>
    <x v="7"/>
    <s v="Revenue"/>
    <s v="Line Item"/>
    <s v="N/A"/>
    <x v="9"/>
    <s v="Dept. of Public Health (DPH)"/>
    <m/>
    <m/>
  </r>
  <r>
    <x v="7"/>
    <s v="Revenue"/>
    <s v="Line Item"/>
    <s v="N/A"/>
    <x v="10"/>
    <s v="Dept.of Children and Families (DCF/DSS)"/>
    <m/>
    <n v="63299"/>
  </r>
  <r>
    <x v="7"/>
    <s v="Revenue"/>
    <s v="Line Item"/>
    <s v="N/A"/>
    <x v="11"/>
    <s v="Dept. of Transitional Assist (DTA/WEL)"/>
    <m/>
    <m/>
  </r>
  <r>
    <x v="7"/>
    <s v="Revenue"/>
    <s v="Line Item"/>
    <s v="N/A"/>
    <x v="12"/>
    <s v="Dept. of Youth Services (DYS)"/>
    <m/>
    <m/>
  </r>
  <r>
    <x v="7"/>
    <s v="Revenue"/>
    <s v="Line Item"/>
    <s v="N/A"/>
    <x v="13"/>
    <s v="Health Care Fin &amp; Policy (HCF)-Contract"/>
    <m/>
    <m/>
  </r>
  <r>
    <x v="7"/>
    <s v="Revenue"/>
    <s v="Line Item"/>
    <s v="N/A"/>
    <x v="14"/>
    <s v="Health Care Fin &amp; Policy (HCF)-UCP"/>
    <m/>
    <m/>
  </r>
  <r>
    <x v="7"/>
    <s v="Revenue"/>
    <s v="Line Item"/>
    <s v="N/A"/>
    <x v="15"/>
    <s v="MA. Comm. For the Blind (MCB)"/>
    <m/>
    <m/>
  </r>
  <r>
    <x v="7"/>
    <s v="Revenue"/>
    <s v="Line Item"/>
    <s v="N/A"/>
    <x v="16"/>
    <s v="MA. Comm. for Deaf &amp; H H (MCD)"/>
    <m/>
    <m/>
  </r>
  <r>
    <x v="7"/>
    <s v="Revenue"/>
    <s v="Line Item"/>
    <s v="N/A"/>
    <x v="17"/>
    <s v="MA. Rehabilitation Commission (MRC)"/>
    <m/>
    <m/>
  </r>
  <r>
    <x v="7"/>
    <s v="Revenue"/>
    <s v="Line Item"/>
    <s v="N/A"/>
    <x v="18"/>
    <s v="MA. Off. for Refugees &amp; Immigr.(ORI)"/>
    <m/>
    <m/>
  </r>
  <r>
    <x v="7"/>
    <s v="Revenue"/>
    <s v="Line Item"/>
    <s v="N/A"/>
    <x v="19"/>
    <s v="Dept.of Early Educ. &amp; Care  (EEC)-Contract"/>
    <m/>
    <m/>
  </r>
  <r>
    <x v="7"/>
    <s v="Revenue"/>
    <s v="Line Item"/>
    <s v="N/A"/>
    <x v="20"/>
    <s v="Dept.of Early Educ. &amp; Care (EEC)-Voucher"/>
    <m/>
    <m/>
  </r>
  <r>
    <x v="7"/>
    <s v="Revenue"/>
    <s v="Line Item"/>
    <s v="N/A"/>
    <x v="21"/>
    <s v="Dept of Correction (DOC)"/>
    <m/>
    <m/>
  </r>
  <r>
    <x v="7"/>
    <s v="Revenue"/>
    <s v="Line Item"/>
    <s v="N/A"/>
    <x v="22"/>
    <s v="Dept. of Elementary &amp; Secondary Educ. (DOE)"/>
    <m/>
    <m/>
  </r>
  <r>
    <x v="7"/>
    <s v="Revenue"/>
    <s v="Line Item"/>
    <s v="N/A"/>
    <x v="23"/>
    <s v="Parole Board (PAR)"/>
    <m/>
    <m/>
  </r>
  <r>
    <x v="7"/>
    <s v="Revenue"/>
    <s v="Line Item"/>
    <s v="N/A"/>
    <x v="24"/>
    <s v="Veteran's Services (VET)"/>
    <m/>
    <m/>
  </r>
  <r>
    <x v="7"/>
    <s v="Revenue"/>
    <s v="Line Item"/>
    <s v="N/A"/>
    <x v="25"/>
    <s v="Ex. Off. of Elder Affairs (ELD)"/>
    <m/>
    <m/>
  </r>
  <r>
    <x v="7"/>
    <s v="Revenue"/>
    <s v="Line Item"/>
    <s v="N/A"/>
    <x v="26"/>
    <s v="Div.of Housing &amp; Community Develop(OCD)"/>
    <m/>
    <m/>
  </r>
  <r>
    <x v="7"/>
    <s v="Revenue"/>
    <s v="Line Item"/>
    <s v="N/A"/>
    <x v="27"/>
    <s v="POS Subcontract"/>
    <m/>
    <m/>
  </r>
  <r>
    <x v="7"/>
    <s v="Revenue"/>
    <s v="Line Item"/>
    <s v="N/A"/>
    <x v="28"/>
    <s v="Other Mass. State Agency POS"/>
    <m/>
    <m/>
  </r>
  <r>
    <x v="7"/>
    <s v="Revenue"/>
    <s v="Line Item"/>
    <s v="N/A"/>
    <x v="29"/>
    <s v="Mass State Agency Non - POS"/>
    <m/>
    <m/>
  </r>
  <r>
    <x v="7"/>
    <s v="Revenue"/>
    <s v="Line Item"/>
    <s v="N/A"/>
    <x v="30"/>
    <s v="Mass. Local Govt/Quasi-Govt. Entities"/>
    <m/>
    <m/>
  </r>
  <r>
    <x v="7"/>
    <s v="Revenue"/>
    <s v="Line Item"/>
    <s v="N/A"/>
    <x v="31"/>
    <s v="Non-Mass. State/Local Government"/>
    <m/>
    <m/>
  </r>
  <r>
    <x v="7"/>
    <s v="Revenue"/>
    <s v="Line Item"/>
    <s v="N/A"/>
    <x v="32"/>
    <s v="Direct Federal Grants/Contracts"/>
    <m/>
    <m/>
  </r>
  <r>
    <x v="7"/>
    <s v="Revenue"/>
    <s v="Line Item"/>
    <s v="N/A"/>
    <x v="33"/>
    <s v="Medicaid - Direct Payments"/>
    <m/>
    <m/>
  </r>
  <r>
    <x v="7"/>
    <s v="Revenue"/>
    <s v="Line Item"/>
    <s v="N/A"/>
    <x v="34"/>
    <s v="Medicaid - MBHP Subcontract"/>
    <m/>
    <m/>
  </r>
  <r>
    <x v="7"/>
    <s v="Revenue"/>
    <s v="Line Item"/>
    <s v="N/A"/>
    <x v="35"/>
    <s v="Medicare"/>
    <m/>
    <m/>
  </r>
  <r>
    <x v="7"/>
    <s v="Revenue"/>
    <s v="Line Item"/>
    <s v="N/A"/>
    <x v="36"/>
    <s v="Mass. Govt. Client Stipends"/>
    <m/>
    <m/>
  </r>
  <r>
    <x v="7"/>
    <s v="Revenue"/>
    <s v="Line Item"/>
    <s v="N/A"/>
    <x v="37"/>
    <s v="Client Resources"/>
    <m/>
    <m/>
  </r>
  <r>
    <x v="7"/>
    <s v="Revenue"/>
    <s v="Line Item"/>
    <s v="N/A"/>
    <x v="38"/>
    <s v="Mass. spon.client SF/3rd Pty offsets"/>
    <m/>
    <m/>
  </r>
  <r>
    <x v="7"/>
    <s v="Revenue"/>
    <s v="Line Item"/>
    <s v="N/A"/>
    <x v="39"/>
    <s v="Other Publicly sponsored client offsets"/>
    <m/>
    <m/>
  </r>
  <r>
    <x v="7"/>
    <s v="Revenue"/>
    <s v="Line Item"/>
    <s v="N/A"/>
    <x v="40"/>
    <s v="Private Client Fees (excluding 3rd Pty)"/>
    <m/>
    <m/>
  </r>
  <r>
    <x v="7"/>
    <s v="Revenue"/>
    <s v="Line Item"/>
    <s v="N/A"/>
    <x v="41"/>
    <s v="Private Client 3rd Pty/other offsets"/>
    <m/>
    <m/>
  </r>
  <r>
    <x v="7"/>
    <s v="Revenue"/>
    <s v="Total"/>
    <s v="N/A"/>
    <x v="42"/>
    <s v="Total Assistance and Fees"/>
    <m/>
    <n v="63299"/>
  </r>
  <r>
    <x v="7"/>
    <s v="Revenue"/>
    <s v="Line Item"/>
    <s v="N/A"/>
    <x v="43"/>
    <s v="Federated Fundraising"/>
    <m/>
    <m/>
  </r>
  <r>
    <x v="7"/>
    <s v="Revenue"/>
    <s v="Line Item"/>
    <s v="N/A"/>
    <x v="44"/>
    <s v="Commercial Activities"/>
    <m/>
    <m/>
  </r>
  <r>
    <x v="7"/>
    <s v="Revenue"/>
    <s v="Line Item"/>
    <s v="N/A"/>
    <x v="45"/>
    <s v="Non-Charitable Revenue"/>
    <m/>
    <m/>
  </r>
  <r>
    <x v="7"/>
    <s v="Revenue"/>
    <s v="Line Item"/>
    <s v="N/A"/>
    <x v="46"/>
    <s v="Investment Revenue"/>
    <m/>
    <m/>
  </r>
  <r>
    <x v="7"/>
    <s v="Revenue"/>
    <s v="Line Item"/>
    <s v="N/A"/>
    <x v="47"/>
    <s v="Other Revenue"/>
    <m/>
    <m/>
  </r>
  <r>
    <x v="7"/>
    <s v="Revenue"/>
    <s v="Line Item"/>
    <s v="N/A"/>
    <x v="48"/>
    <s v="Allocated Admin (M&amp;G) Revenue"/>
    <m/>
    <m/>
  </r>
  <r>
    <x v="7"/>
    <s v="Revenue"/>
    <s v="Line Item"/>
    <s v="N/A"/>
    <x v="49"/>
    <s v="Released Net Assets-Program"/>
    <m/>
    <m/>
  </r>
  <r>
    <x v="7"/>
    <s v="Revenue"/>
    <s v="Line Item"/>
    <s v="N/A"/>
    <x v="50"/>
    <s v="Released Net Assets-Equipment"/>
    <m/>
    <m/>
  </r>
  <r>
    <x v="7"/>
    <s v="Revenue"/>
    <s v="Line Item"/>
    <s v="N/A"/>
    <x v="51"/>
    <s v="Released Net Assets-Time"/>
    <m/>
    <m/>
  </r>
  <r>
    <x v="7"/>
    <s v="Revenue"/>
    <s v="Total"/>
    <s v="N/A"/>
    <x v="52"/>
    <s v="Total Revenue = 57E"/>
    <m/>
    <n v="63299"/>
  </r>
  <r>
    <x v="7"/>
    <s v="Salary Expense"/>
    <s v="Line Item"/>
    <s v="Management"/>
    <x v="53"/>
    <s v="Program Director (UFR Title 102)"/>
    <n v="0.2"/>
    <n v="5019"/>
  </r>
  <r>
    <x v="7"/>
    <s v="Salary Expense"/>
    <s v="Line Item"/>
    <s v="Management"/>
    <x v="54"/>
    <s v="Program Function Manager (UFR Title 101)"/>
    <m/>
    <m/>
  </r>
  <r>
    <x v="7"/>
    <s v="Salary Expense"/>
    <s v="Line Item"/>
    <s v="Management"/>
    <x v="55"/>
    <s v="Asst. Program Director (UFR Title 103)"/>
    <m/>
    <m/>
  </r>
  <r>
    <x v="7"/>
    <s v="Salary Expense"/>
    <s v="Line Item"/>
    <s v="Management"/>
    <x v="56"/>
    <s v="Supervising Professional (UFR Title 104) "/>
    <m/>
    <m/>
  </r>
  <r>
    <x v="7"/>
    <s v="Salary Expense"/>
    <s v="Line Item"/>
    <s v="Direct Care"/>
    <x v="57"/>
    <s v="Physician &amp; Psychiatrist  (UFR Title 105 &amp; 121)"/>
    <m/>
    <m/>
  </r>
  <r>
    <x v="7"/>
    <s v="Salary Expense"/>
    <s v="Line Item"/>
    <s v="Direct Care"/>
    <x v="58"/>
    <s v="Physician Asst. (UFR Title 106)"/>
    <m/>
    <m/>
  </r>
  <r>
    <x v="7"/>
    <s v="Salary Expense"/>
    <s v="Line Item"/>
    <s v="Direct Care"/>
    <x v="59"/>
    <s v="N. Midwife, N.P., Psych N.,N.A., R.N.- MA (Title 107)"/>
    <m/>
    <m/>
  </r>
  <r>
    <x v="7"/>
    <s v="Salary Expense"/>
    <s v="Line Item"/>
    <s v="Direct Care"/>
    <x v="60"/>
    <s v="R.N. - Non Masters (UFR Title 108)"/>
    <m/>
    <m/>
  </r>
  <r>
    <x v="7"/>
    <s v="Salary Expense"/>
    <s v="Line Item"/>
    <s v="Direct Care"/>
    <x v="61"/>
    <s v="L.P.N. (UFR Title 109) "/>
    <m/>
    <m/>
  </r>
  <r>
    <x v="7"/>
    <s v="Salary Expense"/>
    <s v="Line Item"/>
    <s v="Direct Care"/>
    <x v="62"/>
    <s v="Pharmacist (UFR Title 110)"/>
    <m/>
    <m/>
  </r>
  <r>
    <x v="7"/>
    <s v="Salary Expense"/>
    <s v="Line Item"/>
    <s v="Direct Care"/>
    <x v="63"/>
    <s v="Occupational Therapist (UFR Title 111)"/>
    <m/>
    <m/>
  </r>
  <r>
    <x v="7"/>
    <s v="Salary Expense"/>
    <s v="Line Item"/>
    <s v="Direct Care"/>
    <x v="64"/>
    <s v="Physical Therapist (UFR Title 112)"/>
    <m/>
    <m/>
  </r>
  <r>
    <x v="7"/>
    <s v="Salary Expense"/>
    <s v="Line Item"/>
    <s v="Direct Care"/>
    <x v="65"/>
    <s v="Speech / Lang. Pathol., Audiologist (UFR Title 113)"/>
    <m/>
    <m/>
  </r>
  <r>
    <x v="7"/>
    <s v="Salary Expense"/>
    <s v="Line Item"/>
    <s v="Direct Care"/>
    <x v="66"/>
    <s v="Dietician / Nutritionist (UFR Title 114)"/>
    <m/>
    <m/>
  </r>
  <r>
    <x v="7"/>
    <s v="Salary Expense"/>
    <s v="Line Item"/>
    <s v="Direct Care"/>
    <x v="67"/>
    <s v="Spec. Education Teacher (UFR Title 115)"/>
    <m/>
    <m/>
  </r>
  <r>
    <x v="7"/>
    <s v="Salary Expense"/>
    <s v="Line Item"/>
    <s v="Direct Care"/>
    <x v="68"/>
    <s v="Teacher (UFR Title 116)"/>
    <m/>
    <m/>
  </r>
  <r>
    <x v="7"/>
    <s v="Salary Expense"/>
    <s v="Line Item"/>
    <s v="Direct Care"/>
    <x v="69"/>
    <s v="Day Care Director (UFR Title 117)"/>
    <m/>
    <m/>
  </r>
  <r>
    <x v="7"/>
    <s v="Salary Expense"/>
    <s v="Line Item"/>
    <s v="Direct Care"/>
    <x v="70"/>
    <s v="Day Care Lead Teacher (UFR Title 118)"/>
    <m/>
    <m/>
  </r>
  <r>
    <x v="7"/>
    <s v="Salary Expense"/>
    <s v="Line Item"/>
    <s v="Direct Care"/>
    <x v="71"/>
    <s v="Day Care Teacher (UFR Title 119)"/>
    <m/>
    <m/>
  </r>
  <r>
    <x v="7"/>
    <s v="Salary Expense"/>
    <s v="Line Item"/>
    <s v="Direct Care"/>
    <x v="72"/>
    <s v="Day Care Asst. Teacher / Aide (UFR Title 120)"/>
    <m/>
    <m/>
  </r>
  <r>
    <x v="7"/>
    <s v="Salary Expense"/>
    <s v="Line Item"/>
    <s v="Direct Care"/>
    <x v="73"/>
    <s v="Psychologist - Doctorate (UFR Title 122)"/>
    <m/>
    <m/>
  </r>
  <r>
    <x v="7"/>
    <s v="Salary Expense"/>
    <s v="Line Item"/>
    <s v="Direct Care"/>
    <x v="74"/>
    <s v="Clinician-(formerly Psych.Masters)(UFR Title 123)"/>
    <m/>
    <m/>
  </r>
  <r>
    <x v="7"/>
    <s v="Salary Expense"/>
    <s v="Line Item"/>
    <s v="Direct Care"/>
    <x v="75"/>
    <s v="Social Worker - L.I.C.S.W. (UFR Title 124)"/>
    <m/>
    <m/>
  </r>
  <r>
    <x v="7"/>
    <s v="Salary Expense"/>
    <s v="Line Item"/>
    <s v="Direct Care"/>
    <x v="76"/>
    <s v="Social Worker - L.C.S.W., L.S.W (UFR Title 125 &amp; 126)"/>
    <m/>
    <m/>
  </r>
  <r>
    <x v="7"/>
    <s v="Salary Expense"/>
    <s v="Line Item"/>
    <s v="Direct Care"/>
    <x v="77"/>
    <s v="Licensed Counselor (UFR Title 127)"/>
    <m/>
    <m/>
  </r>
  <r>
    <x v="7"/>
    <s v="Salary Expense"/>
    <s v="Line Item"/>
    <s v="Direct Care"/>
    <x v="78"/>
    <s v="Cert. Voc. Rehab. Counselor (UFR Title 128)"/>
    <m/>
    <m/>
  </r>
  <r>
    <x v="7"/>
    <s v="Salary Expense"/>
    <s v="Line Item"/>
    <s v="Direct Care"/>
    <x v="79"/>
    <s v="Cert. Alch. &amp;/or Drug Abuse Counselor (UFR Title 129)"/>
    <m/>
    <m/>
  </r>
  <r>
    <x v="7"/>
    <s v="Salary Expense"/>
    <s v="Line Item"/>
    <s v="Direct Care"/>
    <x v="80"/>
    <s v="Counselor (UFR Title 130)"/>
    <m/>
    <m/>
  </r>
  <r>
    <x v="7"/>
    <s v="Salary Expense"/>
    <s v="Line Item"/>
    <s v="Direct Care"/>
    <x v="81"/>
    <s v="Case Worker / Manager - Masters (UFR Title 131)"/>
    <m/>
    <m/>
  </r>
  <r>
    <x v="7"/>
    <s v="Salary Expense"/>
    <s v="Line Item"/>
    <s v="Direct Care"/>
    <x v="82"/>
    <s v="Case Worker / Manager (UFR Title 132)"/>
    <n v="1"/>
    <n v="31210"/>
  </r>
  <r>
    <x v="7"/>
    <s v="Salary Expense"/>
    <s v="Line Item"/>
    <s v="Direct Care"/>
    <x v="83"/>
    <s v="Direct Care / Prog. Staff Superv. (UFR Title 133)"/>
    <m/>
    <m/>
  </r>
  <r>
    <x v="7"/>
    <s v="Salary Expense"/>
    <s v="Line Item"/>
    <s v="Direct Care"/>
    <x v="84"/>
    <s v="Direct Care / Prog. Staff III (UFR Title 134)"/>
    <m/>
    <m/>
  </r>
  <r>
    <x v="7"/>
    <s v="Salary Expense"/>
    <s v="Line Item"/>
    <s v="Direct Care"/>
    <x v="85"/>
    <s v="Direct Care / Prog. Staff II (UFR Title 135)"/>
    <m/>
    <m/>
  </r>
  <r>
    <x v="7"/>
    <s v="Salary Expense"/>
    <s v="Line Item"/>
    <s v="Direct Care"/>
    <x v="86"/>
    <s v="Direct Care / Prog. Staff I (UFR Title 136)"/>
    <m/>
    <m/>
  </r>
  <r>
    <x v="7"/>
    <s v="Salary Expense"/>
    <s v="Line Item"/>
    <s v="Clerical/Support"/>
    <x v="87"/>
    <s v="Prog. Secretarial / Clerical Staff (UFR Title 137)"/>
    <m/>
    <m/>
  </r>
  <r>
    <x v="7"/>
    <s v="Salary Expense"/>
    <s v="Line Item"/>
    <s v="Clerical/Support"/>
    <x v="88"/>
    <s v="Maintainence, House/Groundskeeping, Cook 138"/>
    <m/>
    <m/>
  </r>
  <r>
    <x v="7"/>
    <s v="Salary Expense"/>
    <s v="Line Item"/>
    <s v="Clerical/Support"/>
    <x v="89"/>
    <s v="Direct Care / Driver Staff (UFR Title 138)"/>
    <m/>
    <m/>
  </r>
  <r>
    <x v="7"/>
    <s v="Salary Expense"/>
    <s v="Line Item"/>
    <s v="N/A"/>
    <x v="90"/>
    <s v="Direct Care Overtime, Shift Differential and Relief "/>
    <s v="XXXXXX"/>
    <m/>
  </r>
  <r>
    <x v="7"/>
    <s v="Salary Expense"/>
    <s v="Total"/>
    <s v="N/A"/>
    <x v="91"/>
    <s v="Total Direct Program Staff = 1E"/>
    <n v="1.2"/>
    <n v="36229"/>
  </r>
  <r>
    <x v="7"/>
    <s v="Expense"/>
    <s v="Total"/>
    <s v="N/A"/>
    <x v="92"/>
    <s v="Total Direct Program Staff = 39S"/>
    <n v="1.2"/>
    <n v="36229"/>
  </r>
  <r>
    <x v="7"/>
    <s v="Expense"/>
    <s v="Line Item"/>
    <s v="N/A"/>
    <x v="93"/>
    <s v="Chief Executive Officer"/>
    <m/>
    <m/>
  </r>
  <r>
    <x v="7"/>
    <s v="Expense"/>
    <s v="Line Item"/>
    <s v="N/A"/>
    <x v="94"/>
    <s v="Chief Financial Officer"/>
    <m/>
    <m/>
  </r>
  <r>
    <x v="7"/>
    <s v="Expense"/>
    <s v="Line Item"/>
    <s v="N/A"/>
    <x v="95"/>
    <s v="Accting/Clerical Support"/>
    <m/>
    <m/>
  </r>
  <r>
    <x v="7"/>
    <s v="Expense"/>
    <s v="Line Item"/>
    <s v="N/A"/>
    <x v="96"/>
    <s v="Admin Maint/House-Grndskeeping"/>
    <m/>
    <m/>
  </r>
  <r>
    <x v="7"/>
    <s v="Expense"/>
    <s v="Total"/>
    <s v="N/A"/>
    <x v="97"/>
    <s v="Total Admin Employee"/>
    <n v="0"/>
    <n v="0"/>
  </r>
  <r>
    <x v="7"/>
    <s v="Expense"/>
    <s v="Line Item"/>
    <s v="N/A"/>
    <x v="98"/>
    <s v="Commerical products &amp; Svs/Mkting"/>
    <m/>
    <m/>
  </r>
  <r>
    <x v="7"/>
    <s v="Expense"/>
    <s v="Total"/>
    <s v="N/A"/>
    <x v="99"/>
    <s v="Total FTE/Salary/Wages"/>
    <n v="1.2"/>
    <n v="36229"/>
  </r>
  <r>
    <x v="7"/>
    <s v="Expense"/>
    <s v="Line Item"/>
    <s v="N/A"/>
    <x v="100"/>
    <s v="Payroll Taxes 150"/>
    <m/>
    <n v="6026"/>
  </r>
  <r>
    <x v="7"/>
    <s v="Expense"/>
    <s v="Line Item"/>
    <s v="N/A"/>
    <x v="101"/>
    <s v="Fringe Benefits 151"/>
    <m/>
    <n v="10318"/>
  </r>
  <r>
    <x v="7"/>
    <s v="Expense"/>
    <s v="Line Item"/>
    <s v="N/A"/>
    <x v="102"/>
    <s v="Accrual Adjustments"/>
    <m/>
    <m/>
  </r>
  <r>
    <x v="7"/>
    <s v="Expense"/>
    <s v="Total"/>
    <s v="N/A"/>
    <x v="103"/>
    <s v="Total Employee Compensation &amp; Rel. Exp."/>
    <m/>
    <n v="52573"/>
  </r>
  <r>
    <x v="7"/>
    <s v="Expense"/>
    <s v="Line Item"/>
    <s v="N/A"/>
    <x v="104"/>
    <s v="Facility and Prog. Equip.Expenses 301,390"/>
    <m/>
    <m/>
  </r>
  <r>
    <x v="7"/>
    <s v="Expense"/>
    <s v="Line Item"/>
    <s v="N/A"/>
    <x v="105"/>
    <s v="Facility &amp; Prog. Equip. Depreciation 301"/>
    <m/>
    <n v="602"/>
  </r>
  <r>
    <x v="7"/>
    <s v="Expense"/>
    <s v="Line Item"/>
    <s v="N/A"/>
    <x v="106"/>
    <s v="Facility Operation/Maint./Furn.390"/>
    <m/>
    <n v="1046"/>
  </r>
  <r>
    <x v="7"/>
    <s v="Expense"/>
    <s v="Line Item"/>
    <s v="N/A"/>
    <x v="107"/>
    <s v="Facility General Liability Insurance 390"/>
    <m/>
    <n v="931"/>
  </r>
  <r>
    <x v="7"/>
    <s v="Expense"/>
    <s v="Total"/>
    <s v="N/A"/>
    <x v="108"/>
    <s v="Total Occupancy"/>
    <m/>
    <n v="2579"/>
  </r>
  <r>
    <x v="7"/>
    <s v="Expense"/>
    <s v="Line Item"/>
    <s v="N/A"/>
    <x v="109"/>
    <s v="Direct Care Consultant 201"/>
    <m/>
    <m/>
  </r>
  <r>
    <x v="7"/>
    <s v="Expense"/>
    <s v="Line Item"/>
    <s v="N/A"/>
    <x v="110"/>
    <s v="Temporary Help 202"/>
    <m/>
    <m/>
  </r>
  <r>
    <x v="7"/>
    <s v="Expense"/>
    <s v="Line Item"/>
    <s v="N/A"/>
    <x v="111"/>
    <s v="Clients and Caregivers Reimb./Stipends 203"/>
    <m/>
    <m/>
  </r>
  <r>
    <x v="7"/>
    <s v="Expense"/>
    <s v="Line Item"/>
    <s v="N/A"/>
    <x v="112"/>
    <s v="Subcontracted Direct Care 206"/>
    <m/>
    <m/>
  </r>
  <r>
    <x v="7"/>
    <s v="Expense"/>
    <s v="Line Item"/>
    <s v="N/A"/>
    <x v="113"/>
    <s v="Staff Training 204"/>
    <m/>
    <n v="500"/>
  </r>
  <r>
    <x v="7"/>
    <s v="Expense"/>
    <s v="Line Item"/>
    <s v="N/A"/>
    <x v="114"/>
    <s v="Staff Mileage / Travel 205"/>
    <m/>
    <n v="1555"/>
  </r>
  <r>
    <x v="7"/>
    <s v="Expense"/>
    <s v="Line Item"/>
    <s v="N/A"/>
    <x v="115"/>
    <s v="Meals 207"/>
    <m/>
    <m/>
  </r>
  <r>
    <x v="7"/>
    <s v="Expense"/>
    <s v="Line Item"/>
    <s v="N/A"/>
    <x v="116"/>
    <s v="Client Transportation 208"/>
    <m/>
    <m/>
  </r>
  <r>
    <x v="7"/>
    <s v="Expense"/>
    <s v="Line Item"/>
    <s v="N/A"/>
    <x v="117"/>
    <s v="Vehicle Expenses 208"/>
    <m/>
    <m/>
  </r>
  <r>
    <x v="7"/>
    <s v="Expense"/>
    <s v="Line Item"/>
    <s v="N/A"/>
    <x v="118"/>
    <s v="Vehicle Depreciation 208"/>
    <m/>
    <m/>
  </r>
  <r>
    <x v="7"/>
    <s v="Expense"/>
    <s v="Line Item"/>
    <s v="N/A"/>
    <x v="119"/>
    <s v="Incidental Medical /Medicine/Pharmacy 209"/>
    <m/>
    <m/>
  </r>
  <r>
    <x v="7"/>
    <s v="Expense"/>
    <s v="Line Item"/>
    <s v="N/A"/>
    <x v="120"/>
    <s v="Client Personal Allowances 211"/>
    <m/>
    <m/>
  </r>
  <r>
    <x v="7"/>
    <s v="Expense"/>
    <s v="Line Item"/>
    <s v="N/A"/>
    <x v="121"/>
    <s v="Provision Material Goods/Svs./Benefits 212"/>
    <m/>
    <m/>
  </r>
  <r>
    <x v="7"/>
    <s v="Expense"/>
    <s v="Line Item"/>
    <s v="N/A"/>
    <x v="122"/>
    <s v="Direct Client Wages 214"/>
    <m/>
    <m/>
  </r>
  <r>
    <x v="7"/>
    <s v="Expense"/>
    <s v="Line Item"/>
    <s v="N/A"/>
    <x v="123"/>
    <s v="Other Commercial Prod. &amp; Svs. 214"/>
    <m/>
    <m/>
  </r>
  <r>
    <x v="7"/>
    <s v="Expense"/>
    <s v="Line Item"/>
    <s v="N/A"/>
    <x v="124"/>
    <s v="Program Supplies &amp; Materials 215"/>
    <m/>
    <m/>
  </r>
  <r>
    <x v="7"/>
    <s v="Expense"/>
    <s v="Line Item"/>
    <s v="N/A"/>
    <x v="125"/>
    <s v="Non Charitable Expenses"/>
    <m/>
    <m/>
  </r>
  <r>
    <x v="7"/>
    <s v="Expense"/>
    <s v="Line Item"/>
    <s v="N/A"/>
    <x v="126"/>
    <s v="Other Expense"/>
    <m/>
    <m/>
  </r>
  <r>
    <x v="7"/>
    <s v="Expense"/>
    <s v="Total"/>
    <s v="N/A"/>
    <x v="127"/>
    <s v="Total Other Program Expense"/>
    <m/>
    <n v="2055"/>
  </r>
  <r>
    <x v="7"/>
    <s v="Expense"/>
    <s v="Line Item"/>
    <s v="N/A"/>
    <x v="128"/>
    <s v="Other Professional Fees &amp; Other Admin. Exp. 410"/>
    <m/>
    <n v="960"/>
  </r>
  <r>
    <x v="7"/>
    <s v="Expense"/>
    <s v="Line Item"/>
    <s v="N/A"/>
    <x v="129"/>
    <s v="Leased Office/Program Office Equip.410,390"/>
    <m/>
    <n v="25"/>
  </r>
  <r>
    <x v="7"/>
    <s v="Expense"/>
    <s v="Line Item"/>
    <s v="N/A"/>
    <x v="130"/>
    <s v="Office Equipment Depreciation 410"/>
    <m/>
    <m/>
  </r>
  <r>
    <x v="7"/>
    <s v="Expense"/>
    <s v="Line Item"/>
    <s v="N/A"/>
    <x v="131"/>
    <s v="Program Support 216"/>
    <m/>
    <m/>
  </r>
  <r>
    <x v="7"/>
    <s v="Expense"/>
    <s v="Line Item"/>
    <s v="N/A"/>
    <x v="132"/>
    <s v="Professional Insurance 410"/>
    <m/>
    <m/>
  </r>
  <r>
    <x v="7"/>
    <s v="Expense"/>
    <s v="Line Item"/>
    <s v="N/A"/>
    <x v="133"/>
    <s v="Working Capital Interest 410"/>
    <m/>
    <m/>
  </r>
  <r>
    <x v="7"/>
    <s v="Expense"/>
    <s v="Total"/>
    <s v="N/A"/>
    <x v="134"/>
    <s v="Total Direct Administrative Expense"/>
    <m/>
    <n v="985"/>
  </r>
  <r>
    <x v="7"/>
    <s v="Expense"/>
    <s v="Line Item"/>
    <s v="N/A"/>
    <x v="135"/>
    <s v="Admin (M&amp;G) Reporting Center Allocation"/>
    <m/>
    <n v="13012.098567839465"/>
  </r>
  <r>
    <x v="7"/>
    <s v="Expense"/>
    <s v="Total"/>
    <s v="N/A"/>
    <x v="136"/>
    <s v="Total Reimbursable Expense"/>
    <m/>
    <n v="71204.098567839465"/>
  </r>
  <r>
    <x v="7"/>
    <s v="Expense"/>
    <s v="Line Item"/>
    <s v="N/A"/>
    <x v="137"/>
    <s v="Direct State/Federal Non-Reimbursable Expense"/>
    <m/>
    <m/>
  </r>
  <r>
    <x v="7"/>
    <s v="Expense"/>
    <s v="Line Item"/>
    <s v="N/A"/>
    <x v="138"/>
    <s v="Allocation of State/Fed Non-Reimbursable Expense"/>
    <m/>
    <m/>
  </r>
  <r>
    <x v="7"/>
    <s v="Expense"/>
    <s v="Total"/>
    <s v="N/A"/>
    <x v="139"/>
    <s v="TOTAL EXPENSE"/>
    <m/>
    <n v="71204.098567839465"/>
  </r>
  <r>
    <x v="7"/>
    <s v="Expense"/>
    <s v="Total"/>
    <s v="N/A"/>
    <x v="140"/>
    <s v="TOTAL REVENUE = 53R"/>
    <m/>
    <n v="63299"/>
  </r>
  <r>
    <x v="7"/>
    <s v="Expense"/>
    <s v="Line Item"/>
    <s v="N/A"/>
    <x v="141"/>
    <s v="OPERATING RESULTS"/>
    <m/>
    <n v="-7905.0985678394645"/>
  </r>
  <r>
    <x v="7"/>
    <s v="Non-Reimbursable"/>
    <s v="Line Item"/>
    <s v="N/A"/>
    <x v="142"/>
    <s v="Direct Employee Compensation &amp; Related Exp."/>
    <m/>
    <m/>
  </r>
  <r>
    <x v="7"/>
    <s v="Non-Reimbursable"/>
    <s v="Line Item"/>
    <s v="N/A"/>
    <x v="143"/>
    <s v="Direct Occupancy"/>
    <m/>
    <m/>
  </r>
  <r>
    <x v="7"/>
    <s v="Non-Reimbursable"/>
    <s v="Line Item"/>
    <s v="N/A"/>
    <x v="144"/>
    <s v="Direct Other Program/Operating"/>
    <m/>
    <m/>
  </r>
  <r>
    <x v="7"/>
    <s v="Non-Reimbursable"/>
    <s v="Line Item"/>
    <s v="N/A"/>
    <x v="145"/>
    <s v="Direct Subcontract Expense"/>
    <m/>
    <m/>
  </r>
  <r>
    <x v="7"/>
    <s v="Non-Reimbursable"/>
    <s v="Line Item"/>
    <s v="N/A"/>
    <x v="146"/>
    <s v="Direct Administrative Expense"/>
    <m/>
    <m/>
  </r>
  <r>
    <x v="7"/>
    <s v="Non-Reimbursable"/>
    <s v="Line Item"/>
    <s v="N/A"/>
    <x v="147"/>
    <s v="Direct Other Expense"/>
    <m/>
    <m/>
  </r>
  <r>
    <x v="7"/>
    <s v="Non-Reimbursable"/>
    <s v="Line Item"/>
    <s v="N/A"/>
    <x v="148"/>
    <s v="Direct Depreciation"/>
    <m/>
    <m/>
  </r>
  <r>
    <x v="7"/>
    <s v="Non-Reimbursable"/>
    <s v="Total"/>
    <s v="N/A"/>
    <x v="149"/>
    <s v="Total Direct Non-Reimbursable (Tie to 54E)"/>
    <m/>
    <n v="0"/>
  </r>
  <r>
    <x v="7"/>
    <s v="Non-Reimbursable"/>
    <s v="Total"/>
    <s v="N/A"/>
    <x v="150"/>
    <s v="Total Direct and Allocated Non-Reimb. (54E+55E)"/>
    <m/>
    <n v="0"/>
  </r>
  <r>
    <x v="7"/>
    <s v="Non-Reimbursable"/>
    <s v="Line Item"/>
    <s v="N/A"/>
    <x v="151"/>
    <s v="Eligible Non-Reimbursable Exp. Revenue Offsets "/>
    <m/>
    <n v="0"/>
  </r>
  <r>
    <x v="7"/>
    <s v="Non-Reimbursable"/>
    <s v="Line Item"/>
    <s v="N/A"/>
    <x v="152"/>
    <s v="Capital Budget Revenue Adjustment"/>
    <m/>
    <m/>
  </r>
  <r>
    <x v="7"/>
    <s v="Non-Reimbursable"/>
    <s v="Line Item"/>
    <s v="N/A"/>
    <x v="153"/>
    <s v="Excess of Non-Reimbursable Expense Over Offsets"/>
    <m/>
    <n v="0"/>
  </r>
  <r>
    <x v="8"/>
    <s v="Revenue"/>
    <s v="Line Item"/>
    <s v="N/A"/>
    <x v="0"/>
    <s v="Contrib., Gifts, Leg., Bequests, Spec. Ev."/>
    <m/>
    <m/>
  </r>
  <r>
    <x v="8"/>
    <s v="Revenue"/>
    <s v="Line Item"/>
    <s v="N/A"/>
    <x v="1"/>
    <s v="Gov. In-Kind/Capital Budget"/>
    <m/>
    <m/>
  </r>
  <r>
    <x v="8"/>
    <s v="Revenue"/>
    <s v="Line Item"/>
    <s v="N/A"/>
    <x v="2"/>
    <s v="Private IN-Kind"/>
    <m/>
    <m/>
  </r>
  <r>
    <x v="8"/>
    <s v="Revenue"/>
    <s v="Total"/>
    <s v="N/A"/>
    <x v="3"/>
    <s v="Total Contribution and In-Kind"/>
    <m/>
    <n v="0"/>
  </r>
  <r>
    <x v="8"/>
    <s v="Revenue"/>
    <s v="Line Item"/>
    <s v="N/A"/>
    <x v="4"/>
    <s v="Mass Gov. Grant"/>
    <m/>
    <m/>
  </r>
  <r>
    <x v="8"/>
    <s v="Revenue"/>
    <s v="Line Item"/>
    <s v="N/A"/>
    <x v="5"/>
    <s v="Other Grant (exclud. Fed.Direct)"/>
    <m/>
    <m/>
  </r>
  <r>
    <x v="8"/>
    <s v="Revenue"/>
    <s v="Total"/>
    <s v="N/A"/>
    <x v="6"/>
    <s v="Total Grants"/>
    <m/>
    <n v="0"/>
  </r>
  <r>
    <x v="8"/>
    <s v="Revenue"/>
    <s v="Line Item"/>
    <s v="N/A"/>
    <x v="7"/>
    <s v="Dept. of Mental Health (DMH)"/>
    <m/>
    <m/>
  </r>
  <r>
    <x v="8"/>
    <s v="Revenue"/>
    <s v="Line Item"/>
    <s v="N/A"/>
    <x v="8"/>
    <s v="Dept.of Developmental Services(DDS/DMR)"/>
    <m/>
    <m/>
  </r>
  <r>
    <x v="8"/>
    <s v="Revenue"/>
    <s v="Line Item"/>
    <s v="N/A"/>
    <x v="9"/>
    <s v="Dept. of Public Health (DPH)"/>
    <m/>
    <m/>
  </r>
  <r>
    <x v="8"/>
    <s v="Revenue"/>
    <s v="Line Item"/>
    <s v="N/A"/>
    <x v="10"/>
    <s v="Dept.of Children and Families (DCF/DSS)"/>
    <m/>
    <n v="160875"/>
  </r>
  <r>
    <x v="8"/>
    <s v="Revenue"/>
    <s v="Line Item"/>
    <s v="N/A"/>
    <x v="11"/>
    <s v="Dept. of Transitional Assist (DTA/WEL)"/>
    <m/>
    <m/>
  </r>
  <r>
    <x v="8"/>
    <s v="Revenue"/>
    <s v="Line Item"/>
    <s v="N/A"/>
    <x v="12"/>
    <s v="Dept. of Youth Services (DYS)"/>
    <m/>
    <m/>
  </r>
  <r>
    <x v="8"/>
    <s v="Revenue"/>
    <s v="Line Item"/>
    <s v="N/A"/>
    <x v="13"/>
    <s v="Health Care Fin &amp; Policy (HCF)-Contract"/>
    <m/>
    <m/>
  </r>
  <r>
    <x v="8"/>
    <s v="Revenue"/>
    <s v="Line Item"/>
    <s v="N/A"/>
    <x v="14"/>
    <s v="Health Care Fin &amp; Policy (HCF)-UCP"/>
    <m/>
    <m/>
  </r>
  <r>
    <x v="8"/>
    <s v="Revenue"/>
    <s v="Line Item"/>
    <s v="N/A"/>
    <x v="15"/>
    <s v="MA. Comm. For the Blind (MCB)"/>
    <m/>
    <m/>
  </r>
  <r>
    <x v="8"/>
    <s v="Revenue"/>
    <s v="Line Item"/>
    <s v="N/A"/>
    <x v="16"/>
    <s v="MA. Comm. for Deaf &amp; H H (MCD)"/>
    <m/>
    <m/>
  </r>
  <r>
    <x v="8"/>
    <s v="Revenue"/>
    <s v="Line Item"/>
    <s v="N/A"/>
    <x v="17"/>
    <s v="MA. Rehabilitation Commission (MRC)"/>
    <m/>
    <m/>
  </r>
  <r>
    <x v="8"/>
    <s v="Revenue"/>
    <s v="Line Item"/>
    <s v="N/A"/>
    <x v="18"/>
    <s v="MA. Off. for Refugees &amp; Immigr.(ORI)"/>
    <m/>
    <m/>
  </r>
  <r>
    <x v="8"/>
    <s v="Revenue"/>
    <s v="Line Item"/>
    <s v="N/A"/>
    <x v="19"/>
    <s v="Dept.of Early Educ. &amp; Care  (EEC)-Contract"/>
    <m/>
    <m/>
  </r>
  <r>
    <x v="8"/>
    <s v="Revenue"/>
    <s v="Line Item"/>
    <s v="N/A"/>
    <x v="20"/>
    <s v="Dept.of Early Educ. &amp; Care (EEC)-Voucher"/>
    <m/>
    <m/>
  </r>
  <r>
    <x v="8"/>
    <s v="Revenue"/>
    <s v="Line Item"/>
    <s v="N/A"/>
    <x v="21"/>
    <s v="Dept of Correction (DOC)"/>
    <m/>
    <m/>
  </r>
  <r>
    <x v="8"/>
    <s v="Revenue"/>
    <s v="Line Item"/>
    <s v="N/A"/>
    <x v="22"/>
    <s v="Dept. of Elementary &amp; Secondary Educ. (DOE)"/>
    <m/>
    <m/>
  </r>
  <r>
    <x v="8"/>
    <s v="Revenue"/>
    <s v="Line Item"/>
    <s v="N/A"/>
    <x v="23"/>
    <s v="Parole Board (PAR)"/>
    <m/>
    <m/>
  </r>
  <r>
    <x v="8"/>
    <s v="Revenue"/>
    <s v="Line Item"/>
    <s v="N/A"/>
    <x v="24"/>
    <s v="Veteran's Services (VET)"/>
    <m/>
    <m/>
  </r>
  <r>
    <x v="8"/>
    <s v="Revenue"/>
    <s v="Line Item"/>
    <s v="N/A"/>
    <x v="25"/>
    <s v="Ex. Off. of Elder Affairs (ELD)"/>
    <m/>
    <m/>
  </r>
  <r>
    <x v="8"/>
    <s v="Revenue"/>
    <s v="Line Item"/>
    <s v="N/A"/>
    <x v="26"/>
    <s v="Div.of Housing &amp; Community Develop(OCD)"/>
    <m/>
    <m/>
  </r>
  <r>
    <x v="8"/>
    <s v="Revenue"/>
    <s v="Line Item"/>
    <s v="N/A"/>
    <x v="27"/>
    <s v="POS Subcontract"/>
    <m/>
    <m/>
  </r>
  <r>
    <x v="8"/>
    <s v="Revenue"/>
    <s v="Line Item"/>
    <s v="N/A"/>
    <x v="28"/>
    <s v="Other Mass. State Agency POS"/>
    <m/>
    <m/>
  </r>
  <r>
    <x v="8"/>
    <s v="Revenue"/>
    <s v="Line Item"/>
    <s v="N/A"/>
    <x v="29"/>
    <s v="Mass State Agency Non - POS"/>
    <m/>
    <m/>
  </r>
  <r>
    <x v="8"/>
    <s v="Revenue"/>
    <s v="Line Item"/>
    <s v="N/A"/>
    <x v="30"/>
    <s v="Mass. Local Govt/Quasi-Govt. Entities"/>
    <m/>
    <m/>
  </r>
  <r>
    <x v="8"/>
    <s v="Revenue"/>
    <s v="Line Item"/>
    <s v="N/A"/>
    <x v="31"/>
    <s v="Non-Mass. State/Local Government"/>
    <m/>
    <m/>
  </r>
  <r>
    <x v="8"/>
    <s v="Revenue"/>
    <s v="Line Item"/>
    <s v="N/A"/>
    <x v="32"/>
    <s v="Direct Federal Grants/Contracts"/>
    <m/>
    <m/>
  </r>
  <r>
    <x v="8"/>
    <s v="Revenue"/>
    <s v="Line Item"/>
    <s v="N/A"/>
    <x v="33"/>
    <s v="Medicaid - Direct Payments"/>
    <m/>
    <m/>
  </r>
  <r>
    <x v="8"/>
    <s v="Revenue"/>
    <s v="Line Item"/>
    <s v="N/A"/>
    <x v="34"/>
    <s v="Medicaid - MBHP Subcontract"/>
    <m/>
    <m/>
  </r>
  <r>
    <x v="8"/>
    <s v="Revenue"/>
    <s v="Line Item"/>
    <s v="N/A"/>
    <x v="35"/>
    <s v="Medicare"/>
    <m/>
    <m/>
  </r>
  <r>
    <x v="8"/>
    <s v="Revenue"/>
    <s v="Line Item"/>
    <s v="N/A"/>
    <x v="36"/>
    <s v="Mass. Govt. Client Stipends"/>
    <m/>
    <m/>
  </r>
  <r>
    <x v="8"/>
    <s v="Revenue"/>
    <s v="Line Item"/>
    <s v="N/A"/>
    <x v="37"/>
    <s v="Client Resources"/>
    <m/>
    <m/>
  </r>
  <r>
    <x v="8"/>
    <s v="Revenue"/>
    <s v="Line Item"/>
    <s v="N/A"/>
    <x v="38"/>
    <s v="Mass. spon.client SF/3rd Pty offsets"/>
    <m/>
    <m/>
  </r>
  <r>
    <x v="8"/>
    <s v="Revenue"/>
    <s v="Line Item"/>
    <s v="N/A"/>
    <x v="39"/>
    <s v="Other Publicly sponsored client offsets"/>
    <m/>
    <m/>
  </r>
  <r>
    <x v="8"/>
    <s v="Revenue"/>
    <s v="Line Item"/>
    <s v="N/A"/>
    <x v="40"/>
    <s v="Private Client Fees (excluding 3rd Pty)"/>
    <m/>
    <m/>
  </r>
  <r>
    <x v="8"/>
    <s v="Revenue"/>
    <s v="Line Item"/>
    <s v="N/A"/>
    <x v="41"/>
    <s v="Private Client 3rd Pty/other offsets"/>
    <m/>
    <m/>
  </r>
  <r>
    <x v="8"/>
    <s v="Revenue"/>
    <s v="Total"/>
    <s v="N/A"/>
    <x v="42"/>
    <s v="Total Assistance and Fees"/>
    <m/>
    <n v="160875"/>
  </r>
  <r>
    <x v="8"/>
    <s v="Revenue"/>
    <s v="Line Item"/>
    <s v="N/A"/>
    <x v="43"/>
    <s v="Federated Fundraising"/>
    <m/>
    <m/>
  </r>
  <r>
    <x v="8"/>
    <s v="Revenue"/>
    <s v="Line Item"/>
    <s v="N/A"/>
    <x v="44"/>
    <s v="Commercial Activities"/>
    <m/>
    <m/>
  </r>
  <r>
    <x v="8"/>
    <s v="Revenue"/>
    <s v="Line Item"/>
    <s v="N/A"/>
    <x v="45"/>
    <s v="Non-Charitable Revenue"/>
    <m/>
    <m/>
  </r>
  <r>
    <x v="8"/>
    <s v="Revenue"/>
    <s v="Line Item"/>
    <s v="N/A"/>
    <x v="46"/>
    <s v="Investment Revenue"/>
    <m/>
    <m/>
  </r>
  <r>
    <x v="8"/>
    <s v="Revenue"/>
    <s v="Line Item"/>
    <s v="N/A"/>
    <x v="47"/>
    <s v="Other Revenue"/>
    <m/>
    <m/>
  </r>
  <r>
    <x v="8"/>
    <s v="Revenue"/>
    <s v="Line Item"/>
    <s v="N/A"/>
    <x v="48"/>
    <s v="Allocated Admin (M&amp;G) Revenue"/>
    <m/>
    <m/>
  </r>
  <r>
    <x v="8"/>
    <s v="Revenue"/>
    <s v="Line Item"/>
    <s v="N/A"/>
    <x v="49"/>
    <s v="Released Net Assets-Program"/>
    <m/>
    <m/>
  </r>
  <r>
    <x v="8"/>
    <s v="Revenue"/>
    <s v="Line Item"/>
    <s v="N/A"/>
    <x v="50"/>
    <s v="Released Net Assets-Equipment"/>
    <m/>
    <m/>
  </r>
  <r>
    <x v="8"/>
    <s v="Revenue"/>
    <s v="Line Item"/>
    <s v="N/A"/>
    <x v="51"/>
    <s v="Released Net Assets-Time"/>
    <m/>
    <m/>
  </r>
  <r>
    <x v="8"/>
    <s v="Revenue"/>
    <s v="Total"/>
    <s v="N/A"/>
    <x v="52"/>
    <s v="Total Revenue = 57E"/>
    <m/>
    <n v="160875"/>
  </r>
  <r>
    <x v="8"/>
    <s v="Salary Expense"/>
    <s v="Line Item"/>
    <s v="Management"/>
    <x v="53"/>
    <s v="Program Director (UFR Title 102)"/>
    <n v="0.625"/>
    <n v="56250"/>
  </r>
  <r>
    <x v="8"/>
    <s v="Salary Expense"/>
    <s v="Line Item"/>
    <s v="Management"/>
    <x v="54"/>
    <s v="Program Function Manager (UFR Title 101)"/>
    <m/>
    <m/>
  </r>
  <r>
    <x v="8"/>
    <s v="Salary Expense"/>
    <s v="Line Item"/>
    <s v="Management"/>
    <x v="55"/>
    <s v="Asst. Program Director (UFR Title 103)"/>
    <m/>
    <m/>
  </r>
  <r>
    <x v="8"/>
    <s v="Salary Expense"/>
    <s v="Line Item"/>
    <s v="Management"/>
    <x v="56"/>
    <s v="Supervising Professional (UFR Title 104) "/>
    <m/>
    <m/>
  </r>
  <r>
    <x v="8"/>
    <s v="Salary Expense"/>
    <s v="Line Item"/>
    <s v="Direct Care"/>
    <x v="57"/>
    <s v="Physician &amp; Psychiatrist  (UFR Title 105 &amp; 121)"/>
    <m/>
    <m/>
  </r>
  <r>
    <x v="8"/>
    <s v="Salary Expense"/>
    <s v="Line Item"/>
    <s v="Direct Care"/>
    <x v="58"/>
    <s v="Physician Asst. (UFR Title 106)"/>
    <m/>
    <m/>
  </r>
  <r>
    <x v="8"/>
    <s v="Salary Expense"/>
    <s v="Line Item"/>
    <s v="Direct Care"/>
    <x v="59"/>
    <s v="N. Midwife, N.P., Psych N.,N.A., R.N.- MA (Title 107)"/>
    <m/>
    <m/>
  </r>
  <r>
    <x v="8"/>
    <s v="Salary Expense"/>
    <s v="Line Item"/>
    <s v="Direct Care"/>
    <x v="60"/>
    <s v="R.N. - Non Masters (UFR Title 108)"/>
    <m/>
    <m/>
  </r>
  <r>
    <x v="8"/>
    <s v="Salary Expense"/>
    <s v="Line Item"/>
    <s v="Direct Care"/>
    <x v="61"/>
    <s v="L.P.N. (UFR Title 109) "/>
    <m/>
    <m/>
  </r>
  <r>
    <x v="8"/>
    <s v="Salary Expense"/>
    <s v="Line Item"/>
    <s v="Direct Care"/>
    <x v="62"/>
    <s v="Pharmacist (UFR Title 110)"/>
    <m/>
    <m/>
  </r>
  <r>
    <x v="8"/>
    <s v="Salary Expense"/>
    <s v="Line Item"/>
    <s v="Direct Care"/>
    <x v="63"/>
    <s v="Occupational Therapist (UFR Title 111)"/>
    <m/>
    <m/>
  </r>
  <r>
    <x v="8"/>
    <s v="Salary Expense"/>
    <s v="Line Item"/>
    <s v="Direct Care"/>
    <x v="64"/>
    <s v="Physical Therapist (UFR Title 112)"/>
    <m/>
    <m/>
  </r>
  <r>
    <x v="8"/>
    <s v="Salary Expense"/>
    <s v="Line Item"/>
    <s v="Direct Care"/>
    <x v="65"/>
    <s v="Speech / Lang. Pathol., Audiologist (UFR Title 113)"/>
    <m/>
    <m/>
  </r>
  <r>
    <x v="8"/>
    <s v="Salary Expense"/>
    <s v="Line Item"/>
    <s v="Direct Care"/>
    <x v="66"/>
    <s v="Dietician / Nutritionist (UFR Title 114)"/>
    <m/>
    <m/>
  </r>
  <r>
    <x v="8"/>
    <s v="Salary Expense"/>
    <s v="Line Item"/>
    <s v="Direct Care"/>
    <x v="67"/>
    <s v="Spec. Education Teacher (UFR Title 115)"/>
    <m/>
    <m/>
  </r>
  <r>
    <x v="8"/>
    <s v="Salary Expense"/>
    <s v="Line Item"/>
    <s v="Direct Care"/>
    <x v="68"/>
    <s v="Teacher (UFR Title 116)"/>
    <m/>
    <m/>
  </r>
  <r>
    <x v="8"/>
    <s v="Salary Expense"/>
    <s v="Line Item"/>
    <s v="Direct Care"/>
    <x v="69"/>
    <s v="Day Care Director (UFR Title 117)"/>
    <m/>
    <m/>
  </r>
  <r>
    <x v="8"/>
    <s v="Salary Expense"/>
    <s v="Line Item"/>
    <s v="Direct Care"/>
    <x v="70"/>
    <s v="Day Care Lead Teacher (UFR Title 118)"/>
    <m/>
    <m/>
  </r>
  <r>
    <x v="8"/>
    <s v="Salary Expense"/>
    <s v="Line Item"/>
    <s v="Direct Care"/>
    <x v="71"/>
    <s v="Day Care Teacher (UFR Title 119)"/>
    <m/>
    <m/>
  </r>
  <r>
    <x v="8"/>
    <s v="Salary Expense"/>
    <s v="Line Item"/>
    <s v="Direct Care"/>
    <x v="72"/>
    <s v="Day Care Asst. Teacher / Aide (UFR Title 120)"/>
    <m/>
    <m/>
  </r>
  <r>
    <x v="8"/>
    <s v="Salary Expense"/>
    <s v="Line Item"/>
    <s v="Direct Care"/>
    <x v="73"/>
    <s v="Psychologist - Doctorate (UFR Title 122)"/>
    <m/>
    <m/>
  </r>
  <r>
    <x v="8"/>
    <s v="Salary Expense"/>
    <s v="Line Item"/>
    <s v="Direct Care"/>
    <x v="74"/>
    <s v="Clinician-(formerly Psych.Masters)(UFR Title 123)"/>
    <m/>
    <m/>
  </r>
  <r>
    <x v="8"/>
    <s v="Salary Expense"/>
    <s v="Line Item"/>
    <s v="Direct Care"/>
    <x v="75"/>
    <s v="Social Worker - L.I.C.S.W. (UFR Title 124)"/>
    <m/>
    <m/>
  </r>
  <r>
    <x v="8"/>
    <s v="Salary Expense"/>
    <s v="Line Item"/>
    <s v="Direct Care"/>
    <x v="76"/>
    <s v="Social Worker - L.C.S.W., L.S.W (UFR Title 125 &amp; 126)"/>
    <m/>
    <m/>
  </r>
  <r>
    <x v="8"/>
    <s v="Salary Expense"/>
    <s v="Line Item"/>
    <s v="Direct Care"/>
    <x v="77"/>
    <s v="Licensed Counselor (UFR Title 127)"/>
    <m/>
    <m/>
  </r>
  <r>
    <x v="8"/>
    <s v="Salary Expense"/>
    <s v="Line Item"/>
    <s v="Direct Care"/>
    <x v="78"/>
    <s v="Cert. Voc. Rehab. Counselor (UFR Title 128)"/>
    <m/>
    <m/>
  </r>
  <r>
    <x v="8"/>
    <s v="Salary Expense"/>
    <s v="Line Item"/>
    <s v="Direct Care"/>
    <x v="79"/>
    <s v="Cert. Alch. &amp;/or Drug Abuse Counselor (UFR Title 129)"/>
    <m/>
    <m/>
  </r>
  <r>
    <x v="8"/>
    <s v="Salary Expense"/>
    <s v="Line Item"/>
    <s v="Direct Care"/>
    <x v="80"/>
    <s v="Counselor (UFR Title 130)"/>
    <m/>
    <m/>
  </r>
  <r>
    <x v="8"/>
    <s v="Salary Expense"/>
    <s v="Line Item"/>
    <s v="Direct Care"/>
    <x v="81"/>
    <s v="Case Worker / Manager - Masters (UFR Title 131)"/>
    <m/>
    <m/>
  </r>
  <r>
    <x v="8"/>
    <s v="Salary Expense"/>
    <s v="Line Item"/>
    <s v="Direct Care"/>
    <x v="82"/>
    <s v="Case Worker / Manager (UFR Title 132)"/>
    <m/>
    <m/>
  </r>
  <r>
    <x v="8"/>
    <s v="Salary Expense"/>
    <s v="Line Item"/>
    <s v="Direct Care"/>
    <x v="83"/>
    <s v="Direct Care / Prog. Staff Superv. (UFR Title 133)"/>
    <m/>
    <m/>
  </r>
  <r>
    <x v="8"/>
    <s v="Salary Expense"/>
    <s v="Line Item"/>
    <s v="Direct Care"/>
    <x v="84"/>
    <s v="Direct Care / Prog. Staff III (UFR Title 134)"/>
    <m/>
    <m/>
  </r>
  <r>
    <x v="8"/>
    <s v="Salary Expense"/>
    <s v="Line Item"/>
    <s v="Direct Care"/>
    <x v="85"/>
    <s v="Direct Care / Prog. Staff II (UFR Title 135)"/>
    <m/>
    <m/>
  </r>
  <r>
    <x v="8"/>
    <s v="Salary Expense"/>
    <s v="Line Item"/>
    <s v="Direct Care"/>
    <x v="86"/>
    <s v="Direct Care / Prog. Staff I (UFR Title 136)"/>
    <n v="1.1499999999999999"/>
    <n v="33741"/>
  </r>
  <r>
    <x v="8"/>
    <s v="Salary Expense"/>
    <s v="Line Item"/>
    <s v="Clerical/Support"/>
    <x v="87"/>
    <s v="Prog. Secretarial / Clerical Staff (UFR Title 137)"/>
    <m/>
    <m/>
  </r>
  <r>
    <x v="8"/>
    <s v="Salary Expense"/>
    <s v="Line Item"/>
    <s v="Clerical/Support"/>
    <x v="88"/>
    <s v="Maintainence, House/Groundskeeping, Cook 138"/>
    <m/>
    <m/>
  </r>
  <r>
    <x v="8"/>
    <s v="Salary Expense"/>
    <s v="Line Item"/>
    <s v="Clerical/Support"/>
    <x v="89"/>
    <s v="Direct Care / Driver Staff (UFR Title 138)"/>
    <m/>
    <m/>
  </r>
  <r>
    <x v="8"/>
    <s v="Salary Expense"/>
    <s v="Line Item"/>
    <s v="N/A"/>
    <x v="90"/>
    <s v="Direct Care Overtime, Shift Differential and Relief "/>
    <s v="XXXXXX"/>
    <m/>
  </r>
  <r>
    <x v="8"/>
    <s v="Salary Expense"/>
    <s v="Total"/>
    <s v="N/A"/>
    <x v="91"/>
    <s v="Total Direct Program Staff = 1E"/>
    <n v="1.7749999999999999"/>
    <n v="89991"/>
  </r>
  <r>
    <x v="8"/>
    <s v="Expense"/>
    <s v="Total"/>
    <s v="N/A"/>
    <x v="92"/>
    <s v="Total Direct Program Staff = 39S"/>
    <n v="1.7749999999999999"/>
    <n v="89991"/>
  </r>
  <r>
    <x v="8"/>
    <s v="Expense"/>
    <s v="Line Item"/>
    <s v="N/A"/>
    <x v="93"/>
    <s v="Chief Executive Officer"/>
    <m/>
    <m/>
  </r>
  <r>
    <x v="8"/>
    <s v="Expense"/>
    <s v="Line Item"/>
    <s v="N/A"/>
    <x v="94"/>
    <s v="Chief Financial Officer"/>
    <m/>
    <m/>
  </r>
  <r>
    <x v="8"/>
    <s v="Expense"/>
    <s v="Line Item"/>
    <s v="N/A"/>
    <x v="95"/>
    <s v="Accting/Clerical Support"/>
    <m/>
    <m/>
  </r>
  <r>
    <x v="8"/>
    <s v="Expense"/>
    <s v="Line Item"/>
    <s v="N/A"/>
    <x v="96"/>
    <s v="Admin Maint/House-Grndskeeping"/>
    <m/>
    <m/>
  </r>
  <r>
    <x v="8"/>
    <s v="Expense"/>
    <s v="Total"/>
    <s v="N/A"/>
    <x v="97"/>
    <s v="Total Admin Employee"/>
    <n v="0"/>
    <n v="0"/>
  </r>
  <r>
    <x v="8"/>
    <s v="Expense"/>
    <s v="Line Item"/>
    <s v="N/A"/>
    <x v="98"/>
    <s v="Commerical products &amp; Svs/Mkting"/>
    <m/>
    <m/>
  </r>
  <r>
    <x v="8"/>
    <s v="Expense"/>
    <s v="Total"/>
    <s v="N/A"/>
    <x v="99"/>
    <s v="Total FTE/Salary/Wages"/>
    <n v="1.7749999999999999"/>
    <n v="89991"/>
  </r>
  <r>
    <x v="8"/>
    <s v="Expense"/>
    <s v="Line Item"/>
    <s v="N/A"/>
    <x v="100"/>
    <s v="Payroll Taxes 150"/>
    <m/>
    <n v="9835"/>
  </r>
  <r>
    <x v="8"/>
    <s v="Expense"/>
    <s v="Line Item"/>
    <s v="N/A"/>
    <x v="101"/>
    <s v="Fringe Benefits 151"/>
    <m/>
    <n v="8643"/>
  </r>
  <r>
    <x v="8"/>
    <s v="Expense"/>
    <s v="Line Item"/>
    <s v="N/A"/>
    <x v="102"/>
    <s v="Accrual Adjustments"/>
    <m/>
    <m/>
  </r>
  <r>
    <x v="8"/>
    <s v="Expense"/>
    <s v="Total"/>
    <s v="N/A"/>
    <x v="103"/>
    <s v="Total Employee Compensation &amp; Rel. Exp."/>
    <m/>
    <n v="108469"/>
  </r>
  <r>
    <x v="8"/>
    <s v="Expense"/>
    <s v="Line Item"/>
    <s v="N/A"/>
    <x v="104"/>
    <s v="Facility and Prog. Equip.Expenses 301,390"/>
    <m/>
    <n v="12500"/>
  </r>
  <r>
    <x v="8"/>
    <s v="Expense"/>
    <s v="Line Item"/>
    <s v="N/A"/>
    <x v="105"/>
    <s v="Facility &amp; Prog. Equip. Depreciation 301"/>
    <m/>
    <m/>
  </r>
  <r>
    <x v="8"/>
    <s v="Expense"/>
    <s v="Line Item"/>
    <s v="N/A"/>
    <x v="106"/>
    <s v="Facility Operation/Maint./Furn.390"/>
    <m/>
    <n v="1160"/>
  </r>
  <r>
    <x v="8"/>
    <s v="Expense"/>
    <s v="Line Item"/>
    <s v="N/A"/>
    <x v="107"/>
    <s v="Facility General Liability Insurance 390"/>
    <m/>
    <m/>
  </r>
  <r>
    <x v="8"/>
    <s v="Expense"/>
    <s v="Total"/>
    <s v="N/A"/>
    <x v="108"/>
    <s v="Total Occupancy"/>
    <m/>
    <n v="13660"/>
  </r>
  <r>
    <x v="8"/>
    <s v="Expense"/>
    <s v="Line Item"/>
    <s v="N/A"/>
    <x v="109"/>
    <s v="Direct Care Consultant 201"/>
    <m/>
    <n v="5445"/>
  </r>
  <r>
    <x v="8"/>
    <s v="Expense"/>
    <s v="Line Item"/>
    <s v="N/A"/>
    <x v="110"/>
    <s v="Temporary Help 202"/>
    <m/>
    <m/>
  </r>
  <r>
    <x v="8"/>
    <s v="Expense"/>
    <s v="Line Item"/>
    <s v="N/A"/>
    <x v="111"/>
    <s v="Clients and Caregivers Reimb./Stipends 203"/>
    <m/>
    <n v="1150"/>
  </r>
  <r>
    <x v="8"/>
    <s v="Expense"/>
    <s v="Line Item"/>
    <s v="N/A"/>
    <x v="112"/>
    <s v="Subcontracted Direct Care 206"/>
    <m/>
    <m/>
  </r>
  <r>
    <x v="8"/>
    <s v="Expense"/>
    <s v="Line Item"/>
    <s v="N/A"/>
    <x v="113"/>
    <s v="Staff Training 204"/>
    <m/>
    <m/>
  </r>
  <r>
    <x v="8"/>
    <s v="Expense"/>
    <s v="Line Item"/>
    <s v="N/A"/>
    <x v="114"/>
    <s v="Staff Mileage / Travel 205"/>
    <m/>
    <n v="6027"/>
  </r>
  <r>
    <x v="8"/>
    <s v="Expense"/>
    <s v="Line Item"/>
    <s v="N/A"/>
    <x v="115"/>
    <s v="Meals 207"/>
    <m/>
    <n v="1868"/>
  </r>
  <r>
    <x v="8"/>
    <s v="Expense"/>
    <s v="Line Item"/>
    <s v="N/A"/>
    <x v="116"/>
    <s v="Client Transportation 208"/>
    <m/>
    <n v="746"/>
  </r>
  <r>
    <x v="8"/>
    <s v="Expense"/>
    <s v="Line Item"/>
    <s v="N/A"/>
    <x v="117"/>
    <s v="Vehicle Expenses 208"/>
    <m/>
    <n v="234"/>
  </r>
  <r>
    <x v="8"/>
    <s v="Expense"/>
    <s v="Line Item"/>
    <s v="N/A"/>
    <x v="118"/>
    <s v="Vehicle Depreciation 208"/>
    <m/>
    <m/>
  </r>
  <r>
    <x v="8"/>
    <s v="Expense"/>
    <s v="Line Item"/>
    <s v="N/A"/>
    <x v="119"/>
    <s v="Incidental Medical /Medicine/Pharmacy 209"/>
    <m/>
    <m/>
  </r>
  <r>
    <x v="8"/>
    <s v="Expense"/>
    <s v="Line Item"/>
    <s v="N/A"/>
    <x v="120"/>
    <s v="Client Personal Allowances 211"/>
    <m/>
    <m/>
  </r>
  <r>
    <x v="8"/>
    <s v="Expense"/>
    <s v="Line Item"/>
    <s v="N/A"/>
    <x v="121"/>
    <s v="Provision Material Goods/Svs./Benefits 212"/>
    <m/>
    <n v="2587"/>
  </r>
  <r>
    <x v="8"/>
    <s v="Expense"/>
    <s v="Line Item"/>
    <s v="N/A"/>
    <x v="122"/>
    <s v="Direct Client Wages 214"/>
    <m/>
    <m/>
  </r>
  <r>
    <x v="8"/>
    <s v="Expense"/>
    <s v="Line Item"/>
    <s v="N/A"/>
    <x v="123"/>
    <s v="Other Commercial Prod. &amp; Svs. 214"/>
    <m/>
    <m/>
  </r>
  <r>
    <x v="8"/>
    <s v="Expense"/>
    <s v="Line Item"/>
    <s v="N/A"/>
    <x v="124"/>
    <s v="Program Supplies &amp; Materials 215"/>
    <m/>
    <n v="2736"/>
  </r>
  <r>
    <x v="8"/>
    <s v="Expense"/>
    <s v="Line Item"/>
    <s v="N/A"/>
    <x v="125"/>
    <s v="Non Charitable Expenses"/>
    <m/>
    <m/>
  </r>
  <r>
    <x v="8"/>
    <s v="Expense"/>
    <s v="Line Item"/>
    <s v="N/A"/>
    <x v="126"/>
    <s v="Other Expense"/>
    <m/>
    <m/>
  </r>
  <r>
    <x v="8"/>
    <s v="Expense"/>
    <s v="Total"/>
    <s v="N/A"/>
    <x v="127"/>
    <s v="Total Other Program Expense"/>
    <m/>
    <n v="20793"/>
  </r>
  <r>
    <x v="8"/>
    <s v="Expense"/>
    <s v="Line Item"/>
    <s v="N/A"/>
    <x v="128"/>
    <s v="Other Professional Fees &amp; Other Admin. Exp. 410"/>
    <m/>
    <m/>
  </r>
  <r>
    <x v="8"/>
    <s v="Expense"/>
    <s v="Line Item"/>
    <s v="N/A"/>
    <x v="129"/>
    <s v="Leased Office/Program Office Equip.410,390"/>
    <m/>
    <m/>
  </r>
  <r>
    <x v="8"/>
    <s v="Expense"/>
    <s v="Line Item"/>
    <s v="N/A"/>
    <x v="130"/>
    <s v="Office Equipment Depreciation 410"/>
    <m/>
    <m/>
  </r>
  <r>
    <x v="8"/>
    <s v="Expense"/>
    <s v="Line Item"/>
    <s v="N/A"/>
    <x v="131"/>
    <s v="Program Support 216"/>
    <m/>
    <n v="4026"/>
  </r>
  <r>
    <x v="8"/>
    <s v="Expense"/>
    <s v="Line Item"/>
    <s v="N/A"/>
    <x v="132"/>
    <s v="Professional Insurance 410"/>
    <m/>
    <m/>
  </r>
  <r>
    <x v="8"/>
    <s v="Expense"/>
    <s v="Line Item"/>
    <s v="N/A"/>
    <x v="133"/>
    <s v="Working Capital Interest 410"/>
    <m/>
    <m/>
  </r>
  <r>
    <x v="8"/>
    <s v="Expense"/>
    <s v="Total"/>
    <s v="N/A"/>
    <x v="134"/>
    <s v="Total Direct Administrative Expense"/>
    <m/>
    <n v="4026"/>
  </r>
  <r>
    <x v="8"/>
    <s v="Expense"/>
    <s v="Line Item"/>
    <s v="N/A"/>
    <x v="135"/>
    <s v="Admin (M&amp;G) Reporting Center Allocation"/>
    <m/>
    <n v="14820.956142914803"/>
  </r>
  <r>
    <x v="8"/>
    <s v="Expense"/>
    <s v="Total"/>
    <s v="N/A"/>
    <x v="136"/>
    <s v="Total Reimbursable Expense"/>
    <m/>
    <n v="161768.9561429148"/>
  </r>
  <r>
    <x v="8"/>
    <s v="Expense"/>
    <s v="Line Item"/>
    <s v="N/A"/>
    <x v="137"/>
    <s v="Direct State/Federal Non-Reimbursable Expense"/>
    <m/>
    <m/>
  </r>
  <r>
    <x v="8"/>
    <s v="Expense"/>
    <s v="Line Item"/>
    <s v="N/A"/>
    <x v="138"/>
    <s v="Allocation of State/Fed Non-Reimbursable Expense"/>
    <m/>
    <m/>
  </r>
  <r>
    <x v="8"/>
    <s v="Expense"/>
    <s v="Total"/>
    <s v="N/A"/>
    <x v="139"/>
    <s v="TOTAL EXPENSE"/>
    <m/>
    <n v="161768.9561429148"/>
  </r>
  <r>
    <x v="8"/>
    <s v="Expense"/>
    <s v="Total"/>
    <s v="N/A"/>
    <x v="140"/>
    <s v="TOTAL REVENUE = 53R"/>
    <m/>
    <n v="160875"/>
  </r>
  <r>
    <x v="8"/>
    <s v="Expense"/>
    <s v="Line Item"/>
    <s v="N/A"/>
    <x v="141"/>
    <s v="OPERATING RESULTS"/>
    <m/>
    <n v="-893.9561429148016"/>
  </r>
  <r>
    <x v="8"/>
    <s v="Non-Reimbursable"/>
    <s v="Line Item"/>
    <s v="N/A"/>
    <x v="142"/>
    <s v="Direct Employee Compensation &amp; Related Exp."/>
    <m/>
    <m/>
  </r>
  <r>
    <x v="8"/>
    <s v="Non-Reimbursable"/>
    <s v="Line Item"/>
    <s v="N/A"/>
    <x v="143"/>
    <s v="Direct Occupancy"/>
    <m/>
    <m/>
  </r>
  <r>
    <x v="8"/>
    <s v="Non-Reimbursable"/>
    <s v="Line Item"/>
    <s v="N/A"/>
    <x v="144"/>
    <s v="Direct Other Program/Operating"/>
    <m/>
    <m/>
  </r>
  <r>
    <x v="8"/>
    <s v="Non-Reimbursable"/>
    <s v="Line Item"/>
    <s v="N/A"/>
    <x v="145"/>
    <s v="Direct Subcontract Expense"/>
    <m/>
    <m/>
  </r>
  <r>
    <x v="8"/>
    <s v="Non-Reimbursable"/>
    <s v="Line Item"/>
    <s v="N/A"/>
    <x v="146"/>
    <s v="Direct Administrative Expense"/>
    <m/>
    <m/>
  </r>
  <r>
    <x v="8"/>
    <s v="Non-Reimbursable"/>
    <s v="Line Item"/>
    <s v="N/A"/>
    <x v="147"/>
    <s v="Direct Other Expense"/>
    <m/>
    <m/>
  </r>
  <r>
    <x v="8"/>
    <s v="Non-Reimbursable"/>
    <s v="Line Item"/>
    <s v="N/A"/>
    <x v="148"/>
    <s v="Direct Depreciation"/>
    <m/>
    <m/>
  </r>
  <r>
    <x v="8"/>
    <s v="Non-Reimbursable"/>
    <s v="Total"/>
    <s v="N/A"/>
    <x v="149"/>
    <s v="Total Direct Non-Reimbursable (Tie to 54E)"/>
    <m/>
    <n v="0"/>
  </r>
  <r>
    <x v="8"/>
    <s v="Non-Reimbursable"/>
    <s v="Total"/>
    <s v="N/A"/>
    <x v="150"/>
    <s v="Total Direct and Allocated Non-Reimb. (54E+55E)"/>
    <m/>
    <n v="0"/>
  </r>
  <r>
    <x v="8"/>
    <s v="Non-Reimbursable"/>
    <s v="Line Item"/>
    <s v="N/A"/>
    <x v="151"/>
    <s v="Eligible Non-Reimbursable Exp. Revenue Offsets "/>
    <m/>
    <n v="0"/>
  </r>
  <r>
    <x v="8"/>
    <s v="Non-Reimbursable"/>
    <s v="Line Item"/>
    <s v="N/A"/>
    <x v="152"/>
    <s v="Capital Budget Revenue Adjustment"/>
    <m/>
    <m/>
  </r>
  <r>
    <x v="8"/>
    <s v="Non-Reimbursable"/>
    <s v="Line Item"/>
    <s v="N/A"/>
    <x v="153"/>
    <s v="Excess of Non-Reimbursable Expense Over Offsets"/>
    <m/>
    <n v="0"/>
  </r>
  <r>
    <x v="8"/>
    <s v="Revenue"/>
    <s v="Line Item"/>
    <s v="N/A"/>
    <x v="0"/>
    <s v="Contrib., Gifts, Leg., Bequests, Spec. Ev."/>
    <m/>
    <m/>
  </r>
  <r>
    <x v="8"/>
    <s v="Revenue"/>
    <s v="Line Item"/>
    <s v="N/A"/>
    <x v="1"/>
    <s v="Gov. In-Kind/Capital Budget"/>
    <m/>
    <m/>
  </r>
  <r>
    <x v="8"/>
    <s v="Revenue"/>
    <s v="Line Item"/>
    <s v="N/A"/>
    <x v="2"/>
    <s v="Private IN-Kind"/>
    <m/>
    <m/>
  </r>
  <r>
    <x v="8"/>
    <s v="Revenue"/>
    <s v="Total"/>
    <s v="N/A"/>
    <x v="3"/>
    <s v="Total Contribution and In-Kind"/>
    <m/>
    <n v="0"/>
  </r>
  <r>
    <x v="8"/>
    <s v="Revenue"/>
    <s v="Line Item"/>
    <s v="N/A"/>
    <x v="4"/>
    <s v="Mass Gov. Grant"/>
    <m/>
    <m/>
  </r>
  <r>
    <x v="8"/>
    <s v="Revenue"/>
    <s v="Line Item"/>
    <s v="N/A"/>
    <x v="5"/>
    <s v="Other Grant (exclud. Fed.Direct)"/>
    <m/>
    <m/>
  </r>
  <r>
    <x v="8"/>
    <s v="Revenue"/>
    <s v="Total"/>
    <s v="N/A"/>
    <x v="6"/>
    <s v="Total Grants"/>
    <m/>
    <n v="0"/>
  </r>
  <r>
    <x v="8"/>
    <s v="Revenue"/>
    <s v="Line Item"/>
    <s v="N/A"/>
    <x v="7"/>
    <s v="Dept. of Mental Health (DMH)"/>
    <m/>
    <m/>
  </r>
  <r>
    <x v="8"/>
    <s v="Revenue"/>
    <s v="Line Item"/>
    <s v="N/A"/>
    <x v="8"/>
    <s v="Dept.of Developmental Services(DDS/DMR)"/>
    <m/>
    <m/>
  </r>
  <r>
    <x v="8"/>
    <s v="Revenue"/>
    <s v="Line Item"/>
    <s v="N/A"/>
    <x v="9"/>
    <s v="Dept. of Public Health (DPH)"/>
    <m/>
    <m/>
  </r>
  <r>
    <x v="8"/>
    <s v="Revenue"/>
    <s v="Line Item"/>
    <s v="N/A"/>
    <x v="10"/>
    <s v="Dept.of Children and Families (DCF/DSS)"/>
    <m/>
    <n v="257932"/>
  </r>
  <r>
    <x v="8"/>
    <s v="Revenue"/>
    <s v="Line Item"/>
    <s v="N/A"/>
    <x v="11"/>
    <s v="Dept. of Transitional Assist (DTA/WEL)"/>
    <m/>
    <m/>
  </r>
  <r>
    <x v="8"/>
    <s v="Revenue"/>
    <s v="Line Item"/>
    <s v="N/A"/>
    <x v="12"/>
    <s v="Dept. of Youth Services (DYS)"/>
    <m/>
    <m/>
  </r>
  <r>
    <x v="8"/>
    <s v="Revenue"/>
    <s v="Line Item"/>
    <s v="N/A"/>
    <x v="13"/>
    <s v="Health Care Fin &amp; Policy (HCF)-Contract"/>
    <m/>
    <m/>
  </r>
  <r>
    <x v="8"/>
    <s v="Revenue"/>
    <s v="Line Item"/>
    <s v="N/A"/>
    <x v="14"/>
    <s v="Health Care Fin &amp; Policy (HCF)-UCP"/>
    <m/>
    <m/>
  </r>
  <r>
    <x v="8"/>
    <s v="Revenue"/>
    <s v="Line Item"/>
    <s v="N/A"/>
    <x v="15"/>
    <s v="MA. Comm. For the Blind (MCB)"/>
    <m/>
    <m/>
  </r>
  <r>
    <x v="8"/>
    <s v="Revenue"/>
    <s v="Line Item"/>
    <s v="N/A"/>
    <x v="16"/>
    <s v="MA. Comm. for Deaf &amp; H H (MCD)"/>
    <m/>
    <m/>
  </r>
  <r>
    <x v="8"/>
    <s v="Revenue"/>
    <s v="Line Item"/>
    <s v="N/A"/>
    <x v="17"/>
    <s v="MA. Rehabilitation Commission (MRC)"/>
    <m/>
    <m/>
  </r>
  <r>
    <x v="8"/>
    <s v="Revenue"/>
    <s v="Line Item"/>
    <s v="N/A"/>
    <x v="18"/>
    <s v="MA. Off. for Refugees &amp; Immigr.(ORI)"/>
    <m/>
    <m/>
  </r>
  <r>
    <x v="8"/>
    <s v="Revenue"/>
    <s v="Line Item"/>
    <s v="N/A"/>
    <x v="19"/>
    <s v="Dept.of Early Educ. &amp; Care  (EEC)-Contract"/>
    <m/>
    <m/>
  </r>
  <r>
    <x v="8"/>
    <s v="Revenue"/>
    <s v="Line Item"/>
    <s v="N/A"/>
    <x v="20"/>
    <s v="Dept.of Early Educ. &amp; Care (EEC)-Voucher"/>
    <m/>
    <m/>
  </r>
  <r>
    <x v="8"/>
    <s v="Revenue"/>
    <s v="Line Item"/>
    <s v="N/A"/>
    <x v="21"/>
    <s v="Dept of Correction (DOC)"/>
    <m/>
    <m/>
  </r>
  <r>
    <x v="8"/>
    <s v="Revenue"/>
    <s v="Line Item"/>
    <s v="N/A"/>
    <x v="22"/>
    <s v="Dept. of Elementary &amp; Secondary Educ. (DOE)"/>
    <m/>
    <m/>
  </r>
  <r>
    <x v="8"/>
    <s v="Revenue"/>
    <s v="Line Item"/>
    <s v="N/A"/>
    <x v="23"/>
    <s v="Parole Board (PAR)"/>
    <m/>
    <m/>
  </r>
  <r>
    <x v="8"/>
    <s v="Revenue"/>
    <s v="Line Item"/>
    <s v="N/A"/>
    <x v="24"/>
    <s v="Veteran's Services (VET)"/>
    <m/>
    <m/>
  </r>
  <r>
    <x v="8"/>
    <s v="Revenue"/>
    <s v="Line Item"/>
    <s v="N/A"/>
    <x v="25"/>
    <s v="Ex. Off. of Elder Affairs (ELD)"/>
    <m/>
    <m/>
  </r>
  <r>
    <x v="8"/>
    <s v="Revenue"/>
    <s v="Line Item"/>
    <s v="N/A"/>
    <x v="26"/>
    <s v="Div.of Housing &amp; Community Develop(OCD)"/>
    <m/>
    <m/>
  </r>
  <r>
    <x v="8"/>
    <s v="Revenue"/>
    <s v="Line Item"/>
    <s v="N/A"/>
    <x v="27"/>
    <s v="POS Subcontract"/>
    <m/>
    <m/>
  </r>
  <r>
    <x v="8"/>
    <s v="Revenue"/>
    <s v="Line Item"/>
    <s v="N/A"/>
    <x v="28"/>
    <s v="Other Mass. State Agency POS"/>
    <m/>
    <m/>
  </r>
  <r>
    <x v="8"/>
    <s v="Revenue"/>
    <s v="Line Item"/>
    <s v="N/A"/>
    <x v="29"/>
    <s v="Mass State Agency Non - POS"/>
    <m/>
    <m/>
  </r>
  <r>
    <x v="8"/>
    <s v="Revenue"/>
    <s v="Line Item"/>
    <s v="N/A"/>
    <x v="30"/>
    <s v="Mass. Local Govt/Quasi-Govt. Entities"/>
    <m/>
    <m/>
  </r>
  <r>
    <x v="8"/>
    <s v="Revenue"/>
    <s v="Line Item"/>
    <s v="N/A"/>
    <x v="31"/>
    <s v="Non-Mass. State/Local Government"/>
    <m/>
    <m/>
  </r>
  <r>
    <x v="8"/>
    <s v="Revenue"/>
    <s v="Line Item"/>
    <s v="N/A"/>
    <x v="32"/>
    <s v="Direct Federal Grants/Contracts"/>
    <m/>
    <m/>
  </r>
  <r>
    <x v="8"/>
    <s v="Revenue"/>
    <s v="Line Item"/>
    <s v="N/A"/>
    <x v="33"/>
    <s v="Medicaid - Direct Payments"/>
    <m/>
    <m/>
  </r>
  <r>
    <x v="8"/>
    <s v="Revenue"/>
    <s v="Line Item"/>
    <s v="N/A"/>
    <x v="34"/>
    <s v="Medicaid - MBHP Subcontract"/>
    <m/>
    <m/>
  </r>
  <r>
    <x v="8"/>
    <s v="Revenue"/>
    <s v="Line Item"/>
    <s v="N/A"/>
    <x v="35"/>
    <s v="Medicare"/>
    <m/>
    <m/>
  </r>
  <r>
    <x v="8"/>
    <s v="Revenue"/>
    <s v="Line Item"/>
    <s v="N/A"/>
    <x v="36"/>
    <s v="Mass. Govt. Client Stipends"/>
    <m/>
    <m/>
  </r>
  <r>
    <x v="8"/>
    <s v="Revenue"/>
    <s v="Line Item"/>
    <s v="N/A"/>
    <x v="37"/>
    <s v="Client Resources"/>
    <m/>
    <m/>
  </r>
  <r>
    <x v="8"/>
    <s v="Revenue"/>
    <s v="Line Item"/>
    <s v="N/A"/>
    <x v="38"/>
    <s v="Mass. spon.client SF/3rd Pty offsets"/>
    <m/>
    <m/>
  </r>
  <r>
    <x v="8"/>
    <s v="Revenue"/>
    <s v="Line Item"/>
    <s v="N/A"/>
    <x v="39"/>
    <s v="Other Publicly sponsored client offsets"/>
    <m/>
    <m/>
  </r>
  <r>
    <x v="8"/>
    <s v="Revenue"/>
    <s v="Line Item"/>
    <s v="N/A"/>
    <x v="40"/>
    <s v="Private Client Fees (excluding 3rd Pty)"/>
    <m/>
    <m/>
  </r>
  <r>
    <x v="8"/>
    <s v="Revenue"/>
    <s v="Line Item"/>
    <s v="N/A"/>
    <x v="41"/>
    <s v="Private Client 3rd Pty/other offsets"/>
    <m/>
    <m/>
  </r>
  <r>
    <x v="8"/>
    <s v="Revenue"/>
    <s v="Total"/>
    <s v="N/A"/>
    <x v="42"/>
    <s v="Total Assistance and Fees"/>
    <m/>
    <n v="257932"/>
  </r>
  <r>
    <x v="8"/>
    <s v="Revenue"/>
    <s v="Line Item"/>
    <s v="N/A"/>
    <x v="43"/>
    <s v="Federated Fundraising"/>
    <m/>
    <m/>
  </r>
  <r>
    <x v="8"/>
    <s v="Revenue"/>
    <s v="Line Item"/>
    <s v="N/A"/>
    <x v="44"/>
    <s v="Commercial Activities"/>
    <m/>
    <m/>
  </r>
  <r>
    <x v="8"/>
    <s v="Revenue"/>
    <s v="Line Item"/>
    <s v="N/A"/>
    <x v="45"/>
    <s v="Non-Charitable Revenue"/>
    <m/>
    <m/>
  </r>
  <r>
    <x v="8"/>
    <s v="Revenue"/>
    <s v="Line Item"/>
    <s v="N/A"/>
    <x v="46"/>
    <s v="Investment Revenue"/>
    <m/>
    <m/>
  </r>
  <r>
    <x v="8"/>
    <s v="Revenue"/>
    <s v="Line Item"/>
    <s v="N/A"/>
    <x v="47"/>
    <s v="Other Revenue"/>
    <m/>
    <m/>
  </r>
  <r>
    <x v="8"/>
    <s v="Revenue"/>
    <s v="Line Item"/>
    <s v="N/A"/>
    <x v="48"/>
    <s v="Allocated Admin (M&amp;G) Revenue"/>
    <m/>
    <m/>
  </r>
  <r>
    <x v="8"/>
    <s v="Revenue"/>
    <s v="Line Item"/>
    <s v="N/A"/>
    <x v="49"/>
    <s v="Released Net Assets-Program"/>
    <m/>
    <m/>
  </r>
  <r>
    <x v="8"/>
    <s v="Revenue"/>
    <s v="Line Item"/>
    <s v="N/A"/>
    <x v="50"/>
    <s v="Released Net Assets-Equipment"/>
    <m/>
    <m/>
  </r>
  <r>
    <x v="8"/>
    <s v="Revenue"/>
    <s v="Line Item"/>
    <s v="N/A"/>
    <x v="51"/>
    <s v="Released Net Assets-Time"/>
    <m/>
    <m/>
  </r>
  <r>
    <x v="8"/>
    <s v="Revenue"/>
    <s v="Total"/>
    <s v="N/A"/>
    <x v="52"/>
    <s v="Total Revenue = 57E"/>
    <m/>
    <n v="257932"/>
  </r>
  <r>
    <x v="8"/>
    <s v="Salary Expense"/>
    <s v="Line Item"/>
    <s v="Management"/>
    <x v="53"/>
    <s v="Program Director (UFR Title 102)"/>
    <n v="0.15"/>
    <n v="13050"/>
  </r>
  <r>
    <x v="8"/>
    <s v="Salary Expense"/>
    <s v="Line Item"/>
    <s v="Management"/>
    <x v="54"/>
    <s v="Program Function Manager (UFR Title 101)"/>
    <m/>
    <m/>
  </r>
  <r>
    <x v="8"/>
    <s v="Salary Expense"/>
    <s v="Line Item"/>
    <s v="Management"/>
    <x v="55"/>
    <s v="Asst. Program Director (UFR Title 103)"/>
    <m/>
    <m/>
  </r>
  <r>
    <x v="8"/>
    <s v="Salary Expense"/>
    <s v="Line Item"/>
    <s v="Management"/>
    <x v="56"/>
    <s v="Supervising Professional (UFR Title 104) "/>
    <n v="0.8"/>
    <n v="50000"/>
  </r>
  <r>
    <x v="8"/>
    <s v="Salary Expense"/>
    <s v="Line Item"/>
    <s v="Direct Care"/>
    <x v="57"/>
    <s v="Physician &amp; Psychiatrist  (UFR Title 105 &amp; 121)"/>
    <m/>
    <m/>
  </r>
  <r>
    <x v="8"/>
    <s v="Salary Expense"/>
    <s v="Line Item"/>
    <s v="Direct Care"/>
    <x v="58"/>
    <s v="Physician Asst. (UFR Title 106)"/>
    <m/>
    <m/>
  </r>
  <r>
    <x v="8"/>
    <s v="Salary Expense"/>
    <s v="Line Item"/>
    <s v="Direct Care"/>
    <x v="59"/>
    <s v="N. Midwife, N.P., Psych N.,N.A., R.N.- MA (Title 107)"/>
    <m/>
    <m/>
  </r>
  <r>
    <x v="8"/>
    <s v="Salary Expense"/>
    <s v="Line Item"/>
    <s v="Direct Care"/>
    <x v="60"/>
    <s v="R.N. - Non Masters (UFR Title 108)"/>
    <m/>
    <m/>
  </r>
  <r>
    <x v="8"/>
    <s v="Salary Expense"/>
    <s v="Line Item"/>
    <s v="Direct Care"/>
    <x v="61"/>
    <s v="L.P.N. (UFR Title 109) "/>
    <m/>
    <m/>
  </r>
  <r>
    <x v="8"/>
    <s v="Salary Expense"/>
    <s v="Line Item"/>
    <s v="Direct Care"/>
    <x v="62"/>
    <s v="Pharmacist (UFR Title 110)"/>
    <m/>
    <m/>
  </r>
  <r>
    <x v="8"/>
    <s v="Salary Expense"/>
    <s v="Line Item"/>
    <s v="Direct Care"/>
    <x v="63"/>
    <s v="Occupational Therapist (UFR Title 111)"/>
    <m/>
    <m/>
  </r>
  <r>
    <x v="8"/>
    <s v="Salary Expense"/>
    <s v="Line Item"/>
    <s v="Direct Care"/>
    <x v="64"/>
    <s v="Physical Therapist (UFR Title 112)"/>
    <m/>
    <m/>
  </r>
  <r>
    <x v="8"/>
    <s v="Salary Expense"/>
    <s v="Line Item"/>
    <s v="Direct Care"/>
    <x v="65"/>
    <s v="Speech / Lang. Pathol., Audiologist (UFR Title 113)"/>
    <m/>
    <m/>
  </r>
  <r>
    <x v="8"/>
    <s v="Salary Expense"/>
    <s v="Line Item"/>
    <s v="Direct Care"/>
    <x v="66"/>
    <s v="Dietician / Nutritionist (UFR Title 114)"/>
    <m/>
    <m/>
  </r>
  <r>
    <x v="8"/>
    <s v="Salary Expense"/>
    <s v="Line Item"/>
    <s v="Direct Care"/>
    <x v="67"/>
    <s v="Spec. Education Teacher (UFR Title 115)"/>
    <m/>
    <m/>
  </r>
  <r>
    <x v="8"/>
    <s v="Salary Expense"/>
    <s v="Line Item"/>
    <s v="Direct Care"/>
    <x v="68"/>
    <s v="Teacher (UFR Title 116)"/>
    <m/>
    <m/>
  </r>
  <r>
    <x v="8"/>
    <s v="Salary Expense"/>
    <s v="Line Item"/>
    <s v="Direct Care"/>
    <x v="69"/>
    <s v="Day Care Director (UFR Title 117)"/>
    <m/>
    <m/>
  </r>
  <r>
    <x v="8"/>
    <s v="Salary Expense"/>
    <s v="Line Item"/>
    <s v="Direct Care"/>
    <x v="70"/>
    <s v="Day Care Lead Teacher (UFR Title 118)"/>
    <m/>
    <m/>
  </r>
  <r>
    <x v="8"/>
    <s v="Salary Expense"/>
    <s v="Line Item"/>
    <s v="Direct Care"/>
    <x v="71"/>
    <s v="Day Care Teacher (UFR Title 119)"/>
    <m/>
    <m/>
  </r>
  <r>
    <x v="8"/>
    <s v="Salary Expense"/>
    <s v="Line Item"/>
    <s v="Direct Care"/>
    <x v="72"/>
    <s v="Day Care Asst. Teacher / Aide (UFR Title 120)"/>
    <m/>
    <m/>
  </r>
  <r>
    <x v="8"/>
    <s v="Salary Expense"/>
    <s v="Line Item"/>
    <s v="Direct Care"/>
    <x v="73"/>
    <s v="Psychologist - Doctorate (UFR Title 122)"/>
    <m/>
    <m/>
  </r>
  <r>
    <x v="8"/>
    <s v="Salary Expense"/>
    <s v="Line Item"/>
    <s v="Direct Care"/>
    <x v="74"/>
    <s v="Clinician-(formerly Psych.Masters)(UFR Title 123)"/>
    <m/>
    <m/>
  </r>
  <r>
    <x v="8"/>
    <s v="Salary Expense"/>
    <s v="Line Item"/>
    <s v="Direct Care"/>
    <x v="75"/>
    <s v="Social Worker - L.I.C.S.W. (UFR Title 124)"/>
    <m/>
    <m/>
  </r>
  <r>
    <x v="8"/>
    <s v="Salary Expense"/>
    <s v="Line Item"/>
    <s v="Direct Care"/>
    <x v="76"/>
    <s v="Social Worker - L.C.S.W., L.S.W (UFR Title 125 &amp; 126)"/>
    <m/>
    <m/>
  </r>
  <r>
    <x v="8"/>
    <s v="Salary Expense"/>
    <s v="Line Item"/>
    <s v="Direct Care"/>
    <x v="77"/>
    <s v="Licensed Counselor (UFR Title 127)"/>
    <m/>
    <m/>
  </r>
  <r>
    <x v="8"/>
    <s v="Salary Expense"/>
    <s v="Line Item"/>
    <s v="Direct Care"/>
    <x v="78"/>
    <s v="Cert. Voc. Rehab. Counselor (UFR Title 128)"/>
    <m/>
    <m/>
  </r>
  <r>
    <x v="8"/>
    <s v="Salary Expense"/>
    <s v="Line Item"/>
    <s v="Direct Care"/>
    <x v="79"/>
    <s v="Cert. Alch. &amp;/or Drug Abuse Counselor (UFR Title 129)"/>
    <m/>
    <m/>
  </r>
  <r>
    <x v="8"/>
    <s v="Salary Expense"/>
    <s v="Line Item"/>
    <s v="Direct Care"/>
    <x v="80"/>
    <s v="Counselor (UFR Title 130)"/>
    <m/>
    <m/>
  </r>
  <r>
    <x v="8"/>
    <s v="Salary Expense"/>
    <s v="Line Item"/>
    <s v="Direct Care"/>
    <x v="81"/>
    <s v="Case Worker / Manager - Masters (UFR Title 131)"/>
    <m/>
    <m/>
  </r>
  <r>
    <x v="8"/>
    <s v="Salary Expense"/>
    <s v="Line Item"/>
    <s v="Direct Care"/>
    <x v="82"/>
    <s v="Case Worker / Manager (UFR Title 132)"/>
    <m/>
    <m/>
  </r>
  <r>
    <x v="8"/>
    <s v="Salary Expense"/>
    <s v="Line Item"/>
    <s v="Direct Care"/>
    <x v="83"/>
    <s v="Direct Care / Prog. Staff Superv. (UFR Title 133)"/>
    <m/>
    <m/>
  </r>
  <r>
    <x v="8"/>
    <s v="Salary Expense"/>
    <s v="Line Item"/>
    <s v="Direct Care"/>
    <x v="84"/>
    <s v="Direct Care / Prog. Staff III (UFR Title 134)"/>
    <m/>
    <m/>
  </r>
  <r>
    <x v="8"/>
    <s v="Salary Expense"/>
    <s v="Line Item"/>
    <s v="Direct Care"/>
    <x v="85"/>
    <s v="Direct Care / Prog. Staff II (UFR Title 135)"/>
    <m/>
    <m/>
  </r>
  <r>
    <x v="8"/>
    <s v="Salary Expense"/>
    <s v="Line Item"/>
    <s v="Direct Care"/>
    <x v="86"/>
    <s v="Direct Care / Prog. Staff I (UFR Title 136)"/>
    <n v="2"/>
    <n v="64978"/>
  </r>
  <r>
    <x v="8"/>
    <s v="Salary Expense"/>
    <s v="Line Item"/>
    <s v="Clerical/Support"/>
    <x v="87"/>
    <s v="Prog. Secretarial / Clerical Staff (UFR Title 137)"/>
    <m/>
    <m/>
  </r>
  <r>
    <x v="8"/>
    <s v="Salary Expense"/>
    <s v="Line Item"/>
    <s v="Clerical/Support"/>
    <x v="88"/>
    <s v="Maintainence, House/Groundskeeping, Cook 138"/>
    <m/>
    <m/>
  </r>
  <r>
    <x v="8"/>
    <s v="Salary Expense"/>
    <s v="Line Item"/>
    <s v="Clerical/Support"/>
    <x v="89"/>
    <s v="Direct Care / Driver Staff (UFR Title 138)"/>
    <m/>
    <m/>
  </r>
  <r>
    <x v="8"/>
    <s v="Salary Expense"/>
    <s v="Line Item"/>
    <s v="N/A"/>
    <x v="90"/>
    <s v="Direct Care Overtime, Shift Differential and Relief "/>
    <s v="XXXXXX"/>
    <m/>
  </r>
  <r>
    <x v="8"/>
    <s v="Salary Expense"/>
    <s v="Total"/>
    <s v="N/A"/>
    <x v="91"/>
    <s v="Total Direct Program Staff = 1E"/>
    <n v="2.95"/>
    <n v="128028"/>
  </r>
  <r>
    <x v="8"/>
    <s v="Expense"/>
    <s v="Total"/>
    <s v="N/A"/>
    <x v="92"/>
    <s v="Total Direct Program Staff = 39S"/>
    <n v="2.95"/>
    <n v="128028"/>
  </r>
  <r>
    <x v="8"/>
    <s v="Expense"/>
    <s v="Line Item"/>
    <s v="N/A"/>
    <x v="93"/>
    <s v="Chief Executive Officer"/>
    <m/>
    <m/>
  </r>
  <r>
    <x v="8"/>
    <s v="Expense"/>
    <s v="Line Item"/>
    <s v="N/A"/>
    <x v="94"/>
    <s v="Chief Financial Officer"/>
    <m/>
    <m/>
  </r>
  <r>
    <x v="8"/>
    <s v="Expense"/>
    <s v="Line Item"/>
    <s v="N/A"/>
    <x v="95"/>
    <s v="Accting/Clerical Support"/>
    <m/>
    <m/>
  </r>
  <r>
    <x v="8"/>
    <s v="Expense"/>
    <s v="Line Item"/>
    <s v="N/A"/>
    <x v="96"/>
    <s v="Admin Maint/House-Grndskeeping"/>
    <m/>
    <m/>
  </r>
  <r>
    <x v="8"/>
    <s v="Expense"/>
    <s v="Total"/>
    <s v="N/A"/>
    <x v="97"/>
    <s v="Total Admin Employee"/>
    <n v="0"/>
    <n v="0"/>
  </r>
  <r>
    <x v="8"/>
    <s v="Expense"/>
    <s v="Line Item"/>
    <s v="N/A"/>
    <x v="98"/>
    <s v="Commerical products &amp; Svs/Mkting"/>
    <m/>
    <m/>
  </r>
  <r>
    <x v="8"/>
    <s v="Expense"/>
    <s v="Total"/>
    <s v="N/A"/>
    <x v="99"/>
    <s v="Total FTE/Salary/Wages"/>
    <n v="2.95"/>
    <n v="128028"/>
  </r>
  <r>
    <x v="8"/>
    <s v="Expense"/>
    <s v="Line Item"/>
    <s v="N/A"/>
    <x v="100"/>
    <s v="Payroll Taxes 150"/>
    <m/>
    <n v="12681"/>
  </r>
  <r>
    <x v="8"/>
    <s v="Expense"/>
    <s v="Line Item"/>
    <s v="N/A"/>
    <x v="101"/>
    <s v="Fringe Benefits 151"/>
    <m/>
    <n v="10394"/>
  </r>
  <r>
    <x v="8"/>
    <s v="Expense"/>
    <s v="Line Item"/>
    <s v="N/A"/>
    <x v="102"/>
    <s v="Accrual Adjustments"/>
    <m/>
    <m/>
  </r>
  <r>
    <x v="8"/>
    <s v="Expense"/>
    <s v="Total"/>
    <s v="N/A"/>
    <x v="103"/>
    <s v="Total Employee Compensation &amp; Rel. Exp."/>
    <m/>
    <n v="151103"/>
  </r>
  <r>
    <x v="8"/>
    <s v="Expense"/>
    <s v="Line Item"/>
    <s v="N/A"/>
    <x v="104"/>
    <s v="Facility and Prog. Equip.Expenses 301,390"/>
    <m/>
    <n v="25500"/>
  </r>
  <r>
    <x v="8"/>
    <s v="Expense"/>
    <s v="Line Item"/>
    <s v="N/A"/>
    <x v="105"/>
    <s v="Facility &amp; Prog. Equip. Depreciation 301"/>
    <m/>
    <m/>
  </r>
  <r>
    <x v="8"/>
    <s v="Expense"/>
    <s v="Line Item"/>
    <s v="N/A"/>
    <x v="106"/>
    <s v="Facility Operation/Maint./Furn.390"/>
    <m/>
    <n v="4564"/>
  </r>
  <r>
    <x v="8"/>
    <s v="Expense"/>
    <s v="Line Item"/>
    <s v="N/A"/>
    <x v="107"/>
    <s v="Facility General Liability Insurance 390"/>
    <m/>
    <m/>
  </r>
  <r>
    <x v="8"/>
    <s v="Expense"/>
    <s v="Total"/>
    <s v="N/A"/>
    <x v="108"/>
    <s v="Total Occupancy"/>
    <m/>
    <n v="30064"/>
  </r>
  <r>
    <x v="8"/>
    <s v="Expense"/>
    <s v="Line Item"/>
    <s v="N/A"/>
    <x v="109"/>
    <s v="Direct Care Consultant 201"/>
    <m/>
    <n v="15175"/>
  </r>
  <r>
    <x v="8"/>
    <s v="Expense"/>
    <s v="Line Item"/>
    <s v="N/A"/>
    <x v="110"/>
    <s v="Temporary Help 202"/>
    <m/>
    <m/>
  </r>
  <r>
    <x v="8"/>
    <s v="Expense"/>
    <s v="Line Item"/>
    <s v="N/A"/>
    <x v="111"/>
    <s v="Clients and Caregivers Reimb./Stipends 203"/>
    <m/>
    <n v="650"/>
  </r>
  <r>
    <x v="8"/>
    <s v="Expense"/>
    <s v="Line Item"/>
    <s v="N/A"/>
    <x v="112"/>
    <s v="Subcontracted Direct Care 206"/>
    <m/>
    <m/>
  </r>
  <r>
    <x v="8"/>
    <s v="Expense"/>
    <s v="Line Item"/>
    <s v="N/A"/>
    <x v="113"/>
    <s v="Staff Training 204"/>
    <m/>
    <m/>
  </r>
  <r>
    <x v="8"/>
    <s v="Expense"/>
    <s v="Line Item"/>
    <s v="N/A"/>
    <x v="114"/>
    <s v="Staff Mileage / Travel 205"/>
    <m/>
    <n v="6619"/>
  </r>
  <r>
    <x v="8"/>
    <s v="Expense"/>
    <s v="Line Item"/>
    <s v="N/A"/>
    <x v="115"/>
    <s v="Meals 207"/>
    <m/>
    <n v="39"/>
  </r>
  <r>
    <x v="8"/>
    <s v="Expense"/>
    <s v="Line Item"/>
    <s v="N/A"/>
    <x v="116"/>
    <s v="Client Transportation 208"/>
    <m/>
    <m/>
  </r>
  <r>
    <x v="8"/>
    <s v="Expense"/>
    <s v="Line Item"/>
    <s v="N/A"/>
    <x v="117"/>
    <s v="Vehicle Expenses 208"/>
    <m/>
    <n v="2914"/>
  </r>
  <r>
    <x v="8"/>
    <s v="Expense"/>
    <s v="Line Item"/>
    <s v="N/A"/>
    <x v="118"/>
    <s v="Vehicle Depreciation 208"/>
    <m/>
    <m/>
  </r>
  <r>
    <x v="8"/>
    <s v="Expense"/>
    <s v="Line Item"/>
    <s v="N/A"/>
    <x v="119"/>
    <s v="Incidental Medical /Medicine/Pharmacy 209"/>
    <m/>
    <m/>
  </r>
  <r>
    <x v="8"/>
    <s v="Expense"/>
    <s v="Line Item"/>
    <s v="N/A"/>
    <x v="120"/>
    <s v="Client Personal Allowances 211"/>
    <m/>
    <m/>
  </r>
  <r>
    <x v="8"/>
    <s v="Expense"/>
    <s v="Line Item"/>
    <s v="N/A"/>
    <x v="121"/>
    <s v="Provision Material Goods/Svs./Benefits 212"/>
    <m/>
    <n v="6491"/>
  </r>
  <r>
    <x v="8"/>
    <s v="Expense"/>
    <s v="Line Item"/>
    <s v="N/A"/>
    <x v="122"/>
    <s v="Direct Client Wages 214"/>
    <m/>
    <m/>
  </r>
  <r>
    <x v="8"/>
    <s v="Expense"/>
    <s v="Line Item"/>
    <s v="N/A"/>
    <x v="123"/>
    <s v="Other Commercial Prod. &amp; Svs. 214"/>
    <m/>
    <m/>
  </r>
  <r>
    <x v="8"/>
    <s v="Expense"/>
    <s v="Line Item"/>
    <s v="N/A"/>
    <x v="124"/>
    <s v="Program Supplies &amp; Materials 215"/>
    <m/>
    <n v="8297"/>
  </r>
  <r>
    <x v="8"/>
    <s v="Expense"/>
    <s v="Line Item"/>
    <s v="N/A"/>
    <x v="125"/>
    <s v="Non Charitable Expenses"/>
    <m/>
    <m/>
  </r>
  <r>
    <x v="8"/>
    <s v="Expense"/>
    <s v="Line Item"/>
    <s v="N/A"/>
    <x v="126"/>
    <s v="Other Expense"/>
    <m/>
    <m/>
  </r>
  <r>
    <x v="8"/>
    <s v="Expense"/>
    <s v="Total"/>
    <s v="N/A"/>
    <x v="127"/>
    <s v="Total Other Program Expense"/>
    <m/>
    <n v="40185"/>
  </r>
  <r>
    <x v="8"/>
    <s v="Expense"/>
    <s v="Line Item"/>
    <s v="N/A"/>
    <x v="128"/>
    <s v="Other Professional Fees &amp; Other Admin. Exp. 410"/>
    <m/>
    <m/>
  </r>
  <r>
    <x v="8"/>
    <s v="Expense"/>
    <s v="Line Item"/>
    <s v="N/A"/>
    <x v="129"/>
    <s v="Leased Office/Program Office Equip.410,390"/>
    <m/>
    <m/>
  </r>
  <r>
    <x v="8"/>
    <s v="Expense"/>
    <s v="Line Item"/>
    <s v="N/A"/>
    <x v="130"/>
    <s v="Office Equipment Depreciation 410"/>
    <m/>
    <m/>
  </r>
  <r>
    <x v="8"/>
    <s v="Expense"/>
    <s v="Line Item"/>
    <s v="N/A"/>
    <x v="131"/>
    <s v="Program Support 216"/>
    <m/>
    <n v="13427"/>
  </r>
  <r>
    <x v="8"/>
    <s v="Expense"/>
    <s v="Line Item"/>
    <s v="N/A"/>
    <x v="132"/>
    <s v="Professional Insurance 410"/>
    <m/>
    <m/>
  </r>
  <r>
    <x v="8"/>
    <s v="Expense"/>
    <s v="Line Item"/>
    <s v="N/A"/>
    <x v="133"/>
    <s v="Working Capital Interest 410"/>
    <m/>
    <m/>
  </r>
  <r>
    <x v="8"/>
    <s v="Expense"/>
    <s v="Total"/>
    <s v="N/A"/>
    <x v="134"/>
    <s v="Total Direct Administrative Expense"/>
    <m/>
    <n v="13427"/>
  </r>
  <r>
    <x v="8"/>
    <s v="Expense"/>
    <s v="Line Item"/>
    <s v="N/A"/>
    <x v="135"/>
    <s v="Admin (M&amp;G) Reporting Center Allocation"/>
    <m/>
    <n v="23558.335703687841"/>
  </r>
  <r>
    <x v="8"/>
    <s v="Expense"/>
    <s v="Total"/>
    <s v="N/A"/>
    <x v="136"/>
    <s v="Total Reimbursable Expense"/>
    <m/>
    <n v="258337.33570368783"/>
  </r>
  <r>
    <x v="8"/>
    <s v="Expense"/>
    <s v="Line Item"/>
    <s v="N/A"/>
    <x v="137"/>
    <s v="Direct State/Federal Non-Reimbursable Expense"/>
    <m/>
    <m/>
  </r>
  <r>
    <x v="8"/>
    <s v="Expense"/>
    <s v="Line Item"/>
    <s v="N/A"/>
    <x v="138"/>
    <s v="Allocation of State/Fed Non-Reimbursable Expense"/>
    <m/>
    <m/>
  </r>
  <r>
    <x v="8"/>
    <s v="Expense"/>
    <s v="Total"/>
    <s v="N/A"/>
    <x v="139"/>
    <s v="TOTAL EXPENSE"/>
    <m/>
    <n v="258337.33570368783"/>
  </r>
  <r>
    <x v="8"/>
    <s v="Expense"/>
    <s v="Total"/>
    <s v="N/A"/>
    <x v="140"/>
    <s v="TOTAL REVENUE = 53R"/>
    <m/>
    <n v="257932"/>
  </r>
  <r>
    <x v="8"/>
    <s v="Expense"/>
    <s v="Line Item"/>
    <s v="N/A"/>
    <x v="141"/>
    <s v="OPERATING RESULTS"/>
    <m/>
    <n v="-405.33570368782966"/>
  </r>
  <r>
    <x v="8"/>
    <s v="Non-Reimbursable"/>
    <s v="Line Item"/>
    <s v="N/A"/>
    <x v="142"/>
    <s v="Direct Employee Compensation &amp; Related Exp."/>
    <m/>
    <m/>
  </r>
  <r>
    <x v="8"/>
    <s v="Non-Reimbursable"/>
    <s v="Line Item"/>
    <s v="N/A"/>
    <x v="143"/>
    <s v="Direct Occupancy"/>
    <m/>
    <m/>
  </r>
  <r>
    <x v="8"/>
    <s v="Non-Reimbursable"/>
    <s v="Line Item"/>
    <s v="N/A"/>
    <x v="144"/>
    <s v="Direct Other Program/Operating"/>
    <m/>
    <m/>
  </r>
  <r>
    <x v="8"/>
    <s v="Non-Reimbursable"/>
    <s v="Line Item"/>
    <s v="N/A"/>
    <x v="145"/>
    <s v="Direct Subcontract Expense"/>
    <m/>
    <m/>
  </r>
  <r>
    <x v="8"/>
    <s v="Non-Reimbursable"/>
    <s v="Line Item"/>
    <s v="N/A"/>
    <x v="146"/>
    <s v="Direct Administrative Expense"/>
    <m/>
    <m/>
  </r>
  <r>
    <x v="8"/>
    <s v="Non-Reimbursable"/>
    <s v="Line Item"/>
    <s v="N/A"/>
    <x v="147"/>
    <s v="Direct Other Expense"/>
    <m/>
    <m/>
  </r>
  <r>
    <x v="8"/>
    <s v="Non-Reimbursable"/>
    <s v="Line Item"/>
    <s v="N/A"/>
    <x v="148"/>
    <s v="Direct Depreciation"/>
    <m/>
    <m/>
  </r>
  <r>
    <x v="8"/>
    <s v="Non-Reimbursable"/>
    <s v="Total"/>
    <s v="N/A"/>
    <x v="149"/>
    <s v="Total Direct Non-Reimbursable (Tie to 54E)"/>
    <m/>
    <n v="0"/>
  </r>
  <r>
    <x v="8"/>
    <s v="Non-Reimbursable"/>
    <s v="Total"/>
    <s v="N/A"/>
    <x v="150"/>
    <s v="Total Direct and Allocated Non-Reimb. (54E+55E)"/>
    <m/>
    <n v="0"/>
  </r>
  <r>
    <x v="8"/>
    <s v="Non-Reimbursable"/>
    <s v="Line Item"/>
    <s v="N/A"/>
    <x v="151"/>
    <s v="Eligible Non-Reimbursable Exp. Revenue Offsets "/>
    <m/>
    <n v="0"/>
  </r>
  <r>
    <x v="8"/>
    <s v="Non-Reimbursable"/>
    <s v="Line Item"/>
    <s v="N/A"/>
    <x v="152"/>
    <s v="Capital Budget Revenue Adjustment"/>
    <m/>
    <m/>
  </r>
  <r>
    <x v="8"/>
    <s v="Non-Reimbursable"/>
    <s v="Line Item"/>
    <s v="N/A"/>
    <x v="153"/>
    <s v="Excess of Non-Reimbursable Expense Over Offsets"/>
    <m/>
    <n v="0"/>
  </r>
  <r>
    <x v="8"/>
    <s v="Revenue"/>
    <s v="Line Item"/>
    <s v="N/A"/>
    <x v="0"/>
    <s v="Contrib., Gifts, Leg., Bequests, Spec. Ev."/>
    <m/>
    <m/>
  </r>
  <r>
    <x v="8"/>
    <s v="Revenue"/>
    <s v="Line Item"/>
    <s v="N/A"/>
    <x v="1"/>
    <s v="Gov. In-Kind/Capital Budget"/>
    <m/>
    <m/>
  </r>
  <r>
    <x v="8"/>
    <s v="Revenue"/>
    <s v="Line Item"/>
    <s v="N/A"/>
    <x v="2"/>
    <s v="Private IN-Kind"/>
    <m/>
    <m/>
  </r>
  <r>
    <x v="8"/>
    <s v="Revenue"/>
    <s v="Total"/>
    <s v="N/A"/>
    <x v="3"/>
    <s v="Total Contribution and In-Kind"/>
    <m/>
    <n v="0"/>
  </r>
  <r>
    <x v="8"/>
    <s v="Revenue"/>
    <s v="Line Item"/>
    <s v="N/A"/>
    <x v="4"/>
    <s v="Mass Gov. Grant"/>
    <m/>
    <m/>
  </r>
  <r>
    <x v="8"/>
    <s v="Revenue"/>
    <s v="Line Item"/>
    <s v="N/A"/>
    <x v="5"/>
    <s v="Other Grant (exclud. Fed.Direct)"/>
    <m/>
    <m/>
  </r>
  <r>
    <x v="8"/>
    <s v="Revenue"/>
    <s v="Total"/>
    <s v="N/A"/>
    <x v="6"/>
    <s v="Total Grants"/>
    <m/>
    <n v="0"/>
  </r>
  <r>
    <x v="8"/>
    <s v="Revenue"/>
    <s v="Line Item"/>
    <s v="N/A"/>
    <x v="7"/>
    <s v="Dept. of Mental Health (DMH)"/>
    <m/>
    <m/>
  </r>
  <r>
    <x v="8"/>
    <s v="Revenue"/>
    <s v="Line Item"/>
    <s v="N/A"/>
    <x v="8"/>
    <s v="Dept.of Developmental Services(DDS/DMR)"/>
    <m/>
    <m/>
  </r>
  <r>
    <x v="8"/>
    <s v="Revenue"/>
    <s v="Line Item"/>
    <s v="N/A"/>
    <x v="9"/>
    <s v="Dept. of Public Health (DPH)"/>
    <m/>
    <m/>
  </r>
  <r>
    <x v="8"/>
    <s v="Revenue"/>
    <s v="Line Item"/>
    <s v="N/A"/>
    <x v="10"/>
    <s v="Dept.of Children and Families (DCF/DSS)"/>
    <m/>
    <n v="33500"/>
  </r>
  <r>
    <x v="8"/>
    <s v="Revenue"/>
    <s v="Line Item"/>
    <s v="N/A"/>
    <x v="11"/>
    <s v="Dept. of Transitional Assist (DTA/WEL)"/>
    <m/>
    <m/>
  </r>
  <r>
    <x v="8"/>
    <s v="Revenue"/>
    <s v="Line Item"/>
    <s v="N/A"/>
    <x v="12"/>
    <s v="Dept. of Youth Services (DYS)"/>
    <m/>
    <m/>
  </r>
  <r>
    <x v="8"/>
    <s v="Revenue"/>
    <s v="Line Item"/>
    <s v="N/A"/>
    <x v="13"/>
    <s v="Health Care Fin &amp; Policy (HCF)-Contract"/>
    <m/>
    <m/>
  </r>
  <r>
    <x v="8"/>
    <s v="Revenue"/>
    <s v="Line Item"/>
    <s v="N/A"/>
    <x v="14"/>
    <s v="Health Care Fin &amp; Policy (HCF)-UCP"/>
    <m/>
    <m/>
  </r>
  <r>
    <x v="8"/>
    <s v="Revenue"/>
    <s v="Line Item"/>
    <s v="N/A"/>
    <x v="15"/>
    <s v="MA. Comm. For the Blind (MCB)"/>
    <m/>
    <m/>
  </r>
  <r>
    <x v="8"/>
    <s v="Revenue"/>
    <s v="Line Item"/>
    <s v="N/A"/>
    <x v="16"/>
    <s v="MA. Comm. for Deaf &amp; H H (MCD)"/>
    <m/>
    <m/>
  </r>
  <r>
    <x v="8"/>
    <s v="Revenue"/>
    <s v="Line Item"/>
    <s v="N/A"/>
    <x v="17"/>
    <s v="MA. Rehabilitation Commission (MRC)"/>
    <m/>
    <m/>
  </r>
  <r>
    <x v="8"/>
    <s v="Revenue"/>
    <s v="Line Item"/>
    <s v="N/A"/>
    <x v="18"/>
    <s v="MA. Off. for Refugees &amp; Immigr.(ORI)"/>
    <m/>
    <m/>
  </r>
  <r>
    <x v="8"/>
    <s v="Revenue"/>
    <s v="Line Item"/>
    <s v="N/A"/>
    <x v="19"/>
    <s v="Dept.of Early Educ. &amp; Care  (EEC)-Contract"/>
    <m/>
    <m/>
  </r>
  <r>
    <x v="8"/>
    <s v="Revenue"/>
    <s v="Line Item"/>
    <s v="N/A"/>
    <x v="20"/>
    <s v="Dept.of Early Educ. &amp; Care (EEC)-Voucher"/>
    <m/>
    <m/>
  </r>
  <r>
    <x v="8"/>
    <s v="Revenue"/>
    <s v="Line Item"/>
    <s v="N/A"/>
    <x v="21"/>
    <s v="Dept of Correction (DOC)"/>
    <m/>
    <m/>
  </r>
  <r>
    <x v="8"/>
    <s v="Revenue"/>
    <s v="Line Item"/>
    <s v="N/A"/>
    <x v="22"/>
    <s v="Dept. of Elementary &amp; Secondary Educ. (DOE)"/>
    <m/>
    <m/>
  </r>
  <r>
    <x v="8"/>
    <s v="Revenue"/>
    <s v="Line Item"/>
    <s v="N/A"/>
    <x v="23"/>
    <s v="Parole Board (PAR)"/>
    <m/>
    <m/>
  </r>
  <r>
    <x v="8"/>
    <s v="Revenue"/>
    <s v="Line Item"/>
    <s v="N/A"/>
    <x v="24"/>
    <s v="Veteran's Services (VET)"/>
    <m/>
    <m/>
  </r>
  <r>
    <x v="8"/>
    <s v="Revenue"/>
    <s v="Line Item"/>
    <s v="N/A"/>
    <x v="25"/>
    <s v="Ex. Off. of Elder Affairs (ELD)"/>
    <m/>
    <m/>
  </r>
  <r>
    <x v="8"/>
    <s v="Revenue"/>
    <s v="Line Item"/>
    <s v="N/A"/>
    <x v="26"/>
    <s v="Div.of Housing &amp; Community Develop(OCD)"/>
    <m/>
    <m/>
  </r>
  <r>
    <x v="8"/>
    <s v="Revenue"/>
    <s v="Line Item"/>
    <s v="N/A"/>
    <x v="27"/>
    <s v="POS Subcontract"/>
    <m/>
    <m/>
  </r>
  <r>
    <x v="8"/>
    <s v="Revenue"/>
    <s v="Line Item"/>
    <s v="N/A"/>
    <x v="28"/>
    <s v="Other Mass. State Agency POS"/>
    <m/>
    <m/>
  </r>
  <r>
    <x v="8"/>
    <s v="Revenue"/>
    <s v="Line Item"/>
    <s v="N/A"/>
    <x v="29"/>
    <s v="Mass State Agency Non - POS"/>
    <m/>
    <m/>
  </r>
  <r>
    <x v="8"/>
    <s v="Revenue"/>
    <s v="Line Item"/>
    <s v="N/A"/>
    <x v="30"/>
    <s v="Mass. Local Govt/Quasi-Govt. Entities"/>
    <m/>
    <m/>
  </r>
  <r>
    <x v="8"/>
    <s v="Revenue"/>
    <s v="Line Item"/>
    <s v="N/A"/>
    <x v="31"/>
    <s v="Non-Mass. State/Local Government"/>
    <m/>
    <m/>
  </r>
  <r>
    <x v="8"/>
    <s v="Revenue"/>
    <s v="Line Item"/>
    <s v="N/A"/>
    <x v="32"/>
    <s v="Direct Federal Grants/Contracts"/>
    <m/>
    <m/>
  </r>
  <r>
    <x v="8"/>
    <s v="Revenue"/>
    <s v="Line Item"/>
    <s v="N/A"/>
    <x v="33"/>
    <s v="Medicaid - Direct Payments"/>
    <m/>
    <m/>
  </r>
  <r>
    <x v="8"/>
    <s v="Revenue"/>
    <s v="Line Item"/>
    <s v="N/A"/>
    <x v="34"/>
    <s v="Medicaid - MBHP Subcontract"/>
    <m/>
    <m/>
  </r>
  <r>
    <x v="8"/>
    <s v="Revenue"/>
    <s v="Line Item"/>
    <s v="N/A"/>
    <x v="35"/>
    <s v="Medicare"/>
    <m/>
    <m/>
  </r>
  <r>
    <x v="8"/>
    <s v="Revenue"/>
    <s v="Line Item"/>
    <s v="N/A"/>
    <x v="36"/>
    <s v="Mass. Govt. Client Stipends"/>
    <m/>
    <m/>
  </r>
  <r>
    <x v="8"/>
    <s v="Revenue"/>
    <s v="Line Item"/>
    <s v="N/A"/>
    <x v="37"/>
    <s v="Client Resources"/>
    <m/>
    <m/>
  </r>
  <r>
    <x v="8"/>
    <s v="Revenue"/>
    <s v="Line Item"/>
    <s v="N/A"/>
    <x v="38"/>
    <s v="Mass. spon.client SF/3rd Pty offsets"/>
    <m/>
    <m/>
  </r>
  <r>
    <x v="8"/>
    <s v="Revenue"/>
    <s v="Line Item"/>
    <s v="N/A"/>
    <x v="39"/>
    <s v="Other Publicly sponsored client offsets"/>
    <m/>
    <m/>
  </r>
  <r>
    <x v="8"/>
    <s v="Revenue"/>
    <s v="Line Item"/>
    <s v="N/A"/>
    <x v="40"/>
    <s v="Private Client Fees (excluding 3rd Pty)"/>
    <m/>
    <m/>
  </r>
  <r>
    <x v="8"/>
    <s v="Revenue"/>
    <s v="Line Item"/>
    <s v="N/A"/>
    <x v="41"/>
    <s v="Private Client 3rd Pty/other offsets"/>
    <m/>
    <m/>
  </r>
  <r>
    <x v="8"/>
    <s v="Revenue"/>
    <s v="Total"/>
    <s v="N/A"/>
    <x v="42"/>
    <s v="Total Assistance and Fees"/>
    <m/>
    <n v="33500"/>
  </r>
  <r>
    <x v="8"/>
    <s v="Revenue"/>
    <s v="Line Item"/>
    <s v="N/A"/>
    <x v="43"/>
    <s v="Federated Fundraising"/>
    <m/>
    <m/>
  </r>
  <r>
    <x v="8"/>
    <s v="Revenue"/>
    <s v="Line Item"/>
    <s v="N/A"/>
    <x v="44"/>
    <s v="Commercial Activities"/>
    <m/>
    <m/>
  </r>
  <r>
    <x v="8"/>
    <s v="Revenue"/>
    <s v="Line Item"/>
    <s v="N/A"/>
    <x v="45"/>
    <s v="Non-Charitable Revenue"/>
    <m/>
    <m/>
  </r>
  <r>
    <x v="8"/>
    <s v="Revenue"/>
    <s v="Line Item"/>
    <s v="N/A"/>
    <x v="46"/>
    <s v="Investment Revenue"/>
    <m/>
    <m/>
  </r>
  <r>
    <x v="8"/>
    <s v="Revenue"/>
    <s v="Line Item"/>
    <s v="N/A"/>
    <x v="47"/>
    <s v="Other Revenue"/>
    <m/>
    <m/>
  </r>
  <r>
    <x v="8"/>
    <s v="Revenue"/>
    <s v="Line Item"/>
    <s v="N/A"/>
    <x v="48"/>
    <s v="Allocated Admin (M&amp;G) Revenue"/>
    <m/>
    <m/>
  </r>
  <r>
    <x v="8"/>
    <s v="Revenue"/>
    <s v="Line Item"/>
    <s v="N/A"/>
    <x v="49"/>
    <s v="Released Net Assets-Program"/>
    <m/>
    <m/>
  </r>
  <r>
    <x v="8"/>
    <s v="Revenue"/>
    <s v="Line Item"/>
    <s v="N/A"/>
    <x v="50"/>
    <s v="Released Net Assets-Equipment"/>
    <m/>
    <m/>
  </r>
  <r>
    <x v="8"/>
    <s v="Revenue"/>
    <s v="Line Item"/>
    <s v="N/A"/>
    <x v="51"/>
    <s v="Released Net Assets-Time"/>
    <m/>
    <m/>
  </r>
  <r>
    <x v="8"/>
    <s v="Revenue"/>
    <s v="Total"/>
    <s v="N/A"/>
    <x v="52"/>
    <s v="Total Revenue = 57E"/>
    <m/>
    <n v="33500"/>
  </r>
  <r>
    <x v="8"/>
    <s v="Salary Expense"/>
    <s v="Line Item"/>
    <s v="Management"/>
    <x v="53"/>
    <s v="Program Director (UFR Title 102)"/>
    <m/>
    <m/>
  </r>
  <r>
    <x v="8"/>
    <s v="Salary Expense"/>
    <s v="Line Item"/>
    <s v="Management"/>
    <x v="54"/>
    <s v="Program Function Manager (UFR Title 101)"/>
    <m/>
    <m/>
  </r>
  <r>
    <x v="8"/>
    <s v="Salary Expense"/>
    <s v="Line Item"/>
    <s v="Management"/>
    <x v="55"/>
    <s v="Asst. Program Director (UFR Title 103)"/>
    <m/>
    <m/>
  </r>
  <r>
    <x v="8"/>
    <s v="Salary Expense"/>
    <s v="Line Item"/>
    <s v="Management"/>
    <x v="56"/>
    <s v="Supervising Professional (UFR Title 104) "/>
    <m/>
    <m/>
  </r>
  <r>
    <x v="8"/>
    <s v="Salary Expense"/>
    <s v="Line Item"/>
    <s v="Direct Care"/>
    <x v="57"/>
    <s v="Physician &amp; Psychiatrist  (UFR Title 105 &amp; 121)"/>
    <m/>
    <m/>
  </r>
  <r>
    <x v="8"/>
    <s v="Salary Expense"/>
    <s v="Line Item"/>
    <s v="Direct Care"/>
    <x v="58"/>
    <s v="Physician Asst. (UFR Title 106)"/>
    <m/>
    <m/>
  </r>
  <r>
    <x v="8"/>
    <s v="Salary Expense"/>
    <s v="Line Item"/>
    <s v="Direct Care"/>
    <x v="59"/>
    <s v="N. Midwife, N.P., Psych N.,N.A., R.N.- MA (Title 107)"/>
    <m/>
    <m/>
  </r>
  <r>
    <x v="8"/>
    <s v="Salary Expense"/>
    <s v="Line Item"/>
    <s v="Direct Care"/>
    <x v="60"/>
    <s v="R.N. - Non Masters (UFR Title 108)"/>
    <m/>
    <m/>
  </r>
  <r>
    <x v="8"/>
    <s v="Salary Expense"/>
    <s v="Line Item"/>
    <s v="Direct Care"/>
    <x v="61"/>
    <s v="L.P.N. (UFR Title 109) "/>
    <m/>
    <m/>
  </r>
  <r>
    <x v="8"/>
    <s v="Salary Expense"/>
    <s v="Line Item"/>
    <s v="Direct Care"/>
    <x v="62"/>
    <s v="Pharmacist (UFR Title 110)"/>
    <m/>
    <m/>
  </r>
  <r>
    <x v="8"/>
    <s v="Salary Expense"/>
    <s v="Line Item"/>
    <s v="Direct Care"/>
    <x v="63"/>
    <s v="Occupational Therapist (UFR Title 111)"/>
    <m/>
    <m/>
  </r>
  <r>
    <x v="8"/>
    <s v="Salary Expense"/>
    <s v="Line Item"/>
    <s v="Direct Care"/>
    <x v="64"/>
    <s v="Physical Therapist (UFR Title 112)"/>
    <m/>
    <m/>
  </r>
  <r>
    <x v="8"/>
    <s v="Salary Expense"/>
    <s v="Line Item"/>
    <s v="Direct Care"/>
    <x v="65"/>
    <s v="Speech / Lang. Pathol., Audiologist (UFR Title 113)"/>
    <m/>
    <m/>
  </r>
  <r>
    <x v="8"/>
    <s v="Salary Expense"/>
    <s v="Line Item"/>
    <s v="Direct Care"/>
    <x v="66"/>
    <s v="Dietician / Nutritionist (UFR Title 114)"/>
    <m/>
    <m/>
  </r>
  <r>
    <x v="8"/>
    <s v="Salary Expense"/>
    <s v="Line Item"/>
    <s v="Direct Care"/>
    <x v="67"/>
    <s v="Spec. Education Teacher (UFR Title 115)"/>
    <m/>
    <m/>
  </r>
  <r>
    <x v="8"/>
    <s v="Salary Expense"/>
    <s v="Line Item"/>
    <s v="Direct Care"/>
    <x v="68"/>
    <s v="Teacher (UFR Title 116)"/>
    <m/>
    <m/>
  </r>
  <r>
    <x v="8"/>
    <s v="Salary Expense"/>
    <s v="Line Item"/>
    <s v="Direct Care"/>
    <x v="69"/>
    <s v="Day Care Director (UFR Title 117)"/>
    <m/>
    <m/>
  </r>
  <r>
    <x v="8"/>
    <s v="Salary Expense"/>
    <s v="Line Item"/>
    <s v="Direct Care"/>
    <x v="70"/>
    <s v="Day Care Lead Teacher (UFR Title 118)"/>
    <m/>
    <m/>
  </r>
  <r>
    <x v="8"/>
    <s v="Salary Expense"/>
    <s v="Line Item"/>
    <s v="Direct Care"/>
    <x v="71"/>
    <s v="Day Care Teacher (UFR Title 119)"/>
    <m/>
    <m/>
  </r>
  <r>
    <x v="8"/>
    <s v="Salary Expense"/>
    <s v="Line Item"/>
    <s v="Direct Care"/>
    <x v="72"/>
    <s v="Day Care Asst. Teacher / Aide (UFR Title 120)"/>
    <m/>
    <m/>
  </r>
  <r>
    <x v="8"/>
    <s v="Salary Expense"/>
    <s v="Line Item"/>
    <s v="Direct Care"/>
    <x v="73"/>
    <s v="Psychologist - Doctorate (UFR Title 122)"/>
    <m/>
    <m/>
  </r>
  <r>
    <x v="8"/>
    <s v="Salary Expense"/>
    <s v="Line Item"/>
    <s v="Direct Care"/>
    <x v="74"/>
    <s v="Clinician-(formerly Psych.Masters)(UFR Title 123)"/>
    <m/>
    <m/>
  </r>
  <r>
    <x v="8"/>
    <s v="Salary Expense"/>
    <s v="Line Item"/>
    <s v="Direct Care"/>
    <x v="75"/>
    <s v="Social Worker - L.I.C.S.W. (UFR Title 124)"/>
    <m/>
    <m/>
  </r>
  <r>
    <x v="8"/>
    <s v="Salary Expense"/>
    <s v="Line Item"/>
    <s v="Direct Care"/>
    <x v="76"/>
    <s v="Social Worker - L.C.S.W., L.S.W (UFR Title 125 &amp; 126)"/>
    <m/>
    <m/>
  </r>
  <r>
    <x v="8"/>
    <s v="Salary Expense"/>
    <s v="Line Item"/>
    <s v="Direct Care"/>
    <x v="77"/>
    <s v="Licensed Counselor (UFR Title 127)"/>
    <m/>
    <m/>
  </r>
  <r>
    <x v="8"/>
    <s v="Salary Expense"/>
    <s v="Line Item"/>
    <s v="Direct Care"/>
    <x v="78"/>
    <s v="Cert. Voc. Rehab. Counselor (UFR Title 128)"/>
    <m/>
    <m/>
  </r>
  <r>
    <x v="8"/>
    <s v="Salary Expense"/>
    <s v="Line Item"/>
    <s v="Direct Care"/>
    <x v="79"/>
    <s v="Cert. Alch. &amp;/or Drug Abuse Counselor (UFR Title 129)"/>
    <m/>
    <m/>
  </r>
  <r>
    <x v="8"/>
    <s v="Salary Expense"/>
    <s v="Line Item"/>
    <s v="Direct Care"/>
    <x v="80"/>
    <s v="Counselor (UFR Title 130)"/>
    <m/>
    <m/>
  </r>
  <r>
    <x v="8"/>
    <s v="Salary Expense"/>
    <s v="Line Item"/>
    <s v="Direct Care"/>
    <x v="81"/>
    <s v="Case Worker / Manager - Masters (UFR Title 131)"/>
    <m/>
    <m/>
  </r>
  <r>
    <x v="8"/>
    <s v="Salary Expense"/>
    <s v="Line Item"/>
    <s v="Direct Care"/>
    <x v="82"/>
    <s v="Case Worker / Manager (UFR Title 132)"/>
    <m/>
    <m/>
  </r>
  <r>
    <x v="8"/>
    <s v="Salary Expense"/>
    <s v="Line Item"/>
    <s v="Direct Care"/>
    <x v="83"/>
    <s v="Direct Care / Prog. Staff Superv. (UFR Title 133)"/>
    <m/>
    <m/>
  </r>
  <r>
    <x v="8"/>
    <s v="Salary Expense"/>
    <s v="Line Item"/>
    <s v="Direct Care"/>
    <x v="84"/>
    <s v="Direct Care / Prog. Staff III (UFR Title 134)"/>
    <m/>
    <m/>
  </r>
  <r>
    <x v="8"/>
    <s v="Salary Expense"/>
    <s v="Line Item"/>
    <s v="Direct Care"/>
    <x v="85"/>
    <s v="Direct Care / Prog. Staff II (UFR Title 135)"/>
    <m/>
    <m/>
  </r>
  <r>
    <x v="8"/>
    <s v="Salary Expense"/>
    <s v="Line Item"/>
    <s v="Direct Care"/>
    <x v="86"/>
    <s v="Direct Care / Prog. Staff I (UFR Title 136)"/>
    <n v="0.65"/>
    <n v="23496"/>
  </r>
  <r>
    <x v="8"/>
    <s v="Salary Expense"/>
    <s v="Line Item"/>
    <s v="Clerical/Support"/>
    <x v="87"/>
    <s v="Prog. Secretarial / Clerical Staff (UFR Title 137)"/>
    <m/>
    <m/>
  </r>
  <r>
    <x v="8"/>
    <s v="Salary Expense"/>
    <s v="Line Item"/>
    <s v="Clerical/Support"/>
    <x v="88"/>
    <s v="Maintainence, House/Groundskeeping, Cook 138"/>
    <m/>
    <m/>
  </r>
  <r>
    <x v="8"/>
    <s v="Salary Expense"/>
    <s v="Line Item"/>
    <s v="Clerical/Support"/>
    <x v="89"/>
    <s v="Direct Care / Driver Staff (UFR Title 138)"/>
    <m/>
    <m/>
  </r>
  <r>
    <x v="8"/>
    <s v="Salary Expense"/>
    <s v="Line Item"/>
    <s v="N/A"/>
    <x v="90"/>
    <s v="Direct Care Overtime, Shift Differential and Relief "/>
    <s v="XXXXXX"/>
    <m/>
  </r>
  <r>
    <x v="8"/>
    <s v="Salary Expense"/>
    <s v="Total"/>
    <s v="N/A"/>
    <x v="91"/>
    <s v="Total Direct Program Staff = 1E"/>
    <n v="0.65"/>
    <n v="23496"/>
  </r>
  <r>
    <x v="8"/>
    <s v="Expense"/>
    <s v="Total"/>
    <s v="N/A"/>
    <x v="92"/>
    <s v="Total Direct Program Staff = 39S"/>
    <n v="0.65"/>
    <n v="23496"/>
  </r>
  <r>
    <x v="8"/>
    <s v="Expense"/>
    <s v="Line Item"/>
    <s v="N/A"/>
    <x v="93"/>
    <s v="Chief Executive Officer"/>
    <m/>
    <m/>
  </r>
  <r>
    <x v="8"/>
    <s v="Expense"/>
    <s v="Line Item"/>
    <s v="N/A"/>
    <x v="94"/>
    <s v="Chief Financial Officer"/>
    <m/>
    <m/>
  </r>
  <r>
    <x v="8"/>
    <s v="Expense"/>
    <s v="Line Item"/>
    <s v="N/A"/>
    <x v="95"/>
    <s v="Accting/Clerical Support"/>
    <m/>
    <m/>
  </r>
  <r>
    <x v="8"/>
    <s v="Expense"/>
    <s v="Line Item"/>
    <s v="N/A"/>
    <x v="96"/>
    <s v="Admin Maint/House-Grndskeeping"/>
    <m/>
    <m/>
  </r>
  <r>
    <x v="8"/>
    <s v="Expense"/>
    <s v="Total"/>
    <s v="N/A"/>
    <x v="97"/>
    <s v="Total Admin Employee"/>
    <n v="0"/>
    <n v="0"/>
  </r>
  <r>
    <x v="8"/>
    <s v="Expense"/>
    <s v="Line Item"/>
    <s v="N/A"/>
    <x v="98"/>
    <s v="Commerical products &amp; Svs/Mkting"/>
    <m/>
    <m/>
  </r>
  <r>
    <x v="8"/>
    <s v="Expense"/>
    <s v="Total"/>
    <s v="N/A"/>
    <x v="99"/>
    <s v="Total FTE/Salary/Wages"/>
    <n v="0.65"/>
    <n v="23496"/>
  </r>
  <r>
    <x v="8"/>
    <s v="Expense"/>
    <s v="Line Item"/>
    <s v="N/A"/>
    <x v="100"/>
    <s v="Payroll Taxes 150"/>
    <m/>
    <n v="2530"/>
  </r>
  <r>
    <x v="8"/>
    <s v="Expense"/>
    <s v="Line Item"/>
    <s v="N/A"/>
    <x v="101"/>
    <s v="Fringe Benefits 151"/>
    <m/>
    <n v="1962"/>
  </r>
  <r>
    <x v="8"/>
    <s v="Expense"/>
    <s v="Line Item"/>
    <s v="N/A"/>
    <x v="102"/>
    <s v="Accrual Adjustments"/>
    <m/>
    <m/>
  </r>
  <r>
    <x v="8"/>
    <s v="Expense"/>
    <s v="Total"/>
    <s v="N/A"/>
    <x v="103"/>
    <s v="Total Employee Compensation &amp; Rel. Exp."/>
    <m/>
    <n v="27988"/>
  </r>
  <r>
    <x v="8"/>
    <s v="Expense"/>
    <s v="Line Item"/>
    <s v="N/A"/>
    <x v="104"/>
    <s v="Facility and Prog. Equip.Expenses 301,390"/>
    <m/>
    <m/>
  </r>
  <r>
    <x v="8"/>
    <s v="Expense"/>
    <s v="Line Item"/>
    <s v="N/A"/>
    <x v="105"/>
    <s v="Facility &amp; Prog. Equip. Depreciation 301"/>
    <m/>
    <m/>
  </r>
  <r>
    <x v="8"/>
    <s v="Expense"/>
    <s v="Line Item"/>
    <s v="N/A"/>
    <x v="106"/>
    <s v="Facility Operation/Maint./Furn.390"/>
    <m/>
    <m/>
  </r>
  <r>
    <x v="8"/>
    <s v="Expense"/>
    <s v="Line Item"/>
    <s v="N/A"/>
    <x v="107"/>
    <s v="Facility General Liability Insurance 390"/>
    <m/>
    <m/>
  </r>
  <r>
    <x v="8"/>
    <s v="Expense"/>
    <s v="Total"/>
    <s v="N/A"/>
    <x v="108"/>
    <s v="Total Occupancy"/>
    <m/>
    <n v="0"/>
  </r>
  <r>
    <x v="8"/>
    <s v="Expense"/>
    <s v="Line Item"/>
    <s v="N/A"/>
    <x v="109"/>
    <s v="Direct Care Consultant 201"/>
    <m/>
    <m/>
  </r>
  <r>
    <x v="8"/>
    <s v="Expense"/>
    <s v="Line Item"/>
    <s v="N/A"/>
    <x v="110"/>
    <s v="Temporary Help 202"/>
    <m/>
    <m/>
  </r>
  <r>
    <x v="8"/>
    <s v="Expense"/>
    <s v="Line Item"/>
    <s v="N/A"/>
    <x v="111"/>
    <s v="Clients and Caregivers Reimb./Stipends 203"/>
    <m/>
    <m/>
  </r>
  <r>
    <x v="8"/>
    <s v="Expense"/>
    <s v="Line Item"/>
    <s v="N/A"/>
    <x v="112"/>
    <s v="Subcontracted Direct Care 206"/>
    <m/>
    <m/>
  </r>
  <r>
    <x v="8"/>
    <s v="Expense"/>
    <s v="Line Item"/>
    <s v="N/A"/>
    <x v="113"/>
    <s v="Staff Training 204"/>
    <m/>
    <m/>
  </r>
  <r>
    <x v="8"/>
    <s v="Expense"/>
    <s v="Line Item"/>
    <s v="N/A"/>
    <x v="114"/>
    <s v="Staff Mileage / Travel 205"/>
    <m/>
    <n v="477"/>
  </r>
  <r>
    <x v="8"/>
    <s v="Expense"/>
    <s v="Line Item"/>
    <s v="N/A"/>
    <x v="115"/>
    <s v="Meals 207"/>
    <m/>
    <n v="326"/>
  </r>
  <r>
    <x v="8"/>
    <s v="Expense"/>
    <s v="Line Item"/>
    <s v="N/A"/>
    <x v="116"/>
    <s v="Client Transportation 208"/>
    <m/>
    <m/>
  </r>
  <r>
    <x v="8"/>
    <s v="Expense"/>
    <s v="Line Item"/>
    <s v="N/A"/>
    <x v="117"/>
    <s v="Vehicle Expenses 208"/>
    <m/>
    <m/>
  </r>
  <r>
    <x v="8"/>
    <s v="Expense"/>
    <s v="Line Item"/>
    <s v="N/A"/>
    <x v="118"/>
    <s v="Vehicle Depreciation 208"/>
    <m/>
    <m/>
  </r>
  <r>
    <x v="8"/>
    <s v="Expense"/>
    <s v="Line Item"/>
    <s v="N/A"/>
    <x v="119"/>
    <s v="Incidental Medical /Medicine/Pharmacy 209"/>
    <m/>
    <m/>
  </r>
  <r>
    <x v="8"/>
    <s v="Expense"/>
    <s v="Line Item"/>
    <s v="N/A"/>
    <x v="120"/>
    <s v="Client Personal Allowances 211"/>
    <m/>
    <m/>
  </r>
  <r>
    <x v="8"/>
    <s v="Expense"/>
    <s v="Line Item"/>
    <s v="N/A"/>
    <x v="121"/>
    <s v="Provision Material Goods/Svs./Benefits 212"/>
    <m/>
    <m/>
  </r>
  <r>
    <x v="8"/>
    <s v="Expense"/>
    <s v="Line Item"/>
    <s v="N/A"/>
    <x v="122"/>
    <s v="Direct Client Wages 214"/>
    <m/>
    <m/>
  </r>
  <r>
    <x v="8"/>
    <s v="Expense"/>
    <s v="Line Item"/>
    <s v="N/A"/>
    <x v="123"/>
    <s v="Other Commercial Prod. &amp; Svs. 214"/>
    <m/>
    <m/>
  </r>
  <r>
    <x v="8"/>
    <s v="Expense"/>
    <s v="Line Item"/>
    <s v="N/A"/>
    <x v="124"/>
    <s v="Program Supplies &amp; Materials 215"/>
    <m/>
    <n v="1710"/>
  </r>
  <r>
    <x v="8"/>
    <s v="Expense"/>
    <s v="Line Item"/>
    <s v="N/A"/>
    <x v="125"/>
    <s v="Non Charitable Expenses"/>
    <m/>
    <m/>
  </r>
  <r>
    <x v="8"/>
    <s v="Expense"/>
    <s v="Line Item"/>
    <s v="N/A"/>
    <x v="126"/>
    <s v="Other Expense"/>
    <m/>
    <m/>
  </r>
  <r>
    <x v="8"/>
    <s v="Expense"/>
    <s v="Total"/>
    <s v="N/A"/>
    <x v="127"/>
    <s v="Total Other Program Expense"/>
    <m/>
    <n v="2513"/>
  </r>
  <r>
    <x v="8"/>
    <s v="Expense"/>
    <s v="Line Item"/>
    <s v="N/A"/>
    <x v="128"/>
    <s v="Other Professional Fees &amp; Other Admin. Exp. 410"/>
    <m/>
    <m/>
  </r>
  <r>
    <x v="8"/>
    <s v="Expense"/>
    <s v="Line Item"/>
    <s v="N/A"/>
    <x v="129"/>
    <s v="Leased Office/Program Office Equip.410,390"/>
    <m/>
    <m/>
  </r>
  <r>
    <x v="8"/>
    <s v="Expense"/>
    <s v="Line Item"/>
    <s v="N/A"/>
    <x v="130"/>
    <s v="Office Equipment Depreciation 410"/>
    <m/>
    <m/>
  </r>
  <r>
    <x v="8"/>
    <s v="Expense"/>
    <s v="Line Item"/>
    <s v="N/A"/>
    <x v="131"/>
    <s v="Program Support 216"/>
    <m/>
    <n v="60"/>
  </r>
  <r>
    <x v="8"/>
    <s v="Expense"/>
    <s v="Line Item"/>
    <s v="N/A"/>
    <x v="132"/>
    <s v="Professional Insurance 410"/>
    <m/>
    <m/>
  </r>
  <r>
    <x v="8"/>
    <s v="Expense"/>
    <s v="Line Item"/>
    <s v="N/A"/>
    <x v="133"/>
    <s v="Working Capital Interest 410"/>
    <m/>
    <m/>
  </r>
  <r>
    <x v="8"/>
    <s v="Expense"/>
    <s v="Total"/>
    <s v="N/A"/>
    <x v="134"/>
    <s v="Total Direct Administrative Expense"/>
    <m/>
    <n v="60"/>
  </r>
  <r>
    <x v="8"/>
    <s v="Expense"/>
    <s v="Line Item"/>
    <s v="N/A"/>
    <x v="135"/>
    <s v="Admin (M&amp;G) Reporting Center Allocation"/>
    <m/>
    <n v="3162.7685071930177"/>
  </r>
  <r>
    <x v="8"/>
    <s v="Expense"/>
    <s v="Total"/>
    <s v="N/A"/>
    <x v="136"/>
    <s v="Total Reimbursable Expense"/>
    <m/>
    <n v="33723.768507193017"/>
  </r>
  <r>
    <x v="8"/>
    <s v="Expense"/>
    <s v="Line Item"/>
    <s v="N/A"/>
    <x v="137"/>
    <s v="Direct State/Federal Non-Reimbursable Expense"/>
    <m/>
    <m/>
  </r>
  <r>
    <x v="8"/>
    <s v="Expense"/>
    <s v="Line Item"/>
    <s v="N/A"/>
    <x v="138"/>
    <s v="Allocation of State/Fed Non-Reimbursable Expense"/>
    <m/>
    <m/>
  </r>
  <r>
    <x v="8"/>
    <s v="Expense"/>
    <s v="Total"/>
    <s v="N/A"/>
    <x v="139"/>
    <s v="TOTAL EXPENSE"/>
    <m/>
    <n v="33723.768507193017"/>
  </r>
  <r>
    <x v="8"/>
    <s v="Expense"/>
    <s v="Total"/>
    <s v="N/A"/>
    <x v="140"/>
    <s v="TOTAL REVENUE = 53R"/>
    <m/>
    <n v="33500"/>
  </r>
  <r>
    <x v="8"/>
    <s v="Expense"/>
    <s v="Line Item"/>
    <s v="N/A"/>
    <x v="141"/>
    <s v="OPERATING RESULTS"/>
    <m/>
    <n v="-223.76850719301729"/>
  </r>
  <r>
    <x v="8"/>
    <s v="Non-Reimbursable"/>
    <s v="Line Item"/>
    <s v="N/A"/>
    <x v="142"/>
    <s v="Direct Employee Compensation &amp; Related Exp."/>
    <m/>
    <m/>
  </r>
  <r>
    <x v="8"/>
    <s v="Non-Reimbursable"/>
    <s v="Line Item"/>
    <s v="N/A"/>
    <x v="143"/>
    <s v="Direct Occupancy"/>
    <m/>
    <m/>
  </r>
  <r>
    <x v="8"/>
    <s v="Non-Reimbursable"/>
    <s v="Line Item"/>
    <s v="N/A"/>
    <x v="144"/>
    <s v="Direct Other Program/Operating"/>
    <m/>
    <m/>
  </r>
  <r>
    <x v="8"/>
    <s v="Non-Reimbursable"/>
    <s v="Line Item"/>
    <s v="N/A"/>
    <x v="145"/>
    <s v="Direct Subcontract Expense"/>
    <m/>
    <m/>
  </r>
  <r>
    <x v="8"/>
    <s v="Non-Reimbursable"/>
    <s v="Line Item"/>
    <s v="N/A"/>
    <x v="146"/>
    <s v="Direct Administrative Expense"/>
    <m/>
    <m/>
  </r>
  <r>
    <x v="8"/>
    <s v="Non-Reimbursable"/>
    <s v="Line Item"/>
    <s v="N/A"/>
    <x v="147"/>
    <s v="Direct Other Expense"/>
    <m/>
    <m/>
  </r>
  <r>
    <x v="8"/>
    <s v="Non-Reimbursable"/>
    <s v="Line Item"/>
    <s v="N/A"/>
    <x v="148"/>
    <s v="Direct Depreciation"/>
    <m/>
    <m/>
  </r>
  <r>
    <x v="8"/>
    <s v="Non-Reimbursable"/>
    <s v="Total"/>
    <s v="N/A"/>
    <x v="149"/>
    <s v="Total Direct Non-Reimbursable (Tie to 54E)"/>
    <m/>
    <n v="0"/>
  </r>
  <r>
    <x v="8"/>
    <s v="Non-Reimbursable"/>
    <s v="Total"/>
    <s v="N/A"/>
    <x v="150"/>
    <s v="Total Direct and Allocated Non-Reimb. (54E+55E)"/>
    <m/>
    <n v="0"/>
  </r>
  <r>
    <x v="8"/>
    <s v="Non-Reimbursable"/>
    <s v="Line Item"/>
    <s v="N/A"/>
    <x v="151"/>
    <s v="Eligible Non-Reimbursable Exp. Revenue Offsets "/>
    <m/>
    <n v="0"/>
  </r>
  <r>
    <x v="8"/>
    <s v="Non-Reimbursable"/>
    <s v="Line Item"/>
    <s v="N/A"/>
    <x v="152"/>
    <s v="Capital Budget Revenue Adjustment"/>
    <m/>
    <m/>
  </r>
  <r>
    <x v="8"/>
    <s v="Non-Reimbursable"/>
    <s v="Line Item"/>
    <s v="N/A"/>
    <x v="153"/>
    <s v="Excess of Non-Reimbursable Expense Over Offsets"/>
    <m/>
    <n v="0"/>
  </r>
  <r>
    <x v="8"/>
    <s v="Revenue"/>
    <s v="Line Item"/>
    <s v="N/A"/>
    <x v="0"/>
    <s v="Contrib., Gifts, Leg., Bequests, Spec. Ev."/>
    <m/>
    <m/>
  </r>
  <r>
    <x v="8"/>
    <s v="Revenue"/>
    <s v="Line Item"/>
    <s v="N/A"/>
    <x v="1"/>
    <s v="Gov. In-Kind/Capital Budget"/>
    <m/>
    <m/>
  </r>
  <r>
    <x v="8"/>
    <s v="Revenue"/>
    <s v="Line Item"/>
    <s v="N/A"/>
    <x v="2"/>
    <s v="Private IN-Kind"/>
    <m/>
    <m/>
  </r>
  <r>
    <x v="8"/>
    <s v="Revenue"/>
    <s v="Total"/>
    <s v="N/A"/>
    <x v="3"/>
    <s v="Total Contribution and In-Kind"/>
    <m/>
    <n v="0"/>
  </r>
  <r>
    <x v="8"/>
    <s v="Revenue"/>
    <s v="Line Item"/>
    <s v="N/A"/>
    <x v="4"/>
    <s v="Mass Gov. Grant"/>
    <m/>
    <m/>
  </r>
  <r>
    <x v="8"/>
    <s v="Revenue"/>
    <s v="Line Item"/>
    <s v="N/A"/>
    <x v="5"/>
    <s v="Other Grant (exclud. Fed.Direct)"/>
    <m/>
    <m/>
  </r>
  <r>
    <x v="8"/>
    <s v="Revenue"/>
    <s v="Total"/>
    <s v="N/A"/>
    <x v="6"/>
    <s v="Total Grants"/>
    <m/>
    <n v="0"/>
  </r>
  <r>
    <x v="8"/>
    <s v="Revenue"/>
    <s v="Line Item"/>
    <s v="N/A"/>
    <x v="7"/>
    <s v="Dept. of Mental Health (DMH)"/>
    <m/>
    <m/>
  </r>
  <r>
    <x v="8"/>
    <s v="Revenue"/>
    <s v="Line Item"/>
    <s v="N/A"/>
    <x v="8"/>
    <s v="Dept.of Developmental Services(DDS/DMR)"/>
    <m/>
    <m/>
  </r>
  <r>
    <x v="8"/>
    <s v="Revenue"/>
    <s v="Line Item"/>
    <s v="N/A"/>
    <x v="9"/>
    <s v="Dept. of Public Health (DPH)"/>
    <m/>
    <m/>
  </r>
  <r>
    <x v="8"/>
    <s v="Revenue"/>
    <s v="Line Item"/>
    <s v="N/A"/>
    <x v="10"/>
    <s v="Dept.of Children and Families (DCF/DSS)"/>
    <m/>
    <n v="64116"/>
  </r>
  <r>
    <x v="8"/>
    <s v="Revenue"/>
    <s v="Line Item"/>
    <s v="N/A"/>
    <x v="11"/>
    <s v="Dept. of Transitional Assist (DTA/WEL)"/>
    <m/>
    <m/>
  </r>
  <r>
    <x v="8"/>
    <s v="Revenue"/>
    <s v="Line Item"/>
    <s v="N/A"/>
    <x v="12"/>
    <s v="Dept. of Youth Services (DYS)"/>
    <m/>
    <m/>
  </r>
  <r>
    <x v="8"/>
    <s v="Revenue"/>
    <s v="Line Item"/>
    <s v="N/A"/>
    <x v="13"/>
    <s v="Health Care Fin &amp; Policy (HCF)-Contract"/>
    <m/>
    <m/>
  </r>
  <r>
    <x v="8"/>
    <s v="Revenue"/>
    <s v="Line Item"/>
    <s v="N/A"/>
    <x v="14"/>
    <s v="Health Care Fin &amp; Policy (HCF)-UCP"/>
    <m/>
    <m/>
  </r>
  <r>
    <x v="8"/>
    <s v="Revenue"/>
    <s v="Line Item"/>
    <s v="N/A"/>
    <x v="15"/>
    <s v="MA. Comm. For the Blind (MCB)"/>
    <m/>
    <m/>
  </r>
  <r>
    <x v="8"/>
    <s v="Revenue"/>
    <s v="Line Item"/>
    <s v="N/A"/>
    <x v="16"/>
    <s v="MA. Comm. for Deaf &amp; H H (MCD)"/>
    <m/>
    <m/>
  </r>
  <r>
    <x v="8"/>
    <s v="Revenue"/>
    <s v="Line Item"/>
    <s v="N/A"/>
    <x v="17"/>
    <s v="MA. Rehabilitation Commission (MRC)"/>
    <m/>
    <m/>
  </r>
  <r>
    <x v="8"/>
    <s v="Revenue"/>
    <s v="Line Item"/>
    <s v="N/A"/>
    <x v="18"/>
    <s v="MA. Off. for Refugees &amp; Immigr.(ORI)"/>
    <m/>
    <m/>
  </r>
  <r>
    <x v="8"/>
    <s v="Revenue"/>
    <s v="Line Item"/>
    <s v="N/A"/>
    <x v="19"/>
    <s v="Dept.of Early Educ. &amp; Care  (EEC)-Contract"/>
    <m/>
    <m/>
  </r>
  <r>
    <x v="8"/>
    <s v="Revenue"/>
    <s v="Line Item"/>
    <s v="N/A"/>
    <x v="20"/>
    <s v="Dept.of Early Educ. &amp; Care (EEC)-Voucher"/>
    <m/>
    <m/>
  </r>
  <r>
    <x v="8"/>
    <s v="Revenue"/>
    <s v="Line Item"/>
    <s v="N/A"/>
    <x v="21"/>
    <s v="Dept of Correction (DOC)"/>
    <m/>
    <m/>
  </r>
  <r>
    <x v="8"/>
    <s v="Revenue"/>
    <s v="Line Item"/>
    <s v="N/A"/>
    <x v="22"/>
    <s v="Dept. of Elementary &amp; Secondary Educ. (DOE)"/>
    <m/>
    <m/>
  </r>
  <r>
    <x v="8"/>
    <s v="Revenue"/>
    <s v="Line Item"/>
    <s v="N/A"/>
    <x v="23"/>
    <s v="Parole Board (PAR)"/>
    <m/>
    <m/>
  </r>
  <r>
    <x v="8"/>
    <s v="Revenue"/>
    <s v="Line Item"/>
    <s v="N/A"/>
    <x v="24"/>
    <s v="Veteran's Services (VET)"/>
    <m/>
    <m/>
  </r>
  <r>
    <x v="8"/>
    <s v="Revenue"/>
    <s v="Line Item"/>
    <s v="N/A"/>
    <x v="25"/>
    <s v="Ex. Off. of Elder Affairs (ELD)"/>
    <m/>
    <m/>
  </r>
  <r>
    <x v="8"/>
    <s v="Revenue"/>
    <s v="Line Item"/>
    <s v="N/A"/>
    <x v="26"/>
    <s v="Div.of Housing &amp; Community Develop(OCD)"/>
    <m/>
    <m/>
  </r>
  <r>
    <x v="8"/>
    <s v="Revenue"/>
    <s v="Line Item"/>
    <s v="N/A"/>
    <x v="27"/>
    <s v="POS Subcontract"/>
    <m/>
    <m/>
  </r>
  <r>
    <x v="8"/>
    <s v="Revenue"/>
    <s v="Line Item"/>
    <s v="N/A"/>
    <x v="28"/>
    <s v="Other Mass. State Agency POS"/>
    <m/>
    <m/>
  </r>
  <r>
    <x v="8"/>
    <s v="Revenue"/>
    <s v="Line Item"/>
    <s v="N/A"/>
    <x v="29"/>
    <s v="Mass State Agency Non - POS"/>
    <m/>
    <m/>
  </r>
  <r>
    <x v="8"/>
    <s v="Revenue"/>
    <s v="Line Item"/>
    <s v="N/A"/>
    <x v="30"/>
    <s v="Mass. Local Govt/Quasi-Govt. Entities"/>
    <m/>
    <m/>
  </r>
  <r>
    <x v="8"/>
    <s v="Revenue"/>
    <s v="Line Item"/>
    <s v="N/A"/>
    <x v="31"/>
    <s v="Non-Mass. State/Local Government"/>
    <m/>
    <m/>
  </r>
  <r>
    <x v="8"/>
    <s v="Revenue"/>
    <s v="Line Item"/>
    <s v="N/A"/>
    <x v="32"/>
    <s v="Direct Federal Grants/Contracts"/>
    <m/>
    <m/>
  </r>
  <r>
    <x v="8"/>
    <s v="Revenue"/>
    <s v="Line Item"/>
    <s v="N/A"/>
    <x v="33"/>
    <s v="Medicaid - Direct Payments"/>
    <m/>
    <m/>
  </r>
  <r>
    <x v="8"/>
    <s v="Revenue"/>
    <s v="Line Item"/>
    <s v="N/A"/>
    <x v="34"/>
    <s v="Medicaid - MBHP Subcontract"/>
    <m/>
    <m/>
  </r>
  <r>
    <x v="8"/>
    <s v="Revenue"/>
    <s v="Line Item"/>
    <s v="N/A"/>
    <x v="35"/>
    <s v="Medicare"/>
    <m/>
    <m/>
  </r>
  <r>
    <x v="8"/>
    <s v="Revenue"/>
    <s v="Line Item"/>
    <s v="N/A"/>
    <x v="36"/>
    <s v="Mass. Govt. Client Stipends"/>
    <m/>
    <m/>
  </r>
  <r>
    <x v="8"/>
    <s v="Revenue"/>
    <s v="Line Item"/>
    <s v="N/A"/>
    <x v="37"/>
    <s v="Client Resources"/>
    <m/>
    <m/>
  </r>
  <r>
    <x v="8"/>
    <s v="Revenue"/>
    <s v="Line Item"/>
    <s v="N/A"/>
    <x v="38"/>
    <s v="Mass. spon.client SF/3rd Pty offsets"/>
    <m/>
    <m/>
  </r>
  <r>
    <x v="8"/>
    <s v="Revenue"/>
    <s v="Line Item"/>
    <s v="N/A"/>
    <x v="39"/>
    <s v="Other Publicly sponsored client offsets"/>
    <m/>
    <m/>
  </r>
  <r>
    <x v="8"/>
    <s v="Revenue"/>
    <s v="Line Item"/>
    <s v="N/A"/>
    <x v="40"/>
    <s v="Private Client Fees (excluding 3rd Pty)"/>
    <m/>
    <m/>
  </r>
  <r>
    <x v="8"/>
    <s v="Revenue"/>
    <s v="Line Item"/>
    <s v="N/A"/>
    <x v="41"/>
    <s v="Private Client 3rd Pty/other offsets"/>
    <m/>
    <m/>
  </r>
  <r>
    <x v="8"/>
    <s v="Revenue"/>
    <s v="Total"/>
    <s v="N/A"/>
    <x v="42"/>
    <s v="Total Assistance and Fees"/>
    <m/>
    <n v="64116"/>
  </r>
  <r>
    <x v="8"/>
    <s v="Revenue"/>
    <s v="Line Item"/>
    <s v="N/A"/>
    <x v="43"/>
    <s v="Federated Fundraising"/>
    <m/>
    <m/>
  </r>
  <r>
    <x v="8"/>
    <s v="Revenue"/>
    <s v="Line Item"/>
    <s v="N/A"/>
    <x v="44"/>
    <s v="Commercial Activities"/>
    <m/>
    <m/>
  </r>
  <r>
    <x v="8"/>
    <s v="Revenue"/>
    <s v="Line Item"/>
    <s v="N/A"/>
    <x v="45"/>
    <s v="Non-Charitable Revenue"/>
    <m/>
    <m/>
  </r>
  <r>
    <x v="8"/>
    <s v="Revenue"/>
    <s v="Line Item"/>
    <s v="N/A"/>
    <x v="46"/>
    <s v="Investment Revenue"/>
    <m/>
    <m/>
  </r>
  <r>
    <x v="8"/>
    <s v="Revenue"/>
    <s v="Line Item"/>
    <s v="N/A"/>
    <x v="47"/>
    <s v="Other Revenue"/>
    <m/>
    <m/>
  </r>
  <r>
    <x v="8"/>
    <s v="Revenue"/>
    <s v="Line Item"/>
    <s v="N/A"/>
    <x v="48"/>
    <s v="Allocated Admin (M&amp;G) Revenue"/>
    <m/>
    <m/>
  </r>
  <r>
    <x v="8"/>
    <s v="Revenue"/>
    <s v="Line Item"/>
    <s v="N/A"/>
    <x v="49"/>
    <s v="Released Net Assets-Program"/>
    <m/>
    <m/>
  </r>
  <r>
    <x v="8"/>
    <s v="Revenue"/>
    <s v="Line Item"/>
    <s v="N/A"/>
    <x v="50"/>
    <s v="Released Net Assets-Equipment"/>
    <m/>
    <m/>
  </r>
  <r>
    <x v="8"/>
    <s v="Revenue"/>
    <s v="Line Item"/>
    <s v="N/A"/>
    <x v="51"/>
    <s v="Released Net Assets-Time"/>
    <m/>
    <m/>
  </r>
  <r>
    <x v="8"/>
    <s v="Revenue"/>
    <s v="Total"/>
    <s v="N/A"/>
    <x v="52"/>
    <s v="Total Revenue = 57E"/>
    <m/>
    <n v="64116"/>
  </r>
  <r>
    <x v="8"/>
    <s v="Salary Expense"/>
    <s v="Line Item"/>
    <s v="Management"/>
    <x v="53"/>
    <s v="Program Director (UFR Title 102)"/>
    <n v="0.1"/>
    <n v="7000"/>
  </r>
  <r>
    <x v="8"/>
    <s v="Salary Expense"/>
    <s v="Line Item"/>
    <s v="Management"/>
    <x v="54"/>
    <s v="Program Function Manager (UFR Title 101)"/>
    <m/>
    <m/>
  </r>
  <r>
    <x v="8"/>
    <s v="Salary Expense"/>
    <s v="Line Item"/>
    <s v="Management"/>
    <x v="55"/>
    <s v="Asst. Program Director (UFR Title 103)"/>
    <m/>
    <m/>
  </r>
  <r>
    <x v="8"/>
    <s v="Salary Expense"/>
    <s v="Line Item"/>
    <s v="Management"/>
    <x v="56"/>
    <s v="Supervising Professional (UFR Title 104) "/>
    <m/>
    <m/>
  </r>
  <r>
    <x v="8"/>
    <s v="Salary Expense"/>
    <s v="Line Item"/>
    <s v="Direct Care"/>
    <x v="57"/>
    <s v="Physician &amp; Psychiatrist  (UFR Title 105 &amp; 121)"/>
    <m/>
    <m/>
  </r>
  <r>
    <x v="8"/>
    <s v="Salary Expense"/>
    <s v="Line Item"/>
    <s v="Direct Care"/>
    <x v="58"/>
    <s v="Physician Asst. (UFR Title 106)"/>
    <m/>
    <m/>
  </r>
  <r>
    <x v="8"/>
    <s v="Salary Expense"/>
    <s v="Line Item"/>
    <s v="Direct Care"/>
    <x v="59"/>
    <s v="N. Midwife, N.P., Psych N.,N.A., R.N.- MA (Title 107)"/>
    <m/>
    <m/>
  </r>
  <r>
    <x v="8"/>
    <s v="Salary Expense"/>
    <s v="Line Item"/>
    <s v="Direct Care"/>
    <x v="60"/>
    <s v="R.N. - Non Masters (UFR Title 108)"/>
    <m/>
    <m/>
  </r>
  <r>
    <x v="8"/>
    <s v="Salary Expense"/>
    <s v="Line Item"/>
    <s v="Direct Care"/>
    <x v="61"/>
    <s v="L.P.N. (UFR Title 109) "/>
    <m/>
    <m/>
  </r>
  <r>
    <x v="8"/>
    <s v="Salary Expense"/>
    <s v="Line Item"/>
    <s v="Direct Care"/>
    <x v="62"/>
    <s v="Pharmacist (UFR Title 110)"/>
    <m/>
    <m/>
  </r>
  <r>
    <x v="8"/>
    <s v="Salary Expense"/>
    <s v="Line Item"/>
    <s v="Direct Care"/>
    <x v="63"/>
    <s v="Occupational Therapist (UFR Title 111)"/>
    <m/>
    <m/>
  </r>
  <r>
    <x v="8"/>
    <s v="Salary Expense"/>
    <s v="Line Item"/>
    <s v="Direct Care"/>
    <x v="64"/>
    <s v="Physical Therapist (UFR Title 112)"/>
    <m/>
    <m/>
  </r>
  <r>
    <x v="8"/>
    <s v="Salary Expense"/>
    <s v="Line Item"/>
    <s v="Direct Care"/>
    <x v="65"/>
    <s v="Speech / Lang. Pathol., Audiologist (UFR Title 113)"/>
    <m/>
    <m/>
  </r>
  <r>
    <x v="8"/>
    <s v="Salary Expense"/>
    <s v="Line Item"/>
    <s v="Direct Care"/>
    <x v="66"/>
    <s v="Dietician / Nutritionist (UFR Title 114)"/>
    <m/>
    <m/>
  </r>
  <r>
    <x v="8"/>
    <s v="Salary Expense"/>
    <s v="Line Item"/>
    <s v="Direct Care"/>
    <x v="67"/>
    <s v="Spec. Education Teacher (UFR Title 115)"/>
    <m/>
    <m/>
  </r>
  <r>
    <x v="8"/>
    <s v="Salary Expense"/>
    <s v="Line Item"/>
    <s v="Direct Care"/>
    <x v="68"/>
    <s v="Teacher (UFR Title 116)"/>
    <m/>
    <m/>
  </r>
  <r>
    <x v="8"/>
    <s v="Salary Expense"/>
    <s v="Line Item"/>
    <s v="Direct Care"/>
    <x v="69"/>
    <s v="Day Care Director (UFR Title 117)"/>
    <m/>
    <m/>
  </r>
  <r>
    <x v="8"/>
    <s v="Salary Expense"/>
    <s v="Line Item"/>
    <s v="Direct Care"/>
    <x v="70"/>
    <s v="Day Care Lead Teacher (UFR Title 118)"/>
    <m/>
    <m/>
  </r>
  <r>
    <x v="8"/>
    <s v="Salary Expense"/>
    <s v="Line Item"/>
    <s v="Direct Care"/>
    <x v="71"/>
    <s v="Day Care Teacher (UFR Title 119)"/>
    <m/>
    <m/>
  </r>
  <r>
    <x v="8"/>
    <s v="Salary Expense"/>
    <s v="Line Item"/>
    <s v="Direct Care"/>
    <x v="72"/>
    <s v="Day Care Asst. Teacher / Aide (UFR Title 120)"/>
    <m/>
    <m/>
  </r>
  <r>
    <x v="8"/>
    <s v="Salary Expense"/>
    <s v="Line Item"/>
    <s v="Direct Care"/>
    <x v="73"/>
    <s v="Psychologist - Doctorate (UFR Title 122)"/>
    <m/>
    <m/>
  </r>
  <r>
    <x v="8"/>
    <s v="Salary Expense"/>
    <s v="Line Item"/>
    <s v="Direct Care"/>
    <x v="74"/>
    <s v="Clinician-(formerly Psych.Masters)(UFR Title 123)"/>
    <m/>
    <m/>
  </r>
  <r>
    <x v="8"/>
    <s v="Salary Expense"/>
    <s v="Line Item"/>
    <s v="Direct Care"/>
    <x v="75"/>
    <s v="Social Worker - L.I.C.S.W. (UFR Title 124)"/>
    <m/>
    <m/>
  </r>
  <r>
    <x v="8"/>
    <s v="Salary Expense"/>
    <s v="Line Item"/>
    <s v="Direct Care"/>
    <x v="76"/>
    <s v="Social Worker - L.C.S.W., L.S.W (UFR Title 125 &amp; 126)"/>
    <m/>
    <m/>
  </r>
  <r>
    <x v="8"/>
    <s v="Salary Expense"/>
    <s v="Line Item"/>
    <s v="Direct Care"/>
    <x v="77"/>
    <s v="Licensed Counselor (UFR Title 127)"/>
    <m/>
    <m/>
  </r>
  <r>
    <x v="8"/>
    <s v="Salary Expense"/>
    <s v="Line Item"/>
    <s v="Direct Care"/>
    <x v="78"/>
    <s v="Cert. Voc. Rehab. Counselor (UFR Title 128)"/>
    <m/>
    <m/>
  </r>
  <r>
    <x v="8"/>
    <s v="Salary Expense"/>
    <s v="Line Item"/>
    <s v="Direct Care"/>
    <x v="79"/>
    <s v="Cert. Alch. &amp;/or Drug Abuse Counselor (UFR Title 129)"/>
    <m/>
    <m/>
  </r>
  <r>
    <x v="8"/>
    <s v="Salary Expense"/>
    <s v="Line Item"/>
    <s v="Direct Care"/>
    <x v="80"/>
    <s v="Counselor (UFR Title 130)"/>
    <m/>
    <m/>
  </r>
  <r>
    <x v="8"/>
    <s v="Salary Expense"/>
    <s v="Line Item"/>
    <s v="Direct Care"/>
    <x v="81"/>
    <s v="Case Worker / Manager - Masters (UFR Title 131)"/>
    <m/>
    <m/>
  </r>
  <r>
    <x v="8"/>
    <s v="Salary Expense"/>
    <s v="Line Item"/>
    <s v="Direct Care"/>
    <x v="82"/>
    <s v="Case Worker / Manager (UFR Title 132)"/>
    <n v="0.5"/>
    <n v="11787"/>
  </r>
  <r>
    <x v="8"/>
    <s v="Salary Expense"/>
    <s v="Line Item"/>
    <s v="Direct Care"/>
    <x v="83"/>
    <s v="Direct Care / Prog. Staff Superv. (UFR Title 133)"/>
    <m/>
    <m/>
  </r>
  <r>
    <x v="8"/>
    <s v="Salary Expense"/>
    <s v="Line Item"/>
    <s v="Direct Care"/>
    <x v="84"/>
    <s v="Direct Care / Prog. Staff III (UFR Title 134)"/>
    <m/>
    <m/>
  </r>
  <r>
    <x v="8"/>
    <s v="Salary Expense"/>
    <s v="Line Item"/>
    <s v="Direct Care"/>
    <x v="85"/>
    <s v="Direct Care / Prog. Staff II (UFR Title 135)"/>
    <m/>
    <m/>
  </r>
  <r>
    <x v="8"/>
    <s v="Salary Expense"/>
    <s v="Line Item"/>
    <s v="Direct Care"/>
    <x v="86"/>
    <s v="Direct Care / Prog. Staff I (UFR Title 136)"/>
    <m/>
    <m/>
  </r>
  <r>
    <x v="8"/>
    <s v="Salary Expense"/>
    <s v="Line Item"/>
    <s v="Clerical/Support"/>
    <x v="87"/>
    <s v="Prog. Secretarial / Clerical Staff (UFR Title 137)"/>
    <m/>
    <m/>
  </r>
  <r>
    <x v="8"/>
    <s v="Salary Expense"/>
    <s v="Line Item"/>
    <s v="Clerical/Support"/>
    <x v="88"/>
    <s v="Maintainence, House/Groundskeeping, Cook 138"/>
    <m/>
    <m/>
  </r>
  <r>
    <x v="8"/>
    <s v="Salary Expense"/>
    <s v="Line Item"/>
    <s v="Clerical/Support"/>
    <x v="89"/>
    <s v="Direct Care / Driver Staff (UFR Title 138)"/>
    <m/>
    <m/>
  </r>
  <r>
    <x v="8"/>
    <s v="Salary Expense"/>
    <s v="Line Item"/>
    <s v="N/A"/>
    <x v="90"/>
    <s v="Direct Care Overtime, Shift Differential and Relief "/>
    <s v="XXXXXX"/>
    <m/>
  </r>
  <r>
    <x v="8"/>
    <s v="Salary Expense"/>
    <s v="Total"/>
    <s v="N/A"/>
    <x v="91"/>
    <s v="Total Direct Program Staff = 1E"/>
    <n v="0.6"/>
    <n v="18787"/>
  </r>
  <r>
    <x v="8"/>
    <s v="Expense"/>
    <s v="Total"/>
    <s v="N/A"/>
    <x v="92"/>
    <s v="Total Direct Program Staff = 39S"/>
    <n v="0.6"/>
    <n v="18787"/>
  </r>
  <r>
    <x v="8"/>
    <s v="Expense"/>
    <s v="Line Item"/>
    <s v="N/A"/>
    <x v="93"/>
    <s v="Chief Executive Officer"/>
    <m/>
    <m/>
  </r>
  <r>
    <x v="8"/>
    <s v="Expense"/>
    <s v="Line Item"/>
    <s v="N/A"/>
    <x v="94"/>
    <s v="Chief Financial Officer"/>
    <m/>
    <m/>
  </r>
  <r>
    <x v="8"/>
    <s v="Expense"/>
    <s v="Line Item"/>
    <s v="N/A"/>
    <x v="95"/>
    <s v="Accting/Clerical Support"/>
    <m/>
    <m/>
  </r>
  <r>
    <x v="8"/>
    <s v="Expense"/>
    <s v="Line Item"/>
    <s v="N/A"/>
    <x v="96"/>
    <s v="Admin Maint/House-Grndskeeping"/>
    <m/>
    <m/>
  </r>
  <r>
    <x v="8"/>
    <s v="Expense"/>
    <s v="Total"/>
    <s v="N/A"/>
    <x v="97"/>
    <s v="Total Admin Employee"/>
    <n v="0"/>
    <n v="0"/>
  </r>
  <r>
    <x v="8"/>
    <s v="Expense"/>
    <s v="Line Item"/>
    <s v="N/A"/>
    <x v="98"/>
    <s v="Commerical products &amp; Svs/Mkting"/>
    <m/>
    <m/>
  </r>
  <r>
    <x v="8"/>
    <s v="Expense"/>
    <s v="Total"/>
    <s v="N/A"/>
    <x v="99"/>
    <s v="Total FTE/Salary/Wages"/>
    <n v="0.6"/>
    <n v="18787"/>
  </r>
  <r>
    <x v="8"/>
    <s v="Expense"/>
    <s v="Line Item"/>
    <s v="N/A"/>
    <x v="100"/>
    <s v="Payroll Taxes 150"/>
    <m/>
    <n v="1948"/>
  </r>
  <r>
    <x v="8"/>
    <s v="Expense"/>
    <s v="Line Item"/>
    <s v="N/A"/>
    <x v="101"/>
    <s v="Fringe Benefits 151"/>
    <m/>
    <n v="1043"/>
  </r>
  <r>
    <x v="8"/>
    <s v="Expense"/>
    <s v="Line Item"/>
    <s v="N/A"/>
    <x v="102"/>
    <s v="Accrual Adjustments"/>
    <m/>
    <m/>
  </r>
  <r>
    <x v="8"/>
    <s v="Expense"/>
    <s v="Total"/>
    <s v="N/A"/>
    <x v="103"/>
    <s v="Total Employee Compensation &amp; Rel. Exp."/>
    <m/>
    <n v="21778"/>
  </r>
  <r>
    <x v="8"/>
    <s v="Expense"/>
    <s v="Line Item"/>
    <s v="N/A"/>
    <x v="104"/>
    <s v="Facility and Prog. Equip.Expenses 301,390"/>
    <m/>
    <m/>
  </r>
  <r>
    <x v="8"/>
    <s v="Expense"/>
    <s v="Line Item"/>
    <s v="N/A"/>
    <x v="105"/>
    <s v="Facility &amp; Prog. Equip. Depreciation 301"/>
    <m/>
    <n v="107"/>
  </r>
  <r>
    <x v="8"/>
    <s v="Expense"/>
    <s v="Line Item"/>
    <s v="N/A"/>
    <x v="106"/>
    <s v="Facility Operation/Maint./Furn.390"/>
    <m/>
    <m/>
  </r>
  <r>
    <x v="8"/>
    <s v="Expense"/>
    <s v="Line Item"/>
    <s v="N/A"/>
    <x v="107"/>
    <s v="Facility General Liability Insurance 390"/>
    <m/>
    <m/>
  </r>
  <r>
    <x v="8"/>
    <s v="Expense"/>
    <s v="Total"/>
    <s v="N/A"/>
    <x v="108"/>
    <s v="Total Occupancy"/>
    <m/>
    <n v="107"/>
  </r>
  <r>
    <x v="8"/>
    <s v="Expense"/>
    <s v="Line Item"/>
    <s v="N/A"/>
    <x v="109"/>
    <s v="Direct Care Consultant 201"/>
    <m/>
    <n v="13725"/>
  </r>
  <r>
    <x v="8"/>
    <s v="Expense"/>
    <s v="Line Item"/>
    <s v="N/A"/>
    <x v="110"/>
    <s v="Temporary Help 202"/>
    <m/>
    <m/>
  </r>
  <r>
    <x v="8"/>
    <s v="Expense"/>
    <s v="Line Item"/>
    <s v="N/A"/>
    <x v="111"/>
    <s v="Clients and Caregivers Reimb./Stipends 203"/>
    <m/>
    <m/>
  </r>
  <r>
    <x v="8"/>
    <s v="Expense"/>
    <s v="Line Item"/>
    <s v="N/A"/>
    <x v="112"/>
    <s v="Subcontracted Direct Care 206"/>
    <m/>
    <m/>
  </r>
  <r>
    <x v="8"/>
    <s v="Expense"/>
    <s v="Line Item"/>
    <s v="N/A"/>
    <x v="113"/>
    <s v="Staff Training 204"/>
    <m/>
    <m/>
  </r>
  <r>
    <x v="8"/>
    <s v="Expense"/>
    <s v="Line Item"/>
    <s v="N/A"/>
    <x v="114"/>
    <s v="Staff Mileage / Travel 205"/>
    <m/>
    <n v="189"/>
  </r>
  <r>
    <x v="8"/>
    <s v="Expense"/>
    <s v="Line Item"/>
    <s v="N/A"/>
    <x v="115"/>
    <s v="Meals 207"/>
    <m/>
    <n v="54"/>
  </r>
  <r>
    <x v="8"/>
    <s v="Expense"/>
    <s v="Line Item"/>
    <s v="N/A"/>
    <x v="116"/>
    <s v="Client Transportation 208"/>
    <m/>
    <n v="115"/>
  </r>
  <r>
    <x v="8"/>
    <s v="Expense"/>
    <s v="Line Item"/>
    <s v="N/A"/>
    <x v="117"/>
    <s v="Vehicle Expenses 208"/>
    <m/>
    <m/>
  </r>
  <r>
    <x v="8"/>
    <s v="Expense"/>
    <s v="Line Item"/>
    <s v="N/A"/>
    <x v="118"/>
    <s v="Vehicle Depreciation 208"/>
    <m/>
    <m/>
  </r>
  <r>
    <x v="8"/>
    <s v="Expense"/>
    <s v="Line Item"/>
    <s v="N/A"/>
    <x v="119"/>
    <s v="Incidental Medical /Medicine/Pharmacy 209"/>
    <m/>
    <m/>
  </r>
  <r>
    <x v="8"/>
    <s v="Expense"/>
    <s v="Line Item"/>
    <s v="N/A"/>
    <x v="120"/>
    <s v="Client Personal Allowances 211"/>
    <m/>
    <m/>
  </r>
  <r>
    <x v="8"/>
    <s v="Expense"/>
    <s v="Line Item"/>
    <s v="N/A"/>
    <x v="121"/>
    <s v="Provision Material Goods/Svs./Benefits 212"/>
    <m/>
    <n v="21"/>
  </r>
  <r>
    <x v="8"/>
    <s v="Expense"/>
    <s v="Line Item"/>
    <s v="N/A"/>
    <x v="122"/>
    <s v="Direct Client Wages 214"/>
    <m/>
    <m/>
  </r>
  <r>
    <x v="8"/>
    <s v="Expense"/>
    <s v="Line Item"/>
    <s v="N/A"/>
    <x v="123"/>
    <s v="Other Commercial Prod. &amp; Svs. 214"/>
    <m/>
    <m/>
  </r>
  <r>
    <x v="8"/>
    <s v="Expense"/>
    <s v="Line Item"/>
    <s v="N/A"/>
    <x v="124"/>
    <s v="Program Supplies &amp; Materials 215"/>
    <m/>
    <m/>
  </r>
  <r>
    <x v="8"/>
    <s v="Expense"/>
    <s v="Line Item"/>
    <s v="N/A"/>
    <x v="125"/>
    <s v="Non Charitable Expenses"/>
    <m/>
    <m/>
  </r>
  <r>
    <x v="8"/>
    <s v="Expense"/>
    <s v="Line Item"/>
    <s v="N/A"/>
    <x v="126"/>
    <s v="Other Expense"/>
    <m/>
    <m/>
  </r>
  <r>
    <x v="8"/>
    <s v="Expense"/>
    <s v="Total"/>
    <s v="N/A"/>
    <x v="127"/>
    <s v="Total Other Program Expense"/>
    <m/>
    <n v="14104"/>
  </r>
  <r>
    <x v="8"/>
    <s v="Expense"/>
    <s v="Line Item"/>
    <s v="N/A"/>
    <x v="128"/>
    <s v="Other Professional Fees &amp; Other Admin. Exp. 410"/>
    <m/>
    <m/>
  </r>
  <r>
    <x v="8"/>
    <s v="Expense"/>
    <s v="Line Item"/>
    <s v="N/A"/>
    <x v="129"/>
    <s v="Leased Office/Program Office Equip.410,390"/>
    <m/>
    <m/>
  </r>
  <r>
    <x v="8"/>
    <s v="Expense"/>
    <s v="Line Item"/>
    <s v="N/A"/>
    <x v="130"/>
    <s v="Office Equipment Depreciation 410"/>
    <m/>
    <m/>
  </r>
  <r>
    <x v="8"/>
    <s v="Expense"/>
    <s v="Line Item"/>
    <s v="N/A"/>
    <x v="131"/>
    <s v="Program Support 216"/>
    <m/>
    <n v="290"/>
  </r>
  <r>
    <x v="8"/>
    <s v="Expense"/>
    <s v="Line Item"/>
    <s v="N/A"/>
    <x v="132"/>
    <s v="Professional Insurance 410"/>
    <m/>
    <m/>
  </r>
  <r>
    <x v="8"/>
    <s v="Expense"/>
    <s v="Line Item"/>
    <s v="N/A"/>
    <x v="133"/>
    <s v="Working Capital Interest 410"/>
    <m/>
    <m/>
  </r>
  <r>
    <x v="8"/>
    <s v="Expense"/>
    <s v="Total"/>
    <s v="N/A"/>
    <x v="134"/>
    <s v="Total Direct Administrative Expense"/>
    <m/>
    <n v="290"/>
  </r>
  <r>
    <x v="8"/>
    <s v="Expense"/>
    <s v="Line Item"/>
    <s v="N/A"/>
    <x v="135"/>
    <s v="Admin (M&amp;G) Reporting Center Allocation"/>
    <m/>
    <n v="3752.3530163870437"/>
  </r>
  <r>
    <x v="8"/>
    <s v="Expense"/>
    <s v="Total"/>
    <s v="N/A"/>
    <x v="136"/>
    <s v="Total Reimbursable Expense"/>
    <m/>
    <n v="40031.353016387045"/>
  </r>
  <r>
    <x v="8"/>
    <s v="Expense"/>
    <s v="Line Item"/>
    <s v="N/A"/>
    <x v="137"/>
    <s v="Direct State/Federal Non-Reimbursable Expense"/>
    <m/>
    <m/>
  </r>
  <r>
    <x v="8"/>
    <s v="Expense"/>
    <s v="Line Item"/>
    <s v="N/A"/>
    <x v="138"/>
    <s v="Allocation of State/Fed Non-Reimbursable Expense"/>
    <m/>
    <m/>
  </r>
  <r>
    <x v="8"/>
    <s v="Expense"/>
    <s v="Total"/>
    <s v="N/A"/>
    <x v="139"/>
    <s v="TOTAL EXPENSE"/>
    <m/>
    <n v="40031.353016387045"/>
  </r>
  <r>
    <x v="8"/>
    <s v="Expense"/>
    <s v="Total"/>
    <s v="N/A"/>
    <x v="140"/>
    <s v="TOTAL REVENUE = 53R"/>
    <m/>
    <n v="64116"/>
  </r>
  <r>
    <x v="8"/>
    <s v="Expense"/>
    <s v="Line Item"/>
    <s v="N/A"/>
    <x v="141"/>
    <s v="OPERATING RESULTS"/>
    <m/>
    <n v="24084.646983612955"/>
  </r>
  <r>
    <x v="8"/>
    <s v="Non-Reimbursable"/>
    <s v="Line Item"/>
    <s v="N/A"/>
    <x v="142"/>
    <s v="Direct Employee Compensation &amp; Related Exp."/>
    <m/>
    <m/>
  </r>
  <r>
    <x v="8"/>
    <s v="Non-Reimbursable"/>
    <s v="Line Item"/>
    <s v="N/A"/>
    <x v="143"/>
    <s v="Direct Occupancy"/>
    <m/>
    <m/>
  </r>
  <r>
    <x v="8"/>
    <s v="Non-Reimbursable"/>
    <s v="Line Item"/>
    <s v="N/A"/>
    <x v="144"/>
    <s v="Direct Other Program/Operating"/>
    <m/>
    <m/>
  </r>
  <r>
    <x v="8"/>
    <s v="Non-Reimbursable"/>
    <s v="Line Item"/>
    <s v="N/A"/>
    <x v="145"/>
    <s v="Direct Subcontract Expense"/>
    <m/>
    <m/>
  </r>
  <r>
    <x v="8"/>
    <s v="Non-Reimbursable"/>
    <s v="Line Item"/>
    <s v="N/A"/>
    <x v="146"/>
    <s v="Direct Administrative Expense"/>
    <m/>
    <m/>
  </r>
  <r>
    <x v="8"/>
    <s v="Non-Reimbursable"/>
    <s v="Line Item"/>
    <s v="N/A"/>
    <x v="147"/>
    <s v="Direct Other Expense"/>
    <m/>
    <m/>
  </r>
  <r>
    <x v="8"/>
    <s v="Non-Reimbursable"/>
    <s v="Line Item"/>
    <s v="N/A"/>
    <x v="148"/>
    <s v="Direct Depreciation"/>
    <m/>
    <m/>
  </r>
  <r>
    <x v="8"/>
    <s v="Non-Reimbursable"/>
    <s v="Total"/>
    <s v="N/A"/>
    <x v="149"/>
    <s v="Total Direct Non-Reimbursable (Tie to 54E)"/>
    <m/>
    <n v="0"/>
  </r>
  <r>
    <x v="8"/>
    <s v="Non-Reimbursable"/>
    <s v="Total"/>
    <s v="N/A"/>
    <x v="150"/>
    <s v="Total Direct and Allocated Non-Reimb. (54E+55E)"/>
    <m/>
    <n v="0"/>
  </r>
  <r>
    <x v="8"/>
    <s v="Non-Reimbursable"/>
    <s v="Line Item"/>
    <s v="N/A"/>
    <x v="151"/>
    <s v="Eligible Non-Reimbursable Exp. Revenue Offsets "/>
    <m/>
    <n v="0"/>
  </r>
  <r>
    <x v="8"/>
    <s v="Non-Reimbursable"/>
    <s v="Line Item"/>
    <s v="N/A"/>
    <x v="152"/>
    <s v="Capital Budget Revenue Adjustment"/>
    <m/>
    <m/>
  </r>
  <r>
    <x v="8"/>
    <s v="Non-Reimbursable"/>
    <s v="Line Item"/>
    <s v="N/A"/>
    <x v="153"/>
    <s v="Excess of Non-Reimbursable Expense Over Offsets"/>
    <m/>
    <n v="0"/>
  </r>
  <r>
    <x v="9"/>
    <s v="Revenue"/>
    <s v="Line Item"/>
    <s v="N/A"/>
    <x v="0"/>
    <s v="Contrib., Gifts, Leg., Bequests, Spec. Ev."/>
    <m/>
    <n v="25"/>
  </r>
  <r>
    <x v="9"/>
    <s v="Revenue"/>
    <s v="Line Item"/>
    <s v="N/A"/>
    <x v="1"/>
    <s v="Gov. In-Kind/Capital Budget"/>
    <m/>
    <m/>
  </r>
  <r>
    <x v="9"/>
    <s v="Revenue"/>
    <s v="Line Item"/>
    <s v="N/A"/>
    <x v="2"/>
    <s v="Private IN-Kind"/>
    <m/>
    <m/>
  </r>
  <r>
    <x v="9"/>
    <s v="Revenue"/>
    <s v="Total"/>
    <s v="N/A"/>
    <x v="3"/>
    <s v="Total Contribution and In-Kind"/>
    <m/>
    <n v="25"/>
  </r>
  <r>
    <x v="9"/>
    <s v="Revenue"/>
    <s v="Line Item"/>
    <s v="N/A"/>
    <x v="4"/>
    <s v="Mass Gov. Grant"/>
    <m/>
    <m/>
  </r>
  <r>
    <x v="9"/>
    <s v="Revenue"/>
    <s v="Line Item"/>
    <s v="N/A"/>
    <x v="5"/>
    <s v="Other Grant (exclud. Fed.Direct)"/>
    <m/>
    <n v="600"/>
  </r>
  <r>
    <x v="9"/>
    <s v="Revenue"/>
    <s v="Total"/>
    <s v="N/A"/>
    <x v="6"/>
    <s v="Total Grants"/>
    <m/>
    <n v="600"/>
  </r>
  <r>
    <x v="9"/>
    <s v="Revenue"/>
    <s v="Line Item"/>
    <s v="N/A"/>
    <x v="7"/>
    <s v="Dept. of Mental Health (DMH)"/>
    <m/>
    <m/>
  </r>
  <r>
    <x v="9"/>
    <s v="Revenue"/>
    <s v="Line Item"/>
    <s v="N/A"/>
    <x v="8"/>
    <s v="Dept.of Developmental Services(DDS/DMR)"/>
    <m/>
    <m/>
  </r>
  <r>
    <x v="9"/>
    <s v="Revenue"/>
    <s v="Line Item"/>
    <s v="N/A"/>
    <x v="9"/>
    <s v="Dept. of Public Health (DPH)"/>
    <m/>
    <m/>
  </r>
  <r>
    <x v="9"/>
    <s v="Revenue"/>
    <s v="Line Item"/>
    <s v="N/A"/>
    <x v="10"/>
    <s v="Dept.of Children and Families (DCF/DSS)"/>
    <m/>
    <n v="50996"/>
  </r>
  <r>
    <x v="9"/>
    <s v="Revenue"/>
    <s v="Line Item"/>
    <s v="N/A"/>
    <x v="11"/>
    <s v="Dept. of Transitional Assist (DTA/WEL)"/>
    <m/>
    <m/>
  </r>
  <r>
    <x v="9"/>
    <s v="Revenue"/>
    <s v="Line Item"/>
    <s v="N/A"/>
    <x v="12"/>
    <s v="Dept. of Youth Services (DYS)"/>
    <m/>
    <m/>
  </r>
  <r>
    <x v="9"/>
    <s v="Revenue"/>
    <s v="Line Item"/>
    <s v="N/A"/>
    <x v="13"/>
    <s v="Health Care Fin &amp; Policy (HCF)-Contract"/>
    <m/>
    <m/>
  </r>
  <r>
    <x v="9"/>
    <s v="Revenue"/>
    <s v="Line Item"/>
    <s v="N/A"/>
    <x v="14"/>
    <s v="Health Care Fin &amp; Policy (HCF)-UCP"/>
    <m/>
    <m/>
  </r>
  <r>
    <x v="9"/>
    <s v="Revenue"/>
    <s v="Line Item"/>
    <s v="N/A"/>
    <x v="15"/>
    <s v="MA. Comm. For the Blind (MCB)"/>
    <m/>
    <m/>
  </r>
  <r>
    <x v="9"/>
    <s v="Revenue"/>
    <s v="Line Item"/>
    <s v="N/A"/>
    <x v="16"/>
    <s v="MA. Comm. for Deaf &amp; H H (MCD)"/>
    <m/>
    <m/>
  </r>
  <r>
    <x v="9"/>
    <s v="Revenue"/>
    <s v="Line Item"/>
    <s v="N/A"/>
    <x v="17"/>
    <s v="MA. Rehabilitation Commission (MRC)"/>
    <m/>
    <m/>
  </r>
  <r>
    <x v="9"/>
    <s v="Revenue"/>
    <s v="Line Item"/>
    <s v="N/A"/>
    <x v="18"/>
    <s v="MA. Off. for Refugees &amp; Immigr.(ORI)"/>
    <m/>
    <m/>
  </r>
  <r>
    <x v="9"/>
    <s v="Revenue"/>
    <s v="Line Item"/>
    <s v="N/A"/>
    <x v="19"/>
    <s v="Dept.of Early Educ. &amp; Care  (EEC)-Contract"/>
    <m/>
    <m/>
  </r>
  <r>
    <x v="9"/>
    <s v="Revenue"/>
    <s v="Line Item"/>
    <s v="N/A"/>
    <x v="20"/>
    <s v="Dept.of Early Educ. &amp; Care (EEC)-Voucher"/>
    <m/>
    <m/>
  </r>
  <r>
    <x v="9"/>
    <s v="Revenue"/>
    <s v="Line Item"/>
    <s v="N/A"/>
    <x v="21"/>
    <s v="Dept of Correction (DOC)"/>
    <m/>
    <m/>
  </r>
  <r>
    <x v="9"/>
    <s v="Revenue"/>
    <s v="Line Item"/>
    <s v="N/A"/>
    <x v="22"/>
    <s v="Dept. of Elementary &amp; Secondary Educ. (DOE)"/>
    <m/>
    <m/>
  </r>
  <r>
    <x v="9"/>
    <s v="Revenue"/>
    <s v="Line Item"/>
    <s v="N/A"/>
    <x v="23"/>
    <s v="Parole Board (PAR)"/>
    <m/>
    <m/>
  </r>
  <r>
    <x v="9"/>
    <s v="Revenue"/>
    <s v="Line Item"/>
    <s v="N/A"/>
    <x v="24"/>
    <s v="Veteran's Services (VET)"/>
    <m/>
    <m/>
  </r>
  <r>
    <x v="9"/>
    <s v="Revenue"/>
    <s v="Line Item"/>
    <s v="N/A"/>
    <x v="25"/>
    <s v="Ex. Off. of Elder Affairs (ELD)"/>
    <m/>
    <m/>
  </r>
  <r>
    <x v="9"/>
    <s v="Revenue"/>
    <s v="Line Item"/>
    <s v="N/A"/>
    <x v="26"/>
    <s v="Div.of Housing &amp; Community Develop(OCD)"/>
    <m/>
    <m/>
  </r>
  <r>
    <x v="9"/>
    <s v="Revenue"/>
    <s v="Line Item"/>
    <s v="N/A"/>
    <x v="27"/>
    <s v="POS Subcontract"/>
    <m/>
    <m/>
  </r>
  <r>
    <x v="9"/>
    <s v="Revenue"/>
    <s v="Line Item"/>
    <s v="N/A"/>
    <x v="28"/>
    <s v="Other Mass. State Agency POS"/>
    <m/>
    <m/>
  </r>
  <r>
    <x v="9"/>
    <s v="Revenue"/>
    <s v="Line Item"/>
    <s v="N/A"/>
    <x v="29"/>
    <s v="Mass State Agency Non - POS"/>
    <m/>
    <m/>
  </r>
  <r>
    <x v="9"/>
    <s v="Revenue"/>
    <s v="Line Item"/>
    <s v="N/A"/>
    <x v="30"/>
    <s v="Mass. Local Govt/Quasi-Govt. Entities"/>
    <m/>
    <n v="23917"/>
  </r>
  <r>
    <x v="9"/>
    <s v="Revenue"/>
    <s v="Line Item"/>
    <s v="N/A"/>
    <x v="31"/>
    <s v="Non-Mass. State/Local Government"/>
    <m/>
    <m/>
  </r>
  <r>
    <x v="9"/>
    <s v="Revenue"/>
    <s v="Line Item"/>
    <s v="N/A"/>
    <x v="32"/>
    <s v="Direct Federal Grants/Contracts"/>
    <m/>
    <m/>
  </r>
  <r>
    <x v="9"/>
    <s v="Revenue"/>
    <s v="Line Item"/>
    <s v="N/A"/>
    <x v="33"/>
    <s v="Medicaid - Direct Payments"/>
    <m/>
    <m/>
  </r>
  <r>
    <x v="9"/>
    <s v="Revenue"/>
    <s v="Line Item"/>
    <s v="N/A"/>
    <x v="34"/>
    <s v="Medicaid - MBHP Subcontract"/>
    <m/>
    <m/>
  </r>
  <r>
    <x v="9"/>
    <s v="Revenue"/>
    <s v="Line Item"/>
    <s v="N/A"/>
    <x v="35"/>
    <s v="Medicare"/>
    <m/>
    <m/>
  </r>
  <r>
    <x v="9"/>
    <s v="Revenue"/>
    <s v="Line Item"/>
    <s v="N/A"/>
    <x v="36"/>
    <s v="Mass. Govt. Client Stipends"/>
    <m/>
    <m/>
  </r>
  <r>
    <x v="9"/>
    <s v="Revenue"/>
    <s v="Line Item"/>
    <s v="N/A"/>
    <x v="37"/>
    <s v="Client Resources"/>
    <m/>
    <m/>
  </r>
  <r>
    <x v="9"/>
    <s v="Revenue"/>
    <s v="Line Item"/>
    <s v="N/A"/>
    <x v="38"/>
    <s v="Mass. spon.client SF/3rd Pty offsets"/>
    <m/>
    <m/>
  </r>
  <r>
    <x v="9"/>
    <s v="Revenue"/>
    <s v="Line Item"/>
    <s v="N/A"/>
    <x v="39"/>
    <s v="Other Publicly sponsored client offsets"/>
    <m/>
    <m/>
  </r>
  <r>
    <x v="9"/>
    <s v="Revenue"/>
    <s v="Line Item"/>
    <s v="N/A"/>
    <x v="40"/>
    <s v="Private Client Fees (excluding 3rd Pty)"/>
    <m/>
    <n v="15"/>
  </r>
  <r>
    <x v="9"/>
    <s v="Revenue"/>
    <s v="Line Item"/>
    <s v="N/A"/>
    <x v="41"/>
    <s v="Private Client 3rd Pty/other offsets"/>
    <m/>
    <m/>
  </r>
  <r>
    <x v="9"/>
    <s v="Revenue"/>
    <s v="Total"/>
    <s v="N/A"/>
    <x v="42"/>
    <s v="Total Assistance and Fees"/>
    <m/>
    <n v="74928"/>
  </r>
  <r>
    <x v="9"/>
    <s v="Revenue"/>
    <s v="Line Item"/>
    <s v="N/A"/>
    <x v="43"/>
    <s v="Federated Fundraising"/>
    <m/>
    <n v="39093"/>
  </r>
  <r>
    <x v="9"/>
    <s v="Revenue"/>
    <s v="Line Item"/>
    <s v="N/A"/>
    <x v="44"/>
    <s v="Commercial Activities"/>
    <m/>
    <m/>
  </r>
  <r>
    <x v="9"/>
    <s v="Revenue"/>
    <s v="Line Item"/>
    <s v="N/A"/>
    <x v="45"/>
    <s v="Non-Charitable Revenue"/>
    <m/>
    <m/>
  </r>
  <r>
    <x v="9"/>
    <s v="Revenue"/>
    <s v="Line Item"/>
    <s v="N/A"/>
    <x v="46"/>
    <s v="Investment Revenue"/>
    <m/>
    <m/>
  </r>
  <r>
    <x v="9"/>
    <s v="Revenue"/>
    <s v="Line Item"/>
    <s v="N/A"/>
    <x v="47"/>
    <s v="Other Revenue"/>
    <m/>
    <m/>
  </r>
  <r>
    <x v="9"/>
    <s v="Revenue"/>
    <s v="Line Item"/>
    <s v="N/A"/>
    <x v="48"/>
    <s v="Allocated Admin (M&amp;G) Revenue"/>
    <m/>
    <m/>
  </r>
  <r>
    <x v="9"/>
    <s v="Revenue"/>
    <s v="Line Item"/>
    <s v="N/A"/>
    <x v="49"/>
    <s v="Released Net Assets-Program"/>
    <m/>
    <n v="85259"/>
  </r>
  <r>
    <x v="9"/>
    <s v="Revenue"/>
    <s v="Line Item"/>
    <s v="N/A"/>
    <x v="50"/>
    <s v="Released Net Assets-Equipment"/>
    <m/>
    <m/>
  </r>
  <r>
    <x v="9"/>
    <s v="Revenue"/>
    <s v="Line Item"/>
    <s v="N/A"/>
    <x v="51"/>
    <s v="Released Net Assets-Time"/>
    <m/>
    <m/>
  </r>
  <r>
    <x v="9"/>
    <s v="Revenue"/>
    <s v="Total"/>
    <s v="N/A"/>
    <x v="52"/>
    <s v="Total Revenue = 57E"/>
    <m/>
    <n v="199905"/>
  </r>
  <r>
    <x v="9"/>
    <s v="Salary Expense"/>
    <s v="Line Item"/>
    <s v="Management"/>
    <x v="53"/>
    <s v="Program Director (UFR Title 102)"/>
    <n v="1.24"/>
    <n v="71426"/>
  </r>
  <r>
    <x v="9"/>
    <s v="Salary Expense"/>
    <s v="Line Item"/>
    <s v="Management"/>
    <x v="54"/>
    <s v="Program Function Manager (UFR Title 101)"/>
    <m/>
    <m/>
  </r>
  <r>
    <x v="9"/>
    <s v="Salary Expense"/>
    <s v="Line Item"/>
    <s v="Management"/>
    <x v="55"/>
    <s v="Asst. Program Director (UFR Title 103)"/>
    <m/>
    <m/>
  </r>
  <r>
    <x v="9"/>
    <s v="Salary Expense"/>
    <s v="Line Item"/>
    <s v="Management"/>
    <x v="56"/>
    <s v="Supervising Professional (UFR Title 104) "/>
    <m/>
    <m/>
  </r>
  <r>
    <x v="9"/>
    <s v="Salary Expense"/>
    <s v="Line Item"/>
    <s v="Direct Care"/>
    <x v="57"/>
    <s v="Physician &amp; Psychiatrist  (UFR Title 105 &amp; 121)"/>
    <m/>
    <m/>
  </r>
  <r>
    <x v="9"/>
    <s v="Salary Expense"/>
    <s v="Line Item"/>
    <s v="Direct Care"/>
    <x v="58"/>
    <s v="Physician Asst. (UFR Title 106)"/>
    <m/>
    <m/>
  </r>
  <r>
    <x v="9"/>
    <s v="Salary Expense"/>
    <s v="Line Item"/>
    <s v="Direct Care"/>
    <x v="59"/>
    <s v="N. Midwife, N.P., Psych N.,N.A., R.N.- MA (Title 107)"/>
    <m/>
    <m/>
  </r>
  <r>
    <x v="9"/>
    <s v="Salary Expense"/>
    <s v="Line Item"/>
    <s v="Direct Care"/>
    <x v="60"/>
    <s v="R.N. - Non Masters (UFR Title 108)"/>
    <m/>
    <m/>
  </r>
  <r>
    <x v="9"/>
    <s v="Salary Expense"/>
    <s v="Line Item"/>
    <s v="Direct Care"/>
    <x v="61"/>
    <s v="L.P.N. (UFR Title 109) "/>
    <m/>
    <m/>
  </r>
  <r>
    <x v="9"/>
    <s v="Salary Expense"/>
    <s v="Line Item"/>
    <s v="Direct Care"/>
    <x v="62"/>
    <s v="Pharmacist (UFR Title 110)"/>
    <m/>
    <m/>
  </r>
  <r>
    <x v="9"/>
    <s v="Salary Expense"/>
    <s v="Line Item"/>
    <s v="Direct Care"/>
    <x v="63"/>
    <s v="Occupational Therapist (UFR Title 111)"/>
    <m/>
    <m/>
  </r>
  <r>
    <x v="9"/>
    <s v="Salary Expense"/>
    <s v="Line Item"/>
    <s v="Direct Care"/>
    <x v="64"/>
    <s v="Physical Therapist (UFR Title 112)"/>
    <m/>
    <m/>
  </r>
  <r>
    <x v="9"/>
    <s v="Salary Expense"/>
    <s v="Line Item"/>
    <s v="Direct Care"/>
    <x v="65"/>
    <s v="Speech / Lang. Pathol., Audiologist (UFR Title 113)"/>
    <m/>
    <m/>
  </r>
  <r>
    <x v="9"/>
    <s v="Salary Expense"/>
    <s v="Line Item"/>
    <s v="Direct Care"/>
    <x v="66"/>
    <s v="Dietician / Nutritionist (UFR Title 114)"/>
    <m/>
    <m/>
  </r>
  <r>
    <x v="9"/>
    <s v="Salary Expense"/>
    <s v="Line Item"/>
    <s v="Direct Care"/>
    <x v="67"/>
    <s v="Spec. Education Teacher (UFR Title 115)"/>
    <m/>
    <m/>
  </r>
  <r>
    <x v="9"/>
    <s v="Salary Expense"/>
    <s v="Line Item"/>
    <s v="Direct Care"/>
    <x v="68"/>
    <s v="Teacher (UFR Title 116)"/>
    <m/>
    <m/>
  </r>
  <r>
    <x v="9"/>
    <s v="Salary Expense"/>
    <s v="Line Item"/>
    <s v="Direct Care"/>
    <x v="69"/>
    <s v="Day Care Director (UFR Title 117)"/>
    <m/>
    <m/>
  </r>
  <r>
    <x v="9"/>
    <s v="Salary Expense"/>
    <s v="Line Item"/>
    <s v="Direct Care"/>
    <x v="70"/>
    <s v="Day Care Lead Teacher (UFR Title 118)"/>
    <m/>
    <m/>
  </r>
  <r>
    <x v="9"/>
    <s v="Salary Expense"/>
    <s v="Line Item"/>
    <s v="Direct Care"/>
    <x v="71"/>
    <s v="Day Care Teacher (UFR Title 119)"/>
    <m/>
    <m/>
  </r>
  <r>
    <x v="9"/>
    <s v="Salary Expense"/>
    <s v="Line Item"/>
    <s v="Direct Care"/>
    <x v="72"/>
    <s v="Day Care Asst. Teacher / Aide (UFR Title 120)"/>
    <m/>
    <m/>
  </r>
  <r>
    <x v="9"/>
    <s v="Salary Expense"/>
    <s v="Line Item"/>
    <s v="Direct Care"/>
    <x v="73"/>
    <s v="Psychologist - Doctorate (UFR Title 122)"/>
    <m/>
    <m/>
  </r>
  <r>
    <x v="9"/>
    <s v="Salary Expense"/>
    <s v="Line Item"/>
    <s v="Direct Care"/>
    <x v="74"/>
    <s v="Clinician-(formerly Psych.Masters)(UFR Title 123)"/>
    <m/>
    <m/>
  </r>
  <r>
    <x v="9"/>
    <s v="Salary Expense"/>
    <s v="Line Item"/>
    <s v="Direct Care"/>
    <x v="75"/>
    <s v="Social Worker - L.I.C.S.W. (UFR Title 124)"/>
    <m/>
    <m/>
  </r>
  <r>
    <x v="9"/>
    <s v="Salary Expense"/>
    <s v="Line Item"/>
    <s v="Direct Care"/>
    <x v="76"/>
    <s v="Social Worker - L.C.S.W., L.S.W (UFR Title 125 &amp; 126)"/>
    <m/>
    <m/>
  </r>
  <r>
    <x v="9"/>
    <s v="Salary Expense"/>
    <s v="Line Item"/>
    <s v="Direct Care"/>
    <x v="77"/>
    <s v="Licensed Counselor (UFR Title 127)"/>
    <n v="1.1200000000000001"/>
    <n v="64796"/>
  </r>
  <r>
    <x v="9"/>
    <s v="Salary Expense"/>
    <s v="Line Item"/>
    <s v="Direct Care"/>
    <x v="78"/>
    <s v="Cert. Voc. Rehab. Counselor (UFR Title 128)"/>
    <m/>
    <m/>
  </r>
  <r>
    <x v="9"/>
    <s v="Salary Expense"/>
    <s v="Line Item"/>
    <s v="Direct Care"/>
    <x v="79"/>
    <s v="Cert. Alch. &amp;/or Drug Abuse Counselor (UFR Title 129)"/>
    <m/>
    <m/>
  </r>
  <r>
    <x v="9"/>
    <s v="Salary Expense"/>
    <s v="Line Item"/>
    <s v="Direct Care"/>
    <x v="80"/>
    <s v="Counselor (UFR Title 130)"/>
    <m/>
    <m/>
  </r>
  <r>
    <x v="9"/>
    <s v="Salary Expense"/>
    <s v="Line Item"/>
    <s v="Direct Care"/>
    <x v="81"/>
    <s v="Case Worker / Manager - Masters (UFR Title 131)"/>
    <m/>
    <m/>
  </r>
  <r>
    <x v="9"/>
    <s v="Salary Expense"/>
    <s v="Line Item"/>
    <s v="Direct Care"/>
    <x v="82"/>
    <s v="Case Worker / Manager (UFR Title 132)"/>
    <m/>
    <m/>
  </r>
  <r>
    <x v="9"/>
    <s v="Salary Expense"/>
    <s v="Line Item"/>
    <s v="Direct Care"/>
    <x v="83"/>
    <s v="Direct Care / Prog. Staff Superv. (UFR Title 133)"/>
    <m/>
    <m/>
  </r>
  <r>
    <x v="9"/>
    <s v="Salary Expense"/>
    <s v="Line Item"/>
    <s v="Direct Care"/>
    <x v="84"/>
    <s v="Direct Care / Prog. Staff III (UFR Title 134)"/>
    <m/>
    <m/>
  </r>
  <r>
    <x v="9"/>
    <s v="Salary Expense"/>
    <s v="Line Item"/>
    <s v="Direct Care"/>
    <x v="85"/>
    <s v="Direct Care / Prog. Staff II (UFR Title 135)"/>
    <m/>
    <m/>
  </r>
  <r>
    <x v="9"/>
    <s v="Salary Expense"/>
    <s v="Line Item"/>
    <s v="Direct Care"/>
    <x v="86"/>
    <s v="Direct Care / Prog. Staff I (UFR Title 136)"/>
    <m/>
    <m/>
  </r>
  <r>
    <x v="9"/>
    <s v="Salary Expense"/>
    <s v="Line Item"/>
    <s v="Clerical/Support"/>
    <x v="87"/>
    <s v="Prog. Secretarial / Clerical Staff (UFR Title 137)"/>
    <m/>
    <m/>
  </r>
  <r>
    <x v="9"/>
    <s v="Salary Expense"/>
    <s v="Line Item"/>
    <s v="Clerical/Support"/>
    <x v="88"/>
    <s v="Maintainence, House/Groundskeeping, Cook 138"/>
    <m/>
    <m/>
  </r>
  <r>
    <x v="9"/>
    <s v="Salary Expense"/>
    <s v="Line Item"/>
    <s v="Clerical/Support"/>
    <x v="89"/>
    <s v="Direct Care / Driver Staff (UFR Title 138)"/>
    <m/>
    <m/>
  </r>
  <r>
    <x v="9"/>
    <s v="Salary Expense"/>
    <s v="Line Item"/>
    <s v="N/A"/>
    <x v="90"/>
    <s v="Direct Care Overtime, Shift Differential and Relief "/>
    <s v="XXXXXX"/>
    <m/>
  </r>
  <r>
    <x v="9"/>
    <s v="Salary Expense"/>
    <s v="Total"/>
    <s v="N/A"/>
    <x v="91"/>
    <s v="Total Direct Program Staff = 1E"/>
    <n v="2.3600000000000003"/>
    <n v="136222"/>
  </r>
  <r>
    <x v="9"/>
    <s v="Expense"/>
    <s v="Total"/>
    <s v="N/A"/>
    <x v="92"/>
    <s v="Total Direct Program Staff = 39S"/>
    <n v="2.3600000000000003"/>
    <n v="136222"/>
  </r>
  <r>
    <x v="9"/>
    <s v="Expense"/>
    <s v="Line Item"/>
    <s v="N/A"/>
    <x v="93"/>
    <s v="Chief Executive Officer"/>
    <m/>
    <m/>
  </r>
  <r>
    <x v="9"/>
    <s v="Expense"/>
    <s v="Line Item"/>
    <s v="N/A"/>
    <x v="94"/>
    <s v="Chief Financial Officer"/>
    <m/>
    <m/>
  </r>
  <r>
    <x v="9"/>
    <s v="Expense"/>
    <s v="Line Item"/>
    <s v="N/A"/>
    <x v="95"/>
    <s v="Accting/Clerical Support"/>
    <m/>
    <m/>
  </r>
  <r>
    <x v="9"/>
    <s v="Expense"/>
    <s v="Line Item"/>
    <s v="N/A"/>
    <x v="96"/>
    <s v="Admin Maint/House-Grndskeeping"/>
    <m/>
    <m/>
  </r>
  <r>
    <x v="9"/>
    <s v="Expense"/>
    <s v="Total"/>
    <s v="N/A"/>
    <x v="97"/>
    <s v="Total Admin Employee"/>
    <n v="0"/>
    <n v="0"/>
  </r>
  <r>
    <x v="9"/>
    <s v="Expense"/>
    <s v="Line Item"/>
    <s v="N/A"/>
    <x v="98"/>
    <s v="Commerical products &amp; Svs/Mkting"/>
    <m/>
    <m/>
  </r>
  <r>
    <x v="9"/>
    <s v="Expense"/>
    <s v="Total"/>
    <s v="N/A"/>
    <x v="99"/>
    <s v="Total FTE/Salary/Wages"/>
    <n v="2.3600000000000003"/>
    <n v="136222"/>
  </r>
  <r>
    <x v="9"/>
    <s v="Expense"/>
    <s v="Line Item"/>
    <s v="N/A"/>
    <x v="100"/>
    <s v="Payroll Taxes 150"/>
    <m/>
    <n v="13024"/>
  </r>
  <r>
    <x v="9"/>
    <s v="Expense"/>
    <s v="Line Item"/>
    <s v="N/A"/>
    <x v="101"/>
    <s v="Fringe Benefits 151"/>
    <m/>
    <n v="15641"/>
  </r>
  <r>
    <x v="9"/>
    <s v="Expense"/>
    <s v="Line Item"/>
    <s v="N/A"/>
    <x v="102"/>
    <s v="Accrual Adjustments"/>
    <m/>
    <n v="3300"/>
  </r>
  <r>
    <x v="9"/>
    <s v="Expense"/>
    <s v="Total"/>
    <s v="N/A"/>
    <x v="103"/>
    <s v="Total Employee Compensation &amp; Rel. Exp."/>
    <m/>
    <n v="168187"/>
  </r>
  <r>
    <x v="9"/>
    <s v="Expense"/>
    <s v="Line Item"/>
    <s v="N/A"/>
    <x v="104"/>
    <s v="Facility and Prog. Equip.Expenses 301,390"/>
    <m/>
    <m/>
  </r>
  <r>
    <x v="9"/>
    <s v="Expense"/>
    <s v="Line Item"/>
    <s v="N/A"/>
    <x v="105"/>
    <s v="Facility &amp; Prog. Equip. Depreciation 301"/>
    <m/>
    <n v="4400"/>
  </r>
  <r>
    <x v="9"/>
    <s v="Expense"/>
    <s v="Line Item"/>
    <s v="N/A"/>
    <x v="106"/>
    <s v="Facility Operation/Maint./Furn.390"/>
    <m/>
    <n v="12315"/>
  </r>
  <r>
    <x v="9"/>
    <s v="Expense"/>
    <s v="Line Item"/>
    <s v="N/A"/>
    <x v="107"/>
    <s v="Facility General Liability Insurance 390"/>
    <m/>
    <n v="2293"/>
  </r>
  <r>
    <x v="9"/>
    <s v="Expense"/>
    <s v="Total"/>
    <s v="N/A"/>
    <x v="108"/>
    <s v="Total Occupancy"/>
    <m/>
    <n v="19008"/>
  </r>
  <r>
    <x v="9"/>
    <s v="Expense"/>
    <s v="Line Item"/>
    <s v="N/A"/>
    <x v="109"/>
    <s v="Direct Care Consultant 201"/>
    <m/>
    <m/>
  </r>
  <r>
    <x v="9"/>
    <s v="Expense"/>
    <s v="Line Item"/>
    <s v="N/A"/>
    <x v="110"/>
    <s v="Temporary Help 202"/>
    <m/>
    <m/>
  </r>
  <r>
    <x v="9"/>
    <s v="Expense"/>
    <s v="Line Item"/>
    <s v="N/A"/>
    <x v="111"/>
    <s v="Clients and Caregivers Reimb./Stipends 203"/>
    <m/>
    <m/>
  </r>
  <r>
    <x v="9"/>
    <s v="Expense"/>
    <s v="Line Item"/>
    <s v="N/A"/>
    <x v="112"/>
    <s v="Subcontracted Direct Care 206"/>
    <m/>
    <m/>
  </r>
  <r>
    <x v="9"/>
    <s v="Expense"/>
    <s v="Line Item"/>
    <s v="N/A"/>
    <x v="113"/>
    <s v="Staff Training 204"/>
    <m/>
    <n v="2920"/>
  </r>
  <r>
    <x v="9"/>
    <s v="Expense"/>
    <s v="Line Item"/>
    <s v="N/A"/>
    <x v="114"/>
    <s v="Staff Mileage / Travel 205"/>
    <m/>
    <n v="1948"/>
  </r>
  <r>
    <x v="9"/>
    <s v="Expense"/>
    <s v="Line Item"/>
    <s v="N/A"/>
    <x v="115"/>
    <s v="Meals 207"/>
    <m/>
    <m/>
  </r>
  <r>
    <x v="9"/>
    <s v="Expense"/>
    <s v="Line Item"/>
    <s v="N/A"/>
    <x v="116"/>
    <s v="Client Transportation 208"/>
    <m/>
    <m/>
  </r>
  <r>
    <x v="9"/>
    <s v="Expense"/>
    <s v="Line Item"/>
    <s v="N/A"/>
    <x v="117"/>
    <s v="Vehicle Expenses 208"/>
    <m/>
    <m/>
  </r>
  <r>
    <x v="9"/>
    <s v="Expense"/>
    <s v="Line Item"/>
    <s v="N/A"/>
    <x v="118"/>
    <s v="Vehicle Depreciation 208"/>
    <m/>
    <m/>
  </r>
  <r>
    <x v="9"/>
    <s v="Expense"/>
    <s v="Line Item"/>
    <s v="N/A"/>
    <x v="119"/>
    <s v="Incidental Medical /Medicine/Pharmacy 209"/>
    <m/>
    <m/>
  </r>
  <r>
    <x v="9"/>
    <s v="Expense"/>
    <s v="Line Item"/>
    <s v="N/A"/>
    <x v="120"/>
    <s v="Client Personal Allowances 211"/>
    <m/>
    <m/>
  </r>
  <r>
    <x v="9"/>
    <s v="Expense"/>
    <s v="Line Item"/>
    <s v="N/A"/>
    <x v="121"/>
    <s v="Provision Material Goods/Svs./Benefits 212"/>
    <m/>
    <m/>
  </r>
  <r>
    <x v="9"/>
    <s v="Expense"/>
    <s v="Line Item"/>
    <s v="N/A"/>
    <x v="122"/>
    <s v="Direct Client Wages 214"/>
    <m/>
    <m/>
  </r>
  <r>
    <x v="9"/>
    <s v="Expense"/>
    <s v="Line Item"/>
    <s v="N/A"/>
    <x v="123"/>
    <s v="Other Commercial Prod. &amp; Svs. 214"/>
    <m/>
    <m/>
  </r>
  <r>
    <x v="9"/>
    <s v="Expense"/>
    <s v="Line Item"/>
    <s v="N/A"/>
    <x v="124"/>
    <s v="Program Supplies &amp; Materials 215"/>
    <m/>
    <n v="1453"/>
  </r>
  <r>
    <x v="9"/>
    <s v="Expense"/>
    <s v="Line Item"/>
    <s v="N/A"/>
    <x v="125"/>
    <s v="Non Charitable Expenses"/>
    <m/>
    <m/>
  </r>
  <r>
    <x v="9"/>
    <s v="Expense"/>
    <s v="Line Item"/>
    <s v="N/A"/>
    <x v="126"/>
    <s v="Other Expense"/>
    <m/>
    <m/>
  </r>
  <r>
    <x v="9"/>
    <s v="Expense"/>
    <s v="Total"/>
    <s v="N/A"/>
    <x v="127"/>
    <s v="Total Other Program Expense"/>
    <m/>
    <n v="6321"/>
  </r>
  <r>
    <x v="9"/>
    <s v="Expense"/>
    <s v="Line Item"/>
    <s v="N/A"/>
    <x v="128"/>
    <s v="Other Professional Fees &amp; Other Admin. Exp. 410"/>
    <m/>
    <n v="10826"/>
  </r>
  <r>
    <x v="9"/>
    <s v="Expense"/>
    <s v="Line Item"/>
    <s v="N/A"/>
    <x v="129"/>
    <s v="Leased Office/Program Office Equip.410,390"/>
    <m/>
    <m/>
  </r>
  <r>
    <x v="9"/>
    <s v="Expense"/>
    <s v="Line Item"/>
    <s v="N/A"/>
    <x v="130"/>
    <s v="Office Equipment Depreciation 410"/>
    <m/>
    <m/>
  </r>
  <r>
    <x v="9"/>
    <s v="Expense"/>
    <s v="Line Item"/>
    <s v="N/A"/>
    <x v="131"/>
    <s v="Program Support 216"/>
    <m/>
    <m/>
  </r>
  <r>
    <x v="9"/>
    <s v="Expense"/>
    <s v="Line Item"/>
    <s v="N/A"/>
    <x v="132"/>
    <s v="Professional Insurance 410"/>
    <m/>
    <m/>
  </r>
  <r>
    <x v="9"/>
    <s v="Expense"/>
    <s v="Line Item"/>
    <s v="N/A"/>
    <x v="133"/>
    <s v="Working Capital Interest 410"/>
    <m/>
    <m/>
  </r>
  <r>
    <x v="9"/>
    <s v="Expense"/>
    <s v="Total"/>
    <s v="N/A"/>
    <x v="134"/>
    <s v="Total Direct Administrative Expense"/>
    <m/>
    <n v="10826"/>
  </r>
  <r>
    <x v="9"/>
    <s v="Expense"/>
    <s v="Line Item"/>
    <s v="N/A"/>
    <x v="135"/>
    <s v="Admin (M&amp;G) Reporting Center Allocation"/>
    <m/>
    <n v="36383.347172978567"/>
  </r>
  <r>
    <x v="9"/>
    <s v="Expense"/>
    <s v="Total"/>
    <s v="N/A"/>
    <x v="136"/>
    <s v="Total Reimbursable Expense"/>
    <m/>
    <n v="240725.34717297857"/>
  </r>
  <r>
    <x v="9"/>
    <s v="Expense"/>
    <s v="Line Item"/>
    <s v="N/A"/>
    <x v="137"/>
    <s v="Direct State/Federal Non-Reimbursable Expense"/>
    <m/>
    <m/>
  </r>
  <r>
    <x v="9"/>
    <s v="Expense"/>
    <s v="Line Item"/>
    <s v="N/A"/>
    <x v="138"/>
    <s v="Allocation of State/Fed Non-Reimbursable Expense"/>
    <m/>
    <m/>
  </r>
  <r>
    <x v="9"/>
    <s v="Expense"/>
    <s v="Total"/>
    <s v="N/A"/>
    <x v="139"/>
    <s v="TOTAL EXPENSE"/>
    <m/>
    <n v="240725.34717297857"/>
  </r>
  <r>
    <x v="9"/>
    <s v="Expense"/>
    <s v="Total"/>
    <s v="N/A"/>
    <x v="140"/>
    <s v="TOTAL REVENUE = 53R"/>
    <m/>
    <n v="199905"/>
  </r>
  <r>
    <x v="9"/>
    <s v="Expense"/>
    <s v="Line Item"/>
    <s v="N/A"/>
    <x v="141"/>
    <s v="OPERATING RESULTS"/>
    <m/>
    <n v="-40820.347172978567"/>
  </r>
  <r>
    <x v="9"/>
    <s v="Non-Reimbursable"/>
    <s v="Line Item"/>
    <s v="N/A"/>
    <x v="142"/>
    <s v="Direct Employee Compensation &amp; Related Exp."/>
    <m/>
    <m/>
  </r>
  <r>
    <x v="9"/>
    <s v="Non-Reimbursable"/>
    <s v="Line Item"/>
    <s v="N/A"/>
    <x v="143"/>
    <s v="Direct Occupancy"/>
    <m/>
    <m/>
  </r>
  <r>
    <x v="9"/>
    <s v="Non-Reimbursable"/>
    <s v="Line Item"/>
    <s v="N/A"/>
    <x v="144"/>
    <s v="Direct Other Program/Operating"/>
    <m/>
    <m/>
  </r>
  <r>
    <x v="9"/>
    <s v="Non-Reimbursable"/>
    <s v="Line Item"/>
    <s v="N/A"/>
    <x v="145"/>
    <s v="Direct Subcontract Expense"/>
    <m/>
    <m/>
  </r>
  <r>
    <x v="9"/>
    <s v="Non-Reimbursable"/>
    <s v="Line Item"/>
    <s v="N/A"/>
    <x v="146"/>
    <s v="Direct Administrative Expense"/>
    <m/>
    <m/>
  </r>
  <r>
    <x v="9"/>
    <s v="Non-Reimbursable"/>
    <s v="Line Item"/>
    <s v="N/A"/>
    <x v="147"/>
    <s v="Direct Other Expense"/>
    <m/>
    <m/>
  </r>
  <r>
    <x v="9"/>
    <s v="Non-Reimbursable"/>
    <s v="Line Item"/>
    <s v="N/A"/>
    <x v="148"/>
    <s v="Direct Depreciation"/>
    <m/>
    <m/>
  </r>
  <r>
    <x v="9"/>
    <s v="Non-Reimbursable"/>
    <s v="Total"/>
    <s v="N/A"/>
    <x v="149"/>
    <s v="Total Direct Non-Reimbursable (Tie to 54E)"/>
    <m/>
    <n v="0"/>
  </r>
  <r>
    <x v="9"/>
    <s v="Non-Reimbursable"/>
    <s v="Total"/>
    <s v="N/A"/>
    <x v="150"/>
    <s v="Total Direct and Allocated Non-Reimb. (54E+55E)"/>
    <m/>
    <n v="0"/>
  </r>
  <r>
    <x v="9"/>
    <s v="Non-Reimbursable"/>
    <s v="Line Item"/>
    <s v="N/A"/>
    <x v="151"/>
    <s v="Eligible Non-Reimbursable Exp. Revenue Offsets "/>
    <m/>
    <n v="124977"/>
  </r>
  <r>
    <x v="9"/>
    <s v="Non-Reimbursable"/>
    <s v="Line Item"/>
    <s v="N/A"/>
    <x v="152"/>
    <s v="Capital Budget Revenue Adjustment"/>
    <m/>
    <m/>
  </r>
  <r>
    <x v="9"/>
    <s v="Non-Reimbursable"/>
    <s v="Line Item"/>
    <s v="N/A"/>
    <x v="153"/>
    <s v="Excess of Non-Reimbursable Expense Over Offsets"/>
    <m/>
    <n v="-124977"/>
  </r>
  <r>
    <x v="10"/>
    <s v="Revenue"/>
    <s v="Line Item"/>
    <s v="N/A"/>
    <x v="0"/>
    <s v="Contrib., Gifts, Leg., Bequests, Spec. Ev."/>
    <m/>
    <m/>
  </r>
  <r>
    <x v="10"/>
    <s v="Revenue"/>
    <s v="Line Item"/>
    <s v="N/A"/>
    <x v="1"/>
    <s v="Gov. In-Kind/Capital Budget"/>
    <m/>
    <m/>
  </r>
  <r>
    <x v="10"/>
    <s v="Revenue"/>
    <s v="Line Item"/>
    <s v="N/A"/>
    <x v="2"/>
    <s v="Private IN-Kind"/>
    <m/>
    <m/>
  </r>
  <r>
    <x v="10"/>
    <s v="Revenue"/>
    <s v="Total"/>
    <s v="N/A"/>
    <x v="3"/>
    <s v="Total Contribution and In-Kind"/>
    <m/>
    <n v="0"/>
  </r>
  <r>
    <x v="10"/>
    <s v="Revenue"/>
    <s v="Line Item"/>
    <s v="N/A"/>
    <x v="4"/>
    <s v="Mass Gov. Grant"/>
    <m/>
    <m/>
  </r>
  <r>
    <x v="10"/>
    <s v="Revenue"/>
    <s v="Line Item"/>
    <s v="N/A"/>
    <x v="5"/>
    <s v="Other Grant (exclud. Fed.Direct)"/>
    <m/>
    <m/>
  </r>
  <r>
    <x v="10"/>
    <s v="Revenue"/>
    <s v="Total"/>
    <s v="N/A"/>
    <x v="6"/>
    <s v="Total Grants"/>
    <m/>
    <n v="0"/>
  </r>
  <r>
    <x v="10"/>
    <s v="Revenue"/>
    <s v="Line Item"/>
    <s v="N/A"/>
    <x v="7"/>
    <s v="Dept. of Mental Health (DMH)"/>
    <m/>
    <m/>
  </r>
  <r>
    <x v="10"/>
    <s v="Revenue"/>
    <s v="Line Item"/>
    <s v="N/A"/>
    <x v="8"/>
    <s v="Dept.of Developmental Services(DDS/DMR)"/>
    <m/>
    <m/>
  </r>
  <r>
    <x v="10"/>
    <s v="Revenue"/>
    <s v="Line Item"/>
    <s v="N/A"/>
    <x v="9"/>
    <s v="Dept. of Public Health (DPH)"/>
    <m/>
    <m/>
  </r>
  <r>
    <x v="10"/>
    <s v="Revenue"/>
    <s v="Line Item"/>
    <s v="N/A"/>
    <x v="10"/>
    <s v="Dept.of Children and Families (DCF/DSS)"/>
    <m/>
    <n v="63418"/>
  </r>
  <r>
    <x v="10"/>
    <s v="Revenue"/>
    <s v="Line Item"/>
    <s v="N/A"/>
    <x v="11"/>
    <s v="Dept. of Transitional Assist (DTA/WEL)"/>
    <m/>
    <m/>
  </r>
  <r>
    <x v="10"/>
    <s v="Revenue"/>
    <s v="Line Item"/>
    <s v="N/A"/>
    <x v="12"/>
    <s v="Dept. of Youth Services (DYS)"/>
    <m/>
    <m/>
  </r>
  <r>
    <x v="10"/>
    <s v="Revenue"/>
    <s v="Line Item"/>
    <s v="N/A"/>
    <x v="13"/>
    <s v="Health Care Fin &amp; Policy (HCF)-Contract"/>
    <m/>
    <m/>
  </r>
  <r>
    <x v="10"/>
    <s v="Revenue"/>
    <s v="Line Item"/>
    <s v="N/A"/>
    <x v="14"/>
    <s v="Health Care Fin &amp; Policy (HCF)-UCP"/>
    <m/>
    <m/>
  </r>
  <r>
    <x v="10"/>
    <s v="Revenue"/>
    <s v="Line Item"/>
    <s v="N/A"/>
    <x v="15"/>
    <s v="MA. Comm. For the Blind (MCB)"/>
    <m/>
    <m/>
  </r>
  <r>
    <x v="10"/>
    <s v="Revenue"/>
    <s v="Line Item"/>
    <s v="N/A"/>
    <x v="16"/>
    <s v="MA. Comm. for Deaf &amp; H H (MCD)"/>
    <m/>
    <m/>
  </r>
  <r>
    <x v="10"/>
    <s v="Revenue"/>
    <s v="Line Item"/>
    <s v="N/A"/>
    <x v="17"/>
    <s v="MA. Rehabilitation Commission (MRC)"/>
    <m/>
    <m/>
  </r>
  <r>
    <x v="10"/>
    <s v="Revenue"/>
    <s v="Line Item"/>
    <s v="N/A"/>
    <x v="18"/>
    <s v="MA. Off. for Refugees &amp; Immigr.(ORI)"/>
    <m/>
    <m/>
  </r>
  <r>
    <x v="10"/>
    <s v="Revenue"/>
    <s v="Line Item"/>
    <s v="N/A"/>
    <x v="19"/>
    <s v="Dept.of Early Educ. &amp; Care  (EEC)-Contract"/>
    <m/>
    <m/>
  </r>
  <r>
    <x v="10"/>
    <s v="Revenue"/>
    <s v="Line Item"/>
    <s v="N/A"/>
    <x v="20"/>
    <s v="Dept.of Early Educ. &amp; Care (EEC)-Voucher"/>
    <m/>
    <m/>
  </r>
  <r>
    <x v="10"/>
    <s v="Revenue"/>
    <s v="Line Item"/>
    <s v="N/A"/>
    <x v="21"/>
    <s v="Dept of Correction (DOC)"/>
    <m/>
    <m/>
  </r>
  <r>
    <x v="10"/>
    <s v="Revenue"/>
    <s v="Line Item"/>
    <s v="N/A"/>
    <x v="22"/>
    <s v="Dept. of Elementary &amp; Secondary Educ. (DOE)"/>
    <m/>
    <m/>
  </r>
  <r>
    <x v="10"/>
    <s v="Revenue"/>
    <s v="Line Item"/>
    <s v="N/A"/>
    <x v="23"/>
    <s v="Parole Board (PAR)"/>
    <m/>
    <m/>
  </r>
  <r>
    <x v="10"/>
    <s v="Revenue"/>
    <s v="Line Item"/>
    <s v="N/A"/>
    <x v="24"/>
    <s v="Veteran's Services (VET)"/>
    <m/>
    <m/>
  </r>
  <r>
    <x v="10"/>
    <s v="Revenue"/>
    <s v="Line Item"/>
    <s v="N/A"/>
    <x v="25"/>
    <s v="Ex. Off. of Elder Affairs (ELD)"/>
    <m/>
    <m/>
  </r>
  <r>
    <x v="10"/>
    <s v="Revenue"/>
    <s v="Line Item"/>
    <s v="N/A"/>
    <x v="26"/>
    <s v="Div.of Housing &amp; Community Develop(OCD)"/>
    <m/>
    <m/>
  </r>
  <r>
    <x v="10"/>
    <s v="Revenue"/>
    <s v="Line Item"/>
    <s v="N/A"/>
    <x v="27"/>
    <s v="POS Subcontract"/>
    <m/>
    <m/>
  </r>
  <r>
    <x v="10"/>
    <s v="Revenue"/>
    <s v="Line Item"/>
    <s v="N/A"/>
    <x v="28"/>
    <s v="Other Mass. State Agency POS"/>
    <m/>
    <m/>
  </r>
  <r>
    <x v="10"/>
    <s v="Revenue"/>
    <s v="Line Item"/>
    <s v="N/A"/>
    <x v="29"/>
    <s v="Mass State Agency Non - POS"/>
    <m/>
    <m/>
  </r>
  <r>
    <x v="10"/>
    <s v="Revenue"/>
    <s v="Line Item"/>
    <s v="N/A"/>
    <x v="30"/>
    <s v="Mass. Local Govt/Quasi-Govt. Entities"/>
    <m/>
    <m/>
  </r>
  <r>
    <x v="10"/>
    <s v="Revenue"/>
    <s v="Line Item"/>
    <s v="N/A"/>
    <x v="31"/>
    <s v="Non-Mass. State/Local Government"/>
    <m/>
    <m/>
  </r>
  <r>
    <x v="10"/>
    <s v="Revenue"/>
    <s v="Line Item"/>
    <s v="N/A"/>
    <x v="32"/>
    <s v="Direct Federal Grants/Contracts"/>
    <m/>
    <m/>
  </r>
  <r>
    <x v="10"/>
    <s v="Revenue"/>
    <s v="Line Item"/>
    <s v="N/A"/>
    <x v="33"/>
    <s v="Medicaid - Direct Payments"/>
    <m/>
    <m/>
  </r>
  <r>
    <x v="10"/>
    <s v="Revenue"/>
    <s v="Line Item"/>
    <s v="N/A"/>
    <x v="34"/>
    <s v="Medicaid - MBHP Subcontract"/>
    <m/>
    <m/>
  </r>
  <r>
    <x v="10"/>
    <s v="Revenue"/>
    <s v="Line Item"/>
    <s v="N/A"/>
    <x v="35"/>
    <s v="Medicare"/>
    <m/>
    <m/>
  </r>
  <r>
    <x v="10"/>
    <s v="Revenue"/>
    <s v="Line Item"/>
    <s v="N/A"/>
    <x v="36"/>
    <s v="Mass. Govt. Client Stipends"/>
    <m/>
    <m/>
  </r>
  <r>
    <x v="10"/>
    <s v="Revenue"/>
    <s v="Line Item"/>
    <s v="N/A"/>
    <x v="37"/>
    <s v="Client Resources"/>
    <m/>
    <m/>
  </r>
  <r>
    <x v="10"/>
    <s v="Revenue"/>
    <s v="Line Item"/>
    <s v="N/A"/>
    <x v="38"/>
    <s v="Mass. spon.client SF/3rd Pty offsets"/>
    <m/>
    <m/>
  </r>
  <r>
    <x v="10"/>
    <s v="Revenue"/>
    <s v="Line Item"/>
    <s v="N/A"/>
    <x v="39"/>
    <s v="Other Publicly sponsored client offsets"/>
    <m/>
    <m/>
  </r>
  <r>
    <x v="10"/>
    <s v="Revenue"/>
    <s v="Line Item"/>
    <s v="N/A"/>
    <x v="40"/>
    <s v="Private Client Fees (excluding 3rd Pty)"/>
    <m/>
    <m/>
  </r>
  <r>
    <x v="10"/>
    <s v="Revenue"/>
    <s v="Line Item"/>
    <s v="N/A"/>
    <x v="41"/>
    <s v="Private Client 3rd Pty/other offsets"/>
    <m/>
    <m/>
  </r>
  <r>
    <x v="10"/>
    <s v="Revenue"/>
    <s v="Total"/>
    <s v="N/A"/>
    <x v="42"/>
    <s v="Total Assistance and Fees"/>
    <m/>
    <n v="63418"/>
  </r>
  <r>
    <x v="10"/>
    <s v="Revenue"/>
    <s v="Line Item"/>
    <s v="N/A"/>
    <x v="43"/>
    <s v="Federated Fundraising"/>
    <m/>
    <m/>
  </r>
  <r>
    <x v="10"/>
    <s v="Revenue"/>
    <s v="Line Item"/>
    <s v="N/A"/>
    <x v="44"/>
    <s v="Commercial Activities"/>
    <m/>
    <m/>
  </r>
  <r>
    <x v="10"/>
    <s v="Revenue"/>
    <s v="Line Item"/>
    <s v="N/A"/>
    <x v="45"/>
    <s v="Non-Charitable Revenue"/>
    <m/>
    <m/>
  </r>
  <r>
    <x v="10"/>
    <s v="Revenue"/>
    <s v="Line Item"/>
    <s v="N/A"/>
    <x v="46"/>
    <s v="Investment Revenue"/>
    <m/>
    <m/>
  </r>
  <r>
    <x v="10"/>
    <s v="Revenue"/>
    <s v="Line Item"/>
    <s v="N/A"/>
    <x v="47"/>
    <s v="Other Revenue"/>
    <m/>
    <m/>
  </r>
  <r>
    <x v="10"/>
    <s v="Revenue"/>
    <s v="Line Item"/>
    <s v="N/A"/>
    <x v="48"/>
    <s v="Allocated Admin (M&amp;G) Revenue"/>
    <m/>
    <m/>
  </r>
  <r>
    <x v="10"/>
    <s v="Revenue"/>
    <s v="Line Item"/>
    <s v="N/A"/>
    <x v="49"/>
    <s v="Released Net Assets-Program"/>
    <m/>
    <m/>
  </r>
  <r>
    <x v="10"/>
    <s v="Revenue"/>
    <s v="Line Item"/>
    <s v="N/A"/>
    <x v="50"/>
    <s v="Released Net Assets-Equipment"/>
    <m/>
    <m/>
  </r>
  <r>
    <x v="10"/>
    <s v="Revenue"/>
    <s v="Line Item"/>
    <s v="N/A"/>
    <x v="51"/>
    <s v="Released Net Assets-Time"/>
    <m/>
    <n v="235"/>
  </r>
  <r>
    <x v="10"/>
    <s v="Revenue"/>
    <s v="Total"/>
    <s v="N/A"/>
    <x v="52"/>
    <s v="Total Revenue = 57E"/>
    <m/>
    <n v="63653"/>
  </r>
  <r>
    <x v="10"/>
    <s v="Salary Expense"/>
    <s v="Line Item"/>
    <s v="Management"/>
    <x v="53"/>
    <s v="Program Director (UFR Title 102)"/>
    <n v="0.05"/>
    <n v="2352"/>
  </r>
  <r>
    <x v="10"/>
    <s v="Salary Expense"/>
    <s v="Line Item"/>
    <s v="Management"/>
    <x v="54"/>
    <s v="Program Function Manager (UFR Title 101)"/>
    <m/>
    <m/>
  </r>
  <r>
    <x v="10"/>
    <s v="Salary Expense"/>
    <s v="Line Item"/>
    <s v="Management"/>
    <x v="55"/>
    <s v="Asst. Program Director (UFR Title 103)"/>
    <m/>
    <m/>
  </r>
  <r>
    <x v="10"/>
    <s v="Salary Expense"/>
    <s v="Line Item"/>
    <s v="Management"/>
    <x v="56"/>
    <s v="Supervising Professional (UFR Title 104) "/>
    <m/>
    <m/>
  </r>
  <r>
    <x v="10"/>
    <s v="Salary Expense"/>
    <s v="Line Item"/>
    <s v="Direct Care"/>
    <x v="57"/>
    <s v="Physician &amp; Psychiatrist  (UFR Title 105 &amp; 121)"/>
    <m/>
    <m/>
  </r>
  <r>
    <x v="10"/>
    <s v="Salary Expense"/>
    <s v="Line Item"/>
    <s v="Direct Care"/>
    <x v="58"/>
    <s v="Physician Asst. (UFR Title 106)"/>
    <m/>
    <m/>
  </r>
  <r>
    <x v="10"/>
    <s v="Salary Expense"/>
    <s v="Line Item"/>
    <s v="Direct Care"/>
    <x v="59"/>
    <s v="N. Midwife, N.P., Psych N.,N.A., R.N.- MA (Title 107)"/>
    <m/>
    <m/>
  </r>
  <r>
    <x v="10"/>
    <s v="Salary Expense"/>
    <s v="Line Item"/>
    <s v="Direct Care"/>
    <x v="60"/>
    <s v="R.N. - Non Masters (UFR Title 108)"/>
    <m/>
    <m/>
  </r>
  <r>
    <x v="10"/>
    <s v="Salary Expense"/>
    <s v="Line Item"/>
    <s v="Direct Care"/>
    <x v="61"/>
    <s v="L.P.N. (UFR Title 109) "/>
    <m/>
    <m/>
  </r>
  <r>
    <x v="10"/>
    <s v="Salary Expense"/>
    <s v="Line Item"/>
    <s v="Direct Care"/>
    <x v="62"/>
    <s v="Pharmacist (UFR Title 110)"/>
    <m/>
    <m/>
  </r>
  <r>
    <x v="10"/>
    <s v="Salary Expense"/>
    <s v="Line Item"/>
    <s v="Direct Care"/>
    <x v="63"/>
    <s v="Occupational Therapist (UFR Title 111)"/>
    <m/>
    <m/>
  </r>
  <r>
    <x v="10"/>
    <s v="Salary Expense"/>
    <s v="Line Item"/>
    <s v="Direct Care"/>
    <x v="64"/>
    <s v="Physical Therapist (UFR Title 112)"/>
    <m/>
    <m/>
  </r>
  <r>
    <x v="10"/>
    <s v="Salary Expense"/>
    <s v="Line Item"/>
    <s v="Direct Care"/>
    <x v="65"/>
    <s v="Speech / Lang. Pathol., Audiologist (UFR Title 113)"/>
    <m/>
    <m/>
  </r>
  <r>
    <x v="10"/>
    <s v="Salary Expense"/>
    <s v="Line Item"/>
    <s v="Direct Care"/>
    <x v="66"/>
    <s v="Dietician / Nutritionist (UFR Title 114)"/>
    <m/>
    <m/>
  </r>
  <r>
    <x v="10"/>
    <s v="Salary Expense"/>
    <s v="Line Item"/>
    <s v="Direct Care"/>
    <x v="67"/>
    <s v="Spec. Education Teacher (UFR Title 115)"/>
    <m/>
    <m/>
  </r>
  <r>
    <x v="10"/>
    <s v="Salary Expense"/>
    <s v="Line Item"/>
    <s v="Direct Care"/>
    <x v="68"/>
    <s v="Teacher (UFR Title 116)"/>
    <m/>
    <m/>
  </r>
  <r>
    <x v="10"/>
    <s v="Salary Expense"/>
    <s v="Line Item"/>
    <s v="Direct Care"/>
    <x v="69"/>
    <s v="Day Care Director (UFR Title 117)"/>
    <m/>
    <m/>
  </r>
  <r>
    <x v="10"/>
    <s v="Salary Expense"/>
    <s v="Line Item"/>
    <s v="Direct Care"/>
    <x v="70"/>
    <s v="Day Care Lead Teacher (UFR Title 118)"/>
    <m/>
    <m/>
  </r>
  <r>
    <x v="10"/>
    <s v="Salary Expense"/>
    <s v="Line Item"/>
    <s v="Direct Care"/>
    <x v="71"/>
    <s v="Day Care Teacher (UFR Title 119)"/>
    <m/>
    <m/>
  </r>
  <r>
    <x v="10"/>
    <s v="Salary Expense"/>
    <s v="Line Item"/>
    <s v="Direct Care"/>
    <x v="72"/>
    <s v="Day Care Asst. Teacher / Aide (UFR Title 120)"/>
    <m/>
    <m/>
  </r>
  <r>
    <x v="10"/>
    <s v="Salary Expense"/>
    <s v="Line Item"/>
    <s v="Direct Care"/>
    <x v="73"/>
    <s v="Psychologist - Doctorate (UFR Title 122)"/>
    <m/>
    <m/>
  </r>
  <r>
    <x v="10"/>
    <s v="Salary Expense"/>
    <s v="Line Item"/>
    <s v="Direct Care"/>
    <x v="74"/>
    <s v="Clinician-(formerly Psych.Masters)(UFR Title 123)"/>
    <m/>
    <m/>
  </r>
  <r>
    <x v="10"/>
    <s v="Salary Expense"/>
    <s v="Line Item"/>
    <s v="Direct Care"/>
    <x v="75"/>
    <s v="Social Worker - L.I.C.S.W. (UFR Title 124)"/>
    <m/>
    <m/>
  </r>
  <r>
    <x v="10"/>
    <s v="Salary Expense"/>
    <s v="Line Item"/>
    <s v="Direct Care"/>
    <x v="76"/>
    <s v="Social Worker - L.C.S.W., L.S.W (UFR Title 125 &amp; 126)"/>
    <m/>
    <m/>
  </r>
  <r>
    <x v="10"/>
    <s v="Salary Expense"/>
    <s v="Line Item"/>
    <s v="Direct Care"/>
    <x v="77"/>
    <s v="Licensed Counselor (UFR Title 127)"/>
    <m/>
    <m/>
  </r>
  <r>
    <x v="10"/>
    <s v="Salary Expense"/>
    <s v="Line Item"/>
    <s v="Direct Care"/>
    <x v="78"/>
    <s v="Cert. Voc. Rehab. Counselor (UFR Title 128)"/>
    <m/>
    <m/>
  </r>
  <r>
    <x v="10"/>
    <s v="Salary Expense"/>
    <s v="Line Item"/>
    <s v="Direct Care"/>
    <x v="79"/>
    <s v="Cert. Alch. &amp;/or Drug Abuse Counselor (UFR Title 129)"/>
    <m/>
    <m/>
  </r>
  <r>
    <x v="10"/>
    <s v="Salary Expense"/>
    <s v="Line Item"/>
    <s v="Direct Care"/>
    <x v="80"/>
    <s v="Counselor (UFR Title 130)"/>
    <m/>
    <m/>
  </r>
  <r>
    <x v="10"/>
    <s v="Salary Expense"/>
    <s v="Line Item"/>
    <s v="Direct Care"/>
    <x v="81"/>
    <s v="Case Worker / Manager - Masters (UFR Title 131)"/>
    <m/>
    <m/>
  </r>
  <r>
    <x v="10"/>
    <s v="Salary Expense"/>
    <s v="Line Item"/>
    <s v="Direct Care"/>
    <x v="82"/>
    <s v="Case Worker / Manager (UFR Title 132)"/>
    <m/>
    <m/>
  </r>
  <r>
    <x v="10"/>
    <s v="Salary Expense"/>
    <s v="Line Item"/>
    <s v="Direct Care"/>
    <x v="83"/>
    <s v="Direct Care / Prog. Staff Superv. (UFR Title 133)"/>
    <m/>
    <m/>
  </r>
  <r>
    <x v="10"/>
    <s v="Salary Expense"/>
    <s v="Line Item"/>
    <s v="Direct Care"/>
    <x v="84"/>
    <s v="Direct Care / Prog. Staff III (UFR Title 134)"/>
    <m/>
    <m/>
  </r>
  <r>
    <x v="10"/>
    <s v="Salary Expense"/>
    <s v="Line Item"/>
    <s v="Direct Care"/>
    <x v="85"/>
    <s v="Direct Care / Prog. Staff II (UFR Title 135)"/>
    <m/>
    <m/>
  </r>
  <r>
    <x v="10"/>
    <s v="Salary Expense"/>
    <s v="Line Item"/>
    <s v="Direct Care"/>
    <x v="86"/>
    <s v="Direct Care / Prog. Staff I (UFR Title 136)"/>
    <n v="1.06"/>
    <n v="30921"/>
  </r>
  <r>
    <x v="10"/>
    <s v="Salary Expense"/>
    <s v="Line Item"/>
    <s v="Clerical/Support"/>
    <x v="87"/>
    <s v="Prog. Secretarial / Clerical Staff (UFR Title 137)"/>
    <m/>
    <m/>
  </r>
  <r>
    <x v="10"/>
    <s v="Salary Expense"/>
    <s v="Line Item"/>
    <s v="Clerical/Support"/>
    <x v="88"/>
    <s v="Maintainence, House/Groundskeeping, Cook 138"/>
    <m/>
    <m/>
  </r>
  <r>
    <x v="10"/>
    <s v="Salary Expense"/>
    <s v="Line Item"/>
    <s v="Clerical/Support"/>
    <x v="89"/>
    <s v="Direct Care / Driver Staff (UFR Title 138)"/>
    <m/>
    <m/>
  </r>
  <r>
    <x v="10"/>
    <s v="Salary Expense"/>
    <s v="Line Item"/>
    <s v="N/A"/>
    <x v="90"/>
    <s v="Direct Care Overtime, Shift Differential and Relief "/>
    <s v="XXXXXX"/>
    <m/>
  </r>
  <r>
    <x v="10"/>
    <s v="Salary Expense"/>
    <s v="Total"/>
    <s v="N/A"/>
    <x v="91"/>
    <s v="Total Direct Program Staff = 1E"/>
    <n v="1.1100000000000001"/>
    <n v="33273"/>
  </r>
  <r>
    <x v="10"/>
    <s v="Expense"/>
    <s v="Total"/>
    <s v="N/A"/>
    <x v="92"/>
    <s v="Total Direct Program Staff = 39S"/>
    <n v="1.1100000000000001"/>
    <n v="33273"/>
  </r>
  <r>
    <x v="10"/>
    <s v="Expense"/>
    <s v="Line Item"/>
    <s v="N/A"/>
    <x v="93"/>
    <s v="Chief Executive Officer"/>
    <m/>
    <m/>
  </r>
  <r>
    <x v="10"/>
    <s v="Expense"/>
    <s v="Line Item"/>
    <s v="N/A"/>
    <x v="94"/>
    <s v="Chief Financial Officer"/>
    <m/>
    <m/>
  </r>
  <r>
    <x v="10"/>
    <s v="Expense"/>
    <s v="Line Item"/>
    <s v="N/A"/>
    <x v="95"/>
    <s v="Accting/Clerical Support"/>
    <m/>
    <m/>
  </r>
  <r>
    <x v="10"/>
    <s v="Expense"/>
    <s v="Line Item"/>
    <s v="N/A"/>
    <x v="96"/>
    <s v="Admin Maint/House-Grndskeeping"/>
    <m/>
    <m/>
  </r>
  <r>
    <x v="10"/>
    <s v="Expense"/>
    <s v="Total"/>
    <s v="N/A"/>
    <x v="97"/>
    <s v="Total Admin Employee"/>
    <n v="0"/>
    <n v="0"/>
  </r>
  <r>
    <x v="10"/>
    <s v="Expense"/>
    <s v="Line Item"/>
    <s v="N/A"/>
    <x v="98"/>
    <s v="Commerical products &amp; Svs/Mkting"/>
    <m/>
    <m/>
  </r>
  <r>
    <x v="10"/>
    <s v="Expense"/>
    <s v="Total"/>
    <s v="N/A"/>
    <x v="99"/>
    <s v="Total FTE/Salary/Wages"/>
    <n v="1.1100000000000001"/>
    <n v="33273"/>
  </r>
  <r>
    <x v="10"/>
    <s v="Expense"/>
    <s v="Line Item"/>
    <s v="N/A"/>
    <x v="100"/>
    <s v="Payroll Taxes 150"/>
    <m/>
    <n v="3524"/>
  </r>
  <r>
    <x v="10"/>
    <s v="Expense"/>
    <s v="Line Item"/>
    <s v="N/A"/>
    <x v="101"/>
    <s v="Fringe Benefits 151"/>
    <m/>
    <n v="6582"/>
  </r>
  <r>
    <x v="10"/>
    <s v="Expense"/>
    <s v="Line Item"/>
    <s v="N/A"/>
    <x v="102"/>
    <s v="Accrual Adjustments"/>
    <m/>
    <m/>
  </r>
  <r>
    <x v="10"/>
    <s v="Expense"/>
    <s v="Total"/>
    <s v="N/A"/>
    <x v="103"/>
    <s v="Total Employee Compensation &amp; Rel. Exp."/>
    <m/>
    <n v="43379"/>
  </r>
  <r>
    <x v="10"/>
    <s v="Expense"/>
    <s v="Line Item"/>
    <s v="N/A"/>
    <x v="104"/>
    <s v="Facility and Prog. Equip.Expenses 301,390"/>
    <m/>
    <m/>
  </r>
  <r>
    <x v="10"/>
    <s v="Expense"/>
    <s v="Line Item"/>
    <s v="N/A"/>
    <x v="105"/>
    <s v="Facility &amp; Prog. Equip. Depreciation 301"/>
    <m/>
    <n v="75"/>
  </r>
  <r>
    <x v="10"/>
    <s v="Expense"/>
    <s v="Line Item"/>
    <s v="N/A"/>
    <x v="106"/>
    <s v="Facility Operation/Maint./Furn.390"/>
    <m/>
    <n v="434"/>
  </r>
  <r>
    <x v="10"/>
    <s v="Expense"/>
    <s v="Line Item"/>
    <s v="N/A"/>
    <x v="107"/>
    <s v="Facility General Liability Insurance 390"/>
    <m/>
    <n v="238"/>
  </r>
  <r>
    <x v="10"/>
    <s v="Expense"/>
    <s v="Total"/>
    <s v="N/A"/>
    <x v="108"/>
    <s v="Total Occupancy"/>
    <m/>
    <n v="747"/>
  </r>
  <r>
    <x v="10"/>
    <s v="Expense"/>
    <s v="Line Item"/>
    <s v="N/A"/>
    <x v="109"/>
    <s v="Direct Care Consultant 201"/>
    <m/>
    <n v="6268"/>
  </r>
  <r>
    <x v="10"/>
    <s v="Expense"/>
    <s v="Line Item"/>
    <s v="N/A"/>
    <x v="110"/>
    <s v="Temporary Help 202"/>
    <m/>
    <m/>
  </r>
  <r>
    <x v="10"/>
    <s v="Expense"/>
    <s v="Line Item"/>
    <s v="N/A"/>
    <x v="111"/>
    <s v="Clients and Caregivers Reimb./Stipends 203"/>
    <m/>
    <m/>
  </r>
  <r>
    <x v="10"/>
    <s v="Expense"/>
    <s v="Line Item"/>
    <s v="N/A"/>
    <x v="112"/>
    <s v="Subcontracted Direct Care 206"/>
    <m/>
    <m/>
  </r>
  <r>
    <x v="10"/>
    <s v="Expense"/>
    <s v="Line Item"/>
    <s v="N/A"/>
    <x v="113"/>
    <s v="Staff Training 204"/>
    <m/>
    <m/>
  </r>
  <r>
    <x v="10"/>
    <s v="Expense"/>
    <s v="Line Item"/>
    <s v="N/A"/>
    <x v="114"/>
    <s v="Staff Mileage / Travel 205"/>
    <m/>
    <n v="3829"/>
  </r>
  <r>
    <x v="10"/>
    <s v="Expense"/>
    <s v="Line Item"/>
    <s v="N/A"/>
    <x v="115"/>
    <s v="Meals 207"/>
    <m/>
    <m/>
  </r>
  <r>
    <x v="10"/>
    <s v="Expense"/>
    <s v="Line Item"/>
    <s v="N/A"/>
    <x v="116"/>
    <s v="Client Transportation 208"/>
    <m/>
    <m/>
  </r>
  <r>
    <x v="10"/>
    <s v="Expense"/>
    <s v="Line Item"/>
    <s v="N/A"/>
    <x v="117"/>
    <s v="Vehicle Expenses 208"/>
    <m/>
    <m/>
  </r>
  <r>
    <x v="10"/>
    <s v="Expense"/>
    <s v="Line Item"/>
    <s v="N/A"/>
    <x v="118"/>
    <s v="Vehicle Depreciation 208"/>
    <m/>
    <m/>
  </r>
  <r>
    <x v="10"/>
    <s v="Expense"/>
    <s v="Line Item"/>
    <s v="N/A"/>
    <x v="119"/>
    <s v="Incidental Medical /Medicine/Pharmacy 209"/>
    <m/>
    <m/>
  </r>
  <r>
    <x v="10"/>
    <s v="Expense"/>
    <s v="Line Item"/>
    <s v="N/A"/>
    <x v="120"/>
    <s v="Client Personal Allowances 211"/>
    <m/>
    <n v="9"/>
  </r>
  <r>
    <x v="10"/>
    <s v="Expense"/>
    <s v="Line Item"/>
    <s v="N/A"/>
    <x v="121"/>
    <s v="Provision Material Goods/Svs./Benefits 212"/>
    <m/>
    <m/>
  </r>
  <r>
    <x v="10"/>
    <s v="Expense"/>
    <s v="Line Item"/>
    <s v="N/A"/>
    <x v="122"/>
    <s v="Direct Client Wages 214"/>
    <m/>
    <m/>
  </r>
  <r>
    <x v="10"/>
    <s v="Expense"/>
    <s v="Line Item"/>
    <s v="N/A"/>
    <x v="123"/>
    <s v="Other Commercial Prod. &amp; Svs. 214"/>
    <m/>
    <m/>
  </r>
  <r>
    <x v="10"/>
    <s v="Expense"/>
    <s v="Line Item"/>
    <s v="N/A"/>
    <x v="124"/>
    <s v="Program Supplies &amp; Materials 215"/>
    <m/>
    <n v="77"/>
  </r>
  <r>
    <x v="10"/>
    <s v="Expense"/>
    <s v="Line Item"/>
    <s v="N/A"/>
    <x v="125"/>
    <s v="Non Charitable Expenses"/>
    <m/>
    <m/>
  </r>
  <r>
    <x v="10"/>
    <s v="Expense"/>
    <s v="Line Item"/>
    <s v="N/A"/>
    <x v="126"/>
    <s v="Other Expense"/>
    <m/>
    <n v="69"/>
  </r>
  <r>
    <x v="10"/>
    <s v="Expense"/>
    <s v="Total"/>
    <s v="N/A"/>
    <x v="127"/>
    <s v="Total Other Program Expense"/>
    <m/>
    <n v="10252"/>
  </r>
  <r>
    <x v="10"/>
    <s v="Expense"/>
    <s v="Line Item"/>
    <s v="N/A"/>
    <x v="128"/>
    <s v="Other Professional Fees &amp; Other Admin. Exp. 410"/>
    <m/>
    <m/>
  </r>
  <r>
    <x v="10"/>
    <s v="Expense"/>
    <s v="Line Item"/>
    <s v="N/A"/>
    <x v="129"/>
    <s v="Leased Office/Program Office Equip.410,390"/>
    <m/>
    <n v="305"/>
  </r>
  <r>
    <x v="10"/>
    <s v="Expense"/>
    <s v="Line Item"/>
    <s v="N/A"/>
    <x v="130"/>
    <s v="Office Equipment Depreciation 410"/>
    <m/>
    <m/>
  </r>
  <r>
    <x v="10"/>
    <s v="Expense"/>
    <s v="Line Item"/>
    <s v="N/A"/>
    <x v="131"/>
    <s v="Program Support 216"/>
    <m/>
    <n v="463"/>
  </r>
  <r>
    <x v="10"/>
    <s v="Expense"/>
    <s v="Line Item"/>
    <s v="N/A"/>
    <x v="132"/>
    <s v="Professional Insurance 410"/>
    <m/>
    <n v="275"/>
  </r>
  <r>
    <x v="10"/>
    <s v="Expense"/>
    <s v="Line Item"/>
    <s v="N/A"/>
    <x v="133"/>
    <s v="Working Capital Interest 410"/>
    <m/>
    <m/>
  </r>
  <r>
    <x v="10"/>
    <s v="Expense"/>
    <s v="Total"/>
    <s v="N/A"/>
    <x v="134"/>
    <s v="Total Direct Administrative Expense"/>
    <m/>
    <n v="1043"/>
  </r>
  <r>
    <x v="10"/>
    <s v="Expense"/>
    <s v="Line Item"/>
    <s v="N/A"/>
    <x v="135"/>
    <s v="Admin (M&amp;G) Reporting Center Allocation"/>
    <m/>
    <n v="22415.567821864246"/>
  </r>
  <r>
    <x v="10"/>
    <s v="Expense"/>
    <s v="Total"/>
    <s v="N/A"/>
    <x v="136"/>
    <s v="Total Reimbursable Expense"/>
    <m/>
    <n v="77836.567821864242"/>
  </r>
  <r>
    <x v="10"/>
    <s v="Expense"/>
    <s v="Line Item"/>
    <s v="N/A"/>
    <x v="137"/>
    <s v="Direct State/Federal Non-Reimbursable Expense"/>
    <m/>
    <n v="235"/>
  </r>
  <r>
    <x v="10"/>
    <s v="Expense"/>
    <s v="Line Item"/>
    <s v="N/A"/>
    <x v="138"/>
    <s v="Allocation of State/Fed Non-Reimbursable Expense"/>
    <m/>
    <m/>
  </r>
  <r>
    <x v="10"/>
    <s v="Expense"/>
    <s v="Total"/>
    <s v="N/A"/>
    <x v="139"/>
    <s v="TOTAL EXPENSE"/>
    <m/>
    <n v="78071.567821864242"/>
  </r>
  <r>
    <x v="10"/>
    <s v="Expense"/>
    <s v="Total"/>
    <s v="N/A"/>
    <x v="140"/>
    <s v="TOTAL REVENUE = 53R"/>
    <m/>
    <n v="63653"/>
  </r>
  <r>
    <x v="10"/>
    <s v="Expense"/>
    <s v="Line Item"/>
    <s v="N/A"/>
    <x v="141"/>
    <s v="OPERATING RESULTS"/>
    <m/>
    <n v="-14418.567821864242"/>
  </r>
  <r>
    <x v="10"/>
    <s v="Non-Reimbursable"/>
    <s v="Line Item"/>
    <s v="N/A"/>
    <x v="142"/>
    <s v="Direct Employee Compensation &amp; Related Exp."/>
    <m/>
    <m/>
  </r>
  <r>
    <x v="10"/>
    <s v="Non-Reimbursable"/>
    <s v="Line Item"/>
    <s v="N/A"/>
    <x v="143"/>
    <s v="Direct Occupancy"/>
    <m/>
    <m/>
  </r>
  <r>
    <x v="10"/>
    <s v="Non-Reimbursable"/>
    <s v="Line Item"/>
    <s v="N/A"/>
    <x v="144"/>
    <s v="Direct Other Program/Operating"/>
    <m/>
    <m/>
  </r>
  <r>
    <x v="10"/>
    <s v="Non-Reimbursable"/>
    <s v="Line Item"/>
    <s v="N/A"/>
    <x v="145"/>
    <s v="Direct Subcontract Expense"/>
    <m/>
    <m/>
  </r>
  <r>
    <x v="10"/>
    <s v="Non-Reimbursable"/>
    <s v="Line Item"/>
    <s v="N/A"/>
    <x v="146"/>
    <s v="Direct Administrative Expense"/>
    <m/>
    <m/>
  </r>
  <r>
    <x v="10"/>
    <s v="Non-Reimbursable"/>
    <s v="Line Item"/>
    <s v="N/A"/>
    <x v="147"/>
    <s v="Direct Other Expense"/>
    <m/>
    <m/>
  </r>
  <r>
    <x v="10"/>
    <s v="Non-Reimbursable"/>
    <s v="Line Item"/>
    <s v="N/A"/>
    <x v="148"/>
    <s v="Direct Depreciation"/>
    <m/>
    <n v="235"/>
  </r>
  <r>
    <x v="10"/>
    <s v="Non-Reimbursable"/>
    <s v="Total"/>
    <s v="N/A"/>
    <x v="149"/>
    <s v="Total Direct Non-Reimbursable (Tie to 54E)"/>
    <m/>
    <n v="235"/>
  </r>
  <r>
    <x v="10"/>
    <s v="Non-Reimbursable"/>
    <s v="Total"/>
    <s v="N/A"/>
    <x v="150"/>
    <s v="Total Direct and Allocated Non-Reimb. (54E+55E)"/>
    <m/>
    <n v="235"/>
  </r>
  <r>
    <x v="10"/>
    <s v="Non-Reimbursable"/>
    <s v="Line Item"/>
    <s v="N/A"/>
    <x v="151"/>
    <s v="Eligible Non-Reimbursable Exp. Revenue Offsets "/>
    <m/>
    <n v="235"/>
  </r>
  <r>
    <x v="10"/>
    <s v="Non-Reimbursable"/>
    <s v="Line Item"/>
    <s v="N/A"/>
    <x v="152"/>
    <s v="Capital Budget Revenue Adjustment"/>
    <m/>
    <m/>
  </r>
  <r>
    <x v="10"/>
    <s v="Non-Reimbursable"/>
    <s v="Line Item"/>
    <s v="N/A"/>
    <x v="153"/>
    <s v="Excess of Non-Reimbursable Expense Over Offsets"/>
    <m/>
    <n v="0"/>
  </r>
  <r>
    <x v="11"/>
    <s v="Revenue"/>
    <s v="Line Item"/>
    <s v="N/A"/>
    <x v="0"/>
    <s v="Contrib., Gifts, Leg., Bequests, Spec. Ev."/>
    <m/>
    <n v="1422422"/>
  </r>
  <r>
    <x v="11"/>
    <s v="Revenue"/>
    <s v="Line Item"/>
    <s v="N/A"/>
    <x v="1"/>
    <s v="Gov. In-Kind/Capital Budget"/>
    <m/>
    <m/>
  </r>
  <r>
    <x v="11"/>
    <s v="Revenue"/>
    <s v="Line Item"/>
    <s v="N/A"/>
    <x v="2"/>
    <s v="Private IN-Kind"/>
    <m/>
    <n v="149531"/>
  </r>
  <r>
    <x v="11"/>
    <s v="Revenue"/>
    <s v="Total"/>
    <s v="N/A"/>
    <x v="3"/>
    <s v="Total Contribution and In-Kind"/>
    <m/>
    <n v="1571953"/>
  </r>
  <r>
    <x v="11"/>
    <s v="Revenue"/>
    <s v="Line Item"/>
    <s v="N/A"/>
    <x v="4"/>
    <s v="Mass Gov. Grant"/>
    <m/>
    <m/>
  </r>
  <r>
    <x v="11"/>
    <s v="Revenue"/>
    <s v="Line Item"/>
    <s v="N/A"/>
    <x v="5"/>
    <s v="Other Grant (exclud. Fed.Direct)"/>
    <m/>
    <m/>
  </r>
  <r>
    <x v="11"/>
    <s v="Revenue"/>
    <s v="Total"/>
    <s v="N/A"/>
    <x v="6"/>
    <s v="Total Grants"/>
    <m/>
    <n v="0"/>
  </r>
  <r>
    <x v="11"/>
    <s v="Revenue"/>
    <s v="Line Item"/>
    <s v="N/A"/>
    <x v="7"/>
    <s v="Dept. of Mental Health (DMH)"/>
    <m/>
    <m/>
  </r>
  <r>
    <x v="11"/>
    <s v="Revenue"/>
    <s v="Line Item"/>
    <s v="N/A"/>
    <x v="8"/>
    <s v="Dept.of Developmental Services(DDS/DMR)"/>
    <m/>
    <m/>
  </r>
  <r>
    <x v="11"/>
    <s v="Revenue"/>
    <s v="Line Item"/>
    <s v="N/A"/>
    <x v="9"/>
    <s v="Dept. of Public Health (DPH)"/>
    <m/>
    <m/>
  </r>
  <r>
    <x v="11"/>
    <s v="Revenue"/>
    <s v="Line Item"/>
    <s v="N/A"/>
    <x v="10"/>
    <s v="Dept.of Children and Families (DCF/DSS)"/>
    <m/>
    <n v="87781"/>
  </r>
  <r>
    <x v="11"/>
    <s v="Revenue"/>
    <s v="Line Item"/>
    <s v="N/A"/>
    <x v="11"/>
    <s v="Dept. of Transitional Assist (DTA/WEL)"/>
    <m/>
    <m/>
  </r>
  <r>
    <x v="11"/>
    <s v="Revenue"/>
    <s v="Line Item"/>
    <s v="N/A"/>
    <x v="12"/>
    <s v="Dept. of Youth Services (DYS)"/>
    <m/>
    <m/>
  </r>
  <r>
    <x v="11"/>
    <s v="Revenue"/>
    <s v="Line Item"/>
    <s v="N/A"/>
    <x v="13"/>
    <s v="Health Care Fin &amp; Policy (HCF)-Contract"/>
    <m/>
    <m/>
  </r>
  <r>
    <x v="11"/>
    <s v="Revenue"/>
    <s v="Line Item"/>
    <s v="N/A"/>
    <x v="14"/>
    <s v="Health Care Fin &amp; Policy (HCF)-UCP"/>
    <m/>
    <m/>
  </r>
  <r>
    <x v="11"/>
    <s v="Revenue"/>
    <s v="Line Item"/>
    <s v="N/A"/>
    <x v="15"/>
    <s v="MA. Comm. For the Blind (MCB)"/>
    <m/>
    <m/>
  </r>
  <r>
    <x v="11"/>
    <s v="Revenue"/>
    <s v="Line Item"/>
    <s v="N/A"/>
    <x v="16"/>
    <s v="MA. Comm. for Deaf &amp; H H (MCD)"/>
    <m/>
    <m/>
  </r>
  <r>
    <x v="11"/>
    <s v="Revenue"/>
    <s v="Line Item"/>
    <s v="N/A"/>
    <x v="17"/>
    <s v="MA. Rehabilitation Commission (MRC)"/>
    <m/>
    <m/>
  </r>
  <r>
    <x v="11"/>
    <s v="Revenue"/>
    <s v="Line Item"/>
    <s v="N/A"/>
    <x v="18"/>
    <s v="MA. Off. for Refugees &amp; Immigr.(ORI)"/>
    <m/>
    <m/>
  </r>
  <r>
    <x v="11"/>
    <s v="Revenue"/>
    <s v="Line Item"/>
    <s v="N/A"/>
    <x v="19"/>
    <s v="Dept.of Early Educ. &amp; Care  (EEC)-Contract"/>
    <m/>
    <m/>
  </r>
  <r>
    <x v="11"/>
    <s v="Revenue"/>
    <s v="Line Item"/>
    <s v="N/A"/>
    <x v="20"/>
    <s v="Dept.of Early Educ. &amp; Care (EEC)-Voucher"/>
    <m/>
    <m/>
  </r>
  <r>
    <x v="11"/>
    <s v="Revenue"/>
    <s v="Line Item"/>
    <s v="N/A"/>
    <x v="21"/>
    <s v="Dept of Correction (DOC)"/>
    <m/>
    <m/>
  </r>
  <r>
    <x v="11"/>
    <s v="Revenue"/>
    <s v="Line Item"/>
    <s v="N/A"/>
    <x v="22"/>
    <s v="Dept. of Elementary &amp; Secondary Educ. (DOE)"/>
    <m/>
    <m/>
  </r>
  <r>
    <x v="11"/>
    <s v="Revenue"/>
    <s v="Line Item"/>
    <s v="N/A"/>
    <x v="23"/>
    <s v="Parole Board (PAR)"/>
    <m/>
    <m/>
  </r>
  <r>
    <x v="11"/>
    <s v="Revenue"/>
    <s v="Line Item"/>
    <s v="N/A"/>
    <x v="24"/>
    <s v="Veteran's Services (VET)"/>
    <m/>
    <m/>
  </r>
  <r>
    <x v="11"/>
    <s v="Revenue"/>
    <s v="Line Item"/>
    <s v="N/A"/>
    <x v="25"/>
    <s v="Ex. Off. of Elder Affairs (ELD)"/>
    <m/>
    <m/>
  </r>
  <r>
    <x v="11"/>
    <s v="Revenue"/>
    <s v="Line Item"/>
    <s v="N/A"/>
    <x v="26"/>
    <s v="Div.of Housing &amp; Community Develop(OCD)"/>
    <m/>
    <m/>
  </r>
  <r>
    <x v="11"/>
    <s v="Revenue"/>
    <s v="Line Item"/>
    <s v="N/A"/>
    <x v="27"/>
    <s v="POS Subcontract"/>
    <m/>
    <m/>
  </r>
  <r>
    <x v="11"/>
    <s v="Revenue"/>
    <s v="Line Item"/>
    <s v="N/A"/>
    <x v="28"/>
    <s v="Other Mass. State Agency POS"/>
    <m/>
    <m/>
  </r>
  <r>
    <x v="11"/>
    <s v="Revenue"/>
    <s v="Line Item"/>
    <s v="N/A"/>
    <x v="29"/>
    <s v="Mass State Agency Non - POS"/>
    <m/>
    <n v="1712634"/>
  </r>
  <r>
    <x v="11"/>
    <s v="Revenue"/>
    <s v="Line Item"/>
    <s v="N/A"/>
    <x v="30"/>
    <s v="Mass. Local Govt/Quasi-Govt. Entities"/>
    <m/>
    <n v="10000"/>
  </r>
  <r>
    <x v="11"/>
    <s v="Revenue"/>
    <s v="Line Item"/>
    <s v="N/A"/>
    <x v="31"/>
    <s v="Non-Mass. State/Local Government"/>
    <m/>
    <m/>
  </r>
  <r>
    <x v="11"/>
    <s v="Revenue"/>
    <s v="Line Item"/>
    <s v="N/A"/>
    <x v="32"/>
    <s v="Direct Federal Grants/Contracts"/>
    <m/>
    <n v="365750"/>
  </r>
  <r>
    <x v="11"/>
    <s v="Revenue"/>
    <s v="Line Item"/>
    <s v="N/A"/>
    <x v="33"/>
    <s v="Medicaid - Direct Payments"/>
    <m/>
    <m/>
  </r>
  <r>
    <x v="11"/>
    <s v="Revenue"/>
    <s v="Line Item"/>
    <s v="N/A"/>
    <x v="34"/>
    <s v="Medicaid - MBHP Subcontract"/>
    <m/>
    <m/>
  </r>
  <r>
    <x v="11"/>
    <s v="Revenue"/>
    <s v="Line Item"/>
    <s v="N/A"/>
    <x v="35"/>
    <s v="Medicare"/>
    <m/>
    <m/>
  </r>
  <r>
    <x v="11"/>
    <s v="Revenue"/>
    <s v="Line Item"/>
    <s v="N/A"/>
    <x v="36"/>
    <s v="Mass. Govt. Client Stipends"/>
    <m/>
    <m/>
  </r>
  <r>
    <x v="11"/>
    <s v="Revenue"/>
    <s v="Line Item"/>
    <s v="N/A"/>
    <x v="37"/>
    <s v="Client Resources"/>
    <m/>
    <m/>
  </r>
  <r>
    <x v="11"/>
    <s v="Revenue"/>
    <s v="Line Item"/>
    <s v="N/A"/>
    <x v="38"/>
    <s v="Mass. spon.client SF/3rd Pty offsets"/>
    <m/>
    <m/>
  </r>
  <r>
    <x v="11"/>
    <s v="Revenue"/>
    <s v="Line Item"/>
    <s v="N/A"/>
    <x v="39"/>
    <s v="Other Publicly sponsored client offsets"/>
    <m/>
    <m/>
  </r>
  <r>
    <x v="11"/>
    <s v="Revenue"/>
    <s v="Line Item"/>
    <s v="N/A"/>
    <x v="40"/>
    <s v="Private Client Fees (excluding 3rd Pty)"/>
    <m/>
    <m/>
  </r>
  <r>
    <x v="11"/>
    <s v="Revenue"/>
    <s v="Line Item"/>
    <s v="N/A"/>
    <x v="41"/>
    <s v="Private Client 3rd Pty/other offsets"/>
    <m/>
    <m/>
  </r>
  <r>
    <x v="11"/>
    <s v="Revenue"/>
    <s v="Total"/>
    <s v="N/A"/>
    <x v="42"/>
    <s v="Total Assistance and Fees"/>
    <m/>
    <n v="2176165"/>
  </r>
  <r>
    <x v="11"/>
    <s v="Revenue"/>
    <s v="Line Item"/>
    <s v="N/A"/>
    <x v="43"/>
    <s v="Federated Fundraising"/>
    <m/>
    <m/>
  </r>
  <r>
    <x v="11"/>
    <s v="Revenue"/>
    <s v="Line Item"/>
    <s v="N/A"/>
    <x v="44"/>
    <s v="Commercial Activities"/>
    <m/>
    <m/>
  </r>
  <r>
    <x v="11"/>
    <s v="Revenue"/>
    <s v="Line Item"/>
    <s v="N/A"/>
    <x v="45"/>
    <s v="Non-Charitable Revenue"/>
    <m/>
    <m/>
  </r>
  <r>
    <x v="11"/>
    <s v="Revenue"/>
    <s v="Line Item"/>
    <s v="N/A"/>
    <x v="46"/>
    <s v="Investment Revenue"/>
    <m/>
    <m/>
  </r>
  <r>
    <x v="11"/>
    <s v="Revenue"/>
    <s v="Line Item"/>
    <s v="N/A"/>
    <x v="47"/>
    <s v="Other Revenue"/>
    <m/>
    <n v="3870"/>
  </r>
  <r>
    <x v="11"/>
    <s v="Revenue"/>
    <s v="Line Item"/>
    <s v="N/A"/>
    <x v="48"/>
    <s v="Allocated Admin (M&amp;G) Revenue"/>
    <m/>
    <m/>
  </r>
  <r>
    <x v="11"/>
    <s v="Revenue"/>
    <s v="Line Item"/>
    <s v="N/A"/>
    <x v="49"/>
    <s v="Released Net Assets-Program"/>
    <m/>
    <n v="558849"/>
  </r>
  <r>
    <x v="11"/>
    <s v="Revenue"/>
    <s v="Line Item"/>
    <s v="N/A"/>
    <x v="50"/>
    <s v="Released Net Assets-Equipment"/>
    <m/>
    <m/>
  </r>
  <r>
    <x v="11"/>
    <s v="Revenue"/>
    <s v="Line Item"/>
    <s v="N/A"/>
    <x v="51"/>
    <s v="Released Net Assets-Time"/>
    <m/>
    <n v="10000"/>
  </r>
  <r>
    <x v="11"/>
    <s v="Revenue"/>
    <s v="Total"/>
    <s v="N/A"/>
    <x v="52"/>
    <s v="Total Revenue = 57E"/>
    <m/>
    <n v="4320837"/>
  </r>
  <r>
    <x v="11"/>
    <s v="Salary Expense"/>
    <s v="Line Item"/>
    <s v="Management"/>
    <x v="53"/>
    <s v="Program Director (UFR Title 102)"/>
    <m/>
    <m/>
  </r>
  <r>
    <x v="11"/>
    <s v="Salary Expense"/>
    <s v="Line Item"/>
    <s v="Management"/>
    <x v="54"/>
    <s v="Program Function Manager (UFR Title 101)"/>
    <m/>
    <m/>
  </r>
  <r>
    <x v="11"/>
    <s v="Salary Expense"/>
    <s v="Line Item"/>
    <s v="Management"/>
    <x v="55"/>
    <s v="Asst. Program Director (UFR Title 103)"/>
    <m/>
    <m/>
  </r>
  <r>
    <x v="11"/>
    <s v="Salary Expense"/>
    <s v="Line Item"/>
    <s v="Management"/>
    <x v="56"/>
    <s v="Supervising Professional (UFR Title 104) "/>
    <m/>
    <m/>
  </r>
  <r>
    <x v="11"/>
    <s v="Salary Expense"/>
    <s v="Line Item"/>
    <s v="Direct Care"/>
    <x v="57"/>
    <s v="Physician &amp; Psychiatrist  (UFR Title 105 &amp; 121)"/>
    <m/>
    <m/>
  </r>
  <r>
    <x v="11"/>
    <s v="Salary Expense"/>
    <s v="Line Item"/>
    <s v="Direct Care"/>
    <x v="58"/>
    <s v="Physician Asst. (UFR Title 106)"/>
    <m/>
    <m/>
  </r>
  <r>
    <x v="11"/>
    <s v="Salary Expense"/>
    <s v="Line Item"/>
    <s v="Direct Care"/>
    <x v="59"/>
    <s v="N. Midwife, N.P., Psych N.,N.A., R.N.- MA (Title 107)"/>
    <m/>
    <m/>
  </r>
  <r>
    <x v="11"/>
    <s v="Salary Expense"/>
    <s v="Line Item"/>
    <s v="Direct Care"/>
    <x v="60"/>
    <s v="R.N. - Non Masters (UFR Title 108)"/>
    <m/>
    <m/>
  </r>
  <r>
    <x v="11"/>
    <s v="Salary Expense"/>
    <s v="Line Item"/>
    <s v="Direct Care"/>
    <x v="61"/>
    <s v="L.P.N. (UFR Title 109) "/>
    <m/>
    <m/>
  </r>
  <r>
    <x v="11"/>
    <s v="Salary Expense"/>
    <s v="Line Item"/>
    <s v="Direct Care"/>
    <x v="62"/>
    <s v="Pharmacist (UFR Title 110)"/>
    <m/>
    <m/>
  </r>
  <r>
    <x v="11"/>
    <s v="Salary Expense"/>
    <s v="Line Item"/>
    <s v="Direct Care"/>
    <x v="63"/>
    <s v="Occupational Therapist (UFR Title 111)"/>
    <m/>
    <m/>
  </r>
  <r>
    <x v="11"/>
    <s v="Salary Expense"/>
    <s v="Line Item"/>
    <s v="Direct Care"/>
    <x v="64"/>
    <s v="Physical Therapist (UFR Title 112)"/>
    <m/>
    <m/>
  </r>
  <r>
    <x v="11"/>
    <s v="Salary Expense"/>
    <s v="Line Item"/>
    <s v="Direct Care"/>
    <x v="65"/>
    <s v="Speech / Lang. Pathol., Audiologist (UFR Title 113)"/>
    <m/>
    <m/>
  </r>
  <r>
    <x v="11"/>
    <s v="Salary Expense"/>
    <s v="Line Item"/>
    <s v="Direct Care"/>
    <x v="66"/>
    <s v="Dietician / Nutritionist (UFR Title 114)"/>
    <m/>
    <m/>
  </r>
  <r>
    <x v="11"/>
    <s v="Salary Expense"/>
    <s v="Line Item"/>
    <s v="Direct Care"/>
    <x v="67"/>
    <s v="Spec. Education Teacher (UFR Title 115)"/>
    <m/>
    <m/>
  </r>
  <r>
    <x v="11"/>
    <s v="Salary Expense"/>
    <s v="Line Item"/>
    <s v="Direct Care"/>
    <x v="68"/>
    <s v="Teacher (UFR Title 116)"/>
    <m/>
    <m/>
  </r>
  <r>
    <x v="11"/>
    <s v="Salary Expense"/>
    <s v="Line Item"/>
    <s v="Direct Care"/>
    <x v="69"/>
    <s v="Day Care Director (UFR Title 117)"/>
    <m/>
    <m/>
  </r>
  <r>
    <x v="11"/>
    <s v="Salary Expense"/>
    <s v="Line Item"/>
    <s v="Direct Care"/>
    <x v="70"/>
    <s v="Day Care Lead Teacher (UFR Title 118)"/>
    <m/>
    <m/>
  </r>
  <r>
    <x v="11"/>
    <s v="Salary Expense"/>
    <s v="Line Item"/>
    <s v="Direct Care"/>
    <x v="71"/>
    <s v="Day Care Teacher (UFR Title 119)"/>
    <m/>
    <m/>
  </r>
  <r>
    <x v="11"/>
    <s v="Salary Expense"/>
    <s v="Line Item"/>
    <s v="Direct Care"/>
    <x v="72"/>
    <s v="Day Care Asst. Teacher / Aide (UFR Title 120)"/>
    <m/>
    <m/>
  </r>
  <r>
    <x v="11"/>
    <s v="Salary Expense"/>
    <s v="Line Item"/>
    <s v="Direct Care"/>
    <x v="73"/>
    <s v="Psychologist - Doctorate (UFR Title 122)"/>
    <m/>
    <m/>
  </r>
  <r>
    <x v="11"/>
    <s v="Salary Expense"/>
    <s v="Line Item"/>
    <s v="Direct Care"/>
    <x v="74"/>
    <s v="Clinician-(formerly Psych.Masters)(UFR Title 123)"/>
    <m/>
    <m/>
  </r>
  <r>
    <x v="11"/>
    <s v="Salary Expense"/>
    <s v="Line Item"/>
    <s v="Direct Care"/>
    <x v="75"/>
    <s v="Social Worker - L.I.C.S.W. (UFR Title 124)"/>
    <m/>
    <m/>
  </r>
  <r>
    <x v="11"/>
    <s v="Salary Expense"/>
    <s v="Line Item"/>
    <s v="Direct Care"/>
    <x v="76"/>
    <s v="Social Worker - L.C.S.W., L.S.W (UFR Title 125 &amp; 126)"/>
    <m/>
    <m/>
  </r>
  <r>
    <x v="11"/>
    <s v="Salary Expense"/>
    <s v="Line Item"/>
    <s v="Direct Care"/>
    <x v="77"/>
    <s v="Licensed Counselor (UFR Title 127)"/>
    <m/>
    <m/>
  </r>
  <r>
    <x v="11"/>
    <s v="Salary Expense"/>
    <s v="Line Item"/>
    <s v="Direct Care"/>
    <x v="78"/>
    <s v="Cert. Voc. Rehab. Counselor (UFR Title 128)"/>
    <m/>
    <m/>
  </r>
  <r>
    <x v="11"/>
    <s v="Salary Expense"/>
    <s v="Line Item"/>
    <s v="Direct Care"/>
    <x v="79"/>
    <s v="Cert. Alch. &amp;/or Drug Abuse Counselor (UFR Title 129)"/>
    <m/>
    <m/>
  </r>
  <r>
    <x v="11"/>
    <s v="Salary Expense"/>
    <s v="Line Item"/>
    <s v="Direct Care"/>
    <x v="80"/>
    <s v="Counselor (UFR Title 130)"/>
    <m/>
    <m/>
  </r>
  <r>
    <x v="11"/>
    <s v="Salary Expense"/>
    <s v="Line Item"/>
    <s v="Direct Care"/>
    <x v="81"/>
    <s v="Case Worker / Manager - Masters (UFR Title 131)"/>
    <m/>
    <m/>
  </r>
  <r>
    <x v="11"/>
    <s v="Salary Expense"/>
    <s v="Line Item"/>
    <s v="Direct Care"/>
    <x v="82"/>
    <s v="Case Worker / Manager (UFR Title 132)"/>
    <n v="1"/>
    <n v="43500"/>
  </r>
  <r>
    <x v="11"/>
    <s v="Salary Expense"/>
    <s v="Line Item"/>
    <s v="Direct Care"/>
    <x v="83"/>
    <s v="Direct Care / Prog. Staff Superv. (UFR Title 133)"/>
    <m/>
    <m/>
  </r>
  <r>
    <x v="11"/>
    <s v="Salary Expense"/>
    <s v="Line Item"/>
    <s v="Direct Care"/>
    <x v="84"/>
    <s v="Direct Care / Prog. Staff III (UFR Title 134)"/>
    <m/>
    <m/>
  </r>
  <r>
    <x v="11"/>
    <s v="Salary Expense"/>
    <s v="Line Item"/>
    <s v="Direct Care"/>
    <x v="85"/>
    <s v="Direct Care / Prog. Staff II (UFR Title 135)"/>
    <m/>
    <m/>
  </r>
  <r>
    <x v="11"/>
    <s v="Salary Expense"/>
    <s v="Line Item"/>
    <s v="Direct Care"/>
    <x v="86"/>
    <s v="Direct Care / Prog. Staff I (UFR Title 136)"/>
    <m/>
    <m/>
  </r>
  <r>
    <x v="11"/>
    <s v="Salary Expense"/>
    <s v="Line Item"/>
    <s v="Clerical/Support"/>
    <x v="87"/>
    <s v="Prog. Secretarial / Clerical Staff (UFR Title 137)"/>
    <m/>
    <m/>
  </r>
  <r>
    <x v="11"/>
    <s v="Salary Expense"/>
    <s v="Line Item"/>
    <s v="Clerical/Support"/>
    <x v="88"/>
    <s v="Maintainence, House/Groundskeeping, Cook 138"/>
    <m/>
    <m/>
  </r>
  <r>
    <x v="11"/>
    <s v="Salary Expense"/>
    <s v="Line Item"/>
    <s v="Clerical/Support"/>
    <x v="89"/>
    <s v="Direct Care / Driver Staff (UFR Title 138)"/>
    <m/>
    <m/>
  </r>
  <r>
    <x v="11"/>
    <s v="Salary Expense"/>
    <s v="Line Item"/>
    <s v="N/A"/>
    <x v="90"/>
    <s v="Direct Care Overtime, Shift Differential and Relief "/>
    <m/>
    <m/>
  </r>
  <r>
    <x v="11"/>
    <s v="Salary Expense"/>
    <s v="Total"/>
    <s v="N/A"/>
    <x v="91"/>
    <s v="Total Direct Program Staff = 1E"/>
    <n v="1"/>
    <n v="43500"/>
  </r>
  <r>
    <x v="11"/>
    <s v="Expense"/>
    <s v="Total"/>
    <s v="N/A"/>
    <x v="92"/>
    <s v="Total Direct Program Staff = 39S"/>
    <n v="1"/>
    <n v="43500"/>
  </r>
  <r>
    <x v="11"/>
    <s v="Expense"/>
    <s v="Line Item"/>
    <s v="N/A"/>
    <x v="93"/>
    <s v="Chief Executive Officer"/>
    <m/>
    <m/>
  </r>
  <r>
    <x v="11"/>
    <s v="Expense"/>
    <s v="Line Item"/>
    <s v="N/A"/>
    <x v="94"/>
    <s v="Chief Financial Officer"/>
    <m/>
    <m/>
  </r>
  <r>
    <x v="11"/>
    <s v="Expense"/>
    <s v="Line Item"/>
    <s v="N/A"/>
    <x v="95"/>
    <s v="Accting/Clerical Support"/>
    <m/>
    <m/>
  </r>
  <r>
    <x v="11"/>
    <s v="Expense"/>
    <s v="Line Item"/>
    <s v="N/A"/>
    <x v="96"/>
    <s v="Admin Maint/House-Grndskeeping"/>
    <m/>
    <m/>
  </r>
  <r>
    <x v="11"/>
    <s v="Expense"/>
    <s v="Total"/>
    <s v="N/A"/>
    <x v="97"/>
    <s v="Total Admin Employee"/>
    <m/>
    <m/>
  </r>
  <r>
    <x v="11"/>
    <s v="Expense"/>
    <s v="Line Item"/>
    <s v="N/A"/>
    <x v="98"/>
    <s v="Commerical products &amp; Svs/Mkting"/>
    <m/>
    <m/>
  </r>
  <r>
    <x v="11"/>
    <s v="Expense"/>
    <s v="Total"/>
    <s v="N/A"/>
    <x v="99"/>
    <s v="Total FTE/Salary/Wages"/>
    <m/>
    <m/>
  </r>
  <r>
    <x v="11"/>
    <s v="Expense"/>
    <s v="Line Item"/>
    <s v="N/A"/>
    <x v="100"/>
    <s v="Payroll Taxes 150"/>
    <m/>
    <m/>
  </r>
  <r>
    <x v="11"/>
    <s v="Expense"/>
    <s v="Line Item"/>
    <s v="N/A"/>
    <x v="101"/>
    <s v="Fringe Benefits 151"/>
    <m/>
    <n v="4785"/>
  </r>
  <r>
    <x v="11"/>
    <s v="Expense"/>
    <s v="Line Item"/>
    <s v="N/A"/>
    <x v="102"/>
    <s v="Accrual Adjustments"/>
    <m/>
    <n v="4785"/>
  </r>
  <r>
    <x v="11"/>
    <s v="Expense"/>
    <s v="Total"/>
    <s v="N/A"/>
    <x v="103"/>
    <s v="Total Employee Compensation &amp; Rel. Exp."/>
    <m/>
    <m/>
  </r>
  <r>
    <x v="11"/>
    <s v="Expense"/>
    <s v="Line Item"/>
    <s v="N/A"/>
    <x v="104"/>
    <s v="Facility and Prog. Equip.Expenses 301,390"/>
    <m/>
    <n v="5000"/>
  </r>
  <r>
    <x v="11"/>
    <s v="Expense"/>
    <s v="Line Item"/>
    <s v="N/A"/>
    <x v="105"/>
    <s v="Facility &amp; Prog. Equip. Depreciation 301"/>
    <m/>
    <m/>
  </r>
  <r>
    <x v="11"/>
    <s v="Expense"/>
    <s v="Line Item"/>
    <s v="N/A"/>
    <x v="106"/>
    <s v="Facility Operation/Maint./Furn.390"/>
    <m/>
    <n v="1000"/>
  </r>
  <r>
    <x v="11"/>
    <s v="Expense"/>
    <s v="Line Item"/>
    <s v="N/A"/>
    <x v="107"/>
    <s v="Facility General Liability Insurance 390"/>
    <m/>
    <m/>
  </r>
  <r>
    <x v="11"/>
    <s v="Expense"/>
    <s v="Total"/>
    <s v="N/A"/>
    <x v="108"/>
    <s v="Total Occupancy"/>
    <m/>
    <n v="6000"/>
  </r>
  <r>
    <x v="11"/>
    <s v="Expense"/>
    <s v="Line Item"/>
    <s v="N/A"/>
    <x v="109"/>
    <s v="Direct Care Consultant 201"/>
    <m/>
    <n v="1000"/>
  </r>
  <r>
    <x v="11"/>
    <s v="Expense"/>
    <s v="Line Item"/>
    <s v="N/A"/>
    <x v="110"/>
    <s v="Temporary Help 202"/>
    <m/>
    <m/>
  </r>
  <r>
    <x v="11"/>
    <s v="Expense"/>
    <s v="Line Item"/>
    <s v="N/A"/>
    <x v="111"/>
    <s v="Clients and Caregivers Reimb./Stipends 203"/>
    <m/>
    <m/>
  </r>
  <r>
    <x v="11"/>
    <s v="Expense"/>
    <s v="Line Item"/>
    <s v="N/A"/>
    <x v="112"/>
    <s v="Subcontracted Direct Care 206"/>
    <m/>
    <m/>
  </r>
  <r>
    <x v="11"/>
    <s v="Expense"/>
    <s v="Line Item"/>
    <s v="N/A"/>
    <x v="113"/>
    <s v="Staff Training 204"/>
    <m/>
    <n v="1000"/>
  </r>
  <r>
    <x v="11"/>
    <s v="Expense"/>
    <s v="Line Item"/>
    <s v="N/A"/>
    <x v="114"/>
    <s v="Staff Mileage / Travel 205"/>
    <m/>
    <m/>
  </r>
  <r>
    <x v="11"/>
    <s v="Expense"/>
    <s v="Line Item"/>
    <s v="N/A"/>
    <x v="115"/>
    <s v="Meals 207"/>
    <m/>
    <m/>
  </r>
  <r>
    <x v="11"/>
    <s v="Expense"/>
    <s v="Line Item"/>
    <s v="N/A"/>
    <x v="116"/>
    <s v="Client Transportation 208"/>
    <m/>
    <n v="5000"/>
  </r>
  <r>
    <x v="11"/>
    <s v="Expense"/>
    <s v="Line Item"/>
    <s v="N/A"/>
    <x v="117"/>
    <s v="Vehicle Expenses 208"/>
    <m/>
    <m/>
  </r>
  <r>
    <x v="11"/>
    <s v="Expense"/>
    <s v="Line Item"/>
    <s v="N/A"/>
    <x v="118"/>
    <s v="Vehicle Depreciation 208"/>
    <m/>
    <m/>
  </r>
  <r>
    <x v="11"/>
    <s v="Expense"/>
    <s v="Line Item"/>
    <s v="N/A"/>
    <x v="119"/>
    <s v="Incidental Medical /Medicine/Pharmacy 209"/>
    <m/>
    <m/>
  </r>
  <r>
    <x v="11"/>
    <s v="Expense"/>
    <s v="Line Item"/>
    <s v="N/A"/>
    <x v="120"/>
    <s v="Client Personal Allowances 211"/>
    <m/>
    <m/>
  </r>
  <r>
    <x v="11"/>
    <s v="Expense"/>
    <s v="Line Item"/>
    <s v="N/A"/>
    <x v="121"/>
    <s v="Provision Material Goods/Svs./Benefits 212"/>
    <m/>
    <m/>
  </r>
  <r>
    <x v="11"/>
    <s v="Expense"/>
    <s v="Line Item"/>
    <s v="N/A"/>
    <x v="122"/>
    <s v="Direct Client Wages 214"/>
    <m/>
    <m/>
  </r>
  <r>
    <x v="11"/>
    <s v="Expense"/>
    <s v="Line Item"/>
    <s v="N/A"/>
    <x v="123"/>
    <s v="Other Commercial Prod. &amp; Svs. 214"/>
    <m/>
    <m/>
  </r>
  <r>
    <x v="11"/>
    <s v="Expense"/>
    <s v="Line Item"/>
    <s v="N/A"/>
    <x v="124"/>
    <s v="Program Supplies &amp; Materials 215"/>
    <m/>
    <n v="5446"/>
  </r>
  <r>
    <x v="11"/>
    <s v="Expense"/>
    <s v="Line Item"/>
    <s v="N/A"/>
    <x v="125"/>
    <s v="Non Charitable Expenses"/>
    <m/>
    <m/>
  </r>
  <r>
    <x v="11"/>
    <s v="Expense"/>
    <s v="Line Item"/>
    <s v="N/A"/>
    <x v="126"/>
    <s v="Other Expense"/>
    <m/>
    <m/>
  </r>
  <r>
    <x v="11"/>
    <s v="Expense"/>
    <s v="Total"/>
    <s v="N/A"/>
    <x v="127"/>
    <s v="Total Other Program Expense"/>
    <m/>
    <n v="12446"/>
  </r>
  <r>
    <x v="11"/>
    <s v="Expense"/>
    <s v="Line Item"/>
    <s v="N/A"/>
    <x v="128"/>
    <s v="Other Professional Fees &amp; Other Admin. Exp. 410"/>
    <m/>
    <m/>
  </r>
  <r>
    <x v="11"/>
    <s v="Expense"/>
    <s v="Line Item"/>
    <s v="N/A"/>
    <x v="129"/>
    <s v="Leased Office/Program Office Equip.410,390"/>
    <m/>
    <m/>
  </r>
  <r>
    <x v="11"/>
    <s v="Expense"/>
    <s v="Line Item"/>
    <s v="N/A"/>
    <x v="130"/>
    <s v="Office Equipment Depreciation 410"/>
    <m/>
    <m/>
  </r>
  <r>
    <x v="11"/>
    <s v="Expense"/>
    <s v="Line Item"/>
    <s v="N/A"/>
    <x v="131"/>
    <s v="Program Support 216"/>
    <m/>
    <n v="2250"/>
  </r>
  <r>
    <x v="11"/>
    <s v="Expense"/>
    <s v="Line Item"/>
    <s v="N/A"/>
    <x v="132"/>
    <s v="Professional Insurance 410"/>
    <m/>
    <m/>
  </r>
  <r>
    <x v="11"/>
    <s v="Expense"/>
    <s v="Line Item"/>
    <s v="N/A"/>
    <x v="133"/>
    <s v="Working Capital Interest 410"/>
    <m/>
    <m/>
  </r>
  <r>
    <x v="11"/>
    <s v="Expense"/>
    <s v="Total"/>
    <s v="N/A"/>
    <x v="134"/>
    <s v="Total Direct Administrative Expense"/>
    <m/>
    <m/>
  </r>
  <r>
    <x v="11"/>
    <s v="Expense"/>
    <s v="Line Item"/>
    <s v="N/A"/>
    <x v="135"/>
    <s v="Admin (M&amp;G) Reporting Center Allocation"/>
    <m/>
    <n v="14015.2"/>
  </r>
  <r>
    <x v="11"/>
    <s v="Expense"/>
    <s v="Total"/>
    <s v="N/A"/>
    <x v="136"/>
    <s v="Total Reimbursable Expense"/>
    <m/>
    <m/>
  </r>
  <r>
    <x v="11"/>
    <s v="Expense"/>
    <s v="Line Item"/>
    <s v="N/A"/>
    <x v="137"/>
    <s v="Direct State/Federal Non-Reimbursable Expense"/>
    <m/>
    <m/>
  </r>
  <r>
    <x v="11"/>
    <s v="Expense"/>
    <s v="Line Item"/>
    <s v="N/A"/>
    <x v="138"/>
    <s v="Allocation of State/Fed Non-Reimbursable Expense"/>
    <m/>
    <m/>
  </r>
  <r>
    <x v="11"/>
    <s v="Expense"/>
    <s v="Total"/>
    <s v="N/A"/>
    <x v="139"/>
    <s v="TOTAL EXPENSE"/>
    <m/>
    <n v="87781.2"/>
  </r>
  <r>
    <x v="11"/>
    <s v="Expense"/>
    <s v="Total"/>
    <s v="N/A"/>
    <x v="140"/>
    <s v="TOTAL REVENUE = 53R"/>
    <m/>
    <m/>
  </r>
  <r>
    <x v="11"/>
    <s v="Expense"/>
    <s v="Line Item"/>
    <s v="N/A"/>
    <x v="141"/>
    <s v="OPERATING RESULTS"/>
    <m/>
    <m/>
  </r>
  <r>
    <x v="11"/>
    <s v="Non-Reimbursable"/>
    <s v="Line Item"/>
    <s v="N/A"/>
    <x v="142"/>
    <s v="Direct Employee Compensation &amp; Related Exp."/>
    <m/>
    <m/>
  </r>
  <r>
    <x v="11"/>
    <s v="Non-Reimbursable"/>
    <s v="Line Item"/>
    <s v="N/A"/>
    <x v="143"/>
    <s v="Direct Occupancy"/>
    <m/>
    <m/>
  </r>
  <r>
    <x v="11"/>
    <s v="Non-Reimbursable"/>
    <s v="Line Item"/>
    <s v="N/A"/>
    <x v="144"/>
    <s v="Direct Other Program/Operating"/>
    <m/>
    <n v="149531"/>
  </r>
  <r>
    <x v="11"/>
    <s v="Non-Reimbursable"/>
    <s v="Line Item"/>
    <s v="N/A"/>
    <x v="145"/>
    <s v="Direct Subcontract Expense"/>
    <m/>
    <m/>
  </r>
  <r>
    <x v="11"/>
    <s v="Non-Reimbursable"/>
    <s v="Line Item"/>
    <s v="N/A"/>
    <x v="146"/>
    <s v="Direct Administrative Expense"/>
    <m/>
    <m/>
  </r>
  <r>
    <x v="11"/>
    <s v="Non-Reimbursable"/>
    <s v="Line Item"/>
    <s v="N/A"/>
    <x v="147"/>
    <s v="Direct Other Expense"/>
    <m/>
    <n v="44711"/>
  </r>
  <r>
    <x v="11"/>
    <s v="Non-Reimbursable"/>
    <s v="Line Item"/>
    <s v="N/A"/>
    <x v="148"/>
    <s v="Direct Depreciation"/>
    <m/>
    <m/>
  </r>
  <r>
    <x v="11"/>
    <s v="Non-Reimbursable"/>
    <s v="Total"/>
    <s v="N/A"/>
    <x v="149"/>
    <s v="Total Direct Non-Reimbursable (Tie to 54E)"/>
    <m/>
    <n v="194242"/>
  </r>
  <r>
    <x v="11"/>
    <s v="Non-Reimbursable"/>
    <s v="Total"/>
    <s v="N/A"/>
    <x v="150"/>
    <s v="Total Direct and Allocated Non-Reimb. (54E+55E)"/>
    <m/>
    <n v="194242"/>
  </r>
  <r>
    <x v="11"/>
    <s v="Non-Reimbursable"/>
    <s v="Line Item"/>
    <s v="N/A"/>
    <x v="151"/>
    <s v="Eligible Non-Reimbursable Exp. Revenue Offsets "/>
    <m/>
    <n v="2144672"/>
  </r>
  <r>
    <x v="11"/>
    <s v="Non-Reimbursable"/>
    <s v="Line Item"/>
    <s v="N/A"/>
    <x v="152"/>
    <s v="Capital Budget Revenue Adjustment"/>
    <m/>
    <m/>
  </r>
  <r>
    <x v="11"/>
    <s v="Non-Reimbursable"/>
    <s v="Line Item"/>
    <s v="N/A"/>
    <x v="153"/>
    <s v="Excess of Non-Reimbursable Expense Over Offsets"/>
    <m/>
    <n v="-1950430"/>
  </r>
  <r>
    <x v="12"/>
    <s v="Revenue"/>
    <s v="Line Item"/>
    <s v="N/A"/>
    <x v="0"/>
    <s v="Contrib., Gifts, Leg., Bequests, Spec. Ev."/>
    <m/>
    <m/>
  </r>
  <r>
    <x v="12"/>
    <s v="Revenue"/>
    <s v="Line Item"/>
    <s v="N/A"/>
    <x v="1"/>
    <s v="Gov. In-Kind/Capital Budget"/>
    <m/>
    <m/>
  </r>
  <r>
    <x v="12"/>
    <s v="Revenue"/>
    <s v="Line Item"/>
    <s v="N/A"/>
    <x v="2"/>
    <s v="Private IN-Kind"/>
    <m/>
    <m/>
  </r>
  <r>
    <x v="12"/>
    <s v="Revenue"/>
    <s v="Total"/>
    <s v="N/A"/>
    <x v="3"/>
    <s v="Total Contribution and In-Kind"/>
    <m/>
    <n v="0"/>
  </r>
  <r>
    <x v="12"/>
    <s v="Revenue"/>
    <s v="Line Item"/>
    <s v="N/A"/>
    <x v="4"/>
    <s v="Mass Gov. Grant"/>
    <m/>
    <m/>
  </r>
  <r>
    <x v="12"/>
    <s v="Revenue"/>
    <s v="Line Item"/>
    <s v="N/A"/>
    <x v="5"/>
    <s v="Other Grant (exclud. Fed.Direct)"/>
    <m/>
    <m/>
  </r>
  <r>
    <x v="12"/>
    <s v="Revenue"/>
    <s v="Total"/>
    <s v="N/A"/>
    <x v="6"/>
    <s v="Total Grants"/>
    <m/>
    <n v="0"/>
  </r>
  <r>
    <x v="12"/>
    <s v="Revenue"/>
    <s v="Line Item"/>
    <s v="N/A"/>
    <x v="7"/>
    <s v="Dept. of Mental Health (DMH)"/>
    <m/>
    <m/>
  </r>
  <r>
    <x v="12"/>
    <s v="Revenue"/>
    <s v="Line Item"/>
    <s v="N/A"/>
    <x v="8"/>
    <s v="Dept.of Developmental Services(DDS/DMR)"/>
    <m/>
    <m/>
  </r>
  <r>
    <x v="12"/>
    <s v="Revenue"/>
    <s v="Line Item"/>
    <s v="N/A"/>
    <x v="9"/>
    <s v="Dept. of Public Health (DPH)"/>
    <m/>
    <m/>
  </r>
  <r>
    <x v="12"/>
    <s v="Revenue"/>
    <s v="Line Item"/>
    <s v="N/A"/>
    <x v="10"/>
    <s v="Dept.of Children and Families (DCF/DSS)"/>
    <m/>
    <n v="100000"/>
  </r>
  <r>
    <x v="12"/>
    <s v="Revenue"/>
    <s v="Line Item"/>
    <s v="N/A"/>
    <x v="11"/>
    <s v="Dept. of Transitional Assist (DTA/WEL)"/>
    <m/>
    <m/>
  </r>
  <r>
    <x v="12"/>
    <s v="Revenue"/>
    <s v="Line Item"/>
    <s v="N/A"/>
    <x v="12"/>
    <s v="Dept. of Youth Services (DYS)"/>
    <m/>
    <m/>
  </r>
  <r>
    <x v="12"/>
    <s v="Revenue"/>
    <s v="Line Item"/>
    <s v="N/A"/>
    <x v="13"/>
    <s v="Health Care Fin &amp; Policy (HCF)-Contract"/>
    <m/>
    <m/>
  </r>
  <r>
    <x v="12"/>
    <s v="Revenue"/>
    <s v="Line Item"/>
    <s v="N/A"/>
    <x v="14"/>
    <s v="Health Care Fin &amp; Policy (HCF)-UCP"/>
    <m/>
    <m/>
  </r>
  <r>
    <x v="12"/>
    <s v="Revenue"/>
    <s v="Line Item"/>
    <s v="N/A"/>
    <x v="15"/>
    <s v="MA. Comm. For the Blind (MCB)"/>
    <m/>
    <m/>
  </r>
  <r>
    <x v="12"/>
    <s v="Revenue"/>
    <s v="Line Item"/>
    <s v="N/A"/>
    <x v="16"/>
    <s v="MA. Comm. for Deaf &amp; H H (MCD)"/>
    <m/>
    <m/>
  </r>
  <r>
    <x v="12"/>
    <s v="Revenue"/>
    <s v="Line Item"/>
    <s v="N/A"/>
    <x v="17"/>
    <s v="MA. Rehabilitation Commission (MRC)"/>
    <m/>
    <m/>
  </r>
  <r>
    <x v="12"/>
    <s v="Revenue"/>
    <s v="Line Item"/>
    <s v="N/A"/>
    <x v="18"/>
    <s v="MA. Off. for Refugees &amp; Immigr.(ORI)"/>
    <m/>
    <m/>
  </r>
  <r>
    <x v="12"/>
    <s v="Revenue"/>
    <s v="Line Item"/>
    <s v="N/A"/>
    <x v="19"/>
    <s v="Dept.of Early Educ. &amp; Care  (EEC)-Contract"/>
    <m/>
    <m/>
  </r>
  <r>
    <x v="12"/>
    <s v="Revenue"/>
    <s v="Line Item"/>
    <s v="N/A"/>
    <x v="20"/>
    <s v="Dept.of Early Educ. &amp; Care (EEC)-Voucher"/>
    <m/>
    <m/>
  </r>
  <r>
    <x v="12"/>
    <s v="Revenue"/>
    <s v="Line Item"/>
    <s v="N/A"/>
    <x v="21"/>
    <s v="Dept of Correction (DOC)"/>
    <m/>
    <m/>
  </r>
  <r>
    <x v="12"/>
    <s v="Revenue"/>
    <s v="Line Item"/>
    <s v="N/A"/>
    <x v="22"/>
    <s v="Dept. of Elementary &amp; Secondary Educ. (DOE)"/>
    <m/>
    <m/>
  </r>
  <r>
    <x v="12"/>
    <s v="Revenue"/>
    <s v="Line Item"/>
    <s v="N/A"/>
    <x v="23"/>
    <s v="Parole Board (PAR)"/>
    <m/>
    <m/>
  </r>
  <r>
    <x v="12"/>
    <s v="Revenue"/>
    <s v="Line Item"/>
    <s v="N/A"/>
    <x v="24"/>
    <s v="Veteran's Services (VET)"/>
    <m/>
    <m/>
  </r>
  <r>
    <x v="12"/>
    <s v="Revenue"/>
    <s v="Line Item"/>
    <s v="N/A"/>
    <x v="25"/>
    <s v="Ex. Off. of Elder Affairs (ELD)"/>
    <m/>
    <m/>
  </r>
  <r>
    <x v="12"/>
    <s v="Revenue"/>
    <s v="Line Item"/>
    <s v="N/A"/>
    <x v="26"/>
    <s v="Div.of Housing &amp; Community Develop(OCD)"/>
    <m/>
    <m/>
  </r>
  <r>
    <x v="12"/>
    <s v="Revenue"/>
    <s v="Line Item"/>
    <s v="N/A"/>
    <x v="27"/>
    <s v="POS Subcontract"/>
    <m/>
    <m/>
  </r>
  <r>
    <x v="12"/>
    <s v="Revenue"/>
    <s v="Line Item"/>
    <s v="N/A"/>
    <x v="28"/>
    <s v="Other Mass. State Agency POS"/>
    <m/>
    <m/>
  </r>
  <r>
    <x v="12"/>
    <s v="Revenue"/>
    <s v="Line Item"/>
    <s v="N/A"/>
    <x v="29"/>
    <s v="Mass State Agency Non - POS"/>
    <m/>
    <m/>
  </r>
  <r>
    <x v="12"/>
    <s v="Revenue"/>
    <s v="Line Item"/>
    <s v="N/A"/>
    <x v="30"/>
    <s v="Mass. Local Govt/Quasi-Govt. Entities"/>
    <m/>
    <m/>
  </r>
  <r>
    <x v="12"/>
    <s v="Revenue"/>
    <s v="Line Item"/>
    <s v="N/A"/>
    <x v="31"/>
    <s v="Non-Mass. State/Local Government"/>
    <m/>
    <m/>
  </r>
  <r>
    <x v="12"/>
    <s v="Revenue"/>
    <s v="Line Item"/>
    <s v="N/A"/>
    <x v="32"/>
    <s v="Direct Federal Grants/Contracts"/>
    <m/>
    <m/>
  </r>
  <r>
    <x v="12"/>
    <s v="Revenue"/>
    <s v="Line Item"/>
    <s v="N/A"/>
    <x v="33"/>
    <s v="Medicaid - Direct Payments"/>
    <m/>
    <m/>
  </r>
  <r>
    <x v="12"/>
    <s v="Revenue"/>
    <s v="Line Item"/>
    <s v="N/A"/>
    <x v="34"/>
    <s v="Medicaid - MBHP Subcontract"/>
    <m/>
    <m/>
  </r>
  <r>
    <x v="12"/>
    <s v="Revenue"/>
    <s v="Line Item"/>
    <s v="N/A"/>
    <x v="35"/>
    <s v="Medicare"/>
    <m/>
    <m/>
  </r>
  <r>
    <x v="12"/>
    <s v="Revenue"/>
    <s v="Line Item"/>
    <s v="N/A"/>
    <x v="36"/>
    <s v="Mass. Govt. Client Stipends"/>
    <m/>
    <m/>
  </r>
  <r>
    <x v="12"/>
    <s v="Revenue"/>
    <s v="Line Item"/>
    <s v="N/A"/>
    <x v="37"/>
    <s v="Client Resources"/>
    <m/>
    <m/>
  </r>
  <r>
    <x v="12"/>
    <s v="Revenue"/>
    <s v="Line Item"/>
    <s v="N/A"/>
    <x v="38"/>
    <s v="Mass. spon.client SF/3rd Pty offsets"/>
    <m/>
    <m/>
  </r>
  <r>
    <x v="12"/>
    <s v="Revenue"/>
    <s v="Line Item"/>
    <s v="N/A"/>
    <x v="39"/>
    <s v="Other Publicly sponsored client offsets"/>
    <m/>
    <m/>
  </r>
  <r>
    <x v="12"/>
    <s v="Revenue"/>
    <s v="Line Item"/>
    <s v="N/A"/>
    <x v="40"/>
    <s v="Private Client Fees (excluding 3rd Pty)"/>
    <m/>
    <m/>
  </r>
  <r>
    <x v="12"/>
    <s v="Revenue"/>
    <s v="Line Item"/>
    <s v="N/A"/>
    <x v="41"/>
    <s v="Private Client 3rd Pty/other offsets"/>
    <m/>
    <m/>
  </r>
  <r>
    <x v="12"/>
    <s v="Revenue"/>
    <s v="Total"/>
    <s v="N/A"/>
    <x v="42"/>
    <s v="Total Assistance and Fees"/>
    <m/>
    <n v="100000"/>
  </r>
  <r>
    <x v="12"/>
    <s v="Revenue"/>
    <s v="Line Item"/>
    <s v="N/A"/>
    <x v="43"/>
    <s v="Federated Fundraising"/>
    <m/>
    <m/>
  </r>
  <r>
    <x v="12"/>
    <s v="Revenue"/>
    <s v="Line Item"/>
    <s v="N/A"/>
    <x v="44"/>
    <s v="Commercial Activities"/>
    <m/>
    <m/>
  </r>
  <r>
    <x v="12"/>
    <s v="Revenue"/>
    <s v="Line Item"/>
    <s v="N/A"/>
    <x v="45"/>
    <s v="Non-Charitable Revenue"/>
    <m/>
    <m/>
  </r>
  <r>
    <x v="12"/>
    <s v="Revenue"/>
    <s v="Line Item"/>
    <s v="N/A"/>
    <x v="46"/>
    <s v="Investment Revenue"/>
    <m/>
    <m/>
  </r>
  <r>
    <x v="12"/>
    <s v="Revenue"/>
    <s v="Line Item"/>
    <s v="N/A"/>
    <x v="47"/>
    <s v="Other Revenue"/>
    <m/>
    <m/>
  </r>
  <r>
    <x v="12"/>
    <s v="Revenue"/>
    <s v="Line Item"/>
    <s v="N/A"/>
    <x v="48"/>
    <s v="Allocated Admin (M&amp;G) Revenue"/>
    <m/>
    <m/>
  </r>
  <r>
    <x v="12"/>
    <s v="Revenue"/>
    <s v="Line Item"/>
    <s v="N/A"/>
    <x v="49"/>
    <s v="Released Net Assets-Program"/>
    <m/>
    <m/>
  </r>
  <r>
    <x v="12"/>
    <s v="Revenue"/>
    <s v="Line Item"/>
    <s v="N/A"/>
    <x v="50"/>
    <s v="Released Net Assets-Equipment"/>
    <m/>
    <m/>
  </r>
  <r>
    <x v="12"/>
    <s v="Revenue"/>
    <s v="Line Item"/>
    <s v="N/A"/>
    <x v="51"/>
    <s v="Released Net Assets-Time"/>
    <m/>
    <m/>
  </r>
  <r>
    <x v="12"/>
    <s v="Revenue"/>
    <s v="Total"/>
    <s v="N/A"/>
    <x v="52"/>
    <s v="Total Revenue = 57E"/>
    <m/>
    <n v="100000"/>
  </r>
  <r>
    <x v="12"/>
    <s v="Salary Expense"/>
    <s v="Line Item"/>
    <s v="Management"/>
    <x v="53"/>
    <s v="Program Director (UFR Title 102)"/>
    <m/>
    <m/>
  </r>
  <r>
    <x v="12"/>
    <s v="Salary Expense"/>
    <s v="Line Item"/>
    <s v="Management"/>
    <x v="54"/>
    <s v="Program Function Manager (UFR Title 101)"/>
    <m/>
    <m/>
  </r>
  <r>
    <x v="12"/>
    <s v="Salary Expense"/>
    <s v="Line Item"/>
    <s v="Management"/>
    <x v="55"/>
    <s v="Asst. Program Director (UFR Title 103)"/>
    <m/>
    <m/>
  </r>
  <r>
    <x v="12"/>
    <s v="Salary Expense"/>
    <s v="Line Item"/>
    <s v="Management"/>
    <x v="56"/>
    <s v="Supervising Professional (UFR Title 104) "/>
    <m/>
    <m/>
  </r>
  <r>
    <x v="12"/>
    <s v="Salary Expense"/>
    <s v="Line Item"/>
    <s v="Direct Care"/>
    <x v="57"/>
    <s v="Physician &amp; Psychiatrist  (UFR Title 105 &amp; 121)"/>
    <m/>
    <m/>
  </r>
  <r>
    <x v="12"/>
    <s v="Salary Expense"/>
    <s v="Line Item"/>
    <s v="Direct Care"/>
    <x v="58"/>
    <s v="Physician Asst. (UFR Title 106)"/>
    <m/>
    <m/>
  </r>
  <r>
    <x v="12"/>
    <s v="Salary Expense"/>
    <s v="Line Item"/>
    <s v="Direct Care"/>
    <x v="59"/>
    <s v="N. Midwife, N.P., Psych N.,N.A., R.N.- MA (Title 107)"/>
    <m/>
    <m/>
  </r>
  <r>
    <x v="12"/>
    <s v="Salary Expense"/>
    <s v="Line Item"/>
    <s v="Direct Care"/>
    <x v="60"/>
    <s v="R.N. - Non Masters (UFR Title 108)"/>
    <n v="7.0000000000000007E-2"/>
    <n v="4130"/>
  </r>
  <r>
    <x v="12"/>
    <s v="Salary Expense"/>
    <s v="Line Item"/>
    <s v="Direct Care"/>
    <x v="61"/>
    <s v="L.P.N. (UFR Title 109) "/>
    <m/>
    <m/>
  </r>
  <r>
    <x v="12"/>
    <s v="Salary Expense"/>
    <s v="Line Item"/>
    <s v="Direct Care"/>
    <x v="62"/>
    <s v="Pharmacist (UFR Title 110)"/>
    <m/>
    <m/>
  </r>
  <r>
    <x v="12"/>
    <s v="Salary Expense"/>
    <s v="Line Item"/>
    <s v="Direct Care"/>
    <x v="63"/>
    <s v="Occupational Therapist (UFR Title 111)"/>
    <m/>
    <m/>
  </r>
  <r>
    <x v="12"/>
    <s v="Salary Expense"/>
    <s v="Line Item"/>
    <s v="Direct Care"/>
    <x v="64"/>
    <s v="Physical Therapist (UFR Title 112)"/>
    <m/>
    <m/>
  </r>
  <r>
    <x v="12"/>
    <s v="Salary Expense"/>
    <s v="Line Item"/>
    <s v="Direct Care"/>
    <x v="65"/>
    <s v="Speech / Lang. Pathol., Audiologist (UFR Title 113)"/>
    <m/>
    <m/>
  </r>
  <r>
    <x v="12"/>
    <s v="Salary Expense"/>
    <s v="Line Item"/>
    <s v="Direct Care"/>
    <x v="66"/>
    <s v="Dietician / Nutritionist (UFR Title 114)"/>
    <m/>
    <m/>
  </r>
  <r>
    <x v="12"/>
    <s v="Salary Expense"/>
    <s v="Line Item"/>
    <s v="Direct Care"/>
    <x v="67"/>
    <s v="Spec. Education Teacher (UFR Title 115)"/>
    <m/>
    <m/>
  </r>
  <r>
    <x v="12"/>
    <s v="Salary Expense"/>
    <s v="Line Item"/>
    <s v="Direct Care"/>
    <x v="68"/>
    <s v="Teacher (UFR Title 116)"/>
    <m/>
    <m/>
  </r>
  <r>
    <x v="12"/>
    <s v="Salary Expense"/>
    <s v="Line Item"/>
    <s v="Direct Care"/>
    <x v="69"/>
    <s v="Day Care Director (UFR Title 117)"/>
    <m/>
    <m/>
  </r>
  <r>
    <x v="12"/>
    <s v="Salary Expense"/>
    <s v="Line Item"/>
    <s v="Direct Care"/>
    <x v="70"/>
    <s v="Day Care Lead Teacher (UFR Title 118)"/>
    <m/>
    <m/>
  </r>
  <r>
    <x v="12"/>
    <s v="Salary Expense"/>
    <s v="Line Item"/>
    <s v="Direct Care"/>
    <x v="71"/>
    <s v="Day Care Teacher (UFR Title 119)"/>
    <m/>
    <m/>
  </r>
  <r>
    <x v="12"/>
    <s v="Salary Expense"/>
    <s v="Line Item"/>
    <s v="Direct Care"/>
    <x v="72"/>
    <s v="Day Care Asst. Teacher / Aide (UFR Title 120)"/>
    <m/>
    <m/>
  </r>
  <r>
    <x v="12"/>
    <s v="Salary Expense"/>
    <s v="Line Item"/>
    <s v="Direct Care"/>
    <x v="73"/>
    <s v="Psychologist - Doctorate (UFR Title 122)"/>
    <m/>
    <m/>
  </r>
  <r>
    <x v="12"/>
    <s v="Salary Expense"/>
    <s v="Line Item"/>
    <s v="Direct Care"/>
    <x v="74"/>
    <s v="Clinician-(formerly Psych.Masters)(UFR Title 123)"/>
    <m/>
    <m/>
  </r>
  <r>
    <x v="12"/>
    <s v="Salary Expense"/>
    <s v="Line Item"/>
    <s v="Direct Care"/>
    <x v="75"/>
    <s v="Social Worker - L.I.C.S.W. (UFR Title 124)"/>
    <m/>
    <m/>
  </r>
  <r>
    <x v="12"/>
    <s v="Salary Expense"/>
    <s v="Line Item"/>
    <s v="Direct Care"/>
    <x v="76"/>
    <s v="Social Worker - L.C.S.W., L.S.W (UFR Title 125 &amp; 126)"/>
    <m/>
    <m/>
  </r>
  <r>
    <x v="12"/>
    <s v="Salary Expense"/>
    <s v="Line Item"/>
    <s v="Direct Care"/>
    <x v="77"/>
    <s v="Licensed Counselor (UFR Title 127)"/>
    <m/>
    <m/>
  </r>
  <r>
    <x v="12"/>
    <s v="Salary Expense"/>
    <s v="Line Item"/>
    <s v="Direct Care"/>
    <x v="78"/>
    <s v="Cert. Voc. Rehab. Counselor (UFR Title 128)"/>
    <m/>
    <m/>
  </r>
  <r>
    <x v="12"/>
    <s v="Salary Expense"/>
    <s v="Line Item"/>
    <s v="Direct Care"/>
    <x v="79"/>
    <s v="Cert. Alch. &amp;/or Drug Abuse Counselor (UFR Title 129)"/>
    <m/>
    <m/>
  </r>
  <r>
    <x v="12"/>
    <s v="Salary Expense"/>
    <s v="Line Item"/>
    <s v="Direct Care"/>
    <x v="80"/>
    <s v="Counselor (UFR Title 130)"/>
    <m/>
    <m/>
  </r>
  <r>
    <x v="12"/>
    <s v="Salary Expense"/>
    <s v="Line Item"/>
    <s v="Direct Care"/>
    <x v="81"/>
    <s v="Case Worker / Manager - Masters (UFR Title 131)"/>
    <m/>
    <m/>
  </r>
  <r>
    <x v="12"/>
    <s v="Salary Expense"/>
    <s v="Line Item"/>
    <s v="Direct Care"/>
    <x v="82"/>
    <s v="Case Worker / Manager (UFR Title 132)"/>
    <n v="1.3"/>
    <n v="37003"/>
  </r>
  <r>
    <x v="12"/>
    <s v="Salary Expense"/>
    <s v="Line Item"/>
    <s v="Direct Care"/>
    <x v="83"/>
    <s v="Direct Care / Prog. Staff Superv. (UFR Title 133)"/>
    <m/>
    <m/>
  </r>
  <r>
    <x v="12"/>
    <s v="Salary Expense"/>
    <s v="Line Item"/>
    <s v="Direct Care"/>
    <x v="84"/>
    <s v="Direct Care / Prog. Staff III (UFR Title 134)"/>
    <m/>
    <m/>
  </r>
  <r>
    <x v="12"/>
    <s v="Salary Expense"/>
    <s v="Line Item"/>
    <s v="Direct Care"/>
    <x v="85"/>
    <s v="Direct Care / Prog. Staff II (UFR Title 135)"/>
    <m/>
    <m/>
  </r>
  <r>
    <x v="12"/>
    <s v="Salary Expense"/>
    <s v="Line Item"/>
    <s v="Direct Care"/>
    <x v="86"/>
    <s v="Direct Care / Prog. Staff I (UFR Title 136)"/>
    <m/>
    <m/>
  </r>
  <r>
    <x v="12"/>
    <s v="Salary Expense"/>
    <s v="Line Item"/>
    <s v="Clerical/Support"/>
    <x v="87"/>
    <s v="Prog. Secretarial / Clerical Staff (UFR Title 137)"/>
    <m/>
    <m/>
  </r>
  <r>
    <x v="12"/>
    <s v="Salary Expense"/>
    <s v="Line Item"/>
    <s v="Clerical/Support"/>
    <x v="88"/>
    <s v="Maintainence, House/Groundskeeping, Cook 138"/>
    <m/>
    <m/>
  </r>
  <r>
    <x v="12"/>
    <s v="Salary Expense"/>
    <s v="Line Item"/>
    <s v="Clerical/Support"/>
    <x v="89"/>
    <s v="Direct Care / Driver Staff (UFR Title 138)"/>
    <m/>
    <m/>
  </r>
  <r>
    <x v="12"/>
    <s v="Salary Expense"/>
    <s v="Line Item"/>
    <s v="N/A"/>
    <x v="90"/>
    <s v="Direct Care Overtime, Shift Differential and Relief "/>
    <s v="XXXXXX"/>
    <m/>
  </r>
  <r>
    <x v="12"/>
    <s v="Salary Expense"/>
    <s v="Total"/>
    <s v="N/A"/>
    <x v="91"/>
    <s v="Total Direct Program Staff = 1E"/>
    <n v="1.37"/>
    <n v="41133"/>
  </r>
  <r>
    <x v="12"/>
    <s v="Expense"/>
    <s v="Total"/>
    <s v="N/A"/>
    <x v="92"/>
    <s v="Total Direct Program Staff = 39S"/>
    <n v="1.37"/>
    <n v="41133"/>
  </r>
  <r>
    <x v="12"/>
    <s v="Expense"/>
    <s v="Line Item"/>
    <s v="N/A"/>
    <x v="93"/>
    <s v="Chief Executive Officer"/>
    <m/>
    <m/>
  </r>
  <r>
    <x v="12"/>
    <s v="Expense"/>
    <s v="Line Item"/>
    <s v="N/A"/>
    <x v="94"/>
    <s v="Chief Financial Officer"/>
    <m/>
    <m/>
  </r>
  <r>
    <x v="12"/>
    <s v="Expense"/>
    <s v="Line Item"/>
    <s v="N/A"/>
    <x v="95"/>
    <s v="Accting/Clerical Support"/>
    <n v="0.46"/>
    <n v="13023"/>
  </r>
  <r>
    <x v="12"/>
    <s v="Expense"/>
    <s v="Line Item"/>
    <s v="N/A"/>
    <x v="96"/>
    <s v="Admin Maint/House-Grndskeeping"/>
    <m/>
    <m/>
  </r>
  <r>
    <x v="12"/>
    <s v="Expense"/>
    <s v="Total"/>
    <s v="N/A"/>
    <x v="97"/>
    <s v="Total Admin Employee"/>
    <n v="0.46"/>
    <n v="13023"/>
  </r>
  <r>
    <x v="12"/>
    <s v="Expense"/>
    <s v="Line Item"/>
    <s v="N/A"/>
    <x v="98"/>
    <s v="Commerical products &amp; Svs/Mkting"/>
    <m/>
    <m/>
  </r>
  <r>
    <x v="12"/>
    <s v="Expense"/>
    <s v="Total"/>
    <s v="N/A"/>
    <x v="99"/>
    <s v="Total FTE/Salary/Wages"/>
    <n v="1.83"/>
    <n v="54156"/>
  </r>
  <r>
    <x v="12"/>
    <s v="Expense"/>
    <s v="Line Item"/>
    <s v="N/A"/>
    <x v="100"/>
    <s v="Payroll Taxes 150"/>
    <m/>
    <n v="5427"/>
  </r>
  <r>
    <x v="12"/>
    <s v="Expense"/>
    <s v="Line Item"/>
    <s v="N/A"/>
    <x v="101"/>
    <s v="Fringe Benefits 151"/>
    <m/>
    <n v="3396"/>
  </r>
  <r>
    <x v="12"/>
    <s v="Expense"/>
    <s v="Line Item"/>
    <s v="N/A"/>
    <x v="102"/>
    <s v="Accrual Adjustments"/>
    <m/>
    <m/>
  </r>
  <r>
    <x v="12"/>
    <s v="Expense"/>
    <s v="Total"/>
    <s v="N/A"/>
    <x v="103"/>
    <s v="Total Employee Compensation &amp; Rel. Exp."/>
    <m/>
    <n v="62979"/>
  </r>
  <r>
    <x v="12"/>
    <s v="Expense"/>
    <s v="Line Item"/>
    <s v="N/A"/>
    <x v="104"/>
    <s v="Facility and Prog. Equip.Expenses 301,390"/>
    <m/>
    <m/>
  </r>
  <r>
    <x v="12"/>
    <s v="Expense"/>
    <s v="Line Item"/>
    <s v="N/A"/>
    <x v="105"/>
    <s v="Facility &amp; Prog. Equip. Depreciation 301"/>
    <m/>
    <m/>
  </r>
  <r>
    <x v="12"/>
    <s v="Expense"/>
    <s v="Line Item"/>
    <s v="N/A"/>
    <x v="106"/>
    <s v="Facility Operation/Maint./Furn.390"/>
    <m/>
    <m/>
  </r>
  <r>
    <x v="12"/>
    <s v="Expense"/>
    <s v="Line Item"/>
    <s v="N/A"/>
    <x v="107"/>
    <s v="Facility General Liability Insurance 390"/>
    <m/>
    <m/>
  </r>
  <r>
    <x v="12"/>
    <s v="Expense"/>
    <s v="Total"/>
    <s v="N/A"/>
    <x v="108"/>
    <s v="Total Occupancy"/>
    <m/>
    <n v="0"/>
  </r>
  <r>
    <x v="12"/>
    <s v="Expense"/>
    <s v="Line Item"/>
    <s v="N/A"/>
    <x v="109"/>
    <s v="Direct Care Consultant 201"/>
    <m/>
    <m/>
  </r>
  <r>
    <x v="12"/>
    <s v="Expense"/>
    <s v="Line Item"/>
    <s v="N/A"/>
    <x v="110"/>
    <s v="Temporary Help 202"/>
    <m/>
    <m/>
  </r>
  <r>
    <x v="12"/>
    <s v="Expense"/>
    <s v="Line Item"/>
    <s v="N/A"/>
    <x v="111"/>
    <s v="Clients and Caregivers Reimb./Stipends 203"/>
    <m/>
    <m/>
  </r>
  <r>
    <x v="12"/>
    <s v="Expense"/>
    <s v="Line Item"/>
    <s v="N/A"/>
    <x v="112"/>
    <s v="Subcontracted Direct Care 206"/>
    <m/>
    <n v="24900"/>
  </r>
  <r>
    <x v="12"/>
    <s v="Expense"/>
    <s v="Line Item"/>
    <s v="N/A"/>
    <x v="113"/>
    <s v="Staff Training 204"/>
    <m/>
    <m/>
  </r>
  <r>
    <x v="12"/>
    <s v="Expense"/>
    <s v="Line Item"/>
    <s v="N/A"/>
    <x v="114"/>
    <s v="Staff Mileage / Travel 205"/>
    <m/>
    <m/>
  </r>
  <r>
    <x v="12"/>
    <s v="Expense"/>
    <s v="Line Item"/>
    <s v="N/A"/>
    <x v="115"/>
    <s v="Meals 207"/>
    <m/>
    <m/>
  </r>
  <r>
    <x v="12"/>
    <s v="Expense"/>
    <s v="Line Item"/>
    <s v="N/A"/>
    <x v="116"/>
    <s v="Client Transportation 208"/>
    <m/>
    <m/>
  </r>
  <r>
    <x v="12"/>
    <s v="Expense"/>
    <s v="Line Item"/>
    <s v="N/A"/>
    <x v="117"/>
    <s v="Vehicle Expenses 208"/>
    <m/>
    <m/>
  </r>
  <r>
    <x v="12"/>
    <s v="Expense"/>
    <s v="Line Item"/>
    <s v="N/A"/>
    <x v="118"/>
    <s v="Vehicle Depreciation 208"/>
    <m/>
    <m/>
  </r>
  <r>
    <x v="12"/>
    <s v="Expense"/>
    <s v="Line Item"/>
    <s v="N/A"/>
    <x v="119"/>
    <s v="Incidental Medical /Medicine/Pharmacy 209"/>
    <m/>
    <m/>
  </r>
  <r>
    <x v="12"/>
    <s v="Expense"/>
    <s v="Line Item"/>
    <s v="N/A"/>
    <x v="120"/>
    <s v="Client Personal Allowances 211"/>
    <m/>
    <m/>
  </r>
  <r>
    <x v="12"/>
    <s v="Expense"/>
    <s v="Line Item"/>
    <s v="N/A"/>
    <x v="121"/>
    <s v="Provision Material Goods/Svs./Benefits 212"/>
    <m/>
    <m/>
  </r>
  <r>
    <x v="12"/>
    <s v="Expense"/>
    <s v="Line Item"/>
    <s v="N/A"/>
    <x v="122"/>
    <s v="Direct Client Wages 214"/>
    <m/>
    <m/>
  </r>
  <r>
    <x v="12"/>
    <s v="Expense"/>
    <s v="Line Item"/>
    <s v="N/A"/>
    <x v="123"/>
    <s v="Other Commercial Prod. &amp; Svs. 214"/>
    <m/>
    <m/>
  </r>
  <r>
    <x v="12"/>
    <s v="Expense"/>
    <s v="Line Item"/>
    <s v="N/A"/>
    <x v="124"/>
    <s v="Program Supplies &amp; Materials 215"/>
    <m/>
    <m/>
  </r>
  <r>
    <x v="12"/>
    <s v="Expense"/>
    <s v="Line Item"/>
    <s v="N/A"/>
    <x v="125"/>
    <s v="Non Charitable Expenses"/>
    <m/>
    <m/>
  </r>
  <r>
    <x v="12"/>
    <s v="Expense"/>
    <s v="Line Item"/>
    <s v="N/A"/>
    <x v="126"/>
    <s v="Other Expense"/>
    <m/>
    <m/>
  </r>
  <r>
    <x v="12"/>
    <s v="Expense"/>
    <s v="Total"/>
    <s v="N/A"/>
    <x v="127"/>
    <s v="Total Other Program Expense"/>
    <m/>
    <n v="24900"/>
  </r>
  <r>
    <x v="12"/>
    <s v="Expense"/>
    <s v="Line Item"/>
    <s v="N/A"/>
    <x v="128"/>
    <s v="Other Professional Fees &amp; Other Admin. Exp. 410"/>
    <m/>
    <m/>
  </r>
  <r>
    <x v="12"/>
    <s v="Expense"/>
    <s v="Line Item"/>
    <s v="N/A"/>
    <x v="129"/>
    <s v="Leased Office/Program Office Equip.410,390"/>
    <m/>
    <m/>
  </r>
  <r>
    <x v="12"/>
    <s v="Expense"/>
    <s v="Line Item"/>
    <s v="N/A"/>
    <x v="130"/>
    <s v="Office Equipment Depreciation 410"/>
    <m/>
    <m/>
  </r>
  <r>
    <x v="12"/>
    <s v="Expense"/>
    <s v="Line Item"/>
    <s v="N/A"/>
    <x v="131"/>
    <s v="Program Support 216"/>
    <m/>
    <m/>
  </r>
  <r>
    <x v="12"/>
    <s v="Expense"/>
    <s v="Line Item"/>
    <s v="N/A"/>
    <x v="132"/>
    <s v="Professional Insurance 410"/>
    <m/>
    <m/>
  </r>
  <r>
    <x v="12"/>
    <s v="Expense"/>
    <s v="Line Item"/>
    <s v="N/A"/>
    <x v="133"/>
    <s v="Working Capital Interest 410"/>
    <m/>
    <m/>
  </r>
  <r>
    <x v="12"/>
    <s v="Expense"/>
    <s v="Total"/>
    <s v="N/A"/>
    <x v="134"/>
    <s v="Total Direct Administrative Expense"/>
    <m/>
    <n v="0"/>
  </r>
  <r>
    <x v="12"/>
    <s v="Expense"/>
    <s v="Line Item"/>
    <s v="N/A"/>
    <x v="135"/>
    <s v="Admin (M&amp;G) Reporting Center Allocation"/>
    <m/>
    <n v="6810.9591762420005"/>
  </r>
  <r>
    <x v="12"/>
    <s v="Expense"/>
    <s v="Total"/>
    <s v="N/A"/>
    <x v="136"/>
    <s v="Total Reimbursable Expense"/>
    <m/>
    <n v="94689.959176242002"/>
  </r>
  <r>
    <x v="12"/>
    <s v="Expense"/>
    <s v="Line Item"/>
    <s v="N/A"/>
    <x v="137"/>
    <s v="Direct State/Federal Non-Reimbursable Expense"/>
    <m/>
    <m/>
  </r>
  <r>
    <x v="12"/>
    <s v="Expense"/>
    <s v="Line Item"/>
    <s v="N/A"/>
    <x v="138"/>
    <s v="Allocation of State/Fed Non-Reimbursable Expense"/>
    <m/>
    <m/>
  </r>
  <r>
    <x v="12"/>
    <s v="Expense"/>
    <s v="Total"/>
    <s v="N/A"/>
    <x v="139"/>
    <s v="TOTAL EXPENSE"/>
    <m/>
    <n v="94689.959176242002"/>
  </r>
  <r>
    <x v="12"/>
    <s v="Expense"/>
    <s v="Total"/>
    <s v="N/A"/>
    <x v="140"/>
    <s v="TOTAL REVENUE = 53R"/>
    <m/>
    <n v="100000"/>
  </r>
  <r>
    <x v="12"/>
    <s v="Expense"/>
    <s v="Line Item"/>
    <s v="N/A"/>
    <x v="141"/>
    <s v="OPERATING RESULTS"/>
    <m/>
    <n v="5310.0408237579977"/>
  </r>
  <r>
    <x v="12"/>
    <s v="Non-Reimbursable"/>
    <s v="Line Item"/>
    <s v="N/A"/>
    <x v="142"/>
    <s v="Direct Employee Compensation &amp; Related Exp."/>
    <m/>
    <m/>
  </r>
  <r>
    <x v="12"/>
    <s v="Non-Reimbursable"/>
    <s v="Line Item"/>
    <s v="N/A"/>
    <x v="143"/>
    <s v="Direct Occupancy"/>
    <m/>
    <m/>
  </r>
  <r>
    <x v="12"/>
    <s v="Non-Reimbursable"/>
    <s v="Line Item"/>
    <s v="N/A"/>
    <x v="144"/>
    <s v="Direct Other Program/Operating"/>
    <m/>
    <m/>
  </r>
  <r>
    <x v="12"/>
    <s v="Non-Reimbursable"/>
    <s v="Line Item"/>
    <s v="N/A"/>
    <x v="145"/>
    <s v="Direct Subcontract Expense"/>
    <m/>
    <m/>
  </r>
  <r>
    <x v="12"/>
    <s v="Non-Reimbursable"/>
    <s v="Line Item"/>
    <s v="N/A"/>
    <x v="146"/>
    <s v="Direct Administrative Expense"/>
    <m/>
    <m/>
  </r>
  <r>
    <x v="12"/>
    <s v="Non-Reimbursable"/>
    <s v="Line Item"/>
    <s v="N/A"/>
    <x v="147"/>
    <s v="Direct Other Expense"/>
    <m/>
    <m/>
  </r>
  <r>
    <x v="12"/>
    <s v="Non-Reimbursable"/>
    <s v="Line Item"/>
    <s v="N/A"/>
    <x v="148"/>
    <s v="Direct Depreciation"/>
    <m/>
    <m/>
  </r>
  <r>
    <x v="12"/>
    <s v="Non-Reimbursable"/>
    <s v="Total"/>
    <s v="N/A"/>
    <x v="149"/>
    <s v="Total Direct Non-Reimbursable (Tie to 54E)"/>
    <m/>
    <n v="0"/>
  </r>
  <r>
    <x v="12"/>
    <s v="Non-Reimbursable"/>
    <s v="Total"/>
    <s v="N/A"/>
    <x v="150"/>
    <s v="Total Direct and Allocated Non-Reimb. (54E+55E)"/>
    <m/>
    <n v="0"/>
  </r>
  <r>
    <x v="12"/>
    <s v="Non-Reimbursable"/>
    <s v="Line Item"/>
    <s v="N/A"/>
    <x v="151"/>
    <s v="Eligible Non-Reimbursable Exp. Revenue Offsets "/>
    <m/>
    <n v="0"/>
  </r>
  <r>
    <x v="12"/>
    <s v="Non-Reimbursable"/>
    <s v="Line Item"/>
    <s v="N/A"/>
    <x v="152"/>
    <s v="Capital Budget Revenue Adjustment"/>
    <m/>
    <m/>
  </r>
  <r>
    <x v="12"/>
    <s v="Non-Reimbursable"/>
    <s v="Line Item"/>
    <s v="N/A"/>
    <x v="153"/>
    <s v="Excess of Non-Reimbursable Expense Over Offsets"/>
    <m/>
    <n v="0"/>
  </r>
  <r>
    <x v="13"/>
    <s v="Revenue"/>
    <s v="Line Item"/>
    <s v="N/A"/>
    <x v="0"/>
    <s v="Contrib., Gifts, Leg., Bequests, Spec. Ev."/>
    <m/>
    <m/>
  </r>
  <r>
    <x v="13"/>
    <s v="Revenue"/>
    <s v="Line Item"/>
    <s v="N/A"/>
    <x v="1"/>
    <s v="Gov. In-Kind/Capital Budget"/>
    <m/>
    <m/>
  </r>
  <r>
    <x v="13"/>
    <s v="Revenue"/>
    <s v="Line Item"/>
    <s v="N/A"/>
    <x v="2"/>
    <s v="Private IN-Kind"/>
    <m/>
    <m/>
  </r>
  <r>
    <x v="13"/>
    <s v="Revenue"/>
    <s v="Total"/>
    <s v="N/A"/>
    <x v="3"/>
    <s v="Total Contribution and In-Kind"/>
    <m/>
    <n v="0"/>
  </r>
  <r>
    <x v="13"/>
    <s v="Revenue"/>
    <s v="Line Item"/>
    <s v="N/A"/>
    <x v="4"/>
    <s v="Mass Gov. Grant"/>
    <m/>
    <m/>
  </r>
  <r>
    <x v="13"/>
    <s v="Revenue"/>
    <s v="Line Item"/>
    <s v="N/A"/>
    <x v="5"/>
    <s v="Other Grant (exclud. Fed.Direct)"/>
    <m/>
    <m/>
  </r>
  <r>
    <x v="13"/>
    <s v="Revenue"/>
    <s v="Total"/>
    <s v="N/A"/>
    <x v="6"/>
    <s v="Total Grants"/>
    <m/>
    <n v="0"/>
  </r>
  <r>
    <x v="13"/>
    <s v="Revenue"/>
    <s v="Line Item"/>
    <s v="N/A"/>
    <x v="7"/>
    <s v="Dept. of Mental Health (DMH)"/>
    <m/>
    <m/>
  </r>
  <r>
    <x v="13"/>
    <s v="Revenue"/>
    <s v="Line Item"/>
    <s v="N/A"/>
    <x v="8"/>
    <s v="Dept.of Developmental Services(DDS/DMR)"/>
    <m/>
    <m/>
  </r>
  <r>
    <x v="13"/>
    <s v="Revenue"/>
    <s v="Line Item"/>
    <s v="N/A"/>
    <x v="9"/>
    <s v="Dept. of Public Health (DPH)"/>
    <m/>
    <m/>
  </r>
  <r>
    <x v="13"/>
    <s v="Revenue"/>
    <s v="Line Item"/>
    <s v="N/A"/>
    <x v="10"/>
    <s v="Dept.of Children and Families (DCF/DSS)"/>
    <m/>
    <n v="64560"/>
  </r>
  <r>
    <x v="13"/>
    <s v="Revenue"/>
    <s v="Line Item"/>
    <s v="N/A"/>
    <x v="11"/>
    <s v="Dept. of Transitional Assist (DTA/WEL)"/>
    <m/>
    <m/>
  </r>
  <r>
    <x v="13"/>
    <s v="Revenue"/>
    <s v="Line Item"/>
    <s v="N/A"/>
    <x v="12"/>
    <s v="Dept. of Youth Services (DYS)"/>
    <m/>
    <m/>
  </r>
  <r>
    <x v="13"/>
    <s v="Revenue"/>
    <s v="Line Item"/>
    <s v="N/A"/>
    <x v="13"/>
    <s v="Health Care Fin &amp; Policy (HCF)-Contract"/>
    <m/>
    <m/>
  </r>
  <r>
    <x v="13"/>
    <s v="Revenue"/>
    <s v="Line Item"/>
    <s v="N/A"/>
    <x v="14"/>
    <s v="Health Care Fin &amp; Policy (HCF)-UCP"/>
    <m/>
    <m/>
  </r>
  <r>
    <x v="13"/>
    <s v="Revenue"/>
    <s v="Line Item"/>
    <s v="N/A"/>
    <x v="15"/>
    <s v="MA. Comm. For the Blind (MCB)"/>
    <m/>
    <m/>
  </r>
  <r>
    <x v="13"/>
    <s v="Revenue"/>
    <s v="Line Item"/>
    <s v="N/A"/>
    <x v="16"/>
    <s v="MA. Comm. for Deaf &amp; H H (MCD)"/>
    <m/>
    <m/>
  </r>
  <r>
    <x v="13"/>
    <s v="Revenue"/>
    <s v="Line Item"/>
    <s v="N/A"/>
    <x v="17"/>
    <s v="MA. Rehabilitation Commission (MRC)"/>
    <m/>
    <m/>
  </r>
  <r>
    <x v="13"/>
    <s v="Revenue"/>
    <s v="Line Item"/>
    <s v="N/A"/>
    <x v="18"/>
    <s v="MA. Off. for Refugees &amp; Immigr.(ORI)"/>
    <m/>
    <m/>
  </r>
  <r>
    <x v="13"/>
    <s v="Revenue"/>
    <s v="Line Item"/>
    <s v="N/A"/>
    <x v="19"/>
    <s v="Dept.of Early Educ. &amp; Care  (EEC)-Contract"/>
    <m/>
    <m/>
  </r>
  <r>
    <x v="13"/>
    <s v="Revenue"/>
    <s v="Line Item"/>
    <s v="N/A"/>
    <x v="20"/>
    <s v="Dept.of Early Educ. &amp; Care (EEC)-Voucher"/>
    <m/>
    <m/>
  </r>
  <r>
    <x v="13"/>
    <s v="Revenue"/>
    <s v="Line Item"/>
    <s v="N/A"/>
    <x v="21"/>
    <s v="Dept of Correction (DOC)"/>
    <m/>
    <m/>
  </r>
  <r>
    <x v="13"/>
    <s v="Revenue"/>
    <s v="Line Item"/>
    <s v="N/A"/>
    <x v="22"/>
    <s v="Dept. of Elementary &amp; Secondary Educ. (DOE)"/>
    <m/>
    <m/>
  </r>
  <r>
    <x v="13"/>
    <s v="Revenue"/>
    <s v="Line Item"/>
    <s v="N/A"/>
    <x v="23"/>
    <s v="Parole Board (PAR)"/>
    <m/>
    <m/>
  </r>
  <r>
    <x v="13"/>
    <s v="Revenue"/>
    <s v="Line Item"/>
    <s v="N/A"/>
    <x v="24"/>
    <s v="Veteran's Services (VET)"/>
    <m/>
    <m/>
  </r>
  <r>
    <x v="13"/>
    <s v="Revenue"/>
    <s v="Line Item"/>
    <s v="N/A"/>
    <x v="25"/>
    <s v="Ex. Off. of Elder Affairs (ELD)"/>
    <m/>
    <m/>
  </r>
  <r>
    <x v="13"/>
    <s v="Revenue"/>
    <s v="Line Item"/>
    <s v="N/A"/>
    <x v="26"/>
    <s v="Div.of Housing &amp; Community Develop(OCD)"/>
    <m/>
    <m/>
  </r>
  <r>
    <x v="13"/>
    <s v="Revenue"/>
    <s v="Line Item"/>
    <s v="N/A"/>
    <x v="27"/>
    <s v="POS Subcontract"/>
    <m/>
    <m/>
  </r>
  <r>
    <x v="13"/>
    <s v="Revenue"/>
    <s v="Line Item"/>
    <s v="N/A"/>
    <x v="28"/>
    <s v="Other Mass. State Agency POS"/>
    <m/>
    <n v="490"/>
  </r>
  <r>
    <x v="13"/>
    <s v="Revenue"/>
    <s v="Line Item"/>
    <s v="N/A"/>
    <x v="29"/>
    <s v="Mass State Agency Non - POS"/>
    <m/>
    <m/>
  </r>
  <r>
    <x v="13"/>
    <s v="Revenue"/>
    <s v="Line Item"/>
    <s v="N/A"/>
    <x v="30"/>
    <s v="Mass. Local Govt/Quasi-Govt. Entities"/>
    <m/>
    <m/>
  </r>
  <r>
    <x v="13"/>
    <s v="Revenue"/>
    <s v="Line Item"/>
    <s v="N/A"/>
    <x v="31"/>
    <s v="Non-Mass. State/Local Government"/>
    <m/>
    <m/>
  </r>
  <r>
    <x v="13"/>
    <s v="Revenue"/>
    <s v="Line Item"/>
    <s v="N/A"/>
    <x v="32"/>
    <s v="Direct Federal Grants/Contracts"/>
    <m/>
    <m/>
  </r>
  <r>
    <x v="13"/>
    <s v="Revenue"/>
    <s v="Line Item"/>
    <s v="N/A"/>
    <x v="33"/>
    <s v="Medicaid - Direct Payments"/>
    <m/>
    <m/>
  </r>
  <r>
    <x v="13"/>
    <s v="Revenue"/>
    <s v="Line Item"/>
    <s v="N/A"/>
    <x v="34"/>
    <s v="Medicaid - MBHP Subcontract"/>
    <m/>
    <m/>
  </r>
  <r>
    <x v="13"/>
    <s v="Revenue"/>
    <s v="Line Item"/>
    <s v="N/A"/>
    <x v="35"/>
    <s v="Medicare"/>
    <m/>
    <m/>
  </r>
  <r>
    <x v="13"/>
    <s v="Revenue"/>
    <s v="Line Item"/>
    <s v="N/A"/>
    <x v="36"/>
    <s v="Mass. Govt. Client Stipends"/>
    <m/>
    <m/>
  </r>
  <r>
    <x v="13"/>
    <s v="Revenue"/>
    <s v="Line Item"/>
    <s v="N/A"/>
    <x v="37"/>
    <s v="Client Resources"/>
    <m/>
    <m/>
  </r>
  <r>
    <x v="13"/>
    <s v="Revenue"/>
    <s v="Line Item"/>
    <s v="N/A"/>
    <x v="38"/>
    <s v="Mass. spon.client SF/3rd Pty offsets"/>
    <m/>
    <m/>
  </r>
  <r>
    <x v="13"/>
    <s v="Revenue"/>
    <s v="Line Item"/>
    <s v="N/A"/>
    <x v="39"/>
    <s v="Other Publicly sponsored client offsets"/>
    <m/>
    <m/>
  </r>
  <r>
    <x v="13"/>
    <s v="Revenue"/>
    <s v="Line Item"/>
    <s v="N/A"/>
    <x v="40"/>
    <s v="Private Client Fees (excluding 3rd Pty)"/>
    <m/>
    <m/>
  </r>
  <r>
    <x v="13"/>
    <s v="Revenue"/>
    <s v="Line Item"/>
    <s v="N/A"/>
    <x v="41"/>
    <s v="Private Client 3rd Pty/other offsets"/>
    <m/>
    <m/>
  </r>
  <r>
    <x v="13"/>
    <s v="Revenue"/>
    <s v="Total"/>
    <s v="N/A"/>
    <x v="42"/>
    <s v="Total Assistance and Fees"/>
    <m/>
    <n v="65050"/>
  </r>
  <r>
    <x v="13"/>
    <s v="Revenue"/>
    <s v="Line Item"/>
    <s v="N/A"/>
    <x v="43"/>
    <s v="Federated Fundraising"/>
    <m/>
    <m/>
  </r>
  <r>
    <x v="13"/>
    <s v="Revenue"/>
    <s v="Line Item"/>
    <s v="N/A"/>
    <x v="44"/>
    <s v="Commercial Activities"/>
    <m/>
    <m/>
  </r>
  <r>
    <x v="13"/>
    <s v="Revenue"/>
    <s v="Line Item"/>
    <s v="N/A"/>
    <x v="45"/>
    <s v="Non-Charitable Revenue"/>
    <m/>
    <m/>
  </r>
  <r>
    <x v="13"/>
    <s v="Revenue"/>
    <s v="Line Item"/>
    <s v="N/A"/>
    <x v="46"/>
    <s v="Investment Revenue"/>
    <m/>
    <m/>
  </r>
  <r>
    <x v="13"/>
    <s v="Revenue"/>
    <s v="Line Item"/>
    <s v="N/A"/>
    <x v="47"/>
    <s v="Other Revenue"/>
    <m/>
    <m/>
  </r>
  <r>
    <x v="13"/>
    <s v="Revenue"/>
    <s v="Line Item"/>
    <s v="N/A"/>
    <x v="48"/>
    <s v="Allocated Admin (M&amp;G) Revenue"/>
    <m/>
    <m/>
  </r>
  <r>
    <x v="13"/>
    <s v="Revenue"/>
    <s v="Line Item"/>
    <s v="N/A"/>
    <x v="49"/>
    <s v="Released Net Assets-Program"/>
    <m/>
    <m/>
  </r>
  <r>
    <x v="13"/>
    <s v="Revenue"/>
    <s v="Line Item"/>
    <s v="N/A"/>
    <x v="50"/>
    <s v="Released Net Assets-Equipment"/>
    <m/>
    <m/>
  </r>
  <r>
    <x v="13"/>
    <s v="Revenue"/>
    <s v="Line Item"/>
    <s v="N/A"/>
    <x v="51"/>
    <s v="Released Net Assets-Time"/>
    <m/>
    <m/>
  </r>
  <r>
    <x v="13"/>
    <s v="Revenue"/>
    <s v="Total"/>
    <s v="N/A"/>
    <x v="52"/>
    <s v="Total Revenue = 57E"/>
    <m/>
    <n v="65050"/>
  </r>
  <r>
    <x v="13"/>
    <s v="Salary Expense"/>
    <s v="Line Item"/>
    <s v="Management"/>
    <x v="53"/>
    <s v="Program Director (UFR Title 102)"/>
    <n v="0.14000000000000001"/>
    <n v="7327.58"/>
  </r>
  <r>
    <x v="13"/>
    <s v="Salary Expense"/>
    <s v="Line Item"/>
    <s v="Management"/>
    <x v="54"/>
    <s v="Program Function Manager (UFR Title 101)"/>
    <n v="0.03"/>
    <n v="2128.09"/>
  </r>
  <r>
    <x v="13"/>
    <s v="Salary Expense"/>
    <s v="Line Item"/>
    <s v="Management"/>
    <x v="55"/>
    <s v="Asst. Program Director (UFR Title 103)"/>
    <m/>
    <m/>
  </r>
  <r>
    <x v="13"/>
    <s v="Salary Expense"/>
    <s v="Line Item"/>
    <s v="Management"/>
    <x v="56"/>
    <s v="Supervising Professional (UFR Title 104) "/>
    <n v="0.14000000000000001"/>
    <n v="6184.74"/>
  </r>
  <r>
    <x v="13"/>
    <s v="Salary Expense"/>
    <s v="Line Item"/>
    <s v="Direct Care"/>
    <x v="57"/>
    <s v="Physician &amp; Psychiatrist  (UFR Title 105 &amp; 121)"/>
    <m/>
    <m/>
  </r>
  <r>
    <x v="13"/>
    <s v="Salary Expense"/>
    <s v="Line Item"/>
    <s v="Direct Care"/>
    <x v="58"/>
    <s v="Physician Asst. (UFR Title 106)"/>
    <m/>
    <m/>
  </r>
  <r>
    <x v="13"/>
    <s v="Salary Expense"/>
    <s v="Line Item"/>
    <s v="Direct Care"/>
    <x v="59"/>
    <s v="N. Midwife, N.P., Psych N.,N.A., R.N.- MA (Title 107)"/>
    <m/>
    <m/>
  </r>
  <r>
    <x v="13"/>
    <s v="Salary Expense"/>
    <s v="Line Item"/>
    <s v="Direct Care"/>
    <x v="60"/>
    <s v="R.N. - Non Masters (UFR Title 108)"/>
    <m/>
    <m/>
  </r>
  <r>
    <x v="13"/>
    <s v="Salary Expense"/>
    <s v="Line Item"/>
    <s v="Direct Care"/>
    <x v="61"/>
    <s v="L.P.N. (UFR Title 109) "/>
    <m/>
    <m/>
  </r>
  <r>
    <x v="13"/>
    <s v="Salary Expense"/>
    <s v="Line Item"/>
    <s v="Direct Care"/>
    <x v="62"/>
    <s v="Pharmacist (UFR Title 110)"/>
    <m/>
    <m/>
  </r>
  <r>
    <x v="13"/>
    <s v="Salary Expense"/>
    <s v="Line Item"/>
    <s v="Direct Care"/>
    <x v="63"/>
    <s v="Occupational Therapist (UFR Title 111)"/>
    <m/>
    <m/>
  </r>
  <r>
    <x v="13"/>
    <s v="Salary Expense"/>
    <s v="Line Item"/>
    <s v="Direct Care"/>
    <x v="64"/>
    <s v="Physical Therapist (UFR Title 112)"/>
    <m/>
    <m/>
  </r>
  <r>
    <x v="13"/>
    <s v="Salary Expense"/>
    <s v="Line Item"/>
    <s v="Direct Care"/>
    <x v="65"/>
    <s v="Speech / Lang. Pathol., Audiologist (UFR Title 113)"/>
    <m/>
    <m/>
  </r>
  <r>
    <x v="13"/>
    <s v="Salary Expense"/>
    <s v="Line Item"/>
    <s v="Direct Care"/>
    <x v="66"/>
    <s v="Dietician / Nutritionist (UFR Title 114)"/>
    <m/>
    <m/>
  </r>
  <r>
    <x v="13"/>
    <s v="Salary Expense"/>
    <s v="Line Item"/>
    <s v="Direct Care"/>
    <x v="67"/>
    <s v="Spec. Education Teacher (UFR Title 115)"/>
    <m/>
    <m/>
  </r>
  <r>
    <x v="13"/>
    <s v="Salary Expense"/>
    <s v="Line Item"/>
    <s v="Direct Care"/>
    <x v="68"/>
    <s v="Teacher (UFR Title 116)"/>
    <m/>
    <m/>
  </r>
  <r>
    <x v="13"/>
    <s v="Salary Expense"/>
    <s v="Line Item"/>
    <s v="Direct Care"/>
    <x v="69"/>
    <s v="Day Care Director (UFR Title 117)"/>
    <m/>
    <m/>
  </r>
  <r>
    <x v="13"/>
    <s v="Salary Expense"/>
    <s v="Line Item"/>
    <s v="Direct Care"/>
    <x v="70"/>
    <s v="Day Care Lead Teacher (UFR Title 118)"/>
    <m/>
    <m/>
  </r>
  <r>
    <x v="13"/>
    <s v="Salary Expense"/>
    <s v="Line Item"/>
    <s v="Direct Care"/>
    <x v="71"/>
    <s v="Day Care Teacher (UFR Title 119)"/>
    <m/>
    <m/>
  </r>
  <r>
    <x v="13"/>
    <s v="Salary Expense"/>
    <s v="Line Item"/>
    <s v="Direct Care"/>
    <x v="72"/>
    <s v="Day Care Asst. Teacher / Aide (UFR Title 120)"/>
    <m/>
    <m/>
  </r>
  <r>
    <x v="13"/>
    <s v="Salary Expense"/>
    <s v="Line Item"/>
    <s v="Direct Care"/>
    <x v="73"/>
    <s v="Psychologist - Doctorate (UFR Title 122)"/>
    <m/>
    <m/>
  </r>
  <r>
    <x v="13"/>
    <s v="Salary Expense"/>
    <s v="Line Item"/>
    <s v="Direct Care"/>
    <x v="74"/>
    <s v="Clinician-(formerly Psych.Masters)(UFR Title 123)"/>
    <m/>
    <m/>
  </r>
  <r>
    <x v="13"/>
    <s v="Salary Expense"/>
    <s v="Line Item"/>
    <s v="Direct Care"/>
    <x v="75"/>
    <s v="Social Worker - L.I.C.S.W. (UFR Title 124)"/>
    <n v="0.04"/>
    <n v="1517.2"/>
  </r>
  <r>
    <x v="13"/>
    <s v="Salary Expense"/>
    <s v="Line Item"/>
    <s v="Direct Care"/>
    <x v="76"/>
    <s v="Social Worker - L.C.S.W., L.S.W (UFR Title 125 &amp; 126)"/>
    <n v="0.04"/>
    <n v="1613.78"/>
  </r>
  <r>
    <x v="13"/>
    <s v="Salary Expense"/>
    <s v="Line Item"/>
    <s v="Direct Care"/>
    <x v="77"/>
    <s v="Licensed Counselor (UFR Title 127)"/>
    <m/>
    <m/>
  </r>
  <r>
    <x v="13"/>
    <s v="Salary Expense"/>
    <s v="Line Item"/>
    <s v="Direct Care"/>
    <x v="78"/>
    <s v="Cert. Voc. Rehab. Counselor (UFR Title 128)"/>
    <m/>
    <m/>
  </r>
  <r>
    <x v="13"/>
    <s v="Salary Expense"/>
    <s v="Line Item"/>
    <s v="Direct Care"/>
    <x v="79"/>
    <s v="Cert. Alch. &amp;/or Drug Abuse Counselor (UFR Title 129)"/>
    <m/>
    <m/>
  </r>
  <r>
    <x v="13"/>
    <s v="Salary Expense"/>
    <s v="Line Item"/>
    <s v="Direct Care"/>
    <x v="80"/>
    <s v="Counselor (UFR Title 130)"/>
    <n v="0.74"/>
    <n v="28413.37"/>
  </r>
  <r>
    <x v="13"/>
    <s v="Salary Expense"/>
    <s v="Line Item"/>
    <s v="Direct Care"/>
    <x v="81"/>
    <s v="Case Worker / Manager - Masters (UFR Title 131)"/>
    <m/>
    <m/>
  </r>
  <r>
    <x v="13"/>
    <s v="Salary Expense"/>
    <s v="Line Item"/>
    <s v="Direct Care"/>
    <x v="82"/>
    <s v="Case Worker / Manager (UFR Title 132)"/>
    <m/>
    <m/>
  </r>
  <r>
    <x v="13"/>
    <s v="Salary Expense"/>
    <s v="Line Item"/>
    <s v="Direct Care"/>
    <x v="83"/>
    <s v="Direct Care / Prog. Staff Superv. (UFR Title 133)"/>
    <m/>
    <m/>
  </r>
  <r>
    <x v="13"/>
    <s v="Salary Expense"/>
    <s v="Line Item"/>
    <s v="Direct Care"/>
    <x v="84"/>
    <s v="Direct Care / Prog. Staff III (UFR Title 134)"/>
    <m/>
    <m/>
  </r>
  <r>
    <x v="13"/>
    <s v="Salary Expense"/>
    <s v="Line Item"/>
    <s v="Direct Care"/>
    <x v="85"/>
    <s v="Direct Care / Prog. Staff II (UFR Title 135)"/>
    <m/>
    <m/>
  </r>
  <r>
    <x v="13"/>
    <s v="Salary Expense"/>
    <s v="Line Item"/>
    <s v="Direct Care"/>
    <x v="86"/>
    <s v="Direct Care / Prog. Staff I (UFR Title 136)"/>
    <m/>
    <m/>
  </r>
  <r>
    <x v="13"/>
    <s v="Salary Expense"/>
    <s v="Line Item"/>
    <s v="Clerical/Support"/>
    <x v="87"/>
    <s v="Prog. Secretarial / Clerical Staff (UFR Title 137)"/>
    <m/>
    <m/>
  </r>
  <r>
    <x v="13"/>
    <s v="Salary Expense"/>
    <s v="Line Item"/>
    <s v="Clerical/Support"/>
    <x v="88"/>
    <s v="Maintainence, House/Groundskeeping, Cook 138"/>
    <m/>
    <m/>
  </r>
  <r>
    <x v="13"/>
    <s v="Salary Expense"/>
    <s v="Line Item"/>
    <s v="Clerical/Support"/>
    <x v="89"/>
    <s v="Direct Care / Driver Staff (UFR Title 138)"/>
    <m/>
    <m/>
  </r>
  <r>
    <x v="13"/>
    <s v="Salary Expense"/>
    <s v="Line Item"/>
    <s v="N/A"/>
    <x v="90"/>
    <s v="Direct Care Overtime, Shift Differential and Relief "/>
    <s v="XXXXXX"/>
    <m/>
  </r>
  <r>
    <x v="13"/>
    <s v="Salary Expense"/>
    <s v="Total"/>
    <s v="N/A"/>
    <x v="91"/>
    <s v="Total Direct Program Staff = 1E"/>
    <n v="1.1299999999999999"/>
    <n v="47184.759999999995"/>
  </r>
  <r>
    <x v="13"/>
    <s v="Expense"/>
    <s v="Total"/>
    <s v="N/A"/>
    <x v="92"/>
    <s v="Total Direct Program Staff = 39S"/>
    <n v="1.1299999999999999"/>
    <n v="47184.759999999995"/>
  </r>
  <r>
    <x v="13"/>
    <s v="Expense"/>
    <s v="Line Item"/>
    <s v="N/A"/>
    <x v="93"/>
    <s v="Chief Executive Officer"/>
    <m/>
    <m/>
  </r>
  <r>
    <x v="13"/>
    <s v="Expense"/>
    <s v="Line Item"/>
    <s v="N/A"/>
    <x v="94"/>
    <s v="Chief Financial Officer"/>
    <m/>
    <m/>
  </r>
  <r>
    <x v="13"/>
    <s v="Expense"/>
    <s v="Line Item"/>
    <s v="N/A"/>
    <x v="95"/>
    <s v="Accting/Clerical Support"/>
    <m/>
    <m/>
  </r>
  <r>
    <x v="13"/>
    <s v="Expense"/>
    <s v="Line Item"/>
    <s v="N/A"/>
    <x v="96"/>
    <s v="Admin Maint/House-Grndskeeping"/>
    <m/>
    <m/>
  </r>
  <r>
    <x v="13"/>
    <s v="Expense"/>
    <s v="Total"/>
    <s v="N/A"/>
    <x v="97"/>
    <s v="Total Admin Employee"/>
    <n v="0"/>
    <n v="0"/>
  </r>
  <r>
    <x v="13"/>
    <s v="Expense"/>
    <s v="Line Item"/>
    <s v="N/A"/>
    <x v="98"/>
    <s v="Commerical products &amp; Svs/Mkting"/>
    <m/>
    <m/>
  </r>
  <r>
    <x v="13"/>
    <s v="Expense"/>
    <s v="Total"/>
    <s v="N/A"/>
    <x v="99"/>
    <s v="Total FTE/Salary/Wages"/>
    <n v="1.1299999999999999"/>
    <n v="47184.759999999995"/>
  </r>
  <r>
    <x v="13"/>
    <s v="Expense"/>
    <s v="Line Item"/>
    <s v="N/A"/>
    <x v="100"/>
    <s v="Payroll Taxes 150"/>
    <m/>
    <n v="4354.4799999999996"/>
  </r>
  <r>
    <x v="13"/>
    <s v="Expense"/>
    <s v="Line Item"/>
    <s v="N/A"/>
    <x v="101"/>
    <s v="Fringe Benefits 151"/>
    <m/>
    <n v="5737.44"/>
  </r>
  <r>
    <x v="13"/>
    <s v="Expense"/>
    <s v="Line Item"/>
    <s v="N/A"/>
    <x v="102"/>
    <s v="Accrual Adjustments"/>
    <m/>
    <n v="-494"/>
  </r>
  <r>
    <x v="13"/>
    <s v="Expense"/>
    <s v="Total"/>
    <s v="N/A"/>
    <x v="103"/>
    <s v="Total Employee Compensation &amp; Rel. Exp."/>
    <m/>
    <n v="56782.679999999993"/>
  </r>
  <r>
    <x v="13"/>
    <s v="Expense"/>
    <s v="Line Item"/>
    <s v="N/A"/>
    <x v="104"/>
    <s v="Facility and Prog. Equip.Expenses 301,390"/>
    <m/>
    <m/>
  </r>
  <r>
    <x v="13"/>
    <s v="Expense"/>
    <s v="Line Item"/>
    <s v="N/A"/>
    <x v="105"/>
    <s v="Facility &amp; Prog. Equip. Depreciation 301"/>
    <m/>
    <m/>
  </r>
  <r>
    <x v="13"/>
    <s v="Expense"/>
    <s v="Line Item"/>
    <s v="N/A"/>
    <x v="106"/>
    <s v="Facility Operation/Maint./Furn.390"/>
    <m/>
    <m/>
  </r>
  <r>
    <x v="13"/>
    <s v="Expense"/>
    <s v="Line Item"/>
    <s v="N/A"/>
    <x v="107"/>
    <s v="Facility General Liability Insurance 390"/>
    <m/>
    <m/>
  </r>
  <r>
    <x v="13"/>
    <s v="Expense"/>
    <s v="Total"/>
    <s v="N/A"/>
    <x v="108"/>
    <s v="Total Occupancy"/>
    <m/>
    <n v="0"/>
  </r>
  <r>
    <x v="13"/>
    <s v="Expense"/>
    <s v="Line Item"/>
    <s v="N/A"/>
    <x v="109"/>
    <s v="Direct Care Consultant 201"/>
    <m/>
    <n v="509.24"/>
  </r>
  <r>
    <x v="13"/>
    <s v="Expense"/>
    <s v="Line Item"/>
    <s v="N/A"/>
    <x v="110"/>
    <s v="Temporary Help 202"/>
    <m/>
    <m/>
  </r>
  <r>
    <x v="13"/>
    <s v="Expense"/>
    <s v="Line Item"/>
    <s v="N/A"/>
    <x v="111"/>
    <s v="Clients and Caregivers Reimb./Stipends 203"/>
    <m/>
    <m/>
  </r>
  <r>
    <x v="13"/>
    <s v="Expense"/>
    <s v="Line Item"/>
    <s v="N/A"/>
    <x v="112"/>
    <s v="Subcontracted Direct Care 206"/>
    <m/>
    <m/>
  </r>
  <r>
    <x v="13"/>
    <s v="Expense"/>
    <s v="Line Item"/>
    <s v="N/A"/>
    <x v="113"/>
    <s v="Staff Training 204"/>
    <m/>
    <n v="150"/>
  </r>
  <r>
    <x v="13"/>
    <s v="Expense"/>
    <s v="Line Item"/>
    <s v="N/A"/>
    <x v="114"/>
    <s v="Staff Mileage / Travel 205"/>
    <m/>
    <n v="1602.29"/>
  </r>
  <r>
    <x v="13"/>
    <s v="Expense"/>
    <s v="Line Item"/>
    <s v="N/A"/>
    <x v="115"/>
    <s v="Meals 207"/>
    <m/>
    <n v="429.31"/>
  </r>
  <r>
    <x v="13"/>
    <s v="Expense"/>
    <s v="Line Item"/>
    <s v="N/A"/>
    <x v="116"/>
    <s v="Client Transportation 208"/>
    <m/>
    <m/>
  </r>
  <r>
    <x v="13"/>
    <s v="Expense"/>
    <s v="Line Item"/>
    <s v="N/A"/>
    <x v="117"/>
    <s v="Vehicle Expenses 208"/>
    <m/>
    <m/>
  </r>
  <r>
    <x v="13"/>
    <s v="Expense"/>
    <s v="Line Item"/>
    <s v="N/A"/>
    <x v="118"/>
    <s v="Vehicle Depreciation 208"/>
    <m/>
    <m/>
  </r>
  <r>
    <x v="13"/>
    <s v="Expense"/>
    <s v="Line Item"/>
    <s v="N/A"/>
    <x v="119"/>
    <s v="Incidental Medical /Medicine/Pharmacy 209"/>
    <m/>
    <m/>
  </r>
  <r>
    <x v="13"/>
    <s v="Expense"/>
    <s v="Line Item"/>
    <s v="N/A"/>
    <x v="120"/>
    <s v="Client Personal Allowances 211"/>
    <m/>
    <n v="264"/>
  </r>
  <r>
    <x v="13"/>
    <s v="Expense"/>
    <s v="Line Item"/>
    <s v="N/A"/>
    <x v="121"/>
    <s v="Provision Material Goods/Svs./Benefits 212"/>
    <m/>
    <m/>
  </r>
  <r>
    <x v="13"/>
    <s v="Expense"/>
    <s v="Line Item"/>
    <s v="N/A"/>
    <x v="122"/>
    <s v="Direct Client Wages 214"/>
    <m/>
    <m/>
  </r>
  <r>
    <x v="13"/>
    <s v="Expense"/>
    <s v="Line Item"/>
    <s v="N/A"/>
    <x v="123"/>
    <s v="Other Commercial Prod. &amp; Svs. 214"/>
    <m/>
    <m/>
  </r>
  <r>
    <x v="13"/>
    <s v="Expense"/>
    <s v="Line Item"/>
    <s v="N/A"/>
    <x v="124"/>
    <s v="Program Supplies &amp; Materials 215"/>
    <m/>
    <n v="197.92"/>
  </r>
  <r>
    <x v="13"/>
    <s v="Expense"/>
    <s v="Line Item"/>
    <s v="N/A"/>
    <x v="125"/>
    <s v="Non Charitable Expenses"/>
    <m/>
    <m/>
  </r>
  <r>
    <x v="13"/>
    <s v="Expense"/>
    <s v="Line Item"/>
    <s v="N/A"/>
    <x v="126"/>
    <s v="Other Expense"/>
    <m/>
    <m/>
  </r>
  <r>
    <x v="13"/>
    <s v="Expense"/>
    <s v="Total"/>
    <s v="N/A"/>
    <x v="127"/>
    <s v="Total Other Program Expense"/>
    <m/>
    <n v="3152.7599999999998"/>
  </r>
  <r>
    <x v="13"/>
    <s v="Expense"/>
    <s v="Line Item"/>
    <s v="N/A"/>
    <x v="128"/>
    <s v="Other Professional Fees &amp; Other Admin. Exp. 410"/>
    <m/>
    <m/>
  </r>
  <r>
    <x v="13"/>
    <s v="Expense"/>
    <s v="Line Item"/>
    <s v="N/A"/>
    <x v="129"/>
    <s v="Leased Office/Program Office Equip.410,390"/>
    <m/>
    <m/>
  </r>
  <r>
    <x v="13"/>
    <s v="Expense"/>
    <s v="Line Item"/>
    <s v="N/A"/>
    <x v="130"/>
    <s v="Office Equipment Depreciation 410"/>
    <m/>
    <m/>
  </r>
  <r>
    <x v="13"/>
    <s v="Expense"/>
    <s v="Line Item"/>
    <s v="N/A"/>
    <x v="131"/>
    <s v="Program Support 216"/>
    <m/>
    <n v="674.29"/>
  </r>
  <r>
    <x v="13"/>
    <s v="Expense"/>
    <s v="Line Item"/>
    <s v="N/A"/>
    <x v="132"/>
    <s v="Professional Insurance 410"/>
    <m/>
    <m/>
  </r>
  <r>
    <x v="13"/>
    <s v="Expense"/>
    <s v="Line Item"/>
    <s v="N/A"/>
    <x v="133"/>
    <s v="Working Capital Interest 410"/>
    <m/>
    <m/>
  </r>
  <r>
    <x v="13"/>
    <s v="Expense"/>
    <s v="Total"/>
    <s v="N/A"/>
    <x v="134"/>
    <s v="Total Direct Administrative Expense"/>
    <m/>
    <n v="674.29"/>
  </r>
  <r>
    <x v="13"/>
    <s v="Expense"/>
    <s v="Line Item"/>
    <s v="N/A"/>
    <x v="135"/>
    <s v="Admin (M&amp;G) Reporting Center Allocation"/>
    <m/>
    <n v="7238.348544920429"/>
  </r>
  <r>
    <x v="13"/>
    <s v="Expense"/>
    <s v="Total"/>
    <s v="N/A"/>
    <x v="136"/>
    <s v="Total Reimbursable Expense"/>
    <m/>
    <n v="67848.078544920427"/>
  </r>
  <r>
    <x v="13"/>
    <s v="Expense"/>
    <s v="Line Item"/>
    <s v="N/A"/>
    <x v="137"/>
    <s v="Direct State/Federal Non-Reimbursable Expense"/>
    <m/>
    <m/>
  </r>
  <r>
    <x v="13"/>
    <s v="Expense"/>
    <s v="Line Item"/>
    <s v="N/A"/>
    <x v="138"/>
    <s v="Allocation of State/Fed Non-Reimbursable Expense"/>
    <m/>
    <m/>
  </r>
  <r>
    <x v="13"/>
    <s v="Expense"/>
    <s v="Total"/>
    <s v="N/A"/>
    <x v="139"/>
    <s v="TOTAL EXPENSE"/>
    <m/>
    <n v="67848.078544920427"/>
  </r>
  <r>
    <x v="13"/>
    <s v="Expense"/>
    <s v="Total"/>
    <s v="N/A"/>
    <x v="140"/>
    <s v="TOTAL REVENUE = 53R"/>
    <m/>
    <n v="65050"/>
  </r>
  <r>
    <x v="13"/>
    <s v="Expense"/>
    <s v="Line Item"/>
    <s v="N/A"/>
    <x v="141"/>
    <s v="OPERATING RESULTS"/>
    <m/>
    <n v="-2798.0785449204268"/>
  </r>
  <r>
    <x v="13"/>
    <s v="Non-Reimbursable"/>
    <s v="Line Item"/>
    <s v="N/A"/>
    <x v="142"/>
    <s v="Direct Employee Compensation &amp; Related Exp."/>
    <m/>
    <m/>
  </r>
  <r>
    <x v="13"/>
    <s v="Non-Reimbursable"/>
    <s v="Line Item"/>
    <s v="N/A"/>
    <x v="143"/>
    <s v="Direct Occupancy"/>
    <m/>
    <m/>
  </r>
  <r>
    <x v="13"/>
    <s v="Non-Reimbursable"/>
    <s v="Line Item"/>
    <s v="N/A"/>
    <x v="144"/>
    <s v="Direct Other Program/Operating"/>
    <m/>
    <m/>
  </r>
  <r>
    <x v="13"/>
    <s v="Non-Reimbursable"/>
    <s v="Line Item"/>
    <s v="N/A"/>
    <x v="145"/>
    <s v="Direct Subcontract Expense"/>
    <m/>
    <m/>
  </r>
  <r>
    <x v="13"/>
    <s v="Non-Reimbursable"/>
    <s v="Line Item"/>
    <s v="N/A"/>
    <x v="146"/>
    <s v="Direct Administrative Expense"/>
    <m/>
    <m/>
  </r>
  <r>
    <x v="13"/>
    <s v="Non-Reimbursable"/>
    <s v="Line Item"/>
    <s v="N/A"/>
    <x v="147"/>
    <s v="Direct Other Expense"/>
    <m/>
    <m/>
  </r>
  <r>
    <x v="13"/>
    <s v="Non-Reimbursable"/>
    <s v="Line Item"/>
    <s v="N/A"/>
    <x v="148"/>
    <s v="Direct Depreciation"/>
    <m/>
    <m/>
  </r>
  <r>
    <x v="13"/>
    <s v="Non-Reimbursable"/>
    <s v="Total"/>
    <s v="N/A"/>
    <x v="149"/>
    <s v="Total Direct Non-Reimbursable (Tie to 54E)"/>
    <m/>
    <n v="0"/>
  </r>
  <r>
    <x v="13"/>
    <s v="Non-Reimbursable"/>
    <s v="Total"/>
    <s v="N/A"/>
    <x v="150"/>
    <s v="Total Direct and Allocated Non-Reimb. (54E+55E)"/>
    <m/>
    <n v="0"/>
  </r>
  <r>
    <x v="13"/>
    <s v="Non-Reimbursable"/>
    <s v="Line Item"/>
    <s v="N/A"/>
    <x v="151"/>
    <s v="Eligible Non-Reimbursable Exp. Revenue Offsets "/>
    <m/>
    <n v="0"/>
  </r>
  <r>
    <x v="13"/>
    <s v="Non-Reimbursable"/>
    <s v="Line Item"/>
    <s v="N/A"/>
    <x v="152"/>
    <s v="Capital Budget Revenue Adjustment"/>
    <m/>
    <m/>
  </r>
  <r>
    <x v="13"/>
    <s v="Non-Reimbursable"/>
    <s v="Line Item"/>
    <s v="N/A"/>
    <x v="153"/>
    <s v="Excess of Non-Reimbursable Expense Over Offsets"/>
    <m/>
    <n v="0"/>
  </r>
  <r>
    <x v="14"/>
    <s v="Revenue"/>
    <s v="Line Item"/>
    <s v="N/A"/>
    <x v="0"/>
    <s v="Contrib., Gifts, Leg., Bequests, Spec. Ev."/>
    <m/>
    <m/>
  </r>
  <r>
    <x v="14"/>
    <s v="Revenue"/>
    <s v="Line Item"/>
    <s v="N/A"/>
    <x v="1"/>
    <s v="Gov. In-Kind/Capital Budget"/>
    <m/>
    <m/>
  </r>
  <r>
    <x v="14"/>
    <s v="Revenue"/>
    <s v="Line Item"/>
    <s v="N/A"/>
    <x v="2"/>
    <s v="Private IN-Kind"/>
    <m/>
    <m/>
  </r>
  <r>
    <x v="14"/>
    <s v="Revenue"/>
    <s v="Total"/>
    <s v="N/A"/>
    <x v="3"/>
    <s v="Total Contribution and In-Kind"/>
    <m/>
    <n v="0"/>
  </r>
  <r>
    <x v="14"/>
    <s v="Revenue"/>
    <s v="Line Item"/>
    <s v="N/A"/>
    <x v="4"/>
    <s v="Mass Gov. Grant"/>
    <m/>
    <m/>
  </r>
  <r>
    <x v="14"/>
    <s v="Revenue"/>
    <s v="Line Item"/>
    <s v="N/A"/>
    <x v="5"/>
    <s v="Other Grant (exclud. Fed.Direct)"/>
    <m/>
    <m/>
  </r>
  <r>
    <x v="14"/>
    <s v="Revenue"/>
    <s v="Total"/>
    <s v="N/A"/>
    <x v="6"/>
    <s v="Total Grants"/>
    <m/>
    <n v="0"/>
  </r>
  <r>
    <x v="14"/>
    <s v="Revenue"/>
    <s v="Line Item"/>
    <s v="N/A"/>
    <x v="7"/>
    <s v="Dept. of Mental Health (DMH)"/>
    <m/>
    <m/>
  </r>
  <r>
    <x v="14"/>
    <s v="Revenue"/>
    <s v="Line Item"/>
    <s v="N/A"/>
    <x v="8"/>
    <s v="Dept.of Developmental Services(DDS/DMR)"/>
    <m/>
    <m/>
  </r>
  <r>
    <x v="14"/>
    <s v="Revenue"/>
    <s v="Line Item"/>
    <s v="N/A"/>
    <x v="9"/>
    <s v="Dept. of Public Health (DPH)"/>
    <m/>
    <m/>
  </r>
  <r>
    <x v="14"/>
    <s v="Revenue"/>
    <s v="Line Item"/>
    <s v="N/A"/>
    <x v="10"/>
    <s v="Dept.of Children and Families (DCF/DSS)"/>
    <m/>
    <n v="189126"/>
  </r>
  <r>
    <x v="14"/>
    <s v="Revenue"/>
    <s v="Line Item"/>
    <s v="N/A"/>
    <x v="11"/>
    <s v="Dept. of Transitional Assist (DTA/WEL)"/>
    <m/>
    <m/>
  </r>
  <r>
    <x v="14"/>
    <s v="Revenue"/>
    <s v="Line Item"/>
    <s v="N/A"/>
    <x v="12"/>
    <s v="Dept. of Youth Services (DYS)"/>
    <m/>
    <m/>
  </r>
  <r>
    <x v="14"/>
    <s v="Revenue"/>
    <s v="Line Item"/>
    <s v="N/A"/>
    <x v="13"/>
    <s v="Health Care Fin &amp; Policy (HCF)-Contract"/>
    <m/>
    <m/>
  </r>
  <r>
    <x v="14"/>
    <s v="Revenue"/>
    <s v="Line Item"/>
    <s v="N/A"/>
    <x v="14"/>
    <s v="Health Care Fin &amp; Policy (HCF)-UCP"/>
    <m/>
    <m/>
  </r>
  <r>
    <x v="14"/>
    <s v="Revenue"/>
    <s v="Line Item"/>
    <s v="N/A"/>
    <x v="15"/>
    <s v="MA. Comm. For the Blind (MCB)"/>
    <m/>
    <m/>
  </r>
  <r>
    <x v="14"/>
    <s v="Revenue"/>
    <s v="Line Item"/>
    <s v="N/A"/>
    <x v="16"/>
    <s v="MA. Comm. for Deaf &amp; H H (MCD)"/>
    <m/>
    <m/>
  </r>
  <r>
    <x v="14"/>
    <s v="Revenue"/>
    <s v="Line Item"/>
    <s v="N/A"/>
    <x v="17"/>
    <s v="MA. Rehabilitation Commission (MRC)"/>
    <m/>
    <m/>
  </r>
  <r>
    <x v="14"/>
    <s v="Revenue"/>
    <s v="Line Item"/>
    <s v="N/A"/>
    <x v="18"/>
    <s v="MA. Off. for Refugees &amp; Immigr.(ORI)"/>
    <m/>
    <m/>
  </r>
  <r>
    <x v="14"/>
    <s v="Revenue"/>
    <s v="Line Item"/>
    <s v="N/A"/>
    <x v="19"/>
    <s v="Dept.of Early Educ. &amp; Care  (EEC)-Contract"/>
    <m/>
    <m/>
  </r>
  <r>
    <x v="14"/>
    <s v="Revenue"/>
    <s v="Line Item"/>
    <s v="N/A"/>
    <x v="20"/>
    <s v="Dept.of Early Educ. &amp; Care (EEC)-Voucher"/>
    <m/>
    <m/>
  </r>
  <r>
    <x v="14"/>
    <s v="Revenue"/>
    <s v="Line Item"/>
    <s v="N/A"/>
    <x v="21"/>
    <s v="Dept of Correction (DOC)"/>
    <m/>
    <m/>
  </r>
  <r>
    <x v="14"/>
    <s v="Revenue"/>
    <s v="Line Item"/>
    <s v="N/A"/>
    <x v="22"/>
    <s v="Dept. of Elementary &amp; Secondary Educ. (DOE)"/>
    <m/>
    <m/>
  </r>
  <r>
    <x v="14"/>
    <s v="Revenue"/>
    <s v="Line Item"/>
    <s v="N/A"/>
    <x v="23"/>
    <s v="Parole Board (PAR)"/>
    <m/>
    <m/>
  </r>
  <r>
    <x v="14"/>
    <s v="Revenue"/>
    <s v="Line Item"/>
    <s v="N/A"/>
    <x v="24"/>
    <s v="Veteran's Services (VET)"/>
    <m/>
    <m/>
  </r>
  <r>
    <x v="14"/>
    <s v="Revenue"/>
    <s v="Line Item"/>
    <s v="N/A"/>
    <x v="25"/>
    <s v="Ex. Off. of Elder Affairs (ELD)"/>
    <m/>
    <m/>
  </r>
  <r>
    <x v="14"/>
    <s v="Revenue"/>
    <s v="Line Item"/>
    <s v="N/A"/>
    <x v="26"/>
    <s v="Div.of Housing &amp; Community Develop(OCD)"/>
    <m/>
    <m/>
  </r>
  <r>
    <x v="14"/>
    <s v="Revenue"/>
    <s v="Line Item"/>
    <s v="N/A"/>
    <x v="27"/>
    <s v="POS Subcontract"/>
    <m/>
    <m/>
  </r>
  <r>
    <x v="14"/>
    <s v="Revenue"/>
    <s v="Line Item"/>
    <s v="N/A"/>
    <x v="28"/>
    <s v="Other Mass. State Agency POS"/>
    <m/>
    <n v="1231"/>
  </r>
  <r>
    <x v="14"/>
    <s v="Revenue"/>
    <s v="Line Item"/>
    <s v="N/A"/>
    <x v="29"/>
    <s v="Mass State Agency Non - POS"/>
    <m/>
    <m/>
  </r>
  <r>
    <x v="14"/>
    <s v="Revenue"/>
    <s v="Line Item"/>
    <s v="N/A"/>
    <x v="30"/>
    <s v="Mass. Local Govt/Quasi-Govt. Entities"/>
    <m/>
    <m/>
  </r>
  <r>
    <x v="14"/>
    <s v="Revenue"/>
    <s v="Line Item"/>
    <s v="N/A"/>
    <x v="31"/>
    <s v="Non-Mass. State/Local Government"/>
    <m/>
    <m/>
  </r>
  <r>
    <x v="14"/>
    <s v="Revenue"/>
    <s v="Line Item"/>
    <s v="N/A"/>
    <x v="32"/>
    <s v="Direct Federal Grants/Contracts"/>
    <m/>
    <m/>
  </r>
  <r>
    <x v="14"/>
    <s v="Revenue"/>
    <s v="Line Item"/>
    <s v="N/A"/>
    <x v="33"/>
    <s v="Medicaid - Direct Payments"/>
    <m/>
    <m/>
  </r>
  <r>
    <x v="14"/>
    <s v="Revenue"/>
    <s v="Line Item"/>
    <s v="N/A"/>
    <x v="34"/>
    <s v="Medicaid - MBHP Subcontract"/>
    <m/>
    <m/>
  </r>
  <r>
    <x v="14"/>
    <s v="Revenue"/>
    <s v="Line Item"/>
    <s v="N/A"/>
    <x v="35"/>
    <s v="Medicare"/>
    <m/>
    <m/>
  </r>
  <r>
    <x v="14"/>
    <s v="Revenue"/>
    <s v="Line Item"/>
    <s v="N/A"/>
    <x v="36"/>
    <s v="Mass. Govt. Client Stipends"/>
    <m/>
    <m/>
  </r>
  <r>
    <x v="14"/>
    <s v="Revenue"/>
    <s v="Line Item"/>
    <s v="N/A"/>
    <x v="37"/>
    <s v="Client Resources"/>
    <m/>
    <m/>
  </r>
  <r>
    <x v="14"/>
    <s v="Revenue"/>
    <s v="Line Item"/>
    <s v="N/A"/>
    <x v="38"/>
    <s v="Mass. spon.client SF/3rd Pty offsets"/>
    <m/>
    <m/>
  </r>
  <r>
    <x v="14"/>
    <s v="Revenue"/>
    <s v="Line Item"/>
    <s v="N/A"/>
    <x v="39"/>
    <s v="Other Publicly sponsored client offsets"/>
    <m/>
    <m/>
  </r>
  <r>
    <x v="14"/>
    <s v="Revenue"/>
    <s v="Line Item"/>
    <s v="N/A"/>
    <x v="40"/>
    <s v="Private Client Fees (excluding 3rd Pty)"/>
    <m/>
    <m/>
  </r>
  <r>
    <x v="14"/>
    <s v="Revenue"/>
    <s v="Line Item"/>
    <s v="N/A"/>
    <x v="41"/>
    <s v="Private Client 3rd Pty/other offsets"/>
    <m/>
    <m/>
  </r>
  <r>
    <x v="14"/>
    <s v="Revenue"/>
    <s v="Total"/>
    <s v="N/A"/>
    <x v="42"/>
    <s v="Total Assistance and Fees"/>
    <m/>
    <n v="190357"/>
  </r>
  <r>
    <x v="14"/>
    <s v="Revenue"/>
    <s v="Line Item"/>
    <s v="N/A"/>
    <x v="43"/>
    <s v="Federated Fundraising"/>
    <m/>
    <m/>
  </r>
  <r>
    <x v="14"/>
    <s v="Revenue"/>
    <s v="Line Item"/>
    <s v="N/A"/>
    <x v="44"/>
    <s v="Commercial Activities"/>
    <m/>
    <m/>
  </r>
  <r>
    <x v="14"/>
    <s v="Revenue"/>
    <s v="Line Item"/>
    <s v="N/A"/>
    <x v="45"/>
    <s v="Non-Charitable Revenue"/>
    <m/>
    <m/>
  </r>
  <r>
    <x v="14"/>
    <s v="Revenue"/>
    <s v="Line Item"/>
    <s v="N/A"/>
    <x v="46"/>
    <s v="Investment Revenue"/>
    <m/>
    <m/>
  </r>
  <r>
    <x v="14"/>
    <s v="Revenue"/>
    <s v="Line Item"/>
    <s v="N/A"/>
    <x v="47"/>
    <s v="Other Revenue"/>
    <m/>
    <m/>
  </r>
  <r>
    <x v="14"/>
    <s v="Revenue"/>
    <s v="Line Item"/>
    <s v="N/A"/>
    <x v="48"/>
    <s v="Allocated Admin (M&amp;G) Revenue"/>
    <m/>
    <m/>
  </r>
  <r>
    <x v="14"/>
    <s v="Revenue"/>
    <s v="Line Item"/>
    <s v="N/A"/>
    <x v="49"/>
    <s v="Released Net Assets-Program"/>
    <m/>
    <m/>
  </r>
  <r>
    <x v="14"/>
    <s v="Revenue"/>
    <s v="Line Item"/>
    <s v="N/A"/>
    <x v="50"/>
    <s v="Released Net Assets-Equipment"/>
    <m/>
    <m/>
  </r>
  <r>
    <x v="14"/>
    <s v="Revenue"/>
    <s v="Line Item"/>
    <s v="N/A"/>
    <x v="51"/>
    <s v="Released Net Assets-Time"/>
    <m/>
    <m/>
  </r>
  <r>
    <x v="14"/>
    <s v="Revenue"/>
    <s v="Total"/>
    <s v="N/A"/>
    <x v="52"/>
    <s v="Total Revenue = 57E"/>
    <m/>
    <n v="190357"/>
  </r>
  <r>
    <x v="14"/>
    <s v="Salary Expense"/>
    <s v="Line Item"/>
    <s v="Management"/>
    <x v="53"/>
    <s v="Program Director (UFR Title 102)"/>
    <n v="0.3"/>
    <n v="12222"/>
  </r>
  <r>
    <x v="14"/>
    <s v="Salary Expense"/>
    <s v="Line Item"/>
    <s v="Management"/>
    <x v="54"/>
    <s v="Program Function Manager (UFR Title 101)"/>
    <n v="0.04"/>
    <n v="3253"/>
  </r>
  <r>
    <x v="14"/>
    <s v="Salary Expense"/>
    <s v="Line Item"/>
    <s v="Management"/>
    <x v="55"/>
    <s v="Asst. Program Director (UFR Title 103)"/>
    <m/>
    <m/>
  </r>
  <r>
    <x v="14"/>
    <s v="Salary Expense"/>
    <s v="Line Item"/>
    <s v="Management"/>
    <x v="56"/>
    <s v="Supervising Professional (UFR Title 104) "/>
    <n v="0.03"/>
    <n v="1580"/>
  </r>
  <r>
    <x v="14"/>
    <s v="Salary Expense"/>
    <s v="Line Item"/>
    <s v="Direct Care"/>
    <x v="57"/>
    <s v="Physician &amp; Psychiatrist  (UFR Title 105 &amp; 121)"/>
    <m/>
    <m/>
  </r>
  <r>
    <x v="14"/>
    <s v="Salary Expense"/>
    <s v="Line Item"/>
    <s v="Direct Care"/>
    <x v="58"/>
    <s v="Physician Asst. (UFR Title 106)"/>
    <m/>
    <m/>
  </r>
  <r>
    <x v="14"/>
    <s v="Salary Expense"/>
    <s v="Line Item"/>
    <s v="Direct Care"/>
    <x v="59"/>
    <s v="N. Midwife, N.P., Psych N.,N.A., R.N.- MA (Title 107)"/>
    <m/>
    <m/>
  </r>
  <r>
    <x v="14"/>
    <s v="Salary Expense"/>
    <s v="Line Item"/>
    <s v="Direct Care"/>
    <x v="60"/>
    <s v="R.N. - Non Masters (UFR Title 108)"/>
    <m/>
    <m/>
  </r>
  <r>
    <x v="14"/>
    <s v="Salary Expense"/>
    <s v="Line Item"/>
    <s v="Direct Care"/>
    <x v="61"/>
    <s v="L.P.N. (UFR Title 109) "/>
    <m/>
    <m/>
  </r>
  <r>
    <x v="14"/>
    <s v="Salary Expense"/>
    <s v="Line Item"/>
    <s v="Direct Care"/>
    <x v="62"/>
    <s v="Pharmacist (UFR Title 110)"/>
    <m/>
    <m/>
  </r>
  <r>
    <x v="14"/>
    <s v="Salary Expense"/>
    <s v="Line Item"/>
    <s v="Direct Care"/>
    <x v="63"/>
    <s v="Occupational Therapist (UFR Title 111)"/>
    <m/>
    <m/>
  </r>
  <r>
    <x v="14"/>
    <s v="Salary Expense"/>
    <s v="Line Item"/>
    <s v="Direct Care"/>
    <x v="64"/>
    <s v="Physical Therapist (UFR Title 112)"/>
    <m/>
    <m/>
  </r>
  <r>
    <x v="14"/>
    <s v="Salary Expense"/>
    <s v="Line Item"/>
    <s v="Direct Care"/>
    <x v="65"/>
    <s v="Speech / Lang. Pathol., Audiologist (UFR Title 113)"/>
    <m/>
    <m/>
  </r>
  <r>
    <x v="14"/>
    <s v="Salary Expense"/>
    <s v="Line Item"/>
    <s v="Direct Care"/>
    <x v="66"/>
    <s v="Dietician / Nutritionist (UFR Title 114)"/>
    <m/>
    <m/>
  </r>
  <r>
    <x v="14"/>
    <s v="Salary Expense"/>
    <s v="Line Item"/>
    <s v="Direct Care"/>
    <x v="67"/>
    <s v="Spec. Education Teacher (UFR Title 115)"/>
    <m/>
    <m/>
  </r>
  <r>
    <x v="14"/>
    <s v="Salary Expense"/>
    <s v="Line Item"/>
    <s v="Direct Care"/>
    <x v="68"/>
    <s v="Teacher (UFR Title 116)"/>
    <m/>
    <m/>
  </r>
  <r>
    <x v="14"/>
    <s v="Salary Expense"/>
    <s v="Line Item"/>
    <s v="Direct Care"/>
    <x v="69"/>
    <s v="Day Care Director (UFR Title 117)"/>
    <m/>
    <m/>
  </r>
  <r>
    <x v="14"/>
    <s v="Salary Expense"/>
    <s v="Line Item"/>
    <s v="Direct Care"/>
    <x v="70"/>
    <s v="Day Care Lead Teacher (UFR Title 118)"/>
    <m/>
    <m/>
  </r>
  <r>
    <x v="14"/>
    <s v="Salary Expense"/>
    <s v="Line Item"/>
    <s v="Direct Care"/>
    <x v="71"/>
    <s v="Day Care Teacher (UFR Title 119)"/>
    <m/>
    <m/>
  </r>
  <r>
    <x v="14"/>
    <s v="Salary Expense"/>
    <s v="Line Item"/>
    <s v="Direct Care"/>
    <x v="72"/>
    <s v="Day Care Asst. Teacher / Aide (UFR Title 120)"/>
    <m/>
    <m/>
  </r>
  <r>
    <x v="14"/>
    <s v="Salary Expense"/>
    <s v="Line Item"/>
    <s v="Direct Care"/>
    <x v="73"/>
    <s v="Psychologist - Doctorate (UFR Title 122)"/>
    <m/>
    <m/>
  </r>
  <r>
    <x v="14"/>
    <s v="Salary Expense"/>
    <s v="Line Item"/>
    <s v="Direct Care"/>
    <x v="74"/>
    <s v="Clinician-(formerly Psych.Masters)(UFR Title 123)"/>
    <m/>
    <m/>
  </r>
  <r>
    <x v="14"/>
    <s v="Salary Expense"/>
    <s v="Line Item"/>
    <s v="Direct Care"/>
    <x v="75"/>
    <s v="Social Worker - L.I.C.S.W. (UFR Title 124)"/>
    <m/>
    <m/>
  </r>
  <r>
    <x v="14"/>
    <s v="Salary Expense"/>
    <s v="Line Item"/>
    <s v="Direct Care"/>
    <x v="76"/>
    <s v="Social Worker - L.C.S.W., L.S.W (UFR Title 125 &amp; 126)"/>
    <m/>
    <m/>
  </r>
  <r>
    <x v="14"/>
    <s v="Salary Expense"/>
    <s v="Line Item"/>
    <s v="Direct Care"/>
    <x v="77"/>
    <s v="Licensed Counselor (UFR Title 127)"/>
    <m/>
    <m/>
  </r>
  <r>
    <x v="14"/>
    <s v="Salary Expense"/>
    <s v="Line Item"/>
    <s v="Direct Care"/>
    <x v="78"/>
    <s v="Cert. Voc. Rehab. Counselor (UFR Title 128)"/>
    <m/>
    <m/>
  </r>
  <r>
    <x v="14"/>
    <s v="Salary Expense"/>
    <s v="Line Item"/>
    <s v="Direct Care"/>
    <x v="79"/>
    <s v="Cert. Alch. &amp;/or Drug Abuse Counselor (UFR Title 129)"/>
    <m/>
    <m/>
  </r>
  <r>
    <x v="14"/>
    <s v="Salary Expense"/>
    <s v="Line Item"/>
    <s v="Direct Care"/>
    <x v="80"/>
    <s v="Counselor (UFR Title 130)"/>
    <m/>
    <m/>
  </r>
  <r>
    <x v="14"/>
    <s v="Salary Expense"/>
    <s v="Line Item"/>
    <s v="Direct Care"/>
    <x v="81"/>
    <s v="Case Worker / Manager - Masters (UFR Title 131)"/>
    <m/>
    <m/>
  </r>
  <r>
    <x v="14"/>
    <s v="Salary Expense"/>
    <s v="Line Item"/>
    <s v="Direct Care"/>
    <x v="82"/>
    <s v="Case Worker / Manager (UFR Title 132)"/>
    <n v="2.17"/>
    <n v="55865"/>
  </r>
  <r>
    <x v="14"/>
    <s v="Salary Expense"/>
    <s v="Line Item"/>
    <s v="Direct Care"/>
    <x v="83"/>
    <s v="Direct Care / Prog. Staff Superv. (UFR Title 133)"/>
    <m/>
    <m/>
  </r>
  <r>
    <x v="14"/>
    <s v="Salary Expense"/>
    <s v="Line Item"/>
    <s v="Direct Care"/>
    <x v="84"/>
    <s v="Direct Care / Prog. Staff III (UFR Title 134)"/>
    <m/>
    <m/>
  </r>
  <r>
    <x v="14"/>
    <s v="Salary Expense"/>
    <s v="Line Item"/>
    <s v="Direct Care"/>
    <x v="85"/>
    <s v="Direct Care / Prog. Staff II (UFR Title 135)"/>
    <m/>
    <m/>
  </r>
  <r>
    <x v="14"/>
    <s v="Salary Expense"/>
    <s v="Line Item"/>
    <s v="Direct Care"/>
    <x v="86"/>
    <s v="Direct Care / Prog. Staff I (UFR Title 136)"/>
    <m/>
    <m/>
  </r>
  <r>
    <x v="14"/>
    <s v="Salary Expense"/>
    <s v="Line Item"/>
    <s v="Clerical/Support"/>
    <x v="87"/>
    <s v="Prog. Secretarial / Clerical Staff (UFR Title 137)"/>
    <n v="0.16"/>
    <n v="3840.74"/>
  </r>
  <r>
    <x v="14"/>
    <s v="Salary Expense"/>
    <s v="Line Item"/>
    <s v="Clerical/Support"/>
    <x v="88"/>
    <s v="Maintainence, House/Groundskeeping, Cook 138"/>
    <n v="0.21"/>
    <n v="5222"/>
  </r>
  <r>
    <x v="14"/>
    <s v="Salary Expense"/>
    <s v="Line Item"/>
    <s v="Clerical/Support"/>
    <x v="89"/>
    <s v="Direct Care / Driver Staff (UFR Title 138)"/>
    <m/>
    <m/>
  </r>
  <r>
    <x v="14"/>
    <s v="Salary Expense"/>
    <s v="Line Item"/>
    <s v="N/A"/>
    <x v="90"/>
    <s v="Direct Care Overtime, Shift Differential and Relief "/>
    <s v="XXXXXX"/>
    <n v="42.98"/>
  </r>
  <r>
    <x v="14"/>
    <s v="Salary Expense"/>
    <s v="Total"/>
    <s v="N/A"/>
    <x v="91"/>
    <s v="Total Direct Program Staff = 1E"/>
    <n v="2.91"/>
    <n v="82025.72"/>
  </r>
  <r>
    <x v="14"/>
    <s v="Expense"/>
    <s v="Total"/>
    <s v="N/A"/>
    <x v="92"/>
    <s v="Total Direct Program Staff = 39S"/>
    <n v="2.91"/>
    <n v="82025.72"/>
  </r>
  <r>
    <x v="14"/>
    <s v="Expense"/>
    <s v="Line Item"/>
    <s v="N/A"/>
    <x v="93"/>
    <s v="Chief Executive Officer"/>
    <m/>
    <m/>
  </r>
  <r>
    <x v="14"/>
    <s v="Expense"/>
    <s v="Line Item"/>
    <s v="N/A"/>
    <x v="94"/>
    <s v="Chief Financial Officer"/>
    <m/>
    <m/>
  </r>
  <r>
    <x v="14"/>
    <s v="Expense"/>
    <s v="Line Item"/>
    <s v="N/A"/>
    <x v="95"/>
    <s v="Accting/Clerical Support"/>
    <m/>
    <m/>
  </r>
  <r>
    <x v="14"/>
    <s v="Expense"/>
    <s v="Line Item"/>
    <s v="N/A"/>
    <x v="96"/>
    <s v="Admin Maint/House-Grndskeeping"/>
    <m/>
    <m/>
  </r>
  <r>
    <x v="14"/>
    <s v="Expense"/>
    <s v="Total"/>
    <s v="N/A"/>
    <x v="97"/>
    <s v="Total Admin Employee"/>
    <n v="0"/>
    <n v="0"/>
  </r>
  <r>
    <x v="14"/>
    <s v="Expense"/>
    <s v="Line Item"/>
    <s v="N/A"/>
    <x v="98"/>
    <s v="Commerical products &amp; Svs/Mkting"/>
    <m/>
    <m/>
  </r>
  <r>
    <x v="14"/>
    <s v="Expense"/>
    <s v="Total"/>
    <s v="N/A"/>
    <x v="99"/>
    <s v="Total FTE/Salary/Wages"/>
    <n v="2.91"/>
    <n v="82025.72"/>
  </r>
  <r>
    <x v="14"/>
    <s v="Expense"/>
    <s v="Line Item"/>
    <s v="N/A"/>
    <x v="100"/>
    <s v="Payroll Taxes 150"/>
    <m/>
    <n v="7751"/>
  </r>
  <r>
    <x v="14"/>
    <s v="Expense"/>
    <s v="Line Item"/>
    <s v="N/A"/>
    <x v="101"/>
    <s v="Fringe Benefits 151"/>
    <m/>
    <n v="9883"/>
  </r>
  <r>
    <x v="14"/>
    <s v="Expense"/>
    <s v="Line Item"/>
    <s v="N/A"/>
    <x v="102"/>
    <s v="Accrual Adjustments"/>
    <m/>
    <n v="2142"/>
  </r>
  <r>
    <x v="14"/>
    <s v="Expense"/>
    <s v="Total"/>
    <s v="N/A"/>
    <x v="103"/>
    <s v="Total Employee Compensation &amp; Rel. Exp."/>
    <m/>
    <n v="101801.72"/>
  </r>
  <r>
    <x v="14"/>
    <s v="Expense"/>
    <s v="Line Item"/>
    <s v="N/A"/>
    <x v="104"/>
    <s v="Facility and Prog. Equip.Expenses 301,390"/>
    <m/>
    <n v="1939"/>
  </r>
  <r>
    <x v="14"/>
    <s v="Expense"/>
    <s v="Line Item"/>
    <s v="N/A"/>
    <x v="105"/>
    <s v="Facility &amp; Prog. Equip. Depreciation 301"/>
    <m/>
    <n v="6477"/>
  </r>
  <r>
    <x v="14"/>
    <s v="Expense"/>
    <s v="Line Item"/>
    <s v="N/A"/>
    <x v="106"/>
    <s v="Facility Operation/Maint./Furn.390"/>
    <m/>
    <n v="7065"/>
  </r>
  <r>
    <x v="14"/>
    <s v="Expense"/>
    <s v="Line Item"/>
    <s v="N/A"/>
    <x v="107"/>
    <s v="Facility General Liability Insurance 390"/>
    <m/>
    <n v="924"/>
  </r>
  <r>
    <x v="14"/>
    <s v="Expense"/>
    <s v="Total"/>
    <s v="N/A"/>
    <x v="108"/>
    <s v="Total Occupancy"/>
    <m/>
    <n v="16405"/>
  </r>
  <r>
    <x v="14"/>
    <s v="Expense"/>
    <s v="Line Item"/>
    <s v="N/A"/>
    <x v="109"/>
    <s v="Direct Care Consultant 201"/>
    <m/>
    <m/>
  </r>
  <r>
    <x v="14"/>
    <s v="Expense"/>
    <s v="Line Item"/>
    <s v="N/A"/>
    <x v="110"/>
    <s v="Temporary Help 202"/>
    <m/>
    <m/>
  </r>
  <r>
    <x v="14"/>
    <s v="Expense"/>
    <s v="Line Item"/>
    <s v="N/A"/>
    <x v="111"/>
    <s v="Clients and Caregivers Reimb./Stipends 203"/>
    <m/>
    <m/>
  </r>
  <r>
    <x v="14"/>
    <s v="Expense"/>
    <s v="Line Item"/>
    <s v="N/A"/>
    <x v="112"/>
    <s v="Subcontracted Direct Care 206"/>
    <m/>
    <m/>
  </r>
  <r>
    <x v="14"/>
    <s v="Expense"/>
    <s v="Line Item"/>
    <s v="N/A"/>
    <x v="113"/>
    <s v="Staff Training 204"/>
    <m/>
    <n v="525"/>
  </r>
  <r>
    <x v="14"/>
    <s v="Expense"/>
    <s v="Line Item"/>
    <s v="N/A"/>
    <x v="114"/>
    <s v="Staff Mileage / Travel 205"/>
    <m/>
    <n v="7365"/>
  </r>
  <r>
    <x v="14"/>
    <s v="Expense"/>
    <s v="Line Item"/>
    <s v="N/A"/>
    <x v="115"/>
    <s v="Meals 207"/>
    <m/>
    <n v="592"/>
  </r>
  <r>
    <x v="14"/>
    <s v="Expense"/>
    <s v="Line Item"/>
    <s v="N/A"/>
    <x v="116"/>
    <s v="Client Transportation 208"/>
    <m/>
    <m/>
  </r>
  <r>
    <x v="14"/>
    <s v="Expense"/>
    <s v="Line Item"/>
    <s v="N/A"/>
    <x v="117"/>
    <s v="Vehicle Expenses 208"/>
    <m/>
    <n v="133"/>
  </r>
  <r>
    <x v="14"/>
    <s v="Expense"/>
    <s v="Line Item"/>
    <s v="N/A"/>
    <x v="118"/>
    <s v="Vehicle Depreciation 208"/>
    <m/>
    <n v="165"/>
  </r>
  <r>
    <x v="14"/>
    <s v="Expense"/>
    <s v="Line Item"/>
    <s v="N/A"/>
    <x v="119"/>
    <s v="Incidental Medical /Medicine/Pharmacy 209"/>
    <m/>
    <m/>
  </r>
  <r>
    <x v="14"/>
    <s v="Expense"/>
    <s v="Line Item"/>
    <s v="N/A"/>
    <x v="120"/>
    <s v="Client Personal Allowances 211"/>
    <m/>
    <n v="1378"/>
  </r>
  <r>
    <x v="14"/>
    <s v="Expense"/>
    <s v="Line Item"/>
    <s v="N/A"/>
    <x v="121"/>
    <s v="Provision Material Goods/Svs./Benefits 212"/>
    <m/>
    <m/>
  </r>
  <r>
    <x v="14"/>
    <s v="Expense"/>
    <s v="Line Item"/>
    <s v="N/A"/>
    <x v="122"/>
    <s v="Direct Client Wages 214"/>
    <m/>
    <m/>
  </r>
  <r>
    <x v="14"/>
    <s v="Expense"/>
    <s v="Line Item"/>
    <s v="N/A"/>
    <x v="123"/>
    <s v="Other Commercial Prod. &amp; Svs. 214"/>
    <m/>
    <m/>
  </r>
  <r>
    <x v="14"/>
    <s v="Expense"/>
    <s v="Line Item"/>
    <s v="N/A"/>
    <x v="124"/>
    <s v="Program Supplies &amp; Materials 215"/>
    <m/>
    <n v="3890"/>
  </r>
  <r>
    <x v="14"/>
    <s v="Expense"/>
    <s v="Line Item"/>
    <s v="N/A"/>
    <x v="125"/>
    <s v="Non Charitable Expenses"/>
    <m/>
    <m/>
  </r>
  <r>
    <x v="14"/>
    <s v="Expense"/>
    <s v="Line Item"/>
    <s v="N/A"/>
    <x v="126"/>
    <s v="Other Expense"/>
    <m/>
    <m/>
  </r>
  <r>
    <x v="14"/>
    <s v="Expense"/>
    <s v="Total"/>
    <s v="N/A"/>
    <x v="127"/>
    <s v="Total Other Program Expense"/>
    <m/>
    <n v="14048"/>
  </r>
  <r>
    <x v="14"/>
    <s v="Expense"/>
    <s v="Line Item"/>
    <s v="N/A"/>
    <x v="128"/>
    <s v="Other Professional Fees &amp; Other Admin. Exp. 410"/>
    <m/>
    <n v="124"/>
  </r>
  <r>
    <x v="14"/>
    <s v="Expense"/>
    <s v="Line Item"/>
    <s v="N/A"/>
    <x v="129"/>
    <s v="Leased Office/Program Office Equip.410,390"/>
    <m/>
    <m/>
  </r>
  <r>
    <x v="14"/>
    <s v="Expense"/>
    <s v="Line Item"/>
    <s v="N/A"/>
    <x v="130"/>
    <s v="Office Equipment Depreciation 410"/>
    <m/>
    <n v="67"/>
  </r>
  <r>
    <x v="14"/>
    <s v="Expense"/>
    <s v="Line Item"/>
    <s v="N/A"/>
    <x v="131"/>
    <s v="Program Support 216"/>
    <m/>
    <n v="10325"/>
  </r>
  <r>
    <x v="14"/>
    <s v="Expense"/>
    <s v="Line Item"/>
    <s v="N/A"/>
    <x v="132"/>
    <s v="Professional Insurance 410"/>
    <m/>
    <m/>
  </r>
  <r>
    <x v="14"/>
    <s v="Expense"/>
    <s v="Line Item"/>
    <s v="N/A"/>
    <x v="133"/>
    <s v="Working Capital Interest 410"/>
    <m/>
    <m/>
  </r>
  <r>
    <x v="14"/>
    <s v="Expense"/>
    <s v="Total"/>
    <s v="N/A"/>
    <x v="134"/>
    <s v="Total Direct Administrative Expense"/>
    <m/>
    <n v="10516"/>
  </r>
  <r>
    <x v="14"/>
    <s v="Expense"/>
    <s v="Line Item"/>
    <s v="N/A"/>
    <x v="135"/>
    <s v="Admin (M&amp;G) Reporting Center Allocation"/>
    <m/>
    <n v="32341.233251898182"/>
  </r>
  <r>
    <x v="14"/>
    <s v="Expense"/>
    <s v="Total"/>
    <s v="N/A"/>
    <x v="136"/>
    <s v="Total Reimbursable Expense"/>
    <m/>
    <n v="175111.95325189817"/>
  </r>
  <r>
    <x v="14"/>
    <s v="Expense"/>
    <s v="Line Item"/>
    <s v="N/A"/>
    <x v="137"/>
    <s v="Direct State/Federal Non-Reimbursable Expense"/>
    <m/>
    <m/>
  </r>
  <r>
    <x v="14"/>
    <s v="Expense"/>
    <s v="Line Item"/>
    <s v="N/A"/>
    <x v="138"/>
    <s v="Allocation of State/Fed Non-Reimbursable Expense"/>
    <m/>
    <m/>
  </r>
  <r>
    <x v="14"/>
    <s v="Expense"/>
    <s v="Total"/>
    <s v="N/A"/>
    <x v="139"/>
    <s v="TOTAL EXPENSE"/>
    <m/>
    <n v="175111.95325189817"/>
  </r>
  <r>
    <x v="14"/>
    <s v="Expense"/>
    <s v="Total"/>
    <s v="N/A"/>
    <x v="140"/>
    <s v="TOTAL REVENUE = 53R"/>
    <m/>
    <n v="190357"/>
  </r>
  <r>
    <x v="14"/>
    <s v="Expense"/>
    <s v="Line Item"/>
    <s v="N/A"/>
    <x v="141"/>
    <s v="OPERATING RESULTS"/>
    <m/>
    <n v="15245.046748101828"/>
  </r>
  <r>
    <x v="14"/>
    <s v="Non-Reimbursable"/>
    <s v="Line Item"/>
    <s v="N/A"/>
    <x v="142"/>
    <s v="Direct Employee Compensation &amp; Related Exp."/>
    <m/>
    <m/>
  </r>
  <r>
    <x v="14"/>
    <s v="Non-Reimbursable"/>
    <s v="Line Item"/>
    <s v="N/A"/>
    <x v="143"/>
    <s v="Direct Occupancy"/>
    <m/>
    <m/>
  </r>
  <r>
    <x v="14"/>
    <s v="Non-Reimbursable"/>
    <s v="Line Item"/>
    <s v="N/A"/>
    <x v="144"/>
    <s v="Direct Other Program/Operating"/>
    <m/>
    <m/>
  </r>
  <r>
    <x v="14"/>
    <s v="Non-Reimbursable"/>
    <s v="Line Item"/>
    <s v="N/A"/>
    <x v="145"/>
    <s v="Direct Subcontract Expense"/>
    <m/>
    <m/>
  </r>
  <r>
    <x v="14"/>
    <s v="Non-Reimbursable"/>
    <s v="Line Item"/>
    <s v="N/A"/>
    <x v="146"/>
    <s v="Direct Administrative Expense"/>
    <m/>
    <m/>
  </r>
  <r>
    <x v="14"/>
    <s v="Non-Reimbursable"/>
    <s v="Line Item"/>
    <s v="N/A"/>
    <x v="147"/>
    <s v="Direct Other Expense"/>
    <m/>
    <m/>
  </r>
  <r>
    <x v="14"/>
    <s v="Non-Reimbursable"/>
    <s v="Line Item"/>
    <s v="N/A"/>
    <x v="148"/>
    <s v="Direct Depreciation"/>
    <m/>
    <m/>
  </r>
  <r>
    <x v="14"/>
    <s v="Non-Reimbursable"/>
    <s v="Total"/>
    <s v="N/A"/>
    <x v="149"/>
    <s v="Total Direct Non-Reimbursable (Tie to 54E)"/>
    <m/>
    <n v="0"/>
  </r>
  <r>
    <x v="14"/>
    <s v="Non-Reimbursable"/>
    <s v="Total"/>
    <s v="N/A"/>
    <x v="150"/>
    <s v="Total Direct and Allocated Non-Reimb. (54E+55E)"/>
    <m/>
    <n v="0"/>
  </r>
  <r>
    <x v="14"/>
    <s v="Non-Reimbursable"/>
    <s v="Line Item"/>
    <s v="N/A"/>
    <x v="151"/>
    <s v="Eligible Non-Reimbursable Exp. Revenue Offsets "/>
    <m/>
    <n v="0"/>
  </r>
  <r>
    <x v="14"/>
    <s v="Non-Reimbursable"/>
    <s v="Line Item"/>
    <s v="N/A"/>
    <x v="152"/>
    <s v="Capital Budget Revenue Adjustment"/>
    <m/>
    <m/>
  </r>
  <r>
    <x v="14"/>
    <s v="Non-Reimbursable"/>
    <s v="Line Item"/>
    <s v="N/A"/>
    <x v="153"/>
    <s v="Excess of Non-Reimbursable Expense Over Offsets"/>
    <m/>
    <n v="0"/>
  </r>
  <r>
    <x v="15"/>
    <s v="Revenue"/>
    <s v="Line Item"/>
    <s v="N/A"/>
    <x v="0"/>
    <s v="Contrib., Gifts, Leg., Bequests, Spec. Ev."/>
    <m/>
    <m/>
  </r>
  <r>
    <x v="15"/>
    <s v="Revenue"/>
    <s v="Line Item"/>
    <s v="N/A"/>
    <x v="1"/>
    <s v="Gov. In-Kind/Capital Budget"/>
    <m/>
    <m/>
  </r>
  <r>
    <x v="15"/>
    <s v="Revenue"/>
    <s v="Line Item"/>
    <s v="N/A"/>
    <x v="2"/>
    <s v="Private IN-Kind"/>
    <m/>
    <m/>
  </r>
  <r>
    <x v="15"/>
    <s v="Revenue"/>
    <s v="Total"/>
    <s v="N/A"/>
    <x v="3"/>
    <s v="Total Contribution and In-Kind"/>
    <m/>
    <n v="0"/>
  </r>
  <r>
    <x v="15"/>
    <s v="Revenue"/>
    <s v="Line Item"/>
    <s v="N/A"/>
    <x v="4"/>
    <s v="Mass Gov. Grant"/>
    <m/>
    <m/>
  </r>
  <r>
    <x v="15"/>
    <s v="Revenue"/>
    <s v="Line Item"/>
    <s v="N/A"/>
    <x v="5"/>
    <s v="Other Grant (exclud. Fed.Direct)"/>
    <m/>
    <m/>
  </r>
  <r>
    <x v="15"/>
    <s v="Revenue"/>
    <s v="Total"/>
    <s v="N/A"/>
    <x v="6"/>
    <s v="Total Grants"/>
    <m/>
    <n v="0"/>
  </r>
  <r>
    <x v="15"/>
    <s v="Revenue"/>
    <s v="Line Item"/>
    <s v="N/A"/>
    <x v="7"/>
    <s v="Dept. of Mental Health (DMH)"/>
    <m/>
    <m/>
  </r>
  <r>
    <x v="15"/>
    <s v="Revenue"/>
    <s v="Line Item"/>
    <s v="N/A"/>
    <x v="8"/>
    <s v="Dept.of Developmental Services(DDS/DMR)"/>
    <m/>
    <m/>
  </r>
  <r>
    <x v="15"/>
    <s v="Revenue"/>
    <s v="Line Item"/>
    <s v="N/A"/>
    <x v="9"/>
    <s v="Dept. of Public Health (DPH)"/>
    <m/>
    <m/>
  </r>
  <r>
    <x v="15"/>
    <s v="Revenue"/>
    <s v="Line Item"/>
    <s v="N/A"/>
    <x v="10"/>
    <s v="Dept.of Children and Families (DCF/DSS)"/>
    <m/>
    <n v="96459"/>
  </r>
  <r>
    <x v="15"/>
    <s v="Revenue"/>
    <s v="Line Item"/>
    <s v="N/A"/>
    <x v="11"/>
    <s v="Dept. of Transitional Assist (DTA/WEL)"/>
    <m/>
    <m/>
  </r>
  <r>
    <x v="15"/>
    <s v="Revenue"/>
    <s v="Line Item"/>
    <s v="N/A"/>
    <x v="12"/>
    <s v="Dept. of Youth Services (DYS)"/>
    <m/>
    <m/>
  </r>
  <r>
    <x v="15"/>
    <s v="Revenue"/>
    <s v="Line Item"/>
    <s v="N/A"/>
    <x v="13"/>
    <s v="Health Care Fin &amp; Policy (HCF)-Contract"/>
    <m/>
    <m/>
  </r>
  <r>
    <x v="15"/>
    <s v="Revenue"/>
    <s v="Line Item"/>
    <s v="N/A"/>
    <x v="14"/>
    <s v="Health Care Fin &amp; Policy (HCF)-UCP"/>
    <m/>
    <m/>
  </r>
  <r>
    <x v="15"/>
    <s v="Revenue"/>
    <s v="Line Item"/>
    <s v="N/A"/>
    <x v="15"/>
    <s v="MA. Comm. For the Blind (MCB)"/>
    <m/>
    <m/>
  </r>
  <r>
    <x v="15"/>
    <s v="Revenue"/>
    <s v="Line Item"/>
    <s v="N/A"/>
    <x v="16"/>
    <s v="MA. Comm. for Deaf &amp; H H (MCD)"/>
    <m/>
    <m/>
  </r>
  <r>
    <x v="15"/>
    <s v="Revenue"/>
    <s v="Line Item"/>
    <s v="N/A"/>
    <x v="17"/>
    <s v="MA. Rehabilitation Commission (MRC)"/>
    <m/>
    <m/>
  </r>
  <r>
    <x v="15"/>
    <s v="Revenue"/>
    <s v="Line Item"/>
    <s v="N/A"/>
    <x v="18"/>
    <s v="MA. Off. for Refugees &amp; Immigr.(ORI)"/>
    <m/>
    <m/>
  </r>
  <r>
    <x v="15"/>
    <s v="Revenue"/>
    <s v="Line Item"/>
    <s v="N/A"/>
    <x v="19"/>
    <s v="Dept.of Early Educ. &amp; Care  (EEC)-Contract"/>
    <m/>
    <m/>
  </r>
  <r>
    <x v="15"/>
    <s v="Revenue"/>
    <s v="Line Item"/>
    <s v="N/A"/>
    <x v="20"/>
    <s v="Dept.of Early Educ. &amp; Care (EEC)-Voucher"/>
    <m/>
    <m/>
  </r>
  <r>
    <x v="15"/>
    <s v="Revenue"/>
    <s v="Line Item"/>
    <s v="N/A"/>
    <x v="21"/>
    <s v="Dept of Correction (DOC)"/>
    <m/>
    <m/>
  </r>
  <r>
    <x v="15"/>
    <s v="Revenue"/>
    <s v="Line Item"/>
    <s v="N/A"/>
    <x v="22"/>
    <s v="Dept. of Elementary &amp; Secondary Educ. (DOE)"/>
    <m/>
    <m/>
  </r>
  <r>
    <x v="15"/>
    <s v="Revenue"/>
    <s v="Line Item"/>
    <s v="N/A"/>
    <x v="23"/>
    <s v="Parole Board (PAR)"/>
    <m/>
    <m/>
  </r>
  <r>
    <x v="15"/>
    <s v="Revenue"/>
    <s v="Line Item"/>
    <s v="N/A"/>
    <x v="24"/>
    <s v="Veteran's Services (VET)"/>
    <m/>
    <m/>
  </r>
  <r>
    <x v="15"/>
    <s v="Revenue"/>
    <s v="Line Item"/>
    <s v="N/A"/>
    <x v="25"/>
    <s v="Ex. Off. of Elder Affairs (ELD)"/>
    <m/>
    <m/>
  </r>
  <r>
    <x v="15"/>
    <s v="Revenue"/>
    <s v="Line Item"/>
    <s v="N/A"/>
    <x v="26"/>
    <s v="Div.of Housing &amp; Community Develop(OCD)"/>
    <m/>
    <m/>
  </r>
  <r>
    <x v="15"/>
    <s v="Revenue"/>
    <s v="Line Item"/>
    <s v="N/A"/>
    <x v="27"/>
    <s v="POS Subcontract"/>
    <m/>
    <m/>
  </r>
  <r>
    <x v="15"/>
    <s v="Revenue"/>
    <s v="Line Item"/>
    <s v="N/A"/>
    <x v="28"/>
    <s v="Other Mass. State Agency POS"/>
    <m/>
    <n v="944"/>
  </r>
  <r>
    <x v="15"/>
    <s v="Revenue"/>
    <s v="Line Item"/>
    <s v="N/A"/>
    <x v="29"/>
    <s v="Mass State Agency Non - POS"/>
    <m/>
    <m/>
  </r>
  <r>
    <x v="15"/>
    <s v="Revenue"/>
    <s v="Line Item"/>
    <s v="N/A"/>
    <x v="30"/>
    <s v="Mass. Local Govt/Quasi-Govt. Entities"/>
    <m/>
    <m/>
  </r>
  <r>
    <x v="15"/>
    <s v="Revenue"/>
    <s v="Line Item"/>
    <s v="N/A"/>
    <x v="31"/>
    <s v="Non-Mass. State/Local Government"/>
    <m/>
    <m/>
  </r>
  <r>
    <x v="15"/>
    <s v="Revenue"/>
    <s v="Line Item"/>
    <s v="N/A"/>
    <x v="32"/>
    <s v="Direct Federal Grants/Contracts"/>
    <m/>
    <m/>
  </r>
  <r>
    <x v="15"/>
    <s v="Revenue"/>
    <s v="Line Item"/>
    <s v="N/A"/>
    <x v="33"/>
    <s v="Medicaid - Direct Payments"/>
    <m/>
    <m/>
  </r>
  <r>
    <x v="15"/>
    <s v="Revenue"/>
    <s v="Line Item"/>
    <s v="N/A"/>
    <x v="34"/>
    <s v="Medicaid - MBHP Subcontract"/>
    <m/>
    <m/>
  </r>
  <r>
    <x v="15"/>
    <s v="Revenue"/>
    <s v="Line Item"/>
    <s v="N/A"/>
    <x v="35"/>
    <s v="Medicare"/>
    <m/>
    <m/>
  </r>
  <r>
    <x v="15"/>
    <s v="Revenue"/>
    <s v="Line Item"/>
    <s v="N/A"/>
    <x v="36"/>
    <s v="Mass. Govt. Client Stipends"/>
    <m/>
    <m/>
  </r>
  <r>
    <x v="15"/>
    <s v="Revenue"/>
    <s v="Line Item"/>
    <s v="N/A"/>
    <x v="37"/>
    <s v="Client Resources"/>
    <m/>
    <m/>
  </r>
  <r>
    <x v="15"/>
    <s v="Revenue"/>
    <s v="Line Item"/>
    <s v="N/A"/>
    <x v="38"/>
    <s v="Mass. spon.client SF/3rd Pty offsets"/>
    <m/>
    <m/>
  </r>
  <r>
    <x v="15"/>
    <s v="Revenue"/>
    <s v="Line Item"/>
    <s v="N/A"/>
    <x v="39"/>
    <s v="Other Publicly sponsored client offsets"/>
    <m/>
    <m/>
  </r>
  <r>
    <x v="15"/>
    <s v="Revenue"/>
    <s v="Line Item"/>
    <s v="N/A"/>
    <x v="40"/>
    <s v="Private Client Fees (excluding 3rd Pty)"/>
    <m/>
    <m/>
  </r>
  <r>
    <x v="15"/>
    <s v="Revenue"/>
    <s v="Line Item"/>
    <s v="N/A"/>
    <x v="41"/>
    <s v="Private Client 3rd Pty/other offsets"/>
    <m/>
    <m/>
  </r>
  <r>
    <x v="15"/>
    <s v="Revenue"/>
    <s v="Total"/>
    <s v="N/A"/>
    <x v="42"/>
    <s v="Total Assistance and Fees"/>
    <m/>
    <n v="97403"/>
  </r>
  <r>
    <x v="15"/>
    <s v="Revenue"/>
    <s v="Line Item"/>
    <s v="N/A"/>
    <x v="43"/>
    <s v="Federated Fundraising"/>
    <m/>
    <m/>
  </r>
  <r>
    <x v="15"/>
    <s v="Revenue"/>
    <s v="Line Item"/>
    <s v="N/A"/>
    <x v="44"/>
    <s v="Commercial Activities"/>
    <m/>
    <m/>
  </r>
  <r>
    <x v="15"/>
    <s v="Revenue"/>
    <s v="Line Item"/>
    <s v="N/A"/>
    <x v="45"/>
    <s v="Non-Charitable Revenue"/>
    <m/>
    <m/>
  </r>
  <r>
    <x v="15"/>
    <s v="Revenue"/>
    <s v="Line Item"/>
    <s v="N/A"/>
    <x v="46"/>
    <s v="Investment Revenue"/>
    <m/>
    <m/>
  </r>
  <r>
    <x v="15"/>
    <s v="Revenue"/>
    <s v="Line Item"/>
    <s v="N/A"/>
    <x v="47"/>
    <s v="Other Revenue"/>
    <m/>
    <m/>
  </r>
  <r>
    <x v="15"/>
    <s v="Revenue"/>
    <s v="Line Item"/>
    <s v="N/A"/>
    <x v="48"/>
    <s v="Allocated Admin (M&amp;G) Revenue"/>
    <m/>
    <m/>
  </r>
  <r>
    <x v="15"/>
    <s v="Revenue"/>
    <s v="Line Item"/>
    <s v="N/A"/>
    <x v="49"/>
    <s v="Released Net Assets-Program"/>
    <m/>
    <m/>
  </r>
  <r>
    <x v="15"/>
    <s v="Revenue"/>
    <s v="Line Item"/>
    <s v="N/A"/>
    <x v="50"/>
    <s v="Released Net Assets-Equipment"/>
    <m/>
    <m/>
  </r>
  <r>
    <x v="15"/>
    <s v="Revenue"/>
    <s v="Line Item"/>
    <s v="N/A"/>
    <x v="51"/>
    <s v="Released Net Assets-Time"/>
    <m/>
    <m/>
  </r>
  <r>
    <x v="15"/>
    <s v="Revenue"/>
    <s v="Total"/>
    <s v="N/A"/>
    <x v="52"/>
    <s v="Total Revenue = 57E"/>
    <m/>
    <n v="97403"/>
  </r>
  <r>
    <x v="15"/>
    <s v="Salary Expense"/>
    <s v="Line Item"/>
    <s v="Management"/>
    <x v="53"/>
    <s v="Program Director (UFR Title 102)"/>
    <m/>
    <m/>
  </r>
  <r>
    <x v="15"/>
    <s v="Salary Expense"/>
    <s v="Line Item"/>
    <s v="Management"/>
    <x v="54"/>
    <s v="Program Function Manager (UFR Title 101)"/>
    <n v="0.13"/>
    <n v="4614"/>
  </r>
  <r>
    <x v="15"/>
    <s v="Salary Expense"/>
    <s v="Line Item"/>
    <s v="Management"/>
    <x v="55"/>
    <s v="Asst. Program Director (UFR Title 103)"/>
    <m/>
    <m/>
  </r>
  <r>
    <x v="15"/>
    <s v="Salary Expense"/>
    <s v="Line Item"/>
    <s v="Management"/>
    <x v="56"/>
    <s v="Supervising Professional (UFR Title 104) "/>
    <m/>
    <m/>
  </r>
  <r>
    <x v="15"/>
    <s v="Salary Expense"/>
    <s v="Line Item"/>
    <s v="Direct Care"/>
    <x v="57"/>
    <s v="Physician &amp; Psychiatrist  (UFR Title 105 &amp; 121)"/>
    <m/>
    <m/>
  </r>
  <r>
    <x v="15"/>
    <s v="Salary Expense"/>
    <s v="Line Item"/>
    <s v="Direct Care"/>
    <x v="58"/>
    <s v="Physician Asst. (UFR Title 106)"/>
    <m/>
    <m/>
  </r>
  <r>
    <x v="15"/>
    <s v="Salary Expense"/>
    <s v="Line Item"/>
    <s v="Direct Care"/>
    <x v="59"/>
    <s v="N. Midwife, N.P., Psych N.,N.A., R.N.- MA (Title 107)"/>
    <m/>
    <m/>
  </r>
  <r>
    <x v="15"/>
    <s v="Salary Expense"/>
    <s v="Line Item"/>
    <s v="Direct Care"/>
    <x v="60"/>
    <s v="R.N. - Non Masters (UFR Title 108)"/>
    <m/>
    <m/>
  </r>
  <r>
    <x v="15"/>
    <s v="Salary Expense"/>
    <s v="Line Item"/>
    <s v="Direct Care"/>
    <x v="61"/>
    <s v="L.P.N. (UFR Title 109) "/>
    <m/>
    <m/>
  </r>
  <r>
    <x v="15"/>
    <s v="Salary Expense"/>
    <s v="Line Item"/>
    <s v="Direct Care"/>
    <x v="62"/>
    <s v="Pharmacist (UFR Title 110)"/>
    <m/>
    <m/>
  </r>
  <r>
    <x v="15"/>
    <s v="Salary Expense"/>
    <s v="Line Item"/>
    <s v="Direct Care"/>
    <x v="63"/>
    <s v="Occupational Therapist (UFR Title 111)"/>
    <m/>
    <m/>
  </r>
  <r>
    <x v="15"/>
    <s v="Salary Expense"/>
    <s v="Line Item"/>
    <s v="Direct Care"/>
    <x v="64"/>
    <s v="Physical Therapist (UFR Title 112)"/>
    <m/>
    <m/>
  </r>
  <r>
    <x v="15"/>
    <s v="Salary Expense"/>
    <s v="Line Item"/>
    <s v="Direct Care"/>
    <x v="65"/>
    <s v="Speech / Lang. Pathol., Audiologist (UFR Title 113)"/>
    <m/>
    <m/>
  </r>
  <r>
    <x v="15"/>
    <s v="Salary Expense"/>
    <s v="Line Item"/>
    <s v="Direct Care"/>
    <x v="66"/>
    <s v="Dietician / Nutritionist (UFR Title 114)"/>
    <m/>
    <m/>
  </r>
  <r>
    <x v="15"/>
    <s v="Salary Expense"/>
    <s v="Line Item"/>
    <s v="Direct Care"/>
    <x v="67"/>
    <s v="Spec. Education Teacher (UFR Title 115)"/>
    <m/>
    <m/>
  </r>
  <r>
    <x v="15"/>
    <s v="Salary Expense"/>
    <s v="Line Item"/>
    <s v="Direct Care"/>
    <x v="68"/>
    <s v="Teacher (UFR Title 116)"/>
    <m/>
    <m/>
  </r>
  <r>
    <x v="15"/>
    <s v="Salary Expense"/>
    <s v="Line Item"/>
    <s v="Direct Care"/>
    <x v="69"/>
    <s v="Day Care Director (UFR Title 117)"/>
    <m/>
    <m/>
  </r>
  <r>
    <x v="15"/>
    <s v="Salary Expense"/>
    <s v="Line Item"/>
    <s v="Direct Care"/>
    <x v="70"/>
    <s v="Day Care Lead Teacher (UFR Title 118)"/>
    <m/>
    <m/>
  </r>
  <r>
    <x v="15"/>
    <s v="Salary Expense"/>
    <s v="Line Item"/>
    <s v="Direct Care"/>
    <x v="71"/>
    <s v="Day Care Teacher (UFR Title 119)"/>
    <m/>
    <m/>
  </r>
  <r>
    <x v="15"/>
    <s v="Salary Expense"/>
    <s v="Line Item"/>
    <s v="Direct Care"/>
    <x v="72"/>
    <s v="Day Care Asst. Teacher / Aide (UFR Title 120)"/>
    <m/>
    <m/>
  </r>
  <r>
    <x v="15"/>
    <s v="Salary Expense"/>
    <s v="Line Item"/>
    <s v="Direct Care"/>
    <x v="73"/>
    <s v="Psychologist - Doctorate (UFR Title 122)"/>
    <m/>
    <m/>
  </r>
  <r>
    <x v="15"/>
    <s v="Salary Expense"/>
    <s v="Line Item"/>
    <s v="Direct Care"/>
    <x v="74"/>
    <s v="Clinician-(formerly Psych.Masters)(UFR Title 123)"/>
    <m/>
    <m/>
  </r>
  <r>
    <x v="15"/>
    <s v="Salary Expense"/>
    <s v="Line Item"/>
    <s v="Direct Care"/>
    <x v="75"/>
    <s v="Social Worker - L.I.C.S.W. (UFR Title 124)"/>
    <m/>
    <m/>
  </r>
  <r>
    <x v="15"/>
    <s v="Salary Expense"/>
    <s v="Line Item"/>
    <s v="Direct Care"/>
    <x v="76"/>
    <s v="Social Worker - L.C.S.W., L.S.W (UFR Title 125 &amp; 126)"/>
    <m/>
    <m/>
  </r>
  <r>
    <x v="15"/>
    <s v="Salary Expense"/>
    <s v="Line Item"/>
    <s v="Direct Care"/>
    <x v="77"/>
    <s v="Licensed Counselor (UFR Title 127)"/>
    <m/>
    <m/>
  </r>
  <r>
    <x v="15"/>
    <s v="Salary Expense"/>
    <s v="Line Item"/>
    <s v="Direct Care"/>
    <x v="78"/>
    <s v="Cert. Voc. Rehab. Counselor (UFR Title 128)"/>
    <m/>
    <m/>
  </r>
  <r>
    <x v="15"/>
    <s v="Salary Expense"/>
    <s v="Line Item"/>
    <s v="Direct Care"/>
    <x v="79"/>
    <s v="Cert. Alch. &amp;/or Drug Abuse Counselor (UFR Title 129)"/>
    <m/>
    <m/>
  </r>
  <r>
    <x v="15"/>
    <s v="Salary Expense"/>
    <s v="Line Item"/>
    <s v="Direct Care"/>
    <x v="80"/>
    <s v="Counselor (UFR Title 130)"/>
    <m/>
    <m/>
  </r>
  <r>
    <x v="15"/>
    <s v="Salary Expense"/>
    <s v="Line Item"/>
    <s v="Direct Care"/>
    <x v="81"/>
    <s v="Case Worker / Manager - Masters (UFR Title 131)"/>
    <m/>
    <m/>
  </r>
  <r>
    <x v="15"/>
    <s v="Salary Expense"/>
    <s v="Line Item"/>
    <s v="Direct Care"/>
    <x v="82"/>
    <s v="Case Worker / Manager (UFR Title 132)"/>
    <n v="0.01"/>
    <n v="287"/>
  </r>
  <r>
    <x v="15"/>
    <s v="Salary Expense"/>
    <s v="Line Item"/>
    <s v="Direct Care"/>
    <x v="83"/>
    <s v="Direct Care / Prog. Staff Superv. (UFR Title 133)"/>
    <m/>
    <m/>
  </r>
  <r>
    <x v="15"/>
    <s v="Salary Expense"/>
    <s v="Line Item"/>
    <s v="Direct Care"/>
    <x v="84"/>
    <s v="Direct Care / Prog. Staff III (UFR Title 134)"/>
    <n v="1"/>
    <n v="36942"/>
  </r>
  <r>
    <x v="15"/>
    <s v="Salary Expense"/>
    <s v="Line Item"/>
    <s v="Direct Care"/>
    <x v="85"/>
    <s v="Direct Care / Prog. Staff II (UFR Title 135)"/>
    <n v="0.32"/>
    <n v="11329"/>
  </r>
  <r>
    <x v="15"/>
    <s v="Salary Expense"/>
    <s v="Line Item"/>
    <s v="Direct Care"/>
    <x v="86"/>
    <s v="Direct Care / Prog. Staff I (UFR Title 136)"/>
    <m/>
    <m/>
  </r>
  <r>
    <x v="15"/>
    <s v="Salary Expense"/>
    <s v="Line Item"/>
    <s v="Clerical/Support"/>
    <x v="87"/>
    <s v="Prog. Secretarial / Clerical Staff (UFR Title 137)"/>
    <m/>
    <m/>
  </r>
  <r>
    <x v="15"/>
    <s v="Salary Expense"/>
    <s v="Line Item"/>
    <s v="Clerical/Support"/>
    <x v="88"/>
    <s v="Maintainence, House/Groundskeeping, Cook 138"/>
    <m/>
    <m/>
  </r>
  <r>
    <x v="15"/>
    <s v="Salary Expense"/>
    <s v="Line Item"/>
    <s v="Clerical/Support"/>
    <x v="89"/>
    <s v="Direct Care / Driver Staff (UFR Title 138)"/>
    <m/>
    <m/>
  </r>
  <r>
    <x v="15"/>
    <s v="Salary Expense"/>
    <s v="Line Item"/>
    <s v="N/A"/>
    <x v="90"/>
    <s v="Direct Care Overtime, Shift Differential and Relief "/>
    <s v="XXXXXX"/>
    <m/>
  </r>
  <r>
    <x v="15"/>
    <s v="Salary Expense"/>
    <s v="Total"/>
    <s v="N/A"/>
    <x v="91"/>
    <s v="Total Direct Program Staff = 1E"/>
    <n v="1.4600000000000002"/>
    <n v="53172"/>
  </r>
  <r>
    <x v="15"/>
    <s v="Expense"/>
    <s v="Total"/>
    <s v="N/A"/>
    <x v="92"/>
    <s v="Total Direct Program Staff = 39S"/>
    <n v="1.4600000000000002"/>
    <n v="53172"/>
  </r>
  <r>
    <x v="15"/>
    <s v="Expense"/>
    <s v="Line Item"/>
    <s v="N/A"/>
    <x v="93"/>
    <s v="Chief Executive Officer"/>
    <m/>
    <m/>
  </r>
  <r>
    <x v="15"/>
    <s v="Expense"/>
    <s v="Line Item"/>
    <s v="N/A"/>
    <x v="94"/>
    <s v="Chief Financial Officer"/>
    <m/>
    <m/>
  </r>
  <r>
    <x v="15"/>
    <s v="Expense"/>
    <s v="Line Item"/>
    <s v="N/A"/>
    <x v="95"/>
    <s v="Accting/Clerical Support"/>
    <m/>
    <m/>
  </r>
  <r>
    <x v="15"/>
    <s v="Expense"/>
    <s v="Line Item"/>
    <s v="N/A"/>
    <x v="96"/>
    <s v="Admin Maint/House-Grndskeeping"/>
    <m/>
    <m/>
  </r>
  <r>
    <x v="15"/>
    <s v="Expense"/>
    <s v="Total"/>
    <s v="N/A"/>
    <x v="97"/>
    <s v="Total Admin Employee"/>
    <n v="0"/>
    <n v="0"/>
  </r>
  <r>
    <x v="15"/>
    <s v="Expense"/>
    <s v="Line Item"/>
    <s v="N/A"/>
    <x v="98"/>
    <s v="Commerical products &amp; Svs/Mkting"/>
    <m/>
    <m/>
  </r>
  <r>
    <x v="15"/>
    <s v="Expense"/>
    <s v="Total"/>
    <s v="N/A"/>
    <x v="99"/>
    <s v="Total FTE/Salary/Wages"/>
    <n v="1.4600000000000002"/>
    <n v="53172"/>
  </r>
  <r>
    <x v="15"/>
    <s v="Expense"/>
    <s v="Line Item"/>
    <s v="N/A"/>
    <x v="100"/>
    <s v="Payroll Taxes 150"/>
    <m/>
    <n v="3896"/>
  </r>
  <r>
    <x v="15"/>
    <s v="Expense"/>
    <s v="Line Item"/>
    <s v="N/A"/>
    <x v="101"/>
    <s v="Fringe Benefits 151"/>
    <m/>
    <n v="8250"/>
  </r>
  <r>
    <x v="15"/>
    <s v="Expense"/>
    <s v="Line Item"/>
    <s v="N/A"/>
    <x v="102"/>
    <s v="Accrual Adjustments"/>
    <m/>
    <m/>
  </r>
  <r>
    <x v="15"/>
    <s v="Expense"/>
    <s v="Total"/>
    <s v="N/A"/>
    <x v="103"/>
    <s v="Total Employee Compensation &amp; Rel. Exp."/>
    <m/>
    <n v="65318"/>
  </r>
  <r>
    <x v="15"/>
    <s v="Expense"/>
    <s v="Line Item"/>
    <s v="N/A"/>
    <x v="104"/>
    <s v="Facility and Prog. Equip.Expenses 301,390"/>
    <m/>
    <n v="3751"/>
  </r>
  <r>
    <x v="15"/>
    <s v="Expense"/>
    <s v="Line Item"/>
    <s v="N/A"/>
    <x v="105"/>
    <s v="Facility &amp; Prog. Equip. Depreciation 301"/>
    <m/>
    <m/>
  </r>
  <r>
    <x v="15"/>
    <s v="Expense"/>
    <s v="Line Item"/>
    <s v="N/A"/>
    <x v="106"/>
    <s v="Facility Operation/Maint./Furn.390"/>
    <m/>
    <m/>
  </r>
  <r>
    <x v="15"/>
    <s v="Expense"/>
    <s v="Line Item"/>
    <s v="N/A"/>
    <x v="107"/>
    <s v="Facility General Liability Insurance 390"/>
    <m/>
    <m/>
  </r>
  <r>
    <x v="15"/>
    <s v="Expense"/>
    <s v="Total"/>
    <s v="N/A"/>
    <x v="108"/>
    <s v="Total Occupancy"/>
    <m/>
    <n v="3751"/>
  </r>
  <r>
    <x v="15"/>
    <s v="Expense"/>
    <s v="Line Item"/>
    <s v="N/A"/>
    <x v="109"/>
    <s v="Direct Care Consultant 201"/>
    <m/>
    <m/>
  </r>
  <r>
    <x v="15"/>
    <s v="Expense"/>
    <s v="Line Item"/>
    <s v="N/A"/>
    <x v="110"/>
    <s v="Temporary Help 202"/>
    <m/>
    <m/>
  </r>
  <r>
    <x v="15"/>
    <s v="Expense"/>
    <s v="Line Item"/>
    <s v="N/A"/>
    <x v="111"/>
    <s v="Clients and Caregivers Reimb./Stipends 203"/>
    <m/>
    <m/>
  </r>
  <r>
    <x v="15"/>
    <s v="Expense"/>
    <s v="Line Item"/>
    <s v="N/A"/>
    <x v="112"/>
    <s v="Subcontracted Direct Care 206"/>
    <m/>
    <m/>
  </r>
  <r>
    <x v="15"/>
    <s v="Expense"/>
    <s v="Line Item"/>
    <s v="N/A"/>
    <x v="113"/>
    <s v="Staff Training 204"/>
    <m/>
    <m/>
  </r>
  <r>
    <x v="15"/>
    <s v="Expense"/>
    <s v="Line Item"/>
    <s v="N/A"/>
    <x v="114"/>
    <s v="Staff Mileage / Travel 205"/>
    <m/>
    <m/>
  </r>
  <r>
    <x v="15"/>
    <s v="Expense"/>
    <s v="Line Item"/>
    <s v="N/A"/>
    <x v="115"/>
    <s v="Meals 207"/>
    <m/>
    <n v="1268"/>
  </r>
  <r>
    <x v="15"/>
    <s v="Expense"/>
    <s v="Line Item"/>
    <s v="N/A"/>
    <x v="116"/>
    <s v="Client Transportation 208"/>
    <m/>
    <m/>
  </r>
  <r>
    <x v="15"/>
    <s v="Expense"/>
    <s v="Line Item"/>
    <s v="N/A"/>
    <x v="117"/>
    <s v="Vehicle Expenses 208"/>
    <m/>
    <m/>
  </r>
  <r>
    <x v="15"/>
    <s v="Expense"/>
    <s v="Line Item"/>
    <s v="N/A"/>
    <x v="118"/>
    <s v="Vehicle Depreciation 208"/>
    <m/>
    <m/>
  </r>
  <r>
    <x v="15"/>
    <s v="Expense"/>
    <s v="Line Item"/>
    <s v="N/A"/>
    <x v="119"/>
    <s v="Incidental Medical /Medicine/Pharmacy 209"/>
    <m/>
    <m/>
  </r>
  <r>
    <x v="15"/>
    <s v="Expense"/>
    <s v="Line Item"/>
    <s v="N/A"/>
    <x v="120"/>
    <s v="Client Personal Allowances 211"/>
    <m/>
    <n v="210"/>
  </r>
  <r>
    <x v="15"/>
    <s v="Expense"/>
    <s v="Line Item"/>
    <s v="N/A"/>
    <x v="121"/>
    <s v="Provision Material Goods/Svs./Benefits 212"/>
    <m/>
    <m/>
  </r>
  <r>
    <x v="15"/>
    <s v="Expense"/>
    <s v="Line Item"/>
    <s v="N/A"/>
    <x v="122"/>
    <s v="Direct Client Wages 214"/>
    <m/>
    <m/>
  </r>
  <r>
    <x v="15"/>
    <s v="Expense"/>
    <s v="Line Item"/>
    <s v="N/A"/>
    <x v="123"/>
    <s v="Other Commercial Prod. &amp; Svs. 214"/>
    <m/>
    <m/>
  </r>
  <r>
    <x v="15"/>
    <s v="Expense"/>
    <s v="Line Item"/>
    <s v="N/A"/>
    <x v="124"/>
    <s v="Program Supplies &amp; Materials 215"/>
    <m/>
    <n v="6273"/>
  </r>
  <r>
    <x v="15"/>
    <s v="Expense"/>
    <s v="Line Item"/>
    <s v="N/A"/>
    <x v="125"/>
    <s v="Non Charitable Expenses"/>
    <m/>
    <m/>
  </r>
  <r>
    <x v="15"/>
    <s v="Expense"/>
    <s v="Line Item"/>
    <s v="N/A"/>
    <x v="126"/>
    <s v="Other Expense"/>
    <m/>
    <m/>
  </r>
  <r>
    <x v="15"/>
    <s v="Expense"/>
    <s v="Total"/>
    <s v="N/A"/>
    <x v="127"/>
    <s v="Total Other Program Expense"/>
    <m/>
    <n v="7751"/>
  </r>
  <r>
    <x v="15"/>
    <s v="Expense"/>
    <s v="Line Item"/>
    <s v="N/A"/>
    <x v="128"/>
    <s v="Other Professional Fees &amp; Other Admin. Exp. 410"/>
    <m/>
    <m/>
  </r>
  <r>
    <x v="15"/>
    <s v="Expense"/>
    <s v="Line Item"/>
    <s v="N/A"/>
    <x v="129"/>
    <s v="Leased Office/Program Office Equip.410,390"/>
    <m/>
    <m/>
  </r>
  <r>
    <x v="15"/>
    <s v="Expense"/>
    <s v="Line Item"/>
    <s v="N/A"/>
    <x v="130"/>
    <s v="Office Equipment Depreciation 410"/>
    <m/>
    <m/>
  </r>
  <r>
    <x v="15"/>
    <s v="Expense"/>
    <s v="Line Item"/>
    <s v="N/A"/>
    <x v="131"/>
    <s v="Program Support 216"/>
    <m/>
    <m/>
  </r>
  <r>
    <x v="15"/>
    <s v="Expense"/>
    <s v="Line Item"/>
    <s v="N/A"/>
    <x v="132"/>
    <s v="Professional Insurance 410"/>
    <m/>
    <m/>
  </r>
  <r>
    <x v="15"/>
    <s v="Expense"/>
    <s v="Line Item"/>
    <s v="N/A"/>
    <x v="133"/>
    <s v="Working Capital Interest 410"/>
    <m/>
    <m/>
  </r>
  <r>
    <x v="15"/>
    <s v="Expense"/>
    <s v="Total"/>
    <s v="N/A"/>
    <x v="134"/>
    <s v="Total Direct Administrative Expense"/>
    <m/>
    <n v="0"/>
  </r>
  <r>
    <x v="15"/>
    <s v="Expense"/>
    <s v="Line Item"/>
    <s v="N/A"/>
    <x v="135"/>
    <s v="Admin (M&amp;G) Reporting Center Allocation"/>
    <m/>
    <n v="16715.065547636666"/>
  </r>
  <r>
    <x v="15"/>
    <s v="Expense"/>
    <s v="Total"/>
    <s v="N/A"/>
    <x v="136"/>
    <s v="Total Reimbursable Expense"/>
    <m/>
    <n v="93535.065547636666"/>
  </r>
  <r>
    <x v="15"/>
    <s v="Expense"/>
    <s v="Line Item"/>
    <s v="N/A"/>
    <x v="137"/>
    <s v="Direct State/Federal Non-Reimbursable Expense"/>
    <m/>
    <m/>
  </r>
  <r>
    <x v="15"/>
    <s v="Expense"/>
    <s v="Line Item"/>
    <s v="N/A"/>
    <x v="138"/>
    <s v="Allocation of State/Fed Non-Reimbursable Expense"/>
    <m/>
    <m/>
  </r>
  <r>
    <x v="15"/>
    <s v="Expense"/>
    <s v="Total"/>
    <s v="N/A"/>
    <x v="139"/>
    <s v="TOTAL EXPENSE"/>
    <m/>
    <n v="93535.065547636666"/>
  </r>
  <r>
    <x v="15"/>
    <s v="Expense"/>
    <s v="Total"/>
    <s v="N/A"/>
    <x v="140"/>
    <s v="TOTAL REVENUE = 53R"/>
    <m/>
    <n v="97403"/>
  </r>
  <r>
    <x v="15"/>
    <s v="Expense"/>
    <s v="Line Item"/>
    <s v="N/A"/>
    <x v="141"/>
    <s v="OPERATING RESULTS"/>
    <m/>
    <n v="3867.9344523633335"/>
  </r>
  <r>
    <x v="15"/>
    <s v="Non-Reimbursable"/>
    <s v="Line Item"/>
    <s v="N/A"/>
    <x v="142"/>
    <s v="Direct Employee Compensation &amp; Related Exp."/>
    <m/>
    <m/>
  </r>
  <r>
    <x v="15"/>
    <s v="Non-Reimbursable"/>
    <s v="Line Item"/>
    <s v="N/A"/>
    <x v="143"/>
    <s v="Direct Occupancy"/>
    <m/>
    <m/>
  </r>
  <r>
    <x v="15"/>
    <s v="Non-Reimbursable"/>
    <s v="Line Item"/>
    <s v="N/A"/>
    <x v="144"/>
    <s v="Direct Other Program/Operating"/>
    <m/>
    <m/>
  </r>
  <r>
    <x v="15"/>
    <s v="Non-Reimbursable"/>
    <s v="Line Item"/>
    <s v="N/A"/>
    <x v="145"/>
    <s v="Direct Subcontract Expense"/>
    <m/>
    <m/>
  </r>
  <r>
    <x v="15"/>
    <s v="Non-Reimbursable"/>
    <s v="Line Item"/>
    <s v="N/A"/>
    <x v="146"/>
    <s v="Direct Administrative Expense"/>
    <m/>
    <m/>
  </r>
  <r>
    <x v="15"/>
    <s v="Non-Reimbursable"/>
    <s v="Line Item"/>
    <s v="N/A"/>
    <x v="147"/>
    <s v="Direct Other Expense"/>
    <m/>
    <m/>
  </r>
  <r>
    <x v="15"/>
    <s v="Non-Reimbursable"/>
    <s v="Line Item"/>
    <s v="N/A"/>
    <x v="148"/>
    <s v="Direct Depreciation"/>
    <m/>
    <m/>
  </r>
  <r>
    <x v="15"/>
    <s v="Non-Reimbursable"/>
    <s v="Total"/>
    <s v="N/A"/>
    <x v="149"/>
    <s v="Total Direct Non-Reimbursable (Tie to 54E)"/>
    <m/>
    <n v="0"/>
  </r>
  <r>
    <x v="15"/>
    <s v="Non-Reimbursable"/>
    <s v="Total"/>
    <s v="N/A"/>
    <x v="150"/>
    <s v="Total Direct and Allocated Non-Reimb. (54E+55E)"/>
    <m/>
    <n v="0"/>
  </r>
  <r>
    <x v="15"/>
    <s v="Non-Reimbursable"/>
    <s v="Line Item"/>
    <s v="N/A"/>
    <x v="151"/>
    <s v="Eligible Non-Reimbursable Exp. Revenue Offsets "/>
    <m/>
    <n v="0"/>
  </r>
  <r>
    <x v="15"/>
    <s v="Non-Reimbursable"/>
    <s v="Line Item"/>
    <s v="N/A"/>
    <x v="152"/>
    <s v="Capital Budget Revenue Adjustment"/>
    <m/>
    <m/>
  </r>
  <r>
    <x v="15"/>
    <s v="Non-Reimbursable"/>
    <s v="Line Item"/>
    <s v="N/A"/>
    <x v="153"/>
    <s v="Excess of Non-Reimbursable Expense Over Offsets"/>
    <m/>
    <n v="0"/>
  </r>
  <r>
    <x v="16"/>
    <s v="Revenue"/>
    <s v="Line Item"/>
    <s v="N/A"/>
    <x v="0"/>
    <s v="Contrib., Gifts, Leg., Bequests, Spec. Ev."/>
    <m/>
    <m/>
  </r>
  <r>
    <x v="16"/>
    <s v="Revenue"/>
    <s v="Line Item"/>
    <s v="N/A"/>
    <x v="1"/>
    <s v="Gov. In-Kind/Capital Budget"/>
    <m/>
    <m/>
  </r>
  <r>
    <x v="16"/>
    <s v="Revenue"/>
    <s v="Line Item"/>
    <s v="N/A"/>
    <x v="2"/>
    <s v="Private IN-Kind"/>
    <m/>
    <m/>
  </r>
  <r>
    <x v="16"/>
    <s v="Revenue"/>
    <s v="Total"/>
    <s v="N/A"/>
    <x v="3"/>
    <s v="Total Contribution and In-Kind"/>
    <m/>
    <n v="0"/>
  </r>
  <r>
    <x v="16"/>
    <s v="Revenue"/>
    <s v="Line Item"/>
    <s v="N/A"/>
    <x v="4"/>
    <s v="Mass Gov. Grant"/>
    <m/>
    <m/>
  </r>
  <r>
    <x v="16"/>
    <s v="Revenue"/>
    <s v="Line Item"/>
    <s v="N/A"/>
    <x v="5"/>
    <s v="Other Grant (exclud. Fed.Direct)"/>
    <m/>
    <m/>
  </r>
  <r>
    <x v="16"/>
    <s v="Revenue"/>
    <s v="Total"/>
    <s v="N/A"/>
    <x v="6"/>
    <s v="Total Grants"/>
    <m/>
    <n v="0"/>
  </r>
  <r>
    <x v="16"/>
    <s v="Revenue"/>
    <s v="Line Item"/>
    <s v="N/A"/>
    <x v="7"/>
    <s v="Dept. of Mental Health (DMH)"/>
    <m/>
    <m/>
  </r>
  <r>
    <x v="16"/>
    <s v="Revenue"/>
    <s v="Line Item"/>
    <s v="N/A"/>
    <x v="8"/>
    <s v="Dept.of Developmental Services(DDS/DMR)"/>
    <m/>
    <m/>
  </r>
  <r>
    <x v="16"/>
    <s v="Revenue"/>
    <s v="Line Item"/>
    <s v="N/A"/>
    <x v="9"/>
    <s v="Dept. of Public Health (DPH)"/>
    <m/>
    <m/>
  </r>
  <r>
    <x v="16"/>
    <s v="Revenue"/>
    <s v="Line Item"/>
    <s v="N/A"/>
    <x v="10"/>
    <s v="Dept.of Children and Families (DCF/DSS)"/>
    <m/>
    <n v="160861"/>
  </r>
  <r>
    <x v="16"/>
    <s v="Revenue"/>
    <s v="Line Item"/>
    <s v="N/A"/>
    <x v="11"/>
    <s v="Dept. of Transitional Assist (DTA/WEL)"/>
    <m/>
    <m/>
  </r>
  <r>
    <x v="16"/>
    <s v="Revenue"/>
    <s v="Line Item"/>
    <s v="N/A"/>
    <x v="12"/>
    <s v="Dept. of Youth Services (DYS)"/>
    <m/>
    <m/>
  </r>
  <r>
    <x v="16"/>
    <s v="Revenue"/>
    <s v="Line Item"/>
    <s v="N/A"/>
    <x v="13"/>
    <s v="Health Care Fin &amp; Policy (HCF)-Contract"/>
    <m/>
    <m/>
  </r>
  <r>
    <x v="16"/>
    <s v="Revenue"/>
    <s v="Line Item"/>
    <s v="N/A"/>
    <x v="14"/>
    <s v="Health Care Fin &amp; Policy (HCF)-UCP"/>
    <m/>
    <m/>
  </r>
  <r>
    <x v="16"/>
    <s v="Revenue"/>
    <s v="Line Item"/>
    <s v="N/A"/>
    <x v="15"/>
    <s v="MA. Comm. For the Blind (MCB)"/>
    <m/>
    <m/>
  </r>
  <r>
    <x v="16"/>
    <s v="Revenue"/>
    <s v="Line Item"/>
    <s v="N/A"/>
    <x v="16"/>
    <s v="MA. Comm. for Deaf &amp; H H (MCD)"/>
    <m/>
    <m/>
  </r>
  <r>
    <x v="16"/>
    <s v="Revenue"/>
    <s v="Line Item"/>
    <s v="N/A"/>
    <x v="17"/>
    <s v="MA. Rehabilitation Commission (MRC)"/>
    <m/>
    <m/>
  </r>
  <r>
    <x v="16"/>
    <s v="Revenue"/>
    <s v="Line Item"/>
    <s v="N/A"/>
    <x v="18"/>
    <s v="MA. Off. for Refugees &amp; Immigr.(ORI)"/>
    <m/>
    <m/>
  </r>
  <r>
    <x v="16"/>
    <s v="Revenue"/>
    <s v="Line Item"/>
    <s v="N/A"/>
    <x v="19"/>
    <s v="Dept.of Early Educ. &amp; Care  (EEC)-Contract"/>
    <m/>
    <m/>
  </r>
  <r>
    <x v="16"/>
    <s v="Revenue"/>
    <s v="Line Item"/>
    <s v="N/A"/>
    <x v="20"/>
    <s v="Dept.of Early Educ. &amp; Care (EEC)-Voucher"/>
    <m/>
    <m/>
  </r>
  <r>
    <x v="16"/>
    <s v="Revenue"/>
    <s v="Line Item"/>
    <s v="N/A"/>
    <x v="21"/>
    <s v="Dept of Correction (DOC)"/>
    <m/>
    <m/>
  </r>
  <r>
    <x v="16"/>
    <s v="Revenue"/>
    <s v="Line Item"/>
    <s v="N/A"/>
    <x v="22"/>
    <s v="Dept. of Elementary &amp; Secondary Educ. (DOE)"/>
    <m/>
    <m/>
  </r>
  <r>
    <x v="16"/>
    <s v="Revenue"/>
    <s v="Line Item"/>
    <s v="N/A"/>
    <x v="23"/>
    <s v="Parole Board (PAR)"/>
    <m/>
    <m/>
  </r>
  <r>
    <x v="16"/>
    <s v="Revenue"/>
    <s v="Line Item"/>
    <s v="N/A"/>
    <x v="24"/>
    <s v="Veteran's Services (VET)"/>
    <m/>
    <m/>
  </r>
  <r>
    <x v="16"/>
    <s v="Revenue"/>
    <s v="Line Item"/>
    <s v="N/A"/>
    <x v="25"/>
    <s v="Ex. Off. of Elder Affairs (ELD)"/>
    <m/>
    <m/>
  </r>
  <r>
    <x v="16"/>
    <s v="Revenue"/>
    <s v="Line Item"/>
    <s v="N/A"/>
    <x v="26"/>
    <s v="Div.of Housing &amp; Community Develop(OCD)"/>
    <m/>
    <m/>
  </r>
  <r>
    <x v="16"/>
    <s v="Revenue"/>
    <s v="Line Item"/>
    <s v="N/A"/>
    <x v="27"/>
    <s v="POS Subcontract"/>
    <m/>
    <m/>
  </r>
  <r>
    <x v="16"/>
    <s v="Revenue"/>
    <s v="Line Item"/>
    <s v="N/A"/>
    <x v="28"/>
    <s v="Other Mass. State Agency POS"/>
    <m/>
    <m/>
  </r>
  <r>
    <x v="16"/>
    <s v="Revenue"/>
    <s v="Line Item"/>
    <s v="N/A"/>
    <x v="29"/>
    <s v="Mass State Agency Non - POS"/>
    <m/>
    <m/>
  </r>
  <r>
    <x v="16"/>
    <s v="Revenue"/>
    <s v="Line Item"/>
    <s v="N/A"/>
    <x v="30"/>
    <s v="Mass. Local Govt/Quasi-Govt. Entities"/>
    <m/>
    <m/>
  </r>
  <r>
    <x v="16"/>
    <s v="Revenue"/>
    <s v="Line Item"/>
    <s v="N/A"/>
    <x v="31"/>
    <s v="Non-Mass. State/Local Government"/>
    <m/>
    <m/>
  </r>
  <r>
    <x v="16"/>
    <s v="Revenue"/>
    <s v="Line Item"/>
    <s v="N/A"/>
    <x v="32"/>
    <s v="Direct Federal Grants/Contracts"/>
    <m/>
    <m/>
  </r>
  <r>
    <x v="16"/>
    <s v="Revenue"/>
    <s v="Line Item"/>
    <s v="N/A"/>
    <x v="33"/>
    <s v="Medicaid - Direct Payments"/>
    <m/>
    <m/>
  </r>
  <r>
    <x v="16"/>
    <s v="Revenue"/>
    <s v="Line Item"/>
    <s v="N/A"/>
    <x v="34"/>
    <s v="Medicaid - MBHP Subcontract"/>
    <m/>
    <m/>
  </r>
  <r>
    <x v="16"/>
    <s v="Revenue"/>
    <s v="Line Item"/>
    <s v="N/A"/>
    <x v="35"/>
    <s v="Medicare"/>
    <m/>
    <m/>
  </r>
  <r>
    <x v="16"/>
    <s v="Revenue"/>
    <s v="Line Item"/>
    <s v="N/A"/>
    <x v="36"/>
    <s v="Mass. Govt. Client Stipends"/>
    <m/>
    <m/>
  </r>
  <r>
    <x v="16"/>
    <s v="Revenue"/>
    <s v="Line Item"/>
    <s v="N/A"/>
    <x v="37"/>
    <s v="Client Resources"/>
    <m/>
    <m/>
  </r>
  <r>
    <x v="16"/>
    <s v="Revenue"/>
    <s v="Line Item"/>
    <s v="N/A"/>
    <x v="38"/>
    <s v="Mass. spon.client SF/3rd Pty offsets"/>
    <m/>
    <m/>
  </r>
  <r>
    <x v="16"/>
    <s v="Revenue"/>
    <s v="Line Item"/>
    <s v="N/A"/>
    <x v="39"/>
    <s v="Other Publicly sponsored client offsets"/>
    <m/>
    <m/>
  </r>
  <r>
    <x v="16"/>
    <s v="Revenue"/>
    <s v="Line Item"/>
    <s v="N/A"/>
    <x v="40"/>
    <s v="Private Client Fees (excluding 3rd Pty)"/>
    <m/>
    <m/>
  </r>
  <r>
    <x v="16"/>
    <s v="Revenue"/>
    <s v="Line Item"/>
    <s v="N/A"/>
    <x v="41"/>
    <s v="Private Client 3rd Pty/other offsets"/>
    <m/>
    <m/>
  </r>
  <r>
    <x v="16"/>
    <s v="Revenue"/>
    <s v="Total"/>
    <s v="N/A"/>
    <x v="42"/>
    <s v="Total Assistance and Fees"/>
    <m/>
    <n v="160861"/>
  </r>
  <r>
    <x v="16"/>
    <s v="Revenue"/>
    <s v="Line Item"/>
    <s v="N/A"/>
    <x v="43"/>
    <s v="Federated Fundraising"/>
    <m/>
    <m/>
  </r>
  <r>
    <x v="16"/>
    <s v="Revenue"/>
    <s v="Line Item"/>
    <s v="N/A"/>
    <x v="44"/>
    <s v="Commercial Activities"/>
    <m/>
    <m/>
  </r>
  <r>
    <x v="16"/>
    <s v="Revenue"/>
    <s v="Line Item"/>
    <s v="N/A"/>
    <x v="45"/>
    <s v="Non-Charitable Revenue"/>
    <m/>
    <m/>
  </r>
  <r>
    <x v="16"/>
    <s v="Revenue"/>
    <s v="Line Item"/>
    <s v="N/A"/>
    <x v="46"/>
    <s v="Investment Revenue"/>
    <m/>
    <m/>
  </r>
  <r>
    <x v="16"/>
    <s v="Revenue"/>
    <s v="Line Item"/>
    <s v="N/A"/>
    <x v="47"/>
    <s v="Other Revenue"/>
    <m/>
    <m/>
  </r>
  <r>
    <x v="16"/>
    <s v="Revenue"/>
    <s v="Line Item"/>
    <s v="N/A"/>
    <x v="48"/>
    <s v="Allocated Admin (M&amp;G) Revenue"/>
    <m/>
    <m/>
  </r>
  <r>
    <x v="16"/>
    <s v="Revenue"/>
    <s v="Line Item"/>
    <s v="N/A"/>
    <x v="49"/>
    <s v="Released Net Assets-Program"/>
    <m/>
    <m/>
  </r>
  <r>
    <x v="16"/>
    <s v="Revenue"/>
    <s v="Line Item"/>
    <s v="N/A"/>
    <x v="50"/>
    <s v="Released Net Assets-Equipment"/>
    <m/>
    <m/>
  </r>
  <r>
    <x v="16"/>
    <s v="Revenue"/>
    <s v="Line Item"/>
    <s v="N/A"/>
    <x v="51"/>
    <s v="Released Net Assets-Time"/>
    <m/>
    <m/>
  </r>
  <r>
    <x v="16"/>
    <s v="Revenue"/>
    <s v="Total"/>
    <s v="N/A"/>
    <x v="52"/>
    <s v="Total Revenue = 57E"/>
    <m/>
    <n v="160861"/>
  </r>
  <r>
    <x v="16"/>
    <s v="Salary Expense"/>
    <s v="Line Item"/>
    <s v="Management"/>
    <x v="53"/>
    <s v="Program Director (UFR Title 102)"/>
    <n v="1"/>
    <n v="40378"/>
  </r>
  <r>
    <x v="16"/>
    <s v="Salary Expense"/>
    <s v="Line Item"/>
    <s v="Management"/>
    <x v="54"/>
    <s v="Program Function Manager (UFR Title 101)"/>
    <m/>
    <m/>
  </r>
  <r>
    <x v="16"/>
    <s v="Salary Expense"/>
    <s v="Line Item"/>
    <s v="Management"/>
    <x v="55"/>
    <s v="Asst. Program Director (UFR Title 103)"/>
    <m/>
    <m/>
  </r>
  <r>
    <x v="16"/>
    <s v="Salary Expense"/>
    <s v="Line Item"/>
    <s v="Management"/>
    <x v="56"/>
    <s v="Supervising Professional (UFR Title 104) "/>
    <m/>
    <m/>
  </r>
  <r>
    <x v="16"/>
    <s v="Salary Expense"/>
    <s v="Line Item"/>
    <s v="Direct Care"/>
    <x v="57"/>
    <s v="Physician &amp; Psychiatrist  (UFR Title 105 &amp; 121)"/>
    <m/>
    <m/>
  </r>
  <r>
    <x v="16"/>
    <s v="Salary Expense"/>
    <s v="Line Item"/>
    <s v="Direct Care"/>
    <x v="58"/>
    <s v="Physician Asst. (UFR Title 106)"/>
    <m/>
    <m/>
  </r>
  <r>
    <x v="16"/>
    <s v="Salary Expense"/>
    <s v="Line Item"/>
    <s v="Direct Care"/>
    <x v="59"/>
    <s v="N. Midwife, N.P., Psych N.,N.A., R.N.- MA (Title 107)"/>
    <m/>
    <m/>
  </r>
  <r>
    <x v="16"/>
    <s v="Salary Expense"/>
    <s v="Line Item"/>
    <s v="Direct Care"/>
    <x v="60"/>
    <s v="R.N. - Non Masters (UFR Title 108)"/>
    <m/>
    <m/>
  </r>
  <r>
    <x v="16"/>
    <s v="Salary Expense"/>
    <s v="Line Item"/>
    <s v="Direct Care"/>
    <x v="61"/>
    <s v="L.P.N. (UFR Title 109) "/>
    <m/>
    <m/>
  </r>
  <r>
    <x v="16"/>
    <s v="Salary Expense"/>
    <s v="Line Item"/>
    <s v="Direct Care"/>
    <x v="62"/>
    <s v="Pharmacist (UFR Title 110)"/>
    <m/>
    <m/>
  </r>
  <r>
    <x v="16"/>
    <s v="Salary Expense"/>
    <s v="Line Item"/>
    <s v="Direct Care"/>
    <x v="63"/>
    <s v="Occupational Therapist (UFR Title 111)"/>
    <m/>
    <m/>
  </r>
  <r>
    <x v="16"/>
    <s v="Salary Expense"/>
    <s v="Line Item"/>
    <s v="Direct Care"/>
    <x v="64"/>
    <s v="Physical Therapist (UFR Title 112)"/>
    <m/>
    <m/>
  </r>
  <r>
    <x v="16"/>
    <s v="Salary Expense"/>
    <s v="Line Item"/>
    <s v="Direct Care"/>
    <x v="65"/>
    <s v="Speech / Lang. Pathol., Audiologist (UFR Title 113)"/>
    <m/>
    <m/>
  </r>
  <r>
    <x v="16"/>
    <s v="Salary Expense"/>
    <s v="Line Item"/>
    <s v="Direct Care"/>
    <x v="66"/>
    <s v="Dietician / Nutritionist (UFR Title 114)"/>
    <m/>
    <m/>
  </r>
  <r>
    <x v="16"/>
    <s v="Salary Expense"/>
    <s v="Line Item"/>
    <s v="Direct Care"/>
    <x v="67"/>
    <s v="Spec. Education Teacher (UFR Title 115)"/>
    <m/>
    <m/>
  </r>
  <r>
    <x v="16"/>
    <s v="Salary Expense"/>
    <s v="Line Item"/>
    <s v="Direct Care"/>
    <x v="68"/>
    <s v="Teacher (UFR Title 116)"/>
    <m/>
    <m/>
  </r>
  <r>
    <x v="16"/>
    <s v="Salary Expense"/>
    <s v="Line Item"/>
    <s v="Direct Care"/>
    <x v="69"/>
    <s v="Day Care Director (UFR Title 117)"/>
    <m/>
    <m/>
  </r>
  <r>
    <x v="16"/>
    <s v="Salary Expense"/>
    <s v="Line Item"/>
    <s v="Direct Care"/>
    <x v="70"/>
    <s v="Day Care Lead Teacher (UFR Title 118)"/>
    <m/>
    <m/>
  </r>
  <r>
    <x v="16"/>
    <s v="Salary Expense"/>
    <s v="Line Item"/>
    <s v="Direct Care"/>
    <x v="71"/>
    <s v="Day Care Teacher (UFR Title 119)"/>
    <m/>
    <m/>
  </r>
  <r>
    <x v="16"/>
    <s v="Salary Expense"/>
    <s v="Line Item"/>
    <s v="Direct Care"/>
    <x v="72"/>
    <s v="Day Care Asst. Teacher / Aide (UFR Title 120)"/>
    <m/>
    <m/>
  </r>
  <r>
    <x v="16"/>
    <s v="Salary Expense"/>
    <s v="Line Item"/>
    <s v="Direct Care"/>
    <x v="73"/>
    <s v="Psychologist - Doctorate (UFR Title 122)"/>
    <m/>
    <m/>
  </r>
  <r>
    <x v="16"/>
    <s v="Salary Expense"/>
    <s v="Line Item"/>
    <s v="Direct Care"/>
    <x v="74"/>
    <s v="Clinician-(formerly Psych.Masters)(UFR Title 123)"/>
    <m/>
    <m/>
  </r>
  <r>
    <x v="16"/>
    <s v="Salary Expense"/>
    <s v="Line Item"/>
    <s v="Direct Care"/>
    <x v="75"/>
    <s v="Social Worker - L.I.C.S.W. (UFR Title 124)"/>
    <m/>
    <m/>
  </r>
  <r>
    <x v="16"/>
    <s v="Salary Expense"/>
    <s v="Line Item"/>
    <s v="Direct Care"/>
    <x v="76"/>
    <s v="Social Worker - L.C.S.W., L.S.W (UFR Title 125 &amp; 126)"/>
    <m/>
    <m/>
  </r>
  <r>
    <x v="16"/>
    <s v="Salary Expense"/>
    <s v="Line Item"/>
    <s v="Direct Care"/>
    <x v="77"/>
    <s v="Licensed Counselor (UFR Title 127)"/>
    <m/>
    <m/>
  </r>
  <r>
    <x v="16"/>
    <s v="Salary Expense"/>
    <s v="Line Item"/>
    <s v="Direct Care"/>
    <x v="78"/>
    <s v="Cert. Voc. Rehab. Counselor (UFR Title 128)"/>
    <m/>
    <m/>
  </r>
  <r>
    <x v="16"/>
    <s v="Salary Expense"/>
    <s v="Line Item"/>
    <s v="Direct Care"/>
    <x v="79"/>
    <s v="Cert. Alch. &amp;/or Drug Abuse Counselor (UFR Title 129)"/>
    <m/>
    <m/>
  </r>
  <r>
    <x v="16"/>
    <s v="Salary Expense"/>
    <s v="Line Item"/>
    <s v="Direct Care"/>
    <x v="80"/>
    <s v="Counselor (UFR Title 130)"/>
    <n v="1"/>
    <n v="31101"/>
  </r>
  <r>
    <x v="16"/>
    <s v="Salary Expense"/>
    <s v="Line Item"/>
    <s v="Direct Care"/>
    <x v="81"/>
    <s v="Case Worker / Manager - Masters (UFR Title 131)"/>
    <m/>
    <m/>
  </r>
  <r>
    <x v="16"/>
    <s v="Salary Expense"/>
    <s v="Line Item"/>
    <s v="Direct Care"/>
    <x v="82"/>
    <s v="Case Worker / Manager (UFR Title 132)"/>
    <m/>
    <m/>
  </r>
  <r>
    <x v="16"/>
    <s v="Salary Expense"/>
    <s v="Line Item"/>
    <s v="Direct Care"/>
    <x v="83"/>
    <s v="Direct Care / Prog. Staff Superv. (UFR Title 133)"/>
    <m/>
    <m/>
  </r>
  <r>
    <x v="16"/>
    <s v="Salary Expense"/>
    <s v="Line Item"/>
    <s v="Direct Care"/>
    <x v="84"/>
    <s v="Direct Care / Prog. Staff III (UFR Title 134)"/>
    <m/>
    <m/>
  </r>
  <r>
    <x v="16"/>
    <s v="Salary Expense"/>
    <s v="Line Item"/>
    <s v="Direct Care"/>
    <x v="85"/>
    <s v="Direct Care / Prog. Staff II (UFR Title 135)"/>
    <n v="1"/>
    <n v="23563"/>
  </r>
  <r>
    <x v="16"/>
    <s v="Salary Expense"/>
    <s v="Line Item"/>
    <s v="Direct Care"/>
    <x v="86"/>
    <s v="Direct Care / Prog. Staff I (UFR Title 136)"/>
    <m/>
    <m/>
  </r>
  <r>
    <x v="16"/>
    <s v="Salary Expense"/>
    <s v="Line Item"/>
    <s v="Clerical/Support"/>
    <x v="87"/>
    <s v="Prog. Secretarial / Clerical Staff (UFR Title 137)"/>
    <m/>
    <m/>
  </r>
  <r>
    <x v="16"/>
    <s v="Salary Expense"/>
    <s v="Line Item"/>
    <s v="Clerical/Support"/>
    <x v="88"/>
    <s v="Maintainence, House/Groundskeeping, Cook 138"/>
    <m/>
    <m/>
  </r>
  <r>
    <x v="16"/>
    <s v="Salary Expense"/>
    <s v="Line Item"/>
    <s v="Clerical/Support"/>
    <x v="89"/>
    <s v="Direct Care / Driver Staff (UFR Title 138)"/>
    <m/>
    <m/>
  </r>
  <r>
    <x v="16"/>
    <s v="Salary Expense"/>
    <s v="Line Item"/>
    <s v="N/A"/>
    <x v="90"/>
    <s v="Direct Care Overtime, Shift Differential and Relief "/>
    <s v="XXXXXX"/>
    <m/>
  </r>
  <r>
    <x v="16"/>
    <s v="Salary Expense"/>
    <s v="Total"/>
    <s v="N/A"/>
    <x v="91"/>
    <s v="Total Direct Program Staff = 1E"/>
    <n v="3"/>
    <n v="95042"/>
  </r>
  <r>
    <x v="16"/>
    <s v="Expense"/>
    <s v="Total"/>
    <s v="N/A"/>
    <x v="92"/>
    <s v="Total Direct Program Staff = 39S"/>
    <m/>
    <n v="95042"/>
  </r>
  <r>
    <x v="16"/>
    <s v="Expense"/>
    <s v="Line Item"/>
    <s v="N/A"/>
    <x v="93"/>
    <s v="Chief Executive Officer"/>
    <m/>
    <n v="11328"/>
  </r>
  <r>
    <x v="16"/>
    <s v="Expense"/>
    <s v="Line Item"/>
    <s v="N/A"/>
    <x v="94"/>
    <s v="Chief Financial Officer"/>
    <m/>
    <m/>
  </r>
  <r>
    <x v="16"/>
    <s v="Expense"/>
    <s v="Line Item"/>
    <s v="N/A"/>
    <x v="95"/>
    <s v="Accting/Clerical Support"/>
    <m/>
    <m/>
  </r>
  <r>
    <x v="16"/>
    <s v="Expense"/>
    <s v="Line Item"/>
    <s v="N/A"/>
    <x v="96"/>
    <s v="Admin Maint/House-Grndskeeping"/>
    <m/>
    <m/>
  </r>
  <r>
    <x v="16"/>
    <s v="Expense"/>
    <s v="Total"/>
    <s v="N/A"/>
    <x v="97"/>
    <s v="Total Admin Employee"/>
    <m/>
    <n v="11328"/>
  </r>
  <r>
    <x v="16"/>
    <s v="Expense"/>
    <s v="Line Item"/>
    <s v="N/A"/>
    <x v="98"/>
    <s v="Commerical products &amp; Svs/Mkting"/>
    <m/>
    <m/>
  </r>
  <r>
    <x v="16"/>
    <s v="Expense"/>
    <s v="Total"/>
    <s v="N/A"/>
    <x v="99"/>
    <s v="Total FTE/Salary/Wages"/>
    <m/>
    <n v="106370"/>
  </r>
  <r>
    <x v="16"/>
    <s v="Expense"/>
    <s v="Line Item"/>
    <s v="N/A"/>
    <x v="100"/>
    <s v="Payroll Taxes 150"/>
    <m/>
    <n v="8153"/>
  </r>
  <r>
    <x v="16"/>
    <s v="Expense"/>
    <s v="Line Item"/>
    <s v="N/A"/>
    <x v="101"/>
    <s v="Fringe Benefits 151"/>
    <m/>
    <n v="12697"/>
  </r>
  <r>
    <x v="16"/>
    <s v="Expense"/>
    <s v="Line Item"/>
    <s v="N/A"/>
    <x v="102"/>
    <s v="Accrual Adjustments"/>
    <m/>
    <m/>
  </r>
  <r>
    <x v="16"/>
    <s v="Expense"/>
    <s v="Total"/>
    <s v="N/A"/>
    <x v="103"/>
    <s v="Total Employee Compensation &amp; Rel. Exp."/>
    <m/>
    <n v="127220"/>
  </r>
  <r>
    <x v="16"/>
    <s v="Expense"/>
    <s v="Line Item"/>
    <s v="N/A"/>
    <x v="104"/>
    <s v="Facility and Prog. Equip.Expenses 301,390"/>
    <m/>
    <n v="223"/>
  </r>
  <r>
    <x v="16"/>
    <s v="Expense"/>
    <s v="Line Item"/>
    <s v="N/A"/>
    <x v="105"/>
    <s v="Facility &amp; Prog. Equip. Depreciation 301"/>
    <m/>
    <n v="63"/>
  </r>
  <r>
    <x v="16"/>
    <s v="Expense"/>
    <s v="Line Item"/>
    <s v="N/A"/>
    <x v="106"/>
    <s v="Facility Operation/Maint./Furn.390"/>
    <m/>
    <n v="11042"/>
  </r>
  <r>
    <x v="16"/>
    <s v="Expense"/>
    <s v="Line Item"/>
    <s v="N/A"/>
    <x v="107"/>
    <s v="Facility General Liability Insurance 390"/>
    <m/>
    <n v="2803"/>
  </r>
  <r>
    <x v="16"/>
    <s v="Expense"/>
    <s v="Total"/>
    <s v="N/A"/>
    <x v="108"/>
    <s v="Total Occupancy"/>
    <m/>
    <n v="14131"/>
  </r>
  <r>
    <x v="16"/>
    <s v="Expense"/>
    <s v="Line Item"/>
    <s v="N/A"/>
    <x v="109"/>
    <s v="Direct Care Consultant 201"/>
    <m/>
    <m/>
  </r>
  <r>
    <x v="16"/>
    <s v="Expense"/>
    <s v="Line Item"/>
    <s v="N/A"/>
    <x v="110"/>
    <s v="Temporary Help 202"/>
    <m/>
    <m/>
  </r>
  <r>
    <x v="16"/>
    <s v="Expense"/>
    <s v="Line Item"/>
    <s v="N/A"/>
    <x v="111"/>
    <s v="Clients and Caregivers Reimb./Stipends 203"/>
    <m/>
    <m/>
  </r>
  <r>
    <x v="16"/>
    <s v="Expense"/>
    <s v="Line Item"/>
    <s v="N/A"/>
    <x v="112"/>
    <s v="Subcontracted Direct Care 206"/>
    <m/>
    <m/>
  </r>
  <r>
    <x v="16"/>
    <s v="Expense"/>
    <s v="Line Item"/>
    <s v="N/A"/>
    <x v="113"/>
    <s v="Staff Training 204"/>
    <m/>
    <n v="805"/>
  </r>
  <r>
    <x v="16"/>
    <s v="Expense"/>
    <s v="Line Item"/>
    <s v="N/A"/>
    <x v="114"/>
    <s v="Staff Mileage / Travel 205"/>
    <m/>
    <m/>
  </r>
  <r>
    <x v="16"/>
    <s v="Expense"/>
    <s v="Line Item"/>
    <s v="N/A"/>
    <x v="115"/>
    <s v="Meals 207"/>
    <m/>
    <n v="2542"/>
  </r>
  <r>
    <x v="16"/>
    <s v="Expense"/>
    <s v="Line Item"/>
    <s v="N/A"/>
    <x v="116"/>
    <s v="Client Transportation 208"/>
    <m/>
    <n v="5905"/>
  </r>
  <r>
    <x v="16"/>
    <s v="Expense"/>
    <s v="Line Item"/>
    <s v="N/A"/>
    <x v="117"/>
    <s v="Vehicle Expenses 208"/>
    <m/>
    <m/>
  </r>
  <r>
    <x v="16"/>
    <s v="Expense"/>
    <s v="Line Item"/>
    <s v="N/A"/>
    <x v="118"/>
    <s v="Vehicle Depreciation 208"/>
    <m/>
    <m/>
  </r>
  <r>
    <x v="16"/>
    <s v="Expense"/>
    <s v="Line Item"/>
    <s v="N/A"/>
    <x v="119"/>
    <s v="Incidental Medical /Medicine/Pharmacy 209"/>
    <m/>
    <m/>
  </r>
  <r>
    <x v="16"/>
    <s v="Expense"/>
    <s v="Line Item"/>
    <s v="N/A"/>
    <x v="120"/>
    <s v="Client Personal Allowances 211"/>
    <m/>
    <m/>
  </r>
  <r>
    <x v="16"/>
    <s v="Expense"/>
    <s v="Line Item"/>
    <s v="N/A"/>
    <x v="121"/>
    <s v="Provision Material Goods/Svs./Benefits 212"/>
    <m/>
    <m/>
  </r>
  <r>
    <x v="16"/>
    <s v="Expense"/>
    <s v="Line Item"/>
    <s v="N/A"/>
    <x v="122"/>
    <s v="Direct Client Wages 214"/>
    <m/>
    <m/>
  </r>
  <r>
    <x v="16"/>
    <s v="Expense"/>
    <s v="Line Item"/>
    <s v="N/A"/>
    <x v="123"/>
    <s v="Other Commercial Prod. &amp; Svs. 214"/>
    <m/>
    <m/>
  </r>
  <r>
    <x v="16"/>
    <s v="Expense"/>
    <s v="Line Item"/>
    <s v="N/A"/>
    <x v="124"/>
    <s v="Program Supplies &amp; Materials 215"/>
    <m/>
    <n v="14849"/>
  </r>
  <r>
    <x v="16"/>
    <s v="Expense"/>
    <s v="Line Item"/>
    <s v="N/A"/>
    <x v="125"/>
    <s v="Non Charitable Expenses"/>
    <m/>
    <m/>
  </r>
  <r>
    <x v="16"/>
    <s v="Expense"/>
    <s v="Line Item"/>
    <s v="N/A"/>
    <x v="126"/>
    <s v="Other Expense"/>
    <m/>
    <m/>
  </r>
  <r>
    <x v="16"/>
    <s v="Expense"/>
    <s v="Total"/>
    <s v="N/A"/>
    <x v="127"/>
    <s v="Total Other Program Expense"/>
    <m/>
    <n v="24101"/>
  </r>
  <r>
    <x v="16"/>
    <s v="Expense"/>
    <s v="Line Item"/>
    <s v="N/A"/>
    <x v="128"/>
    <s v="Other Professional Fees &amp; Other Admin. Exp. 410"/>
    <m/>
    <n v="1748"/>
  </r>
  <r>
    <x v="16"/>
    <s v="Expense"/>
    <s v="Line Item"/>
    <s v="N/A"/>
    <x v="129"/>
    <s v="Leased Office/Program Office Equip.410,390"/>
    <m/>
    <m/>
  </r>
  <r>
    <x v="16"/>
    <s v="Expense"/>
    <s v="Line Item"/>
    <s v="N/A"/>
    <x v="130"/>
    <s v="Office Equipment Depreciation 410"/>
    <m/>
    <m/>
  </r>
  <r>
    <x v="16"/>
    <s v="Expense"/>
    <s v="Line Item"/>
    <s v="N/A"/>
    <x v="131"/>
    <s v="Program Support 216"/>
    <m/>
    <m/>
  </r>
  <r>
    <x v="16"/>
    <s v="Expense"/>
    <s v="Line Item"/>
    <s v="N/A"/>
    <x v="132"/>
    <s v="Professional Insurance 410"/>
    <m/>
    <m/>
  </r>
  <r>
    <x v="16"/>
    <s v="Expense"/>
    <s v="Line Item"/>
    <s v="N/A"/>
    <x v="133"/>
    <s v="Working Capital Interest 410"/>
    <m/>
    <m/>
  </r>
  <r>
    <x v="16"/>
    <s v="Expense"/>
    <s v="Total"/>
    <s v="N/A"/>
    <x v="134"/>
    <s v="Total Direct Administrative Expense"/>
    <m/>
    <n v="1748"/>
  </r>
  <r>
    <x v="16"/>
    <s v="Expense"/>
    <s v="Line Item"/>
    <s v="N/A"/>
    <x v="135"/>
    <s v="Admin (M&amp;G) Reporting Center Allocation"/>
    <m/>
    <n v="12411.919013776067"/>
  </r>
  <r>
    <x v="16"/>
    <s v="Expense"/>
    <s v="Total"/>
    <s v="N/A"/>
    <x v="136"/>
    <s v="Total Reimbursable Expense"/>
    <m/>
    <n v="179611.91901377606"/>
  </r>
  <r>
    <x v="16"/>
    <s v="Expense"/>
    <s v="Line Item"/>
    <s v="N/A"/>
    <x v="137"/>
    <s v="Direct State/Federal Non-Reimbursable Expense"/>
    <m/>
    <m/>
  </r>
  <r>
    <x v="16"/>
    <s v="Expense"/>
    <s v="Line Item"/>
    <s v="N/A"/>
    <x v="138"/>
    <s v="Allocation of State/Fed Non-Reimbursable Expense"/>
    <m/>
    <m/>
  </r>
  <r>
    <x v="16"/>
    <s v="Expense"/>
    <s v="Total"/>
    <s v="N/A"/>
    <x v="139"/>
    <s v="TOTAL EXPENSE"/>
    <m/>
    <n v="179611.91901377606"/>
  </r>
  <r>
    <x v="16"/>
    <s v="Expense"/>
    <s v="Total"/>
    <s v="N/A"/>
    <x v="140"/>
    <s v="TOTAL REVENUE = 53R"/>
    <m/>
    <n v="160861"/>
  </r>
  <r>
    <x v="16"/>
    <s v="Expense"/>
    <s v="Line Item"/>
    <s v="N/A"/>
    <x v="141"/>
    <s v="OPERATING RESULTS"/>
    <m/>
    <n v="-18750.91901377606"/>
  </r>
  <r>
    <x v="16"/>
    <s v="Non-Reimbursable"/>
    <s v="Line Item"/>
    <s v="N/A"/>
    <x v="142"/>
    <s v="Direct Employee Compensation &amp; Related Exp."/>
    <m/>
    <m/>
  </r>
  <r>
    <x v="16"/>
    <s v="Non-Reimbursable"/>
    <s v="Line Item"/>
    <s v="N/A"/>
    <x v="143"/>
    <s v="Direct Occupancy"/>
    <m/>
    <m/>
  </r>
  <r>
    <x v="16"/>
    <s v="Non-Reimbursable"/>
    <s v="Line Item"/>
    <s v="N/A"/>
    <x v="144"/>
    <s v="Direct Other Program/Operating"/>
    <m/>
    <m/>
  </r>
  <r>
    <x v="16"/>
    <s v="Non-Reimbursable"/>
    <s v="Line Item"/>
    <s v="N/A"/>
    <x v="145"/>
    <s v="Direct Subcontract Expense"/>
    <m/>
    <m/>
  </r>
  <r>
    <x v="16"/>
    <s v="Non-Reimbursable"/>
    <s v="Line Item"/>
    <s v="N/A"/>
    <x v="146"/>
    <s v="Direct Administrative Expense"/>
    <m/>
    <m/>
  </r>
  <r>
    <x v="16"/>
    <s v="Non-Reimbursable"/>
    <s v="Line Item"/>
    <s v="N/A"/>
    <x v="147"/>
    <s v="Direct Other Expense"/>
    <m/>
    <m/>
  </r>
  <r>
    <x v="16"/>
    <s v="Non-Reimbursable"/>
    <s v="Line Item"/>
    <s v="N/A"/>
    <x v="148"/>
    <s v="Direct Depreciation"/>
    <m/>
    <m/>
  </r>
  <r>
    <x v="16"/>
    <s v="Non-Reimbursable"/>
    <s v="Total"/>
    <s v="N/A"/>
    <x v="149"/>
    <s v="Total Direct Non-Reimbursable (Tie to 54E)"/>
    <m/>
    <n v="0"/>
  </r>
  <r>
    <x v="16"/>
    <s v="Non-Reimbursable"/>
    <s v="Total"/>
    <s v="N/A"/>
    <x v="150"/>
    <s v="Total Direct and Allocated Non-Reimb. (54E+55E)"/>
    <m/>
    <n v="0"/>
  </r>
  <r>
    <x v="16"/>
    <s v="Non-Reimbursable"/>
    <s v="Line Item"/>
    <s v="N/A"/>
    <x v="151"/>
    <s v="Eligible Non-Reimbursable Exp. Revenue Offsets "/>
    <m/>
    <n v="0"/>
  </r>
  <r>
    <x v="16"/>
    <s v="Non-Reimbursable"/>
    <s v="Line Item"/>
    <s v="N/A"/>
    <x v="152"/>
    <s v="Capital Budget Revenue Adjustment"/>
    <m/>
    <m/>
  </r>
  <r>
    <x v="16"/>
    <s v="Non-Reimbursable"/>
    <s v="Line Item"/>
    <s v="N/A"/>
    <x v="153"/>
    <s v="Excess of Non-Reimbursable Expense Over Offsets"/>
    <m/>
    <n v="0"/>
  </r>
  <r>
    <x v="17"/>
    <s v="Revenue"/>
    <s v="Line Item"/>
    <s v="N/A"/>
    <x v="0"/>
    <s v="Contrib., Gifts, Leg., Bequests, Spec. Ev."/>
    <m/>
    <n v="692"/>
  </r>
  <r>
    <x v="17"/>
    <s v="Revenue"/>
    <s v="Line Item"/>
    <s v="N/A"/>
    <x v="1"/>
    <s v="Gov. In-Kind/Capital Budget"/>
    <m/>
    <m/>
  </r>
  <r>
    <x v="17"/>
    <s v="Revenue"/>
    <s v="Line Item"/>
    <s v="N/A"/>
    <x v="2"/>
    <s v="Private IN-Kind"/>
    <m/>
    <m/>
  </r>
  <r>
    <x v="17"/>
    <s v="Revenue"/>
    <s v="Total"/>
    <s v="N/A"/>
    <x v="3"/>
    <s v="Total Contribution and In-Kind"/>
    <m/>
    <n v="692"/>
  </r>
  <r>
    <x v="17"/>
    <s v="Revenue"/>
    <s v="Line Item"/>
    <s v="N/A"/>
    <x v="4"/>
    <s v="Mass Gov. Grant"/>
    <m/>
    <m/>
  </r>
  <r>
    <x v="17"/>
    <s v="Revenue"/>
    <s v="Line Item"/>
    <s v="N/A"/>
    <x v="5"/>
    <s v="Other Grant (exclud. Fed.Direct)"/>
    <m/>
    <m/>
  </r>
  <r>
    <x v="17"/>
    <s v="Revenue"/>
    <s v="Total"/>
    <s v="N/A"/>
    <x v="6"/>
    <s v="Total Grants"/>
    <m/>
    <n v="0"/>
  </r>
  <r>
    <x v="17"/>
    <s v="Revenue"/>
    <s v="Line Item"/>
    <s v="N/A"/>
    <x v="7"/>
    <s v="Dept. of Mental Health (DMH)"/>
    <m/>
    <m/>
  </r>
  <r>
    <x v="17"/>
    <s v="Revenue"/>
    <s v="Line Item"/>
    <s v="N/A"/>
    <x v="8"/>
    <s v="Dept.of Developmental Services(DDS/DMR)"/>
    <m/>
    <m/>
  </r>
  <r>
    <x v="17"/>
    <s v="Revenue"/>
    <s v="Line Item"/>
    <s v="N/A"/>
    <x v="9"/>
    <s v="Dept. of Public Health (DPH)"/>
    <m/>
    <m/>
  </r>
  <r>
    <x v="17"/>
    <s v="Revenue"/>
    <s v="Line Item"/>
    <s v="N/A"/>
    <x v="10"/>
    <s v="Dept.of Children and Families (DCF/DSS)"/>
    <m/>
    <n v="269431"/>
  </r>
  <r>
    <x v="17"/>
    <s v="Revenue"/>
    <s v="Line Item"/>
    <s v="N/A"/>
    <x v="11"/>
    <s v="Dept. of Transitional Assist (DTA/WEL)"/>
    <m/>
    <m/>
  </r>
  <r>
    <x v="17"/>
    <s v="Revenue"/>
    <s v="Line Item"/>
    <s v="N/A"/>
    <x v="12"/>
    <s v="Dept. of Youth Services (DYS)"/>
    <m/>
    <m/>
  </r>
  <r>
    <x v="17"/>
    <s v="Revenue"/>
    <s v="Line Item"/>
    <s v="N/A"/>
    <x v="13"/>
    <s v="Health Care Fin &amp; Policy (HCF)-Contract"/>
    <m/>
    <m/>
  </r>
  <r>
    <x v="17"/>
    <s v="Revenue"/>
    <s v="Line Item"/>
    <s v="N/A"/>
    <x v="14"/>
    <s v="Health Care Fin &amp; Policy (HCF)-UCP"/>
    <m/>
    <m/>
  </r>
  <r>
    <x v="17"/>
    <s v="Revenue"/>
    <s v="Line Item"/>
    <s v="N/A"/>
    <x v="15"/>
    <s v="MA. Comm. For the Blind (MCB)"/>
    <m/>
    <m/>
  </r>
  <r>
    <x v="17"/>
    <s v="Revenue"/>
    <s v="Line Item"/>
    <s v="N/A"/>
    <x v="16"/>
    <s v="MA. Comm. for Deaf &amp; H H (MCD)"/>
    <m/>
    <m/>
  </r>
  <r>
    <x v="17"/>
    <s v="Revenue"/>
    <s v="Line Item"/>
    <s v="N/A"/>
    <x v="17"/>
    <s v="MA. Rehabilitation Commission (MRC)"/>
    <m/>
    <m/>
  </r>
  <r>
    <x v="17"/>
    <s v="Revenue"/>
    <s v="Line Item"/>
    <s v="N/A"/>
    <x v="18"/>
    <s v="MA. Off. for Refugees &amp; Immigr.(ORI)"/>
    <m/>
    <m/>
  </r>
  <r>
    <x v="17"/>
    <s v="Revenue"/>
    <s v="Line Item"/>
    <s v="N/A"/>
    <x v="19"/>
    <s v="Dept.of Early Educ. &amp; Care  (EEC)-Contract"/>
    <m/>
    <m/>
  </r>
  <r>
    <x v="17"/>
    <s v="Revenue"/>
    <s v="Line Item"/>
    <s v="N/A"/>
    <x v="20"/>
    <s v="Dept.of Early Educ. &amp; Care (EEC)-Voucher"/>
    <m/>
    <m/>
  </r>
  <r>
    <x v="17"/>
    <s v="Revenue"/>
    <s v="Line Item"/>
    <s v="N/A"/>
    <x v="21"/>
    <s v="Dept of Correction (DOC)"/>
    <m/>
    <m/>
  </r>
  <r>
    <x v="17"/>
    <s v="Revenue"/>
    <s v="Line Item"/>
    <s v="N/A"/>
    <x v="22"/>
    <s v="Dept. of Elementary &amp; Secondary Educ. (DOE)"/>
    <m/>
    <m/>
  </r>
  <r>
    <x v="17"/>
    <s v="Revenue"/>
    <s v="Line Item"/>
    <s v="N/A"/>
    <x v="23"/>
    <s v="Parole Board (PAR)"/>
    <m/>
    <m/>
  </r>
  <r>
    <x v="17"/>
    <s v="Revenue"/>
    <s v="Line Item"/>
    <s v="N/A"/>
    <x v="24"/>
    <s v="Veteran's Services (VET)"/>
    <m/>
    <m/>
  </r>
  <r>
    <x v="17"/>
    <s v="Revenue"/>
    <s v="Line Item"/>
    <s v="N/A"/>
    <x v="25"/>
    <s v="Ex. Off. of Elder Affairs (ELD)"/>
    <m/>
    <m/>
  </r>
  <r>
    <x v="17"/>
    <s v="Revenue"/>
    <s v="Line Item"/>
    <s v="N/A"/>
    <x v="26"/>
    <s v="Div.of Housing &amp; Community Develop(OCD)"/>
    <m/>
    <m/>
  </r>
  <r>
    <x v="17"/>
    <s v="Revenue"/>
    <s v="Line Item"/>
    <s v="N/A"/>
    <x v="27"/>
    <s v="POS Subcontract"/>
    <m/>
    <m/>
  </r>
  <r>
    <x v="17"/>
    <s v="Revenue"/>
    <s v="Line Item"/>
    <s v="N/A"/>
    <x v="28"/>
    <s v="Other Mass. State Agency POS"/>
    <m/>
    <n v="2061"/>
  </r>
  <r>
    <x v="17"/>
    <s v="Revenue"/>
    <s v="Line Item"/>
    <s v="N/A"/>
    <x v="29"/>
    <s v="Mass State Agency Non - POS"/>
    <m/>
    <m/>
  </r>
  <r>
    <x v="17"/>
    <s v="Revenue"/>
    <s v="Line Item"/>
    <s v="N/A"/>
    <x v="30"/>
    <s v="Mass. Local Govt/Quasi-Govt. Entities"/>
    <m/>
    <m/>
  </r>
  <r>
    <x v="17"/>
    <s v="Revenue"/>
    <s v="Line Item"/>
    <s v="N/A"/>
    <x v="31"/>
    <s v="Non-Mass. State/Local Government"/>
    <m/>
    <m/>
  </r>
  <r>
    <x v="17"/>
    <s v="Revenue"/>
    <s v="Line Item"/>
    <s v="N/A"/>
    <x v="32"/>
    <s v="Direct Federal Grants/Contracts"/>
    <m/>
    <m/>
  </r>
  <r>
    <x v="17"/>
    <s v="Revenue"/>
    <s v="Line Item"/>
    <s v="N/A"/>
    <x v="33"/>
    <s v="Medicaid - Direct Payments"/>
    <m/>
    <m/>
  </r>
  <r>
    <x v="17"/>
    <s v="Revenue"/>
    <s v="Line Item"/>
    <s v="N/A"/>
    <x v="34"/>
    <s v="Medicaid - MBHP Subcontract"/>
    <m/>
    <m/>
  </r>
  <r>
    <x v="17"/>
    <s v="Revenue"/>
    <s v="Line Item"/>
    <s v="N/A"/>
    <x v="35"/>
    <s v="Medicare"/>
    <m/>
    <m/>
  </r>
  <r>
    <x v="17"/>
    <s v="Revenue"/>
    <s v="Line Item"/>
    <s v="N/A"/>
    <x v="36"/>
    <s v="Mass. Govt. Client Stipends"/>
    <m/>
    <m/>
  </r>
  <r>
    <x v="17"/>
    <s v="Revenue"/>
    <s v="Line Item"/>
    <s v="N/A"/>
    <x v="37"/>
    <s v="Client Resources"/>
    <m/>
    <m/>
  </r>
  <r>
    <x v="17"/>
    <s v="Revenue"/>
    <s v="Line Item"/>
    <s v="N/A"/>
    <x v="38"/>
    <s v="Mass. spon.client SF/3rd Pty offsets"/>
    <m/>
    <m/>
  </r>
  <r>
    <x v="17"/>
    <s v="Revenue"/>
    <s v="Line Item"/>
    <s v="N/A"/>
    <x v="39"/>
    <s v="Other Publicly sponsored client offsets"/>
    <m/>
    <m/>
  </r>
  <r>
    <x v="17"/>
    <s v="Revenue"/>
    <s v="Line Item"/>
    <s v="N/A"/>
    <x v="40"/>
    <s v="Private Client Fees (excluding 3rd Pty)"/>
    <m/>
    <m/>
  </r>
  <r>
    <x v="17"/>
    <s v="Revenue"/>
    <s v="Line Item"/>
    <s v="N/A"/>
    <x v="41"/>
    <s v="Private Client 3rd Pty/other offsets"/>
    <m/>
    <m/>
  </r>
  <r>
    <x v="17"/>
    <s v="Revenue"/>
    <s v="Total"/>
    <s v="N/A"/>
    <x v="42"/>
    <s v="Total Assistance and Fees"/>
    <m/>
    <n v="271492"/>
  </r>
  <r>
    <x v="17"/>
    <s v="Revenue"/>
    <s v="Line Item"/>
    <s v="N/A"/>
    <x v="43"/>
    <s v="Federated Fundraising"/>
    <m/>
    <m/>
  </r>
  <r>
    <x v="17"/>
    <s v="Revenue"/>
    <s v="Line Item"/>
    <s v="N/A"/>
    <x v="44"/>
    <s v="Commercial Activities"/>
    <m/>
    <m/>
  </r>
  <r>
    <x v="17"/>
    <s v="Revenue"/>
    <s v="Line Item"/>
    <s v="N/A"/>
    <x v="45"/>
    <s v="Non-Charitable Revenue"/>
    <m/>
    <m/>
  </r>
  <r>
    <x v="17"/>
    <s v="Revenue"/>
    <s v="Line Item"/>
    <s v="N/A"/>
    <x v="46"/>
    <s v="Investment Revenue"/>
    <m/>
    <m/>
  </r>
  <r>
    <x v="17"/>
    <s v="Revenue"/>
    <s v="Line Item"/>
    <s v="N/A"/>
    <x v="47"/>
    <s v="Other Revenue"/>
    <m/>
    <m/>
  </r>
  <r>
    <x v="17"/>
    <s v="Revenue"/>
    <s v="Line Item"/>
    <s v="N/A"/>
    <x v="48"/>
    <s v="Allocated Admin (M&amp;G) Revenue"/>
    <m/>
    <m/>
  </r>
  <r>
    <x v="17"/>
    <s v="Revenue"/>
    <s v="Line Item"/>
    <s v="N/A"/>
    <x v="49"/>
    <s v="Released Net Assets-Program"/>
    <m/>
    <m/>
  </r>
  <r>
    <x v="17"/>
    <s v="Revenue"/>
    <s v="Line Item"/>
    <s v="N/A"/>
    <x v="50"/>
    <s v="Released Net Assets-Equipment"/>
    <m/>
    <m/>
  </r>
  <r>
    <x v="17"/>
    <s v="Revenue"/>
    <s v="Line Item"/>
    <s v="N/A"/>
    <x v="51"/>
    <s v="Released Net Assets-Time"/>
    <m/>
    <m/>
  </r>
  <r>
    <x v="17"/>
    <s v="Revenue"/>
    <s v="Total"/>
    <s v="N/A"/>
    <x v="52"/>
    <s v="Total Revenue = 57E"/>
    <m/>
    <n v="272184"/>
  </r>
  <r>
    <x v="17"/>
    <s v="Salary Expense"/>
    <s v="Line Item"/>
    <s v="Management"/>
    <x v="53"/>
    <s v="Program Director (UFR Title 102)"/>
    <n v="0.19"/>
    <n v="14329"/>
  </r>
  <r>
    <x v="17"/>
    <s v="Salary Expense"/>
    <s v="Line Item"/>
    <s v="Management"/>
    <x v="54"/>
    <s v="Program Function Manager (UFR Title 101)"/>
    <m/>
    <m/>
  </r>
  <r>
    <x v="17"/>
    <s v="Salary Expense"/>
    <s v="Line Item"/>
    <s v="Management"/>
    <x v="55"/>
    <s v="Asst. Program Director (UFR Title 103)"/>
    <m/>
    <m/>
  </r>
  <r>
    <x v="17"/>
    <s v="Salary Expense"/>
    <s v="Line Item"/>
    <s v="Management"/>
    <x v="56"/>
    <s v="Supervising Professional (UFR Title 104) "/>
    <m/>
    <m/>
  </r>
  <r>
    <x v="17"/>
    <s v="Salary Expense"/>
    <s v="Line Item"/>
    <s v="Direct Care"/>
    <x v="57"/>
    <s v="Physician &amp; Psychiatrist  (UFR Title 105 &amp; 121)"/>
    <m/>
    <m/>
  </r>
  <r>
    <x v="17"/>
    <s v="Salary Expense"/>
    <s v="Line Item"/>
    <s v="Direct Care"/>
    <x v="58"/>
    <s v="Physician Asst. (UFR Title 106)"/>
    <m/>
    <m/>
  </r>
  <r>
    <x v="17"/>
    <s v="Salary Expense"/>
    <s v="Line Item"/>
    <s v="Direct Care"/>
    <x v="59"/>
    <s v="N. Midwife, N.P., Psych N.,N.A., R.N.- MA (Title 107)"/>
    <m/>
    <m/>
  </r>
  <r>
    <x v="17"/>
    <s v="Salary Expense"/>
    <s v="Line Item"/>
    <s v="Direct Care"/>
    <x v="60"/>
    <s v="R.N. - Non Masters (UFR Title 108)"/>
    <m/>
    <m/>
  </r>
  <r>
    <x v="17"/>
    <s v="Salary Expense"/>
    <s v="Line Item"/>
    <s v="Direct Care"/>
    <x v="61"/>
    <s v="L.P.N. (UFR Title 109) "/>
    <m/>
    <m/>
  </r>
  <r>
    <x v="17"/>
    <s v="Salary Expense"/>
    <s v="Line Item"/>
    <s v="Direct Care"/>
    <x v="62"/>
    <s v="Pharmacist (UFR Title 110)"/>
    <m/>
    <m/>
  </r>
  <r>
    <x v="17"/>
    <s v="Salary Expense"/>
    <s v="Line Item"/>
    <s v="Direct Care"/>
    <x v="63"/>
    <s v="Occupational Therapist (UFR Title 111)"/>
    <m/>
    <m/>
  </r>
  <r>
    <x v="17"/>
    <s v="Salary Expense"/>
    <s v="Line Item"/>
    <s v="Direct Care"/>
    <x v="64"/>
    <s v="Physical Therapist (UFR Title 112)"/>
    <m/>
    <m/>
  </r>
  <r>
    <x v="17"/>
    <s v="Salary Expense"/>
    <s v="Line Item"/>
    <s v="Direct Care"/>
    <x v="65"/>
    <s v="Speech / Lang. Pathol., Audiologist (UFR Title 113)"/>
    <m/>
    <m/>
  </r>
  <r>
    <x v="17"/>
    <s v="Salary Expense"/>
    <s v="Line Item"/>
    <s v="Direct Care"/>
    <x v="66"/>
    <s v="Dietician / Nutritionist (UFR Title 114)"/>
    <m/>
    <m/>
  </r>
  <r>
    <x v="17"/>
    <s v="Salary Expense"/>
    <s v="Line Item"/>
    <s v="Direct Care"/>
    <x v="67"/>
    <s v="Spec. Education Teacher (UFR Title 115)"/>
    <m/>
    <m/>
  </r>
  <r>
    <x v="17"/>
    <s v="Salary Expense"/>
    <s v="Line Item"/>
    <s v="Direct Care"/>
    <x v="68"/>
    <s v="Teacher (UFR Title 116)"/>
    <m/>
    <m/>
  </r>
  <r>
    <x v="17"/>
    <s v="Salary Expense"/>
    <s v="Line Item"/>
    <s v="Direct Care"/>
    <x v="69"/>
    <s v="Day Care Director (UFR Title 117)"/>
    <m/>
    <m/>
  </r>
  <r>
    <x v="17"/>
    <s v="Salary Expense"/>
    <s v="Line Item"/>
    <s v="Direct Care"/>
    <x v="70"/>
    <s v="Day Care Lead Teacher (UFR Title 118)"/>
    <m/>
    <m/>
  </r>
  <r>
    <x v="17"/>
    <s v="Salary Expense"/>
    <s v="Line Item"/>
    <s v="Direct Care"/>
    <x v="71"/>
    <s v="Day Care Teacher (UFR Title 119)"/>
    <m/>
    <m/>
  </r>
  <r>
    <x v="17"/>
    <s v="Salary Expense"/>
    <s v="Line Item"/>
    <s v="Direct Care"/>
    <x v="72"/>
    <s v="Day Care Asst. Teacher / Aide (UFR Title 120)"/>
    <m/>
    <m/>
  </r>
  <r>
    <x v="17"/>
    <s v="Salary Expense"/>
    <s v="Line Item"/>
    <s v="Direct Care"/>
    <x v="73"/>
    <s v="Psychologist - Doctorate (UFR Title 122)"/>
    <m/>
    <m/>
  </r>
  <r>
    <x v="17"/>
    <s v="Salary Expense"/>
    <s v="Line Item"/>
    <s v="Direct Care"/>
    <x v="74"/>
    <s v="Clinician-(formerly Psych.Masters)(UFR Title 123)"/>
    <m/>
    <m/>
  </r>
  <r>
    <x v="17"/>
    <s v="Salary Expense"/>
    <s v="Line Item"/>
    <s v="Direct Care"/>
    <x v="75"/>
    <s v="Social Worker - L.I.C.S.W. (UFR Title 124)"/>
    <m/>
    <m/>
  </r>
  <r>
    <x v="17"/>
    <s v="Salary Expense"/>
    <s v="Line Item"/>
    <s v="Direct Care"/>
    <x v="76"/>
    <s v="Social Worker - L.C.S.W., L.S.W (UFR Title 125 &amp; 126)"/>
    <m/>
    <m/>
  </r>
  <r>
    <x v="17"/>
    <s v="Salary Expense"/>
    <s v="Line Item"/>
    <s v="Direct Care"/>
    <x v="77"/>
    <s v="Licensed Counselor (UFR Title 127)"/>
    <m/>
    <m/>
  </r>
  <r>
    <x v="17"/>
    <s v="Salary Expense"/>
    <s v="Line Item"/>
    <s v="Direct Care"/>
    <x v="78"/>
    <s v="Cert. Voc. Rehab. Counselor (UFR Title 128)"/>
    <m/>
    <m/>
  </r>
  <r>
    <x v="17"/>
    <s v="Salary Expense"/>
    <s v="Line Item"/>
    <s v="Direct Care"/>
    <x v="79"/>
    <s v="Cert. Alch. &amp;/or Drug Abuse Counselor (UFR Title 129)"/>
    <m/>
    <m/>
  </r>
  <r>
    <x v="17"/>
    <s v="Salary Expense"/>
    <s v="Line Item"/>
    <s v="Direct Care"/>
    <x v="80"/>
    <s v="Counselor (UFR Title 130)"/>
    <n v="1.1399999999999999"/>
    <n v="38525"/>
  </r>
  <r>
    <x v="17"/>
    <s v="Salary Expense"/>
    <s v="Line Item"/>
    <s v="Direct Care"/>
    <x v="81"/>
    <s v="Case Worker / Manager - Masters (UFR Title 131)"/>
    <m/>
    <m/>
  </r>
  <r>
    <x v="17"/>
    <s v="Salary Expense"/>
    <s v="Line Item"/>
    <s v="Direct Care"/>
    <x v="82"/>
    <s v="Case Worker / Manager (UFR Title 132)"/>
    <m/>
    <m/>
  </r>
  <r>
    <x v="17"/>
    <s v="Salary Expense"/>
    <s v="Line Item"/>
    <s v="Direct Care"/>
    <x v="83"/>
    <s v="Direct Care / Prog. Staff Superv. (UFR Title 133)"/>
    <m/>
    <m/>
  </r>
  <r>
    <x v="17"/>
    <s v="Salary Expense"/>
    <s v="Line Item"/>
    <s v="Direct Care"/>
    <x v="84"/>
    <s v="Direct Care / Prog. Staff III (UFR Title 134)"/>
    <n v="0.55000000000000004"/>
    <n v="26778"/>
  </r>
  <r>
    <x v="17"/>
    <s v="Salary Expense"/>
    <s v="Line Item"/>
    <s v="Direct Care"/>
    <x v="85"/>
    <s v="Direct Care / Prog. Staff II (UFR Title 135)"/>
    <m/>
    <m/>
  </r>
  <r>
    <x v="17"/>
    <s v="Salary Expense"/>
    <s v="Line Item"/>
    <s v="Direct Care"/>
    <x v="86"/>
    <s v="Direct Care / Prog. Staff I (UFR Title 136)"/>
    <n v="2.62"/>
    <n v="83076"/>
  </r>
  <r>
    <x v="17"/>
    <s v="Salary Expense"/>
    <s v="Line Item"/>
    <s v="Clerical/Support"/>
    <x v="87"/>
    <s v="Prog. Secretarial / Clerical Staff (UFR Title 137)"/>
    <n v="0.19"/>
    <n v="5283"/>
  </r>
  <r>
    <x v="17"/>
    <s v="Salary Expense"/>
    <s v="Line Item"/>
    <s v="Clerical/Support"/>
    <x v="88"/>
    <s v="Maintainence, House/Groundskeeping, Cook 138"/>
    <n v="0.16"/>
    <n v="3545"/>
  </r>
  <r>
    <x v="17"/>
    <s v="Salary Expense"/>
    <s v="Line Item"/>
    <s v="Clerical/Support"/>
    <x v="89"/>
    <s v="Direct Care / Driver Staff (UFR Title 138)"/>
    <m/>
    <m/>
  </r>
  <r>
    <x v="17"/>
    <s v="Salary Expense"/>
    <s v="Line Item"/>
    <s v="N/A"/>
    <x v="90"/>
    <s v="Direct Care Overtime, Shift Differential and Relief "/>
    <s v="XXXXXX"/>
    <n v="1364"/>
  </r>
  <r>
    <x v="17"/>
    <s v="Salary Expense"/>
    <s v="Total"/>
    <s v="N/A"/>
    <x v="91"/>
    <s v="Total Direct Program Staff = 1E"/>
    <n v="4.8500000000000005"/>
    <n v="172900"/>
  </r>
  <r>
    <x v="17"/>
    <s v="Expense"/>
    <s v="Total"/>
    <s v="N/A"/>
    <x v="92"/>
    <s v="Total Direct Program Staff = 39S"/>
    <n v="4.8500000000000005"/>
    <n v="172900"/>
  </r>
  <r>
    <x v="17"/>
    <s v="Expense"/>
    <s v="Line Item"/>
    <s v="N/A"/>
    <x v="93"/>
    <s v="Chief Executive Officer"/>
    <m/>
    <m/>
  </r>
  <r>
    <x v="17"/>
    <s v="Expense"/>
    <s v="Line Item"/>
    <s v="N/A"/>
    <x v="94"/>
    <s v="Chief Financial Officer"/>
    <m/>
    <m/>
  </r>
  <r>
    <x v="17"/>
    <s v="Expense"/>
    <s v="Line Item"/>
    <s v="N/A"/>
    <x v="95"/>
    <s v="Accting/Clerical Support"/>
    <m/>
    <m/>
  </r>
  <r>
    <x v="17"/>
    <s v="Expense"/>
    <s v="Line Item"/>
    <s v="N/A"/>
    <x v="96"/>
    <s v="Admin Maint/House-Grndskeeping"/>
    <m/>
    <m/>
  </r>
  <r>
    <x v="17"/>
    <s v="Expense"/>
    <s v="Total"/>
    <s v="N/A"/>
    <x v="97"/>
    <s v="Total Admin Employee"/>
    <n v="0"/>
    <n v="0"/>
  </r>
  <r>
    <x v="17"/>
    <s v="Expense"/>
    <s v="Line Item"/>
    <s v="N/A"/>
    <x v="98"/>
    <s v="Commerical products &amp; Svs/Mkting"/>
    <m/>
    <m/>
  </r>
  <r>
    <x v="17"/>
    <s v="Expense"/>
    <s v="Total"/>
    <s v="N/A"/>
    <x v="99"/>
    <s v="Total FTE/Salary/Wages"/>
    <n v="4.8500000000000005"/>
    <n v="172900"/>
  </r>
  <r>
    <x v="17"/>
    <s v="Expense"/>
    <s v="Line Item"/>
    <s v="N/A"/>
    <x v="100"/>
    <s v="Payroll Taxes 150"/>
    <m/>
    <n v="13367"/>
  </r>
  <r>
    <x v="17"/>
    <s v="Expense"/>
    <s v="Line Item"/>
    <s v="N/A"/>
    <x v="101"/>
    <s v="Fringe Benefits 151"/>
    <m/>
    <n v="25657"/>
  </r>
  <r>
    <x v="17"/>
    <s v="Expense"/>
    <s v="Line Item"/>
    <s v="N/A"/>
    <x v="102"/>
    <s v="Accrual Adjustments"/>
    <m/>
    <m/>
  </r>
  <r>
    <x v="17"/>
    <s v="Expense"/>
    <s v="Total"/>
    <s v="N/A"/>
    <x v="103"/>
    <s v="Total Employee Compensation &amp; Rel. Exp."/>
    <m/>
    <n v="211924"/>
  </r>
  <r>
    <x v="17"/>
    <s v="Expense"/>
    <s v="Line Item"/>
    <s v="N/A"/>
    <x v="104"/>
    <s v="Facility and Prog. Equip.Expenses 301,390"/>
    <m/>
    <n v="15310"/>
  </r>
  <r>
    <x v="17"/>
    <s v="Expense"/>
    <s v="Line Item"/>
    <s v="N/A"/>
    <x v="105"/>
    <s v="Facility &amp; Prog. Equip. Depreciation 301"/>
    <m/>
    <n v="581"/>
  </r>
  <r>
    <x v="17"/>
    <s v="Expense"/>
    <s v="Line Item"/>
    <s v="N/A"/>
    <x v="106"/>
    <s v="Facility Operation/Maint./Furn.390"/>
    <m/>
    <n v="542"/>
  </r>
  <r>
    <x v="17"/>
    <s v="Expense"/>
    <s v="Line Item"/>
    <s v="N/A"/>
    <x v="107"/>
    <s v="Facility General Liability Insurance 390"/>
    <m/>
    <n v="407"/>
  </r>
  <r>
    <x v="17"/>
    <s v="Expense"/>
    <s v="Total"/>
    <s v="N/A"/>
    <x v="108"/>
    <s v="Total Occupancy"/>
    <m/>
    <n v="16840"/>
  </r>
  <r>
    <x v="17"/>
    <s v="Expense"/>
    <s v="Line Item"/>
    <s v="N/A"/>
    <x v="109"/>
    <s v="Direct Care Consultant 201"/>
    <m/>
    <m/>
  </r>
  <r>
    <x v="17"/>
    <s v="Expense"/>
    <s v="Line Item"/>
    <s v="N/A"/>
    <x v="110"/>
    <s v="Temporary Help 202"/>
    <m/>
    <m/>
  </r>
  <r>
    <x v="17"/>
    <s v="Expense"/>
    <s v="Line Item"/>
    <s v="N/A"/>
    <x v="111"/>
    <s v="Clients and Caregivers Reimb./Stipends 203"/>
    <m/>
    <m/>
  </r>
  <r>
    <x v="17"/>
    <s v="Expense"/>
    <s v="Line Item"/>
    <s v="N/A"/>
    <x v="112"/>
    <s v="Subcontracted Direct Care 206"/>
    <m/>
    <m/>
  </r>
  <r>
    <x v="17"/>
    <s v="Expense"/>
    <s v="Line Item"/>
    <s v="N/A"/>
    <x v="113"/>
    <s v="Staff Training 204"/>
    <m/>
    <n v="614"/>
  </r>
  <r>
    <x v="17"/>
    <s v="Expense"/>
    <s v="Line Item"/>
    <s v="N/A"/>
    <x v="114"/>
    <s v="Staff Mileage / Travel 205"/>
    <m/>
    <n v="14927"/>
  </r>
  <r>
    <x v="17"/>
    <s v="Expense"/>
    <s v="Line Item"/>
    <s v="N/A"/>
    <x v="115"/>
    <s v="Meals 207"/>
    <m/>
    <n v="183"/>
  </r>
  <r>
    <x v="17"/>
    <s v="Expense"/>
    <s v="Line Item"/>
    <s v="N/A"/>
    <x v="116"/>
    <s v="Client Transportation 208"/>
    <m/>
    <n v="105"/>
  </r>
  <r>
    <x v="17"/>
    <s v="Expense"/>
    <s v="Line Item"/>
    <s v="N/A"/>
    <x v="117"/>
    <s v="Vehicle Expenses 208"/>
    <m/>
    <m/>
  </r>
  <r>
    <x v="17"/>
    <s v="Expense"/>
    <s v="Line Item"/>
    <s v="N/A"/>
    <x v="118"/>
    <s v="Vehicle Depreciation 208"/>
    <m/>
    <m/>
  </r>
  <r>
    <x v="17"/>
    <s v="Expense"/>
    <s v="Line Item"/>
    <s v="N/A"/>
    <x v="119"/>
    <s v="Incidental Medical /Medicine/Pharmacy 209"/>
    <m/>
    <m/>
  </r>
  <r>
    <x v="17"/>
    <s v="Expense"/>
    <s v="Line Item"/>
    <s v="N/A"/>
    <x v="120"/>
    <s v="Client Personal Allowances 211"/>
    <m/>
    <m/>
  </r>
  <r>
    <x v="17"/>
    <s v="Expense"/>
    <s v="Line Item"/>
    <s v="N/A"/>
    <x v="121"/>
    <s v="Provision Material Goods/Svs./Benefits 212"/>
    <m/>
    <m/>
  </r>
  <r>
    <x v="17"/>
    <s v="Expense"/>
    <s v="Line Item"/>
    <s v="N/A"/>
    <x v="122"/>
    <s v="Direct Client Wages 214"/>
    <m/>
    <m/>
  </r>
  <r>
    <x v="17"/>
    <s v="Expense"/>
    <s v="Line Item"/>
    <s v="N/A"/>
    <x v="123"/>
    <s v="Other Commercial Prod. &amp; Svs. 214"/>
    <m/>
    <m/>
  </r>
  <r>
    <x v="17"/>
    <s v="Expense"/>
    <s v="Line Item"/>
    <s v="N/A"/>
    <x v="124"/>
    <s v="Program Supplies &amp; Materials 215"/>
    <m/>
    <n v="2081"/>
  </r>
  <r>
    <x v="17"/>
    <s v="Expense"/>
    <s v="Line Item"/>
    <s v="N/A"/>
    <x v="125"/>
    <s v="Non Charitable Expenses"/>
    <m/>
    <m/>
  </r>
  <r>
    <x v="17"/>
    <s v="Expense"/>
    <s v="Line Item"/>
    <s v="N/A"/>
    <x v="126"/>
    <s v="Other Expense"/>
    <m/>
    <m/>
  </r>
  <r>
    <x v="17"/>
    <s v="Expense"/>
    <s v="Total"/>
    <s v="N/A"/>
    <x v="127"/>
    <s v="Total Other Program Expense"/>
    <m/>
    <n v="17910"/>
  </r>
  <r>
    <x v="17"/>
    <s v="Expense"/>
    <s v="Line Item"/>
    <s v="N/A"/>
    <x v="128"/>
    <s v="Other Professional Fees &amp; Other Admin. Exp. 410"/>
    <m/>
    <m/>
  </r>
  <r>
    <x v="17"/>
    <s v="Expense"/>
    <s v="Line Item"/>
    <s v="N/A"/>
    <x v="129"/>
    <s v="Leased Office/Program Office Equip.410,390"/>
    <m/>
    <m/>
  </r>
  <r>
    <x v="17"/>
    <s v="Expense"/>
    <s v="Line Item"/>
    <s v="N/A"/>
    <x v="130"/>
    <s v="Office Equipment Depreciation 410"/>
    <m/>
    <m/>
  </r>
  <r>
    <x v="17"/>
    <s v="Expense"/>
    <s v="Line Item"/>
    <s v="N/A"/>
    <x v="131"/>
    <s v="Program Support 216"/>
    <m/>
    <n v="2081"/>
  </r>
  <r>
    <x v="17"/>
    <s v="Expense"/>
    <s v="Line Item"/>
    <s v="N/A"/>
    <x v="132"/>
    <s v="Professional Insurance 410"/>
    <m/>
    <n v="949"/>
  </r>
  <r>
    <x v="17"/>
    <s v="Expense"/>
    <s v="Line Item"/>
    <s v="N/A"/>
    <x v="133"/>
    <s v="Working Capital Interest 410"/>
    <m/>
    <m/>
  </r>
  <r>
    <x v="17"/>
    <s v="Expense"/>
    <s v="Total"/>
    <s v="N/A"/>
    <x v="134"/>
    <s v="Total Direct Administrative Expense"/>
    <m/>
    <n v="3030"/>
  </r>
  <r>
    <x v="17"/>
    <s v="Expense"/>
    <s v="Line Item"/>
    <s v="N/A"/>
    <x v="135"/>
    <s v="Admin (M&amp;G) Reporting Center Allocation"/>
    <m/>
    <n v="23276.996786212287"/>
  </r>
  <r>
    <x v="17"/>
    <s v="Expense"/>
    <s v="Total"/>
    <s v="N/A"/>
    <x v="136"/>
    <s v="Total Reimbursable Expense"/>
    <m/>
    <n v="272980.99678621232"/>
  </r>
  <r>
    <x v="17"/>
    <s v="Expense"/>
    <s v="Line Item"/>
    <s v="N/A"/>
    <x v="137"/>
    <s v="Direct State/Federal Non-Reimbursable Expense"/>
    <m/>
    <m/>
  </r>
  <r>
    <x v="17"/>
    <s v="Expense"/>
    <s v="Line Item"/>
    <s v="N/A"/>
    <x v="138"/>
    <s v="Allocation of State/Fed Non-Reimbursable Expense"/>
    <m/>
    <m/>
  </r>
  <r>
    <x v="17"/>
    <s v="Expense"/>
    <s v="Total"/>
    <s v="N/A"/>
    <x v="139"/>
    <s v="TOTAL EXPENSE"/>
    <m/>
    <n v="272980.99678621232"/>
  </r>
  <r>
    <x v="17"/>
    <s v="Expense"/>
    <s v="Total"/>
    <s v="N/A"/>
    <x v="140"/>
    <s v="TOTAL REVENUE = 53R"/>
    <m/>
    <n v="272184"/>
  </r>
  <r>
    <x v="17"/>
    <s v="Expense"/>
    <s v="Line Item"/>
    <s v="N/A"/>
    <x v="141"/>
    <s v="OPERATING RESULTS"/>
    <m/>
    <n v="-796.99678621231578"/>
  </r>
  <r>
    <x v="17"/>
    <s v="Non-Reimbursable"/>
    <s v="Line Item"/>
    <s v="N/A"/>
    <x v="142"/>
    <s v="Direct Employee Compensation &amp; Related Exp."/>
    <m/>
    <m/>
  </r>
  <r>
    <x v="17"/>
    <s v="Non-Reimbursable"/>
    <s v="Line Item"/>
    <s v="N/A"/>
    <x v="143"/>
    <s v="Direct Occupancy"/>
    <m/>
    <m/>
  </r>
  <r>
    <x v="17"/>
    <s v="Non-Reimbursable"/>
    <s v="Line Item"/>
    <s v="N/A"/>
    <x v="144"/>
    <s v="Direct Other Program/Operating"/>
    <m/>
    <m/>
  </r>
  <r>
    <x v="17"/>
    <s v="Non-Reimbursable"/>
    <s v="Line Item"/>
    <s v="N/A"/>
    <x v="145"/>
    <s v="Direct Subcontract Expense"/>
    <m/>
    <m/>
  </r>
  <r>
    <x v="17"/>
    <s v="Non-Reimbursable"/>
    <s v="Line Item"/>
    <s v="N/A"/>
    <x v="146"/>
    <s v="Direct Administrative Expense"/>
    <m/>
    <m/>
  </r>
  <r>
    <x v="17"/>
    <s v="Non-Reimbursable"/>
    <s v="Line Item"/>
    <s v="N/A"/>
    <x v="147"/>
    <s v="Direct Other Expense"/>
    <m/>
    <m/>
  </r>
  <r>
    <x v="17"/>
    <s v="Non-Reimbursable"/>
    <s v="Line Item"/>
    <s v="N/A"/>
    <x v="148"/>
    <s v="Direct Depreciation"/>
    <m/>
    <m/>
  </r>
  <r>
    <x v="17"/>
    <s v="Non-Reimbursable"/>
    <s v="Total"/>
    <s v="N/A"/>
    <x v="149"/>
    <s v="Total Direct Non-Reimbursable (Tie to 54E)"/>
    <m/>
    <n v="0"/>
  </r>
  <r>
    <x v="17"/>
    <s v="Non-Reimbursable"/>
    <s v="Total"/>
    <s v="N/A"/>
    <x v="150"/>
    <s v="Total Direct and Allocated Non-Reimb. (54E+55E)"/>
    <m/>
    <n v="0"/>
  </r>
  <r>
    <x v="17"/>
    <s v="Non-Reimbursable"/>
    <s v="Line Item"/>
    <s v="N/A"/>
    <x v="151"/>
    <s v="Eligible Non-Reimbursable Exp. Revenue Offsets "/>
    <m/>
    <n v="692"/>
  </r>
  <r>
    <x v="17"/>
    <s v="Non-Reimbursable"/>
    <s v="Line Item"/>
    <s v="N/A"/>
    <x v="152"/>
    <s v="Capital Budget Revenue Adjustment"/>
    <m/>
    <m/>
  </r>
  <r>
    <x v="17"/>
    <s v="Non-Reimbursable"/>
    <s v="Line Item"/>
    <s v="N/A"/>
    <x v="153"/>
    <s v="Excess of Non-Reimbursable Expense Over Offsets"/>
    <m/>
    <n v="-692"/>
  </r>
</pivotCacheRecords>
</file>

<file path=xl/pivotCache/pivotCacheRecords2.xml><?xml version="1.0" encoding="utf-8"?>
<pivotCacheRecords xmlns="http://schemas.openxmlformats.org/spreadsheetml/2006/main" xmlns:r="http://schemas.openxmlformats.org/officeDocument/2006/relationships" count="3234">
  <r>
    <n v="1"/>
    <x v="0"/>
    <x v="0"/>
    <s v="Line Item"/>
    <s v="N/A"/>
    <x v="0"/>
    <x v="0"/>
    <m/>
    <x v="0"/>
  </r>
  <r>
    <n v="2"/>
    <x v="0"/>
    <x v="0"/>
    <s v="Line Item"/>
    <s v="N/A"/>
    <x v="1"/>
    <x v="1"/>
    <m/>
    <x v="1"/>
  </r>
  <r>
    <n v="3"/>
    <x v="0"/>
    <x v="0"/>
    <s v="Line Item"/>
    <s v="N/A"/>
    <x v="2"/>
    <x v="2"/>
    <m/>
    <x v="2"/>
  </r>
  <r>
    <n v="4"/>
    <x v="0"/>
    <x v="0"/>
    <s v="Total"/>
    <s v="N/A"/>
    <x v="3"/>
    <x v="3"/>
    <m/>
    <x v="3"/>
  </r>
  <r>
    <n v="5"/>
    <x v="0"/>
    <x v="0"/>
    <s v="Line Item"/>
    <s v="N/A"/>
    <x v="4"/>
    <x v="4"/>
    <m/>
    <x v="1"/>
  </r>
  <r>
    <n v="6"/>
    <x v="0"/>
    <x v="0"/>
    <s v="Line Item"/>
    <s v="N/A"/>
    <x v="5"/>
    <x v="5"/>
    <m/>
    <x v="4"/>
  </r>
  <r>
    <n v="7"/>
    <x v="0"/>
    <x v="0"/>
    <s v="Total"/>
    <s v="N/A"/>
    <x v="6"/>
    <x v="6"/>
    <m/>
    <x v="4"/>
  </r>
  <r>
    <n v="8"/>
    <x v="0"/>
    <x v="0"/>
    <s v="Line Item"/>
    <s v="N/A"/>
    <x v="7"/>
    <x v="7"/>
    <m/>
    <x v="1"/>
  </r>
  <r>
    <n v="9"/>
    <x v="0"/>
    <x v="0"/>
    <s v="Line Item"/>
    <s v="N/A"/>
    <x v="8"/>
    <x v="8"/>
    <m/>
    <x v="1"/>
  </r>
  <r>
    <n v="10"/>
    <x v="0"/>
    <x v="0"/>
    <s v="Line Item"/>
    <s v="N/A"/>
    <x v="9"/>
    <x v="9"/>
    <m/>
    <x v="1"/>
  </r>
  <r>
    <n v="11"/>
    <x v="0"/>
    <x v="0"/>
    <s v="Line Item"/>
    <s v="N/A"/>
    <x v="10"/>
    <x v="10"/>
    <m/>
    <x v="5"/>
  </r>
  <r>
    <n v="12"/>
    <x v="0"/>
    <x v="0"/>
    <s v="Line Item"/>
    <s v="N/A"/>
    <x v="11"/>
    <x v="11"/>
    <m/>
    <x v="1"/>
  </r>
  <r>
    <n v="13"/>
    <x v="0"/>
    <x v="0"/>
    <s v="Line Item"/>
    <s v="N/A"/>
    <x v="12"/>
    <x v="12"/>
    <m/>
    <x v="1"/>
  </r>
  <r>
    <n v="14"/>
    <x v="0"/>
    <x v="0"/>
    <s v="Line Item"/>
    <s v="N/A"/>
    <x v="13"/>
    <x v="13"/>
    <m/>
    <x v="1"/>
  </r>
  <r>
    <n v="15"/>
    <x v="0"/>
    <x v="0"/>
    <s v="Line Item"/>
    <s v="N/A"/>
    <x v="14"/>
    <x v="14"/>
    <m/>
    <x v="1"/>
  </r>
  <r>
    <n v="16"/>
    <x v="0"/>
    <x v="0"/>
    <s v="Line Item"/>
    <s v="N/A"/>
    <x v="15"/>
    <x v="15"/>
    <m/>
    <x v="1"/>
  </r>
  <r>
    <n v="17"/>
    <x v="0"/>
    <x v="0"/>
    <s v="Line Item"/>
    <s v="N/A"/>
    <x v="16"/>
    <x v="16"/>
    <m/>
    <x v="1"/>
  </r>
  <r>
    <n v="18"/>
    <x v="0"/>
    <x v="0"/>
    <s v="Line Item"/>
    <s v="N/A"/>
    <x v="17"/>
    <x v="17"/>
    <m/>
    <x v="1"/>
  </r>
  <r>
    <n v="19"/>
    <x v="0"/>
    <x v="0"/>
    <s v="Line Item"/>
    <s v="N/A"/>
    <x v="18"/>
    <x v="18"/>
    <m/>
    <x v="1"/>
  </r>
  <r>
    <n v="20"/>
    <x v="0"/>
    <x v="0"/>
    <s v="Line Item"/>
    <s v="N/A"/>
    <x v="19"/>
    <x v="19"/>
    <m/>
    <x v="1"/>
  </r>
  <r>
    <n v="21"/>
    <x v="0"/>
    <x v="0"/>
    <s v="Line Item"/>
    <s v="N/A"/>
    <x v="20"/>
    <x v="20"/>
    <m/>
    <x v="1"/>
  </r>
  <r>
    <n v="22"/>
    <x v="0"/>
    <x v="0"/>
    <s v="Line Item"/>
    <s v="N/A"/>
    <x v="21"/>
    <x v="21"/>
    <m/>
    <x v="1"/>
  </r>
  <r>
    <n v="23"/>
    <x v="0"/>
    <x v="0"/>
    <s v="Line Item"/>
    <s v="N/A"/>
    <x v="22"/>
    <x v="22"/>
    <m/>
    <x v="1"/>
  </r>
  <r>
    <n v="24"/>
    <x v="0"/>
    <x v="0"/>
    <s v="Line Item"/>
    <s v="N/A"/>
    <x v="23"/>
    <x v="23"/>
    <m/>
    <x v="1"/>
  </r>
  <r>
    <n v="25"/>
    <x v="0"/>
    <x v="0"/>
    <s v="Line Item"/>
    <s v="N/A"/>
    <x v="24"/>
    <x v="24"/>
    <m/>
    <x v="1"/>
  </r>
  <r>
    <n v="26"/>
    <x v="0"/>
    <x v="0"/>
    <s v="Line Item"/>
    <s v="N/A"/>
    <x v="25"/>
    <x v="25"/>
    <m/>
    <x v="1"/>
  </r>
  <r>
    <n v="27"/>
    <x v="0"/>
    <x v="0"/>
    <s v="Line Item"/>
    <s v="N/A"/>
    <x v="26"/>
    <x v="26"/>
    <m/>
    <x v="1"/>
  </r>
  <r>
    <n v="28"/>
    <x v="0"/>
    <x v="0"/>
    <s v="Line Item"/>
    <s v="N/A"/>
    <x v="27"/>
    <x v="27"/>
    <m/>
    <x v="1"/>
  </r>
  <r>
    <n v="29"/>
    <x v="0"/>
    <x v="0"/>
    <s v="Line Item"/>
    <s v="N/A"/>
    <x v="28"/>
    <x v="28"/>
    <m/>
    <x v="6"/>
  </r>
  <r>
    <n v="30"/>
    <x v="0"/>
    <x v="0"/>
    <s v="Line Item"/>
    <s v="N/A"/>
    <x v="29"/>
    <x v="29"/>
    <m/>
    <x v="1"/>
  </r>
  <r>
    <n v="31"/>
    <x v="0"/>
    <x v="0"/>
    <s v="Line Item"/>
    <s v="N/A"/>
    <x v="30"/>
    <x v="30"/>
    <m/>
    <x v="1"/>
  </r>
  <r>
    <n v="32"/>
    <x v="0"/>
    <x v="0"/>
    <s v="Line Item"/>
    <s v="N/A"/>
    <x v="31"/>
    <x v="31"/>
    <m/>
    <x v="1"/>
  </r>
  <r>
    <n v="33"/>
    <x v="0"/>
    <x v="0"/>
    <s v="Line Item"/>
    <s v="N/A"/>
    <x v="32"/>
    <x v="32"/>
    <m/>
    <x v="1"/>
  </r>
  <r>
    <n v="34"/>
    <x v="0"/>
    <x v="0"/>
    <s v="Line Item"/>
    <s v="N/A"/>
    <x v="33"/>
    <x v="33"/>
    <m/>
    <x v="1"/>
  </r>
  <r>
    <n v="35"/>
    <x v="0"/>
    <x v="0"/>
    <s v="Line Item"/>
    <s v="N/A"/>
    <x v="34"/>
    <x v="34"/>
    <m/>
    <x v="1"/>
  </r>
  <r>
    <n v="36"/>
    <x v="0"/>
    <x v="0"/>
    <s v="Line Item"/>
    <s v="N/A"/>
    <x v="35"/>
    <x v="35"/>
    <m/>
    <x v="1"/>
  </r>
  <r>
    <n v="37"/>
    <x v="0"/>
    <x v="0"/>
    <s v="Line Item"/>
    <s v="N/A"/>
    <x v="36"/>
    <x v="36"/>
    <m/>
    <x v="1"/>
  </r>
  <r>
    <n v="38"/>
    <x v="0"/>
    <x v="0"/>
    <s v="Line Item"/>
    <s v="N/A"/>
    <x v="37"/>
    <x v="37"/>
    <m/>
    <x v="7"/>
  </r>
  <r>
    <n v="39"/>
    <x v="0"/>
    <x v="0"/>
    <s v="Line Item"/>
    <s v="N/A"/>
    <x v="38"/>
    <x v="38"/>
    <m/>
    <x v="1"/>
  </r>
  <r>
    <n v="40"/>
    <x v="0"/>
    <x v="0"/>
    <s v="Line Item"/>
    <s v="N/A"/>
    <x v="39"/>
    <x v="39"/>
    <m/>
    <x v="1"/>
  </r>
  <r>
    <n v="41"/>
    <x v="0"/>
    <x v="0"/>
    <s v="Line Item"/>
    <s v="N/A"/>
    <x v="40"/>
    <x v="40"/>
    <m/>
    <x v="1"/>
  </r>
  <r>
    <n v="42"/>
    <x v="0"/>
    <x v="0"/>
    <s v="Line Item"/>
    <s v="N/A"/>
    <x v="41"/>
    <x v="41"/>
    <m/>
    <x v="1"/>
  </r>
  <r>
    <n v="43"/>
    <x v="0"/>
    <x v="0"/>
    <s v="Total"/>
    <s v="N/A"/>
    <x v="42"/>
    <x v="42"/>
    <m/>
    <x v="8"/>
  </r>
  <r>
    <n v="44"/>
    <x v="0"/>
    <x v="0"/>
    <s v="Line Item"/>
    <s v="N/A"/>
    <x v="43"/>
    <x v="43"/>
    <m/>
    <x v="9"/>
  </r>
  <r>
    <n v="45"/>
    <x v="0"/>
    <x v="0"/>
    <s v="Line Item"/>
    <s v="N/A"/>
    <x v="44"/>
    <x v="44"/>
    <m/>
    <x v="1"/>
  </r>
  <r>
    <n v="46"/>
    <x v="0"/>
    <x v="0"/>
    <s v="Line Item"/>
    <s v="N/A"/>
    <x v="45"/>
    <x v="45"/>
    <m/>
    <x v="1"/>
  </r>
  <r>
    <n v="47"/>
    <x v="0"/>
    <x v="0"/>
    <s v="Line Item"/>
    <s v="N/A"/>
    <x v="46"/>
    <x v="46"/>
    <m/>
    <x v="1"/>
  </r>
  <r>
    <n v="48"/>
    <x v="0"/>
    <x v="0"/>
    <s v="Line Item"/>
    <s v="N/A"/>
    <x v="47"/>
    <x v="47"/>
    <m/>
    <x v="1"/>
  </r>
  <r>
    <n v="49"/>
    <x v="0"/>
    <x v="0"/>
    <s v="Line Item"/>
    <s v="N/A"/>
    <x v="48"/>
    <x v="48"/>
    <m/>
    <x v="1"/>
  </r>
  <r>
    <n v="50"/>
    <x v="0"/>
    <x v="0"/>
    <s v="Line Item"/>
    <s v="N/A"/>
    <x v="49"/>
    <x v="49"/>
    <m/>
    <x v="1"/>
  </r>
  <r>
    <n v="51"/>
    <x v="0"/>
    <x v="0"/>
    <s v="Line Item"/>
    <s v="N/A"/>
    <x v="50"/>
    <x v="50"/>
    <m/>
    <x v="1"/>
  </r>
  <r>
    <n v="52"/>
    <x v="0"/>
    <x v="0"/>
    <s v="Line Item"/>
    <s v="N/A"/>
    <x v="51"/>
    <x v="51"/>
    <m/>
    <x v="1"/>
  </r>
  <r>
    <n v="53"/>
    <x v="0"/>
    <x v="0"/>
    <s v="Total"/>
    <s v="N/A"/>
    <x v="52"/>
    <x v="52"/>
    <m/>
    <x v="10"/>
  </r>
  <r>
    <n v="54"/>
    <x v="0"/>
    <x v="1"/>
    <s v="Line Item"/>
    <s v="Management"/>
    <x v="53"/>
    <x v="53"/>
    <n v="0.45"/>
    <x v="11"/>
  </r>
  <r>
    <n v="55"/>
    <x v="0"/>
    <x v="1"/>
    <s v="Line Item"/>
    <s v="Management"/>
    <x v="54"/>
    <x v="54"/>
    <n v="0.02"/>
    <x v="12"/>
  </r>
  <r>
    <n v="56"/>
    <x v="0"/>
    <x v="1"/>
    <s v="Line Item"/>
    <s v="Management"/>
    <x v="55"/>
    <x v="55"/>
    <m/>
    <x v="1"/>
  </r>
  <r>
    <n v="57"/>
    <x v="0"/>
    <x v="1"/>
    <s v="Line Item"/>
    <s v="Management"/>
    <x v="56"/>
    <x v="56"/>
    <m/>
    <x v="1"/>
  </r>
  <r>
    <n v="58"/>
    <x v="0"/>
    <x v="1"/>
    <s v="Line Item"/>
    <s v="Direct Care"/>
    <x v="57"/>
    <x v="57"/>
    <m/>
    <x v="1"/>
  </r>
  <r>
    <n v="59"/>
    <x v="0"/>
    <x v="1"/>
    <s v="Line Item"/>
    <s v="Direct Care"/>
    <x v="58"/>
    <x v="58"/>
    <m/>
    <x v="1"/>
  </r>
  <r>
    <n v="60"/>
    <x v="0"/>
    <x v="1"/>
    <s v="Line Item"/>
    <s v="Direct Care"/>
    <x v="59"/>
    <x v="59"/>
    <m/>
    <x v="1"/>
  </r>
  <r>
    <n v="61"/>
    <x v="0"/>
    <x v="1"/>
    <s v="Line Item"/>
    <s v="Direct Care"/>
    <x v="60"/>
    <x v="60"/>
    <m/>
    <x v="1"/>
  </r>
  <r>
    <n v="62"/>
    <x v="0"/>
    <x v="1"/>
    <s v="Line Item"/>
    <s v="Direct Care"/>
    <x v="61"/>
    <x v="61"/>
    <m/>
    <x v="1"/>
  </r>
  <r>
    <n v="63"/>
    <x v="0"/>
    <x v="1"/>
    <s v="Line Item"/>
    <s v="Direct Care"/>
    <x v="62"/>
    <x v="62"/>
    <m/>
    <x v="1"/>
  </r>
  <r>
    <n v="64"/>
    <x v="0"/>
    <x v="1"/>
    <s v="Line Item"/>
    <s v="Direct Care"/>
    <x v="63"/>
    <x v="63"/>
    <m/>
    <x v="1"/>
  </r>
  <r>
    <n v="65"/>
    <x v="0"/>
    <x v="1"/>
    <s v="Line Item"/>
    <s v="Direct Care"/>
    <x v="64"/>
    <x v="64"/>
    <m/>
    <x v="1"/>
  </r>
  <r>
    <n v="66"/>
    <x v="0"/>
    <x v="1"/>
    <s v="Line Item"/>
    <s v="Direct Care"/>
    <x v="65"/>
    <x v="65"/>
    <m/>
    <x v="1"/>
  </r>
  <r>
    <n v="67"/>
    <x v="0"/>
    <x v="1"/>
    <s v="Line Item"/>
    <s v="Direct Care"/>
    <x v="66"/>
    <x v="66"/>
    <m/>
    <x v="1"/>
  </r>
  <r>
    <n v="68"/>
    <x v="0"/>
    <x v="1"/>
    <s v="Line Item"/>
    <s v="Direct Care"/>
    <x v="67"/>
    <x v="67"/>
    <m/>
    <x v="1"/>
  </r>
  <r>
    <n v="69"/>
    <x v="0"/>
    <x v="1"/>
    <s v="Line Item"/>
    <s v="Direct Care"/>
    <x v="68"/>
    <x v="68"/>
    <m/>
    <x v="1"/>
  </r>
  <r>
    <n v="70"/>
    <x v="0"/>
    <x v="1"/>
    <s v="Line Item"/>
    <s v="Direct Care"/>
    <x v="69"/>
    <x v="69"/>
    <m/>
    <x v="1"/>
  </r>
  <r>
    <n v="71"/>
    <x v="0"/>
    <x v="1"/>
    <s v="Line Item"/>
    <s v="Direct Care"/>
    <x v="70"/>
    <x v="70"/>
    <m/>
    <x v="1"/>
  </r>
  <r>
    <n v="72"/>
    <x v="0"/>
    <x v="1"/>
    <s v="Line Item"/>
    <s v="Direct Care"/>
    <x v="71"/>
    <x v="71"/>
    <m/>
    <x v="1"/>
  </r>
  <r>
    <n v="73"/>
    <x v="0"/>
    <x v="1"/>
    <s v="Line Item"/>
    <s v="Direct Care"/>
    <x v="72"/>
    <x v="72"/>
    <m/>
    <x v="1"/>
  </r>
  <r>
    <n v="74"/>
    <x v="0"/>
    <x v="1"/>
    <s v="Line Item"/>
    <s v="Direct Care"/>
    <x v="73"/>
    <x v="73"/>
    <m/>
    <x v="1"/>
  </r>
  <r>
    <n v="75"/>
    <x v="0"/>
    <x v="1"/>
    <s v="Line Item"/>
    <s v="Direct Care"/>
    <x v="74"/>
    <x v="74"/>
    <m/>
    <x v="1"/>
  </r>
  <r>
    <n v="76"/>
    <x v="0"/>
    <x v="1"/>
    <s v="Line Item"/>
    <s v="Direct Care"/>
    <x v="75"/>
    <x v="75"/>
    <m/>
    <x v="1"/>
  </r>
  <r>
    <n v="77"/>
    <x v="0"/>
    <x v="1"/>
    <s v="Line Item"/>
    <s v="Direct Care"/>
    <x v="76"/>
    <x v="76"/>
    <m/>
    <x v="1"/>
  </r>
  <r>
    <n v="78"/>
    <x v="0"/>
    <x v="1"/>
    <s v="Line Item"/>
    <s v="Direct Care"/>
    <x v="77"/>
    <x v="77"/>
    <m/>
    <x v="1"/>
  </r>
  <r>
    <n v="79"/>
    <x v="0"/>
    <x v="1"/>
    <s v="Line Item"/>
    <s v="Direct Care"/>
    <x v="78"/>
    <x v="78"/>
    <m/>
    <x v="1"/>
  </r>
  <r>
    <n v="80"/>
    <x v="0"/>
    <x v="1"/>
    <s v="Line Item"/>
    <s v="Direct Care"/>
    <x v="79"/>
    <x v="79"/>
    <m/>
    <x v="1"/>
  </r>
  <r>
    <n v="81"/>
    <x v="0"/>
    <x v="1"/>
    <s v="Line Item"/>
    <s v="Direct Care"/>
    <x v="80"/>
    <x v="80"/>
    <m/>
    <x v="1"/>
  </r>
  <r>
    <n v="82"/>
    <x v="0"/>
    <x v="1"/>
    <s v="Line Item"/>
    <s v="Direct Care"/>
    <x v="81"/>
    <x v="81"/>
    <m/>
    <x v="1"/>
  </r>
  <r>
    <n v="83"/>
    <x v="0"/>
    <x v="1"/>
    <s v="Line Item"/>
    <s v="Direct Care"/>
    <x v="82"/>
    <x v="82"/>
    <n v="0.57999999999999996"/>
    <x v="13"/>
  </r>
  <r>
    <n v="84"/>
    <x v="0"/>
    <x v="1"/>
    <s v="Line Item"/>
    <s v="Direct Care"/>
    <x v="83"/>
    <x v="83"/>
    <m/>
    <x v="1"/>
  </r>
  <r>
    <n v="85"/>
    <x v="0"/>
    <x v="1"/>
    <s v="Line Item"/>
    <s v="Direct Care"/>
    <x v="84"/>
    <x v="84"/>
    <m/>
    <x v="1"/>
  </r>
  <r>
    <n v="86"/>
    <x v="0"/>
    <x v="1"/>
    <s v="Line Item"/>
    <s v="Direct Care"/>
    <x v="85"/>
    <x v="85"/>
    <n v="0.81"/>
    <x v="14"/>
  </r>
  <r>
    <n v="87"/>
    <x v="0"/>
    <x v="1"/>
    <s v="Line Item"/>
    <s v="Direct Care"/>
    <x v="86"/>
    <x v="86"/>
    <n v="0.64"/>
    <x v="15"/>
  </r>
  <r>
    <n v="88"/>
    <x v="0"/>
    <x v="1"/>
    <s v="Line Item"/>
    <s v="Clerical/Support"/>
    <x v="87"/>
    <x v="87"/>
    <n v="0.24"/>
    <x v="16"/>
  </r>
  <r>
    <n v="89"/>
    <x v="0"/>
    <x v="1"/>
    <s v="Line Item"/>
    <s v="Clerical/Support"/>
    <x v="88"/>
    <x v="88"/>
    <n v="0.3"/>
    <x v="17"/>
  </r>
  <r>
    <n v="90"/>
    <x v="0"/>
    <x v="1"/>
    <s v="Line Item"/>
    <s v="Clerical/Support"/>
    <x v="89"/>
    <x v="89"/>
    <m/>
    <x v="1"/>
  </r>
  <r>
    <n v="91"/>
    <x v="0"/>
    <x v="1"/>
    <s v="Line Item"/>
    <s v="N/A"/>
    <x v="90"/>
    <x v="90"/>
    <s v="XXXXXX"/>
    <x v="1"/>
  </r>
  <r>
    <n v="92"/>
    <x v="0"/>
    <x v="1"/>
    <s v="Total"/>
    <s v="N/A"/>
    <x v="91"/>
    <x v="91"/>
    <n v="3.04"/>
    <x v="18"/>
  </r>
  <r>
    <n v="93"/>
    <x v="0"/>
    <x v="2"/>
    <s v="Total"/>
    <s v="N/A"/>
    <x v="92"/>
    <x v="92"/>
    <m/>
    <x v="18"/>
  </r>
  <r>
    <n v="94"/>
    <x v="0"/>
    <x v="2"/>
    <s v="Line Item"/>
    <s v="N/A"/>
    <x v="93"/>
    <x v="93"/>
    <m/>
    <x v="1"/>
  </r>
  <r>
    <n v="95"/>
    <x v="0"/>
    <x v="2"/>
    <s v="Line Item"/>
    <s v="N/A"/>
    <x v="94"/>
    <x v="94"/>
    <m/>
    <x v="1"/>
  </r>
  <r>
    <n v="96"/>
    <x v="0"/>
    <x v="2"/>
    <s v="Line Item"/>
    <s v="N/A"/>
    <x v="95"/>
    <x v="95"/>
    <m/>
    <x v="1"/>
  </r>
  <r>
    <n v="97"/>
    <x v="0"/>
    <x v="2"/>
    <s v="Line Item"/>
    <s v="N/A"/>
    <x v="96"/>
    <x v="96"/>
    <m/>
    <x v="1"/>
  </r>
  <r>
    <n v="98"/>
    <x v="0"/>
    <x v="2"/>
    <s v="Total"/>
    <s v="N/A"/>
    <x v="97"/>
    <x v="97"/>
    <m/>
    <x v="19"/>
  </r>
  <r>
    <n v="99"/>
    <x v="0"/>
    <x v="2"/>
    <s v="Line Item"/>
    <s v="N/A"/>
    <x v="98"/>
    <x v="98"/>
    <m/>
    <x v="1"/>
  </r>
  <r>
    <n v="100"/>
    <x v="0"/>
    <x v="2"/>
    <s v="Total"/>
    <s v="N/A"/>
    <x v="99"/>
    <x v="99"/>
    <m/>
    <x v="18"/>
  </r>
  <r>
    <n v="101"/>
    <x v="0"/>
    <x v="2"/>
    <s v="Line Item"/>
    <s v="N/A"/>
    <x v="100"/>
    <x v="100"/>
    <m/>
    <x v="20"/>
  </r>
  <r>
    <n v="102"/>
    <x v="0"/>
    <x v="2"/>
    <s v="Line Item"/>
    <s v="N/A"/>
    <x v="101"/>
    <x v="101"/>
    <m/>
    <x v="21"/>
  </r>
  <r>
    <n v="103"/>
    <x v="0"/>
    <x v="2"/>
    <s v="Line Item"/>
    <s v="N/A"/>
    <x v="102"/>
    <x v="102"/>
    <m/>
    <x v="22"/>
  </r>
  <r>
    <n v="104"/>
    <x v="0"/>
    <x v="2"/>
    <s v="Total"/>
    <s v="N/A"/>
    <x v="103"/>
    <x v="103"/>
    <m/>
    <x v="23"/>
  </r>
  <r>
    <n v="105"/>
    <x v="0"/>
    <x v="2"/>
    <s v="Line Item"/>
    <s v="N/A"/>
    <x v="104"/>
    <x v="104"/>
    <m/>
    <x v="24"/>
  </r>
  <r>
    <n v="106"/>
    <x v="0"/>
    <x v="2"/>
    <s v="Line Item"/>
    <s v="N/A"/>
    <x v="105"/>
    <x v="105"/>
    <m/>
    <x v="1"/>
  </r>
  <r>
    <n v="107"/>
    <x v="0"/>
    <x v="2"/>
    <s v="Line Item"/>
    <s v="N/A"/>
    <x v="106"/>
    <x v="106"/>
    <m/>
    <x v="25"/>
  </r>
  <r>
    <n v="108"/>
    <x v="0"/>
    <x v="2"/>
    <s v="Line Item"/>
    <s v="N/A"/>
    <x v="107"/>
    <x v="107"/>
    <m/>
    <x v="26"/>
  </r>
  <r>
    <n v="109"/>
    <x v="0"/>
    <x v="2"/>
    <s v="Total"/>
    <s v="N/A"/>
    <x v="108"/>
    <x v="108"/>
    <m/>
    <x v="27"/>
  </r>
  <r>
    <n v="110"/>
    <x v="0"/>
    <x v="2"/>
    <s v="Line Item"/>
    <s v="N/A"/>
    <x v="109"/>
    <x v="109"/>
    <m/>
    <x v="1"/>
  </r>
  <r>
    <n v="111"/>
    <x v="0"/>
    <x v="2"/>
    <s v="Line Item"/>
    <s v="N/A"/>
    <x v="110"/>
    <x v="110"/>
    <m/>
    <x v="1"/>
  </r>
  <r>
    <n v="112"/>
    <x v="0"/>
    <x v="2"/>
    <s v="Line Item"/>
    <s v="N/A"/>
    <x v="111"/>
    <x v="111"/>
    <m/>
    <x v="28"/>
  </r>
  <r>
    <n v="113"/>
    <x v="0"/>
    <x v="2"/>
    <s v="Line Item"/>
    <s v="N/A"/>
    <x v="112"/>
    <x v="112"/>
    <m/>
    <x v="1"/>
  </r>
  <r>
    <n v="114"/>
    <x v="0"/>
    <x v="2"/>
    <s v="Line Item"/>
    <s v="N/A"/>
    <x v="113"/>
    <x v="113"/>
    <m/>
    <x v="29"/>
  </r>
  <r>
    <n v="115"/>
    <x v="0"/>
    <x v="2"/>
    <s v="Line Item"/>
    <s v="N/A"/>
    <x v="114"/>
    <x v="114"/>
    <m/>
    <x v="30"/>
  </r>
  <r>
    <n v="116"/>
    <x v="0"/>
    <x v="2"/>
    <s v="Line Item"/>
    <s v="N/A"/>
    <x v="115"/>
    <x v="115"/>
    <m/>
    <x v="31"/>
  </r>
  <r>
    <n v="117"/>
    <x v="0"/>
    <x v="2"/>
    <s v="Line Item"/>
    <s v="N/A"/>
    <x v="116"/>
    <x v="116"/>
    <m/>
    <x v="32"/>
  </r>
  <r>
    <n v="118"/>
    <x v="0"/>
    <x v="2"/>
    <s v="Line Item"/>
    <s v="N/A"/>
    <x v="117"/>
    <x v="117"/>
    <m/>
    <x v="1"/>
  </r>
  <r>
    <n v="119"/>
    <x v="0"/>
    <x v="2"/>
    <s v="Line Item"/>
    <s v="N/A"/>
    <x v="118"/>
    <x v="118"/>
    <m/>
    <x v="1"/>
  </r>
  <r>
    <n v="120"/>
    <x v="0"/>
    <x v="2"/>
    <s v="Line Item"/>
    <s v="N/A"/>
    <x v="119"/>
    <x v="119"/>
    <m/>
    <x v="1"/>
  </r>
  <r>
    <n v="121"/>
    <x v="0"/>
    <x v="2"/>
    <s v="Line Item"/>
    <s v="N/A"/>
    <x v="120"/>
    <x v="120"/>
    <m/>
    <x v="1"/>
  </r>
  <r>
    <n v="122"/>
    <x v="0"/>
    <x v="2"/>
    <s v="Line Item"/>
    <s v="N/A"/>
    <x v="121"/>
    <x v="121"/>
    <m/>
    <x v="1"/>
  </r>
  <r>
    <n v="123"/>
    <x v="0"/>
    <x v="2"/>
    <s v="Line Item"/>
    <s v="N/A"/>
    <x v="122"/>
    <x v="122"/>
    <m/>
    <x v="1"/>
  </r>
  <r>
    <n v="124"/>
    <x v="0"/>
    <x v="2"/>
    <s v="Line Item"/>
    <s v="N/A"/>
    <x v="123"/>
    <x v="123"/>
    <m/>
    <x v="1"/>
  </r>
  <r>
    <n v="125"/>
    <x v="0"/>
    <x v="2"/>
    <s v="Line Item"/>
    <s v="N/A"/>
    <x v="124"/>
    <x v="124"/>
    <m/>
    <x v="33"/>
  </r>
  <r>
    <n v="126"/>
    <x v="0"/>
    <x v="2"/>
    <s v="Line Item"/>
    <s v="N/A"/>
    <x v="125"/>
    <x v="125"/>
    <m/>
    <x v="1"/>
  </r>
  <r>
    <n v="127"/>
    <x v="0"/>
    <x v="2"/>
    <s v="Line Item"/>
    <s v="N/A"/>
    <x v="126"/>
    <x v="126"/>
    <m/>
    <x v="34"/>
  </r>
  <r>
    <n v="128"/>
    <x v="0"/>
    <x v="2"/>
    <s v="Total"/>
    <s v="N/A"/>
    <x v="127"/>
    <x v="127"/>
    <m/>
    <x v="35"/>
  </r>
  <r>
    <n v="129"/>
    <x v="0"/>
    <x v="2"/>
    <s v="Line Item"/>
    <s v="N/A"/>
    <x v="128"/>
    <x v="128"/>
    <m/>
    <x v="36"/>
  </r>
  <r>
    <n v="130"/>
    <x v="0"/>
    <x v="2"/>
    <s v="Line Item"/>
    <s v="N/A"/>
    <x v="129"/>
    <x v="129"/>
    <m/>
    <x v="37"/>
  </r>
  <r>
    <n v="131"/>
    <x v="0"/>
    <x v="2"/>
    <s v="Line Item"/>
    <s v="N/A"/>
    <x v="130"/>
    <x v="130"/>
    <m/>
    <x v="1"/>
  </r>
  <r>
    <n v="132"/>
    <x v="0"/>
    <x v="2"/>
    <s v="Line Item"/>
    <s v="N/A"/>
    <x v="131"/>
    <x v="131"/>
    <m/>
    <x v="1"/>
  </r>
  <r>
    <n v="133"/>
    <x v="0"/>
    <x v="2"/>
    <s v="Line Item"/>
    <s v="N/A"/>
    <x v="132"/>
    <x v="132"/>
    <m/>
    <x v="1"/>
  </r>
  <r>
    <n v="134"/>
    <x v="0"/>
    <x v="2"/>
    <s v="Line Item"/>
    <s v="N/A"/>
    <x v="133"/>
    <x v="133"/>
    <m/>
    <x v="1"/>
  </r>
  <r>
    <n v="135"/>
    <x v="0"/>
    <x v="2"/>
    <s v="Total"/>
    <s v="N/A"/>
    <x v="134"/>
    <x v="134"/>
    <m/>
    <x v="38"/>
  </r>
  <r>
    <n v="136"/>
    <x v="0"/>
    <x v="2"/>
    <s v="Line Item"/>
    <s v="N/A"/>
    <x v="135"/>
    <x v="135"/>
    <m/>
    <x v="39"/>
  </r>
  <r>
    <n v="137"/>
    <x v="0"/>
    <x v="2"/>
    <s v="Total"/>
    <s v="N/A"/>
    <x v="136"/>
    <x v="136"/>
    <m/>
    <x v="40"/>
  </r>
  <r>
    <n v="138"/>
    <x v="0"/>
    <x v="2"/>
    <s v="Line Item"/>
    <s v="N/A"/>
    <x v="137"/>
    <x v="137"/>
    <m/>
    <x v="1"/>
  </r>
  <r>
    <n v="139"/>
    <x v="0"/>
    <x v="2"/>
    <s v="Line Item"/>
    <s v="N/A"/>
    <x v="138"/>
    <x v="138"/>
    <m/>
    <x v="1"/>
  </r>
  <r>
    <n v="140"/>
    <x v="0"/>
    <x v="2"/>
    <s v="Total"/>
    <s v="N/A"/>
    <x v="139"/>
    <x v="139"/>
    <m/>
    <x v="40"/>
  </r>
  <r>
    <n v="141"/>
    <x v="0"/>
    <x v="2"/>
    <s v="Total"/>
    <s v="N/A"/>
    <x v="140"/>
    <x v="140"/>
    <m/>
    <x v="10"/>
  </r>
  <r>
    <n v="142"/>
    <x v="0"/>
    <x v="2"/>
    <s v="Line Item"/>
    <s v="N/A"/>
    <x v="141"/>
    <x v="141"/>
    <m/>
    <x v="41"/>
  </r>
  <r>
    <n v="143"/>
    <x v="0"/>
    <x v="3"/>
    <s v="Line Item"/>
    <s v="N/A"/>
    <x v="142"/>
    <x v="142"/>
    <m/>
    <x v="1"/>
  </r>
  <r>
    <n v="144"/>
    <x v="0"/>
    <x v="3"/>
    <s v="Line Item"/>
    <s v="N/A"/>
    <x v="143"/>
    <x v="143"/>
    <m/>
    <x v="1"/>
  </r>
  <r>
    <n v="145"/>
    <x v="0"/>
    <x v="3"/>
    <s v="Line Item"/>
    <s v="N/A"/>
    <x v="144"/>
    <x v="144"/>
    <m/>
    <x v="1"/>
  </r>
  <r>
    <n v="146"/>
    <x v="0"/>
    <x v="3"/>
    <s v="Line Item"/>
    <s v="N/A"/>
    <x v="145"/>
    <x v="145"/>
    <m/>
    <x v="1"/>
  </r>
  <r>
    <n v="147"/>
    <x v="0"/>
    <x v="3"/>
    <s v="Line Item"/>
    <s v="N/A"/>
    <x v="146"/>
    <x v="146"/>
    <m/>
    <x v="1"/>
  </r>
  <r>
    <n v="148"/>
    <x v="0"/>
    <x v="3"/>
    <s v="Line Item"/>
    <s v="N/A"/>
    <x v="147"/>
    <x v="147"/>
    <m/>
    <x v="1"/>
  </r>
  <r>
    <n v="149"/>
    <x v="0"/>
    <x v="3"/>
    <s v="Line Item"/>
    <s v="N/A"/>
    <x v="148"/>
    <x v="148"/>
    <m/>
    <x v="1"/>
  </r>
  <r>
    <n v="150"/>
    <x v="0"/>
    <x v="3"/>
    <s v="Total"/>
    <s v="N/A"/>
    <x v="149"/>
    <x v="149"/>
    <m/>
    <x v="19"/>
  </r>
  <r>
    <n v="151"/>
    <x v="0"/>
    <x v="3"/>
    <s v="Total"/>
    <s v="N/A"/>
    <x v="150"/>
    <x v="150"/>
    <m/>
    <x v="19"/>
  </r>
  <r>
    <n v="152"/>
    <x v="0"/>
    <x v="3"/>
    <s v="Line Item"/>
    <s v="N/A"/>
    <x v="151"/>
    <x v="151"/>
    <m/>
    <x v="42"/>
  </r>
  <r>
    <n v="153"/>
    <x v="0"/>
    <x v="3"/>
    <s v="Line Item"/>
    <s v="N/A"/>
    <x v="152"/>
    <x v="152"/>
    <m/>
    <x v="1"/>
  </r>
  <r>
    <n v="154"/>
    <x v="0"/>
    <x v="3"/>
    <s v="Line Item"/>
    <s v="N/A"/>
    <x v="153"/>
    <x v="153"/>
    <m/>
    <x v="43"/>
  </r>
  <r>
    <n v="155"/>
    <x v="1"/>
    <x v="0"/>
    <s v="Line Item"/>
    <s v="N/A"/>
    <x v="0"/>
    <x v="0"/>
    <m/>
    <x v="44"/>
  </r>
  <r>
    <n v="156"/>
    <x v="1"/>
    <x v="0"/>
    <s v="Line Item"/>
    <s v="N/A"/>
    <x v="1"/>
    <x v="1"/>
    <m/>
    <x v="1"/>
  </r>
  <r>
    <n v="157"/>
    <x v="1"/>
    <x v="0"/>
    <s v="Line Item"/>
    <s v="N/A"/>
    <x v="2"/>
    <x v="2"/>
    <m/>
    <x v="45"/>
  </r>
  <r>
    <n v="158"/>
    <x v="1"/>
    <x v="0"/>
    <s v="Total"/>
    <s v="N/A"/>
    <x v="3"/>
    <x v="3"/>
    <m/>
    <x v="46"/>
  </r>
  <r>
    <n v="159"/>
    <x v="1"/>
    <x v="0"/>
    <s v="Line Item"/>
    <s v="N/A"/>
    <x v="4"/>
    <x v="4"/>
    <m/>
    <x v="1"/>
  </r>
  <r>
    <n v="160"/>
    <x v="1"/>
    <x v="0"/>
    <s v="Line Item"/>
    <s v="N/A"/>
    <x v="5"/>
    <x v="5"/>
    <m/>
    <x v="47"/>
  </r>
  <r>
    <n v="161"/>
    <x v="1"/>
    <x v="0"/>
    <s v="Total"/>
    <s v="N/A"/>
    <x v="6"/>
    <x v="6"/>
    <m/>
    <x v="47"/>
  </r>
  <r>
    <n v="162"/>
    <x v="1"/>
    <x v="0"/>
    <s v="Line Item"/>
    <s v="N/A"/>
    <x v="7"/>
    <x v="7"/>
    <m/>
    <x v="1"/>
  </r>
  <r>
    <n v="163"/>
    <x v="1"/>
    <x v="0"/>
    <s v="Line Item"/>
    <s v="N/A"/>
    <x v="8"/>
    <x v="8"/>
    <m/>
    <x v="1"/>
  </r>
  <r>
    <n v="164"/>
    <x v="1"/>
    <x v="0"/>
    <s v="Line Item"/>
    <s v="N/A"/>
    <x v="9"/>
    <x v="9"/>
    <m/>
    <x v="1"/>
  </r>
  <r>
    <n v="165"/>
    <x v="1"/>
    <x v="0"/>
    <s v="Line Item"/>
    <s v="N/A"/>
    <x v="10"/>
    <x v="10"/>
    <m/>
    <x v="48"/>
  </r>
  <r>
    <n v="166"/>
    <x v="1"/>
    <x v="0"/>
    <s v="Line Item"/>
    <s v="N/A"/>
    <x v="11"/>
    <x v="11"/>
    <m/>
    <x v="49"/>
  </r>
  <r>
    <n v="167"/>
    <x v="1"/>
    <x v="0"/>
    <s v="Line Item"/>
    <s v="N/A"/>
    <x v="12"/>
    <x v="12"/>
    <m/>
    <x v="1"/>
  </r>
  <r>
    <n v="168"/>
    <x v="1"/>
    <x v="0"/>
    <s v="Line Item"/>
    <s v="N/A"/>
    <x v="13"/>
    <x v="13"/>
    <m/>
    <x v="1"/>
  </r>
  <r>
    <n v="169"/>
    <x v="1"/>
    <x v="0"/>
    <s v="Line Item"/>
    <s v="N/A"/>
    <x v="14"/>
    <x v="14"/>
    <m/>
    <x v="1"/>
  </r>
  <r>
    <n v="170"/>
    <x v="1"/>
    <x v="0"/>
    <s v="Line Item"/>
    <s v="N/A"/>
    <x v="15"/>
    <x v="15"/>
    <m/>
    <x v="1"/>
  </r>
  <r>
    <n v="171"/>
    <x v="1"/>
    <x v="0"/>
    <s v="Line Item"/>
    <s v="N/A"/>
    <x v="16"/>
    <x v="16"/>
    <m/>
    <x v="1"/>
  </r>
  <r>
    <n v="172"/>
    <x v="1"/>
    <x v="0"/>
    <s v="Line Item"/>
    <s v="N/A"/>
    <x v="17"/>
    <x v="17"/>
    <m/>
    <x v="1"/>
  </r>
  <r>
    <n v="173"/>
    <x v="1"/>
    <x v="0"/>
    <s v="Line Item"/>
    <s v="N/A"/>
    <x v="18"/>
    <x v="18"/>
    <m/>
    <x v="1"/>
  </r>
  <r>
    <n v="174"/>
    <x v="1"/>
    <x v="0"/>
    <s v="Line Item"/>
    <s v="N/A"/>
    <x v="19"/>
    <x v="19"/>
    <m/>
    <x v="19"/>
  </r>
  <r>
    <n v="175"/>
    <x v="1"/>
    <x v="0"/>
    <s v="Line Item"/>
    <s v="N/A"/>
    <x v="20"/>
    <x v="20"/>
    <m/>
    <x v="1"/>
  </r>
  <r>
    <n v="176"/>
    <x v="1"/>
    <x v="0"/>
    <s v="Line Item"/>
    <s v="N/A"/>
    <x v="21"/>
    <x v="21"/>
    <m/>
    <x v="1"/>
  </r>
  <r>
    <n v="177"/>
    <x v="1"/>
    <x v="0"/>
    <s v="Line Item"/>
    <s v="N/A"/>
    <x v="22"/>
    <x v="22"/>
    <m/>
    <x v="1"/>
  </r>
  <r>
    <n v="178"/>
    <x v="1"/>
    <x v="0"/>
    <s v="Line Item"/>
    <s v="N/A"/>
    <x v="23"/>
    <x v="23"/>
    <m/>
    <x v="1"/>
  </r>
  <r>
    <n v="179"/>
    <x v="1"/>
    <x v="0"/>
    <s v="Line Item"/>
    <s v="N/A"/>
    <x v="24"/>
    <x v="24"/>
    <m/>
    <x v="1"/>
  </r>
  <r>
    <n v="180"/>
    <x v="1"/>
    <x v="0"/>
    <s v="Line Item"/>
    <s v="N/A"/>
    <x v="25"/>
    <x v="25"/>
    <m/>
    <x v="1"/>
  </r>
  <r>
    <n v="181"/>
    <x v="1"/>
    <x v="0"/>
    <s v="Line Item"/>
    <s v="N/A"/>
    <x v="26"/>
    <x v="26"/>
    <m/>
    <x v="50"/>
  </r>
  <r>
    <n v="182"/>
    <x v="1"/>
    <x v="0"/>
    <s v="Line Item"/>
    <s v="N/A"/>
    <x v="27"/>
    <x v="27"/>
    <m/>
    <x v="1"/>
  </r>
  <r>
    <n v="183"/>
    <x v="1"/>
    <x v="0"/>
    <s v="Line Item"/>
    <s v="N/A"/>
    <x v="28"/>
    <x v="28"/>
    <m/>
    <x v="51"/>
  </r>
  <r>
    <n v="184"/>
    <x v="1"/>
    <x v="0"/>
    <s v="Line Item"/>
    <s v="N/A"/>
    <x v="29"/>
    <x v="29"/>
    <m/>
    <x v="52"/>
  </r>
  <r>
    <n v="185"/>
    <x v="1"/>
    <x v="0"/>
    <s v="Line Item"/>
    <s v="N/A"/>
    <x v="30"/>
    <x v="30"/>
    <m/>
    <x v="1"/>
  </r>
  <r>
    <n v="186"/>
    <x v="1"/>
    <x v="0"/>
    <s v="Line Item"/>
    <s v="N/A"/>
    <x v="31"/>
    <x v="31"/>
    <m/>
    <x v="1"/>
  </r>
  <r>
    <n v="187"/>
    <x v="1"/>
    <x v="0"/>
    <s v="Line Item"/>
    <s v="N/A"/>
    <x v="32"/>
    <x v="32"/>
    <m/>
    <x v="1"/>
  </r>
  <r>
    <n v="188"/>
    <x v="1"/>
    <x v="0"/>
    <s v="Line Item"/>
    <s v="N/A"/>
    <x v="33"/>
    <x v="33"/>
    <m/>
    <x v="1"/>
  </r>
  <r>
    <n v="189"/>
    <x v="1"/>
    <x v="0"/>
    <s v="Line Item"/>
    <s v="N/A"/>
    <x v="34"/>
    <x v="34"/>
    <m/>
    <x v="1"/>
  </r>
  <r>
    <n v="190"/>
    <x v="1"/>
    <x v="0"/>
    <s v="Line Item"/>
    <s v="N/A"/>
    <x v="35"/>
    <x v="35"/>
    <m/>
    <x v="1"/>
  </r>
  <r>
    <n v="191"/>
    <x v="1"/>
    <x v="0"/>
    <s v="Line Item"/>
    <s v="N/A"/>
    <x v="36"/>
    <x v="36"/>
    <m/>
    <x v="1"/>
  </r>
  <r>
    <n v="192"/>
    <x v="1"/>
    <x v="0"/>
    <s v="Line Item"/>
    <s v="N/A"/>
    <x v="37"/>
    <x v="37"/>
    <m/>
    <x v="19"/>
  </r>
  <r>
    <n v="193"/>
    <x v="1"/>
    <x v="0"/>
    <s v="Line Item"/>
    <s v="N/A"/>
    <x v="38"/>
    <x v="38"/>
    <m/>
    <x v="1"/>
  </r>
  <r>
    <n v="194"/>
    <x v="1"/>
    <x v="0"/>
    <s v="Line Item"/>
    <s v="N/A"/>
    <x v="39"/>
    <x v="39"/>
    <m/>
    <x v="1"/>
  </r>
  <r>
    <n v="195"/>
    <x v="1"/>
    <x v="0"/>
    <s v="Line Item"/>
    <s v="N/A"/>
    <x v="40"/>
    <x v="40"/>
    <m/>
    <x v="1"/>
  </r>
  <r>
    <n v="196"/>
    <x v="1"/>
    <x v="0"/>
    <s v="Line Item"/>
    <s v="N/A"/>
    <x v="41"/>
    <x v="41"/>
    <m/>
    <x v="1"/>
  </r>
  <r>
    <n v="197"/>
    <x v="1"/>
    <x v="0"/>
    <s v="Total"/>
    <s v="N/A"/>
    <x v="42"/>
    <x v="42"/>
    <m/>
    <x v="53"/>
  </r>
  <r>
    <n v="198"/>
    <x v="1"/>
    <x v="0"/>
    <s v="Line Item"/>
    <s v="N/A"/>
    <x v="43"/>
    <x v="43"/>
    <m/>
    <x v="54"/>
  </r>
  <r>
    <n v="199"/>
    <x v="1"/>
    <x v="0"/>
    <s v="Line Item"/>
    <s v="N/A"/>
    <x v="44"/>
    <x v="44"/>
    <m/>
    <x v="1"/>
  </r>
  <r>
    <n v="200"/>
    <x v="1"/>
    <x v="0"/>
    <s v="Line Item"/>
    <s v="N/A"/>
    <x v="45"/>
    <x v="45"/>
    <m/>
    <x v="1"/>
  </r>
  <r>
    <n v="201"/>
    <x v="1"/>
    <x v="0"/>
    <s v="Line Item"/>
    <s v="N/A"/>
    <x v="46"/>
    <x v="46"/>
    <m/>
    <x v="1"/>
  </r>
  <r>
    <n v="202"/>
    <x v="1"/>
    <x v="0"/>
    <s v="Line Item"/>
    <s v="N/A"/>
    <x v="47"/>
    <x v="47"/>
    <m/>
    <x v="1"/>
  </r>
  <r>
    <n v="203"/>
    <x v="1"/>
    <x v="0"/>
    <s v="Line Item"/>
    <s v="N/A"/>
    <x v="48"/>
    <x v="48"/>
    <m/>
    <x v="55"/>
  </r>
  <r>
    <n v="204"/>
    <x v="1"/>
    <x v="0"/>
    <s v="Line Item"/>
    <s v="N/A"/>
    <x v="49"/>
    <x v="49"/>
    <m/>
    <x v="56"/>
  </r>
  <r>
    <n v="205"/>
    <x v="1"/>
    <x v="0"/>
    <s v="Line Item"/>
    <s v="N/A"/>
    <x v="50"/>
    <x v="50"/>
    <m/>
    <x v="1"/>
  </r>
  <r>
    <n v="206"/>
    <x v="1"/>
    <x v="0"/>
    <s v="Line Item"/>
    <s v="N/A"/>
    <x v="51"/>
    <x v="51"/>
    <m/>
    <x v="1"/>
  </r>
  <r>
    <n v="207"/>
    <x v="1"/>
    <x v="0"/>
    <s v="Total"/>
    <s v="N/A"/>
    <x v="52"/>
    <x v="52"/>
    <m/>
    <x v="57"/>
  </r>
  <r>
    <n v="208"/>
    <x v="1"/>
    <x v="1"/>
    <s v="Line Item"/>
    <s v="Management"/>
    <x v="53"/>
    <x v="53"/>
    <n v="0.32999999999999996"/>
    <x v="58"/>
  </r>
  <r>
    <n v="209"/>
    <x v="1"/>
    <x v="1"/>
    <s v="Line Item"/>
    <s v="Management"/>
    <x v="54"/>
    <x v="54"/>
    <n v="6.9999999999999993E-2"/>
    <x v="59"/>
  </r>
  <r>
    <n v="210"/>
    <x v="1"/>
    <x v="1"/>
    <s v="Line Item"/>
    <s v="Management"/>
    <x v="55"/>
    <x v="55"/>
    <n v="0.08"/>
    <x v="60"/>
  </r>
  <r>
    <n v="211"/>
    <x v="1"/>
    <x v="1"/>
    <s v="Line Item"/>
    <s v="Management"/>
    <x v="56"/>
    <x v="56"/>
    <m/>
    <x v="1"/>
  </r>
  <r>
    <n v="212"/>
    <x v="1"/>
    <x v="1"/>
    <s v="Line Item"/>
    <s v="Direct Care"/>
    <x v="57"/>
    <x v="57"/>
    <m/>
    <x v="1"/>
  </r>
  <r>
    <n v="213"/>
    <x v="1"/>
    <x v="1"/>
    <s v="Line Item"/>
    <s v="Direct Care"/>
    <x v="58"/>
    <x v="58"/>
    <m/>
    <x v="1"/>
  </r>
  <r>
    <n v="214"/>
    <x v="1"/>
    <x v="1"/>
    <s v="Line Item"/>
    <s v="Direct Care"/>
    <x v="59"/>
    <x v="59"/>
    <m/>
    <x v="1"/>
  </r>
  <r>
    <n v="215"/>
    <x v="1"/>
    <x v="1"/>
    <s v="Line Item"/>
    <s v="Direct Care"/>
    <x v="60"/>
    <x v="60"/>
    <m/>
    <x v="1"/>
  </r>
  <r>
    <n v="216"/>
    <x v="1"/>
    <x v="1"/>
    <s v="Line Item"/>
    <s v="Direct Care"/>
    <x v="61"/>
    <x v="61"/>
    <m/>
    <x v="1"/>
  </r>
  <r>
    <n v="217"/>
    <x v="1"/>
    <x v="1"/>
    <s v="Line Item"/>
    <s v="Direct Care"/>
    <x v="62"/>
    <x v="62"/>
    <m/>
    <x v="1"/>
  </r>
  <r>
    <n v="218"/>
    <x v="1"/>
    <x v="1"/>
    <s v="Line Item"/>
    <s v="Direct Care"/>
    <x v="63"/>
    <x v="63"/>
    <m/>
    <x v="1"/>
  </r>
  <r>
    <n v="219"/>
    <x v="1"/>
    <x v="1"/>
    <s v="Line Item"/>
    <s v="Direct Care"/>
    <x v="64"/>
    <x v="64"/>
    <m/>
    <x v="1"/>
  </r>
  <r>
    <n v="220"/>
    <x v="1"/>
    <x v="1"/>
    <s v="Line Item"/>
    <s v="Direct Care"/>
    <x v="65"/>
    <x v="65"/>
    <m/>
    <x v="1"/>
  </r>
  <r>
    <n v="221"/>
    <x v="1"/>
    <x v="1"/>
    <s v="Line Item"/>
    <s v="Direct Care"/>
    <x v="66"/>
    <x v="66"/>
    <m/>
    <x v="1"/>
  </r>
  <r>
    <n v="222"/>
    <x v="1"/>
    <x v="1"/>
    <s v="Line Item"/>
    <s v="Direct Care"/>
    <x v="67"/>
    <x v="67"/>
    <m/>
    <x v="1"/>
  </r>
  <r>
    <n v="223"/>
    <x v="1"/>
    <x v="1"/>
    <s v="Line Item"/>
    <s v="Direct Care"/>
    <x v="68"/>
    <x v="68"/>
    <m/>
    <x v="1"/>
  </r>
  <r>
    <n v="224"/>
    <x v="1"/>
    <x v="1"/>
    <s v="Line Item"/>
    <s v="Direct Care"/>
    <x v="69"/>
    <x v="69"/>
    <m/>
    <x v="1"/>
  </r>
  <r>
    <n v="225"/>
    <x v="1"/>
    <x v="1"/>
    <s v="Line Item"/>
    <s v="Direct Care"/>
    <x v="70"/>
    <x v="70"/>
    <m/>
    <x v="1"/>
  </r>
  <r>
    <n v="226"/>
    <x v="1"/>
    <x v="1"/>
    <s v="Line Item"/>
    <s v="Direct Care"/>
    <x v="71"/>
    <x v="71"/>
    <m/>
    <x v="1"/>
  </r>
  <r>
    <n v="227"/>
    <x v="1"/>
    <x v="1"/>
    <s v="Line Item"/>
    <s v="Direct Care"/>
    <x v="72"/>
    <x v="72"/>
    <m/>
    <x v="1"/>
  </r>
  <r>
    <n v="228"/>
    <x v="1"/>
    <x v="1"/>
    <s v="Line Item"/>
    <s v="Direct Care"/>
    <x v="73"/>
    <x v="73"/>
    <m/>
    <x v="1"/>
  </r>
  <r>
    <n v="229"/>
    <x v="1"/>
    <x v="1"/>
    <s v="Line Item"/>
    <s v="Direct Care"/>
    <x v="74"/>
    <x v="74"/>
    <m/>
    <x v="1"/>
  </r>
  <r>
    <n v="230"/>
    <x v="1"/>
    <x v="1"/>
    <s v="Line Item"/>
    <s v="Direct Care"/>
    <x v="75"/>
    <x v="75"/>
    <n v="0.13"/>
    <x v="61"/>
  </r>
  <r>
    <n v="231"/>
    <x v="1"/>
    <x v="1"/>
    <s v="Line Item"/>
    <s v="Direct Care"/>
    <x v="76"/>
    <x v="76"/>
    <n v="1.96"/>
    <x v="62"/>
  </r>
  <r>
    <n v="232"/>
    <x v="1"/>
    <x v="1"/>
    <s v="Line Item"/>
    <s v="Direct Care"/>
    <x v="77"/>
    <x v="77"/>
    <m/>
    <x v="1"/>
  </r>
  <r>
    <n v="233"/>
    <x v="1"/>
    <x v="1"/>
    <s v="Line Item"/>
    <s v="Direct Care"/>
    <x v="78"/>
    <x v="78"/>
    <m/>
    <x v="1"/>
  </r>
  <r>
    <n v="234"/>
    <x v="1"/>
    <x v="1"/>
    <s v="Line Item"/>
    <s v="Direct Care"/>
    <x v="79"/>
    <x v="79"/>
    <m/>
    <x v="1"/>
  </r>
  <r>
    <n v="235"/>
    <x v="1"/>
    <x v="1"/>
    <s v="Line Item"/>
    <s v="Direct Care"/>
    <x v="80"/>
    <x v="80"/>
    <m/>
    <x v="1"/>
  </r>
  <r>
    <n v="236"/>
    <x v="1"/>
    <x v="1"/>
    <s v="Line Item"/>
    <s v="Direct Care"/>
    <x v="81"/>
    <x v="81"/>
    <n v="0.01"/>
    <x v="63"/>
  </r>
  <r>
    <n v="237"/>
    <x v="1"/>
    <x v="1"/>
    <s v="Line Item"/>
    <s v="Direct Care"/>
    <x v="82"/>
    <x v="82"/>
    <n v="0.7"/>
    <x v="64"/>
  </r>
  <r>
    <n v="238"/>
    <x v="1"/>
    <x v="1"/>
    <s v="Line Item"/>
    <s v="Direct Care"/>
    <x v="83"/>
    <x v="83"/>
    <n v="0.5"/>
    <x v="65"/>
  </r>
  <r>
    <n v="239"/>
    <x v="1"/>
    <x v="1"/>
    <s v="Line Item"/>
    <s v="Direct Care"/>
    <x v="84"/>
    <x v="84"/>
    <m/>
    <x v="1"/>
  </r>
  <r>
    <n v="240"/>
    <x v="1"/>
    <x v="1"/>
    <s v="Line Item"/>
    <s v="Direct Care"/>
    <x v="85"/>
    <x v="85"/>
    <n v="1.63"/>
    <x v="66"/>
  </r>
  <r>
    <n v="241"/>
    <x v="1"/>
    <x v="1"/>
    <s v="Line Item"/>
    <s v="Direct Care"/>
    <x v="86"/>
    <x v="86"/>
    <n v="0"/>
    <x v="19"/>
  </r>
  <r>
    <n v="242"/>
    <x v="1"/>
    <x v="1"/>
    <s v="Line Item"/>
    <s v="Clerical/Support"/>
    <x v="87"/>
    <x v="87"/>
    <n v="0.23"/>
    <x v="67"/>
  </r>
  <r>
    <n v="243"/>
    <x v="1"/>
    <x v="1"/>
    <s v="Line Item"/>
    <s v="Clerical/Support"/>
    <x v="88"/>
    <x v="88"/>
    <m/>
    <x v="1"/>
  </r>
  <r>
    <n v="244"/>
    <x v="1"/>
    <x v="1"/>
    <s v="Line Item"/>
    <s v="Clerical/Support"/>
    <x v="89"/>
    <x v="89"/>
    <n v="0.08"/>
    <x v="68"/>
  </r>
  <r>
    <n v="245"/>
    <x v="1"/>
    <x v="1"/>
    <s v="Line Item"/>
    <s v="N/A"/>
    <x v="90"/>
    <x v="90"/>
    <s v="XXXXXX"/>
    <x v="69"/>
  </r>
  <r>
    <n v="246"/>
    <x v="1"/>
    <x v="1"/>
    <s v="Total"/>
    <s v="N/A"/>
    <x v="91"/>
    <x v="91"/>
    <n v="5.72"/>
    <x v="70"/>
  </r>
  <r>
    <n v="247"/>
    <x v="1"/>
    <x v="2"/>
    <s v="Total"/>
    <s v="N/A"/>
    <x v="92"/>
    <x v="92"/>
    <n v="5.72"/>
    <x v="70"/>
  </r>
  <r>
    <n v="248"/>
    <x v="1"/>
    <x v="2"/>
    <s v="Line Item"/>
    <s v="N/A"/>
    <x v="93"/>
    <x v="93"/>
    <m/>
    <x v="1"/>
  </r>
  <r>
    <n v="249"/>
    <x v="1"/>
    <x v="2"/>
    <s v="Line Item"/>
    <s v="N/A"/>
    <x v="94"/>
    <x v="94"/>
    <m/>
    <x v="1"/>
  </r>
  <r>
    <n v="250"/>
    <x v="1"/>
    <x v="2"/>
    <s v="Line Item"/>
    <s v="N/A"/>
    <x v="95"/>
    <x v="95"/>
    <m/>
    <x v="1"/>
  </r>
  <r>
    <n v="251"/>
    <x v="1"/>
    <x v="2"/>
    <s v="Line Item"/>
    <s v="N/A"/>
    <x v="96"/>
    <x v="96"/>
    <m/>
    <x v="1"/>
  </r>
  <r>
    <n v="252"/>
    <x v="1"/>
    <x v="2"/>
    <s v="Total"/>
    <s v="N/A"/>
    <x v="97"/>
    <x v="97"/>
    <n v="0"/>
    <x v="19"/>
  </r>
  <r>
    <n v="253"/>
    <x v="1"/>
    <x v="2"/>
    <s v="Line Item"/>
    <s v="N/A"/>
    <x v="98"/>
    <x v="98"/>
    <m/>
    <x v="1"/>
  </r>
  <r>
    <n v="254"/>
    <x v="1"/>
    <x v="2"/>
    <s v="Total"/>
    <s v="N/A"/>
    <x v="99"/>
    <x v="99"/>
    <n v="5.72"/>
    <x v="70"/>
  </r>
  <r>
    <n v="255"/>
    <x v="1"/>
    <x v="2"/>
    <s v="Line Item"/>
    <s v="N/A"/>
    <x v="100"/>
    <x v="100"/>
    <m/>
    <x v="71"/>
  </r>
  <r>
    <n v="256"/>
    <x v="1"/>
    <x v="2"/>
    <s v="Line Item"/>
    <s v="N/A"/>
    <x v="101"/>
    <x v="101"/>
    <m/>
    <x v="72"/>
  </r>
  <r>
    <n v="257"/>
    <x v="1"/>
    <x v="2"/>
    <s v="Line Item"/>
    <s v="N/A"/>
    <x v="102"/>
    <x v="102"/>
    <m/>
    <x v="1"/>
  </r>
  <r>
    <n v="258"/>
    <x v="1"/>
    <x v="2"/>
    <s v="Total"/>
    <s v="N/A"/>
    <x v="103"/>
    <x v="103"/>
    <m/>
    <x v="73"/>
  </r>
  <r>
    <n v="259"/>
    <x v="1"/>
    <x v="2"/>
    <s v="Line Item"/>
    <s v="N/A"/>
    <x v="104"/>
    <x v="104"/>
    <m/>
    <x v="74"/>
  </r>
  <r>
    <n v="260"/>
    <x v="1"/>
    <x v="2"/>
    <s v="Line Item"/>
    <s v="N/A"/>
    <x v="105"/>
    <x v="105"/>
    <m/>
    <x v="75"/>
  </r>
  <r>
    <n v="261"/>
    <x v="1"/>
    <x v="2"/>
    <s v="Line Item"/>
    <s v="N/A"/>
    <x v="106"/>
    <x v="106"/>
    <m/>
    <x v="76"/>
  </r>
  <r>
    <n v="262"/>
    <x v="1"/>
    <x v="2"/>
    <s v="Line Item"/>
    <s v="N/A"/>
    <x v="107"/>
    <x v="107"/>
    <m/>
    <x v="77"/>
  </r>
  <r>
    <n v="263"/>
    <x v="1"/>
    <x v="2"/>
    <s v="Total"/>
    <s v="N/A"/>
    <x v="108"/>
    <x v="108"/>
    <m/>
    <x v="78"/>
  </r>
  <r>
    <n v="264"/>
    <x v="1"/>
    <x v="2"/>
    <s v="Line Item"/>
    <s v="N/A"/>
    <x v="109"/>
    <x v="109"/>
    <m/>
    <x v="79"/>
  </r>
  <r>
    <n v="265"/>
    <x v="1"/>
    <x v="2"/>
    <s v="Line Item"/>
    <s v="N/A"/>
    <x v="110"/>
    <x v="110"/>
    <m/>
    <x v="1"/>
  </r>
  <r>
    <n v="266"/>
    <x v="1"/>
    <x v="2"/>
    <s v="Line Item"/>
    <s v="N/A"/>
    <x v="111"/>
    <x v="111"/>
    <m/>
    <x v="1"/>
  </r>
  <r>
    <n v="267"/>
    <x v="1"/>
    <x v="2"/>
    <s v="Line Item"/>
    <s v="N/A"/>
    <x v="112"/>
    <x v="112"/>
    <m/>
    <x v="1"/>
  </r>
  <r>
    <n v="268"/>
    <x v="1"/>
    <x v="2"/>
    <s v="Line Item"/>
    <s v="N/A"/>
    <x v="113"/>
    <x v="113"/>
    <m/>
    <x v="80"/>
  </r>
  <r>
    <n v="269"/>
    <x v="1"/>
    <x v="2"/>
    <s v="Line Item"/>
    <s v="N/A"/>
    <x v="114"/>
    <x v="114"/>
    <m/>
    <x v="81"/>
  </r>
  <r>
    <n v="270"/>
    <x v="1"/>
    <x v="2"/>
    <s v="Line Item"/>
    <s v="N/A"/>
    <x v="115"/>
    <x v="115"/>
    <m/>
    <x v="19"/>
  </r>
  <r>
    <n v="271"/>
    <x v="1"/>
    <x v="2"/>
    <s v="Line Item"/>
    <s v="N/A"/>
    <x v="116"/>
    <x v="116"/>
    <m/>
    <x v="82"/>
  </r>
  <r>
    <n v="272"/>
    <x v="1"/>
    <x v="2"/>
    <s v="Line Item"/>
    <s v="N/A"/>
    <x v="117"/>
    <x v="117"/>
    <m/>
    <x v="19"/>
  </r>
  <r>
    <n v="273"/>
    <x v="1"/>
    <x v="2"/>
    <s v="Line Item"/>
    <s v="N/A"/>
    <x v="118"/>
    <x v="118"/>
    <m/>
    <x v="19"/>
  </r>
  <r>
    <n v="274"/>
    <x v="1"/>
    <x v="2"/>
    <s v="Line Item"/>
    <s v="N/A"/>
    <x v="119"/>
    <x v="119"/>
    <m/>
    <x v="1"/>
  </r>
  <r>
    <n v="275"/>
    <x v="1"/>
    <x v="2"/>
    <s v="Line Item"/>
    <s v="N/A"/>
    <x v="120"/>
    <x v="120"/>
    <m/>
    <x v="1"/>
  </r>
  <r>
    <n v="276"/>
    <x v="1"/>
    <x v="2"/>
    <s v="Line Item"/>
    <s v="N/A"/>
    <x v="121"/>
    <x v="121"/>
    <m/>
    <x v="19"/>
  </r>
  <r>
    <n v="277"/>
    <x v="1"/>
    <x v="2"/>
    <s v="Line Item"/>
    <s v="N/A"/>
    <x v="122"/>
    <x v="122"/>
    <m/>
    <x v="1"/>
  </r>
  <r>
    <n v="278"/>
    <x v="1"/>
    <x v="2"/>
    <s v="Line Item"/>
    <s v="N/A"/>
    <x v="123"/>
    <x v="123"/>
    <m/>
    <x v="1"/>
  </r>
  <r>
    <n v="279"/>
    <x v="1"/>
    <x v="2"/>
    <s v="Line Item"/>
    <s v="N/A"/>
    <x v="124"/>
    <x v="124"/>
    <m/>
    <x v="83"/>
  </r>
  <r>
    <n v="280"/>
    <x v="1"/>
    <x v="2"/>
    <s v="Line Item"/>
    <s v="N/A"/>
    <x v="125"/>
    <x v="125"/>
    <m/>
    <x v="1"/>
  </r>
  <r>
    <n v="281"/>
    <x v="1"/>
    <x v="2"/>
    <s v="Line Item"/>
    <s v="N/A"/>
    <x v="126"/>
    <x v="126"/>
    <m/>
    <x v="1"/>
  </r>
  <r>
    <n v="282"/>
    <x v="1"/>
    <x v="2"/>
    <s v="Total"/>
    <s v="N/A"/>
    <x v="127"/>
    <x v="127"/>
    <m/>
    <x v="84"/>
  </r>
  <r>
    <n v="283"/>
    <x v="1"/>
    <x v="2"/>
    <s v="Line Item"/>
    <s v="N/A"/>
    <x v="128"/>
    <x v="128"/>
    <m/>
    <x v="85"/>
  </r>
  <r>
    <n v="284"/>
    <x v="1"/>
    <x v="2"/>
    <s v="Line Item"/>
    <s v="N/A"/>
    <x v="129"/>
    <x v="129"/>
    <m/>
    <x v="86"/>
  </r>
  <r>
    <n v="285"/>
    <x v="1"/>
    <x v="2"/>
    <s v="Line Item"/>
    <s v="N/A"/>
    <x v="130"/>
    <x v="130"/>
    <m/>
    <x v="19"/>
  </r>
  <r>
    <n v="286"/>
    <x v="1"/>
    <x v="2"/>
    <s v="Line Item"/>
    <s v="N/A"/>
    <x v="131"/>
    <x v="131"/>
    <m/>
    <x v="1"/>
  </r>
  <r>
    <n v="287"/>
    <x v="1"/>
    <x v="2"/>
    <s v="Line Item"/>
    <s v="N/A"/>
    <x v="132"/>
    <x v="132"/>
    <m/>
    <x v="1"/>
  </r>
  <r>
    <n v="288"/>
    <x v="1"/>
    <x v="2"/>
    <s v="Line Item"/>
    <s v="N/A"/>
    <x v="133"/>
    <x v="133"/>
    <m/>
    <x v="19"/>
  </r>
  <r>
    <n v="289"/>
    <x v="1"/>
    <x v="2"/>
    <s v="Total"/>
    <s v="N/A"/>
    <x v="134"/>
    <x v="134"/>
    <m/>
    <x v="87"/>
  </r>
  <r>
    <n v="290"/>
    <x v="1"/>
    <x v="2"/>
    <s v="Line Item"/>
    <s v="N/A"/>
    <x v="135"/>
    <x v="135"/>
    <m/>
    <x v="88"/>
  </r>
  <r>
    <n v="291"/>
    <x v="1"/>
    <x v="2"/>
    <s v="Total"/>
    <s v="N/A"/>
    <x v="136"/>
    <x v="136"/>
    <m/>
    <x v="89"/>
  </r>
  <r>
    <n v="292"/>
    <x v="1"/>
    <x v="2"/>
    <s v="Line Item"/>
    <s v="N/A"/>
    <x v="137"/>
    <x v="137"/>
    <m/>
    <x v="45"/>
  </r>
  <r>
    <n v="293"/>
    <x v="1"/>
    <x v="2"/>
    <s v="Line Item"/>
    <s v="N/A"/>
    <x v="138"/>
    <x v="138"/>
    <m/>
    <x v="90"/>
  </r>
  <r>
    <n v="294"/>
    <x v="1"/>
    <x v="2"/>
    <s v="Total"/>
    <s v="N/A"/>
    <x v="139"/>
    <x v="139"/>
    <m/>
    <x v="91"/>
  </r>
  <r>
    <n v="295"/>
    <x v="1"/>
    <x v="2"/>
    <s v="Total"/>
    <s v="N/A"/>
    <x v="140"/>
    <x v="140"/>
    <m/>
    <x v="57"/>
  </r>
  <r>
    <n v="296"/>
    <x v="1"/>
    <x v="2"/>
    <s v="Line Item"/>
    <s v="N/A"/>
    <x v="141"/>
    <x v="141"/>
    <m/>
    <x v="92"/>
  </r>
  <r>
    <n v="297"/>
    <x v="1"/>
    <x v="3"/>
    <s v="Line Item"/>
    <s v="N/A"/>
    <x v="142"/>
    <x v="142"/>
    <m/>
    <x v="1"/>
  </r>
  <r>
    <n v="298"/>
    <x v="1"/>
    <x v="3"/>
    <s v="Line Item"/>
    <s v="N/A"/>
    <x v="143"/>
    <x v="143"/>
    <m/>
    <x v="1"/>
  </r>
  <r>
    <n v="299"/>
    <x v="1"/>
    <x v="3"/>
    <s v="Line Item"/>
    <s v="N/A"/>
    <x v="144"/>
    <x v="144"/>
    <m/>
    <x v="45"/>
  </r>
  <r>
    <n v="300"/>
    <x v="1"/>
    <x v="3"/>
    <s v="Line Item"/>
    <s v="N/A"/>
    <x v="145"/>
    <x v="145"/>
    <m/>
    <x v="1"/>
  </r>
  <r>
    <n v="301"/>
    <x v="1"/>
    <x v="3"/>
    <s v="Line Item"/>
    <s v="N/A"/>
    <x v="146"/>
    <x v="146"/>
    <m/>
    <x v="1"/>
  </r>
  <r>
    <n v="302"/>
    <x v="1"/>
    <x v="3"/>
    <s v="Line Item"/>
    <s v="N/A"/>
    <x v="147"/>
    <x v="147"/>
    <m/>
    <x v="1"/>
  </r>
  <r>
    <n v="303"/>
    <x v="1"/>
    <x v="3"/>
    <s v="Line Item"/>
    <s v="N/A"/>
    <x v="148"/>
    <x v="148"/>
    <m/>
    <x v="1"/>
  </r>
  <r>
    <n v="304"/>
    <x v="1"/>
    <x v="3"/>
    <s v="Total"/>
    <s v="N/A"/>
    <x v="149"/>
    <x v="149"/>
    <m/>
    <x v="45"/>
  </r>
  <r>
    <n v="305"/>
    <x v="1"/>
    <x v="3"/>
    <s v="Total"/>
    <s v="N/A"/>
    <x v="150"/>
    <x v="150"/>
    <m/>
    <x v="93"/>
  </r>
  <r>
    <n v="306"/>
    <x v="1"/>
    <x v="3"/>
    <s v="Line Item"/>
    <s v="N/A"/>
    <x v="151"/>
    <x v="151"/>
    <m/>
    <x v="94"/>
  </r>
  <r>
    <n v="307"/>
    <x v="1"/>
    <x v="3"/>
    <s v="Line Item"/>
    <s v="N/A"/>
    <x v="152"/>
    <x v="152"/>
    <m/>
    <x v="1"/>
  </r>
  <r>
    <n v="308"/>
    <x v="1"/>
    <x v="3"/>
    <s v="Line Item"/>
    <s v="N/A"/>
    <x v="153"/>
    <x v="153"/>
    <m/>
    <x v="95"/>
  </r>
  <r>
    <n v="309"/>
    <x v="2"/>
    <x v="0"/>
    <s v="Line Item"/>
    <s v="N/A"/>
    <x v="0"/>
    <x v="0"/>
    <m/>
    <x v="1"/>
  </r>
  <r>
    <n v="310"/>
    <x v="2"/>
    <x v="0"/>
    <s v="Line Item"/>
    <s v="N/A"/>
    <x v="1"/>
    <x v="1"/>
    <m/>
    <x v="1"/>
  </r>
  <r>
    <n v="311"/>
    <x v="2"/>
    <x v="0"/>
    <s v="Line Item"/>
    <s v="N/A"/>
    <x v="2"/>
    <x v="2"/>
    <m/>
    <x v="1"/>
  </r>
  <r>
    <n v="312"/>
    <x v="2"/>
    <x v="0"/>
    <s v="Total"/>
    <s v="N/A"/>
    <x v="3"/>
    <x v="3"/>
    <m/>
    <x v="19"/>
  </r>
  <r>
    <n v="313"/>
    <x v="2"/>
    <x v="0"/>
    <s v="Line Item"/>
    <s v="N/A"/>
    <x v="4"/>
    <x v="4"/>
    <m/>
    <x v="1"/>
  </r>
  <r>
    <n v="314"/>
    <x v="2"/>
    <x v="0"/>
    <s v="Line Item"/>
    <s v="N/A"/>
    <x v="5"/>
    <x v="5"/>
    <m/>
    <x v="1"/>
  </r>
  <r>
    <n v="315"/>
    <x v="2"/>
    <x v="0"/>
    <s v="Total"/>
    <s v="N/A"/>
    <x v="6"/>
    <x v="6"/>
    <m/>
    <x v="19"/>
  </r>
  <r>
    <n v="316"/>
    <x v="2"/>
    <x v="0"/>
    <s v="Line Item"/>
    <s v="N/A"/>
    <x v="7"/>
    <x v="7"/>
    <m/>
    <x v="1"/>
  </r>
  <r>
    <n v="317"/>
    <x v="2"/>
    <x v="0"/>
    <s v="Line Item"/>
    <s v="N/A"/>
    <x v="8"/>
    <x v="8"/>
    <m/>
    <x v="1"/>
  </r>
  <r>
    <n v="318"/>
    <x v="2"/>
    <x v="0"/>
    <s v="Line Item"/>
    <s v="N/A"/>
    <x v="9"/>
    <x v="9"/>
    <m/>
    <x v="1"/>
  </r>
  <r>
    <n v="319"/>
    <x v="2"/>
    <x v="0"/>
    <s v="Line Item"/>
    <s v="N/A"/>
    <x v="10"/>
    <x v="10"/>
    <m/>
    <x v="96"/>
  </r>
  <r>
    <n v="320"/>
    <x v="2"/>
    <x v="0"/>
    <s v="Line Item"/>
    <s v="N/A"/>
    <x v="11"/>
    <x v="11"/>
    <m/>
    <x v="1"/>
  </r>
  <r>
    <n v="321"/>
    <x v="2"/>
    <x v="0"/>
    <s v="Line Item"/>
    <s v="N/A"/>
    <x v="12"/>
    <x v="12"/>
    <m/>
    <x v="1"/>
  </r>
  <r>
    <n v="322"/>
    <x v="2"/>
    <x v="0"/>
    <s v="Line Item"/>
    <s v="N/A"/>
    <x v="13"/>
    <x v="13"/>
    <m/>
    <x v="1"/>
  </r>
  <r>
    <n v="323"/>
    <x v="2"/>
    <x v="0"/>
    <s v="Line Item"/>
    <s v="N/A"/>
    <x v="14"/>
    <x v="14"/>
    <m/>
    <x v="1"/>
  </r>
  <r>
    <n v="324"/>
    <x v="2"/>
    <x v="0"/>
    <s v="Line Item"/>
    <s v="N/A"/>
    <x v="15"/>
    <x v="15"/>
    <m/>
    <x v="1"/>
  </r>
  <r>
    <n v="325"/>
    <x v="2"/>
    <x v="0"/>
    <s v="Line Item"/>
    <s v="N/A"/>
    <x v="16"/>
    <x v="16"/>
    <m/>
    <x v="1"/>
  </r>
  <r>
    <n v="326"/>
    <x v="2"/>
    <x v="0"/>
    <s v="Line Item"/>
    <s v="N/A"/>
    <x v="17"/>
    <x v="17"/>
    <m/>
    <x v="1"/>
  </r>
  <r>
    <n v="327"/>
    <x v="2"/>
    <x v="0"/>
    <s v="Line Item"/>
    <s v="N/A"/>
    <x v="18"/>
    <x v="18"/>
    <m/>
    <x v="1"/>
  </r>
  <r>
    <n v="328"/>
    <x v="2"/>
    <x v="0"/>
    <s v="Line Item"/>
    <s v="N/A"/>
    <x v="19"/>
    <x v="19"/>
    <m/>
    <x v="1"/>
  </r>
  <r>
    <n v="329"/>
    <x v="2"/>
    <x v="0"/>
    <s v="Line Item"/>
    <s v="N/A"/>
    <x v="20"/>
    <x v="20"/>
    <m/>
    <x v="1"/>
  </r>
  <r>
    <n v="330"/>
    <x v="2"/>
    <x v="0"/>
    <s v="Line Item"/>
    <s v="N/A"/>
    <x v="21"/>
    <x v="21"/>
    <m/>
    <x v="1"/>
  </r>
  <r>
    <n v="331"/>
    <x v="2"/>
    <x v="0"/>
    <s v="Line Item"/>
    <s v="N/A"/>
    <x v="22"/>
    <x v="22"/>
    <m/>
    <x v="1"/>
  </r>
  <r>
    <n v="332"/>
    <x v="2"/>
    <x v="0"/>
    <s v="Line Item"/>
    <s v="N/A"/>
    <x v="23"/>
    <x v="23"/>
    <m/>
    <x v="1"/>
  </r>
  <r>
    <n v="333"/>
    <x v="2"/>
    <x v="0"/>
    <s v="Line Item"/>
    <s v="N/A"/>
    <x v="24"/>
    <x v="24"/>
    <m/>
    <x v="1"/>
  </r>
  <r>
    <n v="334"/>
    <x v="2"/>
    <x v="0"/>
    <s v="Line Item"/>
    <s v="N/A"/>
    <x v="25"/>
    <x v="25"/>
    <m/>
    <x v="1"/>
  </r>
  <r>
    <n v="335"/>
    <x v="2"/>
    <x v="0"/>
    <s v="Line Item"/>
    <s v="N/A"/>
    <x v="26"/>
    <x v="26"/>
    <m/>
    <x v="1"/>
  </r>
  <r>
    <n v="336"/>
    <x v="2"/>
    <x v="0"/>
    <s v="Line Item"/>
    <s v="N/A"/>
    <x v="27"/>
    <x v="27"/>
    <m/>
    <x v="1"/>
  </r>
  <r>
    <n v="337"/>
    <x v="2"/>
    <x v="0"/>
    <s v="Line Item"/>
    <s v="N/A"/>
    <x v="28"/>
    <x v="28"/>
    <m/>
    <x v="1"/>
  </r>
  <r>
    <n v="338"/>
    <x v="2"/>
    <x v="0"/>
    <s v="Line Item"/>
    <s v="N/A"/>
    <x v="29"/>
    <x v="29"/>
    <m/>
    <x v="1"/>
  </r>
  <r>
    <n v="339"/>
    <x v="2"/>
    <x v="0"/>
    <s v="Line Item"/>
    <s v="N/A"/>
    <x v="30"/>
    <x v="30"/>
    <m/>
    <x v="1"/>
  </r>
  <r>
    <n v="340"/>
    <x v="2"/>
    <x v="0"/>
    <s v="Line Item"/>
    <s v="N/A"/>
    <x v="31"/>
    <x v="31"/>
    <m/>
    <x v="1"/>
  </r>
  <r>
    <n v="341"/>
    <x v="2"/>
    <x v="0"/>
    <s v="Line Item"/>
    <s v="N/A"/>
    <x v="32"/>
    <x v="32"/>
    <m/>
    <x v="1"/>
  </r>
  <r>
    <n v="342"/>
    <x v="2"/>
    <x v="0"/>
    <s v="Line Item"/>
    <s v="N/A"/>
    <x v="33"/>
    <x v="33"/>
    <m/>
    <x v="1"/>
  </r>
  <r>
    <n v="343"/>
    <x v="2"/>
    <x v="0"/>
    <s v="Line Item"/>
    <s v="N/A"/>
    <x v="34"/>
    <x v="34"/>
    <m/>
    <x v="1"/>
  </r>
  <r>
    <n v="344"/>
    <x v="2"/>
    <x v="0"/>
    <s v="Line Item"/>
    <s v="N/A"/>
    <x v="35"/>
    <x v="35"/>
    <m/>
    <x v="1"/>
  </r>
  <r>
    <n v="345"/>
    <x v="2"/>
    <x v="0"/>
    <s v="Line Item"/>
    <s v="N/A"/>
    <x v="36"/>
    <x v="36"/>
    <m/>
    <x v="1"/>
  </r>
  <r>
    <n v="346"/>
    <x v="2"/>
    <x v="0"/>
    <s v="Line Item"/>
    <s v="N/A"/>
    <x v="37"/>
    <x v="37"/>
    <m/>
    <x v="1"/>
  </r>
  <r>
    <n v="347"/>
    <x v="2"/>
    <x v="0"/>
    <s v="Line Item"/>
    <s v="N/A"/>
    <x v="38"/>
    <x v="38"/>
    <m/>
    <x v="1"/>
  </r>
  <r>
    <n v="348"/>
    <x v="2"/>
    <x v="0"/>
    <s v="Line Item"/>
    <s v="N/A"/>
    <x v="39"/>
    <x v="39"/>
    <m/>
    <x v="1"/>
  </r>
  <r>
    <n v="349"/>
    <x v="2"/>
    <x v="0"/>
    <s v="Line Item"/>
    <s v="N/A"/>
    <x v="40"/>
    <x v="40"/>
    <m/>
    <x v="1"/>
  </r>
  <r>
    <n v="350"/>
    <x v="2"/>
    <x v="0"/>
    <s v="Line Item"/>
    <s v="N/A"/>
    <x v="41"/>
    <x v="41"/>
    <m/>
    <x v="1"/>
  </r>
  <r>
    <n v="351"/>
    <x v="2"/>
    <x v="0"/>
    <s v="Total"/>
    <s v="N/A"/>
    <x v="42"/>
    <x v="42"/>
    <m/>
    <x v="96"/>
  </r>
  <r>
    <n v="352"/>
    <x v="2"/>
    <x v="0"/>
    <s v="Line Item"/>
    <s v="N/A"/>
    <x v="43"/>
    <x v="43"/>
    <m/>
    <x v="1"/>
  </r>
  <r>
    <n v="353"/>
    <x v="2"/>
    <x v="0"/>
    <s v="Line Item"/>
    <s v="N/A"/>
    <x v="44"/>
    <x v="44"/>
    <m/>
    <x v="1"/>
  </r>
  <r>
    <n v="354"/>
    <x v="2"/>
    <x v="0"/>
    <s v="Line Item"/>
    <s v="N/A"/>
    <x v="45"/>
    <x v="45"/>
    <m/>
    <x v="1"/>
  </r>
  <r>
    <n v="355"/>
    <x v="2"/>
    <x v="0"/>
    <s v="Line Item"/>
    <s v="N/A"/>
    <x v="46"/>
    <x v="46"/>
    <m/>
    <x v="1"/>
  </r>
  <r>
    <n v="356"/>
    <x v="2"/>
    <x v="0"/>
    <s v="Line Item"/>
    <s v="N/A"/>
    <x v="47"/>
    <x v="47"/>
    <m/>
    <x v="1"/>
  </r>
  <r>
    <n v="357"/>
    <x v="2"/>
    <x v="0"/>
    <s v="Line Item"/>
    <s v="N/A"/>
    <x v="48"/>
    <x v="48"/>
    <m/>
    <x v="1"/>
  </r>
  <r>
    <n v="358"/>
    <x v="2"/>
    <x v="0"/>
    <s v="Line Item"/>
    <s v="N/A"/>
    <x v="49"/>
    <x v="49"/>
    <m/>
    <x v="1"/>
  </r>
  <r>
    <n v="359"/>
    <x v="2"/>
    <x v="0"/>
    <s v="Line Item"/>
    <s v="N/A"/>
    <x v="50"/>
    <x v="50"/>
    <m/>
    <x v="1"/>
  </r>
  <r>
    <n v="360"/>
    <x v="2"/>
    <x v="0"/>
    <s v="Line Item"/>
    <s v="N/A"/>
    <x v="51"/>
    <x v="51"/>
    <m/>
    <x v="1"/>
  </r>
  <r>
    <n v="361"/>
    <x v="2"/>
    <x v="0"/>
    <s v="Total"/>
    <s v="N/A"/>
    <x v="52"/>
    <x v="52"/>
    <m/>
    <x v="96"/>
  </r>
  <r>
    <n v="362"/>
    <x v="2"/>
    <x v="1"/>
    <s v="Line Item"/>
    <s v="Management"/>
    <x v="53"/>
    <x v="53"/>
    <m/>
    <x v="1"/>
  </r>
  <r>
    <n v="363"/>
    <x v="2"/>
    <x v="1"/>
    <s v="Line Item"/>
    <s v="Management"/>
    <x v="54"/>
    <x v="54"/>
    <n v="1.04"/>
    <x v="97"/>
  </r>
  <r>
    <n v="364"/>
    <x v="2"/>
    <x v="1"/>
    <s v="Line Item"/>
    <s v="Management"/>
    <x v="55"/>
    <x v="55"/>
    <m/>
    <x v="1"/>
  </r>
  <r>
    <n v="365"/>
    <x v="2"/>
    <x v="1"/>
    <s v="Line Item"/>
    <s v="Management"/>
    <x v="56"/>
    <x v="56"/>
    <m/>
    <x v="1"/>
  </r>
  <r>
    <n v="366"/>
    <x v="2"/>
    <x v="1"/>
    <s v="Line Item"/>
    <s v="Direct Care"/>
    <x v="57"/>
    <x v="57"/>
    <m/>
    <x v="1"/>
  </r>
  <r>
    <n v="367"/>
    <x v="2"/>
    <x v="1"/>
    <s v="Line Item"/>
    <s v="Direct Care"/>
    <x v="58"/>
    <x v="58"/>
    <m/>
    <x v="1"/>
  </r>
  <r>
    <n v="368"/>
    <x v="2"/>
    <x v="1"/>
    <s v="Line Item"/>
    <s v="Direct Care"/>
    <x v="59"/>
    <x v="59"/>
    <m/>
    <x v="1"/>
  </r>
  <r>
    <n v="369"/>
    <x v="2"/>
    <x v="1"/>
    <s v="Line Item"/>
    <s v="Direct Care"/>
    <x v="60"/>
    <x v="60"/>
    <m/>
    <x v="1"/>
  </r>
  <r>
    <n v="370"/>
    <x v="2"/>
    <x v="1"/>
    <s v="Line Item"/>
    <s v="Direct Care"/>
    <x v="61"/>
    <x v="61"/>
    <m/>
    <x v="1"/>
  </r>
  <r>
    <n v="371"/>
    <x v="2"/>
    <x v="1"/>
    <s v="Line Item"/>
    <s v="Direct Care"/>
    <x v="62"/>
    <x v="62"/>
    <m/>
    <x v="1"/>
  </r>
  <r>
    <n v="372"/>
    <x v="2"/>
    <x v="1"/>
    <s v="Line Item"/>
    <s v="Direct Care"/>
    <x v="63"/>
    <x v="63"/>
    <m/>
    <x v="1"/>
  </r>
  <r>
    <n v="373"/>
    <x v="2"/>
    <x v="1"/>
    <s v="Line Item"/>
    <s v="Direct Care"/>
    <x v="64"/>
    <x v="64"/>
    <m/>
    <x v="1"/>
  </r>
  <r>
    <n v="374"/>
    <x v="2"/>
    <x v="1"/>
    <s v="Line Item"/>
    <s v="Direct Care"/>
    <x v="65"/>
    <x v="65"/>
    <m/>
    <x v="1"/>
  </r>
  <r>
    <n v="375"/>
    <x v="2"/>
    <x v="1"/>
    <s v="Line Item"/>
    <s v="Direct Care"/>
    <x v="66"/>
    <x v="66"/>
    <m/>
    <x v="1"/>
  </r>
  <r>
    <n v="376"/>
    <x v="2"/>
    <x v="1"/>
    <s v="Line Item"/>
    <s v="Direct Care"/>
    <x v="67"/>
    <x v="67"/>
    <m/>
    <x v="1"/>
  </r>
  <r>
    <n v="377"/>
    <x v="2"/>
    <x v="1"/>
    <s v="Line Item"/>
    <s v="Direct Care"/>
    <x v="68"/>
    <x v="68"/>
    <m/>
    <x v="1"/>
  </r>
  <r>
    <n v="378"/>
    <x v="2"/>
    <x v="1"/>
    <s v="Line Item"/>
    <s v="Direct Care"/>
    <x v="69"/>
    <x v="69"/>
    <m/>
    <x v="1"/>
  </r>
  <r>
    <n v="379"/>
    <x v="2"/>
    <x v="1"/>
    <s v="Line Item"/>
    <s v="Direct Care"/>
    <x v="70"/>
    <x v="70"/>
    <m/>
    <x v="1"/>
  </r>
  <r>
    <n v="380"/>
    <x v="2"/>
    <x v="1"/>
    <s v="Line Item"/>
    <s v="Direct Care"/>
    <x v="71"/>
    <x v="71"/>
    <m/>
    <x v="1"/>
  </r>
  <r>
    <n v="381"/>
    <x v="2"/>
    <x v="1"/>
    <s v="Line Item"/>
    <s v="Direct Care"/>
    <x v="72"/>
    <x v="72"/>
    <m/>
    <x v="1"/>
  </r>
  <r>
    <n v="382"/>
    <x v="2"/>
    <x v="1"/>
    <s v="Line Item"/>
    <s v="Direct Care"/>
    <x v="73"/>
    <x v="73"/>
    <m/>
    <x v="1"/>
  </r>
  <r>
    <n v="383"/>
    <x v="2"/>
    <x v="1"/>
    <s v="Line Item"/>
    <s v="Direct Care"/>
    <x v="74"/>
    <x v="74"/>
    <m/>
    <x v="1"/>
  </r>
  <r>
    <n v="384"/>
    <x v="2"/>
    <x v="1"/>
    <s v="Line Item"/>
    <s v="Direct Care"/>
    <x v="75"/>
    <x v="75"/>
    <m/>
    <x v="1"/>
  </r>
  <r>
    <n v="385"/>
    <x v="2"/>
    <x v="1"/>
    <s v="Line Item"/>
    <s v="Direct Care"/>
    <x v="76"/>
    <x v="76"/>
    <m/>
    <x v="1"/>
  </r>
  <r>
    <n v="386"/>
    <x v="2"/>
    <x v="1"/>
    <s v="Line Item"/>
    <s v="Direct Care"/>
    <x v="77"/>
    <x v="77"/>
    <m/>
    <x v="1"/>
  </r>
  <r>
    <n v="387"/>
    <x v="2"/>
    <x v="1"/>
    <s v="Line Item"/>
    <s v="Direct Care"/>
    <x v="78"/>
    <x v="78"/>
    <m/>
    <x v="1"/>
  </r>
  <r>
    <n v="388"/>
    <x v="2"/>
    <x v="1"/>
    <s v="Line Item"/>
    <s v="Direct Care"/>
    <x v="79"/>
    <x v="79"/>
    <m/>
    <x v="1"/>
  </r>
  <r>
    <n v="389"/>
    <x v="2"/>
    <x v="1"/>
    <s v="Line Item"/>
    <s v="Direct Care"/>
    <x v="80"/>
    <x v="80"/>
    <m/>
    <x v="1"/>
  </r>
  <r>
    <n v="390"/>
    <x v="2"/>
    <x v="1"/>
    <s v="Line Item"/>
    <s v="Direct Care"/>
    <x v="81"/>
    <x v="81"/>
    <m/>
    <x v="1"/>
  </r>
  <r>
    <n v="391"/>
    <x v="2"/>
    <x v="1"/>
    <s v="Line Item"/>
    <s v="Direct Care"/>
    <x v="82"/>
    <x v="82"/>
    <m/>
    <x v="1"/>
  </r>
  <r>
    <n v="392"/>
    <x v="2"/>
    <x v="1"/>
    <s v="Line Item"/>
    <s v="Direct Care"/>
    <x v="83"/>
    <x v="83"/>
    <m/>
    <x v="1"/>
  </r>
  <r>
    <n v="393"/>
    <x v="2"/>
    <x v="1"/>
    <s v="Line Item"/>
    <s v="Direct Care"/>
    <x v="84"/>
    <x v="84"/>
    <m/>
    <x v="1"/>
  </r>
  <r>
    <n v="394"/>
    <x v="2"/>
    <x v="1"/>
    <s v="Line Item"/>
    <s v="Direct Care"/>
    <x v="85"/>
    <x v="85"/>
    <m/>
    <x v="1"/>
  </r>
  <r>
    <n v="395"/>
    <x v="2"/>
    <x v="1"/>
    <s v="Line Item"/>
    <s v="Direct Care"/>
    <x v="86"/>
    <x v="86"/>
    <m/>
    <x v="1"/>
  </r>
  <r>
    <n v="396"/>
    <x v="2"/>
    <x v="1"/>
    <s v="Line Item"/>
    <s v="Clerical/Support"/>
    <x v="87"/>
    <x v="87"/>
    <m/>
    <x v="98"/>
  </r>
  <r>
    <n v="397"/>
    <x v="2"/>
    <x v="1"/>
    <s v="Line Item"/>
    <s v="Clerical/Support"/>
    <x v="88"/>
    <x v="88"/>
    <m/>
    <x v="1"/>
  </r>
  <r>
    <n v="398"/>
    <x v="2"/>
    <x v="1"/>
    <s v="Line Item"/>
    <s v="Clerical/Support"/>
    <x v="89"/>
    <x v="89"/>
    <m/>
    <x v="1"/>
  </r>
  <r>
    <n v="399"/>
    <x v="2"/>
    <x v="1"/>
    <s v="Line Item"/>
    <s v="N/A"/>
    <x v="90"/>
    <x v="90"/>
    <s v="XXXXXX"/>
    <x v="1"/>
  </r>
  <r>
    <n v="400"/>
    <x v="2"/>
    <x v="1"/>
    <s v="Total"/>
    <s v="N/A"/>
    <x v="91"/>
    <x v="91"/>
    <n v="1.04"/>
    <x v="99"/>
  </r>
  <r>
    <n v="401"/>
    <x v="2"/>
    <x v="2"/>
    <s v="Total"/>
    <s v="N/A"/>
    <x v="92"/>
    <x v="92"/>
    <n v="1.04"/>
    <x v="99"/>
  </r>
  <r>
    <n v="402"/>
    <x v="2"/>
    <x v="2"/>
    <s v="Line Item"/>
    <s v="N/A"/>
    <x v="93"/>
    <x v="93"/>
    <n v="0.05"/>
    <x v="100"/>
  </r>
  <r>
    <n v="403"/>
    <x v="2"/>
    <x v="2"/>
    <s v="Line Item"/>
    <s v="N/A"/>
    <x v="94"/>
    <x v="94"/>
    <m/>
    <x v="1"/>
  </r>
  <r>
    <n v="404"/>
    <x v="2"/>
    <x v="2"/>
    <s v="Line Item"/>
    <s v="N/A"/>
    <x v="95"/>
    <x v="95"/>
    <n v="0.14000000000000001"/>
    <x v="101"/>
  </r>
  <r>
    <n v="405"/>
    <x v="2"/>
    <x v="2"/>
    <s v="Line Item"/>
    <s v="N/A"/>
    <x v="96"/>
    <x v="96"/>
    <m/>
    <x v="1"/>
  </r>
  <r>
    <n v="406"/>
    <x v="2"/>
    <x v="2"/>
    <s v="Total"/>
    <s v="N/A"/>
    <x v="97"/>
    <x v="97"/>
    <n v="0.19"/>
    <x v="102"/>
  </r>
  <r>
    <n v="407"/>
    <x v="2"/>
    <x v="2"/>
    <s v="Line Item"/>
    <s v="N/A"/>
    <x v="98"/>
    <x v="98"/>
    <m/>
    <x v="1"/>
  </r>
  <r>
    <n v="408"/>
    <x v="2"/>
    <x v="2"/>
    <s v="Total"/>
    <s v="N/A"/>
    <x v="99"/>
    <x v="99"/>
    <n v="1.23"/>
    <x v="103"/>
  </r>
  <r>
    <n v="409"/>
    <x v="2"/>
    <x v="2"/>
    <s v="Line Item"/>
    <s v="N/A"/>
    <x v="100"/>
    <x v="100"/>
    <m/>
    <x v="104"/>
  </r>
  <r>
    <n v="410"/>
    <x v="2"/>
    <x v="2"/>
    <s v="Line Item"/>
    <s v="N/A"/>
    <x v="101"/>
    <x v="101"/>
    <m/>
    <x v="1"/>
  </r>
  <r>
    <n v="411"/>
    <x v="2"/>
    <x v="2"/>
    <s v="Line Item"/>
    <s v="N/A"/>
    <x v="102"/>
    <x v="102"/>
    <m/>
    <x v="1"/>
  </r>
  <r>
    <n v="412"/>
    <x v="2"/>
    <x v="2"/>
    <s v="Total"/>
    <s v="N/A"/>
    <x v="103"/>
    <x v="103"/>
    <m/>
    <x v="105"/>
  </r>
  <r>
    <n v="413"/>
    <x v="2"/>
    <x v="2"/>
    <s v="Line Item"/>
    <s v="N/A"/>
    <x v="104"/>
    <x v="104"/>
    <m/>
    <x v="1"/>
  </r>
  <r>
    <n v="414"/>
    <x v="2"/>
    <x v="2"/>
    <s v="Line Item"/>
    <s v="N/A"/>
    <x v="105"/>
    <x v="105"/>
    <m/>
    <x v="1"/>
  </r>
  <r>
    <n v="415"/>
    <x v="2"/>
    <x v="2"/>
    <s v="Line Item"/>
    <s v="N/A"/>
    <x v="106"/>
    <x v="106"/>
    <m/>
    <x v="106"/>
  </r>
  <r>
    <n v="416"/>
    <x v="2"/>
    <x v="2"/>
    <s v="Line Item"/>
    <s v="N/A"/>
    <x v="107"/>
    <x v="107"/>
    <m/>
    <x v="1"/>
  </r>
  <r>
    <n v="417"/>
    <x v="2"/>
    <x v="2"/>
    <s v="Total"/>
    <s v="N/A"/>
    <x v="108"/>
    <x v="108"/>
    <m/>
    <x v="106"/>
  </r>
  <r>
    <n v="418"/>
    <x v="2"/>
    <x v="2"/>
    <s v="Line Item"/>
    <s v="N/A"/>
    <x v="109"/>
    <x v="109"/>
    <m/>
    <x v="1"/>
  </r>
  <r>
    <n v="419"/>
    <x v="2"/>
    <x v="2"/>
    <s v="Line Item"/>
    <s v="N/A"/>
    <x v="110"/>
    <x v="110"/>
    <m/>
    <x v="1"/>
  </r>
  <r>
    <n v="420"/>
    <x v="2"/>
    <x v="2"/>
    <s v="Line Item"/>
    <s v="N/A"/>
    <x v="111"/>
    <x v="111"/>
    <m/>
    <x v="1"/>
  </r>
  <r>
    <n v="421"/>
    <x v="2"/>
    <x v="2"/>
    <s v="Line Item"/>
    <s v="N/A"/>
    <x v="112"/>
    <x v="112"/>
    <m/>
    <x v="1"/>
  </r>
  <r>
    <n v="422"/>
    <x v="2"/>
    <x v="2"/>
    <s v="Line Item"/>
    <s v="N/A"/>
    <x v="113"/>
    <x v="113"/>
    <m/>
    <x v="107"/>
  </r>
  <r>
    <n v="423"/>
    <x v="2"/>
    <x v="2"/>
    <s v="Line Item"/>
    <s v="N/A"/>
    <x v="114"/>
    <x v="114"/>
    <m/>
    <x v="108"/>
  </r>
  <r>
    <n v="424"/>
    <x v="2"/>
    <x v="2"/>
    <s v="Line Item"/>
    <s v="N/A"/>
    <x v="115"/>
    <x v="115"/>
    <m/>
    <x v="1"/>
  </r>
  <r>
    <n v="425"/>
    <x v="2"/>
    <x v="2"/>
    <s v="Line Item"/>
    <s v="N/A"/>
    <x v="116"/>
    <x v="116"/>
    <m/>
    <x v="1"/>
  </r>
  <r>
    <n v="426"/>
    <x v="2"/>
    <x v="2"/>
    <s v="Line Item"/>
    <s v="N/A"/>
    <x v="117"/>
    <x v="117"/>
    <m/>
    <x v="1"/>
  </r>
  <r>
    <n v="427"/>
    <x v="2"/>
    <x v="2"/>
    <s v="Line Item"/>
    <s v="N/A"/>
    <x v="118"/>
    <x v="118"/>
    <m/>
    <x v="1"/>
  </r>
  <r>
    <n v="428"/>
    <x v="2"/>
    <x v="2"/>
    <s v="Line Item"/>
    <s v="N/A"/>
    <x v="119"/>
    <x v="119"/>
    <m/>
    <x v="1"/>
  </r>
  <r>
    <n v="429"/>
    <x v="2"/>
    <x v="2"/>
    <s v="Line Item"/>
    <s v="N/A"/>
    <x v="120"/>
    <x v="120"/>
    <m/>
    <x v="1"/>
  </r>
  <r>
    <n v="430"/>
    <x v="2"/>
    <x v="2"/>
    <s v="Line Item"/>
    <s v="N/A"/>
    <x v="121"/>
    <x v="121"/>
    <m/>
    <x v="1"/>
  </r>
  <r>
    <n v="431"/>
    <x v="2"/>
    <x v="2"/>
    <s v="Line Item"/>
    <s v="N/A"/>
    <x v="122"/>
    <x v="122"/>
    <m/>
    <x v="1"/>
  </r>
  <r>
    <n v="432"/>
    <x v="2"/>
    <x v="2"/>
    <s v="Line Item"/>
    <s v="N/A"/>
    <x v="123"/>
    <x v="123"/>
    <m/>
    <x v="1"/>
  </r>
  <r>
    <n v="433"/>
    <x v="2"/>
    <x v="2"/>
    <s v="Line Item"/>
    <s v="N/A"/>
    <x v="124"/>
    <x v="124"/>
    <m/>
    <x v="109"/>
  </r>
  <r>
    <n v="434"/>
    <x v="2"/>
    <x v="2"/>
    <s v="Line Item"/>
    <s v="N/A"/>
    <x v="125"/>
    <x v="125"/>
    <m/>
    <x v="1"/>
  </r>
  <r>
    <n v="435"/>
    <x v="2"/>
    <x v="2"/>
    <s v="Line Item"/>
    <s v="N/A"/>
    <x v="126"/>
    <x v="126"/>
    <m/>
    <x v="1"/>
  </r>
  <r>
    <n v="436"/>
    <x v="2"/>
    <x v="2"/>
    <s v="Total"/>
    <s v="N/A"/>
    <x v="127"/>
    <x v="127"/>
    <m/>
    <x v="110"/>
  </r>
  <r>
    <n v="437"/>
    <x v="2"/>
    <x v="2"/>
    <s v="Line Item"/>
    <s v="N/A"/>
    <x v="128"/>
    <x v="128"/>
    <m/>
    <x v="1"/>
  </r>
  <r>
    <n v="438"/>
    <x v="2"/>
    <x v="2"/>
    <s v="Line Item"/>
    <s v="N/A"/>
    <x v="129"/>
    <x v="129"/>
    <m/>
    <x v="1"/>
  </r>
  <r>
    <n v="439"/>
    <x v="2"/>
    <x v="2"/>
    <s v="Line Item"/>
    <s v="N/A"/>
    <x v="130"/>
    <x v="130"/>
    <m/>
    <x v="79"/>
  </r>
  <r>
    <n v="440"/>
    <x v="2"/>
    <x v="2"/>
    <s v="Line Item"/>
    <s v="N/A"/>
    <x v="131"/>
    <x v="131"/>
    <m/>
    <x v="111"/>
  </r>
  <r>
    <n v="441"/>
    <x v="2"/>
    <x v="2"/>
    <s v="Line Item"/>
    <s v="N/A"/>
    <x v="132"/>
    <x v="132"/>
    <m/>
    <x v="1"/>
  </r>
  <r>
    <n v="442"/>
    <x v="2"/>
    <x v="2"/>
    <s v="Line Item"/>
    <s v="N/A"/>
    <x v="133"/>
    <x v="133"/>
    <m/>
    <x v="1"/>
  </r>
  <r>
    <n v="443"/>
    <x v="2"/>
    <x v="2"/>
    <s v="Total"/>
    <s v="N/A"/>
    <x v="134"/>
    <x v="134"/>
    <m/>
    <x v="112"/>
  </r>
  <r>
    <n v="444"/>
    <x v="2"/>
    <x v="2"/>
    <s v="Line Item"/>
    <s v="N/A"/>
    <x v="135"/>
    <x v="135"/>
    <m/>
    <x v="113"/>
  </r>
  <r>
    <n v="445"/>
    <x v="2"/>
    <x v="2"/>
    <s v="Total"/>
    <s v="N/A"/>
    <x v="136"/>
    <x v="136"/>
    <m/>
    <x v="114"/>
  </r>
  <r>
    <n v="446"/>
    <x v="2"/>
    <x v="2"/>
    <s v="Line Item"/>
    <s v="N/A"/>
    <x v="137"/>
    <x v="137"/>
    <m/>
    <x v="1"/>
  </r>
  <r>
    <n v="447"/>
    <x v="2"/>
    <x v="2"/>
    <s v="Line Item"/>
    <s v="N/A"/>
    <x v="138"/>
    <x v="138"/>
    <m/>
    <x v="1"/>
  </r>
  <r>
    <n v="448"/>
    <x v="2"/>
    <x v="2"/>
    <s v="Total"/>
    <s v="N/A"/>
    <x v="139"/>
    <x v="139"/>
    <m/>
    <x v="114"/>
  </r>
  <r>
    <n v="449"/>
    <x v="2"/>
    <x v="2"/>
    <s v="Total"/>
    <s v="N/A"/>
    <x v="140"/>
    <x v="140"/>
    <m/>
    <x v="96"/>
  </r>
  <r>
    <n v="450"/>
    <x v="2"/>
    <x v="2"/>
    <s v="Line Item"/>
    <s v="N/A"/>
    <x v="141"/>
    <x v="141"/>
    <m/>
    <x v="115"/>
  </r>
  <r>
    <n v="451"/>
    <x v="2"/>
    <x v="3"/>
    <s v="Line Item"/>
    <s v="N/A"/>
    <x v="142"/>
    <x v="142"/>
    <m/>
    <x v="1"/>
  </r>
  <r>
    <n v="452"/>
    <x v="2"/>
    <x v="3"/>
    <s v="Line Item"/>
    <s v="N/A"/>
    <x v="143"/>
    <x v="143"/>
    <m/>
    <x v="1"/>
  </r>
  <r>
    <n v="453"/>
    <x v="2"/>
    <x v="3"/>
    <s v="Line Item"/>
    <s v="N/A"/>
    <x v="144"/>
    <x v="144"/>
    <m/>
    <x v="1"/>
  </r>
  <r>
    <n v="454"/>
    <x v="2"/>
    <x v="3"/>
    <s v="Line Item"/>
    <s v="N/A"/>
    <x v="145"/>
    <x v="145"/>
    <m/>
    <x v="1"/>
  </r>
  <r>
    <n v="455"/>
    <x v="2"/>
    <x v="3"/>
    <s v="Line Item"/>
    <s v="N/A"/>
    <x v="146"/>
    <x v="146"/>
    <m/>
    <x v="1"/>
  </r>
  <r>
    <n v="456"/>
    <x v="2"/>
    <x v="3"/>
    <s v="Line Item"/>
    <s v="N/A"/>
    <x v="147"/>
    <x v="147"/>
    <m/>
    <x v="1"/>
  </r>
  <r>
    <n v="457"/>
    <x v="2"/>
    <x v="3"/>
    <s v="Line Item"/>
    <s v="N/A"/>
    <x v="148"/>
    <x v="148"/>
    <m/>
    <x v="1"/>
  </r>
  <r>
    <n v="458"/>
    <x v="2"/>
    <x v="3"/>
    <s v="Total"/>
    <s v="N/A"/>
    <x v="149"/>
    <x v="149"/>
    <m/>
    <x v="19"/>
  </r>
  <r>
    <n v="459"/>
    <x v="2"/>
    <x v="3"/>
    <s v="Total"/>
    <s v="N/A"/>
    <x v="150"/>
    <x v="150"/>
    <m/>
    <x v="19"/>
  </r>
  <r>
    <n v="460"/>
    <x v="2"/>
    <x v="3"/>
    <s v="Line Item"/>
    <s v="N/A"/>
    <x v="151"/>
    <x v="151"/>
    <m/>
    <x v="19"/>
  </r>
  <r>
    <n v="461"/>
    <x v="2"/>
    <x v="3"/>
    <s v="Line Item"/>
    <s v="N/A"/>
    <x v="152"/>
    <x v="152"/>
    <m/>
    <x v="1"/>
  </r>
  <r>
    <n v="462"/>
    <x v="2"/>
    <x v="3"/>
    <s v="Line Item"/>
    <s v="N/A"/>
    <x v="153"/>
    <x v="153"/>
    <m/>
    <x v="19"/>
  </r>
  <r>
    <n v="463"/>
    <x v="3"/>
    <x v="0"/>
    <s v="Line Item"/>
    <s v="N/A"/>
    <x v="0"/>
    <x v="0"/>
    <m/>
    <x v="116"/>
  </r>
  <r>
    <n v="464"/>
    <x v="3"/>
    <x v="0"/>
    <s v="Line Item"/>
    <s v="N/A"/>
    <x v="1"/>
    <x v="1"/>
    <m/>
    <x v="19"/>
  </r>
  <r>
    <n v="465"/>
    <x v="3"/>
    <x v="0"/>
    <s v="Line Item"/>
    <s v="N/A"/>
    <x v="2"/>
    <x v="2"/>
    <m/>
    <x v="19"/>
  </r>
  <r>
    <n v="466"/>
    <x v="3"/>
    <x v="0"/>
    <s v="Total"/>
    <s v="N/A"/>
    <x v="3"/>
    <x v="3"/>
    <m/>
    <x v="116"/>
  </r>
  <r>
    <n v="467"/>
    <x v="3"/>
    <x v="0"/>
    <s v="Line Item"/>
    <s v="N/A"/>
    <x v="4"/>
    <x v="4"/>
    <m/>
    <x v="19"/>
  </r>
  <r>
    <n v="468"/>
    <x v="3"/>
    <x v="0"/>
    <s v="Line Item"/>
    <s v="N/A"/>
    <x v="5"/>
    <x v="5"/>
    <m/>
    <x v="19"/>
  </r>
  <r>
    <n v="469"/>
    <x v="3"/>
    <x v="0"/>
    <s v="Total"/>
    <s v="N/A"/>
    <x v="6"/>
    <x v="6"/>
    <m/>
    <x v="19"/>
  </r>
  <r>
    <n v="470"/>
    <x v="3"/>
    <x v="0"/>
    <s v="Line Item"/>
    <s v="N/A"/>
    <x v="7"/>
    <x v="7"/>
    <m/>
    <x v="19"/>
  </r>
  <r>
    <n v="471"/>
    <x v="3"/>
    <x v="0"/>
    <s v="Line Item"/>
    <s v="N/A"/>
    <x v="8"/>
    <x v="8"/>
    <m/>
    <x v="19"/>
  </r>
  <r>
    <n v="472"/>
    <x v="3"/>
    <x v="0"/>
    <s v="Line Item"/>
    <s v="N/A"/>
    <x v="9"/>
    <x v="9"/>
    <m/>
    <x v="19"/>
  </r>
  <r>
    <n v="473"/>
    <x v="3"/>
    <x v="0"/>
    <s v="Line Item"/>
    <s v="N/A"/>
    <x v="10"/>
    <x v="10"/>
    <m/>
    <x v="117"/>
  </r>
  <r>
    <n v="474"/>
    <x v="3"/>
    <x v="0"/>
    <s v="Line Item"/>
    <s v="N/A"/>
    <x v="11"/>
    <x v="11"/>
    <m/>
    <x v="19"/>
  </r>
  <r>
    <n v="475"/>
    <x v="3"/>
    <x v="0"/>
    <s v="Line Item"/>
    <s v="N/A"/>
    <x v="12"/>
    <x v="12"/>
    <m/>
    <x v="19"/>
  </r>
  <r>
    <n v="476"/>
    <x v="3"/>
    <x v="0"/>
    <s v="Line Item"/>
    <s v="N/A"/>
    <x v="13"/>
    <x v="13"/>
    <m/>
    <x v="19"/>
  </r>
  <r>
    <n v="477"/>
    <x v="3"/>
    <x v="0"/>
    <s v="Line Item"/>
    <s v="N/A"/>
    <x v="14"/>
    <x v="14"/>
    <m/>
    <x v="19"/>
  </r>
  <r>
    <n v="478"/>
    <x v="3"/>
    <x v="0"/>
    <s v="Line Item"/>
    <s v="N/A"/>
    <x v="15"/>
    <x v="15"/>
    <m/>
    <x v="19"/>
  </r>
  <r>
    <n v="479"/>
    <x v="3"/>
    <x v="0"/>
    <s v="Line Item"/>
    <s v="N/A"/>
    <x v="16"/>
    <x v="16"/>
    <m/>
    <x v="19"/>
  </r>
  <r>
    <n v="480"/>
    <x v="3"/>
    <x v="0"/>
    <s v="Line Item"/>
    <s v="N/A"/>
    <x v="17"/>
    <x v="17"/>
    <m/>
    <x v="19"/>
  </r>
  <r>
    <n v="481"/>
    <x v="3"/>
    <x v="0"/>
    <s v="Line Item"/>
    <s v="N/A"/>
    <x v="18"/>
    <x v="18"/>
    <m/>
    <x v="19"/>
  </r>
  <r>
    <n v="482"/>
    <x v="3"/>
    <x v="0"/>
    <s v="Line Item"/>
    <s v="N/A"/>
    <x v="19"/>
    <x v="19"/>
    <m/>
    <x v="19"/>
  </r>
  <r>
    <n v="483"/>
    <x v="3"/>
    <x v="0"/>
    <s v="Line Item"/>
    <s v="N/A"/>
    <x v="20"/>
    <x v="20"/>
    <m/>
    <x v="19"/>
  </r>
  <r>
    <n v="484"/>
    <x v="3"/>
    <x v="0"/>
    <s v="Line Item"/>
    <s v="N/A"/>
    <x v="21"/>
    <x v="21"/>
    <m/>
    <x v="19"/>
  </r>
  <r>
    <n v="485"/>
    <x v="3"/>
    <x v="0"/>
    <s v="Line Item"/>
    <s v="N/A"/>
    <x v="22"/>
    <x v="22"/>
    <m/>
    <x v="19"/>
  </r>
  <r>
    <n v="486"/>
    <x v="3"/>
    <x v="0"/>
    <s v="Line Item"/>
    <s v="N/A"/>
    <x v="23"/>
    <x v="23"/>
    <m/>
    <x v="19"/>
  </r>
  <r>
    <n v="487"/>
    <x v="3"/>
    <x v="0"/>
    <s v="Line Item"/>
    <s v="N/A"/>
    <x v="24"/>
    <x v="24"/>
    <m/>
    <x v="19"/>
  </r>
  <r>
    <n v="488"/>
    <x v="3"/>
    <x v="0"/>
    <s v="Line Item"/>
    <s v="N/A"/>
    <x v="25"/>
    <x v="25"/>
    <m/>
    <x v="19"/>
  </r>
  <r>
    <n v="489"/>
    <x v="3"/>
    <x v="0"/>
    <s v="Line Item"/>
    <s v="N/A"/>
    <x v="26"/>
    <x v="26"/>
    <m/>
    <x v="19"/>
  </r>
  <r>
    <n v="490"/>
    <x v="3"/>
    <x v="0"/>
    <s v="Line Item"/>
    <s v="N/A"/>
    <x v="27"/>
    <x v="27"/>
    <m/>
    <x v="19"/>
  </r>
  <r>
    <n v="491"/>
    <x v="3"/>
    <x v="0"/>
    <s v="Line Item"/>
    <s v="N/A"/>
    <x v="28"/>
    <x v="28"/>
    <m/>
    <x v="118"/>
  </r>
  <r>
    <n v="492"/>
    <x v="3"/>
    <x v="0"/>
    <s v="Line Item"/>
    <s v="N/A"/>
    <x v="29"/>
    <x v="29"/>
    <m/>
    <x v="19"/>
  </r>
  <r>
    <n v="493"/>
    <x v="3"/>
    <x v="0"/>
    <s v="Line Item"/>
    <s v="N/A"/>
    <x v="30"/>
    <x v="30"/>
    <m/>
    <x v="19"/>
  </r>
  <r>
    <n v="494"/>
    <x v="3"/>
    <x v="0"/>
    <s v="Line Item"/>
    <s v="N/A"/>
    <x v="31"/>
    <x v="31"/>
    <m/>
    <x v="19"/>
  </r>
  <r>
    <n v="495"/>
    <x v="3"/>
    <x v="0"/>
    <s v="Line Item"/>
    <s v="N/A"/>
    <x v="32"/>
    <x v="32"/>
    <m/>
    <x v="19"/>
  </r>
  <r>
    <n v="496"/>
    <x v="3"/>
    <x v="0"/>
    <s v="Line Item"/>
    <s v="N/A"/>
    <x v="33"/>
    <x v="33"/>
    <m/>
    <x v="19"/>
  </r>
  <r>
    <n v="497"/>
    <x v="3"/>
    <x v="0"/>
    <s v="Line Item"/>
    <s v="N/A"/>
    <x v="34"/>
    <x v="34"/>
    <m/>
    <x v="19"/>
  </r>
  <r>
    <n v="498"/>
    <x v="3"/>
    <x v="0"/>
    <s v="Line Item"/>
    <s v="N/A"/>
    <x v="35"/>
    <x v="35"/>
    <m/>
    <x v="19"/>
  </r>
  <r>
    <n v="499"/>
    <x v="3"/>
    <x v="0"/>
    <s v="Line Item"/>
    <s v="N/A"/>
    <x v="36"/>
    <x v="36"/>
    <m/>
    <x v="19"/>
  </r>
  <r>
    <n v="500"/>
    <x v="3"/>
    <x v="0"/>
    <s v="Line Item"/>
    <s v="N/A"/>
    <x v="37"/>
    <x v="37"/>
    <m/>
    <x v="19"/>
  </r>
  <r>
    <n v="501"/>
    <x v="3"/>
    <x v="0"/>
    <s v="Line Item"/>
    <s v="N/A"/>
    <x v="38"/>
    <x v="38"/>
    <m/>
    <x v="19"/>
  </r>
  <r>
    <n v="502"/>
    <x v="3"/>
    <x v="0"/>
    <s v="Line Item"/>
    <s v="N/A"/>
    <x v="39"/>
    <x v="39"/>
    <m/>
    <x v="19"/>
  </r>
  <r>
    <n v="503"/>
    <x v="3"/>
    <x v="0"/>
    <s v="Line Item"/>
    <s v="N/A"/>
    <x v="40"/>
    <x v="40"/>
    <m/>
    <x v="19"/>
  </r>
  <r>
    <n v="504"/>
    <x v="3"/>
    <x v="0"/>
    <s v="Line Item"/>
    <s v="N/A"/>
    <x v="41"/>
    <x v="41"/>
    <m/>
    <x v="19"/>
  </r>
  <r>
    <n v="505"/>
    <x v="3"/>
    <x v="0"/>
    <s v="Total"/>
    <s v="N/A"/>
    <x v="42"/>
    <x v="42"/>
    <m/>
    <x v="119"/>
  </r>
  <r>
    <n v="506"/>
    <x v="3"/>
    <x v="0"/>
    <s v="Line Item"/>
    <s v="N/A"/>
    <x v="43"/>
    <x v="43"/>
    <m/>
    <x v="120"/>
  </r>
  <r>
    <n v="507"/>
    <x v="3"/>
    <x v="0"/>
    <s v="Line Item"/>
    <s v="N/A"/>
    <x v="44"/>
    <x v="44"/>
    <m/>
    <x v="19"/>
  </r>
  <r>
    <n v="508"/>
    <x v="3"/>
    <x v="0"/>
    <s v="Line Item"/>
    <s v="N/A"/>
    <x v="45"/>
    <x v="45"/>
    <m/>
    <x v="19"/>
  </r>
  <r>
    <n v="509"/>
    <x v="3"/>
    <x v="0"/>
    <s v="Line Item"/>
    <s v="N/A"/>
    <x v="46"/>
    <x v="46"/>
    <m/>
    <x v="19"/>
  </r>
  <r>
    <n v="510"/>
    <x v="3"/>
    <x v="0"/>
    <s v="Line Item"/>
    <s v="N/A"/>
    <x v="47"/>
    <x v="47"/>
    <m/>
    <x v="19"/>
  </r>
  <r>
    <n v="511"/>
    <x v="3"/>
    <x v="0"/>
    <s v="Line Item"/>
    <s v="N/A"/>
    <x v="48"/>
    <x v="48"/>
    <m/>
    <x v="19"/>
  </r>
  <r>
    <n v="512"/>
    <x v="3"/>
    <x v="0"/>
    <s v="Line Item"/>
    <s v="N/A"/>
    <x v="49"/>
    <x v="49"/>
    <m/>
    <x v="19"/>
  </r>
  <r>
    <n v="513"/>
    <x v="3"/>
    <x v="0"/>
    <s v="Line Item"/>
    <s v="N/A"/>
    <x v="50"/>
    <x v="50"/>
    <m/>
    <x v="19"/>
  </r>
  <r>
    <n v="514"/>
    <x v="3"/>
    <x v="0"/>
    <s v="Line Item"/>
    <s v="N/A"/>
    <x v="51"/>
    <x v="51"/>
    <m/>
    <x v="19"/>
  </r>
  <r>
    <n v="515"/>
    <x v="3"/>
    <x v="0"/>
    <s v="Total"/>
    <s v="N/A"/>
    <x v="52"/>
    <x v="52"/>
    <m/>
    <x v="121"/>
  </r>
  <r>
    <n v="516"/>
    <x v="3"/>
    <x v="1"/>
    <s v="Line Item"/>
    <s v="Management"/>
    <x v="53"/>
    <x v="53"/>
    <n v="0.08"/>
    <x v="122"/>
  </r>
  <r>
    <n v="517"/>
    <x v="3"/>
    <x v="1"/>
    <s v="Line Item"/>
    <s v="Management"/>
    <x v="54"/>
    <x v="54"/>
    <n v="0.04"/>
    <x v="123"/>
  </r>
  <r>
    <n v="518"/>
    <x v="3"/>
    <x v="1"/>
    <s v="Line Item"/>
    <s v="Management"/>
    <x v="55"/>
    <x v="55"/>
    <m/>
    <x v="1"/>
  </r>
  <r>
    <n v="519"/>
    <x v="3"/>
    <x v="1"/>
    <s v="Line Item"/>
    <s v="Management"/>
    <x v="56"/>
    <x v="56"/>
    <m/>
    <x v="1"/>
  </r>
  <r>
    <n v="520"/>
    <x v="3"/>
    <x v="1"/>
    <s v="Line Item"/>
    <s v="Direct Care"/>
    <x v="57"/>
    <x v="57"/>
    <m/>
    <x v="1"/>
  </r>
  <r>
    <n v="521"/>
    <x v="3"/>
    <x v="1"/>
    <s v="Line Item"/>
    <s v="Direct Care"/>
    <x v="58"/>
    <x v="58"/>
    <m/>
    <x v="1"/>
  </r>
  <r>
    <n v="522"/>
    <x v="3"/>
    <x v="1"/>
    <s v="Line Item"/>
    <s v="Direct Care"/>
    <x v="59"/>
    <x v="59"/>
    <m/>
    <x v="1"/>
  </r>
  <r>
    <n v="523"/>
    <x v="3"/>
    <x v="1"/>
    <s v="Line Item"/>
    <s v="Direct Care"/>
    <x v="60"/>
    <x v="60"/>
    <m/>
    <x v="1"/>
  </r>
  <r>
    <n v="524"/>
    <x v="3"/>
    <x v="1"/>
    <s v="Line Item"/>
    <s v="Direct Care"/>
    <x v="61"/>
    <x v="61"/>
    <m/>
    <x v="1"/>
  </r>
  <r>
    <n v="525"/>
    <x v="3"/>
    <x v="1"/>
    <s v="Line Item"/>
    <s v="Direct Care"/>
    <x v="62"/>
    <x v="62"/>
    <m/>
    <x v="1"/>
  </r>
  <r>
    <n v="526"/>
    <x v="3"/>
    <x v="1"/>
    <s v="Line Item"/>
    <s v="Direct Care"/>
    <x v="63"/>
    <x v="63"/>
    <m/>
    <x v="1"/>
  </r>
  <r>
    <n v="527"/>
    <x v="3"/>
    <x v="1"/>
    <s v="Line Item"/>
    <s v="Direct Care"/>
    <x v="64"/>
    <x v="64"/>
    <m/>
    <x v="1"/>
  </r>
  <r>
    <n v="528"/>
    <x v="3"/>
    <x v="1"/>
    <s v="Line Item"/>
    <s v="Direct Care"/>
    <x v="65"/>
    <x v="65"/>
    <m/>
    <x v="1"/>
  </r>
  <r>
    <n v="529"/>
    <x v="3"/>
    <x v="1"/>
    <s v="Line Item"/>
    <s v="Direct Care"/>
    <x v="66"/>
    <x v="66"/>
    <m/>
    <x v="1"/>
  </r>
  <r>
    <n v="530"/>
    <x v="3"/>
    <x v="1"/>
    <s v="Line Item"/>
    <s v="Direct Care"/>
    <x v="67"/>
    <x v="67"/>
    <m/>
    <x v="1"/>
  </r>
  <r>
    <n v="531"/>
    <x v="3"/>
    <x v="1"/>
    <s v="Line Item"/>
    <s v="Direct Care"/>
    <x v="68"/>
    <x v="68"/>
    <m/>
    <x v="1"/>
  </r>
  <r>
    <n v="532"/>
    <x v="3"/>
    <x v="1"/>
    <s v="Line Item"/>
    <s v="Direct Care"/>
    <x v="69"/>
    <x v="69"/>
    <m/>
    <x v="1"/>
  </r>
  <r>
    <n v="533"/>
    <x v="3"/>
    <x v="1"/>
    <s v="Line Item"/>
    <s v="Direct Care"/>
    <x v="70"/>
    <x v="70"/>
    <m/>
    <x v="1"/>
  </r>
  <r>
    <n v="534"/>
    <x v="3"/>
    <x v="1"/>
    <s v="Line Item"/>
    <s v="Direct Care"/>
    <x v="71"/>
    <x v="71"/>
    <m/>
    <x v="1"/>
  </r>
  <r>
    <n v="535"/>
    <x v="3"/>
    <x v="1"/>
    <s v="Line Item"/>
    <s v="Direct Care"/>
    <x v="72"/>
    <x v="72"/>
    <m/>
    <x v="1"/>
  </r>
  <r>
    <n v="536"/>
    <x v="3"/>
    <x v="1"/>
    <s v="Line Item"/>
    <s v="Direct Care"/>
    <x v="73"/>
    <x v="73"/>
    <m/>
    <x v="1"/>
  </r>
  <r>
    <n v="537"/>
    <x v="3"/>
    <x v="1"/>
    <s v="Line Item"/>
    <s v="Direct Care"/>
    <x v="74"/>
    <x v="74"/>
    <m/>
    <x v="1"/>
  </r>
  <r>
    <n v="538"/>
    <x v="3"/>
    <x v="1"/>
    <s v="Line Item"/>
    <s v="Direct Care"/>
    <x v="75"/>
    <x v="75"/>
    <m/>
    <x v="1"/>
  </r>
  <r>
    <n v="539"/>
    <x v="3"/>
    <x v="1"/>
    <s v="Line Item"/>
    <s v="Direct Care"/>
    <x v="76"/>
    <x v="76"/>
    <m/>
    <x v="1"/>
  </r>
  <r>
    <n v="540"/>
    <x v="3"/>
    <x v="1"/>
    <s v="Line Item"/>
    <s v="Direct Care"/>
    <x v="77"/>
    <x v="77"/>
    <m/>
    <x v="1"/>
  </r>
  <r>
    <n v="541"/>
    <x v="3"/>
    <x v="1"/>
    <s v="Line Item"/>
    <s v="Direct Care"/>
    <x v="78"/>
    <x v="78"/>
    <m/>
    <x v="1"/>
  </r>
  <r>
    <n v="542"/>
    <x v="3"/>
    <x v="1"/>
    <s v="Line Item"/>
    <s v="Direct Care"/>
    <x v="79"/>
    <x v="79"/>
    <m/>
    <x v="1"/>
  </r>
  <r>
    <n v="543"/>
    <x v="3"/>
    <x v="1"/>
    <s v="Line Item"/>
    <s v="Direct Care"/>
    <x v="80"/>
    <x v="80"/>
    <m/>
    <x v="1"/>
  </r>
  <r>
    <n v="544"/>
    <x v="3"/>
    <x v="1"/>
    <s v="Line Item"/>
    <s v="Direct Care"/>
    <x v="81"/>
    <x v="81"/>
    <m/>
    <x v="1"/>
  </r>
  <r>
    <n v="545"/>
    <x v="3"/>
    <x v="1"/>
    <s v="Line Item"/>
    <s v="Direct Care"/>
    <x v="82"/>
    <x v="82"/>
    <n v="1.08"/>
    <x v="124"/>
  </r>
  <r>
    <n v="546"/>
    <x v="3"/>
    <x v="1"/>
    <s v="Line Item"/>
    <s v="Direct Care"/>
    <x v="83"/>
    <x v="83"/>
    <n v="0.19"/>
    <x v="125"/>
  </r>
  <r>
    <n v="547"/>
    <x v="3"/>
    <x v="1"/>
    <s v="Line Item"/>
    <s v="Direct Care"/>
    <x v="84"/>
    <x v="84"/>
    <m/>
    <x v="1"/>
  </r>
  <r>
    <n v="548"/>
    <x v="3"/>
    <x v="1"/>
    <s v="Line Item"/>
    <s v="Direct Care"/>
    <x v="85"/>
    <x v="85"/>
    <m/>
    <x v="1"/>
  </r>
  <r>
    <n v="549"/>
    <x v="3"/>
    <x v="1"/>
    <s v="Line Item"/>
    <s v="Direct Care"/>
    <x v="86"/>
    <x v="86"/>
    <n v="0.86"/>
    <x v="126"/>
  </r>
  <r>
    <n v="550"/>
    <x v="3"/>
    <x v="1"/>
    <s v="Line Item"/>
    <s v="Clerical/Support"/>
    <x v="87"/>
    <x v="87"/>
    <n v="0.14000000000000001"/>
    <x v="127"/>
  </r>
  <r>
    <n v="551"/>
    <x v="3"/>
    <x v="1"/>
    <s v="Line Item"/>
    <s v="Clerical/Support"/>
    <x v="88"/>
    <x v="88"/>
    <m/>
    <x v="1"/>
  </r>
  <r>
    <n v="552"/>
    <x v="3"/>
    <x v="1"/>
    <s v="Line Item"/>
    <s v="Clerical/Support"/>
    <x v="89"/>
    <x v="89"/>
    <m/>
    <x v="1"/>
  </r>
  <r>
    <n v="553"/>
    <x v="3"/>
    <x v="1"/>
    <s v="Line Item"/>
    <s v="N/A"/>
    <x v="90"/>
    <x v="90"/>
    <s v="XXXXXX"/>
    <x v="1"/>
  </r>
  <r>
    <n v="554"/>
    <x v="3"/>
    <x v="1"/>
    <s v="Total"/>
    <s v="N/A"/>
    <x v="91"/>
    <x v="91"/>
    <n v="2.39"/>
    <x v="128"/>
  </r>
  <r>
    <n v="555"/>
    <x v="3"/>
    <x v="2"/>
    <s v="Total"/>
    <s v="N/A"/>
    <x v="92"/>
    <x v="92"/>
    <n v="2.39"/>
    <x v="128"/>
  </r>
  <r>
    <n v="556"/>
    <x v="3"/>
    <x v="2"/>
    <s v="Line Item"/>
    <s v="N/A"/>
    <x v="93"/>
    <x v="93"/>
    <m/>
    <x v="19"/>
  </r>
  <r>
    <n v="557"/>
    <x v="3"/>
    <x v="2"/>
    <s v="Line Item"/>
    <s v="N/A"/>
    <x v="94"/>
    <x v="94"/>
    <m/>
    <x v="19"/>
  </r>
  <r>
    <n v="558"/>
    <x v="3"/>
    <x v="2"/>
    <s v="Line Item"/>
    <s v="N/A"/>
    <x v="95"/>
    <x v="95"/>
    <m/>
    <x v="19"/>
  </r>
  <r>
    <n v="559"/>
    <x v="3"/>
    <x v="2"/>
    <s v="Line Item"/>
    <s v="N/A"/>
    <x v="96"/>
    <x v="96"/>
    <m/>
    <x v="19"/>
  </r>
  <r>
    <n v="560"/>
    <x v="3"/>
    <x v="2"/>
    <s v="Total"/>
    <s v="N/A"/>
    <x v="97"/>
    <x v="97"/>
    <n v="0"/>
    <x v="19"/>
  </r>
  <r>
    <n v="561"/>
    <x v="3"/>
    <x v="2"/>
    <s v="Line Item"/>
    <s v="N/A"/>
    <x v="98"/>
    <x v="98"/>
    <m/>
    <x v="19"/>
  </r>
  <r>
    <n v="562"/>
    <x v="3"/>
    <x v="2"/>
    <s v="Total"/>
    <s v="N/A"/>
    <x v="99"/>
    <x v="99"/>
    <n v="2.39"/>
    <x v="128"/>
  </r>
  <r>
    <n v="563"/>
    <x v="3"/>
    <x v="2"/>
    <s v="Line Item"/>
    <s v="N/A"/>
    <x v="100"/>
    <x v="100"/>
    <m/>
    <x v="129"/>
  </r>
  <r>
    <n v="564"/>
    <x v="3"/>
    <x v="2"/>
    <s v="Line Item"/>
    <s v="N/A"/>
    <x v="101"/>
    <x v="101"/>
    <m/>
    <x v="130"/>
  </r>
  <r>
    <n v="565"/>
    <x v="3"/>
    <x v="2"/>
    <s v="Line Item"/>
    <s v="N/A"/>
    <x v="102"/>
    <x v="102"/>
    <m/>
    <x v="1"/>
  </r>
  <r>
    <n v="566"/>
    <x v="3"/>
    <x v="2"/>
    <s v="Total"/>
    <s v="N/A"/>
    <x v="103"/>
    <x v="103"/>
    <m/>
    <x v="131"/>
  </r>
  <r>
    <n v="567"/>
    <x v="3"/>
    <x v="2"/>
    <s v="Line Item"/>
    <s v="N/A"/>
    <x v="104"/>
    <x v="104"/>
    <m/>
    <x v="132"/>
  </r>
  <r>
    <n v="568"/>
    <x v="3"/>
    <x v="2"/>
    <s v="Line Item"/>
    <s v="N/A"/>
    <x v="105"/>
    <x v="105"/>
    <m/>
    <x v="19"/>
  </r>
  <r>
    <n v="569"/>
    <x v="3"/>
    <x v="2"/>
    <s v="Line Item"/>
    <s v="N/A"/>
    <x v="106"/>
    <x v="106"/>
    <m/>
    <x v="133"/>
  </r>
  <r>
    <n v="570"/>
    <x v="3"/>
    <x v="2"/>
    <s v="Line Item"/>
    <s v="N/A"/>
    <x v="107"/>
    <x v="107"/>
    <m/>
    <x v="134"/>
  </r>
  <r>
    <n v="571"/>
    <x v="3"/>
    <x v="2"/>
    <s v="Total"/>
    <s v="N/A"/>
    <x v="108"/>
    <x v="108"/>
    <m/>
    <x v="135"/>
  </r>
  <r>
    <n v="572"/>
    <x v="3"/>
    <x v="2"/>
    <s v="Line Item"/>
    <s v="N/A"/>
    <x v="109"/>
    <x v="109"/>
    <m/>
    <x v="19"/>
  </r>
  <r>
    <n v="573"/>
    <x v="3"/>
    <x v="2"/>
    <s v="Line Item"/>
    <s v="N/A"/>
    <x v="110"/>
    <x v="110"/>
    <m/>
    <x v="19"/>
  </r>
  <r>
    <n v="574"/>
    <x v="3"/>
    <x v="2"/>
    <s v="Line Item"/>
    <s v="N/A"/>
    <x v="111"/>
    <x v="111"/>
    <m/>
    <x v="19"/>
  </r>
  <r>
    <n v="575"/>
    <x v="3"/>
    <x v="2"/>
    <s v="Line Item"/>
    <s v="N/A"/>
    <x v="112"/>
    <x v="112"/>
    <m/>
    <x v="19"/>
  </r>
  <r>
    <n v="576"/>
    <x v="3"/>
    <x v="2"/>
    <s v="Line Item"/>
    <s v="N/A"/>
    <x v="113"/>
    <x v="113"/>
    <m/>
    <x v="19"/>
  </r>
  <r>
    <n v="577"/>
    <x v="3"/>
    <x v="2"/>
    <s v="Line Item"/>
    <s v="N/A"/>
    <x v="114"/>
    <x v="114"/>
    <m/>
    <x v="136"/>
  </r>
  <r>
    <n v="578"/>
    <x v="3"/>
    <x v="2"/>
    <s v="Line Item"/>
    <s v="N/A"/>
    <x v="115"/>
    <x v="115"/>
    <m/>
    <x v="19"/>
  </r>
  <r>
    <n v="579"/>
    <x v="3"/>
    <x v="2"/>
    <s v="Line Item"/>
    <s v="N/A"/>
    <x v="116"/>
    <x v="116"/>
    <m/>
    <x v="19"/>
  </r>
  <r>
    <n v="580"/>
    <x v="3"/>
    <x v="2"/>
    <s v="Line Item"/>
    <s v="N/A"/>
    <x v="117"/>
    <x v="117"/>
    <m/>
    <x v="19"/>
  </r>
  <r>
    <n v="581"/>
    <x v="3"/>
    <x v="2"/>
    <s v="Line Item"/>
    <s v="N/A"/>
    <x v="118"/>
    <x v="118"/>
    <m/>
    <x v="19"/>
  </r>
  <r>
    <n v="582"/>
    <x v="3"/>
    <x v="2"/>
    <s v="Line Item"/>
    <s v="N/A"/>
    <x v="119"/>
    <x v="119"/>
    <m/>
    <x v="19"/>
  </r>
  <r>
    <n v="583"/>
    <x v="3"/>
    <x v="2"/>
    <s v="Line Item"/>
    <s v="N/A"/>
    <x v="120"/>
    <x v="120"/>
    <m/>
    <x v="19"/>
  </r>
  <r>
    <n v="584"/>
    <x v="3"/>
    <x v="2"/>
    <s v="Line Item"/>
    <s v="N/A"/>
    <x v="121"/>
    <x v="121"/>
    <m/>
    <x v="19"/>
  </r>
  <r>
    <n v="585"/>
    <x v="3"/>
    <x v="2"/>
    <s v="Line Item"/>
    <s v="N/A"/>
    <x v="122"/>
    <x v="122"/>
    <m/>
    <x v="19"/>
  </r>
  <r>
    <n v="586"/>
    <x v="3"/>
    <x v="2"/>
    <s v="Line Item"/>
    <s v="N/A"/>
    <x v="123"/>
    <x v="123"/>
    <m/>
    <x v="19"/>
  </r>
  <r>
    <n v="587"/>
    <x v="3"/>
    <x v="2"/>
    <s v="Line Item"/>
    <s v="N/A"/>
    <x v="124"/>
    <x v="124"/>
    <m/>
    <x v="137"/>
  </r>
  <r>
    <n v="588"/>
    <x v="3"/>
    <x v="2"/>
    <s v="Line Item"/>
    <s v="N/A"/>
    <x v="125"/>
    <x v="125"/>
    <m/>
    <x v="19"/>
  </r>
  <r>
    <n v="589"/>
    <x v="3"/>
    <x v="2"/>
    <s v="Line Item"/>
    <s v="N/A"/>
    <x v="126"/>
    <x v="126"/>
    <m/>
    <x v="19"/>
  </r>
  <r>
    <n v="590"/>
    <x v="3"/>
    <x v="2"/>
    <s v="Total"/>
    <s v="N/A"/>
    <x v="127"/>
    <x v="127"/>
    <m/>
    <x v="138"/>
  </r>
  <r>
    <n v="591"/>
    <x v="3"/>
    <x v="2"/>
    <s v="Line Item"/>
    <s v="N/A"/>
    <x v="128"/>
    <x v="128"/>
    <m/>
    <x v="19"/>
  </r>
  <r>
    <n v="592"/>
    <x v="3"/>
    <x v="2"/>
    <s v="Line Item"/>
    <s v="N/A"/>
    <x v="129"/>
    <x v="129"/>
    <m/>
    <x v="19"/>
  </r>
  <r>
    <n v="593"/>
    <x v="3"/>
    <x v="2"/>
    <s v="Line Item"/>
    <s v="N/A"/>
    <x v="130"/>
    <x v="130"/>
    <m/>
    <x v="19"/>
  </r>
  <r>
    <n v="594"/>
    <x v="3"/>
    <x v="2"/>
    <s v="Line Item"/>
    <s v="N/A"/>
    <x v="131"/>
    <x v="131"/>
    <m/>
    <x v="139"/>
  </r>
  <r>
    <n v="595"/>
    <x v="3"/>
    <x v="2"/>
    <s v="Line Item"/>
    <s v="N/A"/>
    <x v="132"/>
    <x v="132"/>
    <m/>
    <x v="140"/>
  </r>
  <r>
    <n v="596"/>
    <x v="3"/>
    <x v="2"/>
    <s v="Line Item"/>
    <s v="N/A"/>
    <x v="133"/>
    <x v="133"/>
    <m/>
    <x v="19"/>
  </r>
  <r>
    <n v="597"/>
    <x v="3"/>
    <x v="2"/>
    <s v="Total"/>
    <s v="N/A"/>
    <x v="134"/>
    <x v="134"/>
    <m/>
    <x v="141"/>
  </r>
  <r>
    <n v="598"/>
    <x v="3"/>
    <x v="2"/>
    <s v="Line Item"/>
    <s v="N/A"/>
    <x v="135"/>
    <x v="135"/>
    <m/>
    <x v="142"/>
  </r>
  <r>
    <n v="599"/>
    <x v="3"/>
    <x v="2"/>
    <s v="Total"/>
    <s v="N/A"/>
    <x v="136"/>
    <x v="136"/>
    <m/>
    <x v="143"/>
  </r>
  <r>
    <n v="600"/>
    <x v="3"/>
    <x v="2"/>
    <s v="Line Item"/>
    <s v="N/A"/>
    <x v="137"/>
    <x v="137"/>
    <m/>
    <x v="19"/>
  </r>
  <r>
    <n v="601"/>
    <x v="3"/>
    <x v="2"/>
    <s v="Line Item"/>
    <s v="N/A"/>
    <x v="138"/>
    <x v="138"/>
    <m/>
    <x v="19"/>
  </r>
  <r>
    <n v="602"/>
    <x v="3"/>
    <x v="2"/>
    <s v="Total"/>
    <s v="N/A"/>
    <x v="139"/>
    <x v="139"/>
    <m/>
    <x v="143"/>
  </r>
  <r>
    <n v="603"/>
    <x v="3"/>
    <x v="2"/>
    <s v="Total"/>
    <s v="N/A"/>
    <x v="140"/>
    <x v="140"/>
    <m/>
    <x v="121"/>
  </r>
  <r>
    <n v="604"/>
    <x v="3"/>
    <x v="2"/>
    <s v="Line Item"/>
    <s v="N/A"/>
    <x v="141"/>
    <x v="141"/>
    <m/>
    <x v="144"/>
  </r>
  <r>
    <n v="605"/>
    <x v="3"/>
    <x v="3"/>
    <s v="Line Item"/>
    <s v="N/A"/>
    <x v="142"/>
    <x v="142"/>
    <m/>
    <x v="19"/>
  </r>
  <r>
    <n v="606"/>
    <x v="3"/>
    <x v="3"/>
    <s v="Line Item"/>
    <s v="N/A"/>
    <x v="143"/>
    <x v="143"/>
    <m/>
    <x v="19"/>
  </r>
  <r>
    <n v="607"/>
    <x v="3"/>
    <x v="3"/>
    <s v="Line Item"/>
    <s v="N/A"/>
    <x v="144"/>
    <x v="144"/>
    <m/>
    <x v="19"/>
  </r>
  <r>
    <n v="608"/>
    <x v="3"/>
    <x v="3"/>
    <s v="Line Item"/>
    <s v="N/A"/>
    <x v="145"/>
    <x v="145"/>
    <m/>
    <x v="19"/>
  </r>
  <r>
    <n v="609"/>
    <x v="3"/>
    <x v="3"/>
    <s v="Line Item"/>
    <s v="N/A"/>
    <x v="146"/>
    <x v="146"/>
    <m/>
    <x v="19"/>
  </r>
  <r>
    <n v="610"/>
    <x v="3"/>
    <x v="3"/>
    <s v="Line Item"/>
    <s v="N/A"/>
    <x v="147"/>
    <x v="147"/>
    <m/>
    <x v="19"/>
  </r>
  <r>
    <n v="611"/>
    <x v="3"/>
    <x v="3"/>
    <s v="Line Item"/>
    <s v="N/A"/>
    <x v="148"/>
    <x v="148"/>
    <m/>
    <x v="19"/>
  </r>
  <r>
    <n v="612"/>
    <x v="3"/>
    <x v="3"/>
    <s v="Total"/>
    <s v="N/A"/>
    <x v="149"/>
    <x v="149"/>
    <m/>
    <x v="19"/>
  </r>
  <r>
    <n v="613"/>
    <x v="3"/>
    <x v="3"/>
    <s v="Total"/>
    <s v="N/A"/>
    <x v="150"/>
    <x v="150"/>
    <m/>
    <x v="19"/>
  </r>
  <r>
    <n v="614"/>
    <x v="3"/>
    <x v="3"/>
    <s v="Line Item"/>
    <s v="N/A"/>
    <x v="151"/>
    <x v="151"/>
    <m/>
    <x v="145"/>
  </r>
  <r>
    <n v="615"/>
    <x v="3"/>
    <x v="3"/>
    <s v="Line Item"/>
    <s v="N/A"/>
    <x v="152"/>
    <x v="152"/>
    <m/>
    <x v="19"/>
  </r>
  <r>
    <n v="616"/>
    <x v="3"/>
    <x v="3"/>
    <s v="Line Item"/>
    <s v="N/A"/>
    <x v="153"/>
    <x v="153"/>
    <m/>
    <x v="146"/>
  </r>
  <r>
    <n v="617"/>
    <x v="4"/>
    <x v="0"/>
    <s v="Line Item"/>
    <s v="N/A"/>
    <x v="0"/>
    <x v="0"/>
    <m/>
    <x v="147"/>
  </r>
  <r>
    <n v="618"/>
    <x v="4"/>
    <x v="0"/>
    <s v="Line Item"/>
    <s v="N/A"/>
    <x v="1"/>
    <x v="1"/>
    <m/>
    <x v="1"/>
  </r>
  <r>
    <n v="619"/>
    <x v="4"/>
    <x v="0"/>
    <s v="Line Item"/>
    <s v="N/A"/>
    <x v="2"/>
    <x v="2"/>
    <m/>
    <x v="1"/>
  </r>
  <r>
    <n v="620"/>
    <x v="4"/>
    <x v="0"/>
    <s v="Total"/>
    <s v="N/A"/>
    <x v="3"/>
    <x v="3"/>
    <m/>
    <x v="147"/>
  </r>
  <r>
    <n v="621"/>
    <x v="4"/>
    <x v="0"/>
    <s v="Line Item"/>
    <s v="N/A"/>
    <x v="4"/>
    <x v="4"/>
    <m/>
    <x v="1"/>
  </r>
  <r>
    <n v="622"/>
    <x v="4"/>
    <x v="0"/>
    <s v="Line Item"/>
    <s v="N/A"/>
    <x v="5"/>
    <x v="5"/>
    <m/>
    <x v="1"/>
  </r>
  <r>
    <n v="623"/>
    <x v="4"/>
    <x v="0"/>
    <s v="Total"/>
    <s v="N/A"/>
    <x v="6"/>
    <x v="6"/>
    <m/>
    <x v="19"/>
  </r>
  <r>
    <n v="624"/>
    <x v="4"/>
    <x v="0"/>
    <s v="Line Item"/>
    <s v="N/A"/>
    <x v="7"/>
    <x v="7"/>
    <m/>
    <x v="1"/>
  </r>
  <r>
    <n v="625"/>
    <x v="4"/>
    <x v="0"/>
    <s v="Line Item"/>
    <s v="N/A"/>
    <x v="8"/>
    <x v="8"/>
    <m/>
    <x v="1"/>
  </r>
  <r>
    <n v="626"/>
    <x v="4"/>
    <x v="0"/>
    <s v="Line Item"/>
    <s v="N/A"/>
    <x v="9"/>
    <x v="9"/>
    <m/>
    <x v="1"/>
  </r>
  <r>
    <n v="627"/>
    <x v="4"/>
    <x v="0"/>
    <s v="Line Item"/>
    <s v="N/A"/>
    <x v="10"/>
    <x v="10"/>
    <m/>
    <x v="148"/>
  </r>
  <r>
    <n v="628"/>
    <x v="4"/>
    <x v="0"/>
    <s v="Line Item"/>
    <s v="N/A"/>
    <x v="11"/>
    <x v="11"/>
    <m/>
    <x v="1"/>
  </r>
  <r>
    <n v="629"/>
    <x v="4"/>
    <x v="0"/>
    <s v="Line Item"/>
    <s v="N/A"/>
    <x v="12"/>
    <x v="12"/>
    <m/>
    <x v="1"/>
  </r>
  <r>
    <n v="630"/>
    <x v="4"/>
    <x v="0"/>
    <s v="Line Item"/>
    <s v="N/A"/>
    <x v="13"/>
    <x v="13"/>
    <m/>
    <x v="1"/>
  </r>
  <r>
    <n v="631"/>
    <x v="4"/>
    <x v="0"/>
    <s v="Line Item"/>
    <s v="N/A"/>
    <x v="14"/>
    <x v="14"/>
    <m/>
    <x v="1"/>
  </r>
  <r>
    <n v="632"/>
    <x v="4"/>
    <x v="0"/>
    <s v="Line Item"/>
    <s v="N/A"/>
    <x v="15"/>
    <x v="15"/>
    <m/>
    <x v="1"/>
  </r>
  <r>
    <n v="633"/>
    <x v="4"/>
    <x v="0"/>
    <s v="Line Item"/>
    <s v="N/A"/>
    <x v="16"/>
    <x v="16"/>
    <m/>
    <x v="1"/>
  </r>
  <r>
    <n v="634"/>
    <x v="4"/>
    <x v="0"/>
    <s v="Line Item"/>
    <s v="N/A"/>
    <x v="17"/>
    <x v="17"/>
    <m/>
    <x v="1"/>
  </r>
  <r>
    <n v="635"/>
    <x v="4"/>
    <x v="0"/>
    <s v="Line Item"/>
    <s v="N/A"/>
    <x v="18"/>
    <x v="18"/>
    <m/>
    <x v="1"/>
  </r>
  <r>
    <n v="636"/>
    <x v="4"/>
    <x v="0"/>
    <s v="Line Item"/>
    <s v="N/A"/>
    <x v="19"/>
    <x v="19"/>
    <m/>
    <x v="1"/>
  </r>
  <r>
    <n v="637"/>
    <x v="4"/>
    <x v="0"/>
    <s v="Line Item"/>
    <s v="N/A"/>
    <x v="20"/>
    <x v="20"/>
    <m/>
    <x v="1"/>
  </r>
  <r>
    <n v="638"/>
    <x v="4"/>
    <x v="0"/>
    <s v="Line Item"/>
    <s v="N/A"/>
    <x v="21"/>
    <x v="21"/>
    <m/>
    <x v="1"/>
  </r>
  <r>
    <n v="639"/>
    <x v="4"/>
    <x v="0"/>
    <s v="Line Item"/>
    <s v="N/A"/>
    <x v="22"/>
    <x v="22"/>
    <m/>
    <x v="1"/>
  </r>
  <r>
    <n v="640"/>
    <x v="4"/>
    <x v="0"/>
    <s v="Line Item"/>
    <s v="N/A"/>
    <x v="23"/>
    <x v="23"/>
    <m/>
    <x v="1"/>
  </r>
  <r>
    <n v="641"/>
    <x v="4"/>
    <x v="0"/>
    <s v="Line Item"/>
    <s v="N/A"/>
    <x v="24"/>
    <x v="24"/>
    <m/>
    <x v="1"/>
  </r>
  <r>
    <n v="642"/>
    <x v="4"/>
    <x v="0"/>
    <s v="Line Item"/>
    <s v="N/A"/>
    <x v="25"/>
    <x v="25"/>
    <m/>
    <x v="1"/>
  </r>
  <r>
    <n v="643"/>
    <x v="4"/>
    <x v="0"/>
    <s v="Line Item"/>
    <s v="N/A"/>
    <x v="26"/>
    <x v="26"/>
    <m/>
    <x v="1"/>
  </r>
  <r>
    <n v="644"/>
    <x v="4"/>
    <x v="0"/>
    <s v="Line Item"/>
    <s v="N/A"/>
    <x v="27"/>
    <x v="27"/>
    <m/>
    <x v="1"/>
  </r>
  <r>
    <n v="645"/>
    <x v="4"/>
    <x v="0"/>
    <s v="Line Item"/>
    <s v="N/A"/>
    <x v="28"/>
    <x v="28"/>
    <m/>
    <x v="149"/>
  </r>
  <r>
    <n v="646"/>
    <x v="4"/>
    <x v="0"/>
    <s v="Line Item"/>
    <s v="N/A"/>
    <x v="29"/>
    <x v="29"/>
    <m/>
    <x v="1"/>
  </r>
  <r>
    <n v="647"/>
    <x v="4"/>
    <x v="0"/>
    <s v="Line Item"/>
    <s v="N/A"/>
    <x v="30"/>
    <x v="30"/>
    <m/>
    <x v="1"/>
  </r>
  <r>
    <n v="648"/>
    <x v="4"/>
    <x v="0"/>
    <s v="Line Item"/>
    <s v="N/A"/>
    <x v="31"/>
    <x v="31"/>
    <m/>
    <x v="1"/>
  </r>
  <r>
    <n v="649"/>
    <x v="4"/>
    <x v="0"/>
    <s v="Line Item"/>
    <s v="N/A"/>
    <x v="32"/>
    <x v="32"/>
    <m/>
    <x v="1"/>
  </r>
  <r>
    <n v="650"/>
    <x v="4"/>
    <x v="0"/>
    <s v="Line Item"/>
    <s v="N/A"/>
    <x v="33"/>
    <x v="33"/>
    <m/>
    <x v="1"/>
  </r>
  <r>
    <n v="651"/>
    <x v="4"/>
    <x v="0"/>
    <s v="Line Item"/>
    <s v="N/A"/>
    <x v="34"/>
    <x v="34"/>
    <m/>
    <x v="1"/>
  </r>
  <r>
    <n v="652"/>
    <x v="4"/>
    <x v="0"/>
    <s v="Line Item"/>
    <s v="N/A"/>
    <x v="35"/>
    <x v="35"/>
    <m/>
    <x v="1"/>
  </r>
  <r>
    <n v="653"/>
    <x v="4"/>
    <x v="0"/>
    <s v="Line Item"/>
    <s v="N/A"/>
    <x v="36"/>
    <x v="36"/>
    <m/>
    <x v="1"/>
  </r>
  <r>
    <n v="654"/>
    <x v="4"/>
    <x v="0"/>
    <s v="Line Item"/>
    <s v="N/A"/>
    <x v="37"/>
    <x v="37"/>
    <m/>
    <x v="1"/>
  </r>
  <r>
    <n v="655"/>
    <x v="4"/>
    <x v="0"/>
    <s v="Line Item"/>
    <s v="N/A"/>
    <x v="38"/>
    <x v="38"/>
    <m/>
    <x v="1"/>
  </r>
  <r>
    <n v="656"/>
    <x v="4"/>
    <x v="0"/>
    <s v="Line Item"/>
    <s v="N/A"/>
    <x v="39"/>
    <x v="39"/>
    <m/>
    <x v="1"/>
  </r>
  <r>
    <n v="657"/>
    <x v="4"/>
    <x v="0"/>
    <s v="Line Item"/>
    <s v="N/A"/>
    <x v="40"/>
    <x v="40"/>
    <m/>
    <x v="1"/>
  </r>
  <r>
    <n v="658"/>
    <x v="4"/>
    <x v="0"/>
    <s v="Line Item"/>
    <s v="N/A"/>
    <x v="41"/>
    <x v="41"/>
    <m/>
    <x v="1"/>
  </r>
  <r>
    <n v="659"/>
    <x v="4"/>
    <x v="0"/>
    <s v="Total"/>
    <s v="N/A"/>
    <x v="42"/>
    <x v="42"/>
    <m/>
    <x v="150"/>
  </r>
  <r>
    <n v="660"/>
    <x v="4"/>
    <x v="0"/>
    <s v="Line Item"/>
    <s v="N/A"/>
    <x v="43"/>
    <x v="43"/>
    <m/>
    <x v="1"/>
  </r>
  <r>
    <n v="661"/>
    <x v="4"/>
    <x v="0"/>
    <s v="Line Item"/>
    <s v="N/A"/>
    <x v="44"/>
    <x v="44"/>
    <m/>
    <x v="1"/>
  </r>
  <r>
    <n v="662"/>
    <x v="4"/>
    <x v="0"/>
    <s v="Line Item"/>
    <s v="N/A"/>
    <x v="45"/>
    <x v="45"/>
    <m/>
    <x v="1"/>
  </r>
  <r>
    <n v="663"/>
    <x v="4"/>
    <x v="0"/>
    <s v="Line Item"/>
    <s v="N/A"/>
    <x v="46"/>
    <x v="46"/>
    <m/>
    <x v="1"/>
  </r>
  <r>
    <n v="664"/>
    <x v="4"/>
    <x v="0"/>
    <s v="Line Item"/>
    <s v="N/A"/>
    <x v="47"/>
    <x v="47"/>
    <m/>
    <x v="151"/>
  </r>
  <r>
    <n v="665"/>
    <x v="4"/>
    <x v="0"/>
    <s v="Line Item"/>
    <s v="N/A"/>
    <x v="48"/>
    <x v="48"/>
    <m/>
    <x v="1"/>
  </r>
  <r>
    <n v="666"/>
    <x v="4"/>
    <x v="0"/>
    <s v="Line Item"/>
    <s v="N/A"/>
    <x v="49"/>
    <x v="49"/>
    <m/>
    <x v="1"/>
  </r>
  <r>
    <n v="667"/>
    <x v="4"/>
    <x v="0"/>
    <s v="Line Item"/>
    <s v="N/A"/>
    <x v="50"/>
    <x v="50"/>
    <m/>
    <x v="1"/>
  </r>
  <r>
    <n v="668"/>
    <x v="4"/>
    <x v="0"/>
    <s v="Line Item"/>
    <s v="N/A"/>
    <x v="51"/>
    <x v="51"/>
    <m/>
    <x v="1"/>
  </r>
  <r>
    <n v="669"/>
    <x v="4"/>
    <x v="0"/>
    <s v="Total"/>
    <s v="N/A"/>
    <x v="52"/>
    <x v="52"/>
    <m/>
    <x v="152"/>
  </r>
  <r>
    <n v="670"/>
    <x v="4"/>
    <x v="1"/>
    <s v="Line Item"/>
    <s v="Management"/>
    <x v="53"/>
    <x v="53"/>
    <n v="2.403846153846154E-2"/>
    <x v="153"/>
  </r>
  <r>
    <n v="671"/>
    <x v="4"/>
    <x v="1"/>
    <s v="Line Item"/>
    <s v="Management"/>
    <x v="54"/>
    <x v="54"/>
    <n v="1.1903846153846154E-2"/>
    <x v="154"/>
  </r>
  <r>
    <n v="672"/>
    <x v="4"/>
    <x v="1"/>
    <s v="Line Item"/>
    <s v="Management"/>
    <x v="55"/>
    <x v="55"/>
    <m/>
    <x v="19"/>
  </r>
  <r>
    <n v="673"/>
    <x v="4"/>
    <x v="1"/>
    <s v="Line Item"/>
    <s v="Management"/>
    <x v="56"/>
    <x v="56"/>
    <m/>
    <x v="19"/>
  </r>
  <r>
    <n v="674"/>
    <x v="4"/>
    <x v="1"/>
    <s v="Line Item"/>
    <s v="Direct Care"/>
    <x v="57"/>
    <x v="57"/>
    <m/>
    <x v="19"/>
  </r>
  <r>
    <n v="675"/>
    <x v="4"/>
    <x v="1"/>
    <s v="Line Item"/>
    <s v="Direct Care"/>
    <x v="58"/>
    <x v="58"/>
    <m/>
    <x v="19"/>
  </r>
  <r>
    <n v="676"/>
    <x v="4"/>
    <x v="1"/>
    <s v="Line Item"/>
    <s v="Direct Care"/>
    <x v="59"/>
    <x v="59"/>
    <m/>
    <x v="19"/>
  </r>
  <r>
    <n v="677"/>
    <x v="4"/>
    <x v="1"/>
    <s v="Line Item"/>
    <s v="Direct Care"/>
    <x v="60"/>
    <x v="60"/>
    <m/>
    <x v="19"/>
  </r>
  <r>
    <n v="678"/>
    <x v="4"/>
    <x v="1"/>
    <s v="Line Item"/>
    <s v="Direct Care"/>
    <x v="61"/>
    <x v="61"/>
    <m/>
    <x v="19"/>
  </r>
  <r>
    <n v="679"/>
    <x v="4"/>
    <x v="1"/>
    <s v="Line Item"/>
    <s v="Direct Care"/>
    <x v="62"/>
    <x v="62"/>
    <m/>
    <x v="19"/>
  </r>
  <r>
    <n v="680"/>
    <x v="4"/>
    <x v="1"/>
    <s v="Line Item"/>
    <s v="Direct Care"/>
    <x v="63"/>
    <x v="63"/>
    <m/>
    <x v="19"/>
  </r>
  <r>
    <n v="681"/>
    <x v="4"/>
    <x v="1"/>
    <s v="Line Item"/>
    <s v="Direct Care"/>
    <x v="64"/>
    <x v="64"/>
    <m/>
    <x v="19"/>
  </r>
  <r>
    <n v="682"/>
    <x v="4"/>
    <x v="1"/>
    <s v="Line Item"/>
    <s v="Direct Care"/>
    <x v="65"/>
    <x v="65"/>
    <m/>
    <x v="19"/>
  </r>
  <r>
    <n v="683"/>
    <x v="4"/>
    <x v="1"/>
    <s v="Line Item"/>
    <s v="Direct Care"/>
    <x v="66"/>
    <x v="66"/>
    <m/>
    <x v="19"/>
  </r>
  <r>
    <n v="684"/>
    <x v="4"/>
    <x v="1"/>
    <s v="Line Item"/>
    <s v="Direct Care"/>
    <x v="67"/>
    <x v="67"/>
    <m/>
    <x v="19"/>
  </r>
  <r>
    <n v="685"/>
    <x v="4"/>
    <x v="1"/>
    <s v="Line Item"/>
    <s v="Direct Care"/>
    <x v="68"/>
    <x v="68"/>
    <m/>
    <x v="19"/>
  </r>
  <r>
    <n v="686"/>
    <x v="4"/>
    <x v="1"/>
    <s v="Line Item"/>
    <s v="Direct Care"/>
    <x v="69"/>
    <x v="69"/>
    <m/>
    <x v="19"/>
  </r>
  <r>
    <n v="687"/>
    <x v="4"/>
    <x v="1"/>
    <s v="Line Item"/>
    <s v="Direct Care"/>
    <x v="70"/>
    <x v="70"/>
    <m/>
    <x v="19"/>
  </r>
  <r>
    <n v="688"/>
    <x v="4"/>
    <x v="1"/>
    <s v="Line Item"/>
    <s v="Direct Care"/>
    <x v="71"/>
    <x v="71"/>
    <m/>
    <x v="19"/>
  </r>
  <r>
    <n v="689"/>
    <x v="4"/>
    <x v="1"/>
    <s v="Line Item"/>
    <s v="Direct Care"/>
    <x v="72"/>
    <x v="72"/>
    <m/>
    <x v="19"/>
  </r>
  <r>
    <n v="690"/>
    <x v="4"/>
    <x v="1"/>
    <s v="Line Item"/>
    <s v="Direct Care"/>
    <x v="73"/>
    <x v="73"/>
    <m/>
    <x v="19"/>
  </r>
  <r>
    <n v="691"/>
    <x v="4"/>
    <x v="1"/>
    <s v="Line Item"/>
    <s v="Direct Care"/>
    <x v="74"/>
    <x v="74"/>
    <m/>
    <x v="19"/>
  </r>
  <r>
    <n v="692"/>
    <x v="4"/>
    <x v="1"/>
    <s v="Line Item"/>
    <s v="Direct Care"/>
    <x v="75"/>
    <x v="75"/>
    <m/>
    <x v="19"/>
  </r>
  <r>
    <n v="693"/>
    <x v="4"/>
    <x v="1"/>
    <s v="Line Item"/>
    <s v="Direct Care"/>
    <x v="76"/>
    <x v="76"/>
    <m/>
    <x v="19"/>
  </r>
  <r>
    <n v="694"/>
    <x v="4"/>
    <x v="1"/>
    <s v="Line Item"/>
    <s v="Direct Care"/>
    <x v="77"/>
    <x v="77"/>
    <m/>
    <x v="19"/>
  </r>
  <r>
    <n v="695"/>
    <x v="4"/>
    <x v="1"/>
    <s v="Line Item"/>
    <s v="Direct Care"/>
    <x v="78"/>
    <x v="78"/>
    <m/>
    <x v="19"/>
  </r>
  <r>
    <n v="696"/>
    <x v="4"/>
    <x v="1"/>
    <s v="Line Item"/>
    <s v="Direct Care"/>
    <x v="79"/>
    <x v="79"/>
    <m/>
    <x v="19"/>
  </r>
  <r>
    <n v="697"/>
    <x v="4"/>
    <x v="1"/>
    <s v="Line Item"/>
    <s v="Direct Care"/>
    <x v="80"/>
    <x v="80"/>
    <m/>
    <x v="19"/>
  </r>
  <r>
    <n v="698"/>
    <x v="4"/>
    <x v="1"/>
    <s v="Line Item"/>
    <s v="Direct Care"/>
    <x v="81"/>
    <x v="81"/>
    <m/>
    <x v="19"/>
  </r>
  <r>
    <n v="699"/>
    <x v="4"/>
    <x v="1"/>
    <s v="Line Item"/>
    <s v="Direct Care"/>
    <x v="82"/>
    <x v="82"/>
    <n v="1.7226442307692307"/>
    <x v="155"/>
  </r>
  <r>
    <n v="700"/>
    <x v="4"/>
    <x v="1"/>
    <s v="Line Item"/>
    <s v="Direct Care"/>
    <x v="83"/>
    <x v="83"/>
    <m/>
    <x v="19"/>
  </r>
  <r>
    <n v="701"/>
    <x v="4"/>
    <x v="1"/>
    <s v="Line Item"/>
    <s v="Direct Care"/>
    <x v="84"/>
    <x v="84"/>
    <m/>
    <x v="19"/>
  </r>
  <r>
    <n v="702"/>
    <x v="4"/>
    <x v="1"/>
    <s v="Line Item"/>
    <s v="Direct Care"/>
    <x v="85"/>
    <x v="85"/>
    <m/>
    <x v="19"/>
  </r>
  <r>
    <n v="703"/>
    <x v="4"/>
    <x v="1"/>
    <s v="Line Item"/>
    <s v="Direct Care"/>
    <x v="86"/>
    <x v="86"/>
    <m/>
    <x v="1"/>
  </r>
  <r>
    <n v="704"/>
    <x v="4"/>
    <x v="1"/>
    <s v="Line Item"/>
    <s v="Clerical/Support"/>
    <x v="87"/>
    <x v="87"/>
    <m/>
    <x v="1"/>
  </r>
  <r>
    <n v="705"/>
    <x v="4"/>
    <x v="1"/>
    <s v="Line Item"/>
    <s v="Clerical/Support"/>
    <x v="88"/>
    <x v="88"/>
    <m/>
    <x v="1"/>
  </r>
  <r>
    <n v="706"/>
    <x v="4"/>
    <x v="1"/>
    <s v="Line Item"/>
    <s v="Clerical/Support"/>
    <x v="89"/>
    <x v="89"/>
    <m/>
    <x v="1"/>
  </r>
  <r>
    <n v="707"/>
    <x v="4"/>
    <x v="1"/>
    <s v="Line Item"/>
    <s v="N/A"/>
    <x v="90"/>
    <x v="90"/>
    <s v="XXXXXX"/>
    <x v="1"/>
  </r>
  <r>
    <n v="708"/>
    <x v="4"/>
    <x v="1"/>
    <s v="Total"/>
    <s v="N/A"/>
    <x v="91"/>
    <x v="91"/>
    <n v="1.7585865384615385"/>
    <x v="156"/>
  </r>
  <r>
    <n v="709"/>
    <x v="4"/>
    <x v="2"/>
    <s v="Total"/>
    <s v="N/A"/>
    <x v="92"/>
    <x v="92"/>
    <n v="1.7585865384615385"/>
    <x v="156"/>
  </r>
  <r>
    <n v="710"/>
    <x v="4"/>
    <x v="2"/>
    <s v="Line Item"/>
    <s v="N/A"/>
    <x v="93"/>
    <x v="93"/>
    <m/>
    <x v="1"/>
  </r>
  <r>
    <n v="711"/>
    <x v="4"/>
    <x v="2"/>
    <s v="Line Item"/>
    <s v="N/A"/>
    <x v="94"/>
    <x v="94"/>
    <m/>
    <x v="1"/>
  </r>
  <r>
    <n v="712"/>
    <x v="4"/>
    <x v="2"/>
    <s v="Line Item"/>
    <s v="N/A"/>
    <x v="95"/>
    <x v="95"/>
    <m/>
    <x v="1"/>
  </r>
  <r>
    <n v="713"/>
    <x v="4"/>
    <x v="2"/>
    <s v="Line Item"/>
    <s v="N/A"/>
    <x v="96"/>
    <x v="96"/>
    <m/>
    <x v="1"/>
  </r>
  <r>
    <n v="714"/>
    <x v="4"/>
    <x v="2"/>
    <s v="Total"/>
    <s v="N/A"/>
    <x v="97"/>
    <x v="97"/>
    <n v="0"/>
    <x v="19"/>
  </r>
  <r>
    <n v="715"/>
    <x v="4"/>
    <x v="2"/>
    <s v="Line Item"/>
    <s v="N/A"/>
    <x v="98"/>
    <x v="98"/>
    <m/>
    <x v="1"/>
  </r>
  <r>
    <n v="716"/>
    <x v="4"/>
    <x v="2"/>
    <s v="Total"/>
    <s v="N/A"/>
    <x v="99"/>
    <x v="99"/>
    <n v="1.7585865384615385"/>
    <x v="156"/>
  </r>
  <r>
    <n v="717"/>
    <x v="4"/>
    <x v="2"/>
    <s v="Line Item"/>
    <s v="N/A"/>
    <x v="100"/>
    <x v="100"/>
    <m/>
    <x v="157"/>
  </r>
  <r>
    <n v="718"/>
    <x v="4"/>
    <x v="2"/>
    <s v="Line Item"/>
    <s v="N/A"/>
    <x v="101"/>
    <x v="101"/>
    <m/>
    <x v="158"/>
  </r>
  <r>
    <n v="719"/>
    <x v="4"/>
    <x v="2"/>
    <s v="Line Item"/>
    <s v="N/A"/>
    <x v="102"/>
    <x v="102"/>
    <m/>
    <x v="1"/>
  </r>
  <r>
    <n v="720"/>
    <x v="4"/>
    <x v="2"/>
    <s v="Total"/>
    <s v="N/A"/>
    <x v="103"/>
    <x v="103"/>
    <m/>
    <x v="159"/>
  </r>
  <r>
    <n v="721"/>
    <x v="4"/>
    <x v="2"/>
    <s v="Line Item"/>
    <s v="N/A"/>
    <x v="104"/>
    <x v="104"/>
    <m/>
    <x v="1"/>
  </r>
  <r>
    <n v="722"/>
    <x v="4"/>
    <x v="2"/>
    <s v="Line Item"/>
    <s v="N/A"/>
    <x v="105"/>
    <x v="105"/>
    <m/>
    <x v="1"/>
  </r>
  <r>
    <n v="723"/>
    <x v="4"/>
    <x v="2"/>
    <s v="Line Item"/>
    <s v="N/A"/>
    <x v="106"/>
    <x v="106"/>
    <m/>
    <x v="160"/>
  </r>
  <r>
    <n v="724"/>
    <x v="4"/>
    <x v="2"/>
    <s v="Line Item"/>
    <s v="N/A"/>
    <x v="107"/>
    <x v="107"/>
    <m/>
    <x v="1"/>
  </r>
  <r>
    <n v="725"/>
    <x v="4"/>
    <x v="2"/>
    <s v="Total"/>
    <s v="N/A"/>
    <x v="108"/>
    <x v="108"/>
    <m/>
    <x v="160"/>
  </r>
  <r>
    <n v="726"/>
    <x v="4"/>
    <x v="2"/>
    <s v="Line Item"/>
    <s v="N/A"/>
    <x v="109"/>
    <x v="109"/>
    <m/>
    <x v="1"/>
  </r>
  <r>
    <n v="727"/>
    <x v="4"/>
    <x v="2"/>
    <s v="Line Item"/>
    <s v="N/A"/>
    <x v="110"/>
    <x v="110"/>
    <m/>
    <x v="1"/>
  </r>
  <r>
    <n v="728"/>
    <x v="4"/>
    <x v="2"/>
    <s v="Line Item"/>
    <s v="N/A"/>
    <x v="111"/>
    <x v="111"/>
    <m/>
    <x v="1"/>
  </r>
  <r>
    <n v="729"/>
    <x v="4"/>
    <x v="2"/>
    <s v="Line Item"/>
    <s v="N/A"/>
    <x v="112"/>
    <x v="112"/>
    <m/>
    <x v="1"/>
  </r>
  <r>
    <n v="730"/>
    <x v="4"/>
    <x v="2"/>
    <s v="Line Item"/>
    <s v="N/A"/>
    <x v="113"/>
    <x v="113"/>
    <m/>
    <x v="161"/>
  </r>
  <r>
    <n v="731"/>
    <x v="4"/>
    <x v="2"/>
    <s v="Line Item"/>
    <s v="N/A"/>
    <x v="114"/>
    <x v="114"/>
    <m/>
    <x v="162"/>
  </r>
  <r>
    <n v="732"/>
    <x v="4"/>
    <x v="2"/>
    <s v="Line Item"/>
    <s v="N/A"/>
    <x v="115"/>
    <x v="115"/>
    <m/>
    <x v="1"/>
  </r>
  <r>
    <n v="733"/>
    <x v="4"/>
    <x v="2"/>
    <s v="Line Item"/>
    <s v="N/A"/>
    <x v="116"/>
    <x v="116"/>
    <m/>
    <x v="1"/>
  </r>
  <r>
    <n v="734"/>
    <x v="4"/>
    <x v="2"/>
    <s v="Line Item"/>
    <s v="N/A"/>
    <x v="117"/>
    <x v="117"/>
    <m/>
    <x v="1"/>
  </r>
  <r>
    <n v="735"/>
    <x v="4"/>
    <x v="2"/>
    <s v="Line Item"/>
    <s v="N/A"/>
    <x v="118"/>
    <x v="118"/>
    <m/>
    <x v="1"/>
  </r>
  <r>
    <n v="736"/>
    <x v="4"/>
    <x v="2"/>
    <s v="Line Item"/>
    <s v="N/A"/>
    <x v="119"/>
    <x v="119"/>
    <m/>
    <x v="1"/>
  </r>
  <r>
    <n v="737"/>
    <x v="4"/>
    <x v="2"/>
    <s v="Line Item"/>
    <s v="N/A"/>
    <x v="120"/>
    <x v="120"/>
    <m/>
    <x v="1"/>
  </r>
  <r>
    <n v="738"/>
    <x v="4"/>
    <x v="2"/>
    <s v="Line Item"/>
    <s v="N/A"/>
    <x v="121"/>
    <x v="121"/>
    <m/>
    <x v="1"/>
  </r>
  <r>
    <n v="739"/>
    <x v="4"/>
    <x v="2"/>
    <s v="Line Item"/>
    <s v="N/A"/>
    <x v="122"/>
    <x v="122"/>
    <m/>
    <x v="1"/>
  </r>
  <r>
    <n v="740"/>
    <x v="4"/>
    <x v="2"/>
    <s v="Line Item"/>
    <s v="N/A"/>
    <x v="123"/>
    <x v="123"/>
    <m/>
    <x v="1"/>
  </r>
  <r>
    <n v="741"/>
    <x v="4"/>
    <x v="2"/>
    <s v="Line Item"/>
    <s v="N/A"/>
    <x v="124"/>
    <x v="124"/>
    <m/>
    <x v="1"/>
  </r>
  <r>
    <n v="742"/>
    <x v="4"/>
    <x v="2"/>
    <s v="Line Item"/>
    <s v="N/A"/>
    <x v="125"/>
    <x v="125"/>
    <m/>
    <x v="1"/>
  </r>
  <r>
    <n v="743"/>
    <x v="4"/>
    <x v="2"/>
    <s v="Line Item"/>
    <s v="N/A"/>
    <x v="126"/>
    <x v="126"/>
    <m/>
    <x v="1"/>
  </r>
  <r>
    <n v="744"/>
    <x v="4"/>
    <x v="2"/>
    <s v="Total"/>
    <s v="N/A"/>
    <x v="127"/>
    <x v="127"/>
    <m/>
    <x v="163"/>
  </r>
  <r>
    <n v="745"/>
    <x v="4"/>
    <x v="2"/>
    <s v="Line Item"/>
    <s v="N/A"/>
    <x v="128"/>
    <x v="128"/>
    <m/>
    <x v="1"/>
  </r>
  <r>
    <n v="746"/>
    <x v="4"/>
    <x v="2"/>
    <s v="Line Item"/>
    <s v="N/A"/>
    <x v="129"/>
    <x v="129"/>
    <m/>
    <x v="1"/>
  </r>
  <r>
    <n v="747"/>
    <x v="4"/>
    <x v="2"/>
    <s v="Line Item"/>
    <s v="N/A"/>
    <x v="130"/>
    <x v="130"/>
    <m/>
    <x v="1"/>
  </r>
  <r>
    <n v="748"/>
    <x v="4"/>
    <x v="2"/>
    <s v="Line Item"/>
    <s v="N/A"/>
    <x v="131"/>
    <x v="131"/>
    <m/>
    <x v="164"/>
  </r>
  <r>
    <n v="749"/>
    <x v="4"/>
    <x v="2"/>
    <s v="Line Item"/>
    <s v="N/A"/>
    <x v="132"/>
    <x v="132"/>
    <m/>
    <x v="1"/>
  </r>
  <r>
    <n v="750"/>
    <x v="4"/>
    <x v="2"/>
    <s v="Line Item"/>
    <s v="N/A"/>
    <x v="133"/>
    <x v="133"/>
    <m/>
    <x v="1"/>
  </r>
  <r>
    <n v="751"/>
    <x v="4"/>
    <x v="2"/>
    <s v="Total"/>
    <s v="N/A"/>
    <x v="134"/>
    <x v="134"/>
    <m/>
    <x v="164"/>
  </r>
  <r>
    <n v="752"/>
    <x v="4"/>
    <x v="2"/>
    <s v="Line Item"/>
    <s v="N/A"/>
    <x v="135"/>
    <x v="135"/>
    <m/>
    <x v="165"/>
  </r>
  <r>
    <n v="753"/>
    <x v="4"/>
    <x v="2"/>
    <s v="Total"/>
    <s v="N/A"/>
    <x v="136"/>
    <x v="136"/>
    <m/>
    <x v="166"/>
  </r>
  <r>
    <n v="754"/>
    <x v="4"/>
    <x v="2"/>
    <s v="Line Item"/>
    <s v="N/A"/>
    <x v="137"/>
    <x v="137"/>
    <m/>
    <x v="1"/>
  </r>
  <r>
    <n v="755"/>
    <x v="4"/>
    <x v="2"/>
    <s v="Line Item"/>
    <s v="N/A"/>
    <x v="138"/>
    <x v="138"/>
    <m/>
    <x v="1"/>
  </r>
  <r>
    <n v="756"/>
    <x v="4"/>
    <x v="2"/>
    <s v="Total"/>
    <s v="N/A"/>
    <x v="139"/>
    <x v="139"/>
    <m/>
    <x v="166"/>
  </r>
  <r>
    <n v="757"/>
    <x v="4"/>
    <x v="2"/>
    <s v="Total"/>
    <s v="N/A"/>
    <x v="140"/>
    <x v="140"/>
    <m/>
    <x v="152"/>
  </r>
  <r>
    <n v="758"/>
    <x v="4"/>
    <x v="2"/>
    <s v="Line Item"/>
    <s v="N/A"/>
    <x v="141"/>
    <x v="141"/>
    <m/>
    <x v="167"/>
  </r>
  <r>
    <n v="759"/>
    <x v="4"/>
    <x v="3"/>
    <s v="Line Item"/>
    <s v="N/A"/>
    <x v="142"/>
    <x v="142"/>
    <m/>
    <x v="1"/>
  </r>
  <r>
    <n v="760"/>
    <x v="4"/>
    <x v="3"/>
    <s v="Line Item"/>
    <s v="N/A"/>
    <x v="143"/>
    <x v="143"/>
    <m/>
    <x v="1"/>
  </r>
  <r>
    <n v="761"/>
    <x v="4"/>
    <x v="3"/>
    <s v="Line Item"/>
    <s v="N/A"/>
    <x v="144"/>
    <x v="144"/>
    <m/>
    <x v="1"/>
  </r>
  <r>
    <n v="762"/>
    <x v="4"/>
    <x v="3"/>
    <s v="Line Item"/>
    <s v="N/A"/>
    <x v="145"/>
    <x v="145"/>
    <m/>
    <x v="1"/>
  </r>
  <r>
    <n v="763"/>
    <x v="4"/>
    <x v="3"/>
    <s v="Line Item"/>
    <s v="N/A"/>
    <x v="146"/>
    <x v="146"/>
    <m/>
    <x v="1"/>
  </r>
  <r>
    <n v="764"/>
    <x v="4"/>
    <x v="3"/>
    <s v="Line Item"/>
    <s v="N/A"/>
    <x v="147"/>
    <x v="147"/>
    <m/>
    <x v="1"/>
  </r>
  <r>
    <n v="765"/>
    <x v="4"/>
    <x v="3"/>
    <s v="Line Item"/>
    <s v="N/A"/>
    <x v="148"/>
    <x v="148"/>
    <m/>
    <x v="1"/>
  </r>
  <r>
    <n v="766"/>
    <x v="4"/>
    <x v="3"/>
    <s v="Total"/>
    <s v="N/A"/>
    <x v="149"/>
    <x v="149"/>
    <m/>
    <x v="19"/>
  </r>
  <r>
    <n v="767"/>
    <x v="4"/>
    <x v="3"/>
    <s v="Total"/>
    <s v="N/A"/>
    <x v="150"/>
    <x v="150"/>
    <m/>
    <x v="19"/>
  </r>
  <r>
    <n v="768"/>
    <x v="4"/>
    <x v="3"/>
    <s v="Line Item"/>
    <s v="N/A"/>
    <x v="151"/>
    <x v="151"/>
    <m/>
    <x v="82"/>
  </r>
  <r>
    <n v="769"/>
    <x v="4"/>
    <x v="3"/>
    <s v="Line Item"/>
    <s v="N/A"/>
    <x v="152"/>
    <x v="152"/>
    <m/>
    <x v="1"/>
  </r>
  <r>
    <n v="770"/>
    <x v="4"/>
    <x v="3"/>
    <s v="Line Item"/>
    <s v="N/A"/>
    <x v="153"/>
    <x v="153"/>
    <m/>
    <x v="168"/>
  </r>
  <r>
    <n v="771"/>
    <x v="5"/>
    <x v="0"/>
    <s v="Line Item"/>
    <s v="N/A"/>
    <x v="0"/>
    <x v="0"/>
    <m/>
    <x v="1"/>
  </r>
  <r>
    <n v="772"/>
    <x v="5"/>
    <x v="0"/>
    <s v="Line Item"/>
    <s v="N/A"/>
    <x v="1"/>
    <x v="1"/>
    <m/>
    <x v="1"/>
  </r>
  <r>
    <n v="773"/>
    <x v="5"/>
    <x v="0"/>
    <s v="Line Item"/>
    <s v="N/A"/>
    <x v="2"/>
    <x v="2"/>
    <m/>
    <x v="1"/>
  </r>
  <r>
    <n v="774"/>
    <x v="5"/>
    <x v="0"/>
    <s v="Total"/>
    <s v="N/A"/>
    <x v="3"/>
    <x v="3"/>
    <m/>
    <x v="19"/>
  </r>
  <r>
    <n v="775"/>
    <x v="5"/>
    <x v="0"/>
    <s v="Line Item"/>
    <s v="N/A"/>
    <x v="4"/>
    <x v="4"/>
    <m/>
    <x v="1"/>
  </r>
  <r>
    <n v="776"/>
    <x v="5"/>
    <x v="0"/>
    <s v="Line Item"/>
    <s v="N/A"/>
    <x v="5"/>
    <x v="5"/>
    <m/>
    <x v="1"/>
  </r>
  <r>
    <n v="777"/>
    <x v="5"/>
    <x v="0"/>
    <s v="Total"/>
    <s v="N/A"/>
    <x v="6"/>
    <x v="6"/>
    <m/>
    <x v="19"/>
  </r>
  <r>
    <n v="778"/>
    <x v="5"/>
    <x v="0"/>
    <s v="Line Item"/>
    <s v="N/A"/>
    <x v="7"/>
    <x v="7"/>
    <m/>
    <x v="1"/>
  </r>
  <r>
    <n v="779"/>
    <x v="5"/>
    <x v="0"/>
    <s v="Line Item"/>
    <s v="N/A"/>
    <x v="8"/>
    <x v="8"/>
    <m/>
    <x v="1"/>
  </r>
  <r>
    <n v="780"/>
    <x v="5"/>
    <x v="0"/>
    <s v="Line Item"/>
    <s v="N/A"/>
    <x v="9"/>
    <x v="9"/>
    <m/>
    <x v="1"/>
  </r>
  <r>
    <n v="781"/>
    <x v="5"/>
    <x v="0"/>
    <s v="Line Item"/>
    <s v="N/A"/>
    <x v="10"/>
    <x v="10"/>
    <m/>
    <x v="169"/>
  </r>
  <r>
    <n v="782"/>
    <x v="5"/>
    <x v="0"/>
    <s v="Line Item"/>
    <s v="N/A"/>
    <x v="11"/>
    <x v="11"/>
    <m/>
    <x v="1"/>
  </r>
  <r>
    <n v="783"/>
    <x v="5"/>
    <x v="0"/>
    <s v="Line Item"/>
    <s v="N/A"/>
    <x v="12"/>
    <x v="12"/>
    <m/>
    <x v="1"/>
  </r>
  <r>
    <n v="784"/>
    <x v="5"/>
    <x v="0"/>
    <s v="Line Item"/>
    <s v="N/A"/>
    <x v="13"/>
    <x v="13"/>
    <m/>
    <x v="1"/>
  </r>
  <r>
    <n v="785"/>
    <x v="5"/>
    <x v="0"/>
    <s v="Line Item"/>
    <s v="N/A"/>
    <x v="14"/>
    <x v="14"/>
    <m/>
    <x v="1"/>
  </r>
  <r>
    <n v="786"/>
    <x v="5"/>
    <x v="0"/>
    <s v="Line Item"/>
    <s v="N/A"/>
    <x v="15"/>
    <x v="15"/>
    <m/>
    <x v="1"/>
  </r>
  <r>
    <n v="787"/>
    <x v="5"/>
    <x v="0"/>
    <s v="Line Item"/>
    <s v="N/A"/>
    <x v="16"/>
    <x v="16"/>
    <m/>
    <x v="1"/>
  </r>
  <r>
    <n v="788"/>
    <x v="5"/>
    <x v="0"/>
    <s v="Line Item"/>
    <s v="N/A"/>
    <x v="17"/>
    <x v="17"/>
    <m/>
    <x v="1"/>
  </r>
  <r>
    <n v="789"/>
    <x v="5"/>
    <x v="0"/>
    <s v="Line Item"/>
    <s v="N/A"/>
    <x v="18"/>
    <x v="18"/>
    <m/>
    <x v="1"/>
  </r>
  <r>
    <n v="790"/>
    <x v="5"/>
    <x v="0"/>
    <s v="Line Item"/>
    <s v="N/A"/>
    <x v="19"/>
    <x v="19"/>
    <m/>
    <x v="1"/>
  </r>
  <r>
    <n v="791"/>
    <x v="5"/>
    <x v="0"/>
    <s v="Line Item"/>
    <s v="N/A"/>
    <x v="20"/>
    <x v="20"/>
    <m/>
    <x v="1"/>
  </r>
  <r>
    <n v="792"/>
    <x v="5"/>
    <x v="0"/>
    <s v="Line Item"/>
    <s v="N/A"/>
    <x v="21"/>
    <x v="21"/>
    <m/>
    <x v="1"/>
  </r>
  <r>
    <n v="793"/>
    <x v="5"/>
    <x v="0"/>
    <s v="Line Item"/>
    <s v="N/A"/>
    <x v="22"/>
    <x v="22"/>
    <m/>
    <x v="1"/>
  </r>
  <r>
    <n v="794"/>
    <x v="5"/>
    <x v="0"/>
    <s v="Line Item"/>
    <s v="N/A"/>
    <x v="23"/>
    <x v="23"/>
    <m/>
    <x v="1"/>
  </r>
  <r>
    <n v="795"/>
    <x v="5"/>
    <x v="0"/>
    <s v="Line Item"/>
    <s v="N/A"/>
    <x v="24"/>
    <x v="24"/>
    <m/>
    <x v="1"/>
  </r>
  <r>
    <n v="796"/>
    <x v="5"/>
    <x v="0"/>
    <s v="Line Item"/>
    <s v="N/A"/>
    <x v="25"/>
    <x v="25"/>
    <m/>
    <x v="1"/>
  </r>
  <r>
    <n v="797"/>
    <x v="5"/>
    <x v="0"/>
    <s v="Line Item"/>
    <s v="N/A"/>
    <x v="26"/>
    <x v="26"/>
    <m/>
    <x v="1"/>
  </r>
  <r>
    <n v="798"/>
    <x v="5"/>
    <x v="0"/>
    <s v="Line Item"/>
    <s v="N/A"/>
    <x v="27"/>
    <x v="27"/>
    <m/>
    <x v="1"/>
  </r>
  <r>
    <n v="799"/>
    <x v="5"/>
    <x v="0"/>
    <s v="Line Item"/>
    <s v="N/A"/>
    <x v="28"/>
    <x v="28"/>
    <m/>
    <x v="170"/>
  </r>
  <r>
    <n v="800"/>
    <x v="5"/>
    <x v="0"/>
    <s v="Line Item"/>
    <s v="N/A"/>
    <x v="29"/>
    <x v="29"/>
    <m/>
    <x v="1"/>
  </r>
  <r>
    <n v="801"/>
    <x v="5"/>
    <x v="0"/>
    <s v="Line Item"/>
    <s v="N/A"/>
    <x v="30"/>
    <x v="30"/>
    <m/>
    <x v="1"/>
  </r>
  <r>
    <n v="802"/>
    <x v="5"/>
    <x v="0"/>
    <s v="Line Item"/>
    <s v="N/A"/>
    <x v="31"/>
    <x v="31"/>
    <m/>
    <x v="1"/>
  </r>
  <r>
    <n v="803"/>
    <x v="5"/>
    <x v="0"/>
    <s v="Line Item"/>
    <s v="N/A"/>
    <x v="32"/>
    <x v="32"/>
    <m/>
    <x v="1"/>
  </r>
  <r>
    <n v="804"/>
    <x v="5"/>
    <x v="0"/>
    <s v="Line Item"/>
    <s v="N/A"/>
    <x v="33"/>
    <x v="33"/>
    <m/>
    <x v="1"/>
  </r>
  <r>
    <n v="805"/>
    <x v="5"/>
    <x v="0"/>
    <s v="Line Item"/>
    <s v="N/A"/>
    <x v="34"/>
    <x v="34"/>
    <m/>
    <x v="1"/>
  </r>
  <r>
    <n v="806"/>
    <x v="5"/>
    <x v="0"/>
    <s v="Line Item"/>
    <s v="N/A"/>
    <x v="35"/>
    <x v="35"/>
    <m/>
    <x v="1"/>
  </r>
  <r>
    <n v="807"/>
    <x v="5"/>
    <x v="0"/>
    <s v="Line Item"/>
    <s v="N/A"/>
    <x v="36"/>
    <x v="36"/>
    <m/>
    <x v="1"/>
  </r>
  <r>
    <n v="808"/>
    <x v="5"/>
    <x v="0"/>
    <s v="Line Item"/>
    <s v="N/A"/>
    <x v="37"/>
    <x v="37"/>
    <m/>
    <x v="1"/>
  </r>
  <r>
    <n v="809"/>
    <x v="5"/>
    <x v="0"/>
    <s v="Line Item"/>
    <s v="N/A"/>
    <x v="38"/>
    <x v="38"/>
    <m/>
    <x v="1"/>
  </r>
  <r>
    <n v="810"/>
    <x v="5"/>
    <x v="0"/>
    <s v="Line Item"/>
    <s v="N/A"/>
    <x v="39"/>
    <x v="39"/>
    <m/>
    <x v="1"/>
  </r>
  <r>
    <n v="811"/>
    <x v="5"/>
    <x v="0"/>
    <s v="Line Item"/>
    <s v="N/A"/>
    <x v="40"/>
    <x v="40"/>
    <m/>
    <x v="1"/>
  </r>
  <r>
    <n v="812"/>
    <x v="5"/>
    <x v="0"/>
    <s v="Line Item"/>
    <s v="N/A"/>
    <x v="41"/>
    <x v="41"/>
    <m/>
    <x v="1"/>
  </r>
  <r>
    <n v="813"/>
    <x v="5"/>
    <x v="0"/>
    <s v="Total"/>
    <s v="N/A"/>
    <x v="42"/>
    <x v="42"/>
    <m/>
    <x v="171"/>
  </r>
  <r>
    <n v="814"/>
    <x v="5"/>
    <x v="0"/>
    <s v="Line Item"/>
    <s v="N/A"/>
    <x v="43"/>
    <x v="43"/>
    <m/>
    <x v="1"/>
  </r>
  <r>
    <n v="815"/>
    <x v="5"/>
    <x v="0"/>
    <s v="Line Item"/>
    <s v="N/A"/>
    <x v="44"/>
    <x v="44"/>
    <m/>
    <x v="1"/>
  </r>
  <r>
    <n v="816"/>
    <x v="5"/>
    <x v="0"/>
    <s v="Line Item"/>
    <s v="N/A"/>
    <x v="45"/>
    <x v="45"/>
    <m/>
    <x v="1"/>
  </r>
  <r>
    <n v="817"/>
    <x v="5"/>
    <x v="0"/>
    <s v="Line Item"/>
    <s v="N/A"/>
    <x v="46"/>
    <x v="46"/>
    <m/>
    <x v="1"/>
  </r>
  <r>
    <n v="818"/>
    <x v="5"/>
    <x v="0"/>
    <s v="Line Item"/>
    <s v="N/A"/>
    <x v="47"/>
    <x v="47"/>
    <m/>
    <x v="1"/>
  </r>
  <r>
    <n v="819"/>
    <x v="5"/>
    <x v="0"/>
    <s v="Line Item"/>
    <s v="N/A"/>
    <x v="48"/>
    <x v="48"/>
    <m/>
    <x v="1"/>
  </r>
  <r>
    <n v="820"/>
    <x v="5"/>
    <x v="0"/>
    <s v="Line Item"/>
    <s v="N/A"/>
    <x v="49"/>
    <x v="49"/>
    <m/>
    <x v="172"/>
  </r>
  <r>
    <n v="821"/>
    <x v="5"/>
    <x v="0"/>
    <s v="Line Item"/>
    <s v="N/A"/>
    <x v="50"/>
    <x v="50"/>
    <m/>
    <x v="1"/>
  </r>
  <r>
    <n v="822"/>
    <x v="5"/>
    <x v="0"/>
    <s v="Line Item"/>
    <s v="N/A"/>
    <x v="51"/>
    <x v="51"/>
    <m/>
    <x v="1"/>
  </r>
  <r>
    <n v="823"/>
    <x v="5"/>
    <x v="0"/>
    <s v="Total"/>
    <s v="N/A"/>
    <x v="52"/>
    <x v="52"/>
    <m/>
    <x v="173"/>
  </r>
  <r>
    <n v="824"/>
    <x v="5"/>
    <x v="1"/>
    <s v="Line Item"/>
    <s v="Management"/>
    <x v="53"/>
    <x v="53"/>
    <n v="0.2"/>
    <x v="174"/>
  </r>
  <r>
    <n v="825"/>
    <x v="5"/>
    <x v="1"/>
    <s v="Line Item"/>
    <s v="Management"/>
    <x v="54"/>
    <x v="54"/>
    <m/>
    <x v="1"/>
  </r>
  <r>
    <n v="826"/>
    <x v="5"/>
    <x v="1"/>
    <s v="Line Item"/>
    <s v="Management"/>
    <x v="55"/>
    <x v="55"/>
    <n v="0.9"/>
    <x v="175"/>
  </r>
  <r>
    <n v="827"/>
    <x v="5"/>
    <x v="1"/>
    <s v="Line Item"/>
    <s v="Management"/>
    <x v="56"/>
    <x v="56"/>
    <m/>
    <x v="1"/>
  </r>
  <r>
    <n v="828"/>
    <x v="5"/>
    <x v="1"/>
    <s v="Line Item"/>
    <s v="Direct Care"/>
    <x v="57"/>
    <x v="57"/>
    <m/>
    <x v="1"/>
  </r>
  <r>
    <n v="829"/>
    <x v="5"/>
    <x v="1"/>
    <s v="Line Item"/>
    <s v="Direct Care"/>
    <x v="58"/>
    <x v="58"/>
    <m/>
    <x v="1"/>
  </r>
  <r>
    <n v="830"/>
    <x v="5"/>
    <x v="1"/>
    <s v="Line Item"/>
    <s v="Direct Care"/>
    <x v="59"/>
    <x v="59"/>
    <m/>
    <x v="1"/>
  </r>
  <r>
    <n v="831"/>
    <x v="5"/>
    <x v="1"/>
    <s v="Line Item"/>
    <s v="Direct Care"/>
    <x v="60"/>
    <x v="60"/>
    <m/>
    <x v="1"/>
  </r>
  <r>
    <n v="832"/>
    <x v="5"/>
    <x v="1"/>
    <s v="Line Item"/>
    <s v="Direct Care"/>
    <x v="61"/>
    <x v="61"/>
    <m/>
    <x v="1"/>
  </r>
  <r>
    <n v="833"/>
    <x v="5"/>
    <x v="1"/>
    <s v="Line Item"/>
    <s v="Direct Care"/>
    <x v="62"/>
    <x v="62"/>
    <m/>
    <x v="1"/>
  </r>
  <r>
    <n v="834"/>
    <x v="5"/>
    <x v="1"/>
    <s v="Line Item"/>
    <s v="Direct Care"/>
    <x v="63"/>
    <x v="63"/>
    <m/>
    <x v="1"/>
  </r>
  <r>
    <n v="835"/>
    <x v="5"/>
    <x v="1"/>
    <s v="Line Item"/>
    <s v="Direct Care"/>
    <x v="64"/>
    <x v="64"/>
    <m/>
    <x v="1"/>
  </r>
  <r>
    <n v="836"/>
    <x v="5"/>
    <x v="1"/>
    <s v="Line Item"/>
    <s v="Direct Care"/>
    <x v="65"/>
    <x v="65"/>
    <m/>
    <x v="1"/>
  </r>
  <r>
    <n v="837"/>
    <x v="5"/>
    <x v="1"/>
    <s v="Line Item"/>
    <s v="Direct Care"/>
    <x v="66"/>
    <x v="66"/>
    <m/>
    <x v="1"/>
  </r>
  <r>
    <n v="838"/>
    <x v="5"/>
    <x v="1"/>
    <s v="Line Item"/>
    <s v="Direct Care"/>
    <x v="67"/>
    <x v="67"/>
    <m/>
    <x v="1"/>
  </r>
  <r>
    <n v="839"/>
    <x v="5"/>
    <x v="1"/>
    <s v="Line Item"/>
    <s v="Direct Care"/>
    <x v="68"/>
    <x v="68"/>
    <m/>
    <x v="1"/>
  </r>
  <r>
    <n v="840"/>
    <x v="5"/>
    <x v="1"/>
    <s v="Line Item"/>
    <s v="Direct Care"/>
    <x v="69"/>
    <x v="69"/>
    <m/>
    <x v="1"/>
  </r>
  <r>
    <n v="841"/>
    <x v="5"/>
    <x v="1"/>
    <s v="Line Item"/>
    <s v="Direct Care"/>
    <x v="70"/>
    <x v="70"/>
    <m/>
    <x v="1"/>
  </r>
  <r>
    <n v="842"/>
    <x v="5"/>
    <x v="1"/>
    <s v="Line Item"/>
    <s v="Direct Care"/>
    <x v="71"/>
    <x v="71"/>
    <m/>
    <x v="1"/>
  </r>
  <r>
    <n v="843"/>
    <x v="5"/>
    <x v="1"/>
    <s v="Line Item"/>
    <s v="Direct Care"/>
    <x v="72"/>
    <x v="72"/>
    <m/>
    <x v="1"/>
  </r>
  <r>
    <n v="844"/>
    <x v="5"/>
    <x v="1"/>
    <s v="Line Item"/>
    <s v="Direct Care"/>
    <x v="73"/>
    <x v="73"/>
    <m/>
    <x v="1"/>
  </r>
  <r>
    <n v="845"/>
    <x v="5"/>
    <x v="1"/>
    <s v="Line Item"/>
    <s v="Direct Care"/>
    <x v="74"/>
    <x v="74"/>
    <m/>
    <x v="1"/>
  </r>
  <r>
    <n v="846"/>
    <x v="5"/>
    <x v="1"/>
    <s v="Line Item"/>
    <s v="Direct Care"/>
    <x v="75"/>
    <x v="75"/>
    <m/>
    <x v="1"/>
  </r>
  <r>
    <n v="847"/>
    <x v="5"/>
    <x v="1"/>
    <s v="Line Item"/>
    <s v="Direct Care"/>
    <x v="76"/>
    <x v="76"/>
    <m/>
    <x v="1"/>
  </r>
  <r>
    <n v="848"/>
    <x v="5"/>
    <x v="1"/>
    <s v="Line Item"/>
    <s v="Direct Care"/>
    <x v="77"/>
    <x v="77"/>
    <m/>
    <x v="1"/>
  </r>
  <r>
    <n v="849"/>
    <x v="5"/>
    <x v="1"/>
    <s v="Line Item"/>
    <s v="Direct Care"/>
    <x v="78"/>
    <x v="78"/>
    <m/>
    <x v="1"/>
  </r>
  <r>
    <n v="850"/>
    <x v="5"/>
    <x v="1"/>
    <s v="Line Item"/>
    <s v="Direct Care"/>
    <x v="79"/>
    <x v="79"/>
    <m/>
    <x v="1"/>
  </r>
  <r>
    <n v="851"/>
    <x v="5"/>
    <x v="1"/>
    <s v="Line Item"/>
    <s v="Direct Care"/>
    <x v="80"/>
    <x v="80"/>
    <m/>
    <x v="1"/>
  </r>
  <r>
    <n v="852"/>
    <x v="5"/>
    <x v="1"/>
    <s v="Line Item"/>
    <s v="Direct Care"/>
    <x v="81"/>
    <x v="81"/>
    <m/>
    <x v="1"/>
  </r>
  <r>
    <n v="853"/>
    <x v="5"/>
    <x v="1"/>
    <s v="Line Item"/>
    <s v="Direct Care"/>
    <x v="82"/>
    <x v="82"/>
    <n v="0.77"/>
    <x v="176"/>
  </r>
  <r>
    <n v="854"/>
    <x v="5"/>
    <x v="1"/>
    <s v="Line Item"/>
    <s v="Direct Care"/>
    <x v="83"/>
    <x v="83"/>
    <m/>
    <x v="1"/>
  </r>
  <r>
    <n v="855"/>
    <x v="5"/>
    <x v="1"/>
    <s v="Line Item"/>
    <s v="Direct Care"/>
    <x v="84"/>
    <x v="84"/>
    <m/>
    <x v="1"/>
  </r>
  <r>
    <n v="856"/>
    <x v="5"/>
    <x v="1"/>
    <s v="Line Item"/>
    <s v="Direct Care"/>
    <x v="85"/>
    <x v="85"/>
    <m/>
    <x v="1"/>
  </r>
  <r>
    <n v="857"/>
    <x v="5"/>
    <x v="1"/>
    <s v="Line Item"/>
    <s v="Direct Care"/>
    <x v="86"/>
    <x v="86"/>
    <n v="0.15"/>
    <x v="177"/>
  </r>
  <r>
    <n v="858"/>
    <x v="5"/>
    <x v="1"/>
    <s v="Line Item"/>
    <s v="Clerical/Support"/>
    <x v="87"/>
    <x v="87"/>
    <m/>
    <x v="1"/>
  </r>
  <r>
    <n v="859"/>
    <x v="5"/>
    <x v="1"/>
    <s v="Line Item"/>
    <s v="Clerical/Support"/>
    <x v="88"/>
    <x v="88"/>
    <m/>
    <x v="1"/>
  </r>
  <r>
    <n v="860"/>
    <x v="5"/>
    <x v="1"/>
    <s v="Line Item"/>
    <s v="Clerical/Support"/>
    <x v="89"/>
    <x v="89"/>
    <m/>
    <x v="1"/>
  </r>
  <r>
    <n v="861"/>
    <x v="5"/>
    <x v="1"/>
    <s v="Line Item"/>
    <s v="N/A"/>
    <x v="90"/>
    <x v="90"/>
    <s v="XXXXXX"/>
    <x v="1"/>
  </r>
  <r>
    <n v="862"/>
    <x v="5"/>
    <x v="1"/>
    <s v="Total"/>
    <s v="N/A"/>
    <x v="91"/>
    <x v="91"/>
    <n v="2.02"/>
    <x v="178"/>
  </r>
  <r>
    <n v="863"/>
    <x v="5"/>
    <x v="2"/>
    <s v="Total"/>
    <s v="N/A"/>
    <x v="92"/>
    <x v="92"/>
    <n v="2.02"/>
    <x v="178"/>
  </r>
  <r>
    <n v="864"/>
    <x v="5"/>
    <x v="2"/>
    <s v="Line Item"/>
    <s v="N/A"/>
    <x v="93"/>
    <x v="93"/>
    <m/>
    <x v="1"/>
  </r>
  <r>
    <n v="865"/>
    <x v="5"/>
    <x v="2"/>
    <s v="Line Item"/>
    <s v="N/A"/>
    <x v="94"/>
    <x v="94"/>
    <m/>
    <x v="1"/>
  </r>
  <r>
    <n v="866"/>
    <x v="5"/>
    <x v="2"/>
    <s v="Line Item"/>
    <s v="N/A"/>
    <x v="95"/>
    <x v="95"/>
    <m/>
    <x v="1"/>
  </r>
  <r>
    <n v="867"/>
    <x v="5"/>
    <x v="2"/>
    <s v="Line Item"/>
    <s v="N/A"/>
    <x v="96"/>
    <x v="96"/>
    <m/>
    <x v="1"/>
  </r>
  <r>
    <n v="868"/>
    <x v="5"/>
    <x v="2"/>
    <s v="Total"/>
    <s v="N/A"/>
    <x v="97"/>
    <x v="97"/>
    <n v="0"/>
    <x v="19"/>
  </r>
  <r>
    <n v="869"/>
    <x v="5"/>
    <x v="2"/>
    <s v="Line Item"/>
    <s v="N/A"/>
    <x v="98"/>
    <x v="98"/>
    <m/>
    <x v="1"/>
  </r>
  <r>
    <n v="870"/>
    <x v="5"/>
    <x v="2"/>
    <s v="Total"/>
    <s v="N/A"/>
    <x v="99"/>
    <x v="99"/>
    <n v="2.02"/>
    <x v="178"/>
  </r>
  <r>
    <n v="871"/>
    <x v="5"/>
    <x v="2"/>
    <s v="Line Item"/>
    <s v="N/A"/>
    <x v="100"/>
    <x v="100"/>
    <m/>
    <x v="179"/>
  </r>
  <r>
    <n v="872"/>
    <x v="5"/>
    <x v="2"/>
    <s v="Line Item"/>
    <s v="N/A"/>
    <x v="101"/>
    <x v="101"/>
    <m/>
    <x v="180"/>
  </r>
  <r>
    <n v="873"/>
    <x v="5"/>
    <x v="2"/>
    <s v="Line Item"/>
    <s v="N/A"/>
    <x v="102"/>
    <x v="102"/>
    <m/>
    <x v="181"/>
  </r>
  <r>
    <n v="874"/>
    <x v="5"/>
    <x v="2"/>
    <s v="Total"/>
    <s v="N/A"/>
    <x v="103"/>
    <x v="103"/>
    <m/>
    <x v="182"/>
  </r>
  <r>
    <n v="875"/>
    <x v="5"/>
    <x v="2"/>
    <s v="Line Item"/>
    <s v="N/A"/>
    <x v="104"/>
    <x v="104"/>
    <m/>
    <x v="1"/>
  </r>
  <r>
    <n v="876"/>
    <x v="5"/>
    <x v="2"/>
    <s v="Line Item"/>
    <s v="N/A"/>
    <x v="105"/>
    <x v="105"/>
    <m/>
    <x v="29"/>
  </r>
  <r>
    <n v="877"/>
    <x v="5"/>
    <x v="2"/>
    <s v="Line Item"/>
    <s v="N/A"/>
    <x v="106"/>
    <x v="106"/>
    <m/>
    <x v="183"/>
  </r>
  <r>
    <n v="878"/>
    <x v="5"/>
    <x v="2"/>
    <s v="Line Item"/>
    <s v="N/A"/>
    <x v="107"/>
    <x v="107"/>
    <m/>
    <x v="184"/>
  </r>
  <r>
    <n v="879"/>
    <x v="5"/>
    <x v="2"/>
    <s v="Total"/>
    <s v="N/A"/>
    <x v="108"/>
    <x v="108"/>
    <m/>
    <x v="185"/>
  </r>
  <r>
    <n v="880"/>
    <x v="5"/>
    <x v="2"/>
    <s v="Line Item"/>
    <s v="N/A"/>
    <x v="109"/>
    <x v="109"/>
    <m/>
    <x v="1"/>
  </r>
  <r>
    <n v="881"/>
    <x v="5"/>
    <x v="2"/>
    <s v="Line Item"/>
    <s v="N/A"/>
    <x v="110"/>
    <x v="110"/>
    <m/>
    <x v="1"/>
  </r>
  <r>
    <n v="882"/>
    <x v="5"/>
    <x v="2"/>
    <s v="Line Item"/>
    <s v="N/A"/>
    <x v="111"/>
    <x v="111"/>
    <m/>
    <x v="1"/>
  </r>
  <r>
    <n v="883"/>
    <x v="5"/>
    <x v="2"/>
    <s v="Line Item"/>
    <s v="N/A"/>
    <x v="112"/>
    <x v="112"/>
    <m/>
    <x v="1"/>
  </r>
  <r>
    <n v="884"/>
    <x v="5"/>
    <x v="2"/>
    <s v="Line Item"/>
    <s v="N/A"/>
    <x v="113"/>
    <x v="113"/>
    <m/>
    <x v="1"/>
  </r>
  <r>
    <n v="885"/>
    <x v="5"/>
    <x v="2"/>
    <s v="Line Item"/>
    <s v="N/A"/>
    <x v="114"/>
    <x v="114"/>
    <m/>
    <x v="186"/>
  </r>
  <r>
    <n v="886"/>
    <x v="5"/>
    <x v="2"/>
    <s v="Line Item"/>
    <s v="N/A"/>
    <x v="115"/>
    <x v="115"/>
    <m/>
    <x v="1"/>
  </r>
  <r>
    <n v="887"/>
    <x v="5"/>
    <x v="2"/>
    <s v="Line Item"/>
    <s v="N/A"/>
    <x v="116"/>
    <x v="116"/>
    <m/>
    <x v="1"/>
  </r>
  <r>
    <n v="888"/>
    <x v="5"/>
    <x v="2"/>
    <s v="Line Item"/>
    <s v="N/A"/>
    <x v="117"/>
    <x v="117"/>
    <m/>
    <x v="1"/>
  </r>
  <r>
    <n v="889"/>
    <x v="5"/>
    <x v="2"/>
    <s v="Line Item"/>
    <s v="N/A"/>
    <x v="118"/>
    <x v="118"/>
    <m/>
    <x v="1"/>
  </r>
  <r>
    <n v="890"/>
    <x v="5"/>
    <x v="2"/>
    <s v="Line Item"/>
    <s v="N/A"/>
    <x v="119"/>
    <x v="119"/>
    <m/>
    <x v="1"/>
  </r>
  <r>
    <n v="891"/>
    <x v="5"/>
    <x v="2"/>
    <s v="Line Item"/>
    <s v="N/A"/>
    <x v="120"/>
    <x v="120"/>
    <m/>
    <x v="1"/>
  </r>
  <r>
    <n v="892"/>
    <x v="5"/>
    <x v="2"/>
    <s v="Line Item"/>
    <s v="N/A"/>
    <x v="121"/>
    <x v="121"/>
    <m/>
    <x v="1"/>
  </r>
  <r>
    <n v="893"/>
    <x v="5"/>
    <x v="2"/>
    <s v="Line Item"/>
    <s v="N/A"/>
    <x v="122"/>
    <x v="122"/>
    <m/>
    <x v="1"/>
  </r>
  <r>
    <n v="894"/>
    <x v="5"/>
    <x v="2"/>
    <s v="Line Item"/>
    <s v="N/A"/>
    <x v="123"/>
    <x v="123"/>
    <m/>
    <x v="1"/>
  </r>
  <r>
    <n v="895"/>
    <x v="5"/>
    <x v="2"/>
    <s v="Line Item"/>
    <s v="N/A"/>
    <x v="124"/>
    <x v="124"/>
    <m/>
    <x v="187"/>
  </r>
  <r>
    <n v="896"/>
    <x v="5"/>
    <x v="2"/>
    <s v="Line Item"/>
    <s v="N/A"/>
    <x v="125"/>
    <x v="125"/>
    <m/>
    <x v="1"/>
  </r>
  <r>
    <n v="897"/>
    <x v="5"/>
    <x v="2"/>
    <s v="Line Item"/>
    <s v="N/A"/>
    <x v="126"/>
    <x v="126"/>
    <m/>
    <x v="1"/>
  </r>
  <r>
    <n v="898"/>
    <x v="5"/>
    <x v="2"/>
    <s v="Total"/>
    <s v="N/A"/>
    <x v="127"/>
    <x v="127"/>
    <m/>
    <x v="188"/>
  </r>
  <r>
    <n v="899"/>
    <x v="5"/>
    <x v="2"/>
    <s v="Line Item"/>
    <s v="N/A"/>
    <x v="128"/>
    <x v="128"/>
    <m/>
    <x v="189"/>
  </r>
  <r>
    <n v="900"/>
    <x v="5"/>
    <x v="2"/>
    <s v="Line Item"/>
    <s v="N/A"/>
    <x v="129"/>
    <x v="129"/>
    <m/>
    <x v="1"/>
  </r>
  <r>
    <n v="901"/>
    <x v="5"/>
    <x v="2"/>
    <s v="Line Item"/>
    <s v="N/A"/>
    <x v="130"/>
    <x v="130"/>
    <m/>
    <x v="1"/>
  </r>
  <r>
    <n v="902"/>
    <x v="5"/>
    <x v="2"/>
    <s v="Line Item"/>
    <s v="N/A"/>
    <x v="131"/>
    <x v="131"/>
    <m/>
    <x v="190"/>
  </r>
  <r>
    <n v="903"/>
    <x v="5"/>
    <x v="2"/>
    <s v="Line Item"/>
    <s v="N/A"/>
    <x v="132"/>
    <x v="132"/>
    <m/>
    <x v="191"/>
  </r>
  <r>
    <n v="904"/>
    <x v="5"/>
    <x v="2"/>
    <s v="Line Item"/>
    <s v="N/A"/>
    <x v="133"/>
    <x v="133"/>
    <m/>
    <x v="1"/>
  </r>
  <r>
    <n v="905"/>
    <x v="5"/>
    <x v="2"/>
    <s v="Total"/>
    <s v="N/A"/>
    <x v="134"/>
    <x v="134"/>
    <m/>
    <x v="192"/>
  </r>
  <r>
    <n v="906"/>
    <x v="5"/>
    <x v="2"/>
    <s v="Line Item"/>
    <s v="N/A"/>
    <x v="135"/>
    <x v="135"/>
    <m/>
    <x v="193"/>
  </r>
  <r>
    <n v="907"/>
    <x v="5"/>
    <x v="2"/>
    <s v="Total"/>
    <s v="N/A"/>
    <x v="136"/>
    <x v="136"/>
    <m/>
    <x v="194"/>
  </r>
  <r>
    <n v="908"/>
    <x v="5"/>
    <x v="2"/>
    <s v="Line Item"/>
    <s v="N/A"/>
    <x v="137"/>
    <x v="137"/>
    <m/>
    <x v="1"/>
  </r>
  <r>
    <n v="909"/>
    <x v="5"/>
    <x v="2"/>
    <s v="Line Item"/>
    <s v="N/A"/>
    <x v="138"/>
    <x v="138"/>
    <m/>
    <x v="1"/>
  </r>
  <r>
    <n v="910"/>
    <x v="5"/>
    <x v="2"/>
    <s v="Total"/>
    <s v="N/A"/>
    <x v="139"/>
    <x v="139"/>
    <m/>
    <x v="194"/>
  </r>
  <r>
    <n v="911"/>
    <x v="5"/>
    <x v="2"/>
    <s v="Total"/>
    <s v="N/A"/>
    <x v="140"/>
    <x v="140"/>
    <m/>
    <x v="173"/>
  </r>
  <r>
    <n v="912"/>
    <x v="5"/>
    <x v="2"/>
    <s v="Line Item"/>
    <s v="N/A"/>
    <x v="141"/>
    <x v="141"/>
    <m/>
    <x v="195"/>
  </r>
  <r>
    <n v="913"/>
    <x v="5"/>
    <x v="3"/>
    <s v="Line Item"/>
    <s v="N/A"/>
    <x v="142"/>
    <x v="142"/>
    <m/>
    <x v="1"/>
  </r>
  <r>
    <n v="914"/>
    <x v="5"/>
    <x v="3"/>
    <s v="Line Item"/>
    <s v="N/A"/>
    <x v="143"/>
    <x v="143"/>
    <m/>
    <x v="1"/>
  </r>
  <r>
    <n v="915"/>
    <x v="5"/>
    <x v="3"/>
    <s v="Line Item"/>
    <s v="N/A"/>
    <x v="144"/>
    <x v="144"/>
    <m/>
    <x v="1"/>
  </r>
  <r>
    <n v="916"/>
    <x v="5"/>
    <x v="3"/>
    <s v="Line Item"/>
    <s v="N/A"/>
    <x v="145"/>
    <x v="145"/>
    <m/>
    <x v="1"/>
  </r>
  <r>
    <n v="917"/>
    <x v="5"/>
    <x v="3"/>
    <s v="Line Item"/>
    <s v="N/A"/>
    <x v="146"/>
    <x v="146"/>
    <m/>
    <x v="1"/>
  </r>
  <r>
    <n v="918"/>
    <x v="5"/>
    <x v="3"/>
    <s v="Line Item"/>
    <s v="N/A"/>
    <x v="147"/>
    <x v="147"/>
    <m/>
    <x v="1"/>
  </r>
  <r>
    <n v="919"/>
    <x v="5"/>
    <x v="3"/>
    <s v="Line Item"/>
    <s v="N/A"/>
    <x v="148"/>
    <x v="148"/>
    <m/>
    <x v="1"/>
  </r>
  <r>
    <n v="920"/>
    <x v="5"/>
    <x v="3"/>
    <s v="Total"/>
    <s v="N/A"/>
    <x v="149"/>
    <x v="149"/>
    <m/>
    <x v="19"/>
  </r>
  <r>
    <n v="921"/>
    <x v="5"/>
    <x v="3"/>
    <s v="Total"/>
    <s v="N/A"/>
    <x v="150"/>
    <x v="150"/>
    <m/>
    <x v="19"/>
  </r>
  <r>
    <n v="922"/>
    <x v="5"/>
    <x v="3"/>
    <s v="Line Item"/>
    <s v="N/A"/>
    <x v="151"/>
    <x v="151"/>
    <m/>
    <x v="172"/>
  </r>
  <r>
    <n v="923"/>
    <x v="5"/>
    <x v="3"/>
    <s v="Line Item"/>
    <s v="N/A"/>
    <x v="152"/>
    <x v="152"/>
    <m/>
    <x v="1"/>
  </r>
  <r>
    <n v="924"/>
    <x v="5"/>
    <x v="3"/>
    <s v="Line Item"/>
    <s v="N/A"/>
    <x v="153"/>
    <x v="153"/>
    <m/>
    <x v="196"/>
  </r>
  <r>
    <n v="925"/>
    <x v="6"/>
    <x v="0"/>
    <s v="Line Item"/>
    <s v="N/A"/>
    <x v="0"/>
    <x v="0"/>
    <m/>
    <x v="197"/>
  </r>
  <r>
    <n v="926"/>
    <x v="6"/>
    <x v="0"/>
    <s v="Line Item"/>
    <s v="N/A"/>
    <x v="1"/>
    <x v="1"/>
    <m/>
    <x v="1"/>
  </r>
  <r>
    <n v="927"/>
    <x v="6"/>
    <x v="0"/>
    <s v="Line Item"/>
    <s v="N/A"/>
    <x v="2"/>
    <x v="2"/>
    <m/>
    <x v="134"/>
  </r>
  <r>
    <n v="928"/>
    <x v="6"/>
    <x v="0"/>
    <s v="Total"/>
    <s v="N/A"/>
    <x v="3"/>
    <x v="3"/>
    <m/>
    <x v="4"/>
  </r>
  <r>
    <n v="929"/>
    <x v="6"/>
    <x v="0"/>
    <s v="Line Item"/>
    <s v="N/A"/>
    <x v="4"/>
    <x v="4"/>
    <m/>
    <x v="1"/>
  </r>
  <r>
    <n v="930"/>
    <x v="6"/>
    <x v="0"/>
    <s v="Line Item"/>
    <s v="N/A"/>
    <x v="5"/>
    <x v="5"/>
    <m/>
    <x v="1"/>
  </r>
  <r>
    <n v="931"/>
    <x v="6"/>
    <x v="0"/>
    <s v="Total"/>
    <s v="N/A"/>
    <x v="6"/>
    <x v="6"/>
    <m/>
    <x v="19"/>
  </r>
  <r>
    <n v="932"/>
    <x v="6"/>
    <x v="0"/>
    <s v="Line Item"/>
    <s v="N/A"/>
    <x v="7"/>
    <x v="7"/>
    <m/>
    <x v="1"/>
  </r>
  <r>
    <n v="933"/>
    <x v="6"/>
    <x v="0"/>
    <s v="Line Item"/>
    <s v="N/A"/>
    <x v="8"/>
    <x v="8"/>
    <m/>
    <x v="1"/>
  </r>
  <r>
    <n v="934"/>
    <x v="6"/>
    <x v="0"/>
    <s v="Line Item"/>
    <s v="N/A"/>
    <x v="9"/>
    <x v="9"/>
    <m/>
    <x v="1"/>
  </r>
  <r>
    <n v="935"/>
    <x v="6"/>
    <x v="0"/>
    <s v="Line Item"/>
    <s v="N/A"/>
    <x v="10"/>
    <x v="10"/>
    <m/>
    <x v="198"/>
  </r>
  <r>
    <n v="936"/>
    <x v="6"/>
    <x v="0"/>
    <s v="Line Item"/>
    <s v="N/A"/>
    <x v="11"/>
    <x v="11"/>
    <m/>
    <x v="1"/>
  </r>
  <r>
    <n v="937"/>
    <x v="6"/>
    <x v="0"/>
    <s v="Line Item"/>
    <s v="N/A"/>
    <x v="12"/>
    <x v="12"/>
    <m/>
    <x v="1"/>
  </r>
  <r>
    <n v="938"/>
    <x v="6"/>
    <x v="0"/>
    <s v="Line Item"/>
    <s v="N/A"/>
    <x v="13"/>
    <x v="13"/>
    <m/>
    <x v="1"/>
  </r>
  <r>
    <n v="939"/>
    <x v="6"/>
    <x v="0"/>
    <s v="Line Item"/>
    <s v="N/A"/>
    <x v="14"/>
    <x v="14"/>
    <m/>
    <x v="1"/>
  </r>
  <r>
    <n v="940"/>
    <x v="6"/>
    <x v="0"/>
    <s v="Line Item"/>
    <s v="N/A"/>
    <x v="15"/>
    <x v="15"/>
    <m/>
    <x v="1"/>
  </r>
  <r>
    <n v="941"/>
    <x v="6"/>
    <x v="0"/>
    <s v="Line Item"/>
    <s v="N/A"/>
    <x v="16"/>
    <x v="16"/>
    <m/>
    <x v="1"/>
  </r>
  <r>
    <n v="942"/>
    <x v="6"/>
    <x v="0"/>
    <s v="Line Item"/>
    <s v="N/A"/>
    <x v="17"/>
    <x v="17"/>
    <m/>
    <x v="1"/>
  </r>
  <r>
    <n v="943"/>
    <x v="6"/>
    <x v="0"/>
    <s v="Line Item"/>
    <s v="N/A"/>
    <x v="18"/>
    <x v="18"/>
    <m/>
    <x v="1"/>
  </r>
  <r>
    <n v="944"/>
    <x v="6"/>
    <x v="0"/>
    <s v="Line Item"/>
    <s v="N/A"/>
    <x v="19"/>
    <x v="19"/>
    <m/>
    <x v="1"/>
  </r>
  <r>
    <n v="945"/>
    <x v="6"/>
    <x v="0"/>
    <s v="Line Item"/>
    <s v="N/A"/>
    <x v="20"/>
    <x v="20"/>
    <m/>
    <x v="1"/>
  </r>
  <r>
    <n v="946"/>
    <x v="6"/>
    <x v="0"/>
    <s v="Line Item"/>
    <s v="N/A"/>
    <x v="21"/>
    <x v="21"/>
    <m/>
    <x v="1"/>
  </r>
  <r>
    <n v="947"/>
    <x v="6"/>
    <x v="0"/>
    <s v="Line Item"/>
    <s v="N/A"/>
    <x v="22"/>
    <x v="22"/>
    <m/>
    <x v="1"/>
  </r>
  <r>
    <n v="948"/>
    <x v="6"/>
    <x v="0"/>
    <s v="Line Item"/>
    <s v="N/A"/>
    <x v="23"/>
    <x v="23"/>
    <m/>
    <x v="1"/>
  </r>
  <r>
    <n v="949"/>
    <x v="6"/>
    <x v="0"/>
    <s v="Line Item"/>
    <s v="N/A"/>
    <x v="24"/>
    <x v="24"/>
    <m/>
    <x v="1"/>
  </r>
  <r>
    <n v="950"/>
    <x v="6"/>
    <x v="0"/>
    <s v="Line Item"/>
    <s v="N/A"/>
    <x v="25"/>
    <x v="25"/>
    <m/>
    <x v="1"/>
  </r>
  <r>
    <n v="951"/>
    <x v="6"/>
    <x v="0"/>
    <s v="Line Item"/>
    <s v="N/A"/>
    <x v="26"/>
    <x v="26"/>
    <m/>
    <x v="1"/>
  </r>
  <r>
    <n v="952"/>
    <x v="6"/>
    <x v="0"/>
    <s v="Line Item"/>
    <s v="N/A"/>
    <x v="27"/>
    <x v="27"/>
    <m/>
    <x v="1"/>
  </r>
  <r>
    <n v="953"/>
    <x v="6"/>
    <x v="0"/>
    <s v="Line Item"/>
    <s v="N/A"/>
    <x v="28"/>
    <x v="28"/>
    <m/>
    <x v="199"/>
  </r>
  <r>
    <n v="954"/>
    <x v="6"/>
    <x v="0"/>
    <s v="Line Item"/>
    <s v="N/A"/>
    <x v="29"/>
    <x v="29"/>
    <m/>
    <x v="1"/>
  </r>
  <r>
    <n v="955"/>
    <x v="6"/>
    <x v="0"/>
    <s v="Line Item"/>
    <s v="N/A"/>
    <x v="30"/>
    <x v="30"/>
    <m/>
    <x v="1"/>
  </r>
  <r>
    <n v="956"/>
    <x v="6"/>
    <x v="0"/>
    <s v="Line Item"/>
    <s v="N/A"/>
    <x v="31"/>
    <x v="31"/>
    <m/>
    <x v="1"/>
  </r>
  <r>
    <n v="957"/>
    <x v="6"/>
    <x v="0"/>
    <s v="Line Item"/>
    <s v="N/A"/>
    <x v="32"/>
    <x v="32"/>
    <m/>
    <x v="1"/>
  </r>
  <r>
    <n v="958"/>
    <x v="6"/>
    <x v="0"/>
    <s v="Line Item"/>
    <s v="N/A"/>
    <x v="33"/>
    <x v="33"/>
    <m/>
    <x v="1"/>
  </r>
  <r>
    <n v="959"/>
    <x v="6"/>
    <x v="0"/>
    <s v="Line Item"/>
    <s v="N/A"/>
    <x v="34"/>
    <x v="34"/>
    <m/>
    <x v="19"/>
  </r>
  <r>
    <n v="960"/>
    <x v="6"/>
    <x v="0"/>
    <s v="Line Item"/>
    <s v="N/A"/>
    <x v="35"/>
    <x v="35"/>
    <m/>
    <x v="1"/>
  </r>
  <r>
    <n v="961"/>
    <x v="6"/>
    <x v="0"/>
    <s v="Line Item"/>
    <s v="N/A"/>
    <x v="36"/>
    <x v="36"/>
    <m/>
    <x v="1"/>
  </r>
  <r>
    <n v="962"/>
    <x v="6"/>
    <x v="0"/>
    <s v="Line Item"/>
    <s v="N/A"/>
    <x v="37"/>
    <x v="37"/>
    <m/>
    <x v="1"/>
  </r>
  <r>
    <n v="963"/>
    <x v="6"/>
    <x v="0"/>
    <s v="Line Item"/>
    <s v="N/A"/>
    <x v="38"/>
    <x v="38"/>
    <m/>
    <x v="1"/>
  </r>
  <r>
    <n v="964"/>
    <x v="6"/>
    <x v="0"/>
    <s v="Line Item"/>
    <s v="N/A"/>
    <x v="39"/>
    <x v="39"/>
    <m/>
    <x v="1"/>
  </r>
  <r>
    <n v="965"/>
    <x v="6"/>
    <x v="0"/>
    <s v="Line Item"/>
    <s v="N/A"/>
    <x v="40"/>
    <x v="40"/>
    <m/>
    <x v="1"/>
  </r>
  <r>
    <n v="966"/>
    <x v="6"/>
    <x v="0"/>
    <s v="Line Item"/>
    <s v="N/A"/>
    <x v="41"/>
    <x v="41"/>
    <m/>
    <x v="1"/>
  </r>
  <r>
    <n v="967"/>
    <x v="6"/>
    <x v="0"/>
    <s v="Total"/>
    <s v="N/A"/>
    <x v="42"/>
    <x v="42"/>
    <m/>
    <x v="200"/>
  </r>
  <r>
    <n v="968"/>
    <x v="6"/>
    <x v="0"/>
    <s v="Line Item"/>
    <s v="N/A"/>
    <x v="43"/>
    <x v="43"/>
    <m/>
    <x v="201"/>
  </r>
  <r>
    <n v="969"/>
    <x v="6"/>
    <x v="0"/>
    <s v="Line Item"/>
    <s v="N/A"/>
    <x v="44"/>
    <x v="44"/>
    <m/>
    <x v="1"/>
  </r>
  <r>
    <n v="970"/>
    <x v="6"/>
    <x v="0"/>
    <s v="Line Item"/>
    <s v="N/A"/>
    <x v="45"/>
    <x v="45"/>
    <m/>
    <x v="1"/>
  </r>
  <r>
    <n v="971"/>
    <x v="6"/>
    <x v="0"/>
    <s v="Line Item"/>
    <s v="N/A"/>
    <x v="46"/>
    <x v="46"/>
    <m/>
    <x v="1"/>
  </r>
  <r>
    <n v="972"/>
    <x v="6"/>
    <x v="0"/>
    <s v="Line Item"/>
    <s v="N/A"/>
    <x v="47"/>
    <x v="47"/>
    <m/>
    <x v="202"/>
  </r>
  <r>
    <n v="973"/>
    <x v="6"/>
    <x v="0"/>
    <s v="Line Item"/>
    <s v="N/A"/>
    <x v="48"/>
    <x v="48"/>
    <m/>
    <x v="1"/>
  </r>
  <r>
    <n v="974"/>
    <x v="6"/>
    <x v="0"/>
    <s v="Line Item"/>
    <s v="N/A"/>
    <x v="49"/>
    <x v="49"/>
    <m/>
    <x v="1"/>
  </r>
  <r>
    <n v="975"/>
    <x v="6"/>
    <x v="0"/>
    <s v="Line Item"/>
    <s v="N/A"/>
    <x v="50"/>
    <x v="50"/>
    <m/>
    <x v="1"/>
  </r>
  <r>
    <n v="976"/>
    <x v="6"/>
    <x v="0"/>
    <s v="Line Item"/>
    <s v="N/A"/>
    <x v="51"/>
    <x v="51"/>
    <m/>
    <x v="1"/>
  </r>
  <r>
    <n v="977"/>
    <x v="6"/>
    <x v="0"/>
    <s v="Total"/>
    <s v="N/A"/>
    <x v="52"/>
    <x v="52"/>
    <m/>
    <x v="203"/>
  </r>
  <r>
    <n v="978"/>
    <x v="6"/>
    <x v="1"/>
    <s v="Line Item"/>
    <s v="Management"/>
    <x v="53"/>
    <x v="53"/>
    <m/>
    <x v="1"/>
  </r>
  <r>
    <n v="979"/>
    <x v="6"/>
    <x v="1"/>
    <s v="Line Item"/>
    <s v="Management"/>
    <x v="54"/>
    <x v="54"/>
    <n v="0.2"/>
    <x v="204"/>
  </r>
  <r>
    <n v="980"/>
    <x v="6"/>
    <x v="1"/>
    <s v="Line Item"/>
    <s v="Management"/>
    <x v="55"/>
    <x v="55"/>
    <m/>
    <x v="1"/>
  </r>
  <r>
    <n v="981"/>
    <x v="6"/>
    <x v="1"/>
    <s v="Line Item"/>
    <s v="Management"/>
    <x v="56"/>
    <x v="56"/>
    <m/>
    <x v="1"/>
  </r>
  <r>
    <n v="982"/>
    <x v="6"/>
    <x v="1"/>
    <s v="Line Item"/>
    <s v="Direct Care"/>
    <x v="57"/>
    <x v="57"/>
    <m/>
    <x v="1"/>
  </r>
  <r>
    <n v="983"/>
    <x v="6"/>
    <x v="1"/>
    <s v="Line Item"/>
    <s v="Direct Care"/>
    <x v="58"/>
    <x v="58"/>
    <m/>
    <x v="1"/>
  </r>
  <r>
    <n v="984"/>
    <x v="6"/>
    <x v="1"/>
    <s v="Line Item"/>
    <s v="Direct Care"/>
    <x v="59"/>
    <x v="59"/>
    <m/>
    <x v="1"/>
  </r>
  <r>
    <n v="985"/>
    <x v="6"/>
    <x v="1"/>
    <s v="Line Item"/>
    <s v="Direct Care"/>
    <x v="60"/>
    <x v="60"/>
    <m/>
    <x v="1"/>
  </r>
  <r>
    <n v="986"/>
    <x v="6"/>
    <x v="1"/>
    <s v="Line Item"/>
    <s v="Direct Care"/>
    <x v="61"/>
    <x v="61"/>
    <m/>
    <x v="1"/>
  </r>
  <r>
    <n v="987"/>
    <x v="6"/>
    <x v="1"/>
    <s v="Line Item"/>
    <s v="Direct Care"/>
    <x v="62"/>
    <x v="62"/>
    <m/>
    <x v="1"/>
  </r>
  <r>
    <n v="988"/>
    <x v="6"/>
    <x v="1"/>
    <s v="Line Item"/>
    <s v="Direct Care"/>
    <x v="63"/>
    <x v="63"/>
    <m/>
    <x v="1"/>
  </r>
  <r>
    <n v="989"/>
    <x v="6"/>
    <x v="1"/>
    <s v="Line Item"/>
    <s v="Direct Care"/>
    <x v="64"/>
    <x v="64"/>
    <m/>
    <x v="1"/>
  </r>
  <r>
    <n v="990"/>
    <x v="6"/>
    <x v="1"/>
    <s v="Line Item"/>
    <s v="Direct Care"/>
    <x v="65"/>
    <x v="65"/>
    <m/>
    <x v="1"/>
  </r>
  <r>
    <n v="991"/>
    <x v="6"/>
    <x v="1"/>
    <s v="Line Item"/>
    <s v="Direct Care"/>
    <x v="66"/>
    <x v="66"/>
    <m/>
    <x v="1"/>
  </r>
  <r>
    <n v="992"/>
    <x v="6"/>
    <x v="1"/>
    <s v="Line Item"/>
    <s v="Direct Care"/>
    <x v="67"/>
    <x v="67"/>
    <m/>
    <x v="1"/>
  </r>
  <r>
    <n v="993"/>
    <x v="6"/>
    <x v="1"/>
    <s v="Line Item"/>
    <s v="Direct Care"/>
    <x v="68"/>
    <x v="68"/>
    <m/>
    <x v="1"/>
  </r>
  <r>
    <n v="994"/>
    <x v="6"/>
    <x v="1"/>
    <s v="Line Item"/>
    <s v="Direct Care"/>
    <x v="69"/>
    <x v="69"/>
    <m/>
    <x v="1"/>
  </r>
  <r>
    <n v="995"/>
    <x v="6"/>
    <x v="1"/>
    <s v="Line Item"/>
    <s v="Direct Care"/>
    <x v="70"/>
    <x v="70"/>
    <m/>
    <x v="1"/>
  </r>
  <r>
    <n v="996"/>
    <x v="6"/>
    <x v="1"/>
    <s v="Line Item"/>
    <s v="Direct Care"/>
    <x v="71"/>
    <x v="71"/>
    <m/>
    <x v="1"/>
  </r>
  <r>
    <n v="997"/>
    <x v="6"/>
    <x v="1"/>
    <s v="Line Item"/>
    <s v="Direct Care"/>
    <x v="72"/>
    <x v="72"/>
    <m/>
    <x v="1"/>
  </r>
  <r>
    <n v="998"/>
    <x v="6"/>
    <x v="1"/>
    <s v="Line Item"/>
    <s v="Direct Care"/>
    <x v="73"/>
    <x v="73"/>
    <m/>
    <x v="1"/>
  </r>
  <r>
    <n v="999"/>
    <x v="6"/>
    <x v="1"/>
    <s v="Line Item"/>
    <s v="Direct Care"/>
    <x v="74"/>
    <x v="74"/>
    <m/>
    <x v="1"/>
  </r>
  <r>
    <n v="1000"/>
    <x v="6"/>
    <x v="1"/>
    <s v="Line Item"/>
    <s v="Direct Care"/>
    <x v="75"/>
    <x v="75"/>
    <m/>
    <x v="1"/>
  </r>
  <r>
    <n v="1001"/>
    <x v="6"/>
    <x v="1"/>
    <s v="Line Item"/>
    <s v="Direct Care"/>
    <x v="76"/>
    <x v="76"/>
    <n v="0.1"/>
    <x v="205"/>
  </r>
  <r>
    <n v="1002"/>
    <x v="6"/>
    <x v="1"/>
    <s v="Line Item"/>
    <s v="Direct Care"/>
    <x v="77"/>
    <x v="77"/>
    <m/>
    <x v="1"/>
  </r>
  <r>
    <n v="1003"/>
    <x v="6"/>
    <x v="1"/>
    <s v="Line Item"/>
    <s v="Direct Care"/>
    <x v="78"/>
    <x v="78"/>
    <m/>
    <x v="1"/>
  </r>
  <r>
    <n v="1004"/>
    <x v="6"/>
    <x v="1"/>
    <s v="Line Item"/>
    <s v="Direct Care"/>
    <x v="79"/>
    <x v="79"/>
    <m/>
    <x v="1"/>
  </r>
  <r>
    <n v="1005"/>
    <x v="6"/>
    <x v="1"/>
    <s v="Line Item"/>
    <s v="Direct Care"/>
    <x v="80"/>
    <x v="80"/>
    <m/>
    <x v="1"/>
  </r>
  <r>
    <n v="1006"/>
    <x v="6"/>
    <x v="1"/>
    <s v="Line Item"/>
    <s v="Direct Care"/>
    <x v="81"/>
    <x v="81"/>
    <m/>
    <x v="1"/>
  </r>
  <r>
    <n v="1007"/>
    <x v="6"/>
    <x v="1"/>
    <s v="Line Item"/>
    <s v="Direct Care"/>
    <x v="82"/>
    <x v="82"/>
    <m/>
    <x v="1"/>
  </r>
  <r>
    <n v="1008"/>
    <x v="6"/>
    <x v="1"/>
    <s v="Line Item"/>
    <s v="Direct Care"/>
    <x v="83"/>
    <x v="83"/>
    <m/>
    <x v="1"/>
  </r>
  <r>
    <n v="1009"/>
    <x v="6"/>
    <x v="1"/>
    <s v="Line Item"/>
    <s v="Direct Care"/>
    <x v="84"/>
    <x v="84"/>
    <m/>
    <x v="1"/>
  </r>
  <r>
    <n v="1010"/>
    <x v="6"/>
    <x v="1"/>
    <s v="Line Item"/>
    <s v="Direct Care"/>
    <x v="85"/>
    <x v="85"/>
    <m/>
    <x v="1"/>
  </r>
  <r>
    <n v="1011"/>
    <x v="6"/>
    <x v="1"/>
    <s v="Line Item"/>
    <s v="Direct Care"/>
    <x v="86"/>
    <x v="86"/>
    <n v="1.47"/>
    <x v="206"/>
  </r>
  <r>
    <n v="1012"/>
    <x v="6"/>
    <x v="1"/>
    <s v="Line Item"/>
    <s v="Clerical/Support"/>
    <x v="87"/>
    <x v="87"/>
    <n v="0.08"/>
    <x v="207"/>
  </r>
  <r>
    <n v="1013"/>
    <x v="6"/>
    <x v="1"/>
    <s v="Line Item"/>
    <s v="Clerical/Support"/>
    <x v="88"/>
    <x v="88"/>
    <m/>
    <x v="1"/>
  </r>
  <r>
    <n v="1014"/>
    <x v="6"/>
    <x v="1"/>
    <s v="Line Item"/>
    <s v="Clerical/Support"/>
    <x v="89"/>
    <x v="89"/>
    <m/>
    <x v="1"/>
  </r>
  <r>
    <n v="1015"/>
    <x v="6"/>
    <x v="1"/>
    <s v="Line Item"/>
    <s v="N/A"/>
    <x v="90"/>
    <x v="90"/>
    <s v="XXXXXX"/>
    <x v="1"/>
  </r>
  <r>
    <n v="1016"/>
    <x v="6"/>
    <x v="1"/>
    <s v="Total"/>
    <s v="N/A"/>
    <x v="91"/>
    <x v="91"/>
    <n v="1.85"/>
    <x v="208"/>
  </r>
  <r>
    <n v="1017"/>
    <x v="6"/>
    <x v="2"/>
    <s v="Total"/>
    <s v="N/A"/>
    <x v="92"/>
    <x v="92"/>
    <n v="1.85"/>
    <x v="208"/>
  </r>
  <r>
    <n v="1018"/>
    <x v="6"/>
    <x v="2"/>
    <s v="Line Item"/>
    <s v="N/A"/>
    <x v="93"/>
    <x v="93"/>
    <m/>
    <x v="1"/>
  </r>
  <r>
    <n v="1019"/>
    <x v="6"/>
    <x v="2"/>
    <s v="Line Item"/>
    <s v="N/A"/>
    <x v="94"/>
    <x v="94"/>
    <m/>
    <x v="1"/>
  </r>
  <r>
    <n v="1020"/>
    <x v="6"/>
    <x v="2"/>
    <s v="Line Item"/>
    <s v="N/A"/>
    <x v="95"/>
    <x v="95"/>
    <m/>
    <x v="1"/>
  </r>
  <r>
    <n v="1021"/>
    <x v="6"/>
    <x v="2"/>
    <s v="Line Item"/>
    <s v="N/A"/>
    <x v="96"/>
    <x v="96"/>
    <m/>
    <x v="1"/>
  </r>
  <r>
    <n v="1022"/>
    <x v="6"/>
    <x v="2"/>
    <s v="Total"/>
    <s v="N/A"/>
    <x v="97"/>
    <x v="97"/>
    <n v="0"/>
    <x v="19"/>
  </r>
  <r>
    <n v="1023"/>
    <x v="6"/>
    <x v="2"/>
    <s v="Line Item"/>
    <s v="N/A"/>
    <x v="98"/>
    <x v="98"/>
    <m/>
    <x v="1"/>
  </r>
  <r>
    <n v="1024"/>
    <x v="6"/>
    <x v="2"/>
    <s v="Total"/>
    <s v="N/A"/>
    <x v="99"/>
    <x v="99"/>
    <n v="1.85"/>
    <x v="208"/>
  </r>
  <r>
    <n v="1025"/>
    <x v="6"/>
    <x v="2"/>
    <s v="Line Item"/>
    <s v="N/A"/>
    <x v="100"/>
    <x v="100"/>
    <m/>
    <x v="209"/>
  </r>
  <r>
    <n v="1026"/>
    <x v="6"/>
    <x v="2"/>
    <s v="Line Item"/>
    <s v="N/A"/>
    <x v="101"/>
    <x v="101"/>
    <m/>
    <x v="210"/>
  </r>
  <r>
    <n v="1027"/>
    <x v="6"/>
    <x v="2"/>
    <s v="Line Item"/>
    <s v="N/A"/>
    <x v="102"/>
    <x v="102"/>
    <m/>
    <x v="211"/>
  </r>
  <r>
    <n v="1028"/>
    <x v="6"/>
    <x v="2"/>
    <s v="Total"/>
    <s v="N/A"/>
    <x v="103"/>
    <x v="103"/>
    <m/>
    <x v="212"/>
  </r>
  <r>
    <n v="1029"/>
    <x v="6"/>
    <x v="2"/>
    <s v="Line Item"/>
    <s v="N/A"/>
    <x v="104"/>
    <x v="104"/>
    <m/>
    <x v="213"/>
  </r>
  <r>
    <n v="1030"/>
    <x v="6"/>
    <x v="2"/>
    <s v="Line Item"/>
    <s v="N/A"/>
    <x v="105"/>
    <x v="105"/>
    <m/>
    <x v="214"/>
  </r>
  <r>
    <n v="1031"/>
    <x v="6"/>
    <x v="2"/>
    <s v="Line Item"/>
    <s v="N/A"/>
    <x v="106"/>
    <x v="106"/>
    <m/>
    <x v="1"/>
  </r>
  <r>
    <n v="1032"/>
    <x v="6"/>
    <x v="2"/>
    <s v="Line Item"/>
    <s v="N/A"/>
    <x v="107"/>
    <x v="107"/>
    <m/>
    <x v="1"/>
  </r>
  <r>
    <n v="1033"/>
    <x v="6"/>
    <x v="2"/>
    <s v="Total"/>
    <s v="N/A"/>
    <x v="108"/>
    <x v="108"/>
    <m/>
    <x v="215"/>
  </r>
  <r>
    <n v="1034"/>
    <x v="6"/>
    <x v="2"/>
    <s v="Line Item"/>
    <s v="N/A"/>
    <x v="109"/>
    <x v="109"/>
    <m/>
    <x v="1"/>
  </r>
  <r>
    <n v="1035"/>
    <x v="6"/>
    <x v="2"/>
    <s v="Line Item"/>
    <s v="N/A"/>
    <x v="110"/>
    <x v="110"/>
    <m/>
    <x v="1"/>
  </r>
  <r>
    <n v="1036"/>
    <x v="6"/>
    <x v="2"/>
    <s v="Line Item"/>
    <s v="N/A"/>
    <x v="111"/>
    <x v="111"/>
    <m/>
    <x v="1"/>
  </r>
  <r>
    <n v="1037"/>
    <x v="6"/>
    <x v="2"/>
    <s v="Line Item"/>
    <s v="N/A"/>
    <x v="112"/>
    <x v="112"/>
    <m/>
    <x v="1"/>
  </r>
  <r>
    <n v="1038"/>
    <x v="6"/>
    <x v="2"/>
    <s v="Line Item"/>
    <s v="N/A"/>
    <x v="113"/>
    <x v="113"/>
    <m/>
    <x v="216"/>
  </r>
  <r>
    <n v="1039"/>
    <x v="6"/>
    <x v="2"/>
    <s v="Line Item"/>
    <s v="N/A"/>
    <x v="114"/>
    <x v="114"/>
    <m/>
    <x v="217"/>
  </r>
  <r>
    <n v="1040"/>
    <x v="6"/>
    <x v="2"/>
    <s v="Line Item"/>
    <s v="N/A"/>
    <x v="115"/>
    <x v="115"/>
    <m/>
    <x v="1"/>
  </r>
  <r>
    <n v="1041"/>
    <x v="6"/>
    <x v="2"/>
    <s v="Line Item"/>
    <s v="N/A"/>
    <x v="116"/>
    <x v="116"/>
    <m/>
    <x v="218"/>
  </r>
  <r>
    <n v="1042"/>
    <x v="6"/>
    <x v="2"/>
    <s v="Line Item"/>
    <s v="N/A"/>
    <x v="117"/>
    <x v="117"/>
    <m/>
    <x v="1"/>
  </r>
  <r>
    <n v="1043"/>
    <x v="6"/>
    <x v="2"/>
    <s v="Line Item"/>
    <s v="N/A"/>
    <x v="118"/>
    <x v="118"/>
    <m/>
    <x v="1"/>
  </r>
  <r>
    <n v="1044"/>
    <x v="6"/>
    <x v="2"/>
    <s v="Line Item"/>
    <s v="N/A"/>
    <x v="119"/>
    <x v="119"/>
    <m/>
    <x v="1"/>
  </r>
  <r>
    <n v="1045"/>
    <x v="6"/>
    <x v="2"/>
    <s v="Line Item"/>
    <s v="N/A"/>
    <x v="120"/>
    <x v="120"/>
    <m/>
    <x v="1"/>
  </r>
  <r>
    <n v="1046"/>
    <x v="6"/>
    <x v="2"/>
    <s v="Line Item"/>
    <s v="N/A"/>
    <x v="121"/>
    <x v="121"/>
    <m/>
    <x v="1"/>
  </r>
  <r>
    <n v="1047"/>
    <x v="6"/>
    <x v="2"/>
    <s v="Line Item"/>
    <s v="N/A"/>
    <x v="122"/>
    <x v="122"/>
    <m/>
    <x v="1"/>
  </r>
  <r>
    <n v="1048"/>
    <x v="6"/>
    <x v="2"/>
    <s v="Line Item"/>
    <s v="N/A"/>
    <x v="123"/>
    <x v="123"/>
    <m/>
    <x v="1"/>
  </r>
  <r>
    <n v="1049"/>
    <x v="6"/>
    <x v="2"/>
    <s v="Line Item"/>
    <s v="N/A"/>
    <x v="124"/>
    <x v="124"/>
    <m/>
    <x v="219"/>
  </r>
  <r>
    <n v="1050"/>
    <x v="6"/>
    <x v="2"/>
    <s v="Line Item"/>
    <s v="N/A"/>
    <x v="125"/>
    <x v="125"/>
    <m/>
    <x v="1"/>
  </r>
  <r>
    <n v="1051"/>
    <x v="6"/>
    <x v="2"/>
    <s v="Line Item"/>
    <s v="N/A"/>
    <x v="126"/>
    <x v="126"/>
    <m/>
    <x v="1"/>
  </r>
  <r>
    <n v="1052"/>
    <x v="6"/>
    <x v="2"/>
    <s v="Total"/>
    <s v="N/A"/>
    <x v="127"/>
    <x v="127"/>
    <m/>
    <x v="220"/>
  </r>
  <r>
    <n v="1053"/>
    <x v="6"/>
    <x v="2"/>
    <s v="Line Item"/>
    <s v="N/A"/>
    <x v="128"/>
    <x v="128"/>
    <m/>
    <x v="221"/>
  </r>
  <r>
    <n v="1054"/>
    <x v="6"/>
    <x v="2"/>
    <s v="Line Item"/>
    <s v="N/A"/>
    <x v="129"/>
    <x v="129"/>
    <m/>
    <x v="222"/>
  </r>
  <r>
    <n v="1055"/>
    <x v="6"/>
    <x v="2"/>
    <s v="Line Item"/>
    <s v="N/A"/>
    <x v="130"/>
    <x v="130"/>
    <m/>
    <x v="1"/>
  </r>
  <r>
    <n v="1056"/>
    <x v="6"/>
    <x v="2"/>
    <s v="Line Item"/>
    <s v="N/A"/>
    <x v="131"/>
    <x v="131"/>
    <m/>
    <x v="184"/>
  </r>
  <r>
    <n v="1057"/>
    <x v="6"/>
    <x v="2"/>
    <s v="Line Item"/>
    <s v="N/A"/>
    <x v="132"/>
    <x v="132"/>
    <m/>
    <x v="1"/>
  </r>
  <r>
    <n v="1058"/>
    <x v="6"/>
    <x v="2"/>
    <s v="Line Item"/>
    <s v="N/A"/>
    <x v="133"/>
    <x v="133"/>
    <m/>
    <x v="1"/>
  </r>
  <r>
    <n v="1059"/>
    <x v="6"/>
    <x v="2"/>
    <s v="Total"/>
    <s v="N/A"/>
    <x v="134"/>
    <x v="134"/>
    <m/>
    <x v="223"/>
  </r>
  <r>
    <n v="1060"/>
    <x v="6"/>
    <x v="2"/>
    <s v="Line Item"/>
    <s v="N/A"/>
    <x v="135"/>
    <x v="135"/>
    <m/>
    <x v="224"/>
  </r>
  <r>
    <n v="1061"/>
    <x v="6"/>
    <x v="2"/>
    <s v="Total"/>
    <s v="N/A"/>
    <x v="136"/>
    <x v="136"/>
    <m/>
    <x v="225"/>
  </r>
  <r>
    <n v="1062"/>
    <x v="6"/>
    <x v="2"/>
    <s v="Line Item"/>
    <s v="N/A"/>
    <x v="137"/>
    <x v="137"/>
    <m/>
    <x v="226"/>
  </r>
  <r>
    <n v="1063"/>
    <x v="6"/>
    <x v="2"/>
    <s v="Line Item"/>
    <s v="N/A"/>
    <x v="138"/>
    <x v="138"/>
    <m/>
    <x v="1"/>
  </r>
  <r>
    <n v="1064"/>
    <x v="6"/>
    <x v="2"/>
    <s v="Total"/>
    <s v="N/A"/>
    <x v="139"/>
    <x v="139"/>
    <m/>
    <x v="227"/>
  </r>
  <r>
    <n v="1065"/>
    <x v="6"/>
    <x v="2"/>
    <s v="Total"/>
    <s v="N/A"/>
    <x v="140"/>
    <x v="140"/>
    <m/>
    <x v="203"/>
  </r>
  <r>
    <n v="1066"/>
    <x v="6"/>
    <x v="2"/>
    <s v="Line Item"/>
    <s v="N/A"/>
    <x v="141"/>
    <x v="141"/>
    <m/>
    <x v="228"/>
  </r>
  <r>
    <n v="1067"/>
    <x v="6"/>
    <x v="3"/>
    <s v="Line Item"/>
    <s v="N/A"/>
    <x v="142"/>
    <x v="142"/>
    <m/>
    <x v="1"/>
  </r>
  <r>
    <n v="1068"/>
    <x v="6"/>
    <x v="3"/>
    <s v="Line Item"/>
    <s v="N/A"/>
    <x v="143"/>
    <x v="143"/>
    <m/>
    <x v="1"/>
  </r>
  <r>
    <n v="1069"/>
    <x v="6"/>
    <x v="3"/>
    <s v="Line Item"/>
    <s v="N/A"/>
    <x v="144"/>
    <x v="144"/>
    <m/>
    <x v="134"/>
  </r>
  <r>
    <n v="1070"/>
    <x v="6"/>
    <x v="3"/>
    <s v="Line Item"/>
    <s v="N/A"/>
    <x v="145"/>
    <x v="145"/>
    <m/>
    <x v="1"/>
  </r>
  <r>
    <n v="1071"/>
    <x v="6"/>
    <x v="3"/>
    <s v="Line Item"/>
    <s v="N/A"/>
    <x v="146"/>
    <x v="146"/>
    <m/>
    <x v="1"/>
  </r>
  <r>
    <n v="1072"/>
    <x v="6"/>
    <x v="3"/>
    <s v="Line Item"/>
    <s v="N/A"/>
    <x v="147"/>
    <x v="147"/>
    <m/>
    <x v="229"/>
  </r>
  <r>
    <n v="1073"/>
    <x v="6"/>
    <x v="3"/>
    <s v="Line Item"/>
    <s v="N/A"/>
    <x v="148"/>
    <x v="148"/>
    <m/>
    <x v="1"/>
  </r>
  <r>
    <n v="1074"/>
    <x v="6"/>
    <x v="3"/>
    <s v="Total"/>
    <s v="N/A"/>
    <x v="149"/>
    <x v="149"/>
    <m/>
    <x v="226"/>
  </r>
  <r>
    <n v="1075"/>
    <x v="6"/>
    <x v="3"/>
    <s v="Total"/>
    <s v="N/A"/>
    <x v="150"/>
    <x v="150"/>
    <m/>
    <x v="226"/>
  </r>
  <r>
    <n v="1076"/>
    <x v="6"/>
    <x v="3"/>
    <s v="Line Item"/>
    <s v="N/A"/>
    <x v="151"/>
    <x v="151"/>
    <m/>
    <x v="230"/>
  </r>
  <r>
    <n v="1077"/>
    <x v="6"/>
    <x v="3"/>
    <s v="Line Item"/>
    <s v="N/A"/>
    <x v="152"/>
    <x v="152"/>
    <m/>
    <x v="1"/>
  </r>
  <r>
    <n v="1078"/>
    <x v="6"/>
    <x v="3"/>
    <s v="Line Item"/>
    <s v="N/A"/>
    <x v="153"/>
    <x v="153"/>
    <m/>
    <x v="231"/>
  </r>
  <r>
    <n v="1079"/>
    <x v="7"/>
    <x v="0"/>
    <s v="Line Item"/>
    <s v="N/A"/>
    <x v="0"/>
    <x v="0"/>
    <m/>
    <x v="1"/>
  </r>
  <r>
    <n v="1080"/>
    <x v="7"/>
    <x v="0"/>
    <s v="Line Item"/>
    <s v="N/A"/>
    <x v="1"/>
    <x v="1"/>
    <m/>
    <x v="1"/>
  </r>
  <r>
    <n v="1081"/>
    <x v="7"/>
    <x v="0"/>
    <s v="Line Item"/>
    <s v="N/A"/>
    <x v="2"/>
    <x v="2"/>
    <m/>
    <x v="1"/>
  </r>
  <r>
    <n v="1082"/>
    <x v="7"/>
    <x v="0"/>
    <s v="Total"/>
    <s v="N/A"/>
    <x v="3"/>
    <x v="3"/>
    <m/>
    <x v="19"/>
  </r>
  <r>
    <n v="1083"/>
    <x v="7"/>
    <x v="0"/>
    <s v="Line Item"/>
    <s v="N/A"/>
    <x v="4"/>
    <x v="4"/>
    <m/>
    <x v="1"/>
  </r>
  <r>
    <n v="1084"/>
    <x v="7"/>
    <x v="0"/>
    <s v="Line Item"/>
    <s v="N/A"/>
    <x v="5"/>
    <x v="5"/>
    <m/>
    <x v="1"/>
  </r>
  <r>
    <n v="1085"/>
    <x v="7"/>
    <x v="0"/>
    <s v="Total"/>
    <s v="N/A"/>
    <x v="6"/>
    <x v="6"/>
    <m/>
    <x v="19"/>
  </r>
  <r>
    <n v="1086"/>
    <x v="7"/>
    <x v="0"/>
    <s v="Line Item"/>
    <s v="N/A"/>
    <x v="7"/>
    <x v="7"/>
    <m/>
    <x v="1"/>
  </r>
  <r>
    <n v="1087"/>
    <x v="7"/>
    <x v="0"/>
    <s v="Line Item"/>
    <s v="N/A"/>
    <x v="8"/>
    <x v="8"/>
    <m/>
    <x v="1"/>
  </r>
  <r>
    <n v="1088"/>
    <x v="7"/>
    <x v="0"/>
    <s v="Line Item"/>
    <s v="N/A"/>
    <x v="9"/>
    <x v="9"/>
    <m/>
    <x v="1"/>
  </r>
  <r>
    <n v="1089"/>
    <x v="7"/>
    <x v="0"/>
    <s v="Line Item"/>
    <s v="N/A"/>
    <x v="10"/>
    <x v="10"/>
    <m/>
    <x v="232"/>
  </r>
  <r>
    <n v="1090"/>
    <x v="7"/>
    <x v="0"/>
    <s v="Line Item"/>
    <s v="N/A"/>
    <x v="11"/>
    <x v="11"/>
    <m/>
    <x v="1"/>
  </r>
  <r>
    <n v="1091"/>
    <x v="7"/>
    <x v="0"/>
    <s v="Line Item"/>
    <s v="N/A"/>
    <x v="12"/>
    <x v="12"/>
    <m/>
    <x v="1"/>
  </r>
  <r>
    <n v="1092"/>
    <x v="7"/>
    <x v="0"/>
    <s v="Line Item"/>
    <s v="N/A"/>
    <x v="13"/>
    <x v="13"/>
    <m/>
    <x v="1"/>
  </r>
  <r>
    <n v="1093"/>
    <x v="7"/>
    <x v="0"/>
    <s v="Line Item"/>
    <s v="N/A"/>
    <x v="14"/>
    <x v="14"/>
    <m/>
    <x v="1"/>
  </r>
  <r>
    <n v="1094"/>
    <x v="7"/>
    <x v="0"/>
    <s v="Line Item"/>
    <s v="N/A"/>
    <x v="15"/>
    <x v="15"/>
    <m/>
    <x v="1"/>
  </r>
  <r>
    <n v="1095"/>
    <x v="7"/>
    <x v="0"/>
    <s v="Line Item"/>
    <s v="N/A"/>
    <x v="16"/>
    <x v="16"/>
    <m/>
    <x v="1"/>
  </r>
  <r>
    <n v="1096"/>
    <x v="7"/>
    <x v="0"/>
    <s v="Line Item"/>
    <s v="N/A"/>
    <x v="17"/>
    <x v="17"/>
    <m/>
    <x v="1"/>
  </r>
  <r>
    <n v="1097"/>
    <x v="7"/>
    <x v="0"/>
    <s v="Line Item"/>
    <s v="N/A"/>
    <x v="18"/>
    <x v="18"/>
    <m/>
    <x v="1"/>
  </r>
  <r>
    <n v="1098"/>
    <x v="7"/>
    <x v="0"/>
    <s v="Line Item"/>
    <s v="N/A"/>
    <x v="19"/>
    <x v="19"/>
    <m/>
    <x v="1"/>
  </r>
  <r>
    <n v="1099"/>
    <x v="7"/>
    <x v="0"/>
    <s v="Line Item"/>
    <s v="N/A"/>
    <x v="20"/>
    <x v="20"/>
    <m/>
    <x v="1"/>
  </r>
  <r>
    <n v="1100"/>
    <x v="7"/>
    <x v="0"/>
    <s v="Line Item"/>
    <s v="N/A"/>
    <x v="21"/>
    <x v="21"/>
    <m/>
    <x v="1"/>
  </r>
  <r>
    <n v="1101"/>
    <x v="7"/>
    <x v="0"/>
    <s v="Line Item"/>
    <s v="N/A"/>
    <x v="22"/>
    <x v="22"/>
    <m/>
    <x v="1"/>
  </r>
  <r>
    <n v="1102"/>
    <x v="7"/>
    <x v="0"/>
    <s v="Line Item"/>
    <s v="N/A"/>
    <x v="23"/>
    <x v="23"/>
    <m/>
    <x v="1"/>
  </r>
  <r>
    <n v="1103"/>
    <x v="7"/>
    <x v="0"/>
    <s v="Line Item"/>
    <s v="N/A"/>
    <x v="24"/>
    <x v="24"/>
    <m/>
    <x v="1"/>
  </r>
  <r>
    <n v="1104"/>
    <x v="7"/>
    <x v="0"/>
    <s v="Line Item"/>
    <s v="N/A"/>
    <x v="25"/>
    <x v="25"/>
    <m/>
    <x v="1"/>
  </r>
  <r>
    <n v="1105"/>
    <x v="7"/>
    <x v="0"/>
    <s v="Line Item"/>
    <s v="N/A"/>
    <x v="26"/>
    <x v="26"/>
    <m/>
    <x v="1"/>
  </r>
  <r>
    <n v="1106"/>
    <x v="7"/>
    <x v="0"/>
    <s v="Line Item"/>
    <s v="N/A"/>
    <x v="27"/>
    <x v="27"/>
    <m/>
    <x v="1"/>
  </r>
  <r>
    <n v="1107"/>
    <x v="7"/>
    <x v="0"/>
    <s v="Line Item"/>
    <s v="N/A"/>
    <x v="28"/>
    <x v="28"/>
    <m/>
    <x v="1"/>
  </r>
  <r>
    <n v="1108"/>
    <x v="7"/>
    <x v="0"/>
    <s v="Line Item"/>
    <s v="N/A"/>
    <x v="29"/>
    <x v="29"/>
    <m/>
    <x v="1"/>
  </r>
  <r>
    <n v="1109"/>
    <x v="7"/>
    <x v="0"/>
    <s v="Line Item"/>
    <s v="N/A"/>
    <x v="30"/>
    <x v="30"/>
    <m/>
    <x v="1"/>
  </r>
  <r>
    <n v="1110"/>
    <x v="7"/>
    <x v="0"/>
    <s v="Line Item"/>
    <s v="N/A"/>
    <x v="31"/>
    <x v="31"/>
    <m/>
    <x v="1"/>
  </r>
  <r>
    <n v="1111"/>
    <x v="7"/>
    <x v="0"/>
    <s v="Line Item"/>
    <s v="N/A"/>
    <x v="32"/>
    <x v="32"/>
    <m/>
    <x v="1"/>
  </r>
  <r>
    <n v="1112"/>
    <x v="7"/>
    <x v="0"/>
    <s v="Line Item"/>
    <s v="N/A"/>
    <x v="33"/>
    <x v="33"/>
    <m/>
    <x v="1"/>
  </r>
  <r>
    <n v="1113"/>
    <x v="7"/>
    <x v="0"/>
    <s v="Line Item"/>
    <s v="N/A"/>
    <x v="34"/>
    <x v="34"/>
    <m/>
    <x v="1"/>
  </r>
  <r>
    <n v="1114"/>
    <x v="7"/>
    <x v="0"/>
    <s v="Line Item"/>
    <s v="N/A"/>
    <x v="35"/>
    <x v="35"/>
    <m/>
    <x v="1"/>
  </r>
  <r>
    <n v="1115"/>
    <x v="7"/>
    <x v="0"/>
    <s v="Line Item"/>
    <s v="N/A"/>
    <x v="36"/>
    <x v="36"/>
    <m/>
    <x v="1"/>
  </r>
  <r>
    <n v="1116"/>
    <x v="7"/>
    <x v="0"/>
    <s v="Line Item"/>
    <s v="N/A"/>
    <x v="37"/>
    <x v="37"/>
    <m/>
    <x v="1"/>
  </r>
  <r>
    <n v="1117"/>
    <x v="7"/>
    <x v="0"/>
    <s v="Line Item"/>
    <s v="N/A"/>
    <x v="38"/>
    <x v="38"/>
    <m/>
    <x v="1"/>
  </r>
  <r>
    <n v="1118"/>
    <x v="7"/>
    <x v="0"/>
    <s v="Line Item"/>
    <s v="N/A"/>
    <x v="39"/>
    <x v="39"/>
    <m/>
    <x v="1"/>
  </r>
  <r>
    <n v="1119"/>
    <x v="7"/>
    <x v="0"/>
    <s v="Line Item"/>
    <s v="N/A"/>
    <x v="40"/>
    <x v="40"/>
    <m/>
    <x v="1"/>
  </r>
  <r>
    <n v="1120"/>
    <x v="7"/>
    <x v="0"/>
    <s v="Line Item"/>
    <s v="N/A"/>
    <x v="41"/>
    <x v="41"/>
    <m/>
    <x v="1"/>
  </r>
  <r>
    <n v="1121"/>
    <x v="7"/>
    <x v="0"/>
    <s v="Total"/>
    <s v="N/A"/>
    <x v="42"/>
    <x v="42"/>
    <m/>
    <x v="232"/>
  </r>
  <r>
    <n v="1122"/>
    <x v="7"/>
    <x v="0"/>
    <s v="Line Item"/>
    <s v="N/A"/>
    <x v="43"/>
    <x v="43"/>
    <m/>
    <x v="1"/>
  </r>
  <r>
    <n v="1123"/>
    <x v="7"/>
    <x v="0"/>
    <s v="Line Item"/>
    <s v="N/A"/>
    <x v="44"/>
    <x v="44"/>
    <m/>
    <x v="1"/>
  </r>
  <r>
    <n v="1124"/>
    <x v="7"/>
    <x v="0"/>
    <s v="Line Item"/>
    <s v="N/A"/>
    <x v="45"/>
    <x v="45"/>
    <m/>
    <x v="1"/>
  </r>
  <r>
    <n v="1125"/>
    <x v="7"/>
    <x v="0"/>
    <s v="Line Item"/>
    <s v="N/A"/>
    <x v="46"/>
    <x v="46"/>
    <m/>
    <x v="1"/>
  </r>
  <r>
    <n v="1126"/>
    <x v="7"/>
    <x v="0"/>
    <s v="Line Item"/>
    <s v="N/A"/>
    <x v="47"/>
    <x v="47"/>
    <m/>
    <x v="1"/>
  </r>
  <r>
    <n v="1127"/>
    <x v="7"/>
    <x v="0"/>
    <s v="Line Item"/>
    <s v="N/A"/>
    <x v="48"/>
    <x v="48"/>
    <m/>
    <x v="1"/>
  </r>
  <r>
    <n v="1128"/>
    <x v="7"/>
    <x v="0"/>
    <s v="Line Item"/>
    <s v="N/A"/>
    <x v="49"/>
    <x v="49"/>
    <m/>
    <x v="1"/>
  </r>
  <r>
    <n v="1129"/>
    <x v="7"/>
    <x v="0"/>
    <s v="Line Item"/>
    <s v="N/A"/>
    <x v="50"/>
    <x v="50"/>
    <m/>
    <x v="1"/>
  </r>
  <r>
    <n v="1130"/>
    <x v="7"/>
    <x v="0"/>
    <s v="Line Item"/>
    <s v="N/A"/>
    <x v="51"/>
    <x v="51"/>
    <m/>
    <x v="1"/>
  </r>
  <r>
    <n v="1131"/>
    <x v="7"/>
    <x v="0"/>
    <s v="Total"/>
    <s v="N/A"/>
    <x v="52"/>
    <x v="52"/>
    <m/>
    <x v="232"/>
  </r>
  <r>
    <n v="1132"/>
    <x v="7"/>
    <x v="1"/>
    <s v="Line Item"/>
    <s v="Management"/>
    <x v="53"/>
    <x v="53"/>
    <n v="0.2"/>
    <x v="233"/>
  </r>
  <r>
    <n v="1133"/>
    <x v="7"/>
    <x v="1"/>
    <s v="Line Item"/>
    <s v="Management"/>
    <x v="54"/>
    <x v="54"/>
    <m/>
    <x v="1"/>
  </r>
  <r>
    <n v="1134"/>
    <x v="7"/>
    <x v="1"/>
    <s v="Line Item"/>
    <s v="Management"/>
    <x v="55"/>
    <x v="55"/>
    <m/>
    <x v="1"/>
  </r>
  <r>
    <n v="1135"/>
    <x v="7"/>
    <x v="1"/>
    <s v="Line Item"/>
    <s v="Management"/>
    <x v="56"/>
    <x v="56"/>
    <m/>
    <x v="1"/>
  </r>
  <r>
    <n v="1136"/>
    <x v="7"/>
    <x v="1"/>
    <s v="Line Item"/>
    <s v="Direct Care"/>
    <x v="57"/>
    <x v="57"/>
    <m/>
    <x v="1"/>
  </r>
  <r>
    <n v="1137"/>
    <x v="7"/>
    <x v="1"/>
    <s v="Line Item"/>
    <s v="Direct Care"/>
    <x v="58"/>
    <x v="58"/>
    <m/>
    <x v="1"/>
  </r>
  <r>
    <n v="1138"/>
    <x v="7"/>
    <x v="1"/>
    <s v="Line Item"/>
    <s v="Direct Care"/>
    <x v="59"/>
    <x v="59"/>
    <m/>
    <x v="1"/>
  </r>
  <r>
    <n v="1139"/>
    <x v="7"/>
    <x v="1"/>
    <s v="Line Item"/>
    <s v="Direct Care"/>
    <x v="60"/>
    <x v="60"/>
    <m/>
    <x v="1"/>
  </r>
  <r>
    <n v="1140"/>
    <x v="7"/>
    <x v="1"/>
    <s v="Line Item"/>
    <s v="Direct Care"/>
    <x v="61"/>
    <x v="61"/>
    <m/>
    <x v="1"/>
  </r>
  <r>
    <n v="1141"/>
    <x v="7"/>
    <x v="1"/>
    <s v="Line Item"/>
    <s v="Direct Care"/>
    <x v="62"/>
    <x v="62"/>
    <m/>
    <x v="1"/>
  </r>
  <r>
    <n v="1142"/>
    <x v="7"/>
    <x v="1"/>
    <s v="Line Item"/>
    <s v="Direct Care"/>
    <x v="63"/>
    <x v="63"/>
    <m/>
    <x v="1"/>
  </r>
  <r>
    <n v="1143"/>
    <x v="7"/>
    <x v="1"/>
    <s v="Line Item"/>
    <s v="Direct Care"/>
    <x v="64"/>
    <x v="64"/>
    <m/>
    <x v="1"/>
  </r>
  <r>
    <n v="1144"/>
    <x v="7"/>
    <x v="1"/>
    <s v="Line Item"/>
    <s v="Direct Care"/>
    <x v="65"/>
    <x v="65"/>
    <m/>
    <x v="1"/>
  </r>
  <r>
    <n v="1145"/>
    <x v="7"/>
    <x v="1"/>
    <s v="Line Item"/>
    <s v="Direct Care"/>
    <x v="66"/>
    <x v="66"/>
    <m/>
    <x v="1"/>
  </r>
  <r>
    <n v="1146"/>
    <x v="7"/>
    <x v="1"/>
    <s v="Line Item"/>
    <s v="Direct Care"/>
    <x v="67"/>
    <x v="67"/>
    <m/>
    <x v="1"/>
  </r>
  <r>
    <n v="1147"/>
    <x v="7"/>
    <x v="1"/>
    <s v="Line Item"/>
    <s v="Direct Care"/>
    <x v="68"/>
    <x v="68"/>
    <m/>
    <x v="1"/>
  </r>
  <r>
    <n v="1148"/>
    <x v="7"/>
    <x v="1"/>
    <s v="Line Item"/>
    <s v="Direct Care"/>
    <x v="69"/>
    <x v="69"/>
    <m/>
    <x v="1"/>
  </r>
  <r>
    <n v="1149"/>
    <x v="7"/>
    <x v="1"/>
    <s v="Line Item"/>
    <s v="Direct Care"/>
    <x v="70"/>
    <x v="70"/>
    <m/>
    <x v="1"/>
  </r>
  <r>
    <n v="1150"/>
    <x v="7"/>
    <x v="1"/>
    <s v="Line Item"/>
    <s v="Direct Care"/>
    <x v="71"/>
    <x v="71"/>
    <m/>
    <x v="1"/>
  </r>
  <r>
    <n v="1151"/>
    <x v="7"/>
    <x v="1"/>
    <s v="Line Item"/>
    <s v="Direct Care"/>
    <x v="72"/>
    <x v="72"/>
    <m/>
    <x v="1"/>
  </r>
  <r>
    <n v="1152"/>
    <x v="7"/>
    <x v="1"/>
    <s v="Line Item"/>
    <s v="Direct Care"/>
    <x v="73"/>
    <x v="73"/>
    <m/>
    <x v="1"/>
  </r>
  <r>
    <n v="1153"/>
    <x v="7"/>
    <x v="1"/>
    <s v="Line Item"/>
    <s v="Direct Care"/>
    <x v="74"/>
    <x v="74"/>
    <m/>
    <x v="1"/>
  </r>
  <r>
    <n v="1154"/>
    <x v="7"/>
    <x v="1"/>
    <s v="Line Item"/>
    <s v="Direct Care"/>
    <x v="75"/>
    <x v="75"/>
    <m/>
    <x v="1"/>
  </r>
  <r>
    <n v="1155"/>
    <x v="7"/>
    <x v="1"/>
    <s v="Line Item"/>
    <s v="Direct Care"/>
    <x v="76"/>
    <x v="76"/>
    <m/>
    <x v="1"/>
  </r>
  <r>
    <n v="1156"/>
    <x v="7"/>
    <x v="1"/>
    <s v="Line Item"/>
    <s v="Direct Care"/>
    <x v="77"/>
    <x v="77"/>
    <m/>
    <x v="1"/>
  </r>
  <r>
    <n v="1157"/>
    <x v="7"/>
    <x v="1"/>
    <s v="Line Item"/>
    <s v="Direct Care"/>
    <x v="78"/>
    <x v="78"/>
    <m/>
    <x v="1"/>
  </r>
  <r>
    <n v="1158"/>
    <x v="7"/>
    <x v="1"/>
    <s v="Line Item"/>
    <s v="Direct Care"/>
    <x v="79"/>
    <x v="79"/>
    <m/>
    <x v="1"/>
  </r>
  <r>
    <n v="1159"/>
    <x v="7"/>
    <x v="1"/>
    <s v="Line Item"/>
    <s v="Direct Care"/>
    <x v="80"/>
    <x v="80"/>
    <m/>
    <x v="1"/>
  </r>
  <r>
    <n v="1160"/>
    <x v="7"/>
    <x v="1"/>
    <s v="Line Item"/>
    <s v="Direct Care"/>
    <x v="81"/>
    <x v="81"/>
    <m/>
    <x v="1"/>
  </r>
  <r>
    <n v="1161"/>
    <x v="7"/>
    <x v="1"/>
    <s v="Line Item"/>
    <s v="Direct Care"/>
    <x v="82"/>
    <x v="82"/>
    <n v="1"/>
    <x v="234"/>
  </r>
  <r>
    <n v="1162"/>
    <x v="7"/>
    <x v="1"/>
    <s v="Line Item"/>
    <s v="Direct Care"/>
    <x v="83"/>
    <x v="83"/>
    <m/>
    <x v="1"/>
  </r>
  <r>
    <n v="1163"/>
    <x v="7"/>
    <x v="1"/>
    <s v="Line Item"/>
    <s v="Direct Care"/>
    <x v="84"/>
    <x v="84"/>
    <m/>
    <x v="1"/>
  </r>
  <r>
    <n v="1164"/>
    <x v="7"/>
    <x v="1"/>
    <s v="Line Item"/>
    <s v="Direct Care"/>
    <x v="85"/>
    <x v="85"/>
    <m/>
    <x v="1"/>
  </r>
  <r>
    <n v="1165"/>
    <x v="7"/>
    <x v="1"/>
    <s v="Line Item"/>
    <s v="Direct Care"/>
    <x v="86"/>
    <x v="86"/>
    <m/>
    <x v="1"/>
  </r>
  <r>
    <n v="1166"/>
    <x v="7"/>
    <x v="1"/>
    <s v="Line Item"/>
    <s v="Clerical/Support"/>
    <x v="87"/>
    <x v="87"/>
    <m/>
    <x v="1"/>
  </r>
  <r>
    <n v="1167"/>
    <x v="7"/>
    <x v="1"/>
    <s v="Line Item"/>
    <s v="Clerical/Support"/>
    <x v="88"/>
    <x v="88"/>
    <m/>
    <x v="1"/>
  </r>
  <r>
    <n v="1168"/>
    <x v="7"/>
    <x v="1"/>
    <s v="Line Item"/>
    <s v="Clerical/Support"/>
    <x v="89"/>
    <x v="89"/>
    <m/>
    <x v="1"/>
  </r>
  <r>
    <n v="1169"/>
    <x v="7"/>
    <x v="1"/>
    <s v="Line Item"/>
    <s v="N/A"/>
    <x v="90"/>
    <x v="90"/>
    <s v="XXXXXX"/>
    <x v="1"/>
  </r>
  <r>
    <n v="1170"/>
    <x v="7"/>
    <x v="1"/>
    <s v="Total"/>
    <s v="N/A"/>
    <x v="91"/>
    <x v="91"/>
    <n v="1.2"/>
    <x v="235"/>
  </r>
  <r>
    <n v="1171"/>
    <x v="7"/>
    <x v="2"/>
    <s v="Total"/>
    <s v="N/A"/>
    <x v="92"/>
    <x v="92"/>
    <n v="1.2"/>
    <x v="235"/>
  </r>
  <r>
    <n v="1172"/>
    <x v="7"/>
    <x v="2"/>
    <s v="Line Item"/>
    <s v="N/A"/>
    <x v="93"/>
    <x v="93"/>
    <m/>
    <x v="1"/>
  </r>
  <r>
    <n v="1173"/>
    <x v="7"/>
    <x v="2"/>
    <s v="Line Item"/>
    <s v="N/A"/>
    <x v="94"/>
    <x v="94"/>
    <m/>
    <x v="1"/>
  </r>
  <r>
    <n v="1174"/>
    <x v="7"/>
    <x v="2"/>
    <s v="Line Item"/>
    <s v="N/A"/>
    <x v="95"/>
    <x v="95"/>
    <m/>
    <x v="1"/>
  </r>
  <r>
    <n v="1175"/>
    <x v="7"/>
    <x v="2"/>
    <s v="Line Item"/>
    <s v="N/A"/>
    <x v="96"/>
    <x v="96"/>
    <m/>
    <x v="1"/>
  </r>
  <r>
    <n v="1176"/>
    <x v="7"/>
    <x v="2"/>
    <s v="Total"/>
    <s v="N/A"/>
    <x v="97"/>
    <x v="97"/>
    <n v="0"/>
    <x v="19"/>
  </r>
  <r>
    <n v="1177"/>
    <x v="7"/>
    <x v="2"/>
    <s v="Line Item"/>
    <s v="N/A"/>
    <x v="98"/>
    <x v="98"/>
    <m/>
    <x v="1"/>
  </r>
  <r>
    <n v="1178"/>
    <x v="7"/>
    <x v="2"/>
    <s v="Total"/>
    <s v="N/A"/>
    <x v="99"/>
    <x v="99"/>
    <n v="1.2"/>
    <x v="235"/>
  </r>
  <r>
    <n v="1179"/>
    <x v="7"/>
    <x v="2"/>
    <s v="Line Item"/>
    <s v="N/A"/>
    <x v="100"/>
    <x v="100"/>
    <m/>
    <x v="236"/>
  </r>
  <r>
    <n v="1180"/>
    <x v="7"/>
    <x v="2"/>
    <s v="Line Item"/>
    <s v="N/A"/>
    <x v="101"/>
    <x v="101"/>
    <m/>
    <x v="21"/>
  </r>
  <r>
    <n v="1181"/>
    <x v="7"/>
    <x v="2"/>
    <s v="Line Item"/>
    <s v="N/A"/>
    <x v="102"/>
    <x v="102"/>
    <m/>
    <x v="1"/>
  </r>
  <r>
    <n v="1182"/>
    <x v="7"/>
    <x v="2"/>
    <s v="Total"/>
    <s v="N/A"/>
    <x v="103"/>
    <x v="103"/>
    <m/>
    <x v="237"/>
  </r>
  <r>
    <n v="1183"/>
    <x v="7"/>
    <x v="2"/>
    <s v="Line Item"/>
    <s v="N/A"/>
    <x v="104"/>
    <x v="104"/>
    <m/>
    <x v="1"/>
  </r>
  <r>
    <n v="1184"/>
    <x v="7"/>
    <x v="2"/>
    <s v="Line Item"/>
    <s v="N/A"/>
    <x v="105"/>
    <x v="105"/>
    <m/>
    <x v="238"/>
  </r>
  <r>
    <n v="1185"/>
    <x v="7"/>
    <x v="2"/>
    <s v="Line Item"/>
    <s v="N/A"/>
    <x v="106"/>
    <x v="106"/>
    <m/>
    <x v="239"/>
  </r>
  <r>
    <n v="1186"/>
    <x v="7"/>
    <x v="2"/>
    <s v="Line Item"/>
    <s v="N/A"/>
    <x v="107"/>
    <x v="107"/>
    <m/>
    <x v="240"/>
  </r>
  <r>
    <n v="1187"/>
    <x v="7"/>
    <x v="2"/>
    <s v="Total"/>
    <s v="N/A"/>
    <x v="108"/>
    <x v="108"/>
    <m/>
    <x v="241"/>
  </r>
  <r>
    <n v="1188"/>
    <x v="7"/>
    <x v="2"/>
    <s v="Line Item"/>
    <s v="N/A"/>
    <x v="109"/>
    <x v="109"/>
    <m/>
    <x v="1"/>
  </r>
  <r>
    <n v="1189"/>
    <x v="7"/>
    <x v="2"/>
    <s v="Line Item"/>
    <s v="N/A"/>
    <x v="110"/>
    <x v="110"/>
    <m/>
    <x v="1"/>
  </r>
  <r>
    <n v="1190"/>
    <x v="7"/>
    <x v="2"/>
    <s v="Line Item"/>
    <s v="N/A"/>
    <x v="111"/>
    <x v="111"/>
    <m/>
    <x v="1"/>
  </r>
  <r>
    <n v="1191"/>
    <x v="7"/>
    <x v="2"/>
    <s v="Line Item"/>
    <s v="N/A"/>
    <x v="112"/>
    <x v="112"/>
    <m/>
    <x v="1"/>
  </r>
  <r>
    <n v="1192"/>
    <x v="7"/>
    <x v="2"/>
    <s v="Line Item"/>
    <s v="N/A"/>
    <x v="113"/>
    <x v="113"/>
    <m/>
    <x v="116"/>
  </r>
  <r>
    <n v="1193"/>
    <x v="7"/>
    <x v="2"/>
    <s v="Line Item"/>
    <s v="N/A"/>
    <x v="114"/>
    <x v="114"/>
    <m/>
    <x v="242"/>
  </r>
  <r>
    <n v="1194"/>
    <x v="7"/>
    <x v="2"/>
    <s v="Line Item"/>
    <s v="N/A"/>
    <x v="115"/>
    <x v="115"/>
    <m/>
    <x v="1"/>
  </r>
  <r>
    <n v="1195"/>
    <x v="7"/>
    <x v="2"/>
    <s v="Line Item"/>
    <s v="N/A"/>
    <x v="116"/>
    <x v="116"/>
    <m/>
    <x v="1"/>
  </r>
  <r>
    <n v="1196"/>
    <x v="7"/>
    <x v="2"/>
    <s v="Line Item"/>
    <s v="N/A"/>
    <x v="117"/>
    <x v="117"/>
    <m/>
    <x v="1"/>
  </r>
  <r>
    <n v="1197"/>
    <x v="7"/>
    <x v="2"/>
    <s v="Line Item"/>
    <s v="N/A"/>
    <x v="118"/>
    <x v="118"/>
    <m/>
    <x v="1"/>
  </r>
  <r>
    <n v="1198"/>
    <x v="7"/>
    <x v="2"/>
    <s v="Line Item"/>
    <s v="N/A"/>
    <x v="119"/>
    <x v="119"/>
    <m/>
    <x v="1"/>
  </r>
  <r>
    <n v="1199"/>
    <x v="7"/>
    <x v="2"/>
    <s v="Line Item"/>
    <s v="N/A"/>
    <x v="120"/>
    <x v="120"/>
    <m/>
    <x v="1"/>
  </r>
  <r>
    <n v="1200"/>
    <x v="7"/>
    <x v="2"/>
    <s v="Line Item"/>
    <s v="N/A"/>
    <x v="121"/>
    <x v="121"/>
    <m/>
    <x v="1"/>
  </r>
  <r>
    <n v="1201"/>
    <x v="7"/>
    <x v="2"/>
    <s v="Line Item"/>
    <s v="N/A"/>
    <x v="122"/>
    <x v="122"/>
    <m/>
    <x v="1"/>
  </r>
  <r>
    <n v="1202"/>
    <x v="7"/>
    <x v="2"/>
    <s v="Line Item"/>
    <s v="N/A"/>
    <x v="123"/>
    <x v="123"/>
    <m/>
    <x v="1"/>
  </r>
  <r>
    <n v="1203"/>
    <x v="7"/>
    <x v="2"/>
    <s v="Line Item"/>
    <s v="N/A"/>
    <x v="124"/>
    <x v="124"/>
    <m/>
    <x v="1"/>
  </r>
  <r>
    <n v="1204"/>
    <x v="7"/>
    <x v="2"/>
    <s v="Line Item"/>
    <s v="N/A"/>
    <x v="125"/>
    <x v="125"/>
    <m/>
    <x v="1"/>
  </r>
  <r>
    <n v="1205"/>
    <x v="7"/>
    <x v="2"/>
    <s v="Line Item"/>
    <s v="N/A"/>
    <x v="126"/>
    <x v="126"/>
    <m/>
    <x v="1"/>
  </r>
  <r>
    <n v="1206"/>
    <x v="7"/>
    <x v="2"/>
    <s v="Total"/>
    <s v="N/A"/>
    <x v="127"/>
    <x v="127"/>
    <m/>
    <x v="243"/>
  </r>
  <r>
    <n v="1207"/>
    <x v="7"/>
    <x v="2"/>
    <s v="Line Item"/>
    <s v="N/A"/>
    <x v="128"/>
    <x v="128"/>
    <m/>
    <x v="244"/>
  </r>
  <r>
    <n v="1208"/>
    <x v="7"/>
    <x v="2"/>
    <s v="Line Item"/>
    <s v="N/A"/>
    <x v="129"/>
    <x v="129"/>
    <m/>
    <x v="245"/>
  </r>
  <r>
    <n v="1209"/>
    <x v="7"/>
    <x v="2"/>
    <s v="Line Item"/>
    <s v="N/A"/>
    <x v="130"/>
    <x v="130"/>
    <m/>
    <x v="1"/>
  </r>
  <r>
    <n v="1210"/>
    <x v="7"/>
    <x v="2"/>
    <s v="Line Item"/>
    <s v="N/A"/>
    <x v="131"/>
    <x v="131"/>
    <m/>
    <x v="1"/>
  </r>
  <r>
    <n v="1211"/>
    <x v="7"/>
    <x v="2"/>
    <s v="Line Item"/>
    <s v="N/A"/>
    <x v="132"/>
    <x v="132"/>
    <m/>
    <x v="1"/>
  </r>
  <r>
    <n v="1212"/>
    <x v="7"/>
    <x v="2"/>
    <s v="Line Item"/>
    <s v="N/A"/>
    <x v="133"/>
    <x v="133"/>
    <m/>
    <x v="1"/>
  </r>
  <r>
    <n v="1213"/>
    <x v="7"/>
    <x v="2"/>
    <s v="Total"/>
    <s v="N/A"/>
    <x v="134"/>
    <x v="134"/>
    <m/>
    <x v="246"/>
  </r>
  <r>
    <n v="1214"/>
    <x v="7"/>
    <x v="2"/>
    <s v="Line Item"/>
    <s v="N/A"/>
    <x v="135"/>
    <x v="135"/>
    <m/>
    <x v="247"/>
  </r>
  <r>
    <n v="1215"/>
    <x v="7"/>
    <x v="2"/>
    <s v="Total"/>
    <s v="N/A"/>
    <x v="136"/>
    <x v="136"/>
    <m/>
    <x v="248"/>
  </r>
  <r>
    <n v="1216"/>
    <x v="7"/>
    <x v="2"/>
    <s v="Line Item"/>
    <s v="N/A"/>
    <x v="137"/>
    <x v="137"/>
    <m/>
    <x v="1"/>
  </r>
  <r>
    <n v="1217"/>
    <x v="7"/>
    <x v="2"/>
    <s v="Line Item"/>
    <s v="N/A"/>
    <x v="138"/>
    <x v="138"/>
    <m/>
    <x v="1"/>
  </r>
  <r>
    <n v="1218"/>
    <x v="7"/>
    <x v="2"/>
    <s v="Total"/>
    <s v="N/A"/>
    <x v="139"/>
    <x v="139"/>
    <m/>
    <x v="248"/>
  </r>
  <r>
    <n v="1219"/>
    <x v="7"/>
    <x v="2"/>
    <s v="Total"/>
    <s v="N/A"/>
    <x v="140"/>
    <x v="140"/>
    <m/>
    <x v="232"/>
  </r>
  <r>
    <n v="1220"/>
    <x v="7"/>
    <x v="2"/>
    <s v="Line Item"/>
    <s v="N/A"/>
    <x v="141"/>
    <x v="141"/>
    <m/>
    <x v="249"/>
  </r>
  <r>
    <n v="1221"/>
    <x v="7"/>
    <x v="3"/>
    <s v="Line Item"/>
    <s v="N/A"/>
    <x v="142"/>
    <x v="142"/>
    <m/>
    <x v="1"/>
  </r>
  <r>
    <n v="1222"/>
    <x v="7"/>
    <x v="3"/>
    <s v="Line Item"/>
    <s v="N/A"/>
    <x v="143"/>
    <x v="143"/>
    <m/>
    <x v="1"/>
  </r>
  <r>
    <n v="1223"/>
    <x v="7"/>
    <x v="3"/>
    <s v="Line Item"/>
    <s v="N/A"/>
    <x v="144"/>
    <x v="144"/>
    <m/>
    <x v="1"/>
  </r>
  <r>
    <n v="1224"/>
    <x v="7"/>
    <x v="3"/>
    <s v="Line Item"/>
    <s v="N/A"/>
    <x v="145"/>
    <x v="145"/>
    <m/>
    <x v="1"/>
  </r>
  <r>
    <n v="1225"/>
    <x v="7"/>
    <x v="3"/>
    <s v="Line Item"/>
    <s v="N/A"/>
    <x v="146"/>
    <x v="146"/>
    <m/>
    <x v="1"/>
  </r>
  <r>
    <n v="1226"/>
    <x v="7"/>
    <x v="3"/>
    <s v="Line Item"/>
    <s v="N/A"/>
    <x v="147"/>
    <x v="147"/>
    <m/>
    <x v="1"/>
  </r>
  <r>
    <n v="1227"/>
    <x v="7"/>
    <x v="3"/>
    <s v="Line Item"/>
    <s v="N/A"/>
    <x v="148"/>
    <x v="148"/>
    <m/>
    <x v="1"/>
  </r>
  <r>
    <n v="1228"/>
    <x v="7"/>
    <x v="3"/>
    <s v="Total"/>
    <s v="N/A"/>
    <x v="149"/>
    <x v="149"/>
    <m/>
    <x v="19"/>
  </r>
  <r>
    <n v="1229"/>
    <x v="7"/>
    <x v="3"/>
    <s v="Total"/>
    <s v="N/A"/>
    <x v="150"/>
    <x v="150"/>
    <m/>
    <x v="19"/>
  </r>
  <r>
    <n v="1230"/>
    <x v="7"/>
    <x v="3"/>
    <s v="Line Item"/>
    <s v="N/A"/>
    <x v="151"/>
    <x v="151"/>
    <m/>
    <x v="19"/>
  </r>
  <r>
    <n v="1231"/>
    <x v="7"/>
    <x v="3"/>
    <s v="Line Item"/>
    <s v="N/A"/>
    <x v="152"/>
    <x v="152"/>
    <m/>
    <x v="1"/>
  </r>
  <r>
    <n v="1232"/>
    <x v="7"/>
    <x v="3"/>
    <s v="Line Item"/>
    <s v="N/A"/>
    <x v="153"/>
    <x v="153"/>
    <m/>
    <x v="19"/>
  </r>
  <r>
    <n v="1233"/>
    <x v="8"/>
    <x v="0"/>
    <s v="Line Item"/>
    <s v="N/A"/>
    <x v="0"/>
    <x v="0"/>
    <m/>
    <x v="1"/>
  </r>
  <r>
    <n v="1234"/>
    <x v="8"/>
    <x v="0"/>
    <s v="Line Item"/>
    <s v="N/A"/>
    <x v="1"/>
    <x v="1"/>
    <m/>
    <x v="1"/>
  </r>
  <r>
    <n v="1235"/>
    <x v="8"/>
    <x v="0"/>
    <s v="Line Item"/>
    <s v="N/A"/>
    <x v="2"/>
    <x v="2"/>
    <m/>
    <x v="1"/>
  </r>
  <r>
    <n v="1236"/>
    <x v="8"/>
    <x v="0"/>
    <s v="Total"/>
    <s v="N/A"/>
    <x v="3"/>
    <x v="3"/>
    <m/>
    <x v="19"/>
  </r>
  <r>
    <n v="1237"/>
    <x v="8"/>
    <x v="0"/>
    <s v="Line Item"/>
    <s v="N/A"/>
    <x v="4"/>
    <x v="4"/>
    <m/>
    <x v="1"/>
  </r>
  <r>
    <n v="1238"/>
    <x v="8"/>
    <x v="0"/>
    <s v="Line Item"/>
    <s v="N/A"/>
    <x v="5"/>
    <x v="5"/>
    <m/>
    <x v="1"/>
  </r>
  <r>
    <n v="1239"/>
    <x v="8"/>
    <x v="0"/>
    <s v="Total"/>
    <s v="N/A"/>
    <x v="6"/>
    <x v="6"/>
    <m/>
    <x v="19"/>
  </r>
  <r>
    <n v="1240"/>
    <x v="8"/>
    <x v="0"/>
    <s v="Line Item"/>
    <s v="N/A"/>
    <x v="7"/>
    <x v="7"/>
    <m/>
    <x v="1"/>
  </r>
  <r>
    <n v="1241"/>
    <x v="8"/>
    <x v="0"/>
    <s v="Line Item"/>
    <s v="N/A"/>
    <x v="8"/>
    <x v="8"/>
    <m/>
    <x v="1"/>
  </r>
  <r>
    <n v="1242"/>
    <x v="8"/>
    <x v="0"/>
    <s v="Line Item"/>
    <s v="N/A"/>
    <x v="9"/>
    <x v="9"/>
    <m/>
    <x v="1"/>
  </r>
  <r>
    <n v="1243"/>
    <x v="8"/>
    <x v="0"/>
    <s v="Line Item"/>
    <s v="N/A"/>
    <x v="10"/>
    <x v="10"/>
    <m/>
    <x v="250"/>
  </r>
  <r>
    <n v="1244"/>
    <x v="8"/>
    <x v="0"/>
    <s v="Line Item"/>
    <s v="N/A"/>
    <x v="11"/>
    <x v="11"/>
    <m/>
    <x v="1"/>
  </r>
  <r>
    <n v="1245"/>
    <x v="8"/>
    <x v="0"/>
    <s v="Line Item"/>
    <s v="N/A"/>
    <x v="12"/>
    <x v="12"/>
    <m/>
    <x v="1"/>
  </r>
  <r>
    <n v="1246"/>
    <x v="8"/>
    <x v="0"/>
    <s v="Line Item"/>
    <s v="N/A"/>
    <x v="13"/>
    <x v="13"/>
    <m/>
    <x v="1"/>
  </r>
  <r>
    <n v="1247"/>
    <x v="8"/>
    <x v="0"/>
    <s v="Line Item"/>
    <s v="N/A"/>
    <x v="14"/>
    <x v="14"/>
    <m/>
    <x v="1"/>
  </r>
  <r>
    <n v="1248"/>
    <x v="8"/>
    <x v="0"/>
    <s v="Line Item"/>
    <s v="N/A"/>
    <x v="15"/>
    <x v="15"/>
    <m/>
    <x v="1"/>
  </r>
  <r>
    <n v="1249"/>
    <x v="8"/>
    <x v="0"/>
    <s v="Line Item"/>
    <s v="N/A"/>
    <x v="16"/>
    <x v="16"/>
    <m/>
    <x v="1"/>
  </r>
  <r>
    <n v="1250"/>
    <x v="8"/>
    <x v="0"/>
    <s v="Line Item"/>
    <s v="N/A"/>
    <x v="17"/>
    <x v="17"/>
    <m/>
    <x v="1"/>
  </r>
  <r>
    <n v="1251"/>
    <x v="8"/>
    <x v="0"/>
    <s v="Line Item"/>
    <s v="N/A"/>
    <x v="18"/>
    <x v="18"/>
    <m/>
    <x v="1"/>
  </r>
  <r>
    <n v="1252"/>
    <x v="8"/>
    <x v="0"/>
    <s v="Line Item"/>
    <s v="N/A"/>
    <x v="19"/>
    <x v="19"/>
    <m/>
    <x v="1"/>
  </r>
  <r>
    <n v="1253"/>
    <x v="8"/>
    <x v="0"/>
    <s v="Line Item"/>
    <s v="N/A"/>
    <x v="20"/>
    <x v="20"/>
    <m/>
    <x v="1"/>
  </r>
  <r>
    <n v="1254"/>
    <x v="8"/>
    <x v="0"/>
    <s v="Line Item"/>
    <s v="N/A"/>
    <x v="21"/>
    <x v="21"/>
    <m/>
    <x v="1"/>
  </r>
  <r>
    <n v="1255"/>
    <x v="8"/>
    <x v="0"/>
    <s v="Line Item"/>
    <s v="N/A"/>
    <x v="22"/>
    <x v="22"/>
    <m/>
    <x v="1"/>
  </r>
  <r>
    <n v="1256"/>
    <x v="8"/>
    <x v="0"/>
    <s v="Line Item"/>
    <s v="N/A"/>
    <x v="23"/>
    <x v="23"/>
    <m/>
    <x v="1"/>
  </r>
  <r>
    <n v="1257"/>
    <x v="8"/>
    <x v="0"/>
    <s v="Line Item"/>
    <s v="N/A"/>
    <x v="24"/>
    <x v="24"/>
    <m/>
    <x v="1"/>
  </r>
  <r>
    <n v="1258"/>
    <x v="8"/>
    <x v="0"/>
    <s v="Line Item"/>
    <s v="N/A"/>
    <x v="25"/>
    <x v="25"/>
    <m/>
    <x v="1"/>
  </r>
  <r>
    <n v="1259"/>
    <x v="8"/>
    <x v="0"/>
    <s v="Line Item"/>
    <s v="N/A"/>
    <x v="26"/>
    <x v="26"/>
    <m/>
    <x v="1"/>
  </r>
  <r>
    <n v="1260"/>
    <x v="8"/>
    <x v="0"/>
    <s v="Line Item"/>
    <s v="N/A"/>
    <x v="27"/>
    <x v="27"/>
    <m/>
    <x v="1"/>
  </r>
  <r>
    <n v="1261"/>
    <x v="8"/>
    <x v="0"/>
    <s v="Line Item"/>
    <s v="N/A"/>
    <x v="28"/>
    <x v="28"/>
    <m/>
    <x v="1"/>
  </r>
  <r>
    <n v="1262"/>
    <x v="8"/>
    <x v="0"/>
    <s v="Line Item"/>
    <s v="N/A"/>
    <x v="29"/>
    <x v="29"/>
    <m/>
    <x v="1"/>
  </r>
  <r>
    <n v="1263"/>
    <x v="8"/>
    <x v="0"/>
    <s v="Line Item"/>
    <s v="N/A"/>
    <x v="30"/>
    <x v="30"/>
    <m/>
    <x v="1"/>
  </r>
  <r>
    <n v="1264"/>
    <x v="8"/>
    <x v="0"/>
    <s v="Line Item"/>
    <s v="N/A"/>
    <x v="31"/>
    <x v="31"/>
    <m/>
    <x v="1"/>
  </r>
  <r>
    <n v="1265"/>
    <x v="8"/>
    <x v="0"/>
    <s v="Line Item"/>
    <s v="N/A"/>
    <x v="32"/>
    <x v="32"/>
    <m/>
    <x v="1"/>
  </r>
  <r>
    <n v="1266"/>
    <x v="8"/>
    <x v="0"/>
    <s v="Line Item"/>
    <s v="N/A"/>
    <x v="33"/>
    <x v="33"/>
    <m/>
    <x v="1"/>
  </r>
  <r>
    <n v="1267"/>
    <x v="8"/>
    <x v="0"/>
    <s v="Line Item"/>
    <s v="N/A"/>
    <x v="34"/>
    <x v="34"/>
    <m/>
    <x v="1"/>
  </r>
  <r>
    <n v="1268"/>
    <x v="8"/>
    <x v="0"/>
    <s v="Line Item"/>
    <s v="N/A"/>
    <x v="35"/>
    <x v="35"/>
    <m/>
    <x v="1"/>
  </r>
  <r>
    <n v="1269"/>
    <x v="8"/>
    <x v="0"/>
    <s v="Line Item"/>
    <s v="N/A"/>
    <x v="36"/>
    <x v="36"/>
    <m/>
    <x v="1"/>
  </r>
  <r>
    <n v="1270"/>
    <x v="8"/>
    <x v="0"/>
    <s v="Line Item"/>
    <s v="N/A"/>
    <x v="37"/>
    <x v="37"/>
    <m/>
    <x v="1"/>
  </r>
  <r>
    <n v="1271"/>
    <x v="8"/>
    <x v="0"/>
    <s v="Line Item"/>
    <s v="N/A"/>
    <x v="38"/>
    <x v="38"/>
    <m/>
    <x v="1"/>
  </r>
  <r>
    <n v="1272"/>
    <x v="8"/>
    <x v="0"/>
    <s v="Line Item"/>
    <s v="N/A"/>
    <x v="39"/>
    <x v="39"/>
    <m/>
    <x v="1"/>
  </r>
  <r>
    <n v="1273"/>
    <x v="8"/>
    <x v="0"/>
    <s v="Line Item"/>
    <s v="N/A"/>
    <x v="40"/>
    <x v="40"/>
    <m/>
    <x v="1"/>
  </r>
  <r>
    <n v="1274"/>
    <x v="8"/>
    <x v="0"/>
    <s v="Line Item"/>
    <s v="N/A"/>
    <x v="41"/>
    <x v="41"/>
    <m/>
    <x v="1"/>
  </r>
  <r>
    <n v="1275"/>
    <x v="8"/>
    <x v="0"/>
    <s v="Total"/>
    <s v="N/A"/>
    <x v="42"/>
    <x v="42"/>
    <m/>
    <x v="250"/>
  </r>
  <r>
    <n v="1276"/>
    <x v="8"/>
    <x v="0"/>
    <s v="Line Item"/>
    <s v="N/A"/>
    <x v="43"/>
    <x v="43"/>
    <m/>
    <x v="1"/>
  </r>
  <r>
    <n v="1277"/>
    <x v="8"/>
    <x v="0"/>
    <s v="Line Item"/>
    <s v="N/A"/>
    <x v="44"/>
    <x v="44"/>
    <m/>
    <x v="1"/>
  </r>
  <r>
    <n v="1278"/>
    <x v="8"/>
    <x v="0"/>
    <s v="Line Item"/>
    <s v="N/A"/>
    <x v="45"/>
    <x v="45"/>
    <m/>
    <x v="1"/>
  </r>
  <r>
    <n v="1279"/>
    <x v="8"/>
    <x v="0"/>
    <s v="Line Item"/>
    <s v="N/A"/>
    <x v="46"/>
    <x v="46"/>
    <m/>
    <x v="1"/>
  </r>
  <r>
    <n v="1280"/>
    <x v="8"/>
    <x v="0"/>
    <s v="Line Item"/>
    <s v="N/A"/>
    <x v="47"/>
    <x v="47"/>
    <m/>
    <x v="1"/>
  </r>
  <r>
    <n v="1281"/>
    <x v="8"/>
    <x v="0"/>
    <s v="Line Item"/>
    <s v="N/A"/>
    <x v="48"/>
    <x v="48"/>
    <m/>
    <x v="1"/>
  </r>
  <r>
    <n v="1282"/>
    <x v="8"/>
    <x v="0"/>
    <s v="Line Item"/>
    <s v="N/A"/>
    <x v="49"/>
    <x v="49"/>
    <m/>
    <x v="1"/>
  </r>
  <r>
    <n v="1283"/>
    <x v="8"/>
    <x v="0"/>
    <s v="Line Item"/>
    <s v="N/A"/>
    <x v="50"/>
    <x v="50"/>
    <m/>
    <x v="1"/>
  </r>
  <r>
    <n v="1284"/>
    <x v="8"/>
    <x v="0"/>
    <s v="Line Item"/>
    <s v="N/A"/>
    <x v="51"/>
    <x v="51"/>
    <m/>
    <x v="1"/>
  </r>
  <r>
    <n v="1285"/>
    <x v="8"/>
    <x v="0"/>
    <s v="Total"/>
    <s v="N/A"/>
    <x v="52"/>
    <x v="52"/>
    <m/>
    <x v="250"/>
  </r>
  <r>
    <n v="1286"/>
    <x v="8"/>
    <x v="1"/>
    <s v="Line Item"/>
    <s v="Management"/>
    <x v="53"/>
    <x v="53"/>
    <n v="0.625"/>
    <x v="251"/>
  </r>
  <r>
    <n v="1287"/>
    <x v="8"/>
    <x v="1"/>
    <s v="Line Item"/>
    <s v="Management"/>
    <x v="54"/>
    <x v="54"/>
    <m/>
    <x v="1"/>
  </r>
  <r>
    <n v="1288"/>
    <x v="8"/>
    <x v="1"/>
    <s v="Line Item"/>
    <s v="Management"/>
    <x v="55"/>
    <x v="55"/>
    <m/>
    <x v="1"/>
  </r>
  <r>
    <n v="1289"/>
    <x v="8"/>
    <x v="1"/>
    <s v="Line Item"/>
    <s v="Management"/>
    <x v="56"/>
    <x v="56"/>
    <m/>
    <x v="1"/>
  </r>
  <r>
    <n v="1290"/>
    <x v="8"/>
    <x v="1"/>
    <s v="Line Item"/>
    <s v="Direct Care"/>
    <x v="57"/>
    <x v="57"/>
    <m/>
    <x v="1"/>
  </r>
  <r>
    <n v="1291"/>
    <x v="8"/>
    <x v="1"/>
    <s v="Line Item"/>
    <s v="Direct Care"/>
    <x v="58"/>
    <x v="58"/>
    <m/>
    <x v="1"/>
  </r>
  <r>
    <n v="1292"/>
    <x v="8"/>
    <x v="1"/>
    <s v="Line Item"/>
    <s v="Direct Care"/>
    <x v="59"/>
    <x v="59"/>
    <m/>
    <x v="1"/>
  </r>
  <r>
    <n v="1293"/>
    <x v="8"/>
    <x v="1"/>
    <s v="Line Item"/>
    <s v="Direct Care"/>
    <x v="60"/>
    <x v="60"/>
    <m/>
    <x v="1"/>
  </r>
  <r>
    <n v="1294"/>
    <x v="8"/>
    <x v="1"/>
    <s v="Line Item"/>
    <s v="Direct Care"/>
    <x v="61"/>
    <x v="61"/>
    <m/>
    <x v="1"/>
  </r>
  <r>
    <n v="1295"/>
    <x v="8"/>
    <x v="1"/>
    <s v="Line Item"/>
    <s v="Direct Care"/>
    <x v="62"/>
    <x v="62"/>
    <m/>
    <x v="1"/>
  </r>
  <r>
    <n v="1296"/>
    <x v="8"/>
    <x v="1"/>
    <s v="Line Item"/>
    <s v="Direct Care"/>
    <x v="63"/>
    <x v="63"/>
    <m/>
    <x v="1"/>
  </r>
  <r>
    <n v="1297"/>
    <x v="8"/>
    <x v="1"/>
    <s v="Line Item"/>
    <s v="Direct Care"/>
    <x v="64"/>
    <x v="64"/>
    <m/>
    <x v="1"/>
  </r>
  <r>
    <n v="1298"/>
    <x v="8"/>
    <x v="1"/>
    <s v="Line Item"/>
    <s v="Direct Care"/>
    <x v="65"/>
    <x v="65"/>
    <m/>
    <x v="1"/>
  </r>
  <r>
    <n v="1299"/>
    <x v="8"/>
    <x v="1"/>
    <s v="Line Item"/>
    <s v="Direct Care"/>
    <x v="66"/>
    <x v="66"/>
    <m/>
    <x v="1"/>
  </r>
  <r>
    <n v="1300"/>
    <x v="8"/>
    <x v="1"/>
    <s v="Line Item"/>
    <s v="Direct Care"/>
    <x v="67"/>
    <x v="67"/>
    <m/>
    <x v="1"/>
  </r>
  <r>
    <n v="1301"/>
    <x v="8"/>
    <x v="1"/>
    <s v="Line Item"/>
    <s v="Direct Care"/>
    <x v="68"/>
    <x v="68"/>
    <m/>
    <x v="1"/>
  </r>
  <r>
    <n v="1302"/>
    <x v="8"/>
    <x v="1"/>
    <s v="Line Item"/>
    <s v="Direct Care"/>
    <x v="69"/>
    <x v="69"/>
    <m/>
    <x v="1"/>
  </r>
  <r>
    <n v="1303"/>
    <x v="8"/>
    <x v="1"/>
    <s v="Line Item"/>
    <s v="Direct Care"/>
    <x v="70"/>
    <x v="70"/>
    <m/>
    <x v="1"/>
  </r>
  <r>
    <n v="1304"/>
    <x v="8"/>
    <x v="1"/>
    <s v="Line Item"/>
    <s v="Direct Care"/>
    <x v="71"/>
    <x v="71"/>
    <m/>
    <x v="1"/>
  </r>
  <r>
    <n v="1305"/>
    <x v="8"/>
    <x v="1"/>
    <s v="Line Item"/>
    <s v="Direct Care"/>
    <x v="72"/>
    <x v="72"/>
    <m/>
    <x v="1"/>
  </r>
  <r>
    <n v="1306"/>
    <x v="8"/>
    <x v="1"/>
    <s v="Line Item"/>
    <s v="Direct Care"/>
    <x v="73"/>
    <x v="73"/>
    <m/>
    <x v="1"/>
  </r>
  <r>
    <n v="1307"/>
    <x v="8"/>
    <x v="1"/>
    <s v="Line Item"/>
    <s v="Direct Care"/>
    <x v="74"/>
    <x v="74"/>
    <m/>
    <x v="1"/>
  </r>
  <r>
    <n v="1308"/>
    <x v="8"/>
    <x v="1"/>
    <s v="Line Item"/>
    <s v="Direct Care"/>
    <x v="75"/>
    <x v="75"/>
    <m/>
    <x v="1"/>
  </r>
  <r>
    <n v="1309"/>
    <x v="8"/>
    <x v="1"/>
    <s v="Line Item"/>
    <s v="Direct Care"/>
    <x v="76"/>
    <x v="76"/>
    <m/>
    <x v="1"/>
  </r>
  <r>
    <n v="1310"/>
    <x v="8"/>
    <x v="1"/>
    <s v="Line Item"/>
    <s v="Direct Care"/>
    <x v="77"/>
    <x v="77"/>
    <m/>
    <x v="1"/>
  </r>
  <r>
    <n v="1311"/>
    <x v="8"/>
    <x v="1"/>
    <s v="Line Item"/>
    <s v="Direct Care"/>
    <x v="78"/>
    <x v="78"/>
    <m/>
    <x v="1"/>
  </r>
  <r>
    <n v="1312"/>
    <x v="8"/>
    <x v="1"/>
    <s v="Line Item"/>
    <s v="Direct Care"/>
    <x v="79"/>
    <x v="79"/>
    <m/>
    <x v="1"/>
  </r>
  <r>
    <n v="1313"/>
    <x v="8"/>
    <x v="1"/>
    <s v="Line Item"/>
    <s v="Direct Care"/>
    <x v="80"/>
    <x v="80"/>
    <m/>
    <x v="1"/>
  </r>
  <r>
    <n v="1314"/>
    <x v="8"/>
    <x v="1"/>
    <s v="Line Item"/>
    <s v="Direct Care"/>
    <x v="81"/>
    <x v="81"/>
    <m/>
    <x v="1"/>
  </r>
  <r>
    <n v="1315"/>
    <x v="8"/>
    <x v="1"/>
    <s v="Line Item"/>
    <s v="Direct Care"/>
    <x v="82"/>
    <x v="82"/>
    <m/>
    <x v="1"/>
  </r>
  <r>
    <n v="1316"/>
    <x v="8"/>
    <x v="1"/>
    <s v="Line Item"/>
    <s v="Direct Care"/>
    <x v="83"/>
    <x v="83"/>
    <m/>
    <x v="1"/>
  </r>
  <r>
    <n v="1317"/>
    <x v="8"/>
    <x v="1"/>
    <s v="Line Item"/>
    <s v="Direct Care"/>
    <x v="84"/>
    <x v="84"/>
    <m/>
    <x v="1"/>
  </r>
  <r>
    <n v="1318"/>
    <x v="8"/>
    <x v="1"/>
    <s v="Line Item"/>
    <s v="Direct Care"/>
    <x v="85"/>
    <x v="85"/>
    <m/>
    <x v="1"/>
  </r>
  <r>
    <n v="1319"/>
    <x v="8"/>
    <x v="1"/>
    <s v="Line Item"/>
    <s v="Direct Care"/>
    <x v="86"/>
    <x v="86"/>
    <n v="1.1499999999999999"/>
    <x v="252"/>
  </r>
  <r>
    <n v="1320"/>
    <x v="8"/>
    <x v="1"/>
    <s v="Line Item"/>
    <s v="Clerical/Support"/>
    <x v="87"/>
    <x v="87"/>
    <m/>
    <x v="1"/>
  </r>
  <r>
    <n v="1321"/>
    <x v="8"/>
    <x v="1"/>
    <s v="Line Item"/>
    <s v="Clerical/Support"/>
    <x v="88"/>
    <x v="88"/>
    <m/>
    <x v="1"/>
  </r>
  <r>
    <n v="1322"/>
    <x v="8"/>
    <x v="1"/>
    <s v="Line Item"/>
    <s v="Clerical/Support"/>
    <x v="89"/>
    <x v="89"/>
    <m/>
    <x v="1"/>
  </r>
  <r>
    <n v="1323"/>
    <x v="8"/>
    <x v="1"/>
    <s v="Line Item"/>
    <s v="N/A"/>
    <x v="90"/>
    <x v="90"/>
    <s v="XXXXXX"/>
    <x v="1"/>
  </r>
  <r>
    <n v="1324"/>
    <x v="8"/>
    <x v="1"/>
    <s v="Total"/>
    <s v="N/A"/>
    <x v="91"/>
    <x v="91"/>
    <n v="1.7749999999999999"/>
    <x v="253"/>
  </r>
  <r>
    <n v="1325"/>
    <x v="8"/>
    <x v="2"/>
    <s v="Total"/>
    <s v="N/A"/>
    <x v="92"/>
    <x v="92"/>
    <n v="1.7749999999999999"/>
    <x v="253"/>
  </r>
  <r>
    <n v="1326"/>
    <x v="8"/>
    <x v="2"/>
    <s v="Line Item"/>
    <s v="N/A"/>
    <x v="93"/>
    <x v="93"/>
    <m/>
    <x v="1"/>
  </r>
  <r>
    <n v="1327"/>
    <x v="8"/>
    <x v="2"/>
    <s v="Line Item"/>
    <s v="N/A"/>
    <x v="94"/>
    <x v="94"/>
    <m/>
    <x v="1"/>
  </r>
  <r>
    <n v="1328"/>
    <x v="8"/>
    <x v="2"/>
    <s v="Line Item"/>
    <s v="N/A"/>
    <x v="95"/>
    <x v="95"/>
    <m/>
    <x v="1"/>
  </r>
  <r>
    <n v="1329"/>
    <x v="8"/>
    <x v="2"/>
    <s v="Line Item"/>
    <s v="N/A"/>
    <x v="96"/>
    <x v="96"/>
    <m/>
    <x v="1"/>
  </r>
  <r>
    <n v="1330"/>
    <x v="8"/>
    <x v="2"/>
    <s v="Total"/>
    <s v="N/A"/>
    <x v="97"/>
    <x v="97"/>
    <n v="0"/>
    <x v="19"/>
  </r>
  <r>
    <n v="1331"/>
    <x v="8"/>
    <x v="2"/>
    <s v="Line Item"/>
    <s v="N/A"/>
    <x v="98"/>
    <x v="98"/>
    <m/>
    <x v="1"/>
  </r>
  <r>
    <n v="1332"/>
    <x v="8"/>
    <x v="2"/>
    <s v="Total"/>
    <s v="N/A"/>
    <x v="99"/>
    <x v="99"/>
    <n v="1.7749999999999999"/>
    <x v="253"/>
  </r>
  <r>
    <n v="1333"/>
    <x v="8"/>
    <x v="2"/>
    <s v="Line Item"/>
    <s v="N/A"/>
    <x v="100"/>
    <x v="100"/>
    <m/>
    <x v="254"/>
  </r>
  <r>
    <n v="1334"/>
    <x v="8"/>
    <x v="2"/>
    <s v="Line Item"/>
    <s v="N/A"/>
    <x v="101"/>
    <x v="101"/>
    <m/>
    <x v="255"/>
  </r>
  <r>
    <n v="1335"/>
    <x v="8"/>
    <x v="2"/>
    <s v="Line Item"/>
    <s v="N/A"/>
    <x v="102"/>
    <x v="102"/>
    <m/>
    <x v="1"/>
  </r>
  <r>
    <n v="1336"/>
    <x v="8"/>
    <x v="2"/>
    <s v="Total"/>
    <s v="N/A"/>
    <x v="103"/>
    <x v="103"/>
    <m/>
    <x v="256"/>
  </r>
  <r>
    <n v="1337"/>
    <x v="8"/>
    <x v="2"/>
    <s v="Line Item"/>
    <s v="N/A"/>
    <x v="104"/>
    <x v="104"/>
    <m/>
    <x v="257"/>
  </r>
  <r>
    <n v="1338"/>
    <x v="8"/>
    <x v="2"/>
    <s v="Line Item"/>
    <s v="N/A"/>
    <x v="105"/>
    <x v="105"/>
    <m/>
    <x v="1"/>
  </r>
  <r>
    <n v="1339"/>
    <x v="8"/>
    <x v="2"/>
    <s v="Line Item"/>
    <s v="N/A"/>
    <x v="106"/>
    <x v="106"/>
    <m/>
    <x v="258"/>
  </r>
  <r>
    <n v="1340"/>
    <x v="8"/>
    <x v="2"/>
    <s v="Line Item"/>
    <s v="N/A"/>
    <x v="107"/>
    <x v="107"/>
    <m/>
    <x v="1"/>
  </r>
  <r>
    <n v="1341"/>
    <x v="8"/>
    <x v="2"/>
    <s v="Total"/>
    <s v="N/A"/>
    <x v="108"/>
    <x v="108"/>
    <m/>
    <x v="259"/>
  </r>
  <r>
    <n v="1342"/>
    <x v="8"/>
    <x v="2"/>
    <s v="Line Item"/>
    <s v="N/A"/>
    <x v="109"/>
    <x v="109"/>
    <m/>
    <x v="260"/>
  </r>
  <r>
    <n v="1343"/>
    <x v="8"/>
    <x v="2"/>
    <s v="Line Item"/>
    <s v="N/A"/>
    <x v="110"/>
    <x v="110"/>
    <m/>
    <x v="1"/>
  </r>
  <r>
    <n v="1344"/>
    <x v="8"/>
    <x v="2"/>
    <s v="Line Item"/>
    <s v="N/A"/>
    <x v="111"/>
    <x v="111"/>
    <m/>
    <x v="261"/>
  </r>
  <r>
    <n v="1345"/>
    <x v="8"/>
    <x v="2"/>
    <s v="Line Item"/>
    <s v="N/A"/>
    <x v="112"/>
    <x v="112"/>
    <m/>
    <x v="1"/>
  </r>
  <r>
    <n v="1346"/>
    <x v="8"/>
    <x v="2"/>
    <s v="Line Item"/>
    <s v="N/A"/>
    <x v="113"/>
    <x v="113"/>
    <m/>
    <x v="1"/>
  </r>
  <r>
    <n v="1347"/>
    <x v="8"/>
    <x v="2"/>
    <s v="Line Item"/>
    <s v="N/A"/>
    <x v="114"/>
    <x v="114"/>
    <m/>
    <x v="262"/>
  </r>
  <r>
    <n v="1348"/>
    <x v="8"/>
    <x v="2"/>
    <s v="Line Item"/>
    <s v="N/A"/>
    <x v="115"/>
    <x v="115"/>
    <m/>
    <x v="263"/>
  </r>
  <r>
    <n v="1349"/>
    <x v="8"/>
    <x v="2"/>
    <s v="Line Item"/>
    <s v="N/A"/>
    <x v="116"/>
    <x v="116"/>
    <m/>
    <x v="264"/>
  </r>
  <r>
    <n v="1350"/>
    <x v="8"/>
    <x v="2"/>
    <s v="Line Item"/>
    <s v="N/A"/>
    <x v="117"/>
    <x v="117"/>
    <m/>
    <x v="265"/>
  </r>
  <r>
    <n v="1351"/>
    <x v="8"/>
    <x v="2"/>
    <s v="Line Item"/>
    <s v="N/A"/>
    <x v="118"/>
    <x v="118"/>
    <m/>
    <x v="1"/>
  </r>
  <r>
    <n v="1352"/>
    <x v="8"/>
    <x v="2"/>
    <s v="Line Item"/>
    <s v="N/A"/>
    <x v="119"/>
    <x v="119"/>
    <m/>
    <x v="1"/>
  </r>
  <r>
    <n v="1353"/>
    <x v="8"/>
    <x v="2"/>
    <s v="Line Item"/>
    <s v="N/A"/>
    <x v="120"/>
    <x v="120"/>
    <m/>
    <x v="1"/>
  </r>
  <r>
    <n v="1354"/>
    <x v="8"/>
    <x v="2"/>
    <s v="Line Item"/>
    <s v="N/A"/>
    <x v="121"/>
    <x v="121"/>
    <m/>
    <x v="266"/>
  </r>
  <r>
    <n v="1355"/>
    <x v="8"/>
    <x v="2"/>
    <s v="Line Item"/>
    <s v="N/A"/>
    <x v="122"/>
    <x v="122"/>
    <m/>
    <x v="1"/>
  </r>
  <r>
    <n v="1356"/>
    <x v="8"/>
    <x v="2"/>
    <s v="Line Item"/>
    <s v="N/A"/>
    <x v="123"/>
    <x v="123"/>
    <m/>
    <x v="1"/>
  </r>
  <r>
    <n v="1357"/>
    <x v="8"/>
    <x v="2"/>
    <s v="Line Item"/>
    <s v="N/A"/>
    <x v="124"/>
    <x v="124"/>
    <m/>
    <x v="267"/>
  </r>
  <r>
    <n v="1358"/>
    <x v="8"/>
    <x v="2"/>
    <s v="Line Item"/>
    <s v="N/A"/>
    <x v="125"/>
    <x v="125"/>
    <m/>
    <x v="1"/>
  </r>
  <r>
    <n v="1359"/>
    <x v="8"/>
    <x v="2"/>
    <s v="Line Item"/>
    <s v="N/A"/>
    <x v="126"/>
    <x v="126"/>
    <m/>
    <x v="1"/>
  </r>
  <r>
    <n v="1360"/>
    <x v="8"/>
    <x v="2"/>
    <s v="Total"/>
    <s v="N/A"/>
    <x v="127"/>
    <x v="127"/>
    <m/>
    <x v="268"/>
  </r>
  <r>
    <n v="1361"/>
    <x v="8"/>
    <x v="2"/>
    <s v="Line Item"/>
    <s v="N/A"/>
    <x v="128"/>
    <x v="128"/>
    <m/>
    <x v="1"/>
  </r>
  <r>
    <n v="1362"/>
    <x v="8"/>
    <x v="2"/>
    <s v="Line Item"/>
    <s v="N/A"/>
    <x v="129"/>
    <x v="129"/>
    <m/>
    <x v="1"/>
  </r>
  <r>
    <n v="1363"/>
    <x v="8"/>
    <x v="2"/>
    <s v="Line Item"/>
    <s v="N/A"/>
    <x v="130"/>
    <x v="130"/>
    <m/>
    <x v="1"/>
  </r>
  <r>
    <n v="1364"/>
    <x v="8"/>
    <x v="2"/>
    <s v="Line Item"/>
    <s v="N/A"/>
    <x v="131"/>
    <x v="131"/>
    <m/>
    <x v="269"/>
  </r>
  <r>
    <n v="1365"/>
    <x v="8"/>
    <x v="2"/>
    <s v="Line Item"/>
    <s v="N/A"/>
    <x v="132"/>
    <x v="132"/>
    <m/>
    <x v="1"/>
  </r>
  <r>
    <n v="1366"/>
    <x v="8"/>
    <x v="2"/>
    <s v="Line Item"/>
    <s v="N/A"/>
    <x v="133"/>
    <x v="133"/>
    <m/>
    <x v="1"/>
  </r>
  <r>
    <n v="1367"/>
    <x v="8"/>
    <x v="2"/>
    <s v="Total"/>
    <s v="N/A"/>
    <x v="134"/>
    <x v="134"/>
    <m/>
    <x v="269"/>
  </r>
  <r>
    <n v="1368"/>
    <x v="8"/>
    <x v="2"/>
    <s v="Line Item"/>
    <s v="N/A"/>
    <x v="135"/>
    <x v="135"/>
    <m/>
    <x v="270"/>
  </r>
  <r>
    <n v="1369"/>
    <x v="8"/>
    <x v="2"/>
    <s v="Total"/>
    <s v="N/A"/>
    <x v="136"/>
    <x v="136"/>
    <m/>
    <x v="271"/>
  </r>
  <r>
    <n v="1370"/>
    <x v="8"/>
    <x v="2"/>
    <s v="Line Item"/>
    <s v="N/A"/>
    <x v="137"/>
    <x v="137"/>
    <m/>
    <x v="1"/>
  </r>
  <r>
    <n v="1371"/>
    <x v="8"/>
    <x v="2"/>
    <s v="Line Item"/>
    <s v="N/A"/>
    <x v="138"/>
    <x v="138"/>
    <m/>
    <x v="1"/>
  </r>
  <r>
    <n v="1372"/>
    <x v="8"/>
    <x v="2"/>
    <s v="Total"/>
    <s v="N/A"/>
    <x v="139"/>
    <x v="139"/>
    <m/>
    <x v="271"/>
  </r>
  <r>
    <n v="1373"/>
    <x v="8"/>
    <x v="2"/>
    <s v="Total"/>
    <s v="N/A"/>
    <x v="140"/>
    <x v="140"/>
    <m/>
    <x v="250"/>
  </r>
  <r>
    <n v="1374"/>
    <x v="8"/>
    <x v="2"/>
    <s v="Line Item"/>
    <s v="N/A"/>
    <x v="141"/>
    <x v="141"/>
    <m/>
    <x v="272"/>
  </r>
  <r>
    <n v="1375"/>
    <x v="8"/>
    <x v="3"/>
    <s v="Line Item"/>
    <s v="N/A"/>
    <x v="142"/>
    <x v="142"/>
    <m/>
    <x v="1"/>
  </r>
  <r>
    <n v="1376"/>
    <x v="8"/>
    <x v="3"/>
    <s v="Line Item"/>
    <s v="N/A"/>
    <x v="143"/>
    <x v="143"/>
    <m/>
    <x v="1"/>
  </r>
  <r>
    <n v="1377"/>
    <x v="8"/>
    <x v="3"/>
    <s v="Line Item"/>
    <s v="N/A"/>
    <x v="144"/>
    <x v="144"/>
    <m/>
    <x v="1"/>
  </r>
  <r>
    <n v="1378"/>
    <x v="8"/>
    <x v="3"/>
    <s v="Line Item"/>
    <s v="N/A"/>
    <x v="145"/>
    <x v="145"/>
    <m/>
    <x v="1"/>
  </r>
  <r>
    <n v="1379"/>
    <x v="8"/>
    <x v="3"/>
    <s v="Line Item"/>
    <s v="N/A"/>
    <x v="146"/>
    <x v="146"/>
    <m/>
    <x v="1"/>
  </r>
  <r>
    <n v="1380"/>
    <x v="8"/>
    <x v="3"/>
    <s v="Line Item"/>
    <s v="N/A"/>
    <x v="147"/>
    <x v="147"/>
    <m/>
    <x v="1"/>
  </r>
  <r>
    <n v="1381"/>
    <x v="8"/>
    <x v="3"/>
    <s v="Line Item"/>
    <s v="N/A"/>
    <x v="148"/>
    <x v="148"/>
    <m/>
    <x v="1"/>
  </r>
  <r>
    <n v="1382"/>
    <x v="8"/>
    <x v="3"/>
    <s v="Total"/>
    <s v="N/A"/>
    <x v="149"/>
    <x v="149"/>
    <m/>
    <x v="19"/>
  </r>
  <r>
    <n v="1383"/>
    <x v="8"/>
    <x v="3"/>
    <s v="Total"/>
    <s v="N/A"/>
    <x v="150"/>
    <x v="150"/>
    <m/>
    <x v="19"/>
  </r>
  <r>
    <n v="1384"/>
    <x v="8"/>
    <x v="3"/>
    <s v="Line Item"/>
    <s v="N/A"/>
    <x v="151"/>
    <x v="151"/>
    <m/>
    <x v="19"/>
  </r>
  <r>
    <n v="1385"/>
    <x v="8"/>
    <x v="3"/>
    <s v="Line Item"/>
    <s v="N/A"/>
    <x v="152"/>
    <x v="152"/>
    <m/>
    <x v="1"/>
  </r>
  <r>
    <n v="1386"/>
    <x v="8"/>
    <x v="3"/>
    <s v="Line Item"/>
    <s v="N/A"/>
    <x v="153"/>
    <x v="153"/>
    <m/>
    <x v="19"/>
  </r>
  <r>
    <n v="1387"/>
    <x v="8"/>
    <x v="0"/>
    <s v="Line Item"/>
    <s v="N/A"/>
    <x v="0"/>
    <x v="0"/>
    <m/>
    <x v="1"/>
  </r>
  <r>
    <n v="1388"/>
    <x v="8"/>
    <x v="0"/>
    <s v="Line Item"/>
    <s v="N/A"/>
    <x v="1"/>
    <x v="1"/>
    <m/>
    <x v="1"/>
  </r>
  <r>
    <n v="1389"/>
    <x v="8"/>
    <x v="0"/>
    <s v="Line Item"/>
    <s v="N/A"/>
    <x v="2"/>
    <x v="2"/>
    <m/>
    <x v="1"/>
  </r>
  <r>
    <n v="1390"/>
    <x v="8"/>
    <x v="0"/>
    <s v="Total"/>
    <s v="N/A"/>
    <x v="3"/>
    <x v="3"/>
    <m/>
    <x v="19"/>
  </r>
  <r>
    <n v="1391"/>
    <x v="8"/>
    <x v="0"/>
    <s v="Line Item"/>
    <s v="N/A"/>
    <x v="4"/>
    <x v="4"/>
    <m/>
    <x v="1"/>
  </r>
  <r>
    <n v="1392"/>
    <x v="8"/>
    <x v="0"/>
    <s v="Line Item"/>
    <s v="N/A"/>
    <x v="5"/>
    <x v="5"/>
    <m/>
    <x v="1"/>
  </r>
  <r>
    <n v="1393"/>
    <x v="8"/>
    <x v="0"/>
    <s v="Total"/>
    <s v="N/A"/>
    <x v="6"/>
    <x v="6"/>
    <m/>
    <x v="19"/>
  </r>
  <r>
    <n v="1394"/>
    <x v="8"/>
    <x v="0"/>
    <s v="Line Item"/>
    <s v="N/A"/>
    <x v="7"/>
    <x v="7"/>
    <m/>
    <x v="1"/>
  </r>
  <r>
    <n v="1395"/>
    <x v="8"/>
    <x v="0"/>
    <s v="Line Item"/>
    <s v="N/A"/>
    <x v="8"/>
    <x v="8"/>
    <m/>
    <x v="1"/>
  </r>
  <r>
    <n v="1396"/>
    <x v="8"/>
    <x v="0"/>
    <s v="Line Item"/>
    <s v="N/A"/>
    <x v="9"/>
    <x v="9"/>
    <m/>
    <x v="1"/>
  </r>
  <r>
    <n v="1397"/>
    <x v="8"/>
    <x v="0"/>
    <s v="Line Item"/>
    <s v="N/A"/>
    <x v="10"/>
    <x v="10"/>
    <m/>
    <x v="273"/>
  </r>
  <r>
    <n v="1398"/>
    <x v="8"/>
    <x v="0"/>
    <s v="Line Item"/>
    <s v="N/A"/>
    <x v="11"/>
    <x v="11"/>
    <m/>
    <x v="1"/>
  </r>
  <r>
    <n v="1399"/>
    <x v="8"/>
    <x v="0"/>
    <s v="Line Item"/>
    <s v="N/A"/>
    <x v="12"/>
    <x v="12"/>
    <m/>
    <x v="1"/>
  </r>
  <r>
    <n v="1400"/>
    <x v="8"/>
    <x v="0"/>
    <s v="Line Item"/>
    <s v="N/A"/>
    <x v="13"/>
    <x v="13"/>
    <m/>
    <x v="1"/>
  </r>
  <r>
    <n v="1401"/>
    <x v="8"/>
    <x v="0"/>
    <s v="Line Item"/>
    <s v="N/A"/>
    <x v="14"/>
    <x v="14"/>
    <m/>
    <x v="1"/>
  </r>
  <r>
    <n v="1402"/>
    <x v="8"/>
    <x v="0"/>
    <s v="Line Item"/>
    <s v="N/A"/>
    <x v="15"/>
    <x v="15"/>
    <m/>
    <x v="1"/>
  </r>
  <r>
    <n v="1403"/>
    <x v="8"/>
    <x v="0"/>
    <s v="Line Item"/>
    <s v="N/A"/>
    <x v="16"/>
    <x v="16"/>
    <m/>
    <x v="1"/>
  </r>
  <r>
    <n v="1404"/>
    <x v="8"/>
    <x v="0"/>
    <s v="Line Item"/>
    <s v="N/A"/>
    <x v="17"/>
    <x v="17"/>
    <m/>
    <x v="1"/>
  </r>
  <r>
    <n v="1405"/>
    <x v="8"/>
    <x v="0"/>
    <s v="Line Item"/>
    <s v="N/A"/>
    <x v="18"/>
    <x v="18"/>
    <m/>
    <x v="1"/>
  </r>
  <r>
    <n v="1406"/>
    <x v="8"/>
    <x v="0"/>
    <s v="Line Item"/>
    <s v="N/A"/>
    <x v="19"/>
    <x v="19"/>
    <m/>
    <x v="1"/>
  </r>
  <r>
    <n v="1407"/>
    <x v="8"/>
    <x v="0"/>
    <s v="Line Item"/>
    <s v="N/A"/>
    <x v="20"/>
    <x v="20"/>
    <m/>
    <x v="1"/>
  </r>
  <r>
    <n v="1408"/>
    <x v="8"/>
    <x v="0"/>
    <s v="Line Item"/>
    <s v="N/A"/>
    <x v="21"/>
    <x v="21"/>
    <m/>
    <x v="1"/>
  </r>
  <r>
    <n v="1409"/>
    <x v="8"/>
    <x v="0"/>
    <s v="Line Item"/>
    <s v="N/A"/>
    <x v="22"/>
    <x v="22"/>
    <m/>
    <x v="1"/>
  </r>
  <r>
    <n v="1410"/>
    <x v="8"/>
    <x v="0"/>
    <s v="Line Item"/>
    <s v="N/A"/>
    <x v="23"/>
    <x v="23"/>
    <m/>
    <x v="1"/>
  </r>
  <r>
    <n v="1411"/>
    <x v="8"/>
    <x v="0"/>
    <s v="Line Item"/>
    <s v="N/A"/>
    <x v="24"/>
    <x v="24"/>
    <m/>
    <x v="1"/>
  </r>
  <r>
    <n v="1412"/>
    <x v="8"/>
    <x v="0"/>
    <s v="Line Item"/>
    <s v="N/A"/>
    <x v="25"/>
    <x v="25"/>
    <m/>
    <x v="1"/>
  </r>
  <r>
    <n v="1413"/>
    <x v="8"/>
    <x v="0"/>
    <s v="Line Item"/>
    <s v="N/A"/>
    <x v="26"/>
    <x v="26"/>
    <m/>
    <x v="1"/>
  </r>
  <r>
    <n v="1414"/>
    <x v="8"/>
    <x v="0"/>
    <s v="Line Item"/>
    <s v="N/A"/>
    <x v="27"/>
    <x v="27"/>
    <m/>
    <x v="1"/>
  </r>
  <r>
    <n v="1415"/>
    <x v="8"/>
    <x v="0"/>
    <s v="Line Item"/>
    <s v="N/A"/>
    <x v="28"/>
    <x v="28"/>
    <m/>
    <x v="1"/>
  </r>
  <r>
    <n v="1416"/>
    <x v="8"/>
    <x v="0"/>
    <s v="Line Item"/>
    <s v="N/A"/>
    <x v="29"/>
    <x v="29"/>
    <m/>
    <x v="1"/>
  </r>
  <r>
    <n v="1417"/>
    <x v="8"/>
    <x v="0"/>
    <s v="Line Item"/>
    <s v="N/A"/>
    <x v="30"/>
    <x v="30"/>
    <m/>
    <x v="1"/>
  </r>
  <r>
    <n v="1418"/>
    <x v="8"/>
    <x v="0"/>
    <s v="Line Item"/>
    <s v="N/A"/>
    <x v="31"/>
    <x v="31"/>
    <m/>
    <x v="1"/>
  </r>
  <r>
    <n v="1419"/>
    <x v="8"/>
    <x v="0"/>
    <s v="Line Item"/>
    <s v="N/A"/>
    <x v="32"/>
    <x v="32"/>
    <m/>
    <x v="1"/>
  </r>
  <r>
    <n v="1420"/>
    <x v="8"/>
    <x v="0"/>
    <s v="Line Item"/>
    <s v="N/A"/>
    <x v="33"/>
    <x v="33"/>
    <m/>
    <x v="1"/>
  </r>
  <r>
    <n v="1421"/>
    <x v="8"/>
    <x v="0"/>
    <s v="Line Item"/>
    <s v="N/A"/>
    <x v="34"/>
    <x v="34"/>
    <m/>
    <x v="1"/>
  </r>
  <r>
    <n v="1422"/>
    <x v="8"/>
    <x v="0"/>
    <s v="Line Item"/>
    <s v="N/A"/>
    <x v="35"/>
    <x v="35"/>
    <m/>
    <x v="1"/>
  </r>
  <r>
    <n v="1423"/>
    <x v="8"/>
    <x v="0"/>
    <s v="Line Item"/>
    <s v="N/A"/>
    <x v="36"/>
    <x v="36"/>
    <m/>
    <x v="1"/>
  </r>
  <r>
    <n v="1424"/>
    <x v="8"/>
    <x v="0"/>
    <s v="Line Item"/>
    <s v="N/A"/>
    <x v="37"/>
    <x v="37"/>
    <m/>
    <x v="1"/>
  </r>
  <r>
    <n v="1425"/>
    <x v="8"/>
    <x v="0"/>
    <s v="Line Item"/>
    <s v="N/A"/>
    <x v="38"/>
    <x v="38"/>
    <m/>
    <x v="1"/>
  </r>
  <r>
    <n v="1426"/>
    <x v="8"/>
    <x v="0"/>
    <s v="Line Item"/>
    <s v="N/A"/>
    <x v="39"/>
    <x v="39"/>
    <m/>
    <x v="1"/>
  </r>
  <r>
    <n v="1427"/>
    <x v="8"/>
    <x v="0"/>
    <s v="Line Item"/>
    <s v="N/A"/>
    <x v="40"/>
    <x v="40"/>
    <m/>
    <x v="1"/>
  </r>
  <r>
    <n v="1428"/>
    <x v="8"/>
    <x v="0"/>
    <s v="Line Item"/>
    <s v="N/A"/>
    <x v="41"/>
    <x v="41"/>
    <m/>
    <x v="1"/>
  </r>
  <r>
    <n v="1429"/>
    <x v="8"/>
    <x v="0"/>
    <s v="Total"/>
    <s v="N/A"/>
    <x v="42"/>
    <x v="42"/>
    <m/>
    <x v="273"/>
  </r>
  <r>
    <n v="1430"/>
    <x v="8"/>
    <x v="0"/>
    <s v="Line Item"/>
    <s v="N/A"/>
    <x v="43"/>
    <x v="43"/>
    <m/>
    <x v="1"/>
  </r>
  <r>
    <n v="1431"/>
    <x v="8"/>
    <x v="0"/>
    <s v="Line Item"/>
    <s v="N/A"/>
    <x v="44"/>
    <x v="44"/>
    <m/>
    <x v="1"/>
  </r>
  <r>
    <n v="1432"/>
    <x v="8"/>
    <x v="0"/>
    <s v="Line Item"/>
    <s v="N/A"/>
    <x v="45"/>
    <x v="45"/>
    <m/>
    <x v="1"/>
  </r>
  <r>
    <n v="1433"/>
    <x v="8"/>
    <x v="0"/>
    <s v="Line Item"/>
    <s v="N/A"/>
    <x v="46"/>
    <x v="46"/>
    <m/>
    <x v="1"/>
  </r>
  <r>
    <n v="1434"/>
    <x v="8"/>
    <x v="0"/>
    <s v="Line Item"/>
    <s v="N/A"/>
    <x v="47"/>
    <x v="47"/>
    <m/>
    <x v="1"/>
  </r>
  <r>
    <n v="1435"/>
    <x v="8"/>
    <x v="0"/>
    <s v="Line Item"/>
    <s v="N/A"/>
    <x v="48"/>
    <x v="48"/>
    <m/>
    <x v="1"/>
  </r>
  <r>
    <n v="1436"/>
    <x v="8"/>
    <x v="0"/>
    <s v="Line Item"/>
    <s v="N/A"/>
    <x v="49"/>
    <x v="49"/>
    <m/>
    <x v="1"/>
  </r>
  <r>
    <n v="1437"/>
    <x v="8"/>
    <x v="0"/>
    <s v="Line Item"/>
    <s v="N/A"/>
    <x v="50"/>
    <x v="50"/>
    <m/>
    <x v="1"/>
  </r>
  <r>
    <n v="1438"/>
    <x v="8"/>
    <x v="0"/>
    <s v="Line Item"/>
    <s v="N/A"/>
    <x v="51"/>
    <x v="51"/>
    <m/>
    <x v="1"/>
  </r>
  <r>
    <n v="1439"/>
    <x v="8"/>
    <x v="0"/>
    <s v="Total"/>
    <s v="N/A"/>
    <x v="52"/>
    <x v="52"/>
    <m/>
    <x v="273"/>
  </r>
  <r>
    <n v="1440"/>
    <x v="8"/>
    <x v="1"/>
    <s v="Line Item"/>
    <s v="Management"/>
    <x v="53"/>
    <x v="53"/>
    <n v="0.15"/>
    <x v="274"/>
  </r>
  <r>
    <n v="1441"/>
    <x v="8"/>
    <x v="1"/>
    <s v="Line Item"/>
    <s v="Management"/>
    <x v="54"/>
    <x v="54"/>
    <m/>
    <x v="1"/>
  </r>
  <r>
    <n v="1442"/>
    <x v="8"/>
    <x v="1"/>
    <s v="Line Item"/>
    <s v="Management"/>
    <x v="55"/>
    <x v="55"/>
    <m/>
    <x v="1"/>
  </r>
  <r>
    <n v="1443"/>
    <x v="8"/>
    <x v="1"/>
    <s v="Line Item"/>
    <s v="Management"/>
    <x v="56"/>
    <x v="56"/>
    <n v="0.8"/>
    <x v="275"/>
  </r>
  <r>
    <n v="1444"/>
    <x v="8"/>
    <x v="1"/>
    <s v="Line Item"/>
    <s v="Direct Care"/>
    <x v="57"/>
    <x v="57"/>
    <m/>
    <x v="1"/>
  </r>
  <r>
    <n v="1445"/>
    <x v="8"/>
    <x v="1"/>
    <s v="Line Item"/>
    <s v="Direct Care"/>
    <x v="58"/>
    <x v="58"/>
    <m/>
    <x v="1"/>
  </r>
  <r>
    <n v="1446"/>
    <x v="8"/>
    <x v="1"/>
    <s v="Line Item"/>
    <s v="Direct Care"/>
    <x v="59"/>
    <x v="59"/>
    <m/>
    <x v="1"/>
  </r>
  <r>
    <n v="1447"/>
    <x v="8"/>
    <x v="1"/>
    <s v="Line Item"/>
    <s v="Direct Care"/>
    <x v="60"/>
    <x v="60"/>
    <m/>
    <x v="1"/>
  </r>
  <r>
    <n v="1448"/>
    <x v="8"/>
    <x v="1"/>
    <s v="Line Item"/>
    <s v="Direct Care"/>
    <x v="61"/>
    <x v="61"/>
    <m/>
    <x v="1"/>
  </r>
  <r>
    <n v="1449"/>
    <x v="8"/>
    <x v="1"/>
    <s v="Line Item"/>
    <s v="Direct Care"/>
    <x v="62"/>
    <x v="62"/>
    <m/>
    <x v="1"/>
  </r>
  <r>
    <n v="1450"/>
    <x v="8"/>
    <x v="1"/>
    <s v="Line Item"/>
    <s v="Direct Care"/>
    <x v="63"/>
    <x v="63"/>
    <m/>
    <x v="1"/>
  </r>
  <r>
    <n v="1451"/>
    <x v="8"/>
    <x v="1"/>
    <s v="Line Item"/>
    <s v="Direct Care"/>
    <x v="64"/>
    <x v="64"/>
    <m/>
    <x v="1"/>
  </r>
  <r>
    <n v="1452"/>
    <x v="8"/>
    <x v="1"/>
    <s v="Line Item"/>
    <s v="Direct Care"/>
    <x v="65"/>
    <x v="65"/>
    <m/>
    <x v="1"/>
  </r>
  <r>
    <n v="1453"/>
    <x v="8"/>
    <x v="1"/>
    <s v="Line Item"/>
    <s v="Direct Care"/>
    <x v="66"/>
    <x v="66"/>
    <m/>
    <x v="1"/>
  </r>
  <r>
    <n v="1454"/>
    <x v="8"/>
    <x v="1"/>
    <s v="Line Item"/>
    <s v="Direct Care"/>
    <x v="67"/>
    <x v="67"/>
    <m/>
    <x v="1"/>
  </r>
  <r>
    <n v="1455"/>
    <x v="8"/>
    <x v="1"/>
    <s v="Line Item"/>
    <s v="Direct Care"/>
    <x v="68"/>
    <x v="68"/>
    <m/>
    <x v="1"/>
  </r>
  <r>
    <n v="1456"/>
    <x v="8"/>
    <x v="1"/>
    <s v="Line Item"/>
    <s v="Direct Care"/>
    <x v="69"/>
    <x v="69"/>
    <m/>
    <x v="1"/>
  </r>
  <r>
    <n v="1457"/>
    <x v="8"/>
    <x v="1"/>
    <s v="Line Item"/>
    <s v="Direct Care"/>
    <x v="70"/>
    <x v="70"/>
    <m/>
    <x v="1"/>
  </r>
  <r>
    <n v="1458"/>
    <x v="8"/>
    <x v="1"/>
    <s v="Line Item"/>
    <s v="Direct Care"/>
    <x v="71"/>
    <x v="71"/>
    <m/>
    <x v="1"/>
  </r>
  <r>
    <n v="1459"/>
    <x v="8"/>
    <x v="1"/>
    <s v="Line Item"/>
    <s v="Direct Care"/>
    <x v="72"/>
    <x v="72"/>
    <m/>
    <x v="1"/>
  </r>
  <r>
    <n v="1460"/>
    <x v="8"/>
    <x v="1"/>
    <s v="Line Item"/>
    <s v="Direct Care"/>
    <x v="73"/>
    <x v="73"/>
    <m/>
    <x v="1"/>
  </r>
  <r>
    <n v="1461"/>
    <x v="8"/>
    <x v="1"/>
    <s v="Line Item"/>
    <s v="Direct Care"/>
    <x v="74"/>
    <x v="74"/>
    <m/>
    <x v="1"/>
  </r>
  <r>
    <n v="1462"/>
    <x v="8"/>
    <x v="1"/>
    <s v="Line Item"/>
    <s v="Direct Care"/>
    <x v="75"/>
    <x v="75"/>
    <m/>
    <x v="1"/>
  </r>
  <r>
    <n v="1463"/>
    <x v="8"/>
    <x v="1"/>
    <s v="Line Item"/>
    <s v="Direct Care"/>
    <x v="76"/>
    <x v="76"/>
    <m/>
    <x v="1"/>
  </r>
  <r>
    <n v="1464"/>
    <x v="8"/>
    <x v="1"/>
    <s v="Line Item"/>
    <s v="Direct Care"/>
    <x v="77"/>
    <x v="77"/>
    <m/>
    <x v="1"/>
  </r>
  <r>
    <n v="1465"/>
    <x v="8"/>
    <x v="1"/>
    <s v="Line Item"/>
    <s v="Direct Care"/>
    <x v="78"/>
    <x v="78"/>
    <m/>
    <x v="1"/>
  </r>
  <r>
    <n v="1466"/>
    <x v="8"/>
    <x v="1"/>
    <s v="Line Item"/>
    <s v="Direct Care"/>
    <x v="79"/>
    <x v="79"/>
    <m/>
    <x v="1"/>
  </r>
  <r>
    <n v="1467"/>
    <x v="8"/>
    <x v="1"/>
    <s v="Line Item"/>
    <s v="Direct Care"/>
    <x v="80"/>
    <x v="80"/>
    <m/>
    <x v="1"/>
  </r>
  <r>
    <n v="1468"/>
    <x v="8"/>
    <x v="1"/>
    <s v="Line Item"/>
    <s v="Direct Care"/>
    <x v="81"/>
    <x v="81"/>
    <m/>
    <x v="1"/>
  </r>
  <r>
    <n v="1469"/>
    <x v="8"/>
    <x v="1"/>
    <s v="Line Item"/>
    <s v="Direct Care"/>
    <x v="82"/>
    <x v="82"/>
    <m/>
    <x v="1"/>
  </r>
  <r>
    <n v="1470"/>
    <x v="8"/>
    <x v="1"/>
    <s v="Line Item"/>
    <s v="Direct Care"/>
    <x v="83"/>
    <x v="83"/>
    <m/>
    <x v="1"/>
  </r>
  <r>
    <n v="1471"/>
    <x v="8"/>
    <x v="1"/>
    <s v="Line Item"/>
    <s v="Direct Care"/>
    <x v="84"/>
    <x v="84"/>
    <m/>
    <x v="1"/>
  </r>
  <r>
    <n v="1472"/>
    <x v="8"/>
    <x v="1"/>
    <s v="Line Item"/>
    <s v="Direct Care"/>
    <x v="85"/>
    <x v="85"/>
    <m/>
    <x v="1"/>
  </r>
  <r>
    <n v="1473"/>
    <x v="8"/>
    <x v="1"/>
    <s v="Line Item"/>
    <s v="Direct Care"/>
    <x v="86"/>
    <x v="86"/>
    <n v="2"/>
    <x v="276"/>
  </r>
  <r>
    <n v="1474"/>
    <x v="8"/>
    <x v="1"/>
    <s v="Line Item"/>
    <s v="Clerical/Support"/>
    <x v="87"/>
    <x v="87"/>
    <m/>
    <x v="1"/>
  </r>
  <r>
    <n v="1475"/>
    <x v="8"/>
    <x v="1"/>
    <s v="Line Item"/>
    <s v="Clerical/Support"/>
    <x v="88"/>
    <x v="88"/>
    <m/>
    <x v="1"/>
  </r>
  <r>
    <n v="1476"/>
    <x v="8"/>
    <x v="1"/>
    <s v="Line Item"/>
    <s v="Clerical/Support"/>
    <x v="89"/>
    <x v="89"/>
    <m/>
    <x v="1"/>
  </r>
  <r>
    <n v="1477"/>
    <x v="8"/>
    <x v="1"/>
    <s v="Line Item"/>
    <s v="N/A"/>
    <x v="90"/>
    <x v="90"/>
    <s v="XXXXXX"/>
    <x v="1"/>
  </r>
  <r>
    <n v="1478"/>
    <x v="8"/>
    <x v="1"/>
    <s v="Total"/>
    <s v="N/A"/>
    <x v="91"/>
    <x v="91"/>
    <n v="2.95"/>
    <x v="277"/>
  </r>
  <r>
    <n v="1479"/>
    <x v="8"/>
    <x v="2"/>
    <s v="Total"/>
    <s v="N/A"/>
    <x v="92"/>
    <x v="92"/>
    <n v="2.95"/>
    <x v="277"/>
  </r>
  <r>
    <n v="1480"/>
    <x v="8"/>
    <x v="2"/>
    <s v="Line Item"/>
    <s v="N/A"/>
    <x v="93"/>
    <x v="93"/>
    <m/>
    <x v="1"/>
  </r>
  <r>
    <n v="1481"/>
    <x v="8"/>
    <x v="2"/>
    <s v="Line Item"/>
    <s v="N/A"/>
    <x v="94"/>
    <x v="94"/>
    <m/>
    <x v="1"/>
  </r>
  <r>
    <n v="1482"/>
    <x v="8"/>
    <x v="2"/>
    <s v="Line Item"/>
    <s v="N/A"/>
    <x v="95"/>
    <x v="95"/>
    <m/>
    <x v="1"/>
  </r>
  <r>
    <n v="1483"/>
    <x v="8"/>
    <x v="2"/>
    <s v="Line Item"/>
    <s v="N/A"/>
    <x v="96"/>
    <x v="96"/>
    <m/>
    <x v="1"/>
  </r>
  <r>
    <n v="1484"/>
    <x v="8"/>
    <x v="2"/>
    <s v="Total"/>
    <s v="N/A"/>
    <x v="97"/>
    <x v="97"/>
    <n v="0"/>
    <x v="19"/>
  </r>
  <r>
    <n v="1485"/>
    <x v="8"/>
    <x v="2"/>
    <s v="Line Item"/>
    <s v="N/A"/>
    <x v="98"/>
    <x v="98"/>
    <m/>
    <x v="1"/>
  </r>
  <r>
    <n v="1486"/>
    <x v="8"/>
    <x v="2"/>
    <s v="Total"/>
    <s v="N/A"/>
    <x v="99"/>
    <x v="99"/>
    <n v="2.95"/>
    <x v="277"/>
  </r>
  <r>
    <n v="1487"/>
    <x v="8"/>
    <x v="2"/>
    <s v="Line Item"/>
    <s v="N/A"/>
    <x v="100"/>
    <x v="100"/>
    <m/>
    <x v="278"/>
  </r>
  <r>
    <n v="1488"/>
    <x v="8"/>
    <x v="2"/>
    <s v="Line Item"/>
    <s v="N/A"/>
    <x v="101"/>
    <x v="101"/>
    <m/>
    <x v="279"/>
  </r>
  <r>
    <n v="1489"/>
    <x v="8"/>
    <x v="2"/>
    <s v="Line Item"/>
    <s v="N/A"/>
    <x v="102"/>
    <x v="102"/>
    <m/>
    <x v="1"/>
  </r>
  <r>
    <n v="1490"/>
    <x v="8"/>
    <x v="2"/>
    <s v="Total"/>
    <s v="N/A"/>
    <x v="103"/>
    <x v="103"/>
    <m/>
    <x v="280"/>
  </r>
  <r>
    <n v="1491"/>
    <x v="8"/>
    <x v="2"/>
    <s v="Line Item"/>
    <s v="N/A"/>
    <x v="104"/>
    <x v="104"/>
    <m/>
    <x v="281"/>
  </r>
  <r>
    <n v="1492"/>
    <x v="8"/>
    <x v="2"/>
    <s v="Line Item"/>
    <s v="N/A"/>
    <x v="105"/>
    <x v="105"/>
    <m/>
    <x v="1"/>
  </r>
  <r>
    <n v="1493"/>
    <x v="8"/>
    <x v="2"/>
    <s v="Line Item"/>
    <s v="N/A"/>
    <x v="106"/>
    <x v="106"/>
    <m/>
    <x v="282"/>
  </r>
  <r>
    <n v="1494"/>
    <x v="8"/>
    <x v="2"/>
    <s v="Line Item"/>
    <s v="N/A"/>
    <x v="107"/>
    <x v="107"/>
    <m/>
    <x v="1"/>
  </r>
  <r>
    <n v="1495"/>
    <x v="8"/>
    <x v="2"/>
    <s v="Total"/>
    <s v="N/A"/>
    <x v="108"/>
    <x v="108"/>
    <m/>
    <x v="283"/>
  </r>
  <r>
    <n v="1496"/>
    <x v="8"/>
    <x v="2"/>
    <s v="Line Item"/>
    <s v="N/A"/>
    <x v="109"/>
    <x v="109"/>
    <m/>
    <x v="284"/>
  </r>
  <r>
    <n v="1497"/>
    <x v="8"/>
    <x v="2"/>
    <s v="Line Item"/>
    <s v="N/A"/>
    <x v="110"/>
    <x v="110"/>
    <m/>
    <x v="1"/>
  </r>
  <r>
    <n v="1498"/>
    <x v="8"/>
    <x v="2"/>
    <s v="Line Item"/>
    <s v="N/A"/>
    <x v="111"/>
    <x v="111"/>
    <m/>
    <x v="285"/>
  </r>
  <r>
    <n v="1499"/>
    <x v="8"/>
    <x v="2"/>
    <s v="Line Item"/>
    <s v="N/A"/>
    <x v="112"/>
    <x v="112"/>
    <m/>
    <x v="1"/>
  </r>
  <r>
    <n v="1500"/>
    <x v="8"/>
    <x v="2"/>
    <s v="Line Item"/>
    <s v="N/A"/>
    <x v="113"/>
    <x v="113"/>
    <m/>
    <x v="1"/>
  </r>
  <r>
    <n v="1501"/>
    <x v="8"/>
    <x v="2"/>
    <s v="Line Item"/>
    <s v="N/A"/>
    <x v="114"/>
    <x v="114"/>
    <m/>
    <x v="286"/>
  </r>
  <r>
    <n v="1502"/>
    <x v="8"/>
    <x v="2"/>
    <s v="Line Item"/>
    <s v="N/A"/>
    <x v="115"/>
    <x v="115"/>
    <m/>
    <x v="287"/>
  </r>
  <r>
    <n v="1503"/>
    <x v="8"/>
    <x v="2"/>
    <s v="Line Item"/>
    <s v="N/A"/>
    <x v="116"/>
    <x v="116"/>
    <m/>
    <x v="1"/>
  </r>
  <r>
    <n v="1504"/>
    <x v="8"/>
    <x v="2"/>
    <s v="Line Item"/>
    <s v="N/A"/>
    <x v="117"/>
    <x v="117"/>
    <m/>
    <x v="288"/>
  </r>
  <r>
    <n v="1505"/>
    <x v="8"/>
    <x v="2"/>
    <s v="Line Item"/>
    <s v="N/A"/>
    <x v="118"/>
    <x v="118"/>
    <m/>
    <x v="1"/>
  </r>
  <r>
    <n v="1506"/>
    <x v="8"/>
    <x v="2"/>
    <s v="Line Item"/>
    <s v="N/A"/>
    <x v="119"/>
    <x v="119"/>
    <m/>
    <x v="1"/>
  </r>
  <r>
    <n v="1507"/>
    <x v="8"/>
    <x v="2"/>
    <s v="Line Item"/>
    <s v="N/A"/>
    <x v="120"/>
    <x v="120"/>
    <m/>
    <x v="1"/>
  </r>
  <r>
    <n v="1508"/>
    <x v="8"/>
    <x v="2"/>
    <s v="Line Item"/>
    <s v="N/A"/>
    <x v="121"/>
    <x v="121"/>
    <m/>
    <x v="289"/>
  </r>
  <r>
    <n v="1509"/>
    <x v="8"/>
    <x v="2"/>
    <s v="Line Item"/>
    <s v="N/A"/>
    <x v="122"/>
    <x v="122"/>
    <m/>
    <x v="1"/>
  </r>
  <r>
    <n v="1510"/>
    <x v="8"/>
    <x v="2"/>
    <s v="Line Item"/>
    <s v="N/A"/>
    <x v="123"/>
    <x v="123"/>
    <m/>
    <x v="1"/>
  </r>
  <r>
    <n v="1511"/>
    <x v="8"/>
    <x v="2"/>
    <s v="Line Item"/>
    <s v="N/A"/>
    <x v="124"/>
    <x v="124"/>
    <m/>
    <x v="290"/>
  </r>
  <r>
    <n v="1512"/>
    <x v="8"/>
    <x v="2"/>
    <s v="Line Item"/>
    <s v="N/A"/>
    <x v="125"/>
    <x v="125"/>
    <m/>
    <x v="1"/>
  </r>
  <r>
    <n v="1513"/>
    <x v="8"/>
    <x v="2"/>
    <s v="Line Item"/>
    <s v="N/A"/>
    <x v="126"/>
    <x v="126"/>
    <m/>
    <x v="1"/>
  </r>
  <r>
    <n v="1514"/>
    <x v="8"/>
    <x v="2"/>
    <s v="Total"/>
    <s v="N/A"/>
    <x v="127"/>
    <x v="127"/>
    <m/>
    <x v="291"/>
  </r>
  <r>
    <n v="1515"/>
    <x v="8"/>
    <x v="2"/>
    <s v="Line Item"/>
    <s v="N/A"/>
    <x v="128"/>
    <x v="128"/>
    <m/>
    <x v="1"/>
  </r>
  <r>
    <n v="1516"/>
    <x v="8"/>
    <x v="2"/>
    <s v="Line Item"/>
    <s v="N/A"/>
    <x v="129"/>
    <x v="129"/>
    <m/>
    <x v="1"/>
  </r>
  <r>
    <n v="1517"/>
    <x v="8"/>
    <x v="2"/>
    <s v="Line Item"/>
    <s v="N/A"/>
    <x v="130"/>
    <x v="130"/>
    <m/>
    <x v="1"/>
  </r>
  <r>
    <n v="1518"/>
    <x v="8"/>
    <x v="2"/>
    <s v="Line Item"/>
    <s v="N/A"/>
    <x v="131"/>
    <x v="131"/>
    <m/>
    <x v="292"/>
  </r>
  <r>
    <n v="1519"/>
    <x v="8"/>
    <x v="2"/>
    <s v="Line Item"/>
    <s v="N/A"/>
    <x v="132"/>
    <x v="132"/>
    <m/>
    <x v="1"/>
  </r>
  <r>
    <n v="1520"/>
    <x v="8"/>
    <x v="2"/>
    <s v="Line Item"/>
    <s v="N/A"/>
    <x v="133"/>
    <x v="133"/>
    <m/>
    <x v="1"/>
  </r>
  <r>
    <n v="1521"/>
    <x v="8"/>
    <x v="2"/>
    <s v="Total"/>
    <s v="N/A"/>
    <x v="134"/>
    <x v="134"/>
    <m/>
    <x v="292"/>
  </r>
  <r>
    <n v="1522"/>
    <x v="8"/>
    <x v="2"/>
    <s v="Line Item"/>
    <s v="N/A"/>
    <x v="135"/>
    <x v="135"/>
    <m/>
    <x v="293"/>
  </r>
  <r>
    <n v="1523"/>
    <x v="8"/>
    <x v="2"/>
    <s v="Total"/>
    <s v="N/A"/>
    <x v="136"/>
    <x v="136"/>
    <m/>
    <x v="294"/>
  </r>
  <r>
    <n v="1524"/>
    <x v="8"/>
    <x v="2"/>
    <s v="Line Item"/>
    <s v="N/A"/>
    <x v="137"/>
    <x v="137"/>
    <m/>
    <x v="1"/>
  </r>
  <r>
    <n v="1525"/>
    <x v="8"/>
    <x v="2"/>
    <s v="Line Item"/>
    <s v="N/A"/>
    <x v="138"/>
    <x v="138"/>
    <m/>
    <x v="1"/>
  </r>
  <r>
    <n v="1526"/>
    <x v="8"/>
    <x v="2"/>
    <s v="Total"/>
    <s v="N/A"/>
    <x v="139"/>
    <x v="139"/>
    <m/>
    <x v="294"/>
  </r>
  <r>
    <n v="1527"/>
    <x v="8"/>
    <x v="2"/>
    <s v="Total"/>
    <s v="N/A"/>
    <x v="140"/>
    <x v="140"/>
    <m/>
    <x v="273"/>
  </r>
  <r>
    <n v="1528"/>
    <x v="8"/>
    <x v="2"/>
    <s v="Line Item"/>
    <s v="N/A"/>
    <x v="141"/>
    <x v="141"/>
    <m/>
    <x v="295"/>
  </r>
  <r>
    <n v="1529"/>
    <x v="8"/>
    <x v="3"/>
    <s v="Line Item"/>
    <s v="N/A"/>
    <x v="142"/>
    <x v="142"/>
    <m/>
    <x v="1"/>
  </r>
  <r>
    <n v="1530"/>
    <x v="8"/>
    <x v="3"/>
    <s v="Line Item"/>
    <s v="N/A"/>
    <x v="143"/>
    <x v="143"/>
    <m/>
    <x v="1"/>
  </r>
  <r>
    <n v="1531"/>
    <x v="8"/>
    <x v="3"/>
    <s v="Line Item"/>
    <s v="N/A"/>
    <x v="144"/>
    <x v="144"/>
    <m/>
    <x v="1"/>
  </r>
  <r>
    <n v="1532"/>
    <x v="8"/>
    <x v="3"/>
    <s v="Line Item"/>
    <s v="N/A"/>
    <x v="145"/>
    <x v="145"/>
    <m/>
    <x v="1"/>
  </r>
  <r>
    <n v="1533"/>
    <x v="8"/>
    <x v="3"/>
    <s v="Line Item"/>
    <s v="N/A"/>
    <x v="146"/>
    <x v="146"/>
    <m/>
    <x v="1"/>
  </r>
  <r>
    <n v="1534"/>
    <x v="8"/>
    <x v="3"/>
    <s v="Line Item"/>
    <s v="N/A"/>
    <x v="147"/>
    <x v="147"/>
    <m/>
    <x v="1"/>
  </r>
  <r>
    <n v="1535"/>
    <x v="8"/>
    <x v="3"/>
    <s v="Line Item"/>
    <s v="N/A"/>
    <x v="148"/>
    <x v="148"/>
    <m/>
    <x v="1"/>
  </r>
  <r>
    <n v="1536"/>
    <x v="8"/>
    <x v="3"/>
    <s v="Total"/>
    <s v="N/A"/>
    <x v="149"/>
    <x v="149"/>
    <m/>
    <x v="19"/>
  </r>
  <r>
    <n v="1537"/>
    <x v="8"/>
    <x v="3"/>
    <s v="Total"/>
    <s v="N/A"/>
    <x v="150"/>
    <x v="150"/>
    <m/>
    <x v="19"/>
  </r>
  <r>
    <n v="1538"/>
    <x v="8"/>
    <x v="3"/>
    <s v="Line Item"/>
    <s v="N/A"/>
    <x v="151"/>
    <x v="151"/>
    <m/>
    <x v="19"/>
  </r>
  <r>
    <n v="1539"/>
    <x v="8"/>
    <x v="3"/>
    <s v="Line Item"/>
    <s v="N/A"/>
    <x v="152"/>
    <x v="152"/>
    <m/>
    <x v="1"/>
  </r>
  <r>
    <n v="1540"/>
    <x v="8"/>
    <x v="3"/>
    <s v="Line Item"/>
    <s v="N/A"/>
    <x v="153"/>
    <x v="153"/>
    <m/>
    <x v="19"/>
  </r>
  <r>
    <n v="1541"/>
    <x v="8"/>
    <x v="0"/>
    <s v="Line Item"/>
    <s v="N/A"/>
    <x v="0"/>
    <x v="0"/>
    <m/>
    <x v="1"/>
  </r>
  <r>
    <n v="1542"/>
    <x v="8"/>
    <x v="0"/>
    <s v="Line Item"/>
    <s v="N/A"/>
    <x v="1"/>
    <x v="1"/>
    <m/>
    <x v="1"/>
  </r>
  <r>
    <n v="1543"/>
    <x v="8"/>
    <x v="0"/>
    <s v="Line Item"/>
    <s v="N/A"/>
    <x v="2"/>
    <x v="2"/>
    <m/>
    <x v="1"/>
  </r>
  <r>
    <n v="1544"/>
    <x v="8"/>
    <x v="0"/>
    <s v="Total"/>
    <s v="N/A"/>
    <x v="3"/>
    <x v="3"/>
    <m/>
    <x v="19"/>
  </r>
  <r>
    <n v="1545"/>
    <x v="8"/>
    <x v="0"/>
    <s v="Line Item"/>
    <s v="N/A"/>
    <x v="4"/>
    <x v="4"/>
    <m/>
    <x v="1"/>
  </r>
  <r>
    <n v="1546"/>
    <x v="8"/>
    <x v="0"/>
    <s v="Line Item"/>
    <s v="N/A"/>
    <x v="5"/>
    <x v="5"/>
    <m/>
    <x v="1"/>
  </r>
  <r>
    <n v="1547"/>
    <x v="8"/>
    <x v="0"/>
    <s v="Total"/>
    <s v="N/A"/>
    <x v="6"/>
    <x v="6"/>
    <m/>
    <x v="19"/>
  </r>
  <r>
    <n v="1548"/>
    <x v="8"/>
    <x v="0"/>
    <s v="Line Item"/>
    <s v="N/A"/>
    <x v="7"/>
    <x v="7"/>
    <m/>
    <x v="1"/>
  </r>
  <r>
    <n v="1549"/>
    <x v="8"/>
    <x v="0"/>
    <s v="Line Item"/>
    <s v="N/A"/>
    <x v="8"/>
    <x v="8"/>
    <m/>
    <x v="1"/>
  </r>
  <r>
    <n v="1550"/>
    <x v="8"/>
    <x v="0"/>
    <s v="Line Item"/>
    <s v="N/A"/>
    <x v="9"/>
    <x v="9"/>
    <m/>
    <x v="1"/>
  </r>
  <r>
    <n v="1551"/>
    <x v="8"/>
    <x v="0"/>
    <s v="Line Item"/>
    <s v="N/A"/>
    <x v="10"/>
    <x v="10"/>
    <m/>
    <x v="296"/>
  </r>
  <r>
    <n v="1552"/>
    <x v="8"/>
    <x v="0"/>
    <s v="Line Item"/>
    <s v="N/A"/>
    <x v="11"/>
    <x v="11"/>
    <m/>
    <x v="1"/>
  </r>
  <r>
    <n v="1553"/>
    <x v="8"/>
    <x v="0"/>
    <s v="Line Item"/>
    <s v="N/A"/>
    <x v="12"/>
    <x v="12"/>
    <m/>
    <x v="1"/>
  </r>
  <r>
    <n v="1554"/>
    <x v="8"/>
    <x v="0"/>
    <s v="Line Item"/>
    <s v="N/A"/>
    <x v="13"/>
    <x v="13"/>
    <m/>
    <x v="1"/>
  </r>
  <r>
    <n v="1555"/>
    <x v="8"/>
    <x v="0"/>
    <s v="Line Item"/>
    <s v="N/A"/>
    <x v="14"/>
    <x v="14"/>
    <m/>
    <x v="1"/>
  </r>
  <r>
    <n v="1556"/>
    <x v="8"/>
    <x v="0"/>
    <s v="Line Item"/>
    <s v="N/A"/>
    <x v="15"/>
    <x v="15"/>
    <m/>
    <x v="1"/>
  </r>
  <r>
    <n v="1557"/>
    <x v="8"/>
    <x v="0"/>
    <s v="Line Item"/>
    <s v="N/A"/>
    <x v="16"/>
    <x v="16"/>
    <m/>
    <x v="1"/>
  </r>
  <r>
    <n v="1558"/>
    <x v="8"/>
    <x v="0"/>
    <s v="Line Item"/>
    <s v="N/A"/>
    <x v="17"/>
    <x v="17"/>
    <m/>
    <x v="1"/>
  </r>
  <r>
    <n v="1559"/>
    <x v="8"/>
    <x v="0"/>
    <s v="Line Item"/>
    <s v="N/A"/>
    <x v="18"/>
    <x v="18"/>
    <m/>
    <x v="1"/>
  </r>
  <r>
    <n v="1560"/>
    <x v="8"/>
    <x v="0"/>
    <s v="Line Item"/>
    <s v="N/A"/>
    <x v="19"/>
    <x v="19"/>
    <m/>
    <x v="1"/>
  </r>
  <r>
    <n v="1561"/>
    <x v="8"/>
    <x v="0"/>
    <s v="Line Item"/>
    <s v="N/A"/>
    <x v="20"/>
    <x v="20"/>
    <m/>
    <x v="1"/>
  </r>
  <r>
    <n v="1562"/>
    <x v="8"/>
    <x v="0"/>
    <s v="Line Item"/>
    <s v="N/A"/>
    <x v="21"/>
    <x v="21"/>
    <m/>
    <x v="1"/>
  </r>
  <r>
    <n v="1563"/>
    <x v="8"/>
    <x v="0"/>
    <s v="Line Item"/>
    <s v="N/A"/>
    <x v="22"/>
    <x v="22"/>
    <m/>
    <x v="1"/>
  </r>
  <r>
    <n v="1564"/>
    <x v="8"/>
    <x v="0"/>
    <s v="Line Item"/>
    <s v="N/A"/>
    <x v="23"/>
    <x v="23"/>
    <m/>
    <x v="1"/>
  </r>
  <r>
    <n v="1565"/>
    <x v="8"/>
    <x v="0"/>
    <s v="Line Item"/>
    <s v="N/A"/>
    <x v="24"/>
    <x v="24"/>
    <m/>
    <x v="1"/>
  </r>
  <r>
    <n v="1566"/>
    <x v="8"/>
    <x v="0"/>
    <s v="Line Item"/>
    <s v="N/A"/>
    <x v="25"/>
    <x v="25"/>
    <m/>
    <x v="1"/>
  </r>
  <r>
    <n v="1567"/>
    <x v="8"/>
    <x v="0"/>
    <s v="Line Item"/>
    <s v="N/A"/>
    <x v="26"/>
    <x v="26"/>
    <m/>
    <x v="1"/>
  </r>
  <r>
    <n v="1568"/>
    <x v="8"/>
    <x v="0"/>
    <s v="Line Item"/>
    <s v="N/A"/>
    <x v="27"/>
    <x v="27"/>
    <m/>
    <x v="1"/>
  </r>
  <r>
    <n v="1569"/>
    <x v="8"/>
    <x v="0"/>
    <s v="Line Item"/>
    <s v="N/A"/>
    <x v="28"/>
    <x v="28"/>
    <m/>
    <x v="1"/>
  </r>
  <r>
    <n v="1570"/>
    <x v="8"/>
    <x v="0"/>
    <s v="Line Item"/>
    <s v="N/A"/>
    <x v="29"/>
    <x v="29"/>
    <m/>
    <x v="1"/>
  </r>
  <r>
    <n v="1571"/>
    <x v="8"/>
    <x v="0"/>
    <s v="Line Item"/>
    <s v="N/A"/>
    <x v="30"/>
    <x v="30"/>
    <m/>
    <x v="1"/>
  </r>
  <r>
    <n v="1572"/>
    <x v="8"/>
    <x v="0"/>
    <s v="Line Item"/>
    <s v="N/A"/>
    <x v="31"/>
    <x v="31"/>
    <m/>
    <x v="1"/>
  </r>
  <r>
    <n v="1573"/>
    <x v="8"/>
    <x v="0"/>
    <s v="Line Item"/>
    <s v="N/A"/>
    <x v="32"/>
    <x v="32"/>
    <m/>
    <x v="1"/>
  </r>
  <r>
    <n v="1574"/>
    <x v="8"/>
    <x v="0"/>
    <s v="Line Item"/>
    <s v="N/A"/>
    <x v="33"/>
    <x v="33"/>
    <m/>
    <x v="1"/>
  </r>
  <r>
    <n v="1575"/>
    <x v="8"/>
    <x v="0"/>
    <s v="Line Item"/>
    <s v="N/A"/>
    <x v="34"/>
    <x v="34"/>
    <m/>
    <x v="1"/>
  </r>
  <r>
    <n v="1576"/>
    <x v="8"/>
    <x v="0"/>
    <s v="Line Item"/>
    <s v="N/A"/>
    <x v="35"/>
    <x v="35"/>
    <m/>
    <x v="1"/>
  </r>
  <r>
    <n v="1577"/>
    <x v="8"/>
    <x v="0"/>
    <s v="Line Item"/>
    <s v="N/A"/>
    <x v="36"/>
    <x v="36"/>
    <m/>
    <x v="1"/>
  </r>
  <r>
    <n v="1578"/>
    <x v="8"/>
    <x v="0"/>
    <s v="Line Item"/>
    <s v="N/A"/>
    <x v="37"/>
    <x v="37"/>
    <m/>
    <x v="1"/>
  </r>
  <r>
    <n v="1579"/>
    <x v="8"/>
    <x v="0"/>
    <s v="Line Item"/>
    <s v="N/A"/>
    <x v="38"/>
    <x v="38"/>
    <m/>
    <x v="1"/>
  </r>
  <r>
    <n v="1580"/>
    <x v="8"/>
    <x v="0"/>
    <s v="Line Item"/>
    <s v="N/A"/>
    <x v="39"/>
    <x v="39"/>
    <m/>
    <x v="1"/>
  </r>
  <r>
    <n v="1581"/>
    <x v="8"/>
    <x v="0"/>
    <s v="Line Item"/>
    <s v="N/A"/>
    <x v="40"/>
    <x v="40"/>
    <m/>
    <x v="1"/>
  </r>
  <r>
    <n v="1582"/>
    <x v="8"/>
    <x v="0"/>
    <s v="Line Item"/>
    <s v="N/A"/>
    <x v="41"/>
    <x v="41"/>
    <m/>
    <x v="1"/>
  </r>
  <r>
    <n v="1583"/>
    <x v="8"/>
    <x v="0"/>
    <s v="Total"/>
    <s v="N/A"/>
    <x v="42"/>
    <x v="42"/>
    <m/>
    <x v="296"/>
  </r>
  <r>
    <n v="1584"/>
    <x v="8"/>
    <x v="0"/>
    <s v="Line Item"/>
    <s v="N/A"/>
    <x v="43"/>
    <x v="43"/>
    <m/>
    <x v="1"/>
  </r>
  <r>
    <n v="1585"/>
    <x v="8"/>
    <x v="0"/>
    <s v="Line Item"/>
    <s v="N/A"/>
    <x v="44"/>
    <x v="44"/>
    <m/>
    <x v="1"/>
  </r>
  <r>
    <n v="1586"/>
    <x v="8"/>
    <x v="0"/>
    <s v="Line Item"/>
    <s v="N/A"/>
    <x v="45"/>
    <x v="45"/>
    <m/>
    <x v="1"/>
  </r>
  <r>
    <n v="1587"/>
    <x v="8"/>
    <x v="0"/>
    <s v="Line Item"/>
    <s v="N/A"/>
    <x v="46"/>
    <x v="46"/>
    <m/>
    <x v="1"/>
  </r>
  <r>
    <n v="1588"/>
    <x v="8"/>
    <x v="0"/>
    <s v="Line Item"/>
    <s v="N/A"/>
    <x v="47"/>
    <x v="47"/>
    <m/>
    <x v="1"/>
  </r>
  <r>
    <n v="1589"/>
    <x v="8"/>
    <x v="0"/>
    <s v="Line Item"/>
    <s v="N/A"/>
    <x v="48"/>
    <x v="48"/>
    <m/>
    <x v="1"/>
  </r>
  <r>
    <n v="1590"/>
    <x v="8"/>
    <x v="0"/>
    <s v="Line Item"/>
    <s v="N/A"/>
    <x v="49"/>
    <x v="49"/>
    <m/>
    <x v="1"/>
  </r>
  <r>
    <n v="1591"/>
    <x v="8"/>
    <x v="0"/>
    <s v="Line Item"/>
    <s v="N/A"/>
    <x v="50"/>
    <x v="50"/>
    <m/>
    <x v="1"/>
  </r>
  <r>
    <n v="1592"/>
    <x v="8"/>
    <x v="0"/>
    <s v="Line Item"/>
    <s v="N/A"/>
    <x v="51"/>
    <x v="51"/>
    <m/>
    <x v="1"/>
  </r>
  <r>
    <n v="1593"/>
    <x v="8"/>
    <x v="0"/>
    <s v="Total"/>
    <s v="N/A"/>
    <x v="52"/>
    <x v="52"/>
    <m/>
    <x v="296"/>
  </r>
  <r>
    <n v="1594"/>
    <x v="8"/>
    <x v="1"/>
    <s v="Line Item"/>
    <s v="Management"/>
    <x v="53"/>
    <x v="53"/>
    <m/>
    <x v="1"/>
  </r>
  <r>
    <n v="1595"/>
    <x v="8"/>
    <x v="1"/>
    <s v="Line Item"/>
    <s v="Management"/>
    <x v="54"/>
    <x v="54"/>
    <m/>
    <x v="1"/>
  </r>
  <r>
    <n v="1596"/>
    <x v="8"/>
    <x v="1"/>
    <s v="Line Item"/>
    <s v="Management"/>
    <x v="55"/>
    <x v="55"/>
    <m/>
    <x v="1"/>
  </r>
  <r>
    <n v="1597"/>
    <x v="8"/>
    <x v="1"/>
    <s v="Line Item"/>
    <s v="Management"/>
    <x v="56"/>
    <x v="56"/>
    <m/>
    <x v="1"/>
  </r>
  <r>
    <n v="1598"/>
    <x v="8"/>
    <x v="1"/>
    <s v="Line Item"/>
    <s v="Direct Care"/>
    <x v="57"/>
    <x v="57"/>
    <m/>
    <x v="1"/>
  </r>
  <r>
    <n v="1599"/>
    <x v="8"/>
    <x v="1"/>
    <s v="Line Item"/>
    <s v="Direct Care"/>
    <x v="58"/>
    <x v="58"/>
    <m/>
    <x v="1"/>
  </r>
  <r>
    <n v="1600"/>
    <x v="8"/>
    <x v="1"/>
    <s v="Line Item"/>
    <s v="Direct Care"/>
    <x v="59"/>
    <x v="59"/>
    <m/>
    <x v="1"/>
  </r>
  <r>
    <n v="1601"/>
    <x v="8"/>
    <x v="1"/>
    <s v="Line Item"/>
    <s v="Direct Care"/>
    <x v="60"/>
    <x v="60"/>
    <m/>
    <x v="1"/>
  </r>
  <r>
    <n v="1602"/>
    <x v="8"/>
    <x v="1"/>
    <s v="Line Item"/>
    <s v="Direct Care"/>
    <x v="61"/>
    <x v="61"/>
    <m/>
    <x v="1"/>
  </r>
  <r>
    <n v="1603"/>
    <x v="8"/>
    <x v="1"/>
    <s v="Line Item"/>
    <s v="Direct Care"/>
    <x v="62"/>
    <x v="62"/>
    <m/>
    <x v="1"/>
  </r>
  <r>
    <n v="1604"/>
    <x v="8"/>
    <x v="1"/>
    <s v="Line Item"/>
    <s v="Direct Care"/>
    <x v="63"/>
    <x v="63"/>
    <m/>
    <x v="1"/>
  </r>
  <r>
    <n v="1605"/>
    <x v="8"/>
    <x v="1"/>
    <s v="Line Item"/>
    <s v="Direct Care"/>
    <x v="64"/>
    <x v="64"/>
    <m/>
    <x v="1"/>
  </r>
  <r>
    <n v="1606"/>
    <x v="8"/>
    <x v="1"/>
    <s v="Line Item"/>
    <s v="Direct Care"/>
    <x v="65"/>
    <x v="65"/>
    <m/>
    <x v="1"/>
  </r>
  <r>
    <n v="1607"/>
    <x v="8"/>
    <x v="1"/>
    <s v="Line Item"/>
    <s v="Direct Care"/>
    <x v="66"/>
    <x v="66"/>
    <m/>
    <x v="1"/>
  </r>
  <r>
    <n v="1608"/>
    <x v="8"/>
    <x v="1"/>
    <s v="Line Item"/>
    <s v="Direct Care"/>
    <x v="67"/>
    <x v="67"/>
    <m/>
    <x v="1"/>
  </r>
  <r>
    <n v="1609"/>
    <x v="8"/>
    <x v="1"/>
    <s v="Line Item"/>
    <s v="Direct Care"/>
    <x v="68"/>
    <x v="68"/>
    <m/>
    <x v="1"/>
  </r>
  <r>
    <n v="1610"/>
    <x v="8"/>
    <x v="1"/>
    <s v="Line Item"/>
    <s v="Direct Care"/>
    <x v="69"/>
    <x v="69"/>
    <m/>
    <x v="1"/>
  </r>
  <r>
    <n v="1611"/>
    <x v="8"/>
    <x v="1"/>
    <s v="Line Item"/>
    <s v="Direct Care"/>
    <x v="70"/>
    <x v="70"/>
    <m/>
    <x v="1"/>
  </r>
  <r>
    <n v="1612"/>
    <x v="8"/>
    <x v="1"/>
    <s v="Line Item"/>
    <s v="Direct Care"/>
    <x v="71"/>
    <x v="71"/>
    <m/>
    <x v="1"/>
  </r>
  <r>
    <n v="1613"/>
    <x v="8"/>
    <x v="1"/>
    <s v="Line Item"/>
    <s v="Direct Care"/>
    <x v="72"/>
    <x v="72"/>
    <m/>
    <x v="1"/>
  </r>
  <r>
    <n v="1614"/>
    <x v="8"/>
    <x v="1"/>
    <s v="Line Item"/>
    <s v="Direct Care"/>
    <x v="73"/>
    <x v="73"/>
    <m/>
    <x v="1"/>
  </r>
  <r>
    <n v="1615"/>
    <x v="8"/>
    <x v="1"/>
    <s v="Line Item"/>
    <s v="Direct Care"/>
    <x v="74"/>
    <x v="74"/>
    <m/>
    <x v="1"/>
  </r>
  <r>
    <n v="1616"/>
    <x v="8"/>
    <x v="1"/>
    <s v="Line Item"/>
    <s v="Direct Care"/>
    <x v="75"/>
    <x v="75"/>
    <m/>
    <x v="1"/>
  </r>
  <r>
    <n v="1617"/>
    <x v="8"/>
    <x v="1"/>
    <s v="Line Item"/>
    <s v="Direct Care"/>
    <x v="76"/>
    <x v="76"/>
    <m/>
    <x v="1"/>
  </r>
  <r>
    <n v="1618"/>
    <x v="8"/>
    <x v="1"/>
    <s v="Line Item"/>
    <s v="Direct Care"/>
    <x v="77"/>
    <x v="77"/>
    <m/>
    <x v="1"/>
  </r>
  <r>
    <n v="1619"/>
    <x v="8"/>
    <x v="1"/>
    <s v="Line Item"/>
    <s v="Direct Care"/>
    <x v="78"/>
    <x v="78"/>
    <m/>
    <x v="1"/>
  </r>
  <r>
    <n v="1620"/>
    <x v="8"/>
    <x v="1"/>
    <s v="Line Item"/>
    <s v="Direct Care"/>
    <x v="79"/>
    <x v="79"/>
    <m/>
    <x v="1"/>
  </r>
  <r>
    <n v="1621"/>
    <x v="8"/>
    <x v="1"/>
    <s v="Line Item"/>
    <s v="Direct Care"/>
    <x v="80"/>
    <x v="80"/>
    <m/>
    <x v="1"/>
  </r>
  <r>
    <n v="1622"/>
    <x v="8"/>
    <x v="1"/>
    <s v="Line Item"/>
    <s v="Direct Care"/>
    <x v="81"/>
    <x v="81"/>
    <m/>
    <x v="1"/>
  </r>
  <r>
    <n v="1623"/>
    <x v="8"/>
    <x v="1"/>
    <s v="Line Item"/>
    <s v="Direct Care"/>
    <x v="82"/>
    <x v="82"/>
    <m/>
    <x v="1"/>
  </r>
  <r>
    <n v="1624"/>
    <x v="8"/>
    <x v="1"/>
    <s v="Line Item"/>
    <s v="Direct Care"/>
    <x v="83"/>
    <x v="83"/>
    <m/>
    <x v="1"/>
  </r>
  <r>
    <n v="1625"/>
    <x v="8"/>
    <x v="1"/>
    <s v="Line Item"/>
    <s v="Direct Care"/>
    <x v="84"/>
    <x v="84"/>
    <m/>
    <x v="1"/>
  </r>
  <r>
    <n v="1626"/>
    <x v="8"/>
    <x v="1"/>
    <s v="Line Item"/>
    <s v="Direct Care"/>
    <x v="85"/>
    <x v="85"/>
    <m/>
    <x v="1"/>
  </r>
  <r>
    <n v="1627"/>
    <x v="8"/>
    <x v="1"/>
    <s v="Line Item"/>
    <s v="Direct Care"/>
    <x v="86"/>
    <x v="86"/>
    <n v="0.65"/>
    <x v="297"/>
  </r>
  <r>
    <n v="1628"/>
    <x v="8"/>
    <x v="1"/>
    <s v="Line Item"/>
    <s v="Clerical/Support"/>
    <x v="87"/>
    <x v="87"/>
    <m/>
    <x v="1"/>
  </r>
  <r>
    <n v="1629"/>
    <x v="8"/>
    <x v="1"/>
    <s v="Line Item"/>
    <s v="Clerical/Support"/>
    <x v="88"/>
    <x v="88"/>
    <m/>
    <x v="1"/>
  </r>
  <r>
    <n v="1630"/>
    <x v="8"/>
    <x v="1"/>
    <s v="Line Item"/>
    <s v="Clerical/Support"/>
    <x v="89"/>
    <x v="89"/>
    <m/>
    <x v="1"/>
  </r>
  <r>
    <n v="1631"/>
    <x v="8"/>
    <x v="1"/>
    <s v="Line Item"/>
    <s v="N/A"/>
    <x v="90"/>
    <x v="90"/>
    <s v="XXXXXX"/>
    <x v="1"/>
  </r>
  <r>
    <n v="1632"/>
    <x v="8"/>
    <x v="1"/>
    <s v="Total"/>
    <s v="N/A"/>
    <x v="91"/>
    <x v="91"/>
    <n v="0.65"/>
    <x v="297"/>
  </r>
  <r>
    <n v="1633"/>
    <x v="8"/>
    <x v="2"/>
    <s v="Total"/>
    <s v="N/A"/>
    <x v="92"/>
    <x v="92"/>
    <n v="0.65"/>
    <x v="297"/>
  </r>
  <r>
    <n v="1634"/>
    <x v="8"/>
    <x v="2"/>
    <s v="Line Item"/>
    <s v="N/A"/>
    <x v="93"/>
    <x v="93"/>
    <m/>
    <x v="1"/>
  </r>
  <r>
    <n v="1635"/>
    <x v="8"/>
    <x v="2"/>
    <s v="Line Item"/>
    <s v="N/A"/>
    <x v="94"/>
    <x v="94"/>
    <m/>
    <x v="1"/>
  </r>
  <r>
    <n v="1636"/>
    <x v="8"/>
    <x v="2"/>
    <s v="Line Item"/>
    <s v="N/A"/>
    <x v="95"/>
    <x v="95"/>
    <m/>
    <x v="1"/>
  </r>
  <r>
    <n v="1637"/>
    <x v="8"/>
    <x v="2"/>
    <s v="Line Item"/>
    <s v="N/A"/>
    <x v="96"/>
    <x v="96"/>
    <m/>
    <x v="1"/>
  </r>
  <r>
    <n v="1638"/>
    <x v="8"/>
    <x v="2"/>
    <s v="Total"/>
    <s v="N/A"/>
    <x v="97"/>
    <x v="97"/>
    <n v="0"/>
    <x v="19"/>
  </r>
  <r>
    <n v="1639"/>
    <x v="8"/>
    <x v="2"/>
    <s v="Line Item"/>
    <s v="N/A"/>
    <x v="98"/>
    <x v="98"/>
    <m/>
    <x v="1"/>
  </r>
  <r>
    <n v="1640"/>
    <x v="8"/>
    <x v="2"/>
    <s v="Total"/>
    <s v="N/A"/>
    <x v="99"/>
    <x v="99"/>
    <n v="0.65"/>
    <x v="297"/>
  </r>
  <r>
    <n v="1641"/>
    <x v="8"/>
    <x v="2"/>
    <s v="Line Item"/>
    <s v="N/A"/>
    <x v="100"/>
    <x v="100"/>
    <m/>
    <x v="298"/>
  </r>
  <r>
    <n v="1642"/>
    <x v="8"/>
    <x v="2"/>
    <s v="Line Item"/>
    <s v="N/A"/>
    <x v="101"/>
    <x v="101"/>
    <m/>
    <x v="299"/>
  </r>
  <r>
    <n v="1643"/>
    <x v="8"/>
    <x v="2"/>
    <s v="Line Item"/>
    <s v="N/A"/>
    <x v="102"/>
    <x v="102"/>
    <m/>
    <x v="1"/>
  </r>
  <r>
    <n v="1644"/>
    <x v="8"/>
    <x v="2"/>
    <s v="Total"/>
    <s v="N/A"/>
    <x v="103"/>
    <x v="103"/>
    <m/>
    <x v="300"/>
  </r>
  <r>
    <n v="1645"/>
    <x v="8"/>
    <x v="2"/>
    <s v="Line Item"/>
    <s v="N/A"/>
    <x v="104"/>
    <x v="104"/>
    <m/>
    <x v="1"/>
  </r>
  <r>
    <n v="1646"/>
    <x v="8"/>
    <x v="2"/>
    <s v="Line Item"/>
    <s v="N/A"/>
    <x v="105"/>
    <x v="105"/>
    <m/>
    <x v="1"/>
  </r>
  <r>
    <n v="1647"/>
    <x v="8"/>
    <x v="2"/>
    <s v="Line Item"/>
    <s v="N/A"/>
    <x v="106"/>
    <x v="106"/>
    <m/>
    <x v="1"/>
  </r>
  <r>
    <n v="1648"/>
    <x v="8"/>
    <x v="2"/>
    <s v="Line Item"/>
    <s v="N/A"/>
    <x v="107"/>
    <x v="107"/>
    <m/>
    <x v="1"/>
  </r>
  <r>
    <n v="1649"/>
    <x v="8"/>
    <x v="2"/>
    <s v="Total"/>
    <s v="N/A"/>
    <x v="108"/>
    <x v="108"/>
    <m/>
    <x v="19"/>
  </r>
  <r>
    <n v="1650"/>
    <x v="8"/>
    <x v="2"/>
    <s v="Line Item"/>
    <s v="N/A"/>
    <x v="109"/>
    <x v="109"/>
    <m/>
    <x v="1"/>
  </r>
  <r>
    <n v="1651"/>
    <x v="8"/>
    <x v="2"/>
    <s v="Line Item"/>
    <s v="N/A"/>
    <x v="110"/>
    <x v="110"/>
    <m/>
    <x v="1"/>
  </r>
  <r>
    <n v="1652"/>
    <x v="8"/>
    <x v="2"/>
    <s v="Line Item"/>
    <s v="N/A"/>
    <x v="111"/>
    <x v="111"/>
    <m/>
    <x v="1"/>
  </r>
  <r>
    <n v="1653"/>
    <x v="8"/>
    <x v="2"/>
    <s v="Line Item"/>
    <s v="N/A"/>
    <x v="112"/>
    <x v="112"/>
    <m/>
    <x v="1"/>
  </r>
  <r>
    <n v="1654"/>
    <x v="8"/>
    <x v="2"/>
    <s v="Line Item"/>
    <s v="N/A"/>
    <x v="113"/>
    <x v="113"/>
    <m/>
    <x v="1"/>
  </r>
  <r>
    <n v="1655"/>
    <x v="8"/>
    <x v="2"/>
    <s v="Line Item"/>
    <s v="N/A"/>
    <x v="114"/>
    <x v="114"/>
    <m/>
    <x v="301"/>
  </r>
  <r>
    <n v="1656"/>
    <x v="8"/>
    <x v="2"/>
    <s v="Line Item"/>
    <s v="N/A"/>
    <x v="115"/>
    <x v="115"/>
    <m/>
    <x v="302"/>
  </r>
  <r>
    <n v="1657"/>
    <x v="8"/>
    <x v="2"/>
    <s v="Line Item"/>
    <s v="N/A"/>
    <x v="116"/>
    <x v="116"/>
    <m/>
    <x v="1"/>
  </r>
  <r>
    <n v="1658"/>
    <x v="8"/>
    <x v="2"/>
    <s v="Line Item"/>
    <s v="N/A"/>
    <x v="117"/>
    <x v="117"/>
    <m/>
    <x v="1"/>
  </r>
  <r>
    <n v="1659"/>
    <x v="8"/>
    <x v="2"/>
    <s v="Line Item"/>
    <s v="N/A"/>
    <x v="118"/>
    <x v="118"/>
    <m/>
    <x v="1"/>
  </r>
  <r>
    <n v="1660"/>
    <x v="8"/>
    <x v="2"/>
    <s v="Line Item"/>
    <s v="N/A"/>
    <x v="119"/>
    <x v="119"/>
    <m/>
    <x v="1"/>
  </r>
  <r>
    <n v="1661"/>
    <x v="8"/>
    <x v="2"/>
    <s v="Line Item"/>
    <s v="N/A"/>
    <x v="120"/>
    <x v="120"/>
    <m/>
    <x v="1"/>
  </r>
  <r>
    <n v="1662"/>
    <x v="8"/>
    <x v="2"/>
    <s v="Line Item"/>
    <s v="N/A"/>
    <x v="121"/>
    <x v="121"/>
    <m/>
    <x v="1"/>
  </r>
  <r>
    <n v="1663"/>
    <x v="8"/>
    <x v="2"/>
    <s v="Line Item"/>
    <s v="N/A"/>
    <x v="122"/>
    <x v="122"/>
    <m/>
    <x v="1"/>
  </r>
  <r>
    <n v="1664"/>
    <x v="8"/>
    <x v="2"/>
    <s v="Line Item"/>
    <s v="N/A"/>
    <x v="123"/>
    <x v="123"/>
    <m/>
    <x v="1"/>
  </r>
  <r>
    <n v="1665"/>
    <x v="8"/>
    <x v="2"/>
    <s v="Line Item"/>
    <s v="N/A"/>
    <x v="124"/>
    <x v="124"/>
    <m/>
    <x v="303"/>
  </r>
  <r>
    <n v="1666"/>
    <x v="8"/>
    <x v="2"/>
    <s v="Line Item"/>
    <s v="N/A"/>
    <x v="125"/>
    <x v="125"/>
    <m/>
    <x v="1"/>
  </r>
  <r>
    <n v="1667"/>
    <x v="8"/>
    <x v="2"/>
    <s v="Line Item"/>
    <s v="N/A"/>
    <x v="126"/>
    <x v="126"/>
    <m/>
    <x v="1"/>
  </r>
  <r>
    <n v="1668"/>
    <x v="8"/>
    <x v="2"/>
    <s v="Total"/>
    <s v="N/A"/>
    <x v="127"/>
    <x v="127"/>
    <m/>
    <x v="304"/>
  </r>
  <r>
    <n v="1669"/>
    <x v="8"/>
    <x v="2"/>
    <s v="Line Item"/>
    <s v="N/A"/>
    <x v="128"/>
    <x v="128"/>
    <m/>
    <x v="1"/>
  </r>
  <r>
    <n v="1670"/>
    <x v="8"/>
    <x v="2"/>
    <s v="Line Item"/>
    <s v="N/A"/>
    <x v="129"/>
    <x v="129"/>
    <m/>
    <x v="1"/>
  </r>
  <r>
    <n v="1671"/>
    <x v="8"/>
    <x v="2"/>
    <s v="Line Item"/>
    <s v="N/A"/>
    <x v="130"/>
    <x v="130"/>
    <m/>
    <x v="1"/>
  </r>
  <r>
    <n v="1672"/>
    <x v="8"/>
    <x v="2"/>
    <s v="Line Item"/>
    <s v="N/A"/>
    <x v="131"/>
    <x v="131"/>
    <m/>
    <x v="305"/>
  </r>
  <r>
    <n v="1673"/>
    <x v="8"/>
    <x v="2"/>
    <s v="Line Item"/>
    <s v="N/A"/>
    <x v="132"/>
    <x v="132"/>
    <m/>
    <x v="1"/>
  </r>
  <r>
    <n v="1674"/>
    <x v="8"/>
    <x v="2"/>
    <s v="Line Item"/>
    <s v="N/A"/>
    <x v="133"/>
    <x v="133"/>
    <m/>
    <x v="1"/>
  </r>
  <r>
    <n v="1675"/>
    <x v="8"/>
    <x v="2"/>
    <s v="Total"/>
    <s v="N/A"/>
    <x v="134"/>
    <x v="134"/>
    <m/>
    <x v="305"/>
  </r>
  <r>
    <n v="1676"/>
    <x v="8"/>
    <x v="2"/>
    <s v="Line Item"/>
    <s v="N/A"/>
    <x v="135"/>
    <x v="135"/>
    <m/>
    <x v="306"/>
  </r>
  <r>
    <n v="1677"/>
    <x v="8"/>
    <x v="2"/>
    <s v="Total"/>
    <s v="N/A"/>
    <x v="136"/>
    <x v="136"/>
    <m/>
    <x v="307"/>
  </r>
  <r>
    <n v="1678"/>
    <x v="8"/>
    <x v="2"/>
    <s v="Line Item"/>
    <s v="N/A"/>
    <x v="137"/>
    <x v="137"/>
    <m/>
    <x v="1"/>
  </r>
  <r>
    <n v="1679"/>
    <x v="8"/>
    <x v="2"/>
    <s v="Line Item"/>
    <s v="N/A"/>
    <x v="138"/>
    <x v="138"/>
    <m/>
    <x v="1"/>
  </r>
  <r>
    <n v="1680"/>
    <x v="8"/>
    <x v="2"/>
    <s v="Total"/>
    <s v="N/A"/>
    <x v="139"/>
    <x v="139"/>
    <m/>
    <x v="307"/>
  </r>
  <r>
    <n v="1681"/>
    <x v="8"/>
    <x v="2"/>
    <s v="Total"/>
    <s v="N/A"/>
    <x v="140"/>
    <x v="140"/>
    <m/>
    <x v="296"/>
  </r>
  <r>
    <n v="1682"/>
    <x v="8"/>
    <x v="2"/>
    <s v="Line Item"/>
    <s v="N/A"/>
    <x v="141"/>
    <x v="141"/>
    <m/>
    <x v="308"/>
  </r>
  <r>
    <n v="1683"/>
    <x v="8"/>
    <x v="3"/>
    <s v="Line Item"/>
    <s v="N/A"/>
    <x v="142"/>
    <x v="142"/>
    <m/>
    <x v="1"/>
  </r>
  <r>
    <n v="1684"/>
    <x v="8"/>
    <x v="3"/>
    <s v="Line Item"/>
    <s v="N/A"/>
    <x v="143"/>
    <x v="143"/>
    <m/>
    <x v="1"/>
  </r>
  <r>
    <n v="1685"/>
    <x v="8"/>
    <x v="3"/>
    <s v="Line Item"/>
    <s v="N/A"/>
    <x v="144"/>
    <x v="144"/>
    <m/>
    <x v="1"/>
  </r>
  <r>
    <n v="1686"/>
    <x v="8"/>
    <x v="3"/>
    <s v="Line Item"/>
    <s v="N/A"/>
    <x v="145"/>
    <x v="145"/>
    <m/>
    <x v="1"/>
  </r>
  <r>
    <n v="1687"/>
    <x v="8"/>
    <x v="3"/>
    <s v="Line Item"/>
    <s v="N/A"/>
    <x v="146"/>
    <x v="146"/>
    <m/>
    <x v="1"/>
  </r>
  <r>
    <n v="1688"/>
    <x v="8"/>
    <x v="3"/>
    <s v="Line Item"/>
    <s v="N/A"/>
    <x v="147"/>
    <x v="147"/>
    <m/>
    <x v="1"/>
  </r>
  <r>
    <n v="1689"/>
    <x v="8"/>
    <x v="3"/>
    <s v="Line Item"/>
    <s v="N/A"/>
    <x v="148"/>
    <x v="148"/>
    <m/>
    <x v="1"/>
  </r>
  <r>
    <n v="1690"/>
    <x v="8"/>
    <x v="3"/>
    <s v="Total"/>
    <s v="N/A"/>
    <x v="149"/>
    <x v="149"/>
    <m/>
    <x v="19"/>
  </r>
  <r>
    <n v="1691"/>
    <x v="8"/>
    <x v="3"/>
    <s v="Total"/>
    <s v="N/A"/>
    <x v="150"/>
    <x v="150"/>
    <m/>
    <x v="19"/>
  </r>
  <r>
    <n v="1692"/>
    <x v="8"/>
    <x v="3"/>
    <s v="Line Item"/>
    <s v="N/A"/>
    <x v="151"/>
    <x v="151"/>
    <m/>
    <x v="19"/>
  </r>
  <r>
    <n v="1693"/>
    <x v="8"/>
    <x v="3"/>
    <s v="Line Item"/>
    <s v="N/A"/>
    <x v="152"/>
    <x v="152"/>
    <m/>
    <x v="1"/>
  </r>
  <r>
    <n v="1694"/>
    <x v="8"/>
    <x v="3"/>
    <s v="Line Item"/>
    <s v="N/A"/>
    <x v="153"/>
    <x v="153"/>
    <m/>
    <x v="19"/>
  </r>
  <r>
    <n v="1695"/>
    <x v="8"/>
    <x v="0"/>
    <s v="Line Item"/>
    <s v="N/A"/>
    <x v="0"/>
    <x v="0"/>
    <m/>
    <x v="1"/>
  </r>
  <r>
    <n v="1696"/>
    <x v="8"/>
    <x v="0"/>
    <s v="Line Item"/>
    <s v="N/A"/>
    <x v="1"/>
    <x v="1"/>
    <m/>
    <x v="1"/>
  </r>
  <r>
    <n v="1697"/>
    <x v="8"/>
    <x v="0"/>
    <s v="Line Item"/>
    <s v="N/A"/>
    <x v="2"/>
    <x v="2"/>
    <m/>
    <x v="1"/>
  </r>
  <r>
    <n v="1698"/>
    <x v="8"/>
    <x v="0"/>
    <s v="Total"/>
    <s v="N/A"/>
    <x v="3"/>
    <x v="3"/>
    <m/>
    <x v="19"/>
  </r>
  <r>
    <n v="1699"/>
    <x v="8"/>
    <x v="0"/>
    <s v="Line Item"/>
    <s v="N/A"/>
    <x v="4"/>
    <x v="4"/>
    <m/>
    <x v="1"/>
  </r>
  <r>
    <n v="1700"/>
    <x v="8"/>
    <x v="0"/>
    <s v="Line Item"/>
    <s v="N/A"/>
    <x v="5"/>
    <x v="5"/>
    <m/>
    <x v="1"/>
  </r>
  <r>
    <n v="1701"/>
    <x v="8"/>
    <x v="0"/>
    <s v="Total"/>
    <s v="N/A"/>
    <x v="6"/>
    <x v="6"/>
    <m/>
    <x v="19"/>
  </r>
  <r>
    <n v="1702"/>
    <x v="8"/>
    <x v="0"/>
    <s v="Line Item"/>
    <s v="N/A"/>
    <x v="7"/>
    <x v="7"/>
    <m/>
    <x v="1"/>
  </r>
  <r>
    <n v="1703"/>
    <x v="8"/>
    <x v="0"/>
    <s v="Line Item"/>
    <s v="N/A"/>
    <x v="8"/>
    <x v="8"/>
    <m/>
    <x v="1"/>
  </r>
  <r>
    <n v="1704"/>
    <x v="8"/>
    <x v="0"/>
    <s v="Line Item"/>
    <s v="N/A"/>
    <x v="9"/>
    <x v="9"/>
    <m/>
    <x v="1"/>
  </r>
  <r>
    <n v="1705"/>
    <x v="8"/>
    <x v="0"/>
    <s v="Line Item"/>
    <s v="N/A"/>
    <x v="10"/>
    <x v="10"/>
    <m/>
    <x v="309"/>
  </r>
  <r>
    <n v="1706"/>
    <x v="8"/>
    <x v="0"/>
    <s v="Line Item"/>
    <s v="N/A"/>
    <x v="11"/>
    <x v="11"/>
    <m/>
    <x v="1"/>
  </r>
  <r>
    <n v="1707"/>
    <x v="8"/>
    <x v="0"/>
    <s v="Line Item"/>
    <s v="N/A"/>
    <x v="12"/>
    <x v="12"/>
    <m/>
    <x v="1"/>
  </r>
  <r>
    <n v="1708"/>
    <x v="8"/>
    <x v="0"/>
    <s v="Line Item"/>
    <s v="N/A"/>
    <x v="13"/>
    <x v="13"/>
    <m/>
    <x v="1"/>
  </r>
  <r>
    <n v="1709"/>
    <x v="8"/>
    <x v="0"/>
    <s v="Line Item"/>
    <s v="N/A"/>
    <x v="14"/>
    <x v="14"/>
    <m/>
    <x v="1"/>
  </r>
  <r>
    <n v="1710"/>
    <x v="8"/>
    <x v="0"/>
    <s v="Line Item"/>
    <s v="N/A"/>
    <x v="15"/>
    <x v="15"/>
    <m/>
    <x v="1"/>
  </r>
  <r>
    <n v="1711"/>
    <x v="8"/>
    <x v="0"/>
    <s v="Line Item"/>
    <s v="N/A"/>
    <x v="16"/>
    <x v="16"/>
    <m/>
    <x v="1"/>
  </r>
  <r>
    <n v="1712"/>
    <x v="8"/>
    <x v="0"/>
    <s v="Line Item"/>
    <s v="N/A"/>
    <x v="17"/>
    <x v="17"/>
    <m/>
    <x v="1"/>
  </r>
  <r>
    <n v="1713"/>
    <x v="8"/>
    <x v="0"/>
    <s v="Line Item"/>
    <s v="N/A"/>
    <x v="18"/>
    <x v="18"/>
    <m/>
    <x v="1"/>
  </r>
  <r>
    <n v="1714"/>
    <x v="8"/>
    <x v="0"/>
    <s v="Line Item"/>
    <s v="N/A"/>
    <x v="19"/>
    <x v="19"/>
    <m/>
    <x v="1"/>
  </r>
  <r>
    <n v="1715"/>
    <x v="8"/>
    <x v="0"/>
    <s v="Line Item"/>
    <s v="N/A"/>
    <x v="20"/>
    <x v="20"/>
    <m/>
    <x v="1"/>
  </r>
  <r>
    <n v="1716"/>
    <x v="8"/>
    <x v="0"/>
    <s v="Line Item"/>
    <s v="N/A"/>
    <x v="21"/>
    <x v="21"/>
    <m/>
    <x v="1"/>
  </r>
  <r>
    <n v="1717"/>
    <x v="8"/>
    <x v="0"/>
    <s v="Line Item"/>
    <s v="N/A"/>
    <x v="22"/>
    <x v="22"/>
    <m/>
    <x v="1"/>
  </r>
  <r>
    <n v="1718"/>
    <x v="8"/>
    <x v="0"/>
    <s v="Line Item"/>
    <s v="N/A"/>
    <x v="23"/>
    <x v="23"/>
    <m/>
    <x v="1"/>
  </r>
  <r>
    <n v="1719"/>
    <x v="8"/>
    <x v="0"/>
    <s v="Line Item"/>
    <s v="N/A"/>
    <x v="24"/>
    <x v="24"/>
    <m/>
    <x v="1"/>
  </r>
  <r>
    <n v="1720"/>
    <x v="8"/>
    <x v="0"/>
    <s v="Line Item"/>
    <s v="N/A"/>
    <x v="25"/>
    <x v="25"/>
    <m/>
    <x v="1"/>
  </r>
  <r>
    <n v="1721"/>
    <x v="8"/>
    <x v="0"/>
    <s v="Line Item"/>
    <s v="N/A"/>
    <x v="26"/>
    <x v="26"/>
    <m/>
    <x v="1"/>
  </r>
  <r>
    <n v="1722"/>
    <x v="8"/>
    <x v="0"/>
    <s v="Line Item"/>
    <s v="N/A"/>
    <x v="27"/>
    <x v="27"/>
    <m/>
    <x v="1"/>
  </r>
  <r>
    <n v="1723"/>
    <x v="8"/>
    <x v="0"/>
    <s v="Line Item"/>
    <s v="N/A"/>
    <x v="28"/>
    <x v="28"/>
    <m/>
    <x v="1"/>
  </r>
  <r>
    <n v="1724"/>
    <x v="8"/>
    <x v="0"/>
    <s v="Line Item"/>
    <s v="N/A"/>
    <x v="29"/>
    <x v="29"/>
    <m/>
    <x v="1"/>
  </r>
  <r>
    <n v="1725"/>
    <x v="8"/>
    <x v="0"/>
    <s v="Line Item"/>
    <s v="N/A"/>
    <x v="30"/>
    <x v="30"/>
    <m/>
    <x v="1"/>
  </r>
  <r>
    <n v="1726"/>
    <x v="8"/>
    <x v="0"/>
    <s v="Line Item"/>
    <s v="N/A"/>
    <x v="31"/>
    <x v="31"/>
    <m/>
    <x v="1"/>
  </r>
  <r>
    <n v="1727"/>
    <x v="8"/>
    <x v="0"/>
    <s v="Line Item"/>
    <s v="N/A"/>
    <x v="32"/>
    <x v="32"/>
    <m/>
    <x v="1"/>
  </r>
  <r>
    <n v="1728"/>
    <x v="8"/>
    <x v="0"/>
    <s v="Line Item"/>
    <s v="N/A"/>
    <x v="33"/>
    <x v="33"/>
    <m/>
    <x v="1"/>
  </r>
  <r>
    <n v="1729"/>
    <x v="8"/>
    <x v="0"/>
    <s v="Line Item"/>
    <s v="N/A"/>
    <x v="34"/>
    <x v="34"/>
    <m/>
    <x v="1"/>
  </r>
  <r>
    <n v="1730"/>
    <x v="8"/>
    <x v="0"/>
    <s v="Line Item"/>
    <s v="N/A"/>
    <x v="35"/>
    <x v="35"/>
    <m/>
    <x v="1"/>
  </r>
  <r>
    <n v="1731"/>
    <x v="8"/>
    <x v="0"/>
    <s v="Line Item"/>
    <s v="N/A"/>
    <x v="36"/>
    <x v="36"/>
    <m/>
    <x v="1"/>
  </r>
  <r>
    <n v="1732"/>
    <x v="8"/>
    <x v="0"/>
    <s v="Line Item"/>
    <s v="N/A"/>
    <x v="37"/>
    <x v="37"/>
    <m/>
    <x v="1"/>
  </r>
  <r>
    <n v="1733"/>
    <x v="8"/>
    <x v="0"/>
    <s v="Line Item"/>
    <s v="N/A"/>
    <x v="38"/>
    <x v="38"/>
    <m/>
    <x v="1"/>
  </r>
  <r>
    <n v="1734"/>
    <x v="8"/>
    <x v="0"/>
    <s v="Line Item"/>
    <s v="N/A"/>
    <x v="39"/>
    <x v="39"/>
    <m/>
    <x v="1"/>
  </r>
  <r>
    <n v="1735"/>
    <x v="8"/>
    <x v="0"/>
    <s v="Line Item"/>
    <s v="N/A"/>
    <x v="40"/>
    <x v="40"/>
    <m/>
    <x v="1"/>
  </r>
  <r>
    <n v="1736"/>
    <x v="8"/>
    <x v="0"/>
    <s v="Line Item"/>
    <s v="N/A"/>
    <x v="41"/>
    <x v="41"/>
    <m/>
    <x v="1"/>
  </r>
  <r>
    <n v="1737"/>
    <x v="8"/>
    <x v="0"/>
    <s v="Total"/>
    <s v="N/A"/>
    <x v="42"/>
    <x v="42"/>
    <m/>
    <x v="309"/>
  </r>
  <r>
    <n v="1738"/>
    <x v="8"/>
    <x v="0"/>
    <s v="Line Item"/>
    <s v="N/A"/>
    <x v="43"/>
    <x v="43"/>
    <m/>
    <x v="1"/>
  </r>
  <r>
    <n v="1739"/>
    <x v="8"/>
    <x v="0"/>
    <s v="Line Item"/>
    <s v="N/A"/>
    <x v="44"/>
    <x v="44"/>
    <m/>
    <x v="1"/>
  </r>
  <r>
    <n v="1740"/>
    <x v="8"/>
    <x v="0"/>
    <s v="Line Item"/>
    <s v="N/A"/>
    <x v="45"/>
    <x v="45"/>
    <m/>
    <x v="1"/>
  </r>
  <r>
    <n v="1741"/>
    <x v="8"/>
    <x v="0"/>
    <s v="Line Item"/>
    <s v="N/A"/>
    <x v="46"/>
    <x v="46"/>
    <m/>
    <x v="1"/>
  </r>
  <r>
    <n v="1742"/>
    <x v="8"/>
    <x v="0"/>
    <s v="Line Item"/>
    <s v="N/A"/>
    <x v="47"/>
    <x v="47"/>
    <m/>
    <x v="1"/>
  </r>
  <r>
    <n v="1743"/>
    <x v="8"/>
    <x v="0"/>
    <s v="Line Item"/>
    <s v="N/A"/>
    <x v="48"/>
    <x v="48"/>
    <m/>
    <x v="1"/>
  </r>
  <r>
    <n v="1744"/>
    <x v="8"/>
    <x v="0"/>
    <s v="Line Item"/>
    <s v="N/A"/>
    <x v="49"/>
    <x v="49"/>
    <m/>
    <x v="1"/>
  </r>
  <r>
    <n v="1745"/>
    <x v="8"/>
    <x v="0"/>
    <s v="Line Item"/>
    <s v="N/A"/>
    <x v="50"/>
    <x v="50"/>
    <m/>
    <x v="1"/>
  </r>
  <r>
    <n v="1746"/>
    <x v="8"/>
    <x v="0"/>
    <s v="Line Item"/>
    <s v="N/A"/>
    <x v="51"/>
    <x v="51"/>
    <m/>
    <x v="1"/>
  </r>
  <r>
    <n v="1747"/>
    <x v="8"/>
    <x v="0"/>
    <s v="Total"/>
    <s v="N/A"/>
    <x v="52"/>
    <x v="52"/>
    <m/>
    <x v="309"/>
  </r>
  <r>
    <n v="1748"/>
    <x v="8"/>
    <x v="1"/>
    <s v="Line Item"/>
    <s v="Management"/>
    <x v="53"/>
    <x v="53"/>
    <n v="0.1"/>
    <x v="310"/>
  </r>
  <r>
    <n v="1749"/>
    <x v="8"/>
    <x v="1"/>
    <s v="Line Item"/>
    <s v="Management"/>
    <x v="54"/>
    <x v="54"/>
    <m/>
    <x v="1"/>
  </r>
  <r>
    <n v="1750"/>
    <x v="8"/>
    <x v="1"/>
    <s v="Line Item"/>
    <s v="Management"/>
    <x v="55"/>
    <x v="55"/>
    <m/>
    <x v="1"/>
  </r>
  <r>
    <n v="1751"/>
    <x v="8"/>
    <x v="1"/>
    <s v="Line Item"/>
    <s v="Management"/>
    <x v="56"/>
    <x v="56"/>
    <m/>
    <x v="1"/>
  </r>
  <r>
    <n v="1752"/>
    <x v="8"/>
    <x v="1"/>
    <s v="Line Item"/>
    <s v="Direct Care"/>
    <x v="57"/>
    <x v="57"/>
    <m/>
    <x v="1"/>
  </r>
  <r>
    <n v="1753"/>
    <x v="8"/>
    <x v="1"/>
    <s v="Line Item"/>
    <s v="Direct Care"/>
    <x v="58"/>
    <x v="58"/>
    <m/>
    <x v="1"/>
  </r>
  <r>
    <n v="1754"/>
    <x v="8"/>
    <x v="1"/>
    <s v="Line Item"/>
    <s v="Direct Care"/>
    <x v="59"/>
    <x v="59"/>
    <m/>
    <x v="1"/>
  </r>
  <r>
    <n v="1755"/>
    <x v="8"/>
    <x v="1"/>
    <s v="Line Item"/>
    <s v="Direct Care"/>
    <x v="60"/>
    <x v="60"/>
    <m/>
    <x v="1"/>
  </r>
  <r>
    <n v="1756"/>
    <x v="8"/>
    <x v="1"/>
    <s v="Line Item"/>
    <s v="Direct Care"/>
    <x v="61"/>
    <x v="61"/>
    <m/>
    <x v="1"/>
  </r>
  <r>
    <n v="1757"/>
    <x v="8"/>
    <x v="1"/>
    <s v="Line Item"/>
    <s v="Direct Care"/>
    <x v="62"/>
    <x v="62"/>
    <m/>
    <x v="1"/>
  </r>
  <r>
    <n v="1758"/>
    <x v="8"/>
    <x v="1"/>
    <s v="Line Item"/>
    <s v="Direct Care"/>
    <x v="63"/>
    <x v="63"/>
    <m/>
    <x v="1"/>
  </r>
  <r>
    <n v="1759"/>
    <x v="8"/>
    <x v="1"/>
    <s v="Line Item"/>
    <s v="Direct Care"/>
    <x v="64"/>
    <x v="64"/>
    <m/>
    <x v="1"/>
  </r>
  <r>
    <n v="1760"/>
    <x v="8"/>
    <x v="1"/>
    <s v="Line Item"/>
    <s v="Direct Care"/>
    <x v="65"/>
    <x v="65"/>
    <m/>
    <x v="1"/>
  </r>
  <r>
    <n v="1761"/>
    <x v="8"/>
    <x v="1"/>
    <s v="Line Item"/>
    <s v="Direct Care"/>
    <x v="66"/>
    <x v="66"/>
    <m/>
    <x v="1"/>
  </r>
  <r>
    <n v="1762"/>
    <x v="8"/>
    <x v="1"/>
    <s v="Line Item"/>
    <s v="Direct Care"/>
    <x v="67"/>
    <x v="67"/>
    <m/>
    <x v="1"/>
  </r>
  <r>
    <n v="1763"/>
    <x v="8"/>
    <x v="1"/>
    <s v="Line Item"/>
    <s v="Direct Care"/>
    <x v="68"/>
    <x v="68"/>
    <m/>
    <x v="1"/>
  </r>
  <r>
    <n v="1764"/>
    <x v="8"/>
    <x v="1"/>
    <s v="Line Item"/>
    <s v="Direct Care"/>
    <x v="69"/>
    <x v="69"/>
    <m/>
    <x v="1"/>
  </r>
  <r>
    <n v="1765"/>
    <x v="8"/>
    <x v="1"/>
    <s v="Line Item"/>
    <s v="Direct Care"/>
    <x v="70"/>
    <x v="70"/>
    <m/>
    <x v="1"/>
  </r>
  <r>
    <n v="1766"/>
    <x v="8"/>
    <x v="1"/>
    <s v="Line Item"/>
    <s v="Direct Care"/>
    <x v="71"/>
    <x v="71"/>
    <m/>
    <x v="1"/>
  </r>
  <r>
    <n v="1767"/>
    <x v="8"/>
    <x v="1"/>
    <s v="Line Item"/>
    <s v="Direct Care"/>
    <x v="72"/>
    <x v="72"/>
    <m/>
    <x v="1"/>
  </r>
  <r>
    <n v="1768"/>
    <x v="8"/>
    <x v="1"/>
    <s v="Line Item"/>
    <s v="Direct Care"/>
    <x v="73"/>
    <x v="73"/>
    <m/>
    <x v="1"/>
  </r>
  <r>
    <n v="1769"/>
    <x v="8"/>
    <x v="1"/>
    <s v="Line Item"/>
    <s v="Direct Care"/>
    <x v="74"/>
    <x v="74"/>
    <m/>
    <x v="1"/>
  </r>
  <r>
    <n v="1770"/>
    <x v="8"/>
    <x v="1"/>
    <s v="Line Item"/>
    <s v="Direct Care"/>
    <x v="75"/>
    <x v="75"/>
    <m/>
    <x v="1"/>
  </r>
  <r>
    <n v="1771"/>
    <x v="8"/>
    <x v="1"/>
    <s v="Line Item"/>
    <s v="Direct Care"/>
    <x v="76"/>
    <x v="76"/>
    <m/>
    <x v="1"/>
  </r>
  <r>
    <n v="1772"/>
    <x v="8"/>
    <x v="1"/>
    <s v="Line Item"/>
    <s v="Direct Care"/>
    <x v="77"/>
    <x v="77"/>
    <m/>
    <x v="1"/>
  </r>
  <r>
    <n v="1773"/>
    <x v="8"/>
    <x v="1"/>
    <s v="Line Item"/>
    <s v="Direct Care"/>
    <x v="78"/>
    <x v="78"/>
    <m/>
    <x v="1"/>
  </r>
  <r>
    <n v="1774"/>
    <x v="8"/>
    <x v="1"/>
    <s v="Line Item"/>
    <s v="Direct Care"/>
    <x v="79"/>
    <x v="79"/>
    <m/>
    <x v="1"/>
  </r>
  <r>
    <n v="1775"/>
    <x v="8"/>
    <x v="1"/>
    <s v="Line Item"/>
    <s v="Direct Care"/>
    <x v="80"/>
    <x v="80"/>
    <m/>
    <x v="1"/>
  </r>
  <r>
    <n v="1776"/>
    <x v="8"/>
    <x v="1"/>
    <s v="Line Item"/>
    <s v="Direct Care"/>
    <x v="81"/>
    <x v="81"/>
    <m/>
    <x v="1"/>
  </r>
  <r>
    <n v="1777"/>
    <x v="8"/>
    <x v="1"/>
    <s v="Line Item"/>
    <s v="Direct Care"/>
    <x v="82"/>
    <x v="82"/>
    <n v="0.5"/>
    <x v="311"/>
  </r>
  <r>
    <n v="1778"/>
    <x v="8"/>
    <x v="1"/>
    <s v="Line Item"/>
    <s v="Direct Care"/>
    <x v="83"/>
    <x v="83"/>
    <m/>
    <x v="1"/>
  </r>
  <r>
    <n v="1779"/>
    <x v="8"/>
    <x v="1"/>
    <s v="Line Item"/>
    <s v="Direct Care"/>
    <x v="84"/>
    <x v="84"/>
    <m/>
    <x v="1"/>
  </r>
  <r>
    <n v="1780"/>
    <x v="8"/>
    <x v="1"/>
    <s v="Line Item"/>
    <s v="Direct Care"/>
    <x v="85"/>
    <x v="85"/>
    <m/>
    <x v="1"/>
  </r>
  <r>
    <n v="1781"/>
    <x v="8"/>
    <x v="1"/>
    <s v="Line Item"/>
    <s v="Direct Care"/>
    <x v="86"/>
    <x v="86"/>
    <m/>
    <x v="1"/>
  </r>
  <r>
    <n v="1782"/>
    <x v="8"/>
    <x v="1"/>
    <s v="Line Item"/>
    <s v="Clerical/Support"/>
    <x v="87"/>
    <x v="87"/>
    <m/>
    <x v="1"/>
  </r>
  <r>
    <n v="1783"/>
    <x v="8"/>
    <x v="1"/>
    <s v="Line Item"/>
    <s v="Clerical/Support"/>
    <x v="88"/>
    <x v="88"/>
    <m/>
    <x v="1"/>
  </r>
  <r>
    <n v="1784"/>
    <x v="8"/>
    <x v="1"/>
    <s v="Line Item"/>
    <s v="Clerical/Support"/>
    <x v="89"/>
    <x v="89"/>
    <m/>
    <x v="1"/>
  </r>
  <r>
    <n v="1785"/>
    <x v="8"/>
    <x v="1"/>
    <s v="Line Item"/>
    <s v="N/A"/>
    <x v="90"/>
    <x v="90"/>
    <s v="XXXXXX"/>
    <x v="1"/>
  </r>
  <r>
    <n v="1786"/>
    <x v="8"/>
    <x v="1"/>
    <s v="Total"/>
    <s v="N/A"/>
    <x v="91"/>
    <x v="91"/>
    <n v="0.6"/>
    <x v="312"/>
  </r>
  <r>
    <n v="1787"/>
    <x v="8"/>
    <x v="2"/>
    <s v="Total"/>
    <s v="N/A"/>
    <x v="92"/>
    <x v="92"/>
    <n v="0.6"/>
    <x v="312"/>
  </r>
  <r>
    <n v="1788"/>
    <x v="8"/>
    <x v="2"/>
    <s v="Line Item"/>
    <s v="N/A"/>
    <x v="93"/>
    <x v="93"/>
    <m/>
    <x v="1"/>
  </r>
  <r>
    <n v="1789"/>
    <x v="8"/>
    <x v="2"/>
    <s v="Line Item"/>
    <s v="N/A"/>
    <x v="94"/>
    <x v="94"/>
    <m/>
    <x v="1"/>
  </r>
  <r>
    <n v="1790"/>
    <x v="8"/>
    <x v="2"/>
    <s v="Line Item"/>
    <s v="N/A"/>
    <x v="95"/>
    <x v="95"/>
    <m/>
    <x v="1"/>
  </r>
  <r>
    <n v="1791"/>
    <x v="8"/>
    <x v="2"/>
    <s v="Line Item"/>
    <s v="N/A"/>
    <x v="96"/>
    <x v="96"/>
    <m/>
    <x v="1"/>
  </r>
  <r>
    <n v="1792"/>
    <x v="8"/>
    <x v="2"/>
    <s v="Total"/>
    <s v="N/A"/>
    <x v="97"/>
    <x v="97"/>
    <n v="0"/>
    <x v="19"/>
  </r>
  <r>
    <n v="1793"/>
    <x v="8"/>
    <x v="2"/>
    <s v="Line Item"/>
    <s v="N/A"/>
    <x v="98"/>
    <x v="98"/>
    <m/>
    <x v="1"/>
  </r>
  <r>
    <n v="1794"/>
    <x v="8"/>
    <x v="2"/>
    <s v="Total"/>
    <s v="N/A"/>
    <x v="99"/>
    <x v="99"/>
    <n v="0.6"/>
    <x v="312"/>
  </r>
  <r>
    <n v="1795"/>
    <x v="8"/>
    <x v="2"/>
    <s v="Line Item"/>
    <s v="N/A"/>
    <x v="100"/>
    <x v="100"/>
    <m/>
    <x v="313"/>
  </r>
  <r>
    <n v="1796"/>
    <x v="8"/>
    <x v="2"/>
    <s v="Line Item"/>
    <s v="N/A"/>
    <x v="101"/>
    <x v="101"/>
    <m/>
    <x v="314"/>
  </r>
  <r>
    <n v="1797"/>
    <x v="8"/>
    <x v="2"/>
    <s v="Line Item"/>
    <s v="N/A"/>
    <x v="102"/>
    <x v="102"/>
    <m/>
    <x v="1"/>
  </r>
  <r>
    <n v="1798"/>
    <x v="8"/>
    <x v="2"/>
    <s v="Total"/>
    <s v="N/A"/>
    <x v="103"/>
    <x v="103"/>
    <m/>
    <x v="315"/>
  </r>
  <r>
    <n v="1799"/>
    <x v="8"/>
    <x v="2"/>
    <s v="Line Item"/>
    <s v="N/A"/>
    <x v="104"/>
    <x v="104"/>
    <m/>
    <x v="1"/>
  </r>
  <r>
    <n v="1800"/>
    <x v="8"/>
    <x v="2"/>
    <s v="Line Item"/>
    <s v="N/A"/>
    <x v="105"/>
    <x v="105"/>
    <m/>
    <x v="316"/>
  </r>
  <r>
    <n v="1801"/>
    <x v="8"/>
    <x v="2"/>
    <s v="Line Item"/>
    <s v="N/A"/>
    <x v="106"/>
    <x v="106"/>
    <m/>
    <x v="1"/>
  </r>
  <r>
    <n v="1802"/>
    <x v="8"/>
    <x v="2"/>
    <s v="Line Item"/>
    <s v="N/A"/>
    <x v="107"/>
    <x v="107"/>
    <m/>
    <x v="1"/>
  </r>
  <r>
    <n v="1803"/>
    <x v="8"/>
    <x v="2"/>
    <s v="Total"/>
    <s v="N/A"/>
    <x v="108"/>
    <x v="108"/>
    <m/>
    <x v="316"/>
  </r>
  <r>
    <n v="1804"/>
    <x v="8"/>
    <x v="2"/>
    <s v="Line Item"/>
    <s v="N/A"/>
    <x v="109"/>
    <x v="109"/>
    <m/>
    <x v="317"/>
  </r>
  <r>
    <n v="1805"/>
    <x v="8"/>
    <x v="2"/>
    <s v="Line Item"/>
    <s v="N/A"/>
    <x v="110"/>
    <x v="110"/>
    <m/>
    <x v="1"/>
  </r>
  <r>
    <n v="1806"/>
    <x v="8"/>
    <x v="2"/>
    <s v="Line Item"/>
    <s v="N/A"/>
    <x v="111"/>
    <x v="111"/>
    <m/>
    <x v="1"/>
  </r>
  <r>
    <n v="1807"/>
    <x v="8"/>
    <x v="2"/>
    <s v="Line Item"/>
    <s v="N/A"/>
    <x v="112"/>
    <x v="112"/>
    <m/>
    <x v="1"/>
  </r>
  <r>
    <n v="1808"/>
    <x v="8"/>
    <x v="2"/>
    <s v="Line Item"/>
    <s v="N/A"/>
    <x v="113"/>
    <x v="113"/>
    <m/>
    <x v="1"/>
  </r>
  <r>
    <n v="1809"/>
    <x v="8"/>
    <x v="2"/>
    <s v="Line Item"/>
    <s v="N/A"/>
    <x v="114"/>
    <x v="114"/>
    <m/>
    <x v="318"/>
  </r>
  <r>
    <n v="1810"/>
    <x v="8"/>
    <x v="2"/>
    <s v="Line Item"/>
    <s v="N/A"/>
    <x v="115"/>
    <x v="115"/>
    <m/>
    <x v="319"/>
  </r>
  <r>
    <n v="1811"/>
    <x v="8"/>
    <x v="2"/>
    <s v="Line Item"/>
    <s v="N/A"/>
    <x v="116"/>
    <x v="116"/>
    <m/>
    <x v="320"/>
  </r>
  <r>
    <n v="1812"/>
    <x v="8"/>
    <x v="2"/>
    <s v="Line Item"/>
    <s v="N/A"/>
    <x v="117"/>
    <x v="117"/>
    <m/>
    <x v="1"/>
  </r>
  <r>
    <n v="1813"/>
    <x v="8"/>
    <x v="2"/>
    <s v="Line Item"/>
    <s v="N/A"/>
    <x v="118"/>
    <x v="118"/>
    <m/>
    <x v="1"/>
  </r>
  <r>
    <n v="1814"/>
    <x v="8"/>
    <x v="2"/>
    <s v="Line Item"/>
    <s v="N/A"/>
    <x v="119"/>
    <x v="119"/>
    <m/>
    <x v="1"/>
  </r>
  <r>
    <n v="1815"/>
    <x v="8"/>
    <x v="2"/>
    <s v="Line Item"/>
    <s v="N/A"/>
    <x v="120"/>
    <x v="120"/>
    <m/>
    <x v="1"/>
  </r>
  <r>
    <n v="1816"/>
    <x v="8"/>
    <x v="2"/>
    <s v="Line Item"/>
    <s v="N/A"/>
    <x v="121"/>
    <x v="121"/>
    <m/>
    <x v="321"/>
  </r>
  <r>
    <n v="1817"/>
    <x v="8"/>
    <x v="2"/>
    <s v="Line Item"/>
    <s v="N/A"/>
    <x v="122"/>
    <x v="122"/>
    <m/>
    <x v="1"/>
  </r>
  <r>
    <n v="1818"/>
    <x v="8"/>
    <x v="2"/>
    <s v="Line Item"/>
    <s v="N/A"/>
    <x v="123"/>
    <x v="123"/>
    <m/>
    <x v="1"/>
  </r>
  <r>
    <n v="1819"/>
    <x v="8"/>
    <x v="2"/>
    <s v="Line Item"/>
    <s v="N/A"/>
    <x v="124"/>
    <x v="124"/>
    <m/>
    <x v="1"/>
  </r>
  <r>
    <n v="1820"/>
    <x v="8"/>
    <x v="2"/>
    <s v="Line Item"/>
    <s v="N/A"/>
    <x v="125"/>
    <x v="125"/>
    <m/>
    <x v="1"/>
  </r>
  <r>
    <n v="1821"/>
    <x v="8"/>
    <x v="2"/>
    <s v="Line Item"/>
    <s v="N/A"/>
    <x v="126"/>
    <x v="126"/>
    <m/>
    <x v="1"/>
  </r>
  <r>
    <n v="1822"/>
    <x v="8"/>
    <x v="2"/>
    <s v="Total"/>
    <s v="N/A"/>
    <x v="127"/>
    <x v="127"/>
    <m/>
    <x v="322"/>
  </r>
  <r>
    <n v="1823"/>
    <x v="8"/>
    <x v="2"/>
    <s v="Line Item"/>
    <s v="N/A"/>
    <x v="128"/>
    <x v="128"/>
    <m/>
    <x v="1"/>
  </r>
  <r>
    <n v="1824"/>
    <x v="8"/>
    <x v="2"/>
    <s v="Line Item"/>
    <s v="N/A"/>
    <x v="129"/>
    <x v="129"/>
    <m/>
    <x v="1"/>
  </r>
  <r>
    <n v="1825"/>
    <x v="8"/>
    <x v="2"/>
    <s v="Line Item"/>
    <s v="N/A"/>
    <x v="130"/>
    <x v="130"/>
    <m/>
    <x v="1"/>
  </r>
  <r>
    <n v="1826"/>
    <x v="8"/>
    <x v="2"/>
    <s v="Line Item"/>
    <s v="N/A"/>
    <x v="131"/>
    <x v="131"/>
    <m/>
    <x v="323"/>
  </r>
  <r>
    <n v="1827"/>
    <x v="8"/>
    <x v="2"/>
    <s v="Line Item"/>
    <s v="N/A"/>
    <x v="132"/>
    <x v="132"/>
    <m/>
    <x v="1"/>
  </r>
  <r>
    <n v="1828"/>
    <x v="8"/>
    <x v="2"/>
    <s v="Line Item"/>
    <s v="N/A"/>
    <x v="133"/>
    <x v="133"/>
    <m/>
    <x v="1"/>
  </r>
  <r>
    <n v="1829"/>
    <x v="8"/>
    <x v="2"/>
    <s v="Total"/>
    <s v="N/A"/>
    <x v="134"/>
    <x v="134"/>
    <m/>
    <x v="323"/>
  </r>
  <r>
    <n v="1830"/>
    <x v="8"/>
    <x v="2"/>
    <s v="Line Item"/>
    <s v="N/A"/>
    <x v="135"/>
    <x v="135"/>
    <m/>
    <x v="324"/>
  </r>
  <r>
    <n v="1831"/>
    <x v="8"/>
    <x v="2"/>
    <s v="Total"/>
    <s v="N/A"/>
    <x v="136"/>
    <x v="136"/>
    <m/>
    <x v="325"/>
  </r>
  <r>
    <n v="1832"/>
    <x v="8"/>
    <x v="2"/>
    <s v="Line Item"/>
    <s v="N/A"/>
    <x v="137"/>
    <x v="137"/>
    <m/>
    <x v="1"/>
  </r>
  <r>
    <n v="1833"/>
    <x v="8"/>
    <x v="2"/>
    <s v="Line Item"/>
    <s v="N/A"/>
    <x v="138"/>
    <x v="138"/>
    <m/>
    <x v="1"/>
  </r>
  <r>
    <n v="1834"/>
    <x v="8"/>
    <x v="2"/>
    <s v="Total"/>
    <s v="N/A"/>
    <x v="139"/>
    <x v="139"/>
    <m/>
    <x v="325"/>
  </r>
  <r>
    <n v="1835"/>
    <x v="8"/>
    <x v="2"/>
    <s v="Total"/>
    <s v="N/A"/>
    <x v="140"/>
    <x v="140"/>
    <m/>
    <x v="309"/>
  </r>
  <r>
    <n v="1836"/>
    <x v="8"/>
    <x v="2"/>
    <s v="Line Item"/>
    <s v="N/A"/>
    <x v="141"/>
    <x v="141"/>
    <m/>
    <x v="326"/>
  </r>
  <r>
    <n v="1837"/>
    <x v="8"/>
    <x v="3"/>
    <s v="Line Item"/>
    <s v="N/A"/>
    <x v="142"/>
    <x v="142"/>
    <m/>
    <x v="1"/>
  </r>
  <r>
    <n v="1838"/>
    <x v="8"/>
    <x v="3"/>
    <s v="Line Item"/>
    <s v="N/A"/>
    <x v="143"/>
    <x v="143"/>
    <m/>
    <x v="1"/>
  </r>
  <r>
    <n v="1839"/>
    <x v="8"/>
    <x v="3"/>
    <s v="Line Item"/>
    <s v="N/A"/>
    <x v="144"/>
    <x v="144"/>
    <m/>
    <x v="1"/>
  </r>
  <r>
    <n v="1840"/>
    <x v="8"/>
    <x v="3"/>
    <s v="Line Item"/>
    <s v="N/A"/>
    <x v="145"/>
    <x v="145"/>
    <m/>
    <x v="1"/>
  </r>
  <r>
    <n v="1841"/>
    <x v="8"/>
    <x v="3"/>
    <s v="Line Item"/>
    <s v="N/A"/>
    <x v="146"/>
    <x v="146"/>
    <m/>
    <x v="1"/>
  </r>
  <r>
    <n v="1842"/>
    <x v="8"/>
    <x v="3"/>
    <s v="Line Item"/>
    <s v="N/A"/>
    <x v="147"/>
    <x v="147"/>
    <m/>
    <x v="1"/>
  </r>
  <r>
    <n v="1843"/>
    <x v="8"/>
    <x v="3"/>
    <s v="Line Item"/>
    <s v="N/A"/>
    <x v="148"/>
    <x v="148"/>
    <m/>
    <x v="1"/>
  </r>
  <r>
    <n v="1844"/>
    <x v="8"/>
    <x v="3"/>
    <s v="Total"/>
    <s v="N/A"/>
    <x v="149"/>
    <x v="149"/>
    <m/>
    <x v="19"/>
  </r>
  <r>
    <n v="1845"/>
    <x v="8"/>
    <x v="3"/>
    <s v="Total"/>
    <s v="N/A"/>
    <x v="150"/>
    <x v="150"/>
    <m/>
    <x v="19"/>
  </r>
  <r>
    <n v="1846"/>
    <x v="8"/>
    <x v="3"/>
    <s v="Line Item"/>
    <s v="N/A"/>
    <x v="151"/>
    <x v="151"/>
    <m/>
    <x v="19"/>
  </r>
  <r>
    <n v="1847"/>
    <x v="8"/>
    <x v="3"/>
    <s v="Line Item"/>
    <s v="N/A"/>
    <x v="152"/>
    <x v="152"/>
    <m/>
    <x v="1"/>
  </r>
  <r>
    <n v="1848"/>
    <x v="8"/>
    <x v="3"/>
    <s v="Line Item"/>
    <s v="N/A"/>
    <x v="153"/>
    <x v="153"/>
    <m/>
    <x v="19"/>
  </r>
  <r>
    <n v="1849"/>
    <x v="9"/>
    <x v="0"/>
    <s v="Line Item"/>
    <s v="N/A"/>
    <x v="0"/>
    <x v="0"/>
    <m/>
    <x v="245"/>
  </r>
  <r>
    <n v="1850"/>
    <x v="9"/>
    <x v="0"/>
    <s v="Line Item"/>
    <s v="N/A"/>
    <x v="1"/>
    <x v="1"/>
    <m/>
    <x v="1"/>
  </r>
  <r>
    <n v="1851"/>
    <x v="9"/>
    <x v="0"/>
    <s v="Line Item"/>
    <s v="N/A"/>
    <x v="2"/>
    <x v="2"/>
    <m/>
    <x v="1"/>
  </r>
  <r>
    <n v="1852"/>
    <x v="9"/>
    <x v="0"/>
    <s v="Total"/>
    <s v="N/A"/>
    <x v="3"/>
    <x v="3"/>
    <m/>
    <x v="245"/>
  </r>
  <r>
    <n v="1853"/>
    <x v="9"/>
    <x v="0"/>
    <s v="Line Item"/>
    <s v="N/A"/>
    <x v="4"/>
    <x v="4"/>
    <m/>
    <x v="1"/>
  </r>
  <r>
    <n v="1854"/>
    <x v="9"/>
    <x v="0"/>
    <s v="Line Item"/>
    <s v="N/A"/>
    <x v="5"/>
    <x v="5"/>
    <m/>
    <x v="327"/>
  </r>
  <r>
    <n v="1855"/>
    <x v="9"/>
    <x v="0"/>
    <s v="Total"/>
    <s v="N/A"/>
    <x v="6"/>
    <x v="6"/>
    <m/>
    <x v="327"/>
  </r>
  <r>
    <n v="1856"/>
    <x v="9"/>
    <x v="0"/>
    <s v="Line Item"/>
    <s v="N/A"/>
    <x v="7"/>
    <x v="7"/>
    <m/>
    <x v="1"/>
  </r>
  <r>
    <n v="1857"/>
    <x v="9"/>
    <x v="0"/>
    <s v="Line Item"/>
    <s v="N/A"/>
    <x v="8"/>
    <x v="8"/>
    <m/>
    <x v="1"/>
  </r>
  <r>
    <n v="1858"/>
    <x v="9"/>
    <x v="0"/>
    <s v="Line Item"/>
    <s v="N/A"/>
    <x v="9"/>
    <x v="9"/>
    <m/>
    <x v="1"/>
  </r>
  <r>
    <n v="1859"/>
    <x v="9"/>
    <x v="0"/>
    <s v="Line Item"/>
    <s v="N/A"/>
    <x v="10"/>
    <x v="10"/>
    <m/>
    <x v="328"/>
  </r>
  <r>
    <n v="1860"/>
    <x v="9"/>
    <x v="0"/>
    <s v="Line Item"/>
    <s v="N/A"/>
    <x v="11"/>
    <x v="11"/>
    <m/>
    <x v="1"/>
  </r>
  <r>
    <n v="1861"/>
    <x v="9"/>
    <x v="0"/>
    <s v="Line Item"/>
    <s v="N/A"/>
    <x v="12"/>
    <x v="12"/>
    <m/>
    <x v="1"/>
  </r>
  <r>
    <n v="1862"/>
    <x v="9"/>
    <x v="0"/>
    <s v="Line Item"/>
    <s v="N/A"/>
    <x v="13"/>
    <x v="13"/>
    <m/>
    <x v="1"/>
  </r>
  <r>
    <n v="1863"/>
    <x v="9"/>
    <x v="0"/>
    <s v="Line Item"/>
    <s v="N/A"/>
    <x v="14"/>
    <x v="14"/>
    <m/>
    <x v="1"/>
  </r>
  <r>
    <n v="1864"/>
    <x v="9"/>
    <x v="0"/>
    <s v="Line Item"/>
    <s v="N/A"/>
    <x v="15"/>
    <x v="15"/>
    <m/>
    <x v="1"/>
  </r>
  <r>
    <n v="1865"/>
    <x v="9"/>
    <x v="0"/>
    <s v="Line Item"/>
    <s v="N/A"/>
    <x v="16"/>
    <x v="16"/>
    <m/>
    <x v="1"/>
  </r>
  <r>
    <n v="1866"/>
    <x v="9"/>
    <x v="0"/>
    <s v="Line Item"/>
    <s v="N/A"/>
    <x v="17"/>
    <x v="17"/>
    <m/>
    <x v="1"/>
  </r>
  <r>
    <n v="1867"/>
    <x v="9"/>
    <x v="0"/>
    <s v="Line Item"/>
    <s v="N/A"/>
    <x v="18"/>
    <x v="18"/>
    <m/>
    <x v="1"/>
  </r>
  <r>
    <n v="1868"/>
    <x v="9"/>
    <x v="0"/>
    <s v="Line Item"/>
    <s v="N/A"/>
    <x v="19"/>
    <x v="19"/>
    <m/>
    <x v="1"/>
  </r>
  <r>
    <n v="1869"/>
    <x v="9"/>
    <x v="0"/>
    <s v="Line Item"/>
    <s v="N/A"/>
    <x v="20"/>
    <x v="20"/>
    <m/>
    <x v="1"/>
  </r>
  <r>
    <n v="1870"/>
    <x v="9"/>
    <x v="0"/>
    <s v="Line Item"/>
    <s v="N/A"/>
    <x v="21"/>
    <x v="21"/>
    <m/>
    <x v="1"/>
  </r>
  <r>
    <n v="1871"/>
    <x v="9"/>
    <x v="0"/>
    <s v="Line Item"/>
    <s v="N/A"/>
    <x v="22"/>
    <x v="22"/>
    <m/>
    <x v="1"/>
  </r>
  <r>
    <n v="1872"/>
    <x v="9"/>
    <x v="0"/>
    <s v="Line Item"/>
    <s v="N/A"/>
    <x v="23"/>
    <x v="23"/>
    <m/>
    <x v="1"/>
  </r>
  <r>
    <n v="1873"/>
    <x v="9"/>
    <x v="0"/>
    <s v="Line Item"/>
    <s v="N/A"/>
    <x v="24"/>
    <x v="24"/>
    <m/>
    <x v="1"/>
  </r>
  <r>
    <n v="1874"/>
    <x v="9"/>
    <x v="0"/>
    <s v="Line Item"/>
    <s v="N/A"/>
    <x v="25"/>
    <x v="25"/>
    <m/>
    <x v="1"/>
  </r>
  <r>
    <n v="1875"/>
    <x v="9"/>
    <x v="0"/>
    <s v="Line Item"/>
    <s v="N/A"/>
    <x v="26"/>
    <x v="26"/>
    <m/>
    <x v="1"/>
  </r>
  <r>
    <n v="1876"/>
    <x v="9"/>
    <x v="0"/>
    <s v="Line Item"/>
    <s v="N/A"/>
    <x v="27"/>
    <x v="27"/>
    <m/>
    <x v="1"/>
  </r>
  <r>
    <n v="1877"/>
    <x v="9"/>
    <x v="0"/>
    <s v="Line Item"/>
    <s v="N/A"/>
    <x v="28"/>
    <x v="28"/>
    <m/>
    <x v="1"/>
  </r>
  <r>
    <n v="1878"/>
    <x v="9"/>
    <x v="0"/>
    <s v="Line Item"/>
    <s v="N/A"/>
    <x v="29"/>
    <x v="29"/>
    <m/>
    <x v="1"/>
  </r>
  <r>
    <n v="1879"/>
    <x v="9"/>
    <x v="0"/>
    <s v="Line Item"/>
    <s v="N/A"/>
    <x v="30"/>
    <x v="30"/>
    <m/>
    <x v="329"/>
  </r>
  <r>
    <n v="1880"/>
    <x v="9"/>
    <x v="0"/>
    <s v="Line Item"/>
    <s v="N/A"/>
    <x v="31"/>
    <x v="31"/>
    <m/>
    <x v="1"/>
  </r>
  <r>
    <n v="1881"/>
    <x v="9"/>
    <x v="0"/>
    <s v="Line Item"/>
    <s v="N/A"/>
    <x v="32"/>
    <x v="32"/>
    <m/>
    <x v="1"/>
  </r>
  <r>
    <n v="1882"/>
    <x v="9"/>
    <x v="0"/>
    <s v="Line Item"/>
    <s v="N/A"/>
    <x v="33"/>
    <x v="33"/>
    <m/>
    <x v="1"/>
  </r>
  <r>
    <n v="1883"/>
    <x v="9"/>
    <x v="0"/>
    <s v="Line Item"/>
    <s v="N/A"/>
    <x v="34"/>
    <x v="34"/>
    <m/>
    <x v="1"/>
  </r>
  <r>
    <n v="1884"/>
    <x v="9"/>
    <x v="0"/>
    <s v="Line Item"/>
    <s v="N/A"/>
    <x v="35"/>
    <x v="35"/>
    <m/>
    <x v="1"/>
  </r>
  <r>
    <n v="1885"/>
    <x v="9"/>
    <x v="0"/>
    <s v="Line Item"/>
    <s v="N/A"/>
    <x v="36"/>
    <x v="36"/>
    <m/>
    <x v="1"/>
  </r>
  <r>
    <n v="1886"/>
    <x v="9"/>
    <x v="0"/>
    <s v="Line Item"/>
    <s v="N/A"/>
    <x v="37"/>
    <x v="37"/>
    <m/>
    <x v="1"/>
  </r>
  <r>
    <n v="1887"/>
    <x v="9"/>
    <x v="0"/>
    <s v="Line Item"/>
    <s v="N/A"/>
    <x v="38"/>
    <x v="38"/>
    <m/>
    <x v="1"/>
  </r>
  <r>
    <n v="1888"/>
    <x v="9"/>
    <x v="0"/>
    <s v="Line Item"/>
    <s v="N/A"/>
    <x v="39"/>
    <x v="39"/>
    <m/>
    <x v="1"/>
  </r>
  <r>
    <n v="1889"/>
    <x v="9"/>
    <x v="0"/>
    <s v="Line Item"/>
    <s v="N/A"/>
    <x v="40"/>
    <x v="40"/>
    <m/>
    <x v="330"/>
  </r>
  <r>
    <n v="1890"/>
    <x v="9"/>
    <x v="0"/>
    <s v="Line Item"/>
    <s v="N/A"/>
    <x v="41"/>
    <x v="41"/>
    <m/>
    <x v="1"/>
  </r>
  <r>
    <n v="1891"/>
    <x v="9"/>
    <x v="0"/>
    <s v="Total"/>
    <s v="N/A"/>
    <x v="42"/>
    <x v="42"/>
    <m/>
    <x v="331"/>
  </r>
  <r>
    <n v="1892"/>
    <x v="9"/>
    <x v="0"/>
    <s v="Line Item"/>
    <s v="N/A"/>
    <x v="43"/>
    <x v="43"/>
    <m/>
    <x v="332"/>
  </r>
  <r>
    <n v="1893"/>
    <x v="9"/>
    <x v="0"/>
    <s v="Line Item"/>
    <s v="N/A"/>
    <x v="44"/>
    <x v="44"/>
    <m/>
    <x v="1"/>
  </r>
  <r>
    <n v="1894"/>
    <x v="9"/>
    <x v="0"/>
    <s v="Line Item"/>
    <s v="N/A"/>
    <x v="45"/>
    <x v="45"/>
    <m/>
    <x v="1"/>
  </r>
  <r>
    <n v="1895"/>
    <x v="9"/>
    <x v="0"/>
    <s v="Line Item"/>
    <s v="N/A"/>
    <x v="46"/>
    <x v="46"/>
    <m/>
    <x v="1"/>
  </r>
  <r>
    <n v="1896"/>
    <x v="9"/>
    <x v="0"/>
    <s v="Line Item"/>
    <s v="N/A"/>
    <x v="47"/>
    <x v="47"/>
    <m/>
    <x v="1"/>
  </r>
  <r>
    <n v="1897"/>
    <x v="9"/>
    <x v="0"/>
    <s v="Line Item"/>
    <s v="N/A"/>
    <x v="48"/>
    <x v="48"/>
    <m/>
    <x v="1"/>
  </r>
  <r>
    <n v="1898"/>
    <x v="9"/>
    <x v="0"/>
    <s v="Line Item"/>
    <s v="N/A"/>
    <x v="49"/>
    <x v="49"/>
    <m/>
    <x v="333"/>
  </r>
  <r>
    <n v="1899"/>
    <x v="9"/>
    <x v="0"/>
    <s v="Line Item"/>
    <s v="N/A"/>
    <x v="50"/>
    <x v="50"/>
    <m/>
    <x v="1"/>
  </r>
  <r>
    <n v="1900"/>
    <x v="9"/>
    <x v="0"/>
    <s v="Line Item"/>
    <s v="N/A"/>
    <x v="51"/>
    <x v="51"/>
    <m/>
    <x v="1"/>
  </r>
  <r>
    <n v="1901"/>
    <x v="9"/>
    <x v="0"/>
    <s v="Total"/>
    <s v="N/A"/>
    <x v="52"/>
    <x v="52"/>
    <m/>
    <x v="334"/>
  </r>
  <r>
    <n v="1902"/>
    <x v="9"/>
    <x v="1"/>
    <s v="Line Item"/>
    <s v="Management"/>
    <x v="53"/>
    <x v="53"/>
    <n v="1.24"/>
    <x v="335"/>
  </r>
  <r>
    <n v="1903"/>
    <x v="9"/>
    <x v="1"/>
    <s v="Line Item"/>
    <s v="Management"/>
    <x v="54"/>
    <x v="54"/>
    <m/>
    <x v="1"/>
  </r>
  <r>
    <n v="1904"/>
    <x v="9"/>
    <x v="1"/>
    <s v="Line Item"/>
    <s v="Management"/>
    <x v="55"/>
    <x v="55"/>
    <m/>
    <x v="1"/>
  </r>
  <r>
    <n v="1905"/>
    <x v="9"/>
    <x v="1"/>
    <s v="Line Item"/>
    <s v="Management"/>
    <x v="56"/>
    <x v="56"/>
    <m/>
    <x v="1"/>
  </r>
  <r>
    <n v="1906"/>
    <x v="9"/>
    <x v="1"/>
    <s v="Line Item"/>
    <s v="Direct Care"/>
    <x v="57"/>
    <x v="57"/>
    <m/>
    <x v="1"/>
  </r>
  <r>
    <n v="1907"/>
    <x v="9"/>
    <x v="1"/>
    <s v="Line Item"/>
    <s v="Direct Care"/>
    <x v="58"/>
    <x v="58"/>
    <m/>
    <x v="1"/>
  </r>
  <r>
    <n v="1908"/>
    <x v="9"/>
    <x v="1"/>
    <s v="Line Item"/>
    <s v="Direct Care"/>
    <x v="59"/>
    <x v="59"/>
    <m/>
    <x v="1"/>
  </r>
  <r>
    <n v="1909"/>
    <x v="9"/>
    <x v="1"/>
    <s v="Line Item"/>
    <s v="Direct Care"/>
    <x v="60"/>
    <x v="60"/>
    <m/>
    <x v="1"/>
  </r>
  <r>
    <n v="1910"/>
    <x v="9"/>
    <x v="1"/>
    <s v="Line Item"/>
    <s v="Direct Care"/>
    <x v="61"/>
    <x v="61"/>
    <m/>
    <x v="1"/>
  </r>
  <r>
    <n v="1911"/>
    <x v="9"/>
    <x v="1"/>
    <s v="Line Item"/>
    <s v="Direct Care"/>
    <x v="62"/>
    <x v="62"/>
    <m/>
    <x v="1"/>
  </r>
  <r>
    <n v="1912"/>
    <x v="9"/>
    <x v="1"/>
    <s v="Line Item"/>
    <s v="Direct Care"/>
    <x v="63"/>
    <x v="63"/>
    <m/>
    <x v="1"/>
  </r>
  <r>
    <n v="1913"/>
    <x v="9"/>
    <x v="1"/>
    <s v="Line Item"/>
    <s v="Direct Care"/>
    <x v="64"/>
    <x v="64"/>
    <m/>
    <x v="1"/>
  </r>
  <r>
    <n v="1914"/>
    <x v="9"/>
    <x v="1"/>
    <s v="Line Item"/>
    <s v="Direct Care"/>
    <x v="65"/>
    <x v="65"/>
    <m/>
    <x v="1"/>
  </r>
  <r>
    <n v="1915"/>
    <x v="9"/>
    <x v="1"/>
    <s v="Line Item"/>
    <s v="Direct Care"/>
    <x v="66"/>
    <x v="66"/>
    <m/>
    <x v="1"/>
  </r>
  <r>
    <n v="1916"/>
    <x v="9"/>
    <x v="1"/>
    <s v="Line Item"/>
    <s v="Direct Care"/>
    <x v="67"/>
    <x v="67"/>
    <m/>
    <x v="1"/>
  </r>
  <r>
    <n v="1917"/>
    <x v="9"/>
    <x v="1"/>
    <s v="Line Item"/>
    <s v="Direct Care"/>
    <x v="68"/>
    <x v="68"/>
    <m/>
    <x v="1"/>
  </r>
  <r>
    <n v="1918"/>
    <x v="9"/>
    <x v="1"/>
    <s v="Line Item"/>
    <s v="Direct Care"/>
    <x v="69"/>
    <x v="69"/>
    <m/>
    <x v="1"/>
  </r>
  <r>
    <n v="1919"/>
    <x v="9"/>
    <x v="1"/>
    <s v="Line Item"/>
    <s v="Direct Care"/>
    <x v="70"/>
    <x v="70"/>
    <m/>
    <x v="1"/>
  </r>
  <r>
    <n v="1920"/>
    <x v="9"/>
    <x v="1"/>
    <s v="Line Item"/>
    <s v="Direct Care"/>
    <x v="71"/>
    <x v="71"/>
    <m/>
    <x v="1"/>
  </r>
  <r>
    <n v="1921"/>
    <x v="9"/>
    <x v="1"/>
    <s v="Line Item"/>
    <s v="Direct Care"/>
    <x v="72"/>
    <x v="72"/>
    <m/>
    <x v="1"/>
  </r>
  <r>
    <n v="1922"/>
    <x v="9"/>
    <x v="1"/>
    <s v="Line Item"/>
    <s v="Direct Care"/>
    <x v="73"/>
    <x v="73"/>
    <m/>
    <x v="1"/>
  </r>
  <r>
    <n v="1923"/>
    <x v="9"/>
    <x v="1"/>
    <s v="Line Item"/>
    <s v="Direct Care"/>
    <x v="74"/>
    <x v="74"/>
    <m/>
    <x v="1"/>
  </r>
  <r>
    <n v="1924"/>
    <x v="9"/>
    <x v="1"/>
    <s v="Line Item"/>
    <s v="Direct Care"/>
    <x v="75"/>
    <x v="75"/>
    <m/>
    <x v="1"/>
  </r>
  <r>
    <n v="1925"/>
    <x v="9"/>
    <x v="1"/>
    <s v="Line Item"/>
    <s v="Direct Care"/>
    <x v="76"/>
    <x v="76"/>
    <m/>
    <x v="1"/>
  </r>
  <r>
    <n v="1926"/>
    <x v="9"/>
    <x v="1"/>
    <s v="Line Item"/>
    <s v="Direct Care"/>
    <x v="77"/>
    <x v="77"/>
    <n v="1.1200000000000001"/>
    <x v="336"/>
  </r>
  <r>
    <n v="1927"/>
    <x v="9"/>
    <x v="1"/>
    <s v="Line Item"/>
    <s v="Direct Care"/>
    <x v="78"/>
    <x v="78"/>
    <m/>
    <x v="1"/>
  </r>
  <r>
    <n v="1928"/>
    <x v="9"/>
    <x v="1"/>
    <s v="Line Item"/>
    <s v="Direct Care"/>
    <x v="79"/>
    <x v="79"/>
    <m/>
    <x v="1"/>
  </r>
  <r>
    <n v="1929"/>
    <x v="9"/>
    <x v="1"/>
    <s v="Line Item"/>
    <s v="Direct Care"/>
    <x v="80"/>
    <x v="80"/>
    <m/>
    <x v="1"/>
  </r>
  <r>
    <n v="1930"/>
    <x v="9"/>
    <x v="1"/>
    <s v="Line Item"/>
    <s v="Direct Care"/>
    <x v="81"/>
    <x v="81"/>
    <m/>
    <x v="1"/>
  </r>
  <r>
    <n v="1931"/>
    <x v="9"/>
    <x v="1"/>
    <s v="Line Item"/>
    <s v="Direct Care"/>
    <x v="82"/>
    <x v="82"/>
    <m/>
    <x v="1"/>
  </r>
  <r>
    <n v="1932"/>
    <x v="9"/>
    <x v="1"/>
    <s v="Line Item"/>
    <s v="Direct Care"/>
    <x v="83"/>
    <x v="83"/>
    <m/>
    <x v="1"/>
  </r>
  <r>
    <n v="1933"/>
    <x v="9"/>
    <x v="1"/>
    <s v="Line Item"/>
    <s v="Direct Care"/>
    <x v="84"/>
    <x v="84"/>
    <m/>
    <x v="1"/>
  </r>
  <r>
    <n v="1934"/>
    <x v="9"/>
    <x v="1"/>
    <s v="Line Item"/>
    <s v="Direct Care"/>
    <x v="85"/>
    <x v="85"/>
    <m/>
    <x v="1"/>
  </r>
  <r>
    <n v="1935"/>
    <x v="9"/>
    <x v="1"/>
    <s v="Line Item"/>
    <s v="Direct Care"/>
    <x v="86"/>
    <x v="86"/>
    <m/>
    <x v="1"/>
  </r>
  <r>
    <n v="1936"/>
    <x v="9"/>
    <x v="1"/>
    <s v="Line Item"/>
    <s v="Clerical/Support"/>
    <x v="87"/>
    <x v="87"/>
    <m/>
    <x v="1"/>
  </r>
  <r>
    <n v="1937"/>
    <x v="9"/>
    <x v="1"/>
    <s v="Line Item"/>
    <s v="Clerical/Support"/>
    <x v="88"/>
    <x v="88"/>
    <m/>
    <x v="1"/>
  </r>
  <r>
    <n v="1938"/>
    <x v="9"/>
    <x v="1"/>
    <s v="Line Item"/>
    <s v="Clerical/Support"/>
    <x v="89"/>
    <x v="89"/>
    <m/>
    <x v="1"/>
  </r>
  <r>
    <n v="1939"/>
    <x v="9"/>
    <x v="1"/>
    <s v="Line Item"/>
    <s v="N/A"/>
    <x v="90"/>
    <x v="90"/>
    <s v="XXXXXX"/>
    <x v="1"/>
  </r>
  <r>
    <n v="1940"/>
    <x v="9"/>
    <x v="1"/>
    <s v="Total"/>
    <s v="N/A"/>
    <x v="91"/>
    <x v="91"/>
    <n v="2.3600000000000003"/>
    <x v="337"/>
  </r>
  <r>
    <n v="1941"/>
    <x v="9"/>
    <x v="2"/>
    <s v="Total"/>
    <s v="N/A"/>
    <x v="92"/>
    <x v="92"/>
    <n v="2.3600000000000003"/>
    <x v="337"/>
  </r>
  <r>
    <n v="1942"/>
    <x v="9"/>
    <x v="2"/>
    <s v="Line Item"/>
    <s v="N/A"/>
    <x v="93"/>
    <x v="93"/>
    <m/>
    <x v="1"/>
  </r>
  <r>
    <n v="1943"/>
    <x v="9"/>
    <x v="2"/>
    <s v="Line Item"/>
    <s v="N/A"/>
    <x v="94"/>
    <x v="94"/>
    <m/>
    <x v="1"/>
  </r>
  <r>
    <n v="1944"/>
    <x v="9"/>
    <x v="2"/>
    <s v="Line Item"/>
    <s v="N/A"/>
    <x v="95"/>
    <x v="95"/>
    <m/>
    <x v="1"/>
  </r>
  <r>
    <n v="1945"/>
    <x v="9"/>
    <x v="2"/>
    <s v="Line Item"/>
    <s v="N/A"/>
    <x v="96"/>
    <x v="96"/>
    <m/>
    <x v="1"/>
  </r>
  <r>
    <n v="1946"/>
    <x v="9"/>
    <x v="2"/>
    <s v="Total"/>
    <s v="N/A"/>
    <x v="97"/>
    <x v="97"/>
    <n v="0"/>
    <x v="19"/>
  </r>
  <r>
    <n v="1947"/>
    <x v="9"/>
    <x v="2"/>
    <s v="Line Item"/>
    <s v="N/A"/>
    <x v="98"/>
    <x v="98"/>
    <m/>
    <x v="1"/>
  </r>
  <r>
    <n v="1948"/>
    <x v="9"/>
    <x v="2"/>
    <s v="Total"/>
    <s v="N/A"/>
    <x v="99"/>
    <x v="99"/>
    <n v="2.3600000000000003"/>
    <x v="337"/>
  </r>
  <r>
    <n v="1949"/>
    <x v="9"/>
    <x v="2"/>
    <s v="Line Item"/>
    <s v="N/A"/>
    <x v="100"/>
    <x v="100"/>
    <m/>
    <x v="338"/>
  </r>
  <r>
    <n v="1950"/>
    <x v="9"/>
    <x v="2"/>
    <s v="Line Item"/>
    <s v="N/A"/>
    <x v="101"/>
    <x v="101"/>
    <m/>
    <x v="339"/>
  </r>
  <r>
    <n v="1951"/>
    <x v="9"/>
    <x v="2"/>
    <s v="Line Item"/>
    <s v="N/A"/>
    <x v="102"/>
    <x v="102"/>
    <m/>
    <x v="340"/>
  </r>
  <r>
    <n v="1952"/>
    <x v="9"/>
    <x v="2"/>
    <s v="Total"/>
    <s v="N/A"/>
    <x v="103"/>
    <x v="103"/>
    <m/>
    <x v="341"/>
  </r>
  <r>
    <n v="1953"/>
    <x v="9"/>
    <x v="2"/>
    <s v="Line Item"/>
    <s v="N/A"/>
    <x v="104"/>
    <x v="104"/>
    <m/>
    <x v="1"/>
  </r>
  <r>
    <n v="1954"/>
    <x v="9"/>
    <x v="2"/>
    <s v="Line Item"/>
    <s v="N/A"/>
    <x v="105"/>
    <x v="105"/>
    <m/>
    <x v="342"/>
  </r>
  <r>
    <n v="1955"/>
    <x v="9"/>
    <x v="2"/>
    <s v="Line Item"/>
    <s v="N/A"/>
    <x v="106"/>
    <x v="106"/>
    <m/>
    <x v="343"/>
  </r>
  <r>
    <n v="1956"/>
    <x v="9"/>
    <x v="2"/>
    <s v="Line Item"/>
    <s v="N/A"/>
    <x v="107"/>
    <x v="107"/>
    <m/>
    <x v="344"/>
  </r>
  <r>
    <n v="1957"/>
    <x v="9"/>
    <x v="2"/>
    <s v="Total"/>
    <s v="N/A"/>
    <x v="108"/>
    <x v="108"/>
    <m/>
    <x v="345"/>
  </r>
  <r>
    <n v="1958"/>
    <x v="9"/>
    <x v="2"/>
    <s v="Line Item"/>
    <s v="N/A"/>
    <x v="109"/>
    <x v="109"/>
    <m/>
    <x v="1"/>
  </r>
  <r>
    <n v="1959"/>
    <x v="9"/>
    <x v="2"/>
    <s v="Line Item"/>
    <s v="N/A"/>
    <x v="110"/>
    <x v="110"/>
    <m/>
    <x v="1"/>
  </r>
  <r>
    <n v="1960"/>
    <x v="9"/>
    <x v="2"/>
    <s v="Line Item"/>
    <s v="N/A"/>
    <x v="111"/>
    <x v="111"/>
    <m/>
    <x v="1"/>
  </r>
  <r>
    <n v="1961"/>
    <x v="9"/>
    <x v="2"/>
    <s v="Line Item"/>
    <s v="N/A"/>
    <x v="112"/>
    <x v="112"/>
    <m/>
    <x v="1"/>
  </r>
  <r>
    <n v="1962"/>
    <x v="9"/>
    <x v="2"/>
    <s v="Line Item"/>
    <s v="N/A"/>
    <x v="113"/>
    <x v="113"/>
    <m/>
    <x v="346"/>
  </r>
  <r>
    <n v="1963"/>
    <x v="9"/>
    <x v="2"/>
    <s v="Line Item"/>
    <s v="N/A"/>
    <x v="114"/>
    <x v="114"/>
    <m/>
    <x v="313"/>
  </r>
  <r>
    <n v="1964"/>
    <x v="9"/>
    <x v="2"/>
    <s v="Line Item"/>
    <s v="N/A"/>
    <x v="115"/>
    <x v="115"/>
    <m/>
    <x v="1"/>
  </r>
  <r>
    <n v="1965"/>
    <x v="9"/>
    <x v="2"/>
    <s v="Line Item"/>
    <s v="N/A"/>
    <x v="116"/>
    <x v="116"/>
    <m/>
    <x v="1"/>
  </r>
  <r>
    <n v="1966"/>
    <x v="9"/>
    <x v="2"/>
    <s v="Line Item"/>
    <s v="N/A"/>
    <x v="117"/>
    <x v="117"/>
    <m/>
    <x v="1"/>
  </r>
  <r>
    <n v="1967"/>
    <x v="9"/>
    <x v="2"/>
    <s v="Line Item"/>
    <s v="N/A"/>
    <x v="118"/>
    <x v="118"/>
    <m/>
    <x v="1"/>
  </r>
  <r>
    <n v="1968"/>
    <x v="9"/>
    <x v="2"/>
    <s v="Line Item"/>
    <s v="N/A"/>
    <x v="119"/>
    <x v="119"/>
    <m/>
    <x v="1"/>
  </r>
  <r>
    <n v="1969"/>
    <x v="9"/>
    <x v="2"/>
    <s v="Line Item"/>
    <s v="N/A"/>
    <x v="120"/>
    <x v="120"/>
    <m/>
    <x v="1"/>
  </r>
  <r>
    <n v="1970"/>
    <x v="9"/>
    <x v="2"/>
    <s v="Line Item"/>
    <s v="N/A"/>
    <x v="121"/>
    <x v="121"/>
    <m/>
    <x v="1"/>
  </r>
  <r>
    <n v="1971"/>
    <x v="9"/>
    <x v="2"/>
    <s v="Line Item"/>
    <s v="N/A"/>
    <x v="122"/>
    <x v="122"/>
    <m/>
    <x v="1"/>
  </r>
  <r>
    <n v="1972"/>
    <x v="9"/>
    <x v="2"/>
    <s v="Line Item"/>
    <s v="N/A"/>
    <x v="123"/>
    <x v="123"/>
    <m/>
    <x v="1"/>
  </r>
  <r>
    <n v="1973"/>
    <x v="9"/>
    <x v="2"/>
    <s v="Line Item"/>
    <s v="N/A"/>
    <x v="124"/>
    <x v="124"/>
    <m/>
    <x v="347"/>
  </r>
  <r>
    <n v="1974"/>
    <x v="9"/>
    <x v="2"/>
    <s v="Line Item"/>
    <s v="N/A"/>
    <x v="125"/>
    <x v="125"/>
    <m/>
    <x v="1"/>
  </r>
  <r>
    <n v="1975"/>
    <x v="9"/>
    <x v="2"/>
    <s v="Line Item"/>
    <s v="N/A"/>
    <x v="126"/>
    <x v="126"/>
    <m/>
    <x v="1"/>
  </r>
  <r>
    <n v="1976"/>
    <x v="9"/>
    <x v="2"/>
    <s v="Total"/>
    <s v="N/A"/>
    <x v="127"/>
    <x v="127"/>
    <m/>
    <x v="348"/>
  </r>
  <r>
    <n v="1977"/>
    <x v="9"/>
    <x v="2"/>
    <s v="Line Item"/>
    <s v="N/A"/>
    <x v="128"/>
    <x v="128"/>
    <m/>
    <x v="349"/>
  </r>
  <r>
    <n v="1978"/>
    <x v="9"/>
    <x v="2"/>
    <s v="Line Item"/>
    <s v="N/A"/>
    <x v="129"/>
    <x v="129"/>
    <m/>
    <x v="1"/>
  </r>
  <r>
    <n v="1979"/>
    <x v="9"/>
    <x v="2"/>
    <s v="Line Item"/>
    <s v="N/A"/>
    <x v="130"/>
    <x v="130"/>
    <m/>
    <x v="1"/>
  </r>
  <r>
    <n v="1980"/>
    <x v="9"/>
    <x v="2"/>
    <s v="Line Item"/>
    <s v="N/A"/>
    <x v="131"/>
    <x v="131"/>
    <m/>
    <x v="1"/>
  </r>
  <r>
    <n v="1981"/>
    <x v="9"/>
    <x v="2"/>
    <s v="Line Item"/>
    <s v="N/A"/>
    <x v="132"/>
    <x v="132"/>
    <m/>
    <x v="1"/>
  </r>
  <r>
    <n v="1982"/>
    <x v="9"/>
    <x v="2"/>
    <s v="Line Item"/>
    <s v="N/A"/>
    <x v="133"/>
    <x v="133"/>
    <m/>
    <x v="1"/>
  </r>
  <r>
    <n v="1983"/>
    <x v="9"/>
    <x v="2"/>
    <s v="Total"/>
    <s v="N/A"/>
    <x v="134"/>
    <x v="134"/>
    <m/>
    <x v="349"/>
  </r>
  <r>
    <n v="1984"/>
    <x v="9"/>
    <x v="2"/>
    <s v="Line Item"/>
    <s v="N/A"/>
    <x v="135"/>
    <x v="135"/>
    <m/>
    <x v="350"/>
  </r>
  <r>
    <n v="1985"/>
    <x v="9"/>
    <x v="2"/>
    <s v="Total"/>
    <s v="N/A"/>
    <x v="136"/>
    <x v="136"/>
    <m/>
    <x v="351"/>
  </r>
  <r>
    <n v="1986"/>
    <x v="9"/>
    <x v="2"/>
    <s v="Line Item"/>
    <s v="N/A"/>
    <x v="137"/>
    <x v="137"/>
    <m/>
    <x v="1"/>
  </r>
  <r>
    <n v="1987"/>
    <x v="9"/>
    <x v="2"/>
    <s v="Line Item"/>
    <s v="N/A"/>
    <x v="138"/>
    <x v="138"/>
    <m/>
    <x v="1"/>
  </r>
  <r>
    <n v="1988"/>
    <x v="9"/>
    <x v="2"/>
    <s v="Total"/>
    <s v="N/A"/>
    <x v="139"/>
    <x v="139"/>
    <m/>
    <x v="351"/>
  </r>
  <r>
    <n v="1989"/>
    <x v="9"/>
    <x v="2"/>
    <s v="Total"/>
    <s v="N/A"/>
    <x v="140"/>
    <x v="140"/>
    <m/>
    <x v="334"/>
  </r>
  <r>
    <n v="1990"/>
    <x v="9"/>
    <x v="2"/>
    <s v="Line Item"/>
    <s v="N/A"/>
    <x v="141"/>
    <x v="141"/>
    <m/>
    <x v="352"/>
  </r>
  <r>
    <n v="1991"/>
    <x v="9"/>
    <x v="3"/>
    <s v="Line Item"/>
    <s v="N/A"/>
    <x v="142"/>
    <x v="142"/>
    <m/>
    <x v="1"/>
  </r>
  <r>
    <n v="1992"/>
    <x v="9"/>
    <x v="3"/>
    <s v="Line Item"/>
    <s v="N/A"/>
    <x v="143"/>
    <x v="143"/>
    <m/>
    <x v="1"/>
  </r>
  <r>
    <n v="1993"/>
    <x v="9"/>
    <x v="3"/>
    <s v="Line Item"/>
    <s v="N/A"/>
    <x v="144"/>
    <x v="144"/>
    <m/>
    <x v="1"/>
  </r>
  <r>
    <n v="1994"/>
    <x v="9"/>
    <x v="3"/>
    <s v="Line Item"/>
    <s v="N/A"/>
    <x v="145"/>
    <x v="145"/>
    <m/>
    <x v="1"/>
  </r>
  <r>
    <n v="1995"/>
    <x v="9"/>
    <x v="3"/>
    <s v="Line Item"/>
    <s v="N/A"/>
    <x v="146"/>
    <x v="146"/>
    <m/>
    <x v="1"/>
  </r>
  <r>
    <n v="1996"/>
    <x v="9"/>
    <x v="3"/>
    <s v="Line Item"/>
    <s v="N/A"/>
    <x v="147"/>
    <x v="147"/>
    <m/>
    <x v="1"/>
  </r>
  <r>
    <n v="1997"/>
    <x v="9"/>
    <x v="3"/>
    <s v="Line Item"/>
    <s v="N/A"/>
    <x v="148"/>
    <x v="148"/>
    <m/>
    <x v="1"/>
  </r>
  <r>
    <n v="1998"/>
    <x v="9"/>
    <x v="3"/>
    <s v="Total"/>
    <s v="N/A"/>
    <x v="149"/>
    <x v="149"/>
    <m/>
    <x v="19"/>
  </r>
  <r>
    <n v="1999"/>
    <x v="9"/>
    <x v="3"/>
    <s v="Total"/>
    <s v="N/A"/>
    <x v="150"/>
    <x v="150"/>
    <m/>
    <x v="19"/>
  </r>
  <r>
    <n v="2000"/>
    <x v="9"/>
    <x v="3"/>
    <s v="Line Item"/>
    <s v="N/A"/>
    <x v="151"/>
    <x v="151"/>
    <m/>
    <x v="353"/>
  </r>
  <r>
    <n v="2001"/>
    <x v="9"/>
    <x v="3"/>
    <s v="Line Item"/>
    <s v="N/A"/>
    <x v="152"/>
    <x v="152"/>
    <m/>
    <x v="1"/>
  </r>
  <r>
    <n v="2002"/>
    <x v="9"/>
    <x v="3"/>
    <s v="Line Item"/>
    <s v="N/A"/>
    <x v="153"/>
    <x v="153"/>
    <m/>
    <x v="354"/>
  </r>
  <r>
    <n v="2003"/>
    <x v="10"/>
    <x v="0"/>
    <s v="Line Item"/>
    <s v="N/A"/>
    <x v="0"/>
    <x v="0"/>
    <m/>
    <x v="1"/>
  </r>
  <r>
    <n v="2004"/>
    <x v="10"/>
    <x v="0"/>
    <s v="Line Item"/>
    <s v="N/A"/>
    <x v="1"/>
    <x v="1"/>
    <m/>
    <x v="1"/>
  </r>
  <r>
    <n v="2005"/>
    <x v="10"/>
    <x v="0"/>
    <s v="Line Item"/>
    <s v="N/A"/>
    <x v="2"/>
    <x v="2"/>
    <m/>
    <x v="1"/>
  </r>
  <r>
    <n v="2006"/>
    <x v="10"/>
    <x v="0"/>
    <s v="Total"/>
    <s v="N/A"/>
    <x v="3"/>
    <x v="3"/>
    <m/>
    <x v="19"/>
  </r>
  <r>
    <n v="2007"/>
    <x v="10"/>
    <x v="0"/>
    <s v="Line Item"/>
    <s v="N/A"/>
    <x v="4"/>
    <x v="4"/>
    <m/>
    <x v="1"/>
  </r>
  <r>
    <n v="2008"/>
    <x v="10"/>
    <x v="0"/>
    <s v="Line Item"/>
    <s v="N/A"/>
    <x v="5"/>
    <x v="5"/>
    <m/>
    <x v="1"/>
  </r>
  <r>
    <n v="2009"/>
    <x v="10"/>
    <x v="0"/>
    <s v="Total"/>
    <s v="N/A"/>
    <x v="6"/>
    <x v="6"/>
    <m/>
    <x v="19"/>
  </r>
  <r>
    <n v="2010"/>
    <x v="10"/>
    <x v="0"/>
    <s v="Line Item"/>
    <s v="N/A"/>
    <x v="7"/>
    <x v="7"/>
    <m/>
    <x v="1"/>
  </r>
  <r>
    <n v="2011"/>
    <x v="10"/>
    <x v="0"/>
    <s v="Line Item"/>
    <s v="N/A"/>
    <x v="8"/>
    <x v="8"/>
    <m/>
    <x v="1"/>
  </r>
  <r>
    <n v="2012"/>
    <x v="10"/>
    <x v="0"/>
    <s v="Line Item"/>
    <s v="N/A"/>
    <x v="9"/>
    <x v="9"/>
    <m/>
    <x v="1"/>
  </r>
  <r>
    <n v="2013"/>
    <x v="10"/>
    <x v="0"/>
    <s v="Line Item"/>
    <s v="N/A"/>
    <x v="10"/>
    <x v="10"/>
    <m/>
    <x v="355"/>
  </r>
  <r>
    <n v="2014"/>
    <x v="10"/>
    <x v="0"/>
    <s v="Line Item"/>
    <s v="N/A"/>
    <x v="11"/>
    <x v="11"/>
    <m/>
    <x v="1"/>
  </r>
  <r>
    <n v="2015"/>
    <x v="10"/>
    <x v="0"/>
    <s v="Line Item"/>
    <s v="N/A"/>
    <x v="12"/>
    <x v="12"/>
    <m/>
    <x v="1"/>
  </r>
  <r>
    <n v="2016"/>
    <x v="10"/>
    <x v="0"/>
    <s v="Line Item"/>
    <s v="N/A"/>
    <x v="13"/>
    <x v="13"/>
    <m/>
    <x v="1"/>
  </r>
  <r>
    <n v="2017"/>
    <x v="10"/>
    <x v="0"/>
    <s v="Line Item"/>
    <s v="N/A"/>
    <x v="14"/>
    <x v="14"/>
    <m/>
    <x v="1"/>
  </r>
  <r>
    <n v="2018"/>
    <x v="10"/>
    <x v="0"/>
    <s v="Line Item"/>
    <s v="N/A"/>
    <x v="15"/>
    <x v="15"/>
    <m/>
    <x v="1"/>
  </r>
  <r>
    <n v="2019"/>
    <x v="10"/>
    <x v="0"/>
    <s v="Line Item"/>
    <s v="N/A"/>
    <x v="16"/>
    <x v="16"/>
    <m/>
    <x v="1"/>
  </r>
  <r>
    <n v="2020"/>
    <x v="10"/>
    <x v="0"/>
    <s v="Line Item"/>
    <s v="N/A"/>
    <x v="17"/>
    <x v="17"/>
    <m/>
    <x v="1"/>
  </r>
  <r>
    <n v="2021"/>
    <x v="10"/>
    <x v="0"/>
    <s v="Line Item"/>
    <s v="N/A"/>
    <x v="18"/>
    <x v="18"/>
    <m/>
    <x v="1"/>
  </r>
  <r>
    <n v="2022"/>
    <x v="10"/>
    <x v="0"/>
    <s v="Line Item"/>
    <s v="N/A"/>
    <x v="19"/>
    <x v="19"/>
    <m/>
    <x v="1"/>
  </r>
  <r>
    <n v="2023"/>
    <x v="10"/>
    <x v="0"/>
    <s v="Line Item"/>
    <s v="N/A"/>
    <x v="20"/>
    <x v="20"/>
    <m/>
    <x v="1"/>
  </r>
  <r>
    <n v="2024"/>
    <x v="10"/>
    <x v="0"/>
    <s v="Line Item"/>
    <s v="N/A"/>
    <x v="21"/>
    <x v="21"/>
    <m/>
    <x v="1"/>
  </r>
  <r>
    <n v="2025"/>
    <x v="10"/>
    <x v="0"/>
    <s v="Line Item"/>
    <s v="N/A"/>
    <x v="22"/>
    <x v="22"/>
    <m/>
    <x v="1"/>
  </r>
  <r>
    <n v="2026"/>
    <x v="10"/>
    <x v="0"/>
    <s v="Line Item"/>
    <s v="N/A"/>
    <x v="23"/>
    <x v="23"/>
    <m/>
    <x v="1"/>
  </r>
  <r>
    <n v="2027"/>
    <x v="10"/>
    <x v="0"/>
    <s v="Line Item"/>
    <s v="N/A"/>
    <x v="24"/>
    <x v="24"/>
    <m/>
    <x v="1"/>
  </r>
  <r>
    <n v="2028"/>
    <x v="10"/>
    <x v="0"/>
    <s v="Line Item"/>
    <s v="N/A"/>
    <x v="25"/>
    <x v="25"/>
    <m/>
    <x v="1"/>
  </r>
  <r>
    <n v="2029"/>
    <x v="10"/>
    <x v="0"/>
    <s v="Line Item"/>
    <s v="N/A"/>
    <x v="26"/>
    <x v="26"/>
    <m/>
    <x v="1"/>
  </r>
  <r>
    <n v="2030"/>
    <x v="10"/>
    <x v="0"/>
    <s v="Line Item"/>
    <s v="N/A"/>
    <x v="27"/>
    <x v="27"/>
    <m/>
    <x v="1"/>
  </r>
  <r>
    <n v="2031"/>
    <x v="10"/>
    <x v="0"/>
    <s v="Line Item"/>
    <s v="N/A"/>
    <x v="28"/>
    <x v="28"/>
    <m/>
    <x v="1"/>
  </r>
  <r>
    <n v="2032"/>
    <x v="10"/>
    <x v="0"/>
    <s v="Line Item"/>
    <s v="N/A"/>
    <x v="29"/>
    <x v="29"/>
    <m/>
    <x v="1"/>
  </r>
  <r>
    <n v="2033"/>
    <x v="10"/>
    <x v="0"/>
    <s v="Line Item"/>
    <s v="N/A"/>
    <x v="30"/>
    <x v="30"/>
    <m/>
    <x v="1"/>
  </r>
  <r>
    <n v="2034"/>
    <x v="10"/>
    <x v="0"/>
    <s v="Line Item"/>
    <s v="N/A"/>
    <x v="31"/>
    <x v="31"/>
    <m/>
    <x v="1"/>
  </r>
  <r>
    <n v="2035"/>
    <x v="10"/>
    <x v="0"/>
    <s v="Line Item"/>
    <s v="N/A"/>
    <x v="32"/>
    <x v="32"/>
    <m/>
    <x v="1"/>
  </r>
  <r>
    <n v="2036"/>
    <x v="10"/>
    <x v="0"/>
    <s v="Line Item"/>
    <s v="N/A"/>
    <x v="33"/>
    <x v="33"/>
    <m/>
    <x v="1"/>
  </r>
  <r>
    <n v="2037"/>
    <x v="10"/>
    <x v="0"/>
    <s v="Line Item"/>
    <s v="N/A"/>
    <x v="34"/>
    <x v="34"/>
    <m/>
    <x v="1"/>
  </r>
  <r>
    <n v="2038"/>
    <x v="10"/>
    <x v="0"/>
    <s v="Line Item"/>
    <s v="N/A"/>
    <x v="35"/>
    <x v="35"/>
    <m/>
    <x v="1"/>
  </r>
  <r>
    <n v="2039"/>
    <x v="10"/>
    <x v="0"/>
    <s v="Line Item"/>
    <s v="N/A"/>
    <x v="36"/>
    <x v="36"/>
    <m/>
    <x v="1"/>
  </r>
  <r>
    <n v="2040"/>
    <x v="10"/>
    <x v="0"/>
    <s v="Line Item"/>
    <s v="N/A"/>
    <x v="37"/>
    <x v="37"/>
    <m/>
    <x v="1"/>
  </r>
  <r>
    <n v="2041"/>
    <x v="10"/>
    <x v="0"/>
    <s v="Line Item"/>
    <s v="N/A"/>
    <x v="38"/>
    <x v="38"/>
    <m/>
    <x v="1"/>
  </r>
  <r>
    <n v="2042"/>
    <x v="10"/>
    <x v="0"/>
    <s v="Line Item"/>
    <s v="N/A"/>
    <x v="39"/>
    <x v="39"/>
    <m/>
    <x v="1"/>
  </r>
  <r>
    <n v="2043"/>
    <x v="10"/>
    <x v="0"/>
    <s v="Line Item"/>
    <s v="N/A"/>
    <x v="40"/>
    <x v="40"/>
    <m/>
    <x v="1"/>
  </r>
  <r>
    <n v="2044"/>
    <x v="10"/>
    <x v="0"/>
    <s v="Line Item"/>
    <s v="N/A"/>
    <x v="41"/>
    <x v="41"/>
    <m/>
    <x v="1"/>
  </r>
  <r>
    <n v="2045"/>
    <x v="10"/>
    <x v="0"/>
    <s v="Total"/>
    <s v="N/A"/>
    <x v="42"/>
    <x v="42"/>
    <m/>
    <x v="355"/>
  </r>
  <r>
    <n v="2046"/>
    <x v="10"/>
    <x v="0"/>
    <s v="Line Item"/>
    <s v="N/A"/>
    <x v="43"/>
    <x v="43"/>
    <m/>
    <x v="1"/>
  </r>
  <r>
    <n v="2047"/>
    <x v="10"/>
    <x v="0"/>
    <s v="Line Item"/>
    <s v="N/A"/>
    <x v="44"/>
    <x v="44"/>
    <m/>
    <x v="1"/>
  </r>
  <r>
    <n v="2048"/>
    <x v="10"/>
    <x v="0"/>
    <s v="Line Item"/>
    <s v="N/A"/>
    <x v="45"/>
    <x v="45"/>
    <m/>
    <x v="1"/>
  </r>
  <r>
    <n v="2049"/>
    <x v="10"/>
    <x v="0"/>
    <s v="Line Item"/>
    <s v="N/A"/>
    <x v="46"/>
    <x v="46"/>
    <m/>
    <x v="1"/>
  </r>
  <r>
    <n v="2050"/>
    <x v="10"/>
    <x v="0"/>
    <s v="Line Item"/>
    <s v="N/A"/>
    <x v="47"/>
    <x v="47"/>
    <m/>
    <x v="1"/>
  </r>
  <r>
    <n v="2051"/>
    <x v="10"/>
    <x v="0"/>
    <s v="Line Item"/>
    <s v="N/A"/>
    <x v="48"/>
    <x v="48"/>
    <m/>
    <x v="1"/>
  </r>
  <r>
    <n v="2052"/>
    <x v="10"/>
    <x v="0"/>
    <s v="Line Item"/>
    <s v="N/A"/>
    <x v="49"/>
    <x v="49"/>
    <m/>
    <x v="1"/>
  </r>
  <r>
    <n v="2053"/>
    <x v="10"/>
    <x v="0"/>
    <s v="Line Item"/>
    <s v="N/A"/>
    <x v="50"/>
    <x v="50"/>
    <m/>
    <x v="1"/>
  </r>
  <r>
    <n v="2054"/>
    <x v="10"/>
    <x v="0"/>
    <s v="Line Item"/>
    <s v="N/A"/>
    <x v="51"/>
    <x v="51"/>
    <m/>
    <x v="356"/>
  </r>
  <r>
    <n v="2055"/>
    <x v="10"/>
    <x v="0"/>
    <s v="Total"/>
    <s v="N/A"/>
    <x v="52"/>
    <x v="52"/>
    <m/>
    <x v="357"/>
  </r>
  <r>
    <n v="2056"/>
    <x v="10"/>
    <x v="1"/>
    <s v="Line Item"/>
    <s v="Management"/>
    <x v="53"/>
    <x v="53"/>
    <n v="0.05"/>
    <x v="358"/>
  </r>
  <r>
    <n v="2057"/>
    <x v="10"/>
    <x v="1"/>
    <s v="Line Item"/>
    <s v="Management"/>
    <x v="54"/>
    <x v="54"/>
    <m/>
    <x v="1"/>
  </r>
  <r>
    <n v="2058"/>
    <x v="10"/>
    <x v="1"/>
    <s v="Line Item"/>
    <s v="Management"/>
    <x v="55"/>
    <x v="55"/>
    <m/>
    <x v="1"/>
  </r>
  <r>
    <n v="2059"/>
    <x v="10"/>
    <x v="1"/>
    <s v="Line Item"/>
    <s v="Management"/>
    <x v="56"/>
    <x v="56"/>
    <m/>
    <x v="1"/>
  </r>
  <r>
    <n v="2060"/>
    <x v="10"/>
    <x v="1"/>
    <s v="Line Item"/>
    <s v="Direct Care"/>
    <x v="57"/>
    <x v="57"/>
    <m/>
    <x v="1"/>
  </r>
  <r>
    <n v="2061"/>
    <x v="10"/>
    <x v="1"/>
    <s v="Line Item"/>
    <s v="Direct Care"/>
    <x v="58"/>
    <x v="58"/>
    <m/>
    <x v="1"/>
  </r>
  <r>
    <n v="2062"/>
    <x v="10"/>
    <x v="1"/>
    <s v="Line Item"/>
    <s v="Direct Care"/>
    <x v="59"/>
    <x v="59"/>
    <m/>
    <x v="1"/>
  </r>
  <r>
    <n v="2063"/>
    <x v="10"/>
    <x v="1"/>
    <s v="Line Item"/>
    <s v="Direct Care"/>
    <x v="60"/>
    <x v="60"/>
    <m/>
    <x v="1"/>
  </r>
  <r>
    <n v="2064"/>
    <x v="10"/>
    <x v="1"/>
    <s v="Line Item"/>
    <s v="Direct Care"/>
    <x v="61"/>
    <x v="61"/>
    <m/>
    <x v="1"/>
  </r>
  <r>
    <n v="2065"/>
    <x v="10"/>
    <x v="1"/>
    <s v="Line Item"/>
    <s v="Direct Care"/>
    <x v="62"/>
    <x v="62"/>
    <m/>
    <x v="1"/>
  </r>
  <r>
    <n v="2066"/>
    <x v="10"/>
    <x v="1"/>
    <s v="Line Item"/>
    <s v="Direct Care"/>
    <x v="63"/>
    <x v="63"/>
    <m/>
    <x v="1"/>
  </r>
  <r>
    <n v="2067"/>
    <x v="10"/>
    <x v="1"/>
    <s v="Line Item"/>
    <s v="Direct Care"/>
    <x v="64"/>
    <x v="64"/>
    <m/>
    <x v="1"/>
  </r>
  <r>
    <n v="2068"/>
    <x v="10"/>
    <x v="1"/>
    <s v="Line Item"/>
    <s v="Direct Care"/>
    <x v="65"/>
    <x v="65"/>
    <m/>
    <x v="1"/>
  </r>
  <r>
    <n v="2069"/>
    <x v="10"/>
    <x v="1"/>
    <s v="Line Item"/>
    <s v="Direct Care"/>
    <x v="66"/>
    <x v="66"/>
    <m/>
    <x v="1"/>
  </r>
  <r>
    <n v="2070"/>
    <x v="10"/>
    <x v="1"/>
    <s v="Line Item"/>
    <s v="Direct Care"/>
    <x v="67"/>
    <x v="67"/>
    <m/>
    <x v="1"/>
  </r>
  <r>
    <n v="2071"/>
    <x v="10"/>
    <x v="1"/>
    <s v="Line Item"/>
    <s v="Direct Care"/>
    <x v="68"/>
    <x v="68"/>
    <m/>
    <x v="1"/>
  </r>
  <r>
    <n v="2072"/>
    <x v="10"/>
    <x v="1"/>
    <s v="Line Item"/>
    <s v="Direct Care"/>
    <x v="69"/>
    <x v="69"/>
    <m/>
    <x v="1"/>
  </r>
  <r>
    <n v="2073"/>
    <x v="10"/>
    <x v="1"/>
    <s v="Line Item"/>
    <s v="Direct Care"/>
    <x v="70"/>
    <x v="70"/>
    <m/>
    <x v="1"/>
  </r>
  <r>
    <n v="2074"/>
    <x v="10"/>
    <x v="1"/>
    <s v="Line Item"/>
    <s v="Direct Care"/>
    <x v="71"/>
    <x v="71"/>
    <m/>
    <x v="1"/>
  </r>
  <r>
    <n v="2075"/>
    <x v="10"/>
    <x v="1"/>
    <s v="Line Item"/>
    <s v="Direct Care"/>
    <x v="72"/>
    <x v="72"/>
    <m/>
    <x v="1"/>
  </r>
  <r>
    <n v="2076"/>
    <x v="10"/>
    <x v="1"/>
    <s v="Line Item"/>
    <s v="Direct Care"/>
    <x v="73"/>
    <x v="73"/>
    <m/>
    <x v="1"/>
  </r>
  <r>
    <n v="2077"/>
    <x v="10"/>
    <x v="1"/>
    <s v="Line Item"/>
    <s v="Direct Care"/>
    <x v="74"/>
    <x v="74"/>
    <m/>
    <x v="1"/>
  </r>
  <r>
    <n v="2078"/>
    <x v="10"/>
    <x v="1"/>
    <s v="Line Item"/>
    <s v="Direct Care"/>
    <x v="75"/>
    <x v="75"/>
    <m/>
    <x v="1"/>
  </r>
  <r>
    <n v="2079"/>
    <x v="10"/>
    <x v="1"/>
    <s v="Line Item"/>
    <s v="Direct Care"/>
    <x v="76"/>
    <x v="76"/>
    <m/>
    <x v="1"/>
  </r>
  <r>
    <n v="2080"/>
    <x v="10"/>
    <x v="1"/>
    <s v="Line Item"/>
    <s v="Direct Care"/>
    <x v="77"/>
    <x v="77"/>
    <m/>
    <x v="1"/>
  </r>
  <r>
    <n v="2081"/>
    <x v="10"/>
    <x v="1"/>
    <s v="Line Item"/>
    <s v="Direct Care"/>
    <x v="78"/>
    <x v="78"/>
    <m/>
    <x v="1"/>
  </r>
  <r>
    <n v="2082"/>
    <x v="10"/>
    <x v="1"/>
    <s v="Line Item"/>
    <s v="Direct Care"/>
    <x v="79"/>
    <x v="79"/>
    <m/>
    <x v="1"/>
  </r>
  <r>
    <n v="2083"/>
    <x v="10"/>
    <x v="1"/>
    <s v="Line Item"/>
    <s v="Direct Care"/>
    <x v="80"/>
    <x v="80"/>
    <m/>
    <x v="1"/>
  </r>
  <r>
    <n v="2084"/>
    <x v="10"/>
    <x v="1"/>
    <s v="Line Item"/>
    <s v="Direct Care"/>
    <x v="81"/>
    <x v="81"/>
    <m/>
    <x v="1"/>
  </r>
  <r>
    <n v="2085"/>
    <x v="10"/>
    <x v="1"/>
    <s v="Line Item"/>
    <s v="Direct Care"/>
    <x v="82"/>
    <x v="82"/>
    <m/>
    <x v="1"/>
  </r>
  <r>
    <n v="2086"/>
    <x v="10"/>
    <x v="1"/>
    <s v="Line Item"/>
    <s v="Direct Care"/>
    <x v="83"/>
    <x v="83"/>
    <m/>
    <x v="1"/>
  </r>
  <r>
    <n v="2087"/>
    <x v="10"/>
    <x v="1"/>
    <s v="Line Item"/>
    <s v="Direct Care"/>
    <x v="84"/>
    <x v="84"/>
    <m/>
    <x v="1"/>
  </r>
  <r>
    <n v="2088"/>
    <x v="10"/>
    <x v="1"/>
    <s v="Line Item"/>
    <s v="Direct Care"/>
    <x v="85"/>
    <x v="85"/>
    <m/>
    <x v="1"/>
  </r>
  <r>
    <n v="2089"/>
    <x v="10"/>
    <x v="1"/>
    <s v="Line Item"/>
    <s v="Direct Care"/>
    <x v="86"/>
    <x v="86"/>
    <n v="1.06"/>
    <x v="359"/>
  </r>
  <r>
    <n v="2090"/>
    <x v="10"/>
    <x v="1"/>
    <s v="Line Item"/>
    <s v="Clerical/Support"/>
    <x v="87"/>
    <x v="87"/>
    <m/>
    <x v="1"/>
  </r>
  <r>
    <n v="2091"/>
    <x v="10"/>
    <x v="1"/>
    <s v="Line Item"/>
    <s v="Clerical/Support"/>
    <x v="88"/>
    <x v="88"/>
    <m/>
    <x v="1"/>
  </r>
  <r>
    <n v="2092"/>
    <x v="10"/>
    <x v="1"/>
    <s v="Line Item"/>
    <s v="Clerical/Support"/>
    <x v="89"/>
    <x v="89"/>
    <m/>
    <x v="1"/>
  </r>
  <r>
    <n v="2093"/>
    <x v="10"/>
    <x v="1"/>
    <s v="Line Item"/>
    <s v="N/A"/>
    <x v="90"/>
    <x v="90"/>
    <s v="XXXXXX"/>
    <x v="1"/>
  </r>
  <r>
    <n v="2094"/>
    <x v="10"/>
    <x v="1"/>
    <s v="Total"/>
    <s v="N/A"/>
    <x v="91"/>
    <x v="91"/>
    <n v="1.1100000000000001"/>
    <x v="360"/>
  </r>
  <r>
    <n v="2095"/>
    <x v="10"/>
    <x v="2"/>
    <s v="Total"/>
    <s v="N/A"/>
    <x v="92"/>
    <x v="92"/>
    <n v="1.1100000000000001"/>
    <x v="360"/>
  </r>
  <r>
    <n v="2096"/>
    <x v="10"/>
    <x v="2"/>
    <s v="Line Item"/>
    <s v="N/A"/>
    <x v="93"/>
    <x v="93"/>
    <m/>
    <x v="1"/>
  </r>
  <r>
    <n v="2097"/>
    <x v="10"/>
    <x v="2"/>
    <s v="Line Item"/>
    <s v="N/A"/>
    <x v="94"/>
    <x v="94"/>
    <m/>
    <x v="1"/>
  </r>
  <r>
    <n v="2098"/>
    <x v="10"/>
    <x v="2"/>
    <s v="Line Item"/>
    <s v="N/A"/>
    <x v="95"/>
    <x v="95"/>
    <m/>
    <x v="1"/>
  </r>
  <r>
    <n v="2099"/>
    <x v="10"/>
    <x v="2"/>
    <s v="Line Item"/>
    <s v="N/A"/>
    <x v="96"/>
    <x v="96"/>
    <m/>
    <x v="1"/>
  </r>
  <r>
    <n v="2100"/>
    <x v="10"/>
    <x v="2"/>
    <s v="Total"/>
    <s v="N/A"/>
    <x v="97"/>
    <x v="97"/>
    <n v="0"/>
    <x v="19"/>
  </r>
  <r>
    <n v="2101"/>
    <x v="10"/>
    <x v="2"/>
    <s v="Line Item"/>
    <s v="N/A"/>
    <x v="98"/>
    <x v="98"/>
    <m/>
    <x v="1"/>
  </r>
  <r>
    <n v="2102"/>
    <x v="10"/>
    <x v="2"/>
    <s v="Total"/>
    <s v="N/A"/>
    <x v="99"/>
    <x v="99"/>
    <n v="1.1100000000000001"/>
    <x v="360"/>
  </r>
  <r>
    <n v="2103"/>
    <x v="10"/>
    <x v="2"/>
    <s v="Line Item"/>
    <s v="N/A"/>
    <x v="100"/>
    <x v="100"/>
    <m/>
    <x v="361"/>
  </r>
  <r>
    <n v="2104"/>
    <x v="10"/>
    <x v="2"/>
    <s v="Line Item"/>
    <s v="N/A"/>
    <x v="101"/>
    <x v="101"/>
    <m/>
    <x v="362"/>
  </r>
  <r>
    <n v="2105"/>
    <x v="10"/>
    <x v="2"/>
    <s v="Line Item"/>
    <s v="N/A"/>
    <x v="102"/>
    <x v="102"/>
    <m/>
    <x v="1"/>
  </r>
  <r>
    <n v="2106"/>
    <x v="10"/>
    <x v="2"/>
    <s v="Total"/>
    <s v="N/A"/>
    <x v="103"/>
    <x v="103"/>
    <m/>
    <x v="363"/>
  </r>
  <r>
    <n v="2107"/>
    <x v="10"/>
    <x v="2"/>
    <s v="Line Item"/>
    <s v="N/A"/>
    <x v="104"/>
    <x v="104"/>
    <m/>
    <x v="1"/>
  </r>
  <r>
    <n v="2108"/>
    <x v="10"/>
    <x v="2"/>
    <s v="Line Item"/>
    <s v="N/A"/>
    <x v="105"/>
    <x v="105"/>
    <m/>
    <x v="364"/>
  </r>
  <r>
    <n v="2109"/>
    <x v="10"/>
    <x v="2"/>
    <s v="Line Item"/>
    <s v="N/A"/>
    <x v="106"/>
    <x v="106"/>
    <m/>
    <x v="365"/>
  </r>
  <r>
    <n v="2110"/>
    <x v="10"/>
    <x v="2"/>
    <s v="Line Item"/>
    <s v="N/A"/>
    <x v="107"/>
    <x v="107"/>
    <m/>
    <x v="366"/>
  </r>
  <r>
    <n v="2111"/>
    <x v="10"/>
    <x v="2"/>
    <s v="Total"/>
    <s v="N/A"/>
    <x v="108"/>
    <x v="108"/>
    <m/>
    <x v="367"/>
  </r>
  <r>
    <n v="2112"/>
    <x v="10"/>
    <x v="2"/>
    <s v="Line Item"/>
    <s v="N/A"/>
    <x v="109"/>
    <x v="109"/>
    <m/>
    <x v="368"/>
  </r>
  <r>
    <n v="2113"/>
    <x v="10"/>
    <x v="2"/>
    <s v="Line Item"/>
    <s v="N/A"/>
    <x v="110"/>
    <x v="110"/>
    <m/>
    <x v="1"/>
  </r>
  <r>
    <n v="2114"/>
    <x v="10"/>
    <x v="2"/>
    <s v="Line Item"/>
    <s v="N/A"/>
    <x v="111"/>
    <x v="111"/>
    <m/>
    <x v="1"/>
  </r>
  <r>
    <n v="2115"/>
    <x v="10"/>
    <x v="2"/>
    <s v="Line Item"/>
    <s v="N/A"/>
    <x v="112"/>
    <x v="112"/>
    <m/>
    <x v="1"/>
  </r>
  <r>
    <n v="2116"/>
    <x v="10"/>
    <x v="2"/>
    <s v="Line Item"/>
    <s v="N/A"/>
    <x v="113"/>
    <x v="113"/>
    <m/>
    <x v="1"/>
  </r>
  <r>
    <n v="2117"/>
    <x v="10"/>
    <x v="2"/>
    <s v="Line Item"/>
    <s v="N/A"/>
    <x v="114"/>
    <x v="114"/>
    <m/>
    <x v="369"/>
  </r>
  <r>
    <n v="2118"/>
    <x v="10"/>
    <x v="2"/>
    <s v="Line Item"/>
    <s v="N/A"/>
    <x v="115"/>
    <x v="115"/>
    <m/>
    <x v="1"/>
  </r>
  <r>
    <n v="2119"/>
    <x v="10"/>
    <x v="2"/>
    <s v="Line Item"/>
    <s v="N/A"/>
    <x v="116"/>
    <x v="116"/>
    <m/>
    <x v="1"/>
  </r>
  <r>
    <n v="2120"/>
    <x v="10"/>
    <x v="2"/>
    <s v="Line Item"/>
    <s v="N/A"/>
    <x v="117"/>
    <x v="117"/>
    <m/>
    <x v="1"/>
  </r>
  <r>
    <n v="2121"/>
    <x v="10"/>
    <x v="2"/>
    <s v="Line Item"/>
    <s v="N/A"/>
    <x v="118"/>
    <x v="118"/>
    <m/>
    <x v="1"/>
  </r>
  <r>
    <n v="2122"/>
    <x v="10"/>
    <x v="2"/>
    <s v="Line Item"/>
    <s v="N/A"/>
    <x v="119"/>
    <x v="119"/>
    <m/>
    <x v="1"/>
  </r>
  <r>
    <n v="2123"/>
    <x v="10"/>
    <x v="2"/>
    <s v="Line Item"/>
    <s v="N/A"/>
    <x v="120"/>
    <x v="120"/>
    <m/>
    <x v="370"/>
  </r>
  <r>
    <n v="2124"/>
    <x v="10"/>
    <x v="2"/>
    <s v="Line Item"/>
    <s v="N/A"/>
    <x v="121"/>
    <x v="121"/>
    <m/>
    <x v="1"/>
  </r>
  <r>
    <n v="2125"/>
    <x v="10"/>
    <x v="2"/>
    <s v="Line Item"/>
    <s v="N/A"/>
    <x v="122"/>
    <x v="122"/>
    <m/>
    <x v="1"/>
  </r>
  <r>
    <n v="2126"/>
    <x v="10"/>
    <x v="2"/>
    <s v="Line Item"/>
    <s v="N/A"/>
    <x v="123"/>
    <x v="123"/>
    <m/>
    <x v="1"/>
  </r>
  <r>
    <n v="2127"/>
    <x v="10"/>
    <x v="2"/>
    <s v="Line Item"/>
    <s v="N/A"/>
    <x v="124"/>
    <x v="124"/>
    <m/>
    <x v="371"/>
  </r>
  <r>
    <n v="2128"/>
    <x v="10"/>
    <x v="2"/>
    <s v="Line Item"/>
    <s v="N/A"/>
    <x v="125"/>
    <x v="125"/>
    <m/>
    <x v="1"/>
  </r>
  <r>
    <n v="2129"/>
    <x v="10"/>
    <x v="2"/>
    <s v="Line Item"/>
    <s v="N/A"/>
    <x v="126"/>
    <x v="126"/>
    <m/>
    <x v="372"/>
  </r>
  <r>
    <n v="2130"/>
    <x v="10"/>
    <x v="2"/>
    <s v="Total"/>
    <s v="N/A"/>
    <x v="127"/>
    <x v="127"/>
    <m/>
    <x v="373"/>
  </r>
  <r>
    <n v="2131"/>
    <x v="10"/>
    <x v="2"/>
    <s v="Line Item"/>
    <s v="N/A"/>
    <x v="128"/>
    <x v="128"/>
    <m/>
    <x v="1"/>
  </r>
  <r>
    <n v="2132"/>
    <x v="10"/>
    <x v="2"/>
    <s v="Line Item"/>
    <s v="N/A"/>
    <x v="129"/>
    <x v="129"/>
    <m/>
    <x v="374"/>
  </r>
  <r>
    <n v="2133"/>
    <x v="10"/>
    <x v="2"/>
    <s v="Line Item"/>
    <s v="N/A"/>
    <x v="130"/>
    <x v="130"/>
    <m/>
    <x v="1"/>
  </r>
  <r>
    <n v="2134"/>
    <x v="10"/>
    <x v="2"/>
    <s v="Line Item"/>
    <s v="N/A"/>
    <x v="131"/>
    <x v="131"/>
    <m/>
    <x v="375"/>
  </r>
  <r>
    <n v="2135"/>
    <x v="10"/>
    <x v="2"/>
    <s v="Line Item"/>
    <s v="N/A"/>
    <x v="132"/>
    <x v="132"/>
    <m/>
    <x v="376"/>
  </r>
  <r>
    <n v="2136"/>
    <x v="10"/>
    <x v="2"/>
    <s v="Line Item"/>
    <s v="N/A"/>
    <x v="133"/>
    <x v="133"/>
    <m/>
    <x v="1"/>
  </r>
  <r>
    <n v="2137"/>
    <x v="10"/>
    <x v="2"/>
    <s v="Total"/>
    <s v="N/A"/>
    <x v="134"/>
    <x v="134"/>
    <m/>
    <x v="314"/>
  </r>
  <r>
    <n v="2138"/>
    <x v="10"/>
    <x v="2"/>
    <s v="Line Item"/>
    <s v="N/A"/>
    <x v="135"/>
    <x v="135"/>
    <m/>
    <x v="377"/>
  </r>
  <r>
    <n v="2139"/>
    <x v="10"/>
    <x v="2"/>
    <s v="Total"/>
    <s v="N/A"/>
    <x v="136"/>
    <x v="136"/>
    <m/>
    <x v="378"/>
  </r>
  <r>
    <n v="2140"/>
    <x v="10"/>
    <x v="2"/>
    <s v="Line Item"/>
    <s v="N/A"/>
    <x v="137"/>
    <x v="137"/>
    <m/>
    <x v="356"/>
  </r>
  <r>
    <n v="2141"/>
    <x v="10"/>
    <x v="2"/>
    <s v="Line Item"/>
    <s v="N/A"/>
    <x v="138"/>
    <x v="138"/>
    <m/>
    <x v="1"/>
  </r>
  <r>
    <n v="2142"/>
    <x v="10"/>
    <x v="2"/>
    <s v="Total"/>
    <s v="N/A"/>
    <x v="139"/>
    <x v="139"/>
    <m/>
    <x v="379"/>
  </r>
  <r>
    <n v="2143"/>
    <x v="10"/>
    <x v="2"/>
    <s v="Total"/>
    <s v="N/A"/>
    <x v="140"/>
    <x v="140"/>
    <m/>
    <x v="357"/>
  </r>
  <r>
    <n v="2144"/>
    <x v="10"/>
    <x v="2"/>
    <s v="Line Item"/>
    <s v="N/A"/>
    <x v="141"/>
    <x v="141"/>
    <m/>
    <x v="380"/>
  </r>
  <r>
    <n v="2145"/>
    <x v="10"/>
    <x v="3"/>
    <s v="Line Item"/>
    <s v="N/A"/>
    <x v="142"/>
    <x v="142"/>
    <m/>
    <x v="1"/>
  </r>
  <r>
    <n v="2146"/>
    <x v="10"/>
    <x v="3"/>
    <s v="Line Item"/>
    <s v="N/A"/>
    <x v="143"/>
    <x v="143"/>
    <m/>
    <x v="1"/>
  </r>
  <r>
    <n v="2147"/>
    <x v="10"/>
    <x v="3"/>
    <s v="Line Item"/>
    <s v="N/A"/>
    <x v="144"/>
    <x v="144"/>
    <m/>
    <x v="1"/>
  </r>
  <r>
    <n v="2148"/>
    <x v="10"/>
    <x v="3"/>
    <s v="Line Item"/>
    <s v="N/A"/>
    <x v="145"/>
    <x v="145"/>
    <m/>
    <x v="1"/>
  </r>
  <r>
    <n v="2149"/>
    <x v="10"/>
    <x v="3"/>
    <s v="Line Item"/>
    <s v="N/A"/>
    <x v="146"/>
    <x v="146"/>
    <m/>
    <x v="1"/>
  </r>
  <r>
    <n v="2150"/>
    <x v="10"/>
    <x v="3"/>
    <s v="Line Item"/>
    <s v="N/A"/>
    <x v="147"/>
    <x v="147"/>
    <m/>
    <x v="1"/>
  </r>
  <r>
    <n v="2151"/>
    <x v="10"/>
    <x v="3"/>
    <s v="Line Item"/>
    <s v="N/A"/>
    <x v="148"/>
    <x v="148"/>
    <m/>
    <x v="356"/>
  </r>
  <r>
    <n v="2152"/>
    <x v="10"/>
    <x v="3"/>
    <s v="Total"/>
    <s v="N/A"/>
    <x v="149"/>
    <x v="149"/>
    <m/>
    <x v="356"/>
  </r>
  <r>
    <n v="2153"/>
    <x v="10"/>
    <x v="3"/>
    <s v="Total"/>
    <s v="N/A"/>
    <x v="150"/>
    <x v="150"/>
    <m/>
    <x v="356"/>
  </r>
  <r>
    <n v="2154"/>
    <x v="10"/>
    <x v="3"/>
    <s v="Line Item"/>
    <s v="N/A"/>
    <x v="151"/>
    <x v="151"/>
    <m/>
    <x v="356"/>
  </r>
  <r>
    <n v="2155"/>
    <x v="10"/>
    <x v="3"/>
    <s v="Line Item"/>
    <s v="N/A"/>
    <x v="152"/>
    <x v="152"/>
    <m/>
    <x v="1"/>
  </r>
  <r>
    <n v="2156"/>
    <x v="10"/>
    <x v="3"/>
    <s v="Line Item"/>
    <s v="N/A"/>
    <x v="153"/>
    <x v="153"/>
    <m/>
    <x v="19"/>
  </r>
  <r>
    <n v="2157"/>
    <x v="11"/>
    <x v="0"/>
    <s v="Line Item"/>
    <s v="N/A"/>
    <x v="0"/>
    <x v="0"/>
    <m/>
    <x v="381"/>
  </r>
  <r>
    <n v="2158"/>
    <x v="11"/>
    <x v="0"/>
    <s v="Line Item"/>
    <s v="N/A"/>
    <x v="1"/>
    <x v="1"/>
    <m/>
    <x v="1"/>
  </r>
  <r>
    <n v="2159"/>
    <x v="11"/>
    <x v="0"/>
    <s v="Line Item"/>
    <s v="N/A"/>
    <x v="2"/>
    <x v="2"/>
    <m/>
    <x v="382"/>
  </r>
  <r>
    <n v="2160"/>
    <x v="11"/>
    <x v="0"/>
    <s v="Total"/>
    <s v="N/A"/>
    <x v="3"/>
    <x v="3"/>
    <m/>
    <x v="383"/>
  </r>
  <r>
    <n v="2161"/>
    <x v="11"/>
    <x v="0"/>
    <s v="Line Item"/>
    <s v="N/A"/>
    <x v="4"/>
    <x v="4"/>
    <m/>
    <x v="1"/>
  </r>
  <r>
    <n v="2162"/>
    <x v="11"/>
    <x v="0"/>
    <s v="Line Item"/>
    <s v="N/A"/>
    <x v="5"/>
    <x v="5"/>
    <m/>
    <x v="1"/>
  </r>
  <r>
    <n v="2163"/>
    <x v="11"/>
    <x v="0"/>
    <s v="Total"/>
    <s v="N/A"/>
    <x v="6"/>
    <x v="6"/>
    <m/>
    <x v="19"/>
  </r>
  <r>
    <n v="2164"/>
    <x v="11"/>
    <x v="0"/>
    <s v="Line Item"/>
    <s v="N/A"/>
    <x v="7"/>
    <x v="7"/>
    <m/>
    <x v="1"/>
  </r>
  <r>
    <n v="2165"/>
    <x v="11"/>
    <x v="0"/>
    <s v="Line Item"/>
    <s v="N/A"/>
    <x v="8"/>
    <x v="8"/>
    <m/>
    <x v="1"/>
  </r>
  <r>
    <n v="2166"/>
    <x v="11"/>
    <x v="0"/>
    <s v="Line Item"/>
    <s v="N/A"/>
    <x v="9"/>
    <x v="9"/>
    <m/>
    <x v="1"/>
  </r>
  <r>
    <n v="2167"/>
    <x v="11"/>
    <x v="0"/>
    <s v="Line Item"/>
    <s v="N/A"/>
    <x v="10"/>
    <x v="10"/>
    <m/>
    <x v="384"/>
  </r>
  <r>
    <n v="2168"/>
    <x v="11"/>
    <x v="0"/>
    <s v="Line Item"/>
    <s v="N/A"/>
    <x v="11"/>
    <x v="11"/>
    <m/>
    <x v="1"/>
  </r>
  <r>
    <n v="2169"/>
    <x v="11"/>
    <x v="0"/>
    <s v="Line Item"/>
    <s v="N/A"/>
    <x v="12"/>
    <x v="12"/>
    <m/>
    <x v="1"/>
  </r>
  <r>
    <n v="2170"/>
    <x v="11"/>
    <x v="0"/>
    <s v="Line Item"/>
    <s v="N/A"/>
    <x v="13"/>
    <x v="13"/>
    <m/>
    <x v="1"/>
  </r>
  <r>
    <n v="2171"/>
    <x v="11"/>
    <x v="0"/>
    <s v="Line Item"/>
    <s v="N/A"/>
    <x v="14"/>
    <x v="14"/>
    <m/>
    <x v="1"/>
  </r>
  <r>
    <n v="2172"/>
    <x v="11"/>
    <x v="0"/>
    <s v="Line Item"/>
    <s v="N/A"/>
    <x v="15"/>
    <x v="15"/>
    <m/>
    <x v="1"/>
  </r>
  <r>
    <n v="2173"/>
    <x v="11"/>
    <x v="0"/>
    <s v="Line Item"/>
    <s v="N/A"/>
    <x v="16"/>
    <x v="16"/>
    <m/>
    <x v="1"/>
  </r>
  <r>
    <n v="2174"/>
    <x v="11"/>
    <x v="0"/>
    <s v="Line Item"/>
    <s v="N/A"/>
    <x v="17"/>
    <x v="17"/>
    <m/>
    <x v="1"/>
  </r>
  <r>
    <n v="2175"/>
    <x v="11"/>
    <x v="0"/>
    <s v="Line Item"/>
    <s v="N/A"/>
    <x v="18"/>
    <x v="18"/>
    <m/>
    <x v="1"/>
  </r>
  <r>
    <n v="2176"/>
    <x v="11"/>
    <x v="0"/>
    <s v="Line Item"/>
    <s v="N/A"/>
    <x v="19"/>
    <x v="19"/>
    <m/>
    <x v="1"/>
  </r>
  <r>
    <n v="2177"/>
    <x v="11"/>
    <x v="0"/>
    <s v="Line Item"/>
    <s v="N/A"/>
    <x v="20"/>
    <x v="20"/>
    <m/>
    <x v="1"/>
  </r>
  <r>
    <n v="2178"/>
    <x v="11"/>
    <x v="0"/>
    <s v="Line Item"/>
    <s v="N/A"/>
    <x v="21"/>
    <x v="21"/>
    <m/>
    <x v="1"/>
  </r>
  <r>
    <n v="2179"/>
    <x v="11"/>
    <x v="0"/>
    <s v="Line Item"/>
    <s v="N/A"/>
    <x v="22"/>
    <x v="22"/>
    <m/>
    <x v="1"/>
  </r>
  <r>
    <n v="2180"/>
    <x v="11"/>
    <x v="0"/>
    <s v="Line Item"/>
    <s v="N/A"/>
    <x v="23"/>
    <x v="23"/>
    <m/>
    <x v="1"/>
  </r>
  <r>
    <n v="2181"/>
    <x v="11"/>
    <x v="0"/>
    <s v="Line Item"/>
    <s v="N/A"/>
    <x v="24"/>
    <x v="24"/>
    <m/>
    <x v="1"/>
  </r>
  <r>
    <n v="2182"/>
    <x v="11"/>
    <x v="0"/>
    <s v="Line Item"/>
    <s v="N/A"/>
    <x v="25"/>
    <x v="25"/>
    <m/>
    <x v="1"/>
  </r>
  <r>
    <n v="2183"/>
    <x v="11"/>
    <x v="0"/>
    <s v="Line Item"/>
    <s v="N/A"/>
    <x v="26"/>
    <x v="26"/>
    <m/>
    <x v="1"/>
  </r>
  <r>
    <n v="2184"/>
    <x v="11"/>
    <x v="0"/>
    <s v="Line Item"/>
    <s v="N/A"/>
    <x v="27"/>
    <x v="27"/>
    <m/>
    <x v="1"/>
  </r>
  <r>
    <n v="2185"/>
    <x v="11"/>
    <x v="0"/>
    <s v="Line Item"/>
    <s v="N/A"/>
    <x v="28"/>
    <x v="28"/>
    <m/>
    <x v="1"/>
  </r>
  <r>
    <n v="2186"/>
    <x v="11"/>
    <x v="0"/>
    <s v="Line Item"/>
    <s v="N/A"/>
    <x v="29"/>
    <x v="29"/>
    <m/>
    <x v="385"/>
  </r>
  <r>
    <n v="2187"/>
    <x v="11"/>
    <x v="0"/>
    <s v="Line Item"/>
    <s v="N/A"/>
    <x v="30"/>
    <x v="30"/>
    <m/>
    <x v="56"/>
  </r>
  <r>
    <n v="2188"/>
    <x v="11"/>
    <x v="0"/>
    <s v="Line Item"/>
    <s v="N/A"/>
    <x v="31"/>
    <x v="31"/>
    <m/>
    <x v="1"/>
  </r>
  <r>
    <n v="2189"/>
    <x v="11"/>
    <x v="0"/>
    <s v="Line Item"/>
    <s v="N/A"/>
    <x v="32"/>
    <x v="32"/>
    <m/>
    <x v="386"/>
  </r>
  <r>
    <n v="2190"/>
    <x v="11"/>
    <x v="0"/>
    <s v="Line Item"/>
    <s v="N/A"/>
    <x v="33"/>
    <x v="33"/>
    <m/>
    <x v="1"/>
  </r>
  <r>
    <n v="2191"/>
    <x v="11"/>
    <x v="0"/>
    <s v="Line Item"/>
    <s v="N/A"/>
    <x v="34"/>
    <x v="34"/>
    <m/>
    <x v="1"/>
  </r>
  <r>
    <n v="2192"/>
    <x v="11"/>
    <x v="0"/>
    <s v="Line Item"/>
    <s v="N/A"/>
    <x v="35"/>
    <x v="35"/>
    <m/>
    <x v="1"/>
  </r>
  <r>
    <n v="2193"/>
    <x v="11"/>
    <x v="0"/>
    <s v="Line Item"/>
    <s v="N/A"/>
    <x v="36"/>
    <x v="36"/>
    <m/>
    <x v="1"/>
  </r>
  <r>
    <n v="2194"/>
    <x v="11"/>
    <x v="0"/>
    <s v="Line Item"/>
    <s v="N/A"/>
    <x v="37"/>
    <x v="37"/>
    <m/>
    <x v="1"/>
  </r>
  <r>
    <n v="2195"/>
    <x v="11"/>
    <x v="0"/>
    <s v="Line Item"/>
    <s v="N/A"/>
    <x v="38"/>
    <x v="38"/>
    <m/>
    <x v="1"/>
  </r>
  <r>
    <n v="2196"/>
    <x v="11"/>
    <x v="0"/>
    <s v="Line Item"/>
    <s v="N/A"/>
    <x v="39"/>
    <x v="39"/>
    <m/>
    <x v="1"/>
  </r>
  <r>
    <n v="2197"/>
    <x v="11"/>
    <x v="0"/>
    <s v="Line Item"/>
    <s v="N/A"/>
    <x v="40"/>
    <x v="40"/>
    <m/>
    <x v="1"/>
  </r>
  <r>
    <n v="2198"/>
    <x v="11"/>
    <x v="0"/>
    <s v="Line Item"/>
    <s v="N/A"/>
    <x v="41"/>
    <x v="41"/>
    <m/>
    <x v="1"/>
  </r>
  <r>
    <n v="2199"/>
    <x v="11"/>
    <x v="0"/>
    <s v="Total"/>
    <s v="N/A"/>
    <x v="42"/>
    <x v="42"/>
    <m/>
    <x v="387"/>
  </r>
  <r>
    <n v="2200"/>
    <x v="11"/>
    <x v="0"/>
    <s v="Line Item"/>
    <s v="N/A"/>
    <x v="43"/>
    <x v="43"/>
    <m/>
    <x v="1"/>
  </r>
  <r>
    <n v="2201"/>
    <x v="11"/>
    <x v="0"/>
    <s v="Line Item"/>
    <s v="N/A"/>
    <x v="44"/>
    <x v="44"/>
    <m/>
    <x v="1"/>
  </r>
  <r>
    <n v="2202"/>
    <x v="11"/>
    <x v="0"/>
    <s v="Line Item"/>
    <s v="N/A"/>
    <x v="45"/>
    <x v="45"/>
    <m/>
    <x v="1"/>
  </r>
  <r>
    <n v="2203"/>
    <x v="11"/>
    <x v="0"/>
    <s v="Line Item"/>
    <s v="N/A"/>
    <x v="46"/>
    <x v="46"/>
    <m/>
    <x v="1"/>
  </r>
  <r>
    <n v="2204"/>
    <x v="11"/>
    <x v="0"/>
    <s v="Line Item"/>
    <s v="N/A"/>
    <x v="47"/>
    <x v="47"/>
    <m/>
    <x v="388"/>
  </r>
  <r>
    <n v="2205"/>
    <x v="11"/>
    <x v="0"/>
    <s v="Line Item"/>
    <s v="N/A"/>
    <x v="48"/>
    <x v="48"/>
    <m/>
    <x v="1"/>
  </r>
  <r>
    <n v="2206"/>
    <x v="11"/>
    <x v="0"/>
    <s v="Line Item"/>
    <s v="N/A"/>
    <x v="49"/>
    <x v="49"/>
    <m/>
    <x v="389"/>
  </r>
  <r>
    <n v="2207"/>
    <x v="11"/>
    <x v="0"/>
    <s v="Line Item"/>
    <s v="N/A"/>
    <x v="50"/>
    <x v="50"/>
    <m/>
    <x v="1"/>
  </r>
  <r>
    <n v="2208"/>
    <x v="11"/>
    <x v="0"/>
    <s v="Line Item"/>
    <s v="N/A"/>
    <x v="51"/>
    <x v="51"/>
    <m/>
    <x v="56"/>
  </r>
  <r>
    <n v="2209"/>
    <x v="11"/>
    <x v="0"/>
    <s v="Total"/>
    <s v="N/A"/>
    <x v="52"/>
    <x v="52"/>
    <m/>
    <x v="390"/>
  </r>
  <r>
    <n v="2210"/>
    <x v="11"/>
    <x v="1"/>
    <s v="Line Item"/>
    <s v="Management"/>
    <x v="53"/>
    <x v="53"/>
    <m/>
    <x v="1"/>
  </r>
  <r>
    <n v="2211"/>
    <x v="11"/>
    <x v="1"/>
    <s v="Line Item"/>
    <s v="Management"/>
    <x v="54"/>
    <x v="54"/>
    <m/>
    <x v="1"/>
  </r>
  <r>
    <n v="2212"/>
    <x v="11"/>
    <x v="1"/>
    <s v="Line Item"/>
    <s v="Management"/>
    <x v="55"/>
    <x v="55"/>
    <m/>
    <x v="1"/>
  </r>
  <r>
    <n v="2213"/>
    <x v="11"/>
    <x v="1"/>
    <s v="Line Item"/>
    <s v="Management"/>
    <x v="56"/>
    <x v="56"/>
    <m/>
    <x v="1"/>
  </r>
  <r>
    <n v="2214"/>
    <x v="11"/>
    <x v="1"/>
    <s v="Line Item"/>
    <s v="Direct Care"/>
    <x v="57"/>
    <x v="57"/>
    <m/>
    <x v="1"/>
  </r>
  <r>
    <n v="2215"/>
    <x v="11"/>
    <x v="1"/>
    <s v="Line Item"/>
    <s v="Direct Care"/>
    <x v="58"/>
    <x v="58"/>
    <m/>
    <x v="1"/>
  </r>
  <r>
    <n v="2216"/>
    <x v="11"/>
    <x v="1"/>
    <s v="Line Item"/>
    <s v="Direct Care"/>
    <x v="59"/>
    <x v="59"/>
    <m/>
    <x v="1"/>
  </r>
  <r>
    <n v="2217"/>
    <x v="11"/>
    <x v="1"/>
    <s v="Line Item"/>
    <s v="Direct Care"/>
    <x v="60"/>
    <x v="60"/>
    <m/>
    <x v="1"/>
  </r>
  <r>
    <n v="2218"/>
    <x v="11"/>
    <x v="1"/>
    <s v="Line Item"/>
    <s v="Direct Care"/>
    <x v="61"/>
    <x v="61"/>
    <m/>
    <x v="1"/>
  </r>
  <r>
    <n v="2219"/>
    <x v="11"/>
    <x v="1"/>
    <s v="Line Item"/>
    <s v="Direct Care"/>
    <x v="62"/>
    <x v="62"/>
    <m/>
    <x v="1"/>
  </r>
  <r>
    <n v="2220"/>
    <x v="11"/>
    <x v="1"/>
    <s v="Line Item"/>
    <s v="Direct Care"/>
    <x v="63"/>
    <x v="63"/>
    <m/>
    <x v="1"/>
  </r>
  <r>
    <n v="2221"/>
    <x v="11"/>
    <x v="1"/>
    <s v="Line Item"/>
    <s v="Direct Care"/>
    <x v="64"/>
    <x v="64"/>
    <m/>
    <x v="1"/>
  </r>
  <r>
    <n v="2222"/>
    <x v="11"/>
    <x v="1"/>
    <s v="Line Item"/>
    <s v="Direct Care"/>
    <x v="65"/>
    <x v="65"/>
    <m/>
    <x v="1"/>
  </r>
  <r>
    <n v="2223"/>
    <x v="11"/>
    <x v="1"/>
    <s v="Line Item"/>
    <s v="Direct Care"/>
    <x v="66"/>
    <x v="66"/>
    <m/>
    <x v="1"/>
  </r>
  <r>
    <n v="2224"/>
    <x v="11"/>
    <x v="1"/>
    <s v="Line Item"/>
    <s v="Direct Care"/>
    <x v="67"/>
    <x v="67"/>
    <m/>
    <x v="1"/>
  </r>
  <r>
    <n v="2225"/>
    <x v="11"/>
    <x v="1"/>
    <s v="Line Item"/>
    <s v="Direct Care"/>
    <x v="68"/>
    <x v="68"/>
    <m/>
    <x v="1"/>
  </r>
  <r>
    <n v="2226"/>
    <x v="11"/>
    <x v="1"/>
    <s v="Line Item"/>
    <s v="Direct Care"/>
    <x v="69"/>
    <x v="69"/>
    <m/>
    <x v="1"/>
  </r>
  <r>
    <n v="2227"/>
    <x v="11"/>
    <x v="1"/>
    <s v="Line Item"/>
    <s v="Direct Care"/>
    <x v="70"/>
    <x v="70"/>
    <m/>
    <x v="1"/>
  </r>
  <r>
    <n v="2228"/>
    <x v="11"/>
    <x v="1"/>
    <s v="Line Item"/>
    <s v="Direct Care"/>
    <x v="71"/>
    <x v="71"/>
    <m/>
    <x v="1"/>
  </r>
  <r>
    <n v="2229"/>
    <x v="11"/>
    <x v="1"/>
    <s v="Line Item"/>
    <s v="Direct Care"/>
    <x v="72"/>
    <x v="72"/>
    <m/>
    <x v="1"/>
  </r>
  <r>
    <n v="2230"/>
    <x v="11"/>
    <x v="1"/>
    <s v="Line Item"/>
    <s v="Direct Care"/>
    <x v="73"/>
    <x v="73"/>
    <m/>
    <x v="1"/>
  </r>
  <r>
    <n v="2231"/>
    <x v="11"/>
    <x v="1"/>
    <s v="Line Item"/>
    <s v="Direct Care"/>
    <x v="74"/>
    <x v="74"/>
    <m/>
    <x v="1"/>
  </r>
  <r>
    <n v="2232"/>
    <x v="11"/>
    <x v="1"/>
    <s v="Line Item"/>
    <s v="Direct Care"/>
    <x v="75"/>
    <x v="75"/>
    <m/>
    <x v="1"/>
  </r>
  <r>
    <n v="2233"/>
    <x v="11"/>
    <x v="1"/>
    <s v="Line Item"/>
    <s v="Direct Care"/>
    <x v="76"/>
    <x v="76"/>
    <m/>
    <x v="1"/>
  </r>
  <r>
    <n v="2234"/>
    <x v="11"/>
    <x v="1"/>
    <s v="Line Item"/>
    <s v="Direct Care"/>
    <x v="77"/>
    <x v="77"/>
    <m/>
    <x v="1"/>
  </r>
  <r>
    <n v="2235"/>
    <x v="11"/>
    <x v="1"/>
    <s v="Line Item"/>
    <s v="Direct Care"/>
    <x v="78"/>
    <x v="78"/>
    <m/>
    <x v="1"/>
  </r>
  <r>
    <n v="2236"/>
    <x v="11"/>
    <x v="1"/>
    <s v="Line Item"/>
    <s v="Direct Care"/>
    <x v="79"/>
    <x v="79"/>
    <m/>
    <x v="1"/>
  </r>
  <r>
    <n v="2237"/>
    <x v="11"/>
    <x v="1"/>
    <s v="Line Item"/>
    <s v="Direct Care"/>
    <x v="80"/>
    <x v="80"/>
    <m/>
    <x v="1"/>
  </r>
  <r>
    <n v="2238"/>
    <x v="11"/>
    <x v="1"/>
    <s v="Line Item"/>
    <s v="Direct Care"/>
    <x v="81"/>
    <x v="81"/>
    <m/>
    <x v="1"/>
  </r>
  <r>
    <n v="2239"/>
    <x v="11"/>
    <x v="1"/>
    <s v="Line Item"/>
    <s v="Direct Care"/>
    <x v="82"/>
    <x v="82"/>
    <n v="1"/>
    <x v="391"/>
  </r>
  <r>
    <n v="2240"/>
    <x v="11"/>
    <x v="1"/>
    <s v="Line Item"/>
    <s v="Direct Care"/>
    <x v="83"/>
    <x v="83"/>
    <m/>
    <x v="1"/>
  </r>
  <r>
    <n v="2241"/>
    <x v="11"/>
    <x v="1"/>
    <s v="Line Item"/>
    <s v="Direct Care"/>
    <x v="84"/>
    <x v="84"/>
    <m/>
    <x v="1"/>
  </r>
  <r>
    <n v="2242"/>
    <x v="11"/>
    <x v="1"/>
    <s v="Line Item"/>
    <s v="Direct Care"/>
    <x v="85"/>
    <x v="85"/>
    <m/>
    <x v="1"/>
  </r>
  <r>
    <n v="2243"/>
    <x v="11"/>
    <x v="1"/>
    <s v="Line Item"/>
    <s v="Direct Care"/>
    <x v="86"/>
    <x v="86"/>
    <m/>
    <x v="1"/>
  </r>
  <r>
    <n v="2244"/>
    <x v="11"/>
    <x v="1"/>
    <s v="Line Item"/>
    <s v="Clerical/Support"/>
    <x v="87"/>
    <x v="87"/>
    <m/>
    <x v="1"/>
  </r>
  <r>
    <n v="2245"/>
    <x v="11"/>
    <x v="1"/>
    <s v="Line Item"/>
    <s v="Clerical/Support"/>
    <x v="88"/>
    <x v="88"/>
    <m/>
    <x v="1"/>
  </r>
  <r>
    <n v="2246"/>
    <x v="11"/>
    <x v="1"/>
    <s v="Line Item"/>
    <s v="Clerical/Support"/>
    <x v="89"/>
    <x v="89"/>
    <m/>
    <x v="1"/>
  </r>
  <r>
    <n v="2247"/>
    <x v="11"/>
    <x v="1"/>
    <s v="Line Item"/>
    <s v="N/A"/>
    <x v="90"/>
    <x v="90"/>
    <m/>
    <x v="1"/>
  </r>
  <r>
    <n v="2248"/>
    <x v="11"/>
    <x v="1"/>
    <s v="Total"/>
    <s v="N/A"/>
    <x v="91"/>
    <x v="91"/>
    <n v="1"/>
    <x v="391"/>
  </r>
  <r>
    <n v="2249"/>
    <x v="11"/>
    <x v="2"/>
    <s v="Total"/>
    <s v="N/A"/>
    <x v="92"/>
    <x v="92"/>
    <n v="1"/>
    <x v="391"/>
  </r>
  <r>
    <n v="2250"/>
    <x v="11"/>
    <x v="2"/>
    <s v="Line Item"/>
    <s v="N/A"/>
    <x v="93"/>
    <x v="93"/>
    <m/>
    <x v="1"/>
  </r>
  <r>
    <n v="2251"/>
    <x v="11"/>
    <x v="2"/>
    <s v="Line Item"/>
    <s v="N/A"/>
    <x v="94"/>
    <x v="94"/>
    <m/>
    <x v="1"/>
  </r>
  <r>
    <n v="2252"/>
    <x v="11"/>
    <x v="2"/>
    <s v="Line Item"/>
    <s v="N/A"/>
    <x v="95"/>
    <x v="95"/>
    <m/>
    <x v="1"/>
  </r>
  <r>
    <n v="2253"/>
    <x v="11"/>
    <x v="2"/>
    <s v="Line Item"/>
    <s v="N/A"/>
    <x v="96"/>
    <x v="96"/>
    <m/>
    <x v="1"/>
  </r>
  <r>
    <n v="2254"/>
    <x v="11"/>
    <x v="2"/>
    <s v="Total"/>
    <s v="N/A"/>
    <x v="97"/>
    <x v="97"/>
    <m/>
    <x v="1"/>
  </r>
  <r>
    <n v="2255"/>
    <x v="11"/>
    <x v="2"/>
    <s v="Line Item"/>
    <s v="N/A"/>
    <x v="98"/>
    <x v="98"/>
    <m/>
    <x v="1"/>
  </r>
  <r>
    <n v="2256"/>
    <x v="11"/>
    <x v="2"/>
    <s v="Total"/>
    <s v="N/A"/>
    <x v="99"/>
    <x v="99"/>
    <m/>
    <x v="1"/>
  </r>
  <r>
    <n v="2257"/>
    <x v="11"/>
    <x v="2"/>
    <s v="Line Item"/>
    <s v="N/A"/>
    <x v="100"/>
    <x v="100"/>
    <m/>
    <x v="1"/>
  </r>
  <r>
    <n v="2258"/>
    <x v="11"/>
    <x v="2"/>
    <s v="Line Item"/>
    <s v="N/A"/>
    <x v="101"/>
    <x v="101"/>
    <m/>
    <x v="392"/>
  </r>
  <r>
    <n v="2259"/>
    <x v="11"/>
    <x v="2"/>
    <s v="Line Item"/>
    <s v="N/A"/>
    <x v="102"/>
    <x v="102"/>
    <m/>
    <x v="392"/>
  </r>
  <r>
    <n v="2260"/>
    <x v="11"/>
    <x v="2"/>
    <s v="Total"/>
    <s v="N/A"/>
    <x v="103"/>
    <x v="103"/>
    <m/>
    <x v="1"/>
  </r>
  <r>
    <n v="2261"/>
    <x v="11"/>
    <x v="2"/>
    <s v="Line Item"/>
    <s v="N/A"/>
    <x v="104"/>
    <x v="104"/>
    <m/>
    <x v="101"/>
  </r>
  <r>
    <n v="2262"/>
    <x v="11"/>
    <x v="2"/>
    <s v="Line Item"/>
    <s v="N/A"/>
    <x v="105"/>
    <x v="105"/>
    <m/>
    <x v="1"/>
  </r>
  <r>
    <n v="2263"/>
    <x v="11"/>
    <x v="2"/>
    <s v="Line Item"/>
    <s v="N/A"/>
    <x v="106"/>
    <x v="106"/>
    <m/>
    <x v="393"/>
  </r>
  <r>
    <n v="2264"/>
    <x v="11"/>
    <x v="2"/>
    <s v="Line Item"/>
    <s v="N/A"/>
    <x v="107"/>
    <x v="107"/>
    <m/>
    <x v="1"/>
  </r>
  <r>
    <n v="2265"/>
    <x v="11"/>
    <x v="2"/>
    <s v="Total"/>
    <s v="N/A"/>
    <x v="108"/>
    <x v="108"/>
    <m/>
    <x v="394"/>
  </r>
  <r>
    <n v="2266"/>
    <x v="11"/>
    <x v="2"/>
    <s v="Line Item"/>
    <s v="N/A"/>
    <x v="109"/>
    <x v="109"/>
    <m/>
    <x v="393"/>
  </r>
  <r>
    <n v="2267"/>
    <x v="11"/>
    <x v="2"/>
    <s v="Line Item"/>
    <s v="N/A"/>
    <x v="110"/>
    <x v="110"/>
    <m/>
    <x v="1"/>
  </r>
  <r>
    <n v="2268"/>
    <x v="11"/>
    <x v="2"/>
    <s v="Line Item"/>
    <s v="N/A"/>
    <x v="111"/>
    <x v="111"/>
    <m/>
    <x v="1"/>
  </r>
  <r>
    <n v="2269"/>
    <x v="11"/>
    <x v="2"/>
    <s v="Line Item"/>
    <s v="N/A"/>
    <x v="112"/>
    <x v="112"/>
    <m/>
    <x v="1"/>
  </r>
  <r>
    <n v="2270"/>
    <x v="11"/>
    <x v="2"/>
    <s v="Line Item"/>
    <s v="N/A"/>
    <x v="113"/>
    <x v="113"/>
    <m/>
    <x v="393"/>
  </r>
  <r>
    <n v="2271"/>
    <x v="11"/>
    <x v="2"/>
    <s v="Line Item"/>
    <s v="N/A"/>
    <x v="114"/>
    <x v="114"/>
    <m/>
    <x v="1"/>
  </r>
  <r>
    <n v="2272"/>
    <x v="11"/>
    <x v="2"/>
    <s v="Line Item"/>
    <s v="N/A"/>
    <x v="115"/>
    <x v="115"/>
    <m/>
    <x v="1"/>
  </r>
  <r>
    <n v="2273"/>
    <x v="11"/>
    <x v="2"/>
    <s v="Line Item"/>
    <s v="N/A"/>
    <x v="116"/>
    <x v="116"/>
    <m/>
    <x v="101"/>
  </r>
  <r>
    <n v="2274"/>
    <x v="11"/>
    <x v="2"/>
    <s v="Line Item"/>
    <s v="N/A"/>
    <x v="117"/>
    <x v="117"/>
    <m/>
    <x v="1"/>
  </r>
  <r>
    <n v="2275"/>
    <x v="11"/>
    <x v="2"/>
    <s v="Line Item"/>
    <s v="N/A"/>
    <x v="118"/>
    <x v="118"/>
    <m/>
    <x v="1"/>
  </r>
  <r>
    <n v="2276"/>
    <x v="11"/>
    <x v="2"/>
    <s v="Line Item"/>
    <s v="N/A"/>
    <x v="119"/>
    <x v="119"/>
    <m/>
    <x v="1"/>
  </r>
  <r>
    <n v="2277"/>
    <x v="11"/>
    <x v="2"/>
    <s v="Line Item"/>
    <s v="N/A"/>
    <x v="120"/>
    <x v="120"/>
    <m/>
    <x v="1"/>
  </r>
  <r>
    <n v="2278"/>
    <x v="11"/>
    <x v="2"/>
    <s v="Line Item"/>
    <s v="N/A"/>
    <x v="121"/>
    <x v="121"/>
    <m/>
    <x v="1"/>
  </r>
  <r>
    <n v="2279"/>
    <x v="11"/>
    <x v="2"/>
    <s v="Line Item"/>
    <s v="N/A"/>
    <x v="122"/>
    <x v="122"/>
    <m/>
    <x v="1"/>
  </r>
  <r>
    <n v="2280"/>
    <x v="11"/>
    <x v="2"/>
    <s v="Line Item"/>
    <s v="N/A"/>
    <x v="123"/>
    <x v="123"/>
    <m/>
    <x v="1"/>
  </r>
  <r>
    <n v="2281"/>
    <x v="11"/>
    <x v="2"/>
    <s v="Line Item"/>
    <s v="N/A"/>
    <x v="124"/>
    <x v="124"/>
    <m/>
    <x v="395"/>
  </r>
  <r>
    <n v="2282"/>
    <x v="11"/>
    <x v="2"/>
    <s v="Line Item"/>
    <s v="N/A"/>
    <x v="125"/>
    <x v="125"/>
    <m/>
    <x v="1"/>
  </r>
  <r>
    <n v="2283"/>
    <x v="11"/>
    <x v="2"/>
    <s v="Line Item"/>
    <s v="N/A"/>
    <x v="126"/>
    <x v="126"/>
    <m/>
    <x v="1"/>
  </r>
  <r>
    <n v="2284"/>
    <x v="11"/>
    <x v="2"/>
    <s v="Total"/>
    <s v="N/A"/>
    <x v="127"/>
    <x v="127"/>
    <m/>
    <x v="396"/>
  </r>
  <r>
    <n v="2285"/>
    <x v="11"/>
    <x v="2"/>
    <s v="Line Item"/>
    <s v="N/A"/>
    <x v="128"/>
    <x v="128"/>
    <m/>
    <x v="1"/>
  </r>
  <r>
    <n v="2286"/>
    <x v="11"/>
    <x v="2"/>
    <s v="Line Item"/>
    <s v="N/A"/>
    <x v="129"/>
    <x v="129"/>
    <m/>
    <x v="1"/>
  </r>
  <r>
    <n v="2287"/>
    <x v="11"/>
    <x v="2"/>
    <s v="Line Item"/>
    <s v="N/A"/>
    <x v="130"/>
    <x v="130"/>
    <m/>
    <x v="1"/>
  </r>
  <r>
    <n v="2288"/>
    <x v="11"/>
    <x v="2"/>
    <s v="Line Item"/>
    <s v="N/A"/>
    <x v="131"/>
    <x v="131"/>
    <m/>
    <x v="397"/>
  </r>
  <r>
    <n v="2289"/>
    <x v="11"/>
    <x v="2"/>
    <s v="Line Item"/>
    <s v="N/A"/>
    <x v="132"/>
    <x v="132"/>
    <m/>
    <x v="1"/>
  </r>
  <r>
    <n v="2290"/>
    <x v="11"/>
    <x v="2"/>
    <s v="Line Item"/>
    <s v="N/A"/>
    <x v="133"/>
    <x v="133"/>
    <m/>
    <x v="1"/>
  </r>
  <r>
    <n v="2291"/>
    <x v="11"/>
    <x v="2"/>
    <s v="Total"/>
    <s v="N/A"/>
    <x v="134"/>
    <x v="134"/>
    <m/>
    <x v="1"/>
  </r>
  <r>
    <n v="2292"/>
    <x v="11"/>
    <x v="2"/>
    <s v="Line Item"/>
    <s v="N/A"/>
    <x v="135"/>
    <x v="135"/>
    <m/>
    <x v="398"/>
  </r>
  <r>
    <n v="2293"/>
    <x v="11"/>
    <x v="2"/>
    <s v="Total"/>
    <s v="N/A"/>
    <x v="136"/>
    <x v="136"/>
    <m/>
    <x v="1"/>
  </r>
  <r>
    <n v="2294"/>
    <x v="11"/>
    <x v="2"/>
    <s v="Line Item"/>
    <s v="N/A"/>
    <x v="137"/>
    <x v="137"/>
    <m/>
    <x v="1"/>
  </r>
  <r>
    <n v="2295"/>
    <x v="11"/>
    <x v="2"/>
    <s v="Line Item"/>
    <s v="N/A"/>
    <x v="138"/>
    <x v="138"/>
    <m/>
    <x v="1"/>
  </r>
  <r>
    <n v="2296"/>
    <x v="11"/>
    <x v="2"/>
    <s v="Total"/>
    <s v="N/A"/>
    <x v="139"/>
    <x v="139"/>
    <m/>
    <x v="399"/>
  </r>
  <r>
    <n v="2297"/>
    <x v="11"/>
    <x v="2"/>
    <s v="Total"/>
    <s v="N/A"/>
    <x v="140"/>
    <x v="140"/>
    <m/>
    <x v="1"/>
  </r>
  <r>
    <n v="2298"/>
    <x v="11"/>
    <x v="2"/>
    <s v="Line Item"/>
    <s v="N/A"/>
    <x v="141"/>
    <x v="141"/>
    <m/>
    <x v="1"/>
  </r>
  <r>
    <n v="2299"/>
    <x v="11"/>
    <x v="3"/>
    <s v="Line Item"/>
    <s v="N/A"/>
    <x v="142"/>
    <x v="142"/>
    <m/>
    <x v="1"/>
  </r>
  <r>
    <n v="2300"/>
    <x v="11"/>
    <x v="3"/>
    <s v="Line Item"/>
    <s v="N/A"/>
    <x v="143"/>
    <x v="143"/>
    <m/>
    <x v="1"/>
  </r>
  <r>
    <n v="2301"/>
    <x v="11"/>
    <x v="3"/>
    <s v="Line Item"/>
    <s v="N/A"/>
    <x v="144"/>
    <x v="144"/>
    <m/>
    <x v="382"/>
  </r>
  <r>
    <n v="2302"/>
    <x v="11"/>
    <x v="3"/>
    <s v="Line Item"/>
    <s v="N/A"/>
    <x v="145"/>
    <x v="145"/>
    <m/>
    <x v="1"/>
  </r>
  <r>
    <n v="2303"/>
    <x v="11"/>
    <x v="3"/>
    <s v="Line Item"/>
    <s v="N/A"/>
    <x v="146"/>
    <x v="146"/>
    <m/>
    <x v="1"/>
  </r>
  <r>
    <n v="2304"/>
    <x v="11"/>
    <x v="3"/>
    <s v="Line Item"/>
    <s v="N/A"/>
    <x v="147"/>
    <x v="147"/>
    <m/>
    <x v="400"/>
  </r>
  <r>
    <n v="2305"/>
    <x v="11"/>
    <x v="3"/>
    <s v="Line Item"/>
    <s v="N/A"/>
    <x v="148"/>
    <x v="148"/>
    <m/>
    <x v="1"/>
  </r>
  <r>
    <n v="2306"/>
    <x v="11"/>
    <x v="3"/>
    <s v="Total"/>
    <s v="N/A"/>
    <x v="149"/>
    <x v="149"/>
    <m/>
    <x v="401"/>
  </r>
  <r>
    <n v="2307"/>
    <x v="11"/>
    <x v="3"/>
    <s v="Total"/>
    <s v="N/A"/>
    <x v="150"/>
    <x v="150"/>
    <m/>
    <x v="401"/>
  </r>
  <r>
    <n v="2308"/>
    <x v="11"/>
    <x v="3"/>
    <s v="Line Item"/>
    <s v="N/A"/>
    <x v="151"/>
    <x v="151"/>
    <m/>
    <x v="402"/>
  </r>
  <r>
    <n v="2309"/>
    <x v="11"/>
    <x v="3"/>
    <s v="Line Item"/>
    <s v="N/A"/>
    <x v="152"/>
    <x v="152"/>
    <m/>
    <x v="1"/>
  </r>
  <r>
    <n v="2310"/>
    <x v="11"/>
    <x v="3"/>
    <s v="Line Item"/>
    <s v="N/A"/>
    <x v="153"/>
    <x v="153"/>
    <m/>
    <x v="403"/>
  </r>
  <r>
    <n v="2311"/>
    <x v="12"/>
    <x v="0"/>
    <s v="Line Item"/>
    <s v="N/A"/>
    <x v="0"/>
    <x v="0"/>
    <m/>
    <x v="1"/>
  </r>
  <r>
    <n v="2312"/>
    <x v="12"/>
    <x v="0"/>
    <s v="Line Item"/>
    <s v="N/A"/>
    <x v="1"/>
    <x v="1"/>
    <m/>
    <x v="1"/>
  </r>
  <r>
    <n v="2313"/>
    <x v="12"/>
    <x v="0"/>
    <s v="Line Item"/>
    <s v="N/A"/>
    <x v="2"/>
    <x v="2"/>
    <m/>
    <x v="1"/>
  </r>
  <r>
    <n v="2314"/>
    <x v="12"/>
    <x v="0"/>
    <s v="Total"/>
    <s v="N/A"/>
    <x v="3"/>
    <x v="3"/>
    <m/>
    <x v="19"/>
  </r>
  <r>
    <n v="2315"/>
    <x v="12"/>
    <x v="0"/>
    <s v="Line Item"/>
    <s v="N/A"/>
    <x v="4"/>
    <x v="4"/>
    <m/>
    <x v="1"/>
  </r>
  <r>
    <n v="2316"/>
    <x v="12"/>
    <x v="0"/>
    <s v="Line Item"/>
    <s v="N/A"/>
    <x v="5"/>
    <x v="5"/>
    <m/>
    <x v="1"/>
  </r>
  <r>
    <n v="2317"/>
    <x v="12"/>
    <x v="0"/>
    <s v="Total"/>
    <s v="N/A"/>
    <x v="6"/>
    <x v="6"/>
    <m/>
    <x v="19"/>
  </r>
  <r>
    <n v="2318"/>
    <x v="12"/>
    <x v="0"/>
    <s v="Line Item"/>
    <s v="N/A"/>
    <x v="7"/>
    <x v="7"/>
    <m/>
    <x v="1"/>
  </r>
  <r>
    <n v="2319"/>
    <x v="12"/>
    <x v="0"/>
    <s v="Line Item"/>
    <s v="N/A"/>
    <x v="8"/>
    <x v="8"/>
    <m/>
    <x v="1"/>
  </r>
  <r>
    <n v="2320"/>
    <x v="12"/>
    <x v="0"/>
    <s v="Line Item"/>
    <s v="N/A"/>
    <x v="9"/>
    <x v="9"/>
    <m/>
    <x v="1"/>
  </r>
  <r>
    <n v="2321"/>
    <x v="12"/>
    <x v="0"/>
    <s v="Line Item"/>
    <s v="N/A"/>
    <x v="10"/>
    <x v="10"/>
    <m/>
    <x v="404"/>
  </r>
  <r>
    <n v="2322"/>
    <x v="12"/>
    <x v="0"/>
    <s v="Line Item"/>
    <s v="N/A"/>
    <x v="11"/>
    <x v="11"/>
    <m/>
    <x v="1"/>
  </r>
  <r>
    <n v="2323"/>
    <x v="12"/>
    <x v="0"/>
    <s v="Line Item"/>
    <s v="N/A"/>
    <x v="12"/>
    <x v="12"/>
    <m/>
    <x v="1"/>
  </r>
  <r>
    <n v="2324"/>
    <x v="12"/>
    <x v="0"/>
    <s v="Line Item"/>
    <s v="N/A"/>
    <x v="13"/>
    <x v="13"/>
    <m/>
    <x v="1"/>
  </r>
  <r>
    <n v="2325"/>
    <x v="12"/>
    <x v="0"/>
    <s v="Line Item"/>
    <s v="N/A"/>
    <x v="14"/>
    <x v="14"/>
    <m/>
    <x v="1"/>
  </r>
  <r>
    <n v="2326"/>
    <x v="12"/>
    <x v="0"/>
    <s v="Line Item"/>
    <s v="N/A"/>
    <x v="15"/>
    <x v="15"/>
    <m/>
    <x v="1"/>
  </r>
  <r>
    <n v="2327"/>
    <x v="12"/>
    <x v="0"/>
    <s v="Line Item"/>
    <s v="N/A"/>
    <x v="16"/>
    <x v="16"/>
    <m/>
    <x v="1"/>
  </r>
  <r>
    <n v="2328"/>
    <x v="12"/>
    <x v="0"/>
    <s v="Line Item"/>
    <s v="N/A"/>
    <x v="17"/>
    <x v="17"/>
    <m/>
    <x v="1"/>
  </r>
  <r>
    <n v="2329"/>
    <x v="12"/>
    <x v="0"/>
    <s v="Line Item"/>
    <s v="N/A"/>
    <x v="18"/>
    <x v="18"/>
    <m/>
    <x v="1"/>
  </r>
  <r>
    <n v="2330"/>
    <x v="12"/>
    <x v="0"/>
    <s v="Line Item"/>
    <s v="N/A"/>
    <x v="19"/>
    <x v="19"/>
    <m/>
    <x v="1"/>
  </r>
  <r>
    <n v="2331"/>
    <x v="12"/>
    <x v="0"/>
    <s v="Line Item"/>
    <s v="N/A"/>
    <x v="20"/>
    <x v="20"/>
    <m/>
    <x v="1"/>
  </r>
  <r>
    <n v="2332"/>
    <x v="12"/>
    <x v="0"/>
    <s v="Line Item"/>
    <s v="N/A"/>
    <x v="21"/>
    <x v="21"/>
    <m/>
    <x v="1"/>
  </r>
  <r>
    <n v="2333"/>
    <x v="12"/>
    <x v="0"/>
    <s v="Line Item"/>
    <s v="N/A"/>
    <x v="22"/>
    <x v="22"/>
    <m/>
    <x v="1"/>
  </r>
  <r>
    <n v="2334"/>
    <x v="12"/>
    <x v="0"/>
    <s v="Line Item"/>
    <s v="N/A"/>
    <x v="23"/>
    <x v="23"/>
    <m/>
    <x v="1"/>
  </r>
  <r>
    <n v="2335"/>
    <x v="12"/>
    <x v="0"/>
    <s v="Line Item"/>
    <s v="N/A"/>
    <x v="24"/>
    <x v="24"/>
    <m/>
    <x v="1"/>
  </r>
  <r>
    <n v="2336"/>
    <x v="12"/>
    <x v="0"/>
    <s v="Line Item"/>
    <s v="N/A"/>
    <x v="25"/>
    <x v="25"/>
    <m/>
    <x v="1"/>
  </r>
  <r>
    <n v="2337"/>
    <x v="12"/>
    <x v="0"/>
    <s v="Line Item"/>
    <s v="N/A"/>
    <x v="26"/>
    <x v="26"/>
    <m/>
    <x v="1"/>
  </r>
  <r>
    <n v="2338"/>
    <x v="12"/>
    <x v="0"/>
    <s v="Line Item"/>
    <s v="N/A"/>
    <x v="27"/>
    <x v="27"/>
    <m/>
    <x v="1"/>
  </r>
  <r>
    <n v="2339"/>
    <x v="12"/>
    <x v="0"/>
    <s v="Line Item"/>
    <s v="N/A"/>
    <x v="28"/>
    <x v="28"/>
    <m/>
    <x v="1"/>
  </r>
  <r>
    <n v="2340"/>
    <x v="12"/>
    <x v="0"/>
    <s v="Line Item"/>
    <s v="N/A"/>
    <x v="29"/>
    <x v="29"/>
    <m/>
    <x v="1"/>
  </r>
  <r>
    <n v="2341"/>
    <x v="12"/>
    <x v="0"/>
    <s v="Line Item"/>
    <s v="N/A"/>
    <x v="30"/>
    <x v="30"/>
    <m/>
    <x v="1"/>
  </r>
  <r>
    <n v="2342"/>
    <x v="12"/>
    <x v="0"/>
    <s v="Line Item"/>
    <s v="N/A"/>
    <x v="31"/>
    <x v="31"/>
    <m/>
    <x v="1"/>
  </r>
  <r>
    <n v="2343"/>
    <x v="12"/>
    <x v="0"/>
    <s v="Line Item"/>
    <s v="N/A"/>
    <x v="32"/>
    <x v="32"/>
    <m/>
    <x v="1"/>
  </r>
  <r>
    <n v="2344"/>
    <x v="12"/>
    <x v="0"/>
    <s v="Line Item"/>
    <s v="N/A"/>
    <x v="33"/>
    <x v="33"/>
    <m/>
    <x v="1"/>
  </r>
  <r>
    <n v="2345"/>
    <x v="12"/>
    <x v="0"/>
    <s v="Line Item"/>
    <s v="N/A"/>
    <x v="34"/>
    <x v="34"/>
    <m/>
    <x v="1"/>
  </r>
  <r>
    <n v="2346"/>
    <x v="12"/>
    <x v="0"/>
    <s v="Line Item"/>
    <s v="N/A"/>
    <x v="35"/>
    <x v="35"/>
    <m/>
    <x v="1"/>
  </r>
  <r>
    <n v="2347"/>
    <x v="12"/>
    <x v="0"/>
    <s v="Line Item"/>
    <s v="N/A"/>
    <x v="36"/>
    <x v="36"/>
    <m/>
    <x v="1"/>
  </r>
  <r>
    <n v="2348"/>
    <x v="12"/>
    <x v="0"/>
    <s v="Line Item"/>
    <s v="N/A"/>
    <x v="37"/>
    <x v="37"/>
    <m/>
    <x v="1"/>
  </r>
  <r>
    <n v="2349"/>
    <x v="12"/>
    <x v="0"/>
    <s v="Line Item"/>
    <s v="N/A"/>
    <x v="38"/>
    <x v="38"/>
    <m/>
    <x v="1"/>
  </r>
  <r>
    <n v="2350"/>
    <x v="12"/>
    <x v="0"/>
    <s v="Line Item"/>
    <s v="N/A"/>
    <x v="39"/>
    <x v="39"/>
    <m/>
    <x v="1"/>
  </r>
  <r>
    <n v="2351"/>
    <x v="12"/>
    <x v="0"/>
    <s v="Line Item"/>
    <s v="N/A"/>
    <x v="40"/>
    <x v="40"/>
    <m/>
    <x v="1"/>
  </r>
  <r>
    <n v="2352"/>
    <x v="12"/>
    <x v="0"/>
    <s v="Line Item"/>
    <s v="N/A"/>
    <x v="41"/>
    <x v="41"/>
    <m/>
    <x v="1"/>
  </r>
  <r>
    <n v="2353"/>
    <x v="12"/>
    <x v="0"/>
    <s v="Total"/>
    <s v="N/A"/>
    <x v="42"/>
    <x v="42"/>
    <m/>
    <x v="404"/>
  </r>
  <r>
    <n v="2354"/>
    <x v="12"/>
    <x v="0"/>
    <s v="Line Item"/>
    <s v="N/A"/>
    <x v="43"/>
    <x v="43"/>
    <m/>
    <x v="1"/>
  </r>
  <r>
    <n v="2355"/>
    <x v="12"/>
    <x v="0"/>
    <s v="Line Item"/>
    <s v="N/A"/>
    <x v="44"/>
    <x v="44"/>
    <m/>
    <x v="1"/>
  </r>
  <r>
    <n v="2356"/>
    <x v="12"/>
    <x v="0"/>
    <s v="Line Item"/>
    <s v="N/A"/>
    <x v="45"/>
    <x v="45"/>
    <m/>
    <x v="1"/>
  </r>
  <r>
    <n v="2357"/>
    <x v="12"/>
    <x v="0"/>
    <s v="Line Item"/>
    <s v="N/A"/>
    <x v="46"/>
    <x v="46"/>
    <m/>
    <x v="1"/>
  </r>
  <r>
    <n v="2358"/>
    <x v="12"/>
    <x v="0"/>
    <s v="Line Item"/>
    <s v="N/A"/>
    <x v="47"/>
    <x v="47"/>
    <m/>
    <x v="1"/>
  </r>
  <r>
    <n v="2359"/>
    <x v="12"/>
    <x v="0"/>
    <s v="Line Item"/>
    <s v="N/A"/>
    <x v="48"/>
    <x v="48"/>
    <m/>
    <x v="1"/>
  </r>
  <r>
    <n v="2360"/>
    <x v="12"/>
    <x v="0"/>
    <s v="Line Item"/>
    <s v="N/A"/>
    <x v="49"/>
    <x v="49"/>
    <m/>
    <x v="1"/>
  </r>
  <r>
    <n v="2361"/>
    <x v="12"/>
    <x v="0"/>
    <s v="Line Item"/>
    <s v="N/A"/>
    <x v="50"/>
    <x v="50"/>
    <m/>
    <x v="1"/>
  </r>
  <r>
    <n v="2362"/>
    <x v="12"/>
    <x v="0"/>
    <s v="Line Item"/>
    <s v="N/A"/>
    <x v="51"/>
    <x v="51"/>
    <m/>
    <x v="1"/>
  </r>
  <r>
    <n v="2363"/>
    <x v="12"/>
    <x v="0"/>
    <s v="Total"/>
    <s v="N/A"/>
    <x v="52"/>
    <x v="52"/>
    <m/>
    <x v="404"/>
  </r>
  <r>
    <n v="2364"/>
    <x v="12"/>
    <x v="1"/>
    <s v="Line Item"/>
    <s v="Management"/>
    <x v="53"/>
    <x v="53"/>
    <m/>
    <x v="1"/>
  </r>
  <r>
    <n v="2365"/>
    <x v="12"/>
    <x v="1"/>
    <s v="Line Item"/>
    <s v="Management"/>
    <x v="54"/>
    <x v="54"/>
    <m/>
    <x v="1"/>
  </r>
  <r>
    <n v="2366"/>
    <x v="12"/>
    <x v="1"/>
    <s v="Line Item"/>
    <s v="Management"/>
    <x v="55"/>
    <x v="55"/>
    <m/>
    <x v="1"/>
  </r>
  <r>
    <n v="2367"/>
    <x v="12"/>
    <x v="1"/>
    <s v="Line Item"/>
    <s v="Management"/>
    <x v="56"/>
    <x v="56"/>
    <m/>
    <x v="1"/>
  </r>
  <r>
    <n v="2368"/>
    <x v="12"/>
    <x v="1"/>
    <s v="Line Item"/>
    <s v="Direct Care"/>
    <x v="57"/>
    <x v="57"/>
    <m/>
    <x v="1"/>
  </r>
  <r>
    <n v="2369"/>
    <x v="12"/>
    <x v="1"/>
    <s v="Line Item"/>
    <s v="Direct Care"/>
    <x v="58"/>
    <x v="58"/>
    <m/>
    <x v="1"/>
  </r>
  <r>
    <n v="2370"/>
    <x v="12"/>
    <x v="1"/>
    <s v="Line Item"/>
    <s v="Direct Care"/>
    <x v="59"/>
    <x v="59"/>
    <m/>
    <x v="1"/>
  </r>
  <r>
    <n v="2371"/>
    <x v="12"/>
    <x v="1"/>
    <s v="Line Item"/>
    <s v="Direct Care"/>
    <x v="60"/>
    <x v="60"/>
    <n v="7.0000000000000007E-2"/>
    <x v="405"/>
  </r>
  <r>
    <n v="2372"/>
    <x v="12"/>
    <x v="1"/>
    <s v="Line Item"/>
    <s v="Direct Care"/>
    <x v="61"/>
    <x v="61"/>
    <m/>
    <x v="1"/>
  </r>
  <r>
    <n v="2373"/>
    <x v="12"/>
    <x v="1"/>
    <s v="Line Item"/>
    <s v="Direct Care"/>
    <x v="62"/>
    <x v="62"/>
    <m/>
    <x v="1"/>
  </r>
  <r>
    <n v="2374"/>
    <x v="12"/>
    <x v="1"/>
    <s v="Line Item"/>
    <s v="Direct Care"/>
    <x v="63"/>
    <x v="63"/>
    <m/>
    <x v="1"/>
  </r>
  <r>
    <n v="2375"/>
    <x v="12"/>
    <x v="1"/>
    <s v="Line Item"/>
    <s v="Direct Care"/>
    <x v="64"/>
    <x v="64"/>
    <m/>
    <x v="1"/>
  </r>
  <r>
    <n v="2376"/>
    <x v="12"/>
    <x v="1"/>
    <s v="Line Item"/>
    <s v="Direct Care"/>
    <x v="65"/>
    <x v="65"/>
    <m/>
    <x v="1"/>
  </r>
  <r>
    <n v="2377"/>
    <x v="12"/>
    <x v="1"/>
    <s v="Line Item"/>
    <s v="Direct Care"/>
    <x v="66"/>
    <x v="66"/>
    <m/>
    <x v="1"/>
  </r>
  <r>
    <n v="2378"/>
    <x v="12"/>
    <x v="1"/>
    <s v="Line Item"/>
    <s v="Direct Care"/>
    <x v="67"/>
    <x v="67"/>
    <m/>
    <x v="1"/>
  </r>
  <r>
    <n v="2379"/>
    <x v="12"/>
    <x v="1"/>
    <s v="Line Item"/>
    <s v="Direct Care"/>
    <x v="68"/>
    <x v="68"/>
    <m/>
    <x v="1"/>
  </r>
  <r>
    <n v="2380"/>
    <x v="12"/>
    <x v="1"/>
    <s v="Line Item"/>
    <s v="Direct Care"/>
    <x v="69"/>
    <x v="69"/>
    <m/>
    <x v="1"/>
  </r>
  <r>
    <n v="2381"/>
    <x v="12"/>
    <x v="1"/>
    <s v="Line Item"/>
    <s v="Direct Care"/>
    <x v="70"/>
    <x v="70"/>
    <m/>
    <x v="1"/>
  </r>
  <r>
    <n v="2382"/>
    <x v="12"/>
    <x v="1"/>
    <s v="Line Item"/>
    <s v="Direct Care"/>
    <x v="71"/>
    <x v="71"/>
    <m/>
    <x v="1"/>
  </r>
  <r>
    <n v="2383"/>
    <x v="12"/>
    <x v="1"/>
    <s v="Line Item"/>
    <s v="Direct Care"/>
    <x v="72"/>
    <x v="72"/>
    <m/>
    <x v="1"/>
  </r>
  <r>
    <n v="2384"/>
    <x v="12"/>
    <x v="1"/>
    <s v="Line Item"/>
    <s v="Direct Care"/>
    <x v="73"/>
    <x v="73"/>
    <m/>
    <x v="1"/>
  </r>
  <r>
    <n v="2385"/>
    <x v="12"/>
    <x v="1"/>
    <s v="Line Item"/>
    <s v="Direct Care"/>
    <x v="74"/>
    <x v="74"/>
    <m/>
    <x v="1"/>
  </r>
  <r>
    <n v="2386"/>
    <x v="12"/>
    <x v="1"/>
    <s v="Line Item"/>
    <s v="Direct Care"/>
    <x v="75"/>
    <x v="75"/>
    <m/>
    <x v="1"/>
  </r>
  <r>
    <n v="2387"/>
    <x v="12"/>
    <x v="1"/>
    <s v="Line Item"/>
    <s v="Direct Care"/>
    <x v="76"/>
    <x v="76"/>
    <m/>
    <x v="1"/>
  </r>
  <r>
    <n v="2388"/>
    <x v="12"/>
    <x v="1"/>
    <s v="Line Item"/>
    <s v="Direct Care"/>
    <x v="77"/>
    <x v="77"/>
    <m/>
    <x v="1"/>
  </r>
  <r>
    <n v="2389"/>
    <x v="12"/>
    <x v="1"/>
    <s v="Line Item"/>
    <s v="Direct Care"/>
    <x v="78"/>
    <x v="78"/>
    <m/>
    <x v="1"/>
  </r>
  <r>
    <n v="2390"/>
    <x v="12"/>
    <x v="1"/>
    <s v="Line Item"/>
    <s v="Direct Care"/>
    <x v="79"/>
    <x v="79"/>
    <m/>
    <x v="1"/>
  </r>
  <r>
    <n v="2391"/>
    <x v="12"/>
    <x v="1"/>
    <s v="Line Item"/>
    <s v="Direct Care"/>
    <x v="80"/>
    <x v="80"/>
    <m/>
    <x v="1"/>
  </r>
  <r>
    <n v="2392"/>
    <x v="12"/>
    <x v="1"/>
    <s v="Line Item"/>
    <s v="Direct Care"/>
    <x v="81"/>
    <x v="81"/>
    <m/>
    <x v="1"/>
  </r>
  <r>
    <n v="2393"/>
    <x v="12"/>
    <x v="1"/>
    <s v="Line Item"/>
    <s v="Direct Care"/>
    <x v="82"/>
    <x v="82"/>
    <n v="1.3"/>
    <x v="406"/>
  </r>
  <r>
    <n v="2394"/>
    <x v="12"/>
    <x v="1"/>
    <s v="Line Item"/>
    <s v="Direct Care"/>
    <x v="83"/>
    <x v="83"/>
    <m/>
    <x v="1"/>
  </r>
  <r>
    <n v="2395"/>
    <x v="12"/>
    <x v="1"/>
    <s v="Line Item"/>
    <s v="Direct Care"/>
    <x v="84"/>
    <x v="84"/>
    <m/>
    <x v="1"/>
  </r>
  <r>
    <n v="2396"/>
    <x v="12"/>
    <x v="1"/>
    <s v="Line Item"/>
    <s v="Direct Care"/>
    <x v="85"/>
    <x v="85"/>
    <m/>
    <x v="1"/>
  </r>
  <r>
    <n v="2397"/>
    <x v="12"/>
    <x v="1"/>
    <s v="Line Item"/>
    <s v="Direct Care"/>
    <x v="86"/>
    <x v="86"/>
    <m/>
    <x v="1"/>
  </r>
  <r>
    <n v="2398"/>
    <x v="12"/>
    <x v="1"/>
    <s v="Line Item"/>
    <s v="Clerical/Support"/>
    <x v="87"/>
    <x v="87"/>
    <m/>
    <x v="1"/>
  </r>
  <r>
    <n v="2399"/>
    <x v="12"/>
    <x v="1"/>
    <s v="Line Item"/>
    <s v="Clerical/Support"/>
    <x v="88"/>
    <x v="88"/>
    <m/>
    <x v="1"/>
  </r>
  <r>
    <n v="2400"/>
    <x v="12"/>
    <x v="1"/>
    <s v="Line Item"/>
    <s v="Clerical/Support"/>
    <x v="89"/>
    <x v="89"/>
    <m/>
    <x v="1"/>
  </r>
  <r>
    <n v="2401"/>
    <x v="12"/>
    <x v="1"/>
    <s v="Line Item"/>
    <s v="N/A"/>
    <x v="90"/>
    <x v="90"/>
    <s v="XXXXXX"/>
    <x v="1"/>
  </r>
  <r>
    <n v="2402"/>
    <x v="12"/>
    <x v="1"/>
    <s v="Total"/>
    <s v="N/A"/>
    <x v="91"/>
    <x v="91"/>
    <n v="1.37"/>
    <x v="407"/>
  </r>
  <r>
    <n v="2403"/>
    <x v="12"/>
    <x v="2"/>
    <s v="Total"/>
    <s v="N/A"/>
    <x v="92"/>
    <x v="92"/>
    <n v="1.37"/>
    <x v="407"/>
  </r>
  <r>
    <n v="2404"/>
    <x v="12"/>
    <x v="2"/>
    <s v="Line Item"/>
    <s v="N/A"/>
    <x v="93"/>
    <x v="93"/>
    <m/>
    <x v="1"/>
  </r>
  <r>
    <n v="2405"/>
    <x v="12"/>
    <x v="2"/>
    <s v="Line Item"/>
    <s v="N/A"/>
    <x v="94"/>
    <x v="94"/>
    <m/>
    <x v="1"/>
  </r>
  <r>
    <n v="2406"/>
    <x v="12"/>
    <x v="2"/>
    <s v="Line Item"/>
    <s v="N/A"/>
    <x v="95"/>
    <x v="95"/>
    <n v="0.46"/>
    <x v="408"/>
  </r>
  <r>
    <n v="2407"/>
    <x v="12"/>
    <x v="2"/>
    <s v="Line Item"/>
    <s v="N/A"/>
    <x v="96"/>
    <x v="96"/>
    <m/>
    <x v="1"/>
  </r>
  <r>
    <n v="2408"/>
    <x v="12"/>
    <x v="2"/>
    <s v="Total"/>
    <s v="N/A"/>
    <x v="97"/>
    <x v="97"/>
    <n v="0.46"/>
    <x v="408"/>
  </r>
  <r>
    <n v="2409"/>
    <x v="12"/>
    <x v="2"/>
    <s v="Line Item"/>
    <s v="N/A"/>
    <x v="98"/>
    <x v="98"/>
    <m/>
    <x v="1"/>
  </r>
  <r>
    <n v="2410"/>
    <x v="12"/>
    <x v="2"/>
    <s v="Total"/>
    <s v="N/A"/>
    <x v="99"/>
    <x v="99"/>
    <n v="1.83"/>
    <x v="409"/>
  </r>
  <r>
    <n v="2411"/>
    <x v="12"/>
    <x v="2"/>
    <s v="Line Item"/>
    <s v="N/A"/>
    <x v="100"/>
    <x v="100"/>
    <m/>
    <x v="410"/>
  </r>
  <r>
    <n v="2412"/>
    <x v="12"/>
    <x v="2"/>
    <s v="Line Item"/>
    <s v="N/A"/>
    <x v="101"/>
    <x v="101"/>
    <m/>
    <x v="411"/>
  </r>
  <r>
    <n v="2413"/>
    <x v="12"/>
    <x v="2"/>
    <s v="Line Item"/>
    <s v="N/A"/>
    <x v="102"/>
    <x v="102"/>
    <m/>
    <x v="1"/>
  </r>
  <r>
    <n v="2414"/>
    <x v="12"/>
    <x v="2"/>
    <s v="Total"/>
    <s v="N/A"/>
    <x v="103"/>
    <x v="103"/>
    <m/>
    <x v="412"/>
  </r>
  <r>
    <n v="2415"/>
    <x v="12"/>
    <x v="2"/>
    <s v="Line Item"/>
    <s v="N/A"/>
    <x v="104"/>
    <x v="104"/>
    <m/>
    <x v="1"/>
  </r>
  <r>
    <n v="2416"/>
    <x v="12"/>
    <x v="2"/>
    <s v="Line Item"/>
    <s v="N/A"/>
    <x v="105"/>
    <x v="105"/>
    <m/>
    <x v="1"/>
  </r>
  <r>
    <n v="2417"/>
    <x v="12"/>
    <x v="2"/>
    <s v="Line Item"/>
    <s v="N/A"/>
    <x v="106"/>
    <x v="106"/>
    <m/>
    <x v="1"/>
  </r>
  <r>
    <n v="2418"/>
    <x v="12"/>
    <x v="2"/>
    <s v="Line Item"/>
    <s v="N/A"/>
    <x v="107"/>
    <x v="107"/>
    <m/>
    <x v="1"/>
  </r>
  <r>
    <n v="2419"/>
    <x v="12"/>
    <x v="2"/>
    <s v="Total"/>
    <s v="N/A"/>
    <x v="108"/>
    <x v="108"/>
    <m/>
    <x v="19"/>
  </r>
  <r>
    <n v="2420"/>
    <x v="12"/>
    <x v="2"/>
    <s v="Line Item"/>
    <s v="N/A"/>
    <x v="109"/>
    <x v="109"/>
    <m/>
    <x v="1"/>
  </r>
  <r>
    <n v="2421"/>
    <x v="12"/>
    <x v="2"/>
    <s v="Line Item"/>
    <s v="N/A"/>
    <x v="110"/>
    <x v="110"/>
    <m/>
    <x v="1"/>
  </r>
  <r>
    <n v="2422"/>
    <x v="12"/>
    <x v="2"/>
    <s v="Line Item"/>
    <s v="N/A"/>
    <x v="111"/>
    <x v="111"/>
    <m/>
    <x v="1"/>
  </r>
  <r>
    <n v="2423"/>
    <x v="12"/>
    <x v="2"/>
    <s v="Line Item"/>
    <s v="N/A"/>
    <x v="112"/>
    <x v="112"/>
    <m/>
    <x v="413"/>
  </r>
  <r>
    <n v="2424"/>
    <x v="12"/>
    <x v="2"/>
    <s v="Line Item"/>
    <s v="N/A"/>
    <x v="113"/>
    <x v="113"/>
    <m/>
    <x v="1"/>
  </r>
  <r>
    <n v="2425"/>
    <x v="12"/>
    <x v="2"/>
    <s v="Line Item"/>
    <s v="N/A"/>
    <x v="114"/>
    <x v="114"/>
    <m/>
    <x v="1"/>
  </r>
  <r>
    <n v="2426"/>
    <x v="12"/>
    <x v="2"/>
    <s v="Line Item"/>
    <s v="N/A"/>
    <x v="115"/>
    <x v="115"/>
    <m/>
    <x v="1"/>
  </r>
  <r>
    <n v="2427"/>
    <x v="12"/>
    <x v="2"/>
    <s v="Line Item"/>
    <s v="N/A"/>
    <x v="116"/>
    <x v="116"/>
    <m/>
    <x v="1"/>
  </r>
  <r>
    <n v="2428"/>
    <x v="12"/>
    <x v="2"/>
    <s v="Line Item"/>
    <s v="N/A"/>
    <x v="117"/>
    <x v="117"/>
    <m/>
    <x v="1"/>
  </r>
  <r>
    <n v="2429"/>
    <x v="12"/>
    <x v="2"/>
    <s v="Line Item"/>
    <s v="N/A"/>
    <x v="118"/>
    <x v="118"/>
    <m/>
    <x v="1"/>
  </r>
  <r>
    <n v="2430"/>
    <x v="12"/>
    <x v="2"/>
    <s v="Line Item"/>
    <s v="N/A"/>
    <x v="119"/>
    <x v="119"/>
    <m/>
    <x v="1"/>
  </r>
  <r>
    <n v="2431"/>
    <x v="12"/>
    <x v="2"/>
    <s v="Line Item"/>
    <s v="N/A"/>
    <x v="120"/>
    <x v="120"/>
    <m/>
    <x v="1"/>
  </r>
  <r>
    <n v="2432"/>
    <x v="12"/>
    <x v="2"/>
    <s v="Line Item"/>
    <s v="N/A"/>
    <x v="121"/>
    <x v="121"/>
    <m/>
    <x v="1"/>
  </r>
  <r>
    <n v="2433"/>
    <x v="12"/>
    <x v="2"/>
    <s v="Line Item"/>
    <s v="N/A"/>
    <x v="122"/>
    <x v="122"/>
    <m/>
    <x v="1"/>
  </r>
  <r>
    <n v="2434"/>
    <x v="12"/>
    <x v="2"/>
    <s v="Line Item"/>
    <s v="N/A"/>
    <x v="123"/>
    <x v="123"/>
    <m/>
    <x v="1"/>
  </r>
  <r>
    <n v="2435"/>
    <x v="12"/>
    <x v="2"/>
    <s v="Line Item"/>
    <s v="N/A"/>
    <x v="124"/>
    <x v="124"/>
    <m/>
    <x v="1"/>
  </r>
  <r>
    <n v="2436"/>
    <x v="12"/>
    <x v="2"/>
    <s v="Line Item"/>
    <s v="N/A"/>
    <x v="125"/>
    <x v="125"/>
    <m/>
    <x v="1"/>
  </r>
  <r>
    <n v="2437"/>
    <x v="12"/>
    <x v="2"/>
    <s v="Line Item"/>
    <s v="N/A"/>
    <x v="126"/>
    <x v="126"/>
    <m/>
    <x v="1"/>
  </r>
  <r>
    <n v="2438"/>
    <x v="12"/>
    <x v="2"/>
    <s v="Total"/>
    <s v="N/A"/>
    <x v="127"/>
    <x v="127"/>
    <m/>
    <x v="413"/>
  </r>
  <r>
    <n v="2439"/>
    <x v="12"/>
    <x v="2"/>
    <s v="Line Item"/>
    <s v="N/A"/>
    <x v="128"/>
    <x v="128"/>
    <m/>
    <x v="1"/>
  </r>
  <r>
    <n v="2440"/>
    <x v="12"/>
    <x v="2"/>
    <s v="Line Item"/>
    <s v="N/A"/>
    <x v="129"/>
    <x v="129"/>
    <m/>
    <x v="1"/>
  </r>
  <r>
    <n v="2441"/>
    <x v="12"/>
    <x v="2"/>
    <s v="Line Item"/>
    <s v="N/A"/>
    <x v="130"/>
    <x v="130"/>
    <m/>
    <x v="1"/>
  </r>
  <r>
    <n v="2442"/>
    <x v="12"/>
    <x v="2"/>
    <s v="Line Item"/>
    <s v="N/A"/>
    <x v="131"/>
    <x v="131"/>
    <m/>
    <x v="1"/>
  </r>
  <r>
    <n v="2443"/>
    <x v="12"/>
    <x v="2"/>
    <s v="Line Item"/>
    <s v="N/A"/>
    <x v="132"/>
    <x v="132"/>
    <m/>
    <x v="1"/>
  </r>
  <r>
    <n v="2444"/>
    <x v="12"/>
    <x v="2"/>
    <s v="Line Item"/>
    <s v="N/A"/>
    <x v="133"/>
    <x v="133"/>
    <m/>
    <x v="1"/>
  </r>
  <r>
    <n v="2445"/>
    <x v="12"/>
    <x v="2"/>
    <s v="Total"/>
    <s v="N/A"/>
    <x v="134"/>
    <x v="134"/>
    <m/>
    <x v="19"/>
  </r>
  <r>
    <n v="2446"/>
    <x v="12"/>
    <x v="2"/>
    <s v="Line Item"/>
    <s v="N/A"/>
    <x v="135"/>
    <x v="135"/>
    <m/>
    <x v="414"/>
  </r>
  <r>
    <n v="2447"/>
    <x v="12"/>
    <x v="2"/>
    <s v="Total"/>
    <s v="N/A"/>
    <x v="136"/>
    <x v="136"/>
    <m/>
    <x v="415"/>
  </r>
  <r>
    <n v="2448"/>
    <x v="12"/>
    <x v="2"/>
    <s v="Line Item"/>
    <s v="N/A"/>
    <x v="137"/>
    <x v="137"/>
    <m/>
    <x v="1"/>
  </r>
  <r>
    <n v="2449"/>
    <x v="12"/>
    <x v="2"/>
    <s v="Line Item"/>
    <s v="N/A"/>
    <x v="138"/>
    <x v="138"/>
    <m/>
    <x v="1"/>
  </r>
  <r>
    <n v="2450"/>
    <x v="12"/>
    <x v="2"/>
    <s v="Total"/>
    <s v="N/A"/>
    <x v="139"/>
    <x v="139"/>
    <m/>
    <x v="415"/>
  </r>
  <r>
    <n v="2451"/>
    <x v="12"/>
    <x v="2"/>
    <s v="Total"/>
    <s v="N/A"/>
    <x v="140"/>
    <x v="140"/>
    <m/>
    <x v="404"/>
  </r>
  <r>
    <n v="2452"/>
    <x v="12"/>
    <x v="2"/>
    <s v="Line Item"/>
    <s v="N/A"/>
    <x v="141"/>
    <x v="141"/>
    <m/>
    <x v="416"/>
  </r>
  <r>
    <n v="2453"/>
    <x v="12"/>
    <x v="3"/>
    <s v="Line Item"/>
    <s v="N/A"/>
    <x v="142"/>
    <x v="142"/>
    <m/>
    <x v="1"/>
  </r>
  <r>
    <n v="2454"/>
    <x v="12"/>
    <x v="3"/>
    <s v="Line Item"/>
    <s v="N/A"/>
    <x v="143"/>
    <x v="143"/>
    <m/>
    <x v="1"/>
  </r>
  <r>
    <n v="2455"/>
    <x v="12"/>
    <x v="3"/>
    <s v="Line Item"/>
    <s v="N/A"/>
    <x v="144"/>
    <x v="144"/>
    <m/>
    <x v="1"/>
  </r>
  <r>
    <n v="2456"/>
    <x v="12"/>
    <x v="3"/>
    <s v="Line Item"/>
    <s v="N/A"/>
    <x v="145"/>
    <x v="145"/>
    <m/>
    <x v="1"/>
  </r>
  <r>
    <n v="2457"/>
    <x v="12"/>
    <x v="3"/>
    <s v="Line Item"/>
    <s v="N/A"/>
    <x v="146"/>
    <x v="146"/>
    <m/>
    <x v="1"/>
  </r>
  <r>
    <n v="2458"/>
    <x v="12"/>
    <x v="3"/>
    <s v="Line Item"/>
    <s v="N/A"/>
    <x v="147"/>
    <x v="147"/>
    <m/>
    <x v="1"/>
  </r>
  <r>
    <n v="2459"/>
    <x v="12"/>
    <x v="3"/>
    <s v="Line Item"/>
    <s v="N/A"/>
    <x v="148"/>
    <x v="148"/>
    <m/>
    <x v="1"/>
  </r>
  <r>
    <n v="2460"/>
    <x v="12"/>
    <x v="3"/>
    <s v="Total"/>
    <s v="N/A"/>
    <x v="149"/>
    <x v="149"/>
    <m/>
    <x v="19"/>
  </r>
  <r>
    <n v="2461"/>
    <x v="12"/>
    <x v="3"/>
    <s v="Total"/>
    <s v="N/A"/>
    <x v="150"/>
    <x v="150"/>
    <m/>
    <x v="19"/>
  </r>
  <r>
    <n v="2462"/>
    <x v="12"/>
    <x v="3"/>
    <s v="Line Item"/>
    <s v="N/A"/>
    <x v="151"/>
    <x v="151"/>
    <m/>
    <x v="19"/>
  </r>
  <r>
    <n v="2463"/>
    <x v="12"/>
    <x v="3"/>
    <s v="Line Item"/>
    <s v="N/A"/>
    <x v="152"/>
    <x v="152"/>
    <m/>
    <x v="1"/>
  </r>
  <r>
    <n v="2464"/>
    <x v="12"/>
    <x v="3"/>
    <s v="Line Item"/>
    <s v="N/A"/>
    <x v="153"/>
    <x v="153"/>
    <m/>
    <x v="19"/>
  </r>
  <r>
    <n v="2465"/>
    <x v="13"/>
    <x v="0"/>
    <s v="Line Item"/>
    <s v="N/A"/>
    <x v="0"/>
    <x v="0"/>
    <m/>
    <x v="1"/>
  </r>
  <r>
    <n v="2466"/>
    <x v="13"/>
    <x v="0"/>
    <s v="Line Item"/>
    <s v="N/A"/>
    <x v="1"/>
    <x v="1"/>
    <m/>
    <x v="1"/>
  </r>
  <r>
    <n v="2467"/>
    <x v="13"/>
    <x v="0"/>
    <s v="Line Item"/>
    <s v="N/A"/>
    <x v="2"/>
    <x v="2"/>
    <m/>
    <x v="1"/>
  </r>
  <r>
    <n v="2468"/>
    <x v="13"/>
    <x v="0"/>
    <s v="Total"/>
    <s v="N/A"/>
    <x v="3"/>
    <x v="3"/>
    <m/>
    <x v="19"/>
  </r>
  <r>
    <n v="2469"/>
    <x v="13"/>
    <x v="0"/>
    <s v="Line Item"/>
    <s v="N/A"/>
    <x v="4"/>
    <x v="4"/>
    <m/>
    <x v="1"/>
  </r>
  <r>
    <n v="2470"/>
    <x v="13"/>
    <x v="0"/>
    <s v="Line Item"/>
    <s v="N/A"/>
    <x v="5"/>
    <x v="5"/>
    <m/>
    <x v="1"/>
  </r>
  <r>
    <n v="2471"/>
    <x v="13"/>
    <x v="0"/>
    <s v="Total"/>
    <s v="N/A"/>
    <x v="6"/>
    <x v="6"/>
    <m/>
    <x v="19"/>
  </r>
  <r>
    <n v="2472"/>
    <x v="13"/>
    <x v="0"/>
    <s v="Line Item"/>
    <s v="N/A"/>
    <x v="7"/>
    <x v="7"/>
    <m/>
    <x v="1"/>
  </r>
  <r>
    <n v="2473"/>
    <x v="13"/>
    <x v="0"/>
    <s v="Line Item"/>
    <s v="N/A"/>
    <x v="8"/>
    <x v="8"/>
    <m/>
    <x v="1"/>
  </r>
  <r>
    <n v="2474"/>
    <x v="13"/>
    <x v="0"/>
    <s v="Line Item"/>
    <s v="N/A"/>
    <x v="9"/>
    <x v="9"/>
    <m/>
    <x v="1"/>
  </r>
  <r>
    <n v="2475"/>
    <x v="13"/>
    <x v="0"/>
    <s v="Line Item"/>
    <s v="N/A"/>
    <x v="10"/>
    <x v="10"/>
    <m/>
    <x v="417"/>
  </r>
  <r>
    <n v="2476"/>
    <x v="13"/>
    <x v="0"/>
    <s v="Line Item"/>
    <s v="N/A"/>
    <x v="11"/>
    <x v="11"/>
    <m/>
    <x v="1"/>
  </r>
  <r>
    <n v="2477"/>
    <x v="13"/>
    <x v="0"/>
    <s v="Line Item"/>
    <s v="N/A"/>
    <x v="12"/>
    <x v="12"/>
    <m/>
    <x v="1"/>
  </r>
  <r>
    <n v="2478"/>
    <x v="13"/>
    <x v="0"/>
    <s v="Line Item"/>
    <s v="N/A"/>
    <x v="13"/>
    <x v="13"/>
    <m/>
    <x v="1"/>
  </r>
  <r>
    <n v="2479"/>
    <x v="13"/>
    <x v="0"/>
    <s v="Line Item"/>
    <s v="N/A"/>
    <x v="14"/>
    <x v="14"/>
    <m/>
    <x v="1"/>
  </r>
  <r>
    <n v="2480"/>
    <x v="13"/>
    <x v="0"/>
    <s v="Line Item"/>
    <s v="N/A"/>
    <x v="15"/>
    <x v="15"/>
    <m/>
    <x v="1"/>
  </r>
  <r>
    <n v="2481"/>
    <x v="13"/>
    <x v="0"/>
    <s v="Line Item"/>
    <s v="N/A"/>
    <x v="16"/>
    <x v="16"/>
    <m/>
    <x v="1"/>
  </r>
  <r>
    <n v="2482"/>
    <x v="13"/>
    <x v="0"/>
    <s v="Line Item"/>
    <s v="N/A"/>
    <x v="17"/>
    <x v="17"/>
    <m/>
    <x v="1"/>
  </r>
  <r>
    <n v="2483"/>
    <x v="13"/>
    <x v="0"/>
    <s v="Line Item"/>
    <s v="N/A"/>
    <x v="18"/>
    <x v="18"/>
    <m/>
    <x v="1"/>
  </r>
  <r>
    <n v="2484"/>
    <x v="13"/>
    <x v="0"/>
    <s v="Line Item"/>
    <s v="N/A"/>
    <x v="19"/>
    <x v="19"/>
    <m/>
    <x v="1"/>
  </r>
  <r>
    <n v="2485"/>
    <x v="13"/>
    <x v="0"/>
    <s v="Line Item"/>
    <s v="N/A"/>
    <x v="20"/>
    <x v="20"/>
    <m/>
    <x v="1"/>
  </r>
  <r>
    <n v="2486"/>
    <x v="13"/>
    <x v="0"/>
    <s v="Line Item"/>
    <s v="N/A"/>
    <x v="21"/>
    <x v="21"/>
    <m/>
    <x v="1"/>
  </r>
  <r>
    <n v="2487"/>
    <x v="13"/>
    <x v="0"/>
    <s v="Line Item"/>
    <s v="N/A"/>
    <x v="22"/>
    <x v="22"/>
    <m/>
    <x v="1"/>
  </r>
  <r>
    <n v="2488"/>
    <x v="13"/>
    <x v="0"/>
    <s v="Line Item"/>
    <s v="N/A"/>
    <x v="23"/>
    <x v="23"/>
    <m/>
    <x v="1"/>
  </r>
  <r>
    <n v="2489"/>
    <x v="13"/>
    <x v="0"/>
    <s v="Line Item"/>
    <s v="N/A"/>
    <x v="24"/>
    <x v="24"/>
    <m/>
    <x v="1"/>
  </r>
  <r>
    <n v="2490"/>
    <x v="13"/>
    <x v="0"/>
    <s v="Line Item"/>
    <s v="N/A"/>
    <x v="25"/>
    <x v="25"/>
    <m/>
    <x v="1"/>
  </r>
  <r>
    <n v="2491"/>
    <x v="13"/>
    <x v="0"/>
    <s v="Line Item"/>
    <s v="N/A"/>
    <x v="26"/>
    <x v="26"/>
    <m/>
    <x v="1"/>
  </r>
  <r>
    <n v="2492"/>
    <x v="13"/>
    <x v="0"/>
    <s v="Line Item"/>
    <s v="N/A"/>
    <x v="27"/>
    <x v="27"/>
    <m/>
    <x v="1"/>
  </r>
  <r>
    <n v="2493"/>
    <x v="13"/>
    <x v="0"/>
    <s v="Line Item"/>
    <s v="N/A"/>
    <x v="28"/>
    <x v="28"/>
    <m/>
    <x v="418"/>
  </r>
  <r>
    <n v="2494"/>
    <x v="13"/>
    <x v="0"/>
    <s v="Line Item"/>
    <s v="N/A"/>
    <x v="29"/>
    <x v="29"/>
    <m/>
    <x v="1"/>
  </r>
  <r>
    <n v="2495"/>
    <x v="13"/>
    <x v="0"/>
    <s v="Line Item"/>
    <s v="N/A"/>
    <x v="30"/>
    <x v="30"/>
    <m/>
    <x v="1"/>
  </r>
  <r>
    <n v="2496"/>
    <x v="13"/>
    <x v="0"/>
    <s v="Line Item"/>
    <s v="N/A"/>
    <x v="31"/>
    <x v="31"/>
    <m/>
    <x v="1"/>
  </r>
  <r>
    <n v="2497"/>
    <x v="13"/>
    <x v="0"/>
    <s v="Line Item"/>
    <s v="N/A"/>
    <x v="32"/>
    <x v="32"/>
    <m/>
    <x v="1"/>
  </r>
  <r>
    <n v="2498"/>
    <x v="13"/>
    <x v="0"/>
    <s v="Line Item"/>
    <s v="N/A"/>
    <x v="33"/>
    <x v="33"/>
    <m/>
    <x v="1"/>
  </r>
  <r>
    <n v="2499"/>
    <x v="13"/>
    <x v="0"/>
    <s v="Line Item"/>
    <s v="N/A"/>
    <x v="34"/>
    <x v="34"/>
    <m/>
    <x v="1"/>
  </r>
  <r>
    <n v="2500"/>
    <x v="13"/>
    <x v="0"/>
    <s v="Line Item"/>
    <s v="N/A"/>
    <x v="35"/>
    <x v="35"/>
    <m/>
    <x v="1"/>
  </r>
  <r>
    <n v="2501"/>
    <x v="13"/>
    <x v="0"/>
    <s v="Line Item"/>
    <s v="N/A"/>
    <x v="36"/>
    <x v="36"/>
    <m/>
    <x v="1"/>
  </r>
  <r>
    <n v="2502"/>
    <x v="13"/>
    <x v="0"/>
    <s v="Line Item"/>
    <s v="N/A"/>
    <x v="37"/>
    <x v="37"/>
    <m/>
    <x v="1"/>
  </r>
  <r>
    <n v="2503"/>
    <x v="13"/>
    <x v="0"/>
    <s v="Line Item"/>
    <s v="N/A"/>
    <x v="38"/>
    <x v="38"/>
    <m/>
    <x v="1"/>
  </r>
  <r>
    <n v="2504"/>
    <x v="13"/>
    <x v="0"/>
    <s v="Line Item"/>
    <s v="N/A"/>
    <x v="39"/>
    <x v="39"/>
    <m/>
    <x v="1"/>
  </r>
  <r>
    <n v="2505"/>
    <x v="13"/>
    <x v="0"/>
    <s v="Line Item"/>
    <s v="N/A"/>
    <x v="40"/>
    <x v="40"/>
    <m/>
    <x v="1"/>
  </r>
  <r>
    <n v="2506"/>
    <x v="13"/>
    <x v="0"/>
    <s v="Line Item"/>
    <s v="N/A"/>
    <x v="41"/>
    <x v="41"/>
    <m/>
    <x v="1"/>
  </r>
  <r>
    <n v="2507"/>
    <x v="13"/>
    <x v="0"/>
    <s v="Total"/>
    <s v="N/A"/>
    <x v="42"/>
    <x v="42"/>
    <m/>
    <x v="419"/>
  </r>
  <r>
    <n v="2508"/>
    <x v="13"/>
    <x v="0"/>
    <s v="Line Item"/>
    <s v="N/A"/>
    <x v="43"/>
    <x v="43"/>
    <m/>
    <x v="1"/>
  </r>
  <r>
    <n v="2509"/>
    <x v="13"/>
    <x v="0"/>
    <s v="Line Item"/>
    <s v="N/A"/>
    <x v="44"/>
    <x v="44"/>
    <m/>
    <x v="1"/>
  </r>
  <r>
    <n v="2510"/>
    <x v="13"/>
    <x v="0"/>
    <s v="Line Item"/>
    <s v="N/A"/>
    <x v="45"/>
    <x v="45"/>
    <m/>
    <x v="1"/>
  </r>
  <r>
    <n v="2511"/>
    <x v="13"/>
    <x v="0"/>
    <s v="Line Item"/>
    <s v="N/A"/>
    <x v="46"/>
    <x v="46"/>
    <m/>
    <x v="1"/>
  </r>
  <r>
    <n v="2512"/>
    <x v="13"/>
    <x v="0"/>
    <s v="Line Item"/>
    <s v="N/A"/>
    <x v="47"/>
    <x v="47"/>
    <m/>
    <x v="1"/>
  </r>
  <r>
    <n v="2513"/>
    <x v="13"/>
    <x v="0"/>
    <s v="Line Item"/>
    <s v="N/A"/>
    <x v="48"/>
    <x v="48"/>
    <m/>
    <x v="1"/>
  </r>
  <r>
    <n v="2514"/>
    <x v="13"/>
    <x v="0"/>
    <s v="Line Item"/>
    <s v="N/A"/>
    <x v="49"/>
    <x v="49"/>
    <m/>
    <x v="1"/>
  </r>
  <r>
    <n v="2515"/>
    <x v="13"/>
    <x v="0"/>
    <s v="Line Item"/>
    <s v="N/A"/>
    <x v="50"/>
    <x v="50"/>
    <m/>
    <x v="1"/>
  </r>
  <r>
    <n v="2516"/>
    <x v="13"/>
    <x v="0"/>
    <s v="Line Item"/>
    <s v="N/A"/>
    <x v="51"/>
    <x v="51"/>
    <m/>
    <x v="1"/>
  </r>
  <r>
    <n v="2517"/>
    <x v="13"/>
    <x v="0"/>
    <s v="Total"/>
    <s v="N/A"/>
    <x v="52"/>
    <x v="52"/>
    <m/>
    <x v="419"/>
  </r>
  <r>
    <n v="2518"/>
    <x v="13"/>
    <x v="1"/>
    <s v="Line Item"/>
    <s v="Management"/>
    <x v="53"/>
    <x v="53"/>
    <n v="0.14000000000000001"/>
    <x v="420"/>
  </r>
  <r>
    <n v="2519"/>
    <x v="13"/>
    <x v="1"/>
    <s v="Line Item"/>
    <s v="Management"/>
    <x v="54"/>
    <x v="54"/>
    <n v="0.03"/>
    <x v="421"/>
  </r>
  <r>
    <n v="2520"/>
    <x v="13"/>
    <x v="1"/>
    <s v="Line Item"/>
    <s v="Management"/>
    <x v="55"/>
    <x v="55"/>
    <m/>
    <x v="1"/>
  </r>
  <r>
    <n v="2521"/>
    <x v="13"/>
    <x v="1"/>
    <s v="Line Item"/>
    <s v="Management"/>
    <x v="56"/>
    <x v="56"/>
    <n v="0.14000000000000001"/>
    <x v="422"/>
  </r>
  <r>
    <n v="2522"/>
    <x v="13"/>
    <x v="1"/>
    <s v="Line Item"/>
    <s v="Direct Care"/>
    <x v="57"/>
    <x v="57"/>
    <m/>
    <x v="1"/>
  </r>
  <r>
    <n v="2523"/>
    <x v="13"/>
    <x v="1"/>
    <s v="Line Item"/>
    <s v="Direct Care"/>
    <x v="58"/>
    <x v="58"/>
    <m/>
    <x v="1"/>
  </r>
  <r>
    <n v="2524"/>
    <x v="13"/>
    <x v="1"/>
    <s v="Line Item"/>
    <s v="Direct Care"/>
    <x v="59"/>
    <x v="59"/>
    <m/>
    <x v="1"/>
  </r>
  <r>
    <n v="2525"/>
    <x v="13"/>
    <x v="1"/>
    <s v="Line Item"/>
    <s v="Direct Care"/>
    <x v="60"/>
    <x v="60"/>
    <m/>
    <x v="1"/>
  </r>
  <r>
    <n v="2526"/>
    <x v="13"/>
    <x v="1"/>
    <s v="Line Item"/>
    <s v="Direct Care"/>
    <x v="61"/>
    <x v="61"/>
    <m/>
    <x v="1"/>
  </r>
  <r>
    <n v="2527"/>
    <x v="13"/>
    <x v="1"/>
    <s v="Line Item"/>
    <s v="Direct Care"/>
    <x v="62"/>
    <x v="62"/>
    <m/>
    <x v="1"/>
  </r>
  <r>
    <n v="2528"/>
    <x v="13"/>
    <x v="1"/>
    <s v="Line Item"/>
    <s v="Direct Care"/>
    <x v="63"/>
    <x v="63"/>
    <m/>
    <x v="1"/>
  </r>
  <r>
    <n v="2529"/>
    <x v="13"/>
    <x v="1"/>
    <s v="Line Item"/>
    <s v="Direct Care"/>
    <x v="64"/>
    <x v="64"/>
    <m/>
    <x v="1"/>
  </r>
  <r>
    <n v="2530"/>
    <x v="13"/>
    <x v="1"/>
    <s v="Line Item"/>
    <s v="Direct Care"/>
    <x v="65"/>
    <x v="65"/>
    <m/>
    <x v="1"/>
  </r>
  <r>
    <n v="2531"/>
    <x v="13"/>
    <x v="1"/>
    <s v="Line Item"/>
    <s v="Direct Care"/>
    <x v="66"/>
    <x v="66"/>
    <m/>
    <x v="1"/>
  </r>
  <r>
    <n v="2532"/>
    <x v="13"/>
    <x v="1"/>
    <s v="Line Item"/>
    <s v="Direct Care"/>
    <x v="67"/>
    <x v="67"/>
    <m/>
    <x v="1"/>
  </r>
  <r>
    <n v="2533"/>
    <x v="13"/>
    <x v="1"/>
    <s v="Line Item"/>
    <s v="Direct Care"/>
    <x v="68"/>
    <x v="68"/>
    <m/>
    <x v="1"/>
  </r>
  <r>
    <n v="2534"/>
    <x v="13"/>
    <x v="1"/>
    <s v="Line Item"/>
    <s v="Direct Care"/>
    <x v="69"/>
    <x v="69"/>
    <m/>
    <x v="1"/>
  </r>
  <r>
    <n v="2535"/>
    <x v="13"/>
    <x v="1"/>
    <s v="Line Item"/>
    <s v="Direct Care"/>
    <x v="70"/>
    <x v="70"/>
    <m/>
    <x v="1"/>
  </r>
  <r>
    <n v="2536"/>
    <x v="13"/>
    <x v="1"/>
    <s v="Line Item"/>
    <s v="Direct Care"/>
    <x v="71"/>
    <x v="71"/>
    <m/>
    <x v="1"/>
  </r>
  <r>
    <n v="2537"/>
    <x v="13"/>
    <x v="1"/>
    <s v="Line Item"/>
    <s v="Direct Care"/>
    <x v="72"/>
    <x v="72"/>
    <m/>
    <x v="1"/>
  </r>
  <r>
    <n v="2538"/>
    <x v="13"/>
    <x v="1"/>
    <s v="Line Item"/>
    <s v="Direct Care"/>
    <x v="73"/>
    <x v="73"/>
    <m/>
    <x v="1"/>
  </r>
  <r>
    <n v="2539"/>
    <x v="13"/>
    <x v="1"/>
    <s v="Line Item"/>
    <s v="Direct Care"/>
    <x v="74"/>
    <x v="74"/>
    <m/>
    <x v="1"/>
  </r>
  <r>
    <n v="2540"/>
    <x v="13"/>
    <x v="1"/>
    <s v="Line Item"/>
    <s v="Direct Care"/>
    <x v="75"/>
    <x v="75"/>
    <n v="0.04"/>
    <x v="423"/>
  </r>
  <r>
    <n v="2541"/>
    <x v="13"/>
    <x v="1"/>
    <s v="Line Item"/>
    <s v="Direct Care"/>
    <x v="76"/>
    <x v="76"/>
    <n v="0.04"/>
    <x v="424"/>
  </r>
  <r>
    <n v="2542"/>
    <x v="13"/>
    <x v="1"/>
    <s v="Line Item"/>
    <s v="Direct Care"/>
    <x v="77"/>
    <x v="77"/>
    <m/>
    <x v="1"/>
  </r>
  <r>
    <n v="2543"/>
    <x v="13"/>
    <x v="1"/>
    <s v="Line Item"/>
    <s v="Direct Care"/>
    <x v="78"/>
    <x v="78"/>
    <m/>
    <x v="1"/>
  </r>
  <r>
    <n v="2544"/>
    <x v="13"/>
    <x v="1"/>
    <s v="Line Item"/>
    <s v="Direct Care"/>
    <x v="79"/>
    <x v="79"/>
    <m/>
    <x v="1"/>
  </r>
  <r>
    <n v="2545"/>
    <x v="13"/>
    <x v="1"/>
    <s v="Line Item"/>
    <s v="Direct Care"/>
    <x v="80"/>
    <x v="80"/>
    <n v="0.74"/>
    <x v="425"/>
  </r>
  <r>
    <n v="2546"/>
    <x v="13"/>
    <x v="1"/>
    <s v="Line Item"/>
    <s v="Direct Care"/>
    <x v="81"/>
    <x v="81"/>
    <m/>
    <x v="1"/>
  </r>
  <r>
    <n v="2547"/>
    <x v="13"/>
    <x v="1"/>
    <s v="Line Item"/>
    <s v="Direct Care"/>
    <x v="82"/>
    <x v="82"/>
    <m/>
    <x v="1"/>
  </r>
  <r>
    <n v="2548"/>
    <x v="13"/>
    <x v="1"/>
    <s v="Line Item"/>
    <s v="Direct Care"/>
    <x v="83"/>
    <x v="83"/>
    <m/>
    <x v="1"/>
  </r>
  <r>
    <n v="2549"/>
    <x v="13"/>
    <x v="1"/>
    <s v="Line Item"/>
    <s v="Direct Care"/>
    <x v="84"/>
    <x v="84"/>
    <m/>
    <x v="1"/>
  </r>
  <r>
    <n v="2550"/>
    <x v="13"/>
    <x v="1"/>
    <s v="Line Item"/>
    <s v="Direct Care"/>
    <x v="85"/>
    <x v="85"/>
    <m/>
    <x v="1"/>
  </r>
  <r>
    <n v="2551"/>
    <x v="13"/>
    <x v="1"/>
    <s v="Line Item"/>
    <s v="Direct Care"/>
    <x v="86"/>
    <x v="86"/>
    <m/>
    <x v="1"/>
  </r>
  <r>
    <n v="2552"/>
    <x v="13"/>
    <x v="1"/>
    <s v="Line Item"/>
    <s v="Clerical/Support"/>
    <x v="87"/>
    <x v="87"/>
    <m/>
    <x v="1"/>
  </r>
  <r>
    <n v="2553"/>
    <x v="13"/>
    <x v="1"/>
    <s v="Line Item"/>
    <s v="Clerical/Support"/>
    <x v="88"/>
    <x v="88"/>
    <m/>
    <x v="1"/>
  </r>
  <r>
    <n v="2554"/>
    <x v="13"/>
    <x v="1"/>
    <s v="Line Item"/>
    <s v="Clerical/Support"/>
    <x v="89"/>
    <x v="89"/>
    <m/>
    <x v="1"/>
  </r>
  <r>
    <n v="2555"/>
    <x v="13"/>
    <x v="1"/>
    <s v="Line Item"/>
    <s v="N/A"/>
    <x v="90"/>
    <x v="90"/>
    <s v="XXXXXX"/>
    <x v="1"/>
  </r>
  <r>
    <n v="2556"/>
    <x v="13"/>
    <x v="1"/>
    <s v="Total"/>
    <s v="N/A"/>
    <x v="91"/>
    <x v="91"/>
    <n v="1.1299999999999999"/>
    <x v="426"/>
  </r>
  <r>
    <n v="2557"/>
    <x v="13"/>
    <x v="2"/>
    <s v="Total"/>
    <s v="N/A"/>
    <x v="92"/>
    <x v="92"/>
    <n v="1.1299999999999999"/>
    <x v="426"/>
  </r>
  <r>
    <n v="2558"/>
    <x v="13"/>
    <x v="2"/>
    <s v="Line Item"/>
    <s v="N/A"/>
    <x v="93"/>
    <x v="93"/>
    <m/>
    <x v="1"/>
  </r>
  <r>
    <n v="2559"/>
    <x v="13"/>
    <x v="2"/>
    <s v="Line Item"/>
    <s v="N/A"/>
    <x v="94"/>
    <x v="94"/>
    <m/>
    <x v="1"/>
  </r>
  <r>
    <n v="2560"/>
    <x v="13"/>
    <x v="2"/>
    <s v="Line Item"/>
    <s v="N/A"/>
    <x v="95"/>
    <x v="95"/>
    <m/>
    <x v="1"/>
  </r>
  <r>
    <n v="2561"/>
    <x v="13"/>
    <x v="2"/>
    <s v="Line Item"/>
    <s v="N/A"/>
    <x v="96"/>
    <x v="96"/>
    <m/>
    <x v="1"/>
  </r>
  <r>
    <n v="2562"/>
    <x v="13"/>
    <x v="2"/>
    <s v="Total"/>
    <s v="N/A"/>
    <x v="97"/>
    <x v="97"/>
    <n v="0"/>
    <x v="19"/>
  </r>
  <r>
    <n v="2563"/>
    <x v="13"/>
    <x v="2"/>
    <s v="Line Item"/>
    <s v="N/A"/>
    <x v="98"/>
    <x v="98"/>
    <m/>
    <x v="1"/>
  </r>
  <r>
    <n v="2564"/>
    <x v="13"/>
    <x v="2"/>
    <s v="Total"/>
    <s v="N/A"/>
    <x v="99"/>
    <x v="99"/>
    <n v="1.1299999999999999"/>
    <x v="426"/>
  </r>
  <r>
    <n v="2565"/>
    <x v="13"/>
    <x v="2"/>
    <s v="Line Item"/>
    <s v="N/A"/>
    <x v="100"/>
    <x v="100"/>
    <m/>
    <x v="427"/>
  </r>
  <r>
    <n v="2566"/>
    <x v="13"/>
    <x v="2"/>
    <s v="Line Item"/>
    <s v="N/A"/>
    <x v="101"/>
    <x v="101"/>
    <m/>
    <x v="428"/>
  </r>
  <r>
    <n v="2567"/>
    <x v="13"/>
    <x v="2"/>
    <s v="Line Item"/>
    <s v="N/A"/>
    <x v="102"/>
    <x v="102"/>
    <m/>
    <x v="429"/>
  </r>
  <r>
    <n v="2568"/>
    <x v="13"/>
    <x v="2"/>
    <s v="Total"/>
    <s v="N/A"/>
    <x v="103"/>
    <x v="103"/>
    <m/>
    <x v="430"/>
  </r>
  <r>
    <n v="2569"/>
    <x v="13"/>
    <x v="2"/>
    <s v="Line Item"/>
    <s v="N/A"/>
    <x v="104"/>
    <x v="104"/>
    <m/>
    <x v="1"/>
  </r>
  <r>
    <n v="2570"/>
    <x v="13"/>
    <x v="2"/>
    <s v="Line Item"/>
    <s v="N/A"/>
    <x v="105"/>
    <x v="105"/>
    <m/>
    <x v="1"/>
  </r>
  <r>
    <n v="2571"/>
    <x v="13"/>
    <x v="2"/>
    <s v="Line Item"/>
    <s v="N/A"/>
    <x v="106"/>
    <x v="106"/>
    <m/>
    <x v="1"/>
  </r>
  <r>
    <n v="2572"/>
    <x v="13"/>
    <x v="2"/>
    <s v="Line Item"/>
    <s v="N/A"/>
    <x v="107"/>
    <x v="107"/>
    <m/>
    <x v="1"/>
  </r>
  <r>
    <n v="2573"/>
    <x v="13"/>
    <x v="2"/>
    <s v="Total"/>
    <s v="N/A"/>
    <x v="108"/>
    <x v="108"/>
    <m/>
    <x v="19"/>
  </r>
  <r>
    <n v="2574"/>
    <x v="13"/>
    <x v="2"/>
    <s v="Line Item"/>
    <s v="N/A"/>
    <x v="109"/>
    <x v="109"/>
    <m/>
    <x v="431"/>
  </r>
  <r>
    <n v="2575"/>
    <x v="13"/>
    <x v="2"/>
    <s v="Line Item"/>
    <s v="N/A"/>
    <x v="110"/>
    <x v="110"/>
    <m/>
    <x v="1"/>
  </r>
  <r>
    <n v="2576"/>
    <x v="13"/>
    <x v="2"/>
    <s v="Line Item"/>
    <s v="N/A"/>
    <x v="111"/>
    <x v="111"/>
    <m/>
    <x v="1"/>
  </r>
  <r>
    <n v="2577"/>
    <x v="13"/>
    <x v="2"/>
    <s v="Line Item"/>
    <s v="N/A"/>
    <x v="112"/>
    <x v="112"/>
    <m/>
    <x v="1"/>
  </r>
  <r>
    <n v="2578"/>
    <x v="13"/>
    <x v="2"/>
    <s v="Line Item"/>
    <s v="N/A"/>
    <x v="113"/>
    <x v="113"/>
    <m/>
    <x v="432"/>
  </r>
  <r>
    <n v="2579"/>
    <x v="13"/>
    <x v="2"/>
    <s v="Line Item"/>
    <s v="N/A"/>
    <x v="114"/>
    <x v="114"/>
    <m/>
    <x v="433"/>
  </r>
  <r>
    <n v="2580"/>
    <x v="13"/>
    <x v="2"/>
    <s v="Line Item"/>
    <s v="N/A"/>
    <x v="115"/>
    <x v="115"/>
    <m/>
    <x v="434"/>
  </r>
  <r>
    <n v="2581"/>
    <x v="13"/>
    <x v="2"/>
    <s v="Line Item"/>
    <s v="N/A"/>
    <x v="116"/>
    <x v="116"/>
    <m/>
    <x v="1"/>
  </r>
  <r>
    <n v="2582"/>
    <x v="13"/>
    <x v="2"/>
    <s v="Line Item"/>
    <s v="N/A"/>
    <x v="117"/>
    <x v="117"/>
    <m/>
    <x v="1"/>
  </r>
  <r>
    <n v="2583"/>
    <x v="13"/>
    <x v="2"/>
    <s v="Line Item"/>
    <s v="N/A"/>
    <x v="118"/>
    <x v="118"/>
    <m/>
    <x v="1"/>
  </r>
  <r>
    <n v="2584"/>
    <x v="13"/>
    <x v="2"/>
    <s v="Line Item"/>
    <s v="N/A"/>
    <x v="119"/>
    <x v="119"/>
    <m/>
    <x v="1"/>
  </r>
  <r>
    <n v="2585"/>
    <x v="13"/>
    <x v="2"/>
    <s v="Line Item"/>
    <s v="N/A"/>
    <x v="120"/>
    <x v="120"/>
    <m/>
    <x v="435"/>
  </r>
  <r>
    <n v="2586"/>
    <x v="13"/>
    <x v="2"/>
    <s v="Line Item"/>
    <s v="N/A"/>
    <x v="121"/>
    <x v="121"/>
    <m/>
    <x v="1"/>
  </r>
  <r>
    <n v="2587"/>
    <x v="13"/>
    <x v="2"/>
    <s v="Line Item"/>
    <s v="N/A"/>
    <x v="122"/>
    <x v="122"/>
    <m/>
    <x v="1"/>
  </r>
  <r>
    <n v="2588"/>
    <x v="13"/>
    <x v="2"/>
    <s v="Line Item"/>
    <s v="N/A"/>
    <x v="123"/>
    <x v="123"/>
    <m/>
    <x v="1"/>
  </r>
  <r>
    <n v="2589"/>
    <x v="13"/>
    <x v="2"/>
    <s v="Line Item"/>
    <s v="N/A"/>
    <x v="124"/>
    <x v="124"/>
    <m/>
    <x v="436"/>
  </r>
  <r>
    <n v="2590"/>
    <x v="13"/>
    <x v="2"/>
    <s v="Line Item"/>
    <s v="N/A"/>
    <x v="125"/>
    <x v="125"/>
    <m/>
    <x v="1"/>
  </r>
  <r>
    <n v="2591"/>
    <x v="13"/>
    <x v="2"/>
    <s v="Line Item"/>
    <s v="N/A"/>
    <x v="126"/>
    <x v="126"/>
    <m/>
    <x v="1"/>
  </r>
  <r>
    <n v="2592"/>
    <x v="13"/>
    <x v="2"/>
    <s v="Total"/>
    <s v="N/A"/>
    <x v="127"/>
    <x v="127"/>
    <m/>
    <x v="437"/>
  </r>
  <r>
    <n v="2593"/>
    <x v="13"/>
    <x v="2"/>
    <s v="Line Item"/>
    <s v="N/A"/>
    <x v="128"/>
    <x v="128"/>
    <m/>
    <x v="1"/>
  </r>
  <r>
    <n v="2594"/>
    <x v="13"/>
    <x v="2"/>
    <s v="Line Item"/>
    <s v="N/A"/>
    <x v="129"/>
    <x v="129"/>
    <m/>
    <x v="1"/>
  </r>
  <r>
    <n v="2595"/>
    <x v="13"/>
    <x v="2"/>
    <s v="Line Item"/>
    <s v="N/A"/>
    <x v="130"/>
    <x v="130"/>
    <m/>
    <x v="1"/>
  </r>
  <r>
    <n v="2596"/>
    <x v="13"/>
    <x v="2"/>
    <s v="Line Item"/>
    <s v="N/A"/>
    <x v="131"/>
    <x v="131"/>
    <m/>
    <x v="438"/>
  </r>
  <r>
    <n v="2597"/>
    <x v="13"/>
    <x v="2"/>
    <s v="Line Item"/>
    <s v="N/A"/>
    <x v="132"/>
    <x v="132"/>
    <m/>
    <x v="1"/>
  </r>
  <r>
    <n v="2598"/>
    <x v="13"/>
    <x v="2"/>
    <s v="Line Item"/>
    <s v="N/A"/>
    <x v="133"/>
    <x v="133"/>
    <m/>
    <x v="1"/>
  </r>
  <r>
    <n v="2599"/>
    <x v="13"/>
    <x v="2"/>
    <s v="Total"/>
    <s v="N/A"/>
    <x v="134"/>
    <x v="134"/>
    <m/>
    <x v="438"/>
  </r>
  <r>
    <n v="2600"/>
    <x v="13"/>
    <x v="2"/>
    <s v="Line Item"/>
    <s v="N/A"/>
    <x v="135"/>
    <x v="135"/>
    <m/>
    <x v="439"/>
  </r>
  <r>
    <n v="2601"/>
    <x v="13"/>
    <x v="2"/>
    <s v="Total"/>
    <s v="N/A"/>
    <x v="136"/>
    <x v="136"/>
    <m/>
    <x v="440"/>
  </r>
  <r>
    <n v="2602"/>
    <x v="13"/>
    <x v="2"/>
    <s v="Line Item"/>
    <s v="N/A"/>
    <x v="137"/>
    <x v="137"/>
    <m/>
    <x v="1"/>
  </r>
  <r>
    <n v="2603"/>
    <x v="13"/>
    <x v="2"/>
    <s v="Line Item"/>
    <s v="N/A"/>
    <x v="138"/>
    <x v="138"/>
    <m/>
    <x v="1"/>
  </r>
  <r>
    <n v="2604"/>
    <x v="13"/>
    <x v="2"/>
    <s v="Total"/>
    <s v="N/A"/>
    <x v="139"/>
    <x v="139"/>
    <m/>
    <x v="440"/>
  </r>
  <r>
    <n v="2605"/>
    <x v="13"/>
    <x v="2"/>
    <s v="Total"/>
    <s v="N/A"/>
    <x v="140"/>
    <x v="140"/>
    <m/>
    <x v="419"/>
  </r>
  <r>
    <n v="2606"/>
    <x v="13"/>
    <x v="2"/>
    <s v="Line Item"/>
    <s v="N/A"/>
    <x v="141"/>
    <x v="141"/>
    <m/>
    <x v="441"/>
  </r>
  <r>
    <n v="2607"/>
    <x v="13"/>
    <x v="3"/>
    <s v="Line Item"/>
    <s v="N/A"/>
    <x v="142"/>
    <x v="142"/>
    <m/>
    <x v="1"/>
  </r>
  <r>
    <n v="2608"/>
    <x v="13"/>
    <x v="3"/>
    <s v="Line Item"/>
    <s v="N/A"/>
    <x v="143"/>
    <x v="143"/>
    <m/>
    <x v="1"/>
  </r>
  <r>
    <n v="2609"/>
    <x v="13"/>
    <x v="3"/>
    <s v="Line Item"/>
    <s v="N/A"/>
    <x v="144"/>
    <x v="144"/>
    <m/>
    <x v="1"/>
  </r>
  <r>
    <n v="2610"/>
    <x v="13"/>
    <x v="3"/>
    <s v="Line Item"/>
    <s v="N/A"/>
    <x v="145"/>
    <x v="145"/>
    <m/>
    <x v="1"/>
  </r>
  <r>
    <n v="2611"/>
    <x v="13"/>
    <x v="3"/>
    <s v="Line Item"/>
    <s v="N/A"/>
    <x v="146"/>
    <x v="146"/>
    <m/>
    <x v="1"/>
  </r>
  <r>
    <n v="2612"/>
    <x v="13"/>
    <x v="3"/>
    <s v="Line Item"/>
    <s v="N/A"/>
    <x v="147"/>
    <x v="147"/>
    <m/>
    <x v="1"/>
  </r>
  <r>
    <n v="2613"/>
    <x v="13"/>
    <x v="3"/>
    <s v="Line Item"/>
    <s v="N/A"/>
    <x v="148"/>
    <x v="148"/>
    <m/>
    <x v="1"/>
  </r>
  <r>
    <n v="2614"/>
    <x v="13"/>
    <x v="3"/>
    <s v="Total"/>
    <s v="N/A"/>
    <x v="149"/>
    <x v="149"/>
    <m/>
    <x v="19"/>
  </r>
  <r>
    <n v="2615"/>
    <x v="13"/>
    <x v="3"/>
    <s v="Total"/>
    <s v="N/A"/>
    <x v="150"/>
    <x v="150"/>
    <m/>
    <x v="19"/>
  </r>
  <r>
    <n v="2616"/>
    <x v="13"/>
    <x v="3"/>
    <s v="Line Item"/>
    <s v="N/A"/>
    <x v="151"/>
    <x v="151"/>
    <m/>
    <x v="19"/>
  </r>
  <r>
    <n v="2617"/>
    <x v="13"/>
    <x v="3"/>
    <s v="Line Item"/>
    <s v="N/A"/>
    <x v="152"/>
    <x v="152"/>
    <m/>
    <x v="1"/>
  </r>
  <r>
    <n v="2618"/>
    <x v="13"/>
    <x v="3"/>
    <s v="Line Item"/>
    <s v="N/A"/>
    <x v="153"/>
    <x v="153"/>
    <m/>
    <x v="19"/>
  </r>
  <r>
    <n v="2619"/>
    <x v="14"/>
    <x v="0"/>
    <s v="Line Item"/>
    <s v="N/A"/>
    <x v="0"/>
    <x v="0"/>
    <m/>
    <x v="1"/>
  </r>
  <r>
    <n v="2620"/>
    <x v="14"/>
    <x v="0"/>
    <s v="Line Item"/>
    <s v="N/A"/>
    <x v="1"/>
    <x v="1"/>
    <m/>
    <x v="1"/>
  </r>
  <r>
    <n v="2621"/>
    <x v="14"/>
    <x v="0"/>
    <s v="Line Item"/>
    <s v="N/A"/>
    <x v="2"/>
    <x v="2"/>
    <m/>
    <x v="1"/>
  </r>
  <r>
    <n v="2622"/>
    <x v="14"/>
    <x v="0"/>
    <s v="Total"/>
    <s v="N/A"/>
    <x v="3"/>
    <x v="3"/>
    <m/>
    <x v="19"/>
  </r>
  <r>
    <n v="2623"/>
    <x v="14"/>
    <x v="0"/>
    <s v="Line Item"/>
    <s v="N/A"/>
    <x v="4"/>
    <x v="4"/>
    <m/>
    <x v="1"/>
  </r>
  <r>
    <n v="2624"/>
    <x v="14"/>
    <x v="0"/>
    <s v="Line Item"/>
    <s v="N/A"/>
    <x v="5"/>
    <x v="5"/>
    <m/>
    <x v="1"/>
  </r>
  <r>
    <n v="2625"/>
    <x v="14"/>
    <x v="0"/>
    <s v="Total"/>
    <s v="N/A"/>
    <x v="6"/>
    <x v="6"/>
    <m/>
    <x v="19"/>
  </r>
  <r>
    <n v="2626"/>
    <x v="14"/>
    <x v="0"/>
    <s v="Line Item"/>
    <s v="N/A"/>
    <x v="7"/>
    <x v="7"/>
    <m/>
    <x v="1"/>
  </r>
  <r>
    <n v="2627"/>
    <x v="14"/>
    <x v="0"/>
    <s v="Line Item"/>
    <s v="N/A"/>
    <x v="8"/>
    <x v="8"/>
    <m/>
    <x v="1"/>
  </r>
  <r>
    <n v="2628"/>
    <x v="14"/>
    <x v="0"/>
    <s v="Line Item"/>
    <s v="N/A"/>
    <x v="9"/>
    <x v="9"/>
    <m/>
    <x v="1"/>
  </r>
  <r>
    <n v="2629"/>
    <x v="14"/>
    <x v="0"/>
    <s v="Line Item"/>
    <s v="N/A"/>
    <x v="10"/>
    <x v="10"/>
    <m/>
    <x v="442"/>
  </r>
  <r>
    <n v="2630"/>
    <x v="14"/>
    <x v="0"/>
    <s v="Line Item"/>
    <s v="N/A"/>
    <x v="11"/>
    <x v="11"/>
    <m/>
    <x v="1"/>
  </r>
  <r>
    <n v="2631"/>
    <x v="14"/>
    <x v="0"/>
    <s v="Line Item"/>
    <s v="N/A"/>
    <x v="12"/>
    <x v="12"/>
    <m/>
    <x v="1"/>
  </r>
  <r>
    <n v="2632"/>
    <x v="14"/>
    <x v="0"/>
    <s v="Line Item"/>
    <s v="N/A"/>
    <x v="13"/>
    <x v="13"/>
    <m/>
    <x v="1"/>
  </r>
  <r>
    <n v="2633"/>
    <x v="14"/>
    <x v="0"/>
    <s v="Line Item"/>
    <s v="N/A"/>
    <x v="14"/>
    <x v="14"/>
    <m/>
    <x v="1"/>
  </r>
  <r>
    <n v="2634"/>
    <x v="14"/>
    <x v="0"/>
    <s v="Line Item"/>
    <s v="N/A"/>
    <x v="15"/>
    <x v="15"/>
    <m/>
    <x v="1"/>
  </r>
  <r>
    <n v="2635"/>
    <x v="14"/>
    <x v="0"/>
    <s v="Line Item"/>
    <s v="N/A"/>
    <x v="16"/>
    <x v="16"/>
    <m/>
    <x v="1"/>
  </r>
  <r>
    <n v="2636"/>
    <x v="14"/>
    <x v="0"/>
    <s v="Line Item"/>
    <s v="N/A"/>
    <x v="17"/>
    <x v="17"/>
    <m/>
    <x v="1"/>
  </r>
  <r>
    <n v="2637"/>
    <x v="14"/>
    <x v="0"/>
    <s v="Line Item"/>
    <s v="N/A"/>
    <x v="18"/>
    <x v="18"/>
    <m/>
    <x v="1"/>
  </r>
  <r>
    <n v="2638"/>
    <x v="14"/>
    <x v="0"/>
    <s v="Line Item"/>
    <s v="N/A"/>
    <x v="19"/>
    <x v="19"/>
    <m/>
    <x v="1"/>
  </r>
  <r>
    <n v="2639"/>
    <x v="14"/>
    <x v="0"/>
    <s v="Line Item"/>
    <s v="N/A"/>
    <x v="20"/>
    <x v="20"/>
    <m/>
    <x v="1"/>
  </r>
  <r>
    <n v="2640"/>
    <x v="14"/>
    <x v="0"/>
    <s v="Line Item"/>
    <s v="N/A"/>
    <x v="21"/>
    <x v="21"/>
    <m/>
    <x v="1"/>
  </r>
  <r>
    <n v="2641"/>
    <x v="14"/>
    <x v="0"/>
    <s v="Line Item"/>
    <s v="N/A"/>
    <x v="22"/>
    <x v="22"/>
    <m/>
    <x v="1"/>
  </r>
  <r>
    <n v="2642"/>
    <x v="14"/>
    <x v="0"/>
    <s v="Line Item"/>
    <s v="N/A"/>
    <x v="23"/>
    <x v="23"/>
    <m/>
    <x v="1"/>
  </r>
  <r>
    <n v="2643"/>
    <x v="14"/>
    <x v="0"/>
    <s v="Line Item"/>
    <s v="N/A"/>
    <x v="24"/>
    <x v="24"/>
    <m/>
    <x v="1"/>
  </r>
  <r>
    <n v="2644"/>
    <x v="14"/>
    <x v="0"/>
    <s v="Line Item"/>
    <s v="N/A"/>
    <x v="25"/>
    <x v="25"/>
    <m/>
    <x v="1"/>
  </r>
  <r>
    <n v="2645"/>
    <x v="14"/>
    <x v="0"/>
    <s v="Line Item"/>
    <s v="N/A"/>
    <x v="26"/>
    <x v="26"/>
    <m/>
    <x v="1"/>
  </r>
  <r>
    <n v="2646"/>
    <x v="14"/>
    <x v="0"/>
    <s v="Line Item"/>
    <s v="N/A"/>
    <x v="27"/>
    <x v="27"/>
    <m/>
    <x v="1"/>
  </r>
  <r>
    <n v="2647"/>
    <x v="14"/>
    <x v="0"/>
    <s v="Line Item"/>
    <s v="N/A"/>
    <x v="28"/>
    <x v="28"/>
    <m/>
    <x v="443"/>
  </r>
  <r>
    <n v="2648"/>
    <x v="14"/>
    <x v="0"/>
    <s v="Line Item"/>
    <s v="N/A"/>
    <x v="29"/>
    <x v="29"/>
    <m/>
    <x v="1"/>
  </r>
  <r>
    <n v="2649"/>
    <x v="14"/>
    <x v="0"/>
    <s v="Line Item"/>
    <s v="N/A"/>
    <x v="30"/>
    <x v="30"/>
    <m/>
    <x v="1"/>
  </r>
  <r>
    <n v="2650"/>
    <x v="14"/>
    <x v="0"/>
    <s v="Line Item"/>
    <s v="N/A"/>
    <x v="31"/>
    <x v="31"/>
    <m/>
    <x v="1"/>
  </r>
  <r>
    <n v="2651"/>
    <x v="14"/>
    <x v="0"/>
    <s v="Line Item"/>
    <s v="N/A"/>
    <x v="32"/>
    <x v="32"/>
    <m/>
    <x v="1"/>
  </r>
  <r>
    <n v="2652"/>
    <x v="14"/>
    <x v="0"/>
    <s v="Line Item"/>
    <s v="N/A"/>
    <x v="33"/>
    <x v="33"/>
    <m/>
    <x v="1"/>
  </r>
  <r>
    <n v="2653"/>
    <x v="14"/>
    <x v="0"/>
    <s v="Line Item"/>
    <s v="N/A"/>
    <x v="34"/>
    <x v="34"/>
    <m/>
    <x v="1"/>
  </r>
  <r>
    <n v="2654"/>
    <x v="14"/>
    <x v="0"/>
    <s v="Line Item"/>
    <s v="N/A"/>
    <x v="35"/>
    <x v="35"/>
    <m/>
    <x v="1"/>
  </r>
  <r>
    <n v="2655"/>
    <x v="14"/>
    <x v="0"/>
    <s v="Line Item"/>
    <s v="N/A"/>
    <x v="36"/>
    <x v="36"/>
    <m/>
    <x v="1"/>
  </r>
  <r>
    <n v="2656"/>
    <x v="14"/>
    <x v="0"/>
    <s v="Line Item"/>
    <s v="N/A"/>
    <x v="37"/>
    <x v="37"/>
    <m/>
    <x v="1"/>
  </r>
  <r>
    <n v="2657"/>
    <x v="14"/>
    <x v="0"/>
    <s v="Line Item"/>
    <s v="N/A"/>
    <x v="38"/>
    <x v="38"/>
    <m/>
    <x v="1"/>
  </r>
  <r>
    <n v="2658"/>
    <x v="14"/>
    <x v="0"/>
    <s v="Line Item"/>
    <s v="N/A"/>
    <x v="39"/>
    <x v="39"/>
    <m/>
    <x v="1"/>
  </r>
  <r>
    <n v="2659"/>
    <x v="14"/>
    <x v="0"/>
    <s v="Line Item"/>
    <s v="N/A"/>
    <x v="40"/>
    <x v="40"/>
    <m/>
    <x v="1"/>
  </r>
  <r>
    <n v="2660"/>
    <x v="14"/>
    <x v="0"/>
    <s v="Line Item"/>
    <s v="N/A"/>
    <x v="41"/>
    <x v="41"/>
    <m/>
    <x v="1"/>
  </r>
  <r>
    <n v="2661"/>
    <x v="14"/>
    <x v="0"/>
    <s v="Total"/>
    <s v="N/A"/>
    <x v="42"/>
    <x v="42"/>
    <m/>
    <x v="444"/>
  </r>
  <r>
    <n v="2662"/>
    <x v="14"/>
    <x v="0"/>
    <s v="Line Item"/>
    <s v="N/A"/>
    <x v="43"/>
    <x v="43"/>
    <m/>
    <x v="1"/>
  </r>
  <r>
    <n v="2663"/>
    <x v="14"/>
    <x v="0"/>
    <s v="Line Item"/>
    <s v="N/A"/>
    <x v="44"/>
    <x v="44"/>
    <m/>
    <x v="1"/>
  </r>
  <r>
    <n v="2664"/>
    <x v="14"/>
    <x v="0"/>
    <s v="Line Item"/>
    <s v="N/A"/>
    <x v="45"/>
    <x v="45"/>
    <m/>
    <x v="1"/>
  </r>
  <r>
    <n v="2665"/>
    <x v="14"/>
    <x v="0"/>
    <s v="Line Item"/>
    <s v="N/A"/>
    <x v="46"/>
    <x v="46"/>
    <m/>
    <x v="1"/>
  </r>
  <r>
    <n v="2666"/>
    <x v="14"/>
    <x v="0"/>
    <s v="Line Item"/>
    <s v="N/A"/>
    <x v="47"/>
    <x v="47"/>
    <m/>
    <x v="1"/>
  </r>
  <r>
    <n v="2667"/>
    <x v="14"/>
    <x v="0"/>
    <s v="Line Item"/>
    <s v="N/A"/>
    <x v="48"/>
    <x v="48"/>
    <m/>
    <x v="1"/>
  </r>
  <r>
    <n v="2668"/>
    <x v="14"/>
    <x v="0"/>
    <s v="Line Item"/>
    <s v="N/A"/>
    <x v="49"/>
    <x v="49"/>
    <m/>
    <x v="1"/>
  </r>
  <r>
    <n v="2669"/>
    <x v="14"/>
    <x v="0"/>
    <s v="Line Item"/>
    <s v="N/A"/>
    <x v="50"/>
    <x v="50"/>
    <m/>
    <x v="1"/>
  </r>
  <r>
    <n v="2670"/>
    <x v="14"/>
    <x v="0"/>
    <s v="Line Item"/>
    <s v="N/A"/>
    <x v="51"/>
    <x v="51"/>
    <m/>
    <x v="1"/>
  </r>
  <r>
    <n v="2671"/>
    <x v="14"/>
    <x v="0"/>
    <s v="Total"/>
    <s v="N/A"/>
    <x v="52"/>
    <x v="52"/>
    <m/>
    <x v="444"/>
  </r>
  <r>
    <n v="2672"/>
    <x v="14"/>
    <x v="1"/>
    <s v="Line Item"/>
    <s v="Management"/>
    <x v="53"/>
    <x v="53"/>
    <n v="0.3"/>
    <x v="445"/>
  </r>
  <r>
    <n v="2673"/>
    <x v="14"/>
    <x v="1"/>
    <s v="Line Item"/>
    <s v="Management"/>
    <x v="54"/>
    <x v="54"/>
    <n v="0.04"/>
    <x v="446"/>
  </r>
  <r>
    <n v="2674"/>
    <x v="14"/>
    <x v="1"/>
    <s v="Line Item"/>
    <s v="Management"/>
    <x v="55"/>
    <x v="55"/>
    <m/>
    <x v="1"/>
  </r>
  <r>
    <n v="2675"/>
    <x v="14"/>
    <x v="1"/>
    <s v="Line Item"/>
    <s v="Management"/>
    <x v="56"/>
    <x v="56"/>
    <n v="0.03"/>
    <x v="447"/>
  </r>
  <r>
    <n v="2676"/>
    <x v="14"/>
    <x v="1"/>
    <s v="Line Item"/>
    <s v="Direct Care"/>
    <x v="57"/>
    <x v="57"/>
    <m/>
    <x v="1"/>
  </r>
  <r>
    <n v="2677"/>
    <x v="14"/>
    <x v="1"/>
    <s v="Line Item"/>
    <s v="Direct Care"/>
    <x v="58"/>
    <x v="58"/>
    <m/>
    <x v="1"/>
  </r>
  <r>
    <n v="2678"/>
    <x v="14"/>
    <x v="1"/>
    <s v="Line Item"/>
    <s v="Direct Care"/>
    <x v="59"/>
    <x v="59"/>
    <m/>
    <x v="1"/>
  </r>
  <r>
    <n v="2679"/>
    <x v="14"/>
    <x v="1"/>
    <s v="Line Item"/>
    <s v="Direct Care"/>
    <x v="60"/>
    <x v="60"/>
    <m/>
    <x v="1"/>
  </r>
  <r>
    <n v="2680"/>
    <x v="14"/>
    <x v="1"/>
    <s v="Line Item"/>
    <s v="Direct Care"/>
    <x v="61"/>
    <x v="61"/>
    <m/>
    <x v="1"/>
  </r>
  <r>
    <n v="2681"/>
    <x v="14"/>
    <x v="1"/>
    <s v="Line Item"/>
    <s v="Direct Care"/>
    <x v="62"/>
    <x v="62"/>
    <m/>
    <x v="1"/>
  </r>
  <r>
    <n v="2682"/>
    <x v="14"/>
    <x v="1"/>
    <s v="Line Item"/>
    <s v="Direct Care"/>
    <x v="63"/>
    <x v="63"/>
    <m/>
    <x v="1"/>
  </r>
  <r>
    <n v="2683"/>
    <x v="14"/>
    <x v="1"/>
    <s v="Line Item"/>
    <s v="Direct Care"/>
    <x v="64"/>
    <x v="64"/>
    <m/>
    <x v="1"/>
  </r>
  <r>
    <n v="2684"/>
    <x v="14"/>
    <x v="1"/>
    <s v="Line Item"/>
    <s v="Direct Care"/>
    <x v="65"/>
    <x v="65"/>
    <m/>
    <x v="1"/>
  </r>
  <r>
    <n v="2685"/>
    <x v="14"/>
    <x v="1"/>
    <s v="Line Item"/>
    <s v="Direct Care"/>
    <x v="66"/>
    <x v="66"/>
    <m/>
    <x v="1"/>
  </r>
  <r>
    <n v="2686"/>
    <x v="14"/>
    <x v="1"/>
    <s v="Line Item"/>
    <s v="Direct Care"/>
    <x v="67"/>
    <x v="67"/>
    <m/>
    <x v="1"/>
  </r>
  <r>
    <n v="2687"/>
    <x v="14"/>
    <x v="1"/>
    <s v="Line Item"/>
    <s v="Direct Care"/>
    <x v="68"/>
    <x v="68"/>
    <m/>
    <x v="1"/>
  </r>
  <r>
    <n v="2688"/>
    <x v="14"/>
    <x v="1"/>
    <s v="Line Item"/>
    <s v="Direct Care"/>
    <x v="69"/>
    <x v="69"/>
    <m/>
    <x v="1"/>
  </r>
  <r>
    <n v="2689"/>
    <x v="14"/>
    <x v="1"/>
    <s v="Line Item"/>
    <s v="Direct Care"/>
    <x v="70"/>
    <x v="70"/>
    <m/>
    <x v="1"/>
  </r>
  <r>
    <n v="2690"/>
    <x v="14"/>
    <x v="1"/>
    <s v="Line Item"/>
    <s v="Direct Care"/>
    <x v="71"/>
    <x v="71"/>
    <m/>
    <x v="1"/>
  </r>
  <r>
    <n v="2691"/>
    <x v="14"/>
    <x v="1"/>
    <s v="Line Item"/>
    <s v="Direct Care"/>
    <x v="72"/>
    <x v="72"/>
    <m/>
    <x v="1"/>
  </r>
  <r>
    <n v="2692"/>
    <x v="14"/>
    <x v="1"/>
    <s v="Line Item"/>
    <s v="Direct Care"/>
    <x v="73"/>
    <x v="73"/>
    <m/>
    <x v="1"/>
  </r>
  <r>
    <n v="2693"/>
    <x v="14"/>
    <x v="1"/>
    <s v="Line Item"/>
    <s v="Direct Care"/>
    <x v="74"/>
    <x v="74"/>
    <m/>
    <x v="1"/>
  </r>
  <r>
    <n v="2694"/>
    <x v="14"/>
    <x v="1"/>
    <s v="Line Item"/>
    <s v="Direct Care"/>
    <x v="75"/>
    <x v="75"/>
    <m/>
    <x v="1"/>
  </r>
  <r>
    <n v="2695"/>
    <x v="14"/>
    <x v="1"/>
    <s v="Line Item"/>
    <s v="Direct Care"/>
    <x v="76"/>
    <x v="76"/>
    <m/>
    <x v="1"/>
  </r>
  <r>
    <n v="2696"/>
    <x v="14"/>
    <x v="1"/>
    <s v="Line Item"/>
    <s v="Direct Care"/>
    <x v="77"/>
    <x v="77"/>
    <m/>
    <x v="1"/>
  </r>
  <r>
    <n v="2697"/>
    <x v="14"/>
    <x v="1"/>
    <s v="Line Item"/>
    <s v="Direct Care"/>
    <x v="78"/>
    <x v="78"/>
    <m/>
    <x v="1"/>
  </r>
  <r>
    <n v="2698"/>
    <x v="14"/>
    <x v="1"/>
    <s v="Line Item"/>
    <s v="Direct Care"/>
    <x v="79"/>
    <x v="79"/>
    <m/>
    <x v="1"/>
  </r>
  <r>
    <n v="2699"/>
    <x v="14"/>
    <x v="1"/>
    <s v="Line Item"/>
    <s v="Direct Care"/>
    <x v="80"/>
    <x v="80"/>
    <m/>
    <x v="1"/>
  </r>
  <r>
    <n v="2700"/>
    <x v="14"/>
    <x v="1"/>
    <s v="Line Item"/>
    <s v="Direct Care"/>
    <x v="81"/>
    <x v="81"/>
    <m/>
    <x v="1"/>
  </r>
  <r>
    <n v="2701"/>
    <x v="14"/>
    <x v="1"/>
    <s v="Line Item"/>
    <s v="Direct Care"/>
    <x v="82"/>
    <x v="82"/>
    <n v="2.17"/>
    <x v="448"/>
  </r>
  <r>
    <n v="2702"/>
    <x v="14"/>
    <x v="1"/>
    <s v="Line Item"/>
    <s v="Direct Care"/>
    <x v="83"/>
    <x v="83"/>
    <m/>
    <x v="1"/>
  </r>
  <r>
    <n v="2703"/>
    <x v="14"/>
    <x v="1"/>
    <s v="Line Item"/>
    <s v="Direct Care"/>
    <x v="84"/>
    <x v="84"/>
    <m/>
    <x v="1"/>
  </r>
  <r>
    <n v="2704"/>
    <x v="14"/>
    <x v="1"/>
    <s v="Line Item"/>
    <s v="Direct Care"/>
    <x v="85"/>
    <x v="85"/>
    <m/>
    <x v="1"/>
  </r>
  <r>
    <n v="2705"/>
    <x v="14"/>
    <x v="1"/>
    <s v="Line Item"/>
    <s v="Direct Care"/>
    <x v="86"/>
    <x v="86"/>
    <m/>
    <x v="1"/>
  </r>
  <r>
    <n v="2706"/>
    <x v="14"/>
    <x v="1"/>
    <s v="Line Item"/>
    <s v="Clerical/Support"/>
    <x v="87"/>
    <x v="87"/>
    <n v="0.16"/>
    <x v="449"/>
  </r>
  <r>
    <n v="2707"/>
    <x v="14"/>
    <x v="1"/>
    <s v="Line Item"/>
    <s v="Clerical/Support"/>
    <x v="88"/>
    <x v="88"/>
    <n v="0.21"/>
    <x v="450"/>
  </r>
  <r>
    <n v="2708"/>
    <x v="14"/>
    <x v="1"/>
    <s v="Line Item"/>
    <s v="Clerical/Support"/>
    <x v="89"/>
    <x v="89"/>
    <m/>
    <x v="1"/>
  </r>
  <r>
    <n v="2709"/>
    <x v="14"/>
    <x v="1"/>
    <s v="Line Item"/>
    <s v="N/A"/>
    <x v="90"/>
    <x v="90"/>
    <s v="XXXXXX"/>
    <x v="451"/>
  </r>
  <r>
    <n v="2710"/>
    <x v="14"/>
    <x v="1"/>
    <s v="Total"/>
    <s v="N/A"/>
    <x v="91"/>
    <x v="91"/>
    <n v="2.91"/>
    <x v="452"/>
  </r>
  <r>
    <n v="2711"/>
    <x v="14"/>
    <x v="2"/>
    <s v="Total"/>
    <s v="N/A"/>
    <x v="92"/>
    <x v="92"/>
    <n v="2.91"/>
    <x v="452"/>
  </r>
  <r>
    <n v="2712"/>
    <x v="14"/>
    <x v="2"/>
    <s v="Line Item"/>
    <s v="N/A"/>
    <x v="93"/>
    <x v="93"/>
    <m/>
    <x v="1"/>
  </r>
  <r>
    <n v="2713"/>
    <x v="14"/>
    <x v="2"/>
    <s v="Line Item"/>
    <s v="N/A"/>
    <x v="94"/>
    <x v="94"/>
    <m/>
    <x v="1"/>
  </r>
  <r>
    <n v="2714"/>
    <x v="14"/>
    <x v="2"/>
    <s v="Line Item"/>
    <s v="N/A"/>
    <x v="95"/>
    <x v="95"/>
    <m/>
    <x v="1"/>
  </r>
  <r>
    <n v="2715"/>
    <x v="14"/>
    <x v="2"/>
    <s v="Line Item"/>
    <s v="N/A"/>
    <x v="96"/>
    <x v="96"/>
    <m/>
    <x v="1"/>
  </r>
  <r>
    <n v="2716"/>
    <x v="14"/>
    <x v="2"/>
    <s v="Total"/>
    <s v="N/A"/>
    <x v="97"/>
    <x v="97"/>
    <n v="0"/>
    <x v="19"/>
  </r>
  <r>
    <n v="2717"/>
    <x v="14"/>
    <x v="2"/>
    <s v="Line Item"/>
    <s v="N/A"/>
    <x v="98"/>
    <x v="98"/>
    <m/>
    <x v="1"/>
  </r>
  <r>
    <n v="2718"/>
    <x v="14"/>
    <x v="2"/>
    <s v="Total"/>
    <s v="N/A"/>
    <x v="99"/>
    <x v="99"/>
    <n v="2.91"/>
    <x v="452"/>
  </r>
  <r>
    <n v="2719"/>
    <x v="14"/>
    <x v="2"/>
    <s v="Line Item"/>
    <s v="N/A"/>
    <x v="100"/>
    <x v="100"/>
    <m/>
    <x v="453"/>
  </r>
  <r>
    <n v="2720"/>
    <x v="14"/>
    <x v="2"/>
    <s v="Line Item"/>
    <s v="N/A"/>
    <x v="101"/>
    <x v="101"/>
    <m/>
    <x v="454"/>
  </r>
  <r>
    <n v="2721"/>
    <x v="14"/>
    <x v="2"/>
    <s v="Line Item"/>
    <s v="N/A"/>
    <x v="102"/>
    <x v="102"/>
    <m/>
    <x v="455"/>
  </r>
  <r>
    <n v="2722"/>
    <x v="14"/>
    <x v="2"/>
    <s v="Total"/>
    <s v="N/A"/>
    <x v="103"/>
    <x v="103"/>
    <m/>
    <x v="456"/>
  </r>
  <r>
    <n v="2723"/>
    <x v="14"/>
    <x v="2"/>
    <s v="Line Item"/>
    <s v="N/A"/>
    <x v="104"/>
    <x v="104"/>
    <m/>
    <x v="457"/>
  </r>
  <r>
    <n v="2724"/>
    <x v="14"/>
    <x v="2"/>
    <s v="Line Item"/>
    <s v="N/A"/>
    <x v="105"/>
    <x v="105"/>
    <m/>
    <x v="458"/>
  </r>
  <r>
    <n v="2725"/>
    <x v="14"/>
    <x v="2"/>
    <s v="Line Item"/>
    <s v="N/A"/>
    <x v="106"/>
    <x v="106"/>
    <m/>
    <x v="459"/>
  </r>
  <r>
    <n v="2726"/>
    <x v="14"/>
    <x v="2"/>
    <s v="Line Item"/>
    <s v="N/A"/>
    <x v="107"/>
    <x v="107"/>
    <m/>
    <x v="460"/>
  </r>
  <r>
    <n v="2727"/>
    <x v="14"/>
    <x v="2"/>
    <s v="Total"/>
    <s v="N/A"/>
    <x v="108"/>
    <x v="108"/>
    <m/>
    <x v="461"/>
  </r>
  <r>
    <n v="2728"/>
    <x v="14"/>
    <x v="2"/>
    <s v="Line Item"/>
    <s v="N/A"/>
    <x v="109"/>
    <x v="109"/>
    <m/>
    <x v="1"/>
  </r>
  <r>
    <n v="2729"/>
    <x v="14"/>
    <x v="2"/>
    <s v="Line Item"/>
    <s v="N/A"/>
    <x v="110"/>
    <x v="110"/>
    <m/>
    <x v="1"/>
  </r>
  <r>
    <n v="2730"/>
    <x v="14"/>
    <x v="2"/>
    <s v="Line Item"/>
    <s v="N/A"/>
    <x v="111"/>
    <x v="111"/>
    <m/>
    <x v="1"/>
  </r>
  <r>
    <n v="2731"/>
    <x v="14"/>
    <x v="2"/>
    <s v="Line Item"/>
    <s v="N/A"/>
    <x v="112"/>
    <x v="112"/>
    <m/>
    <x v="1"/>
  </r>
  <r>
    <n v="2732"/>
    <x v="14"/>
    <x v="2"/>
    <s v="Line Item"/>
    <s v="N/A"/>
    <x v="113"/>
    <x v="113"/>
    <m/>
    <x v="462"/>
  </r>
  <r>
    <n v="2733"/>
    <x v="14"/>
    <x v="2"/>
    <s v="Line Item"/>
    <s v="N/A"/>
    <x v="114"/>
    <x v="114"/>
    <m/>
    <x v="463"/>
  </r>
  <r>
    <n v="2734"/>
    <x v="14"/>
    <x v="2"/>
    <s v="Line Item"/>
    <s v="N/A"/>
    <x v="115"/>
    <x v="115"/>
    <m/>
    <x v="464"/>
  </r>
  <r>
    <n v="2735"/>
    <x v="14"/>
    <x v="2"/>
    <s v="Line Item"/>
    <s v="N/A"/>
    <x v="116"/>
    <x v="116"/>
    <m/>
    <x v="1"/>
  </r>
  <r>
    <n v="2736"/>
    <x v="14"/>
    <x v="2"/>
    <s v="Line Item"/>
    <s v="N/A"/>
    <x v="117"/>
    <x v="117"/>
    <m/>
    <x v="465"/>
  </r>
  <r>
    <n v="2737"/>
    <x v="14"/>
    <x v="2"/>
    <s v="Line Item"/>
    <s v="N/A"/>
    <x v="118"/>
    <x v="118"/>
    <m/>
    <x v="466"/>
  </r>
  <r>
    <n v="2738"/>
    <x v="14"/>
    <x v="2"/>
    <s v="Line Item"/>
    <s v="N/A"/>
    <x v="119"/>
    <x v="119"/>
    <m/>
    <x v="1"/>
  </r>
  <r>
    <n v="2739"/>
    <x v="14"/>
    <x v="2"/>
    <s v="Line Item"/>
    <s v="N/A"/>
    <x v="120"/>
    <x v="120"/>
    <m/>
    <x v="467"/>
  </r>
  <r>
    <n v="2740"/>
    <x v="14"/>
    <x v="2"/>
    <s v="Line Item"/>
    <s v="N/A"/>
    <x v="121"/>
    <x v="121"/>
    <m/>
    <x v="1"/>
  </r>
  <r>
    <n v="2741"/>
    <x v="14"/>
    <x v="2"/>
    <s v="Line Item"/>
    <s v="N/A"/>
    <x v="122"/>
    <x v="122"/>
    <m/>
    <x v="1"/>
  </r>
  <r>
    <n v="2742"/>
    <x v="14"/>
    <x v="2"/>
    <s v="Line Item"/>
    <s v="N/A"/>
    <x v="123"/>
    <x v="123"/>
    <m/>
    <x v="1"/>
  </r>
  <r>
    <n v="2743"/>
    <x v="14"/>
    <x v="2"/>
    <s v="Line Item"/>
    <s v="N/A"/>
    <x v="124"/>
    <x v="124"/>
    <m/>
    <x v="468"/>
  </r>
  <r>
    <n v="2744"/>
    <x v="14"/>
    <x v="2"/>
    <s v="Line Item"/>
    <s v="N/A"/>
    <x v="125"/>
    <x v="125"/>
    <m/>
    <x v="1"/>
  </r>
  <r>
    <n v="2745"/>
    <x v="14"/>
    <x v="2"/>
    <s v="Line Item"/>
    <s v="N/A"/>
    <x v="126"/>
    <x v="126"/>
    <m/>
    <x v="1"/>
  </r>
  <r>
    <n v="2746"/>
    <x v="14"/>
    <x v="2"/>
    <s v="Total"/>
    <s v="N/A"/>
    <x v="127"/>
    <x v="127"/>
    <m/>
    <x v="469"/>
  </r>
  <r>
    <n v="2747"/>
    <x v="14"/>
    <x v="2"/>
    <s v="Line Item"/>
    <s v="N/A"/>
    <x v="128"/>
    <x v="128"/>
    <m/>
    <x v="470"/>
  </r>
  <r>
    <n v="2748"/>
    <x v="14"/>
    <x v="2"/>
    <s v="Line Item"/>
    <s v="N/A"/>
    <x v="129"/>
    <x v="129"/>
    <m/>
    <x v="1"/>
  </r>
  <r>
    <n v="2749"/>
    <x v="14"/>
    <x v="2"/>
    <s v="Line Item"/>
    <s v="N/A"/>
    <x v="130"/>
    <x v="130"/>
    <m/>
    <x v="471"/>
  </r>
  <r>
    <n v="2750"/>
    <x v="14"/>
    <x v="2"/>
    <s v="Line Item"/>
    <s v="N/A"/>
    <x v="131"/>
    <x v="131"/>
    <m/>
    <x v="472"/>
  </r>
  <r>
    <n v="2751"/>
    <x v="14"/>
    <x v="2"/>
    <s v="Line Item"/>
    <s v="N/A"/>
    <x v="132"/>
    <x v="132"/>
    <m/>
    <x v="1"/>
  </r>
  <r>
    <n v="2752"/>
    <x v="14"/>
    <x v="2"/>
    <s v="Line Item"/>
    <s v="N/A"/>
    <x v="133"/>
    <x v="133"/>
    <m/>
    <x v="1"/>
  </r>
  <r>
    <n v="2753"/>
    <x v="14"/>
    <x v="2"/>
    <s v="Total"/>
    <s v="N/A"/>
    <x v="134"/>
    <x v="134"/>
    <m/>
    <x v="473"/>
  </r>
  <r>
    <n v="2754"/>
    <x v="14"/>
    <x v="2"/>
    <s v="Line Item"/>
    <s v="N/A"/>
    <x v="135"/>
    <x v="135"/>
    <m/>
    <x v="474"/>
  </r>
  <r>
    <n v="2755"/>
    <x v="14"/>
    <x v="2"/>
    <s v="Total"/>
    <s v="N/A"/>
    <x v="136"/>
    <x v="136"/>
    <m/>
    <x v="475"/>
  </r>
  <r>
    <n v="2756"/>
    <x v="14"/>
    <x v="2"/>
    <s v="Line Item"/>
    <s v="N/A"/>
    <x v="137"/>
    <x v="137"/>
    <m/>
    <x v="1"/>
  </r>
  <r>
    <n v="2757"/>
    <x v="14"/>
    <x v="2"/>
    <s v="Line Item"/>
    <s v="N/A"/>
    <x v="138"/>
    <x v="138"/>
    <m/>
    <x v="1"/>
  </r>
  <r>
    <n v="2758"/>
    <x v="14"/>
    <x v="2"/>
    <s v="Total"/>
    <s v="N/A"/>
    <x v="139"/>
    <x v="139"/>
    <m/>
    <x v="475"/>
  </r>
  <r>
    <n v="2759"/>
    <x v="14"/>
    <x v="2"/>
    <s v="Total"/>
    <s v="N/A"/>
    <x v="140"/>
    <x v="140"/>
    <m/>
    <x v="444"/>
  </r>
  <r>
    <n v="2760"/>
    <x v="14"/>
    <x v="2"/>
    <s v="Line Item"/>
    <s v="N/A"/>
    <x v="141"/>
    <x v="141"/>
    <m/>
    <x v="476"/>
  </r>
  <r>
    <n v="2761"/>
    <x v="14"/>
    <x v="3"/>
    <s v="Line Item"/>
    <s v="N/A"/>
    <x v="142"/>
    <x v="142"/>
    <m/>
    <x v="1"/>
  </r>
  <r>
    <n v="2762"/>
    <x v="14"/>
    <x v="3"/>
    <s v="Line Item"/>
    <s v="N/A"/>
    <x v="143"/>
    <x v="143"/>
    <m/>
    <x v="1"/>
  </r>
  <r>
    <n v="2763"/>
    <x v="14"/>
    <x v="3"/>
    <s v="Line Item"/>
    <s v="N/A"/>
    <x v="144"/>
    <x v="144"/>
    <m/>
    <x v="1"/>
  </r>
  <r>
    <n v="2764"/>
    <x v="14"/>
    <x v="3"/>
    <s v="Line Item"/>
    <s v="N/A"/>
    <x v="145"/>
    <x v="145"/>
    <m/>
    <x v="1"/>
  </r>
  <r>
    <n v="2765"/>
    <x v="14"/>
    <x v="3"/>
    <s v="Line Item"/>
    <s v="N/A"/>
    <x v="146"/>
    <x v="146"/>
    <m/>
    <x v="1"/>
  </r>
  <r>
    <n v="2766"/>
    <x v="14"/>
    <x v="3"/>
    <s v="Line Item"/>
    <s v="N/A"/>
    <x v="147"/>
    <x v="147"/>
    <m/>
    <x v="1"/>
  </r>
  <r>
    <n v="2767"/>
    <x v="14"/>
    <x v="3"/>
    <s v="Line Item"/>
    <s v="N/A"/>
    <x v="148"/>
    <x v="148"/>
    <m/>
    <x v="1"/>
  </r>
  <r>
    <n v="2768"/>
    <x v="14"/>
    <x v="3"/>
    <s v="Total"/>
    <s v="N/A"/>
    <x v="149"/>
    <x v="149"/>
    <m/>
    <x v="19"/>
  </r>
  <r>
    <n v="2769"/>
    <x v="14"/>
    <x v="3"/>
    <s v="Total"/>
    <s v="N/A"/>
    <x v="150"/>
    <x v="150"/>
    <m/>
    <x v="19"/>
  </r>
  <r>
    <n v="2770"/>
    <x v="14"/>
    <x v="3"/>
    <s v="Line Item"/>
    <s v="N/A"/>
    <x v="151"/>
    <x v="151"/>
    <m/>
    <x v="19"/>
  </r>
  <r>
    <n v="2771"/>
    <x v="14"/>
    <x v="3"/>
    <s v="Line Item"/>
    <s v="N/A"/>
    <x v="152"/>
    <x v="152"/>
    <m/>
    <x v="1"/>
  </r>
  <r>
    <n v="2772"/>
    <x v="14"/>
    <x v="3"/>
    <s v="Line Item"/>
    <s v="N/A"/>
    <x v="153"/>
    <x v="153"/>
    <m/>
    <x v="19"/>
  </r>
  <r>
    <n v="2773"/>
    <x v="15"/>
    <x v="0"/>
    <s v="Line Item"/>
    <s v="N/A"/>
    <x v="0"/>
    <x v="0"/>
    <m/>
    <x v="1"/>
  </r>
  <r>
    <n v="2774"/>
    <x v="15"/>
    <x v="0"/>
    <s v="Line Item"/>
    <s v="N/A"/>
    <x v="1"/>
    <x v="1"/>
    <m/>
    <x v="1"/>
  </r>
  <r>
    <n v="2775"/>
    <x v="15"/>
    <x v="0"/>
    <s v="Line Item"/>
    <s v="N/A"/>
    <x v="2"/>
    <x v="2"/>
    <m/>
    <x v="1"/>
  </r>
  <r>
    <n v="2776"/>
    <x v="15"/>
    <x v="0"/>
    <s v="Total"/>
    <s v="N/A"/>
    <x v="3"/>
    <x v="3"/>
    <m/>
    <x v="19"/>
  </r>
  <r>
    <n v="2777"/>
    <x v="15"/>
    <x v="0"/>
    <s v="Line Item"/>
    <s v="N/A"/>
    <x v="4"/>
    <x v="4"/>
    <m/>
    <x v="1"/>
  </r>
  <r>
    <n v="2778"/>
    <x v="15"/>
    <x v="0"/>
    <s v="Line Item"/>
    <s v="N/A"/>
    <x v="5"/>
    <x v="5"/>
    <m/>
    <x v="1"/>
  </r>
  <r>
    <n v="2779"/>
    <x v="15"/>
    <x v="0"/>
    <s v="Total"/>
    <s v="N/A"/>
    <x v="6"/>
    <x v="6"/>
    <m/>
    <x v="19"/>
  </r>
  <r>
    <n v="2780"/>
    <x v="15"/>
    <x v="0"/>
    <s v="Line Item"/>
    <s v="N/A"/>
    <x v="7"/>
    <x v="7"/>
    <m/>
    <x v="1"/>
  </r>
  <r>
    <n v="2781"/>
    <x v="15"/>
    <x v="0"/>
    <s v="Line Item"/>
    <s v="N/A"/>
    <x v="8"/>
    <x v="8"/>
    <m/>
    <x v="1"/>
  </r>
  <r>
    <n v="2782"/>
    <x v="15"/>
    <x v="0"/>
    <s v="Line Item"/>
    <s v="N/A"/>
    <x v="9"/>
    <x v="9"/>
    <m/>
    <x v="1"/>
  </r>
  <r>
    <n v="2783"/>
    <x v="15"/>
    <x v="0"/>
    <s v="Line Item"/>
    <s v="N/A"/>
    <x v="10"/>
    <x v="10"/>
    <m/>
    <x v="477"/>
  </r>
  <r>
    <n v="2784"/>
    <x v="15"/>
    <x v="0"/>
    <s v="Line Item"/>
    <s v="N/A"/>
    <x v="11"/>
    <x v="11"/>
    <m/>
    <x v="1"/>
  </r>
  <r>
    <n v="2785"/>
    <x v="15"/>
    <x v="0"/>
    <s v="Line Item"/>
    <s v="N/A"/>
    <x v="12"/>
    <x v="12"/>
    <m/>
    <x v="1"/>
  </r>
  <r>
    <n v="2786"/>
    <x v="15"/>
    <x v="0"/>
    <s v="Line Item"/>
    <s v="N/A"/>
    <x v="13"/>
    <x v="13"/>
    <m/>
    <x v="1"/>
  </r>
  <r>
    <n v="2787"/>
    <x v="15"/>
    <x v="0"/>
    <s v="Line Item"/>
    <s v="N/A"/>
    <x v="14"/>
    <x v="14"/>
    <m/>
    <x v="1"/>
  </r>
  <r>
    <n v="2788"/>
    <x v="15"/>
    <x v="0"/>
    <s v="Line Item"/>
    <s v="N/A"/>
    <x v="15"/>
    <x v="15"/>
    <m/>
    <x v="1"/>
  </r>
  <r>
    <n v="2789"/>
    <x v="15"/>
    <x v="0"/>
    <s v="Line Item"/>
    <s v="N/A"/>
    <x v="16"/>
    <x v="16"/>
    <m/>
    <x v="1"/>
  </r>
  <r>
    <n v="2790"/>
    <x v="15"/>
    <x v="0"/>
    <s v="Line Item"/>
    <s v="N/A"/>
    <x v="17"/>
    <x v="17"/>
    <m/>
    <x v="1"/>
  </r>
  <r>
    <n v="2791"/>
    <x v="15"/>
    <x v="0"/>
    <s v="Line Item"/>
    <s v="N/A"/>
    <x v="18"/>
    <x v="18"/>
    <m/>
    <x v="1"/>
  </r>
  <r>
    <n v="2792"/>
    <x v="15"/>
    <x v="0"/>
    <s v="Line Item"/>
    <s v="N/A"/>
    <x v="19"/>
    <x v="19"/>
    <m/>
    <x v="1"/>
  </r>
  <r>
    <n v="2793"/>
    <x v="15"/>
    <x v="0"/>
    <s v="Line Item"/>
    <s v="N/A"/>
    <x v="20"/>
    <x v="20"/>
    <m/>
    <x v="1"/>
  </r>
  <r>
    <n v="2794"/>
    <x v="15"/>
    <x v="0"/>
    <s v="Line Item"/>
    <s v="N/A"/>
    <x v="21"/>
    <x v="21"/>
    <m/>
    <x v="1"/>
  </r>
  <r>
    <n v="2795"/>
    <x v="15"/>
    <x v="0"/>
    <s v="Line Item"/>
    <s v="N/A"/>
    <x v="22"/>
    <x v="22"/>
    <m/>
    <x v="1"/>
  </r>
  <r>
    <n v="2796"/>
    <x v="15"/>
    <x v="0"/>
    <s v="Line Item"/>
    <s v="N/A"/>
    <x v="23"/>
    <x v="23"/>
    <m/>
    <x v="1"/>
  </r>
  <r>
    <n v="2797"/>
    <x v="15"/>
    <x v="0"/>
    <s v="Line Item"/>
    <s v="N/A"/>
    <x v="24"/>
    <x v="24"/>
    <m/>
    <x v="1"/>
  </r>
  <r>
    <n v="2798"/>
    <x v="15"/>
    <x v="0"/>
    <s v="Line Item"/>
    <s v="N/A"/>
    <x v="25"/>
    <x v="25"/>
    <m/>
    <x v="1"/>
  </r>
  <r>
    <n v="2799"/>
    <x v="15"/>
    <x v="0"/>
    <s v="Line Item"/>
    <s v="N/A"/>
    <x v="26"/>
    <x v="26"/>
    <m/>
    <x v="1"/>
  </r>
  <r>
    <n v="2800"/>
    <x v="15"/>
    <x v="0"/>
    <s v="Line Item"/>
    <s v="N/A"/>
    <x v="27"/>
    <x v="27"/>
    <m/>
    <x v="1"/>
  </r>
  <r>
    <n v="2801"/>
    <x v="15"/>
    <x v="0"/>
    <s v="Line Item"/>
    <s v="N/A"/>
    <x v="28"/>
    <x v="28"/>
    <m/>
    <x v="478"/>
  </r>
  <r>
    <n v="2802"/>
    <x v="15"/>
    <x v="0"/>
    <s v="Line Item"/>
    <s v="N/A"/>
    <x v="29"/>
    <x v="29"/>
    <m/>
    <x v="1"/>
  </r>
  <r>
    <n v="2803"/>
    <x v="15"/>
    <x v="0"/>
    <s v="Line Item"/>
    <s v="N/A"/>
    <x v="30"/>
    <x v="30"/>
    <m/>
    <x v="1"/>
  </r>
  <r>
    <n v="2804"/>
    <x v="15"/>
    <x v="0"/>
    <s v="Line Item"/>
    <s v="N/A"/>
    <x v="31"/>
    <x v="31"/>
    <m/>
    <x v="1"/>
  </r>
  <r>
    <n v="2805"/>
    <x v="15"/>
    <x v="0"/>
    <s v="Line Item"/>
    <s v="N/A"/>
    <x v="32"/>
    <x v="32"/>
    <m/>
    <x v="1"/>
  </r>
  <r>
    <n v="2806"/>
    <x v="15"/>
    <x v="0"/>
    <s v="Line Item"/>
    <s v="N/A"/>
    <x v="33"/>
    <x v="33"/>
    <m/>
    <x v="1"/>
  </r>
  <r>
    <n v="2807"/>
    <x v="15"/>
    <x v="0"/>
    <s v="Line Item"/>
    <s v="N/A"/>
    <x v="34"/>
    <x v="34"/>
    <m/>
    <x v="1"/>
  </r>
  <r>
    <n v="2808"/>
    <x v="15"/>
    <x v="0"/>
    <s v="Line Item"/>
    <s v="N/A"/>
    <x v="35"/>
    <x v="35"/>
    <m/>
    <x v="1"/>
  </r>
  <r>
    <n v="2809"/>
    <x v="15"/>
    <x v="0"/>
    <s v="Line Item"/>
    <s v="N/A"/>
    <x v="36"/>
    <x v="36"/>
    <m/>
    <x v="1"/>
  </r>
  <r>
    <n v="2810"/>
    <x v="15"/>
    <x v="0"/>
    <s v="Line Item"/>
    <s v="N/A"/>
    <x v="37"/>
    <x v="37"/>
    <m/>
    <x v="1"/>
  </r>
  <r>
    <n v="2811"/>
    <x v="15"/>
    <x v="0"/>
    <s v="Line Item"/>
    <s v="N/A"/>
    <x v="38"/>
    <x v="38"/>
    <m/>
    <x v="1"/>
  </r>
  <r>
    <n v="2812"/>
    <x v="15"/>
    <x v="0"/>
    <s v="Line Item"/>
    <s v="N/A"/>
    <x v="39"/>
    <x v="39"/>
    <m/>
    <x v="1"/>
  </r>
  <r>
    <n v="2813"/>
    <x v="15"/>
    <x v="0"/>
    <s v="Line Item"/>
    <s v="N/A"/>
    <x v="40"/>
    <x v="40"/>
    <m/>
    <x v="1"/>
  </r>
  <r>
    <n v="2814"/>
    <x v="15"/>
    <x v="0"/>
    <s v="Line Item"/>
    <s v="N/A"/>
    <x v="41"/>
    <x v="41"/>
    <m/>
    <x v="1"/>
  </r>
  <r>
    <n v="2815"/>
    <x v="15"/>
    <x v="0"/>
    <s v="Total"/>
    <s v="N/A"/>
    <x v="42"/>
    <x v="42"/>
    <m/>
    <x v="479"/>
  </r>
  <r>
    <n v="2816"/>
    <x v="15"/>
    <x v="0"/>
    <s v="Line Item"/>
    <s v="N/A"/>
    <x v="43"/>
    <x v="43"/>
    <m/>
    <x v="1"/>
  </r>
  <r>
    <n v="2817"/>
    <x v="15"/>
    <x v="0"/>
    <s v="Line Item"/>
    <s v="N/A"/>
    <x v="44"/>
    <x v="44"/>
    <m/>
    <x v="1"/>
  </r>
  <r>
    <n v="2818"/>
    <x v="15"/>
    <x v="0"/>
    <s v="Line Item"/>
    <s v="N/A"/>
    <x v="45"/>
    <x v="45"/>
    <m/>
    <x v="1"/>
  </r>
  <r>
    <n v="2819"/>
    <x v="15"/>
    <x v="0"/>
    <s v="Line Item"/>
    <s v="N/A"/>
    <x v="46"/>
    <x v="46"/>
    <m/>
    <x v="1"/>
  </r>
  <r>
    <n v="2820"/>
    <x v="15"/>
    <x v="0"/>
    <s v="Line Item"/>
    <s v="N/A"/>
    <x v="47"/>
    <x v="47"/>
    <m/>
    <x v="1"/>
  </r>
  <r>
    <n v="2821"/>
    <x v="15"/>
    <x v="0"/>
    <s v="Line Item"/>
    <s v="N/A"/>
    <x v="48"/>
    <x v="48"/>
    <m/>
    <x v="1"/>
  </r>
  <r>
    <n v="2822"/>
    <x v="15"/>
    <x v="0"/>
    <s v="Line Item"/>
    <s v="N/A"/>
    <x v="49"/>
    <x v="49"/>
    <m/>
    <x v="1"/>
  </r>
  <r>
    <n v="2823"/>
    <x v="15"/>
    <x v="0"/>
    <s v="Line Item"/>
    <s v="N/A"/>
    <x v="50"/>
    <x v="50"/>
    <m/>
    <x v="1"/>
  </r>
  <r>
    <n v="2824"/>
    <x v="15"/>
    <x v="0"/>
    <s v="Line Item"/>
    <s v="N/A"/>
    <x v="51"/>
    <x v="51"/>
    <m/>
    <x v="1"/>
  </r>
  <r>
    <n v="2825"/>
    <x v="15"/>
    <x v="0"/>
    <s v="Total"/>
    <s v="N/A"/>
    <x v="52"/>
    <x v="52"/>
    <m/>
    <x v="479"/>
  </r>
  <r>
    <n v="2826"/>
    <x v="15"/>
    <x v="1"/>
    <s v="Line Item"/>
    <s v="Management"/>
    <x v="53"/>
    <x v="53"/>
    <m/>
    <x v="1"/>
  </r>
  <r>
    <n v="2827"/>
    <x v="15"/>
    <x v="1"/>
    <s v="Line Item"/>
    <s v="Management"/>
    <x v="54"/>
    <x v="54"/>
    <n v="0.13"/>
    <x v="480"/>
  </r>
  <r>
    <n v="2828"/>
    <x v="15"/>
    <x v="1"/>
    <s v="Line Item"/>
    <s v="Management"/>
    <x v="55"/>
    <x v="55"/>
    <m/>
    <x v="1"/>
  </r>
  <r>
    <n v="2829"/>
    <x v="15"/>
    <x v="1"/>
    <s v="Line Item"/>
    <s v="Management"/>
    <x v="56"/>
    <x v="56"/>
    <m/>
    <x v="1"/>
  </r>
  <r>
    <n v="2830"/>
    <x v="15"/>
    <x v="1"/>
    <s v="Line Item"/>
    <s v="Direct Care"/>
    <x v="57"/>
    <x v="57"/>
    <m/>
    <x v="1"/>
  </r>
  <r>
    <n v="2831"/>
    <x v="15"/>
    <x v="1"/>
    <s v="Line Item"/>
    <s v="Direct Care"/>
    <x v="58"/>
    <x v="58"/>
    <m/>
    <x v="1"/>
  </r>
  <r>
    <n v="2832"/>
    <x v="15"/>
    <x v="1"/>
    <s v="Line Item"/>
    <s v="Direct Care"/>
    <x v="59"/>
    <x v="59"/>
    <m/>
    <x v="1"/>
  </r>
  <r>
    <n v="2833"/>
    <x v="15"/>
    <x v="1"/>
    <s v="Line Item"/>
    <s v="Direct Care"/>
    <x v="60"/>
    <x v="60"/>
    <m/>
    <x v="1"/>
  </r>
  <r>
    <n v="2834"/>
    <x v="15"/>
    <x v="1"/>
    <s v="Line Item"/>
    <s v="Direct Care"/>
    <x v="61"/>
    <x v="61"/>
    <m/>
    <x v="1"/>
  </r>
  <r>
    <n v="2835"/>
    <x v="15"/>
    <x v="1"/>
    <s v="Line Item"/>
    <s v="Direct Care"/>
    <x v="62"/>
    <x v="62"/>
    <m/>
    <x v="1"/>
  </r>
  <r>
    <n v="2836"/>
    <x v="15"/>
    <x v="1"/>
    <s v="Line Item"/>
    <s v="Direct Care"/>
    <x v="63"/>
    <x v="63"/>
    <m/>
    <x v="1"/>
  </r>
  <r>
    <n v="2837"/>
    <x v="15"/>
    <x v="1"/>
    <s v="Line Item"/>
    <s v="Direct Care"/>
    <x v="64"/>
    <x v="64"/>
    <m/>
    <x v="1"/>
  </r>
  <r>
    <n v="2838"/>
    <x v="15"/>
    <x v="1"/>
    <s v="Line Item"/>
    <s v="Direct Care"/>
    <x v="65"/>
    <x v="65"/>
    <m/>
    <x v="1"/>
  </r>
  <r>
    <n v="2839"/>
    <x v="15"/>
    <x v="1"/>
    <s v="Line Item"/>
    <s v="Direct Care"/>
    <x v="66"/>
    <x v="66"/>
    <m/>
    <x v="1"/>
  </r>
  <r>
    <n v="2840"/>
    <x v="15"/>
    <x v="1"/>
    <s v="Line Item"/>
    <s v="Direct Care"/>
    <x v="67"/>
    <x v="67"/>
    <m/>
    <x v="1"/>
  </r>
  <r>
    <n v="2841"/>
    <x v="15"/>
    <x v="1"/>
    <s v="Line Item"/>
    <s v="Direct Care"/>
    <x v="68"/>
    <x v="68"/>
    <m/>
    <x v="1"/>
  </r>
  <r>
    <n v="2842"/>
    <x v="15"/>
    <x v="1"/>
    <s v="Line Item"/>
    <s v="Direct Care"/>
    <x v="69"/>
    <x v="69"/>
    <m/>
    <x v="1"/>
  </r>
  <r>
    <n v="2843"/>
    <x v="15"/>
    <x v="1"/>
    <s v="Line Item"/>
    <s v="Direct Care"/>
    <x v="70"/>
    <x v="70"/>
    <m/>
    <x v="1"/>
  </r>
  <r>
    <n v="2844"/>
    <x v="15"/>
    <x v="1"/>
    <s v="Line Item"/>
    <s v="Direct Care"/>
    <x v="71"/>
    <x v="71"/>
    <m/>
    <x v="1"/>
  </r>
  <r>
    <n v="2845"/>
    <x v="15"/>
    <x v="1"/>
    <s v="Line Item"/>
    <s v="Direct Care"/>
    <x v="72"/>
    <x v="72"/>
    <m/>
    <x v="1"/>
  </r>
  <r>
    <n v="2846"/>
    <x v="15"/>
    <x v="1"/>
    <s v="Line Item"/>
    <s v="Direct Care"/>
    <x v="73"/>
    <x v="73"/>
    <m/>
    <x v="1"/>
  </r>
  <r>
    <n v="2847"/>
    <x v="15"/>
    <x v="1"/>
    <s v="Line Item"/>
    <s v="Direct Care"/>
    <x v="74"/>
    <x v="74"/>
    <m/>
    <x v="1"/>
  </r>
  <r>
    <n v="2848"/>
    <x v="15"/>
    <x v="1"/>
    <s v="Line Item"/>
    <s v="Direct Care"/>
    <x v="75"/>
    <x v="75"/>
    <m/>
    <x v="1"/>
  </r>
  <r>
    <n v="2849"/>
    <x v="15"/>
    <x v="1"/>
    <s v="Line Item"/>
    <s v="Direct Care"/>
    <x v="76"/>
    <x v="76"/>
    <m/>
    <x v="1"/>
  </r>
  <r>
    <n v="2850"/>
    <x v="15"/>
    <x v="1"/>
    <s v="Line Item"/>
    <s v="Direct Care"/>
    <x v="77"/>
    <x v="77"/>
    <m/>
    <x v="1"/>
  </r>
  <r>
    <n v="2851"/>
    <x v="15"/>
    <x v="1"/>
    <s v="Line Item"/>
    <s v="Direct Care"/>
    <x v="78"/>
    <x v="78"/>
    <m/>
    <x v="1"/>
  </r>
  <r>
    <n v="2852"/>
    <x v="15"/>
    <x v="1"/>
    <s v="Line Item"/>
    <s v="Direct Care"/>
    <x v="79"/>
    <x v="79"/>
    <m/>
    <x v="1"/>
  </r>
  <r>
    <n v="2853"/>
    <x v="15"/>
    <x v="1"/>
    <s v="Line Item"/>
    <s v="Direct Care"/>
    <x v="80"/>
    <x v="80"/>
    <m/>
    <x v="1"/>
  </r>
  <r>
    <n v="2854"/>
    <x v="15"/>
    <x v="1"/>
    <s v="Line Item"/>
    <s v="Direct Care"/>
    <x v="81"/>
    <x v="81"/>
    <m/>
    <x v="1"/>
  </r>
  <r>
    <n v="2855"/>
    <x v="15"/>
    <x v="1"/>
    <s v="Line Item"/>
    <s v="Direct Care"/>
    <x v="82"/>
    <x v="82"/>
    <n v="0.01"/>
    <x v="481"/>
  </r>
  <r>
    <n v="2856"/>
    <x v="15"/>
    <x v="1"/>
    <s v="Line Item"/>
    <s v="Direct Care"/>
    <x v="83"/>
    <x v="83"/>
    <m/>
    <x v="1"/>
  </r>
  <r>
    <n v="2857"/>
    <x v="15"/>
    <x v="1"/>
    <s v="Line Item"/>
    <s v="Direct Care"/>
    <x v="84"/>
    <x v="84"/>
    <n v="1"/>
    <x v="482"/>
  </r>
  <r>
    <n v="2858"/>
    <x v="15"/>
    <x v="1"/>
    <s v="Line Item"/>
    <s v="Direct Care"/>
    <x v="85"/>
    <x v="85"/>
    <n v="0.32"/>
    <x v="483"/>
  </r>
  <r>
    <n v="2859"/>
    <x v="15"/>
    <x v="1"/>
    <s v="Line Item"/>
    <s v="Direct Care"/>
    <x v="86"/>
    <x v="86"/>
    <m/>
    <x v="1"/>
  </r>
  <r>
    <n v="2860"/>
    <x v="15"/>
    <x v="1"/>
    <s v="Line Item"/>
    <s v="Clerical/Support"/>
    <x v="87"/>
    <x v="87"/>
    <m/>
    <x v="1"/>
  </r>
  <r>
    <n v="2861"/>
    <x v="15"/>
    <x v="1"/>
    <s v="Line Item"/>
    <s v="Clerical/Support"/>
    <x v="88"/>
    <x v="88"/>
    <m/>
    <x v="1"/>
  </r>
  <r>
    <n v="2862"/>
    <x v="15"/>
    <x v="1"/>
    <s v="Line Item"/>
    <s v="Clerical/Support"/>
    <x v="89"/>
    <x v="89"/>
    <m/>
    <x v="1"/>
  </r>
  <r>
    <n v="2863"/>
    <x v="15"/>
    <x v="1"/>
    <s v="Line Item"/>
    <s v="N/A"/>
    <x v="90"/>
    <x v="90"/>
    <s v="XXXXXX"/>
    <x v="1"/>
  </r>
  <r>
    <n v="2864"/>
    <x v="15"/>
    <x v="1"/>
    <s v="Total"/>
    <s v="N/A"/>
    <x v="91"/>
    <x v="91"/>
    <n v="1.4600000000000002"/>
    <x v="484"/>
  </r>
  <r>
    <n v="2865"/>
    <x v="15"/>
    <x v="2"/>
    <s v="Total"/>
    <s v="N/A"/>
    <x v="92"/>
    <x v="92"/>
    <n v="1.4600000000000002"/>
    <x v="484"/>
  </r>
  <r>
    <n v="2866"/>
    <x v="15"/>
    <x v="2"/>
    <s v="Line Item"/>
    <s v="N/A"/>
    <x v="93"/>
    <x v="93"/>
    <m/>
    <x v="1"/>
  </r>
  <r>
    <n v="2867"/>
    <x v="15"/>
    <x v="2"/>
    <s v="Line Item"/>
    <s v="N/A"/>
    <x v="94"/>
    <x v="94"/>
    <m/>
    <x v="1"/>
  </r>
  <r>
    <n v="2868"/>
    <x v="15"/>
    <x v="2"/>
    <s v="Line Item"/>
    <s v="N/A"/>
    <x v="95"/>
    <x v="95"/>
    <m/>
    <x v="1"/>
  </r>
  <r>
    <n v="2869"/>
    <x v="15"/>
    <x v="2"/>
    <s v="Line Item"/>
    <s v="N/A"/>
    <x v="96"/>
    <x v="96"/>
    <m/>
    <x v="1"/>
  </r>
  <r>
    <n v="2870"/>
    <x v="15"/>
    <x v="2"/>
    <s v="Total"/>
    <s v="N/A"/>
    <x v="97"/>
    <x v="97"/>
    <n v="0"/>
    <x v="19"/>
  </r>
  <r>
    <n v="2871"/>
    <x v="15"/>
    <x v="2"/>
    <s v="Line Item"/>
    <s v="N/A"/>
    <x v="98"/>
    <x v="98"/>
    <m/>
    <x v="1"/>
  </r>
  <r>
    <n v="2872"/>
    <x v="15"/>
    <x v="2"/>
    <s v="Total"/>
    <s v="N/A"/>
    <x v="99"/>
    <x v="99"/>
    <n v="1.4600000000000002"/>
    <x v="484"/>
  </r>
  <r>
    <n v="2873"/>
    <x v="15"/>
    <x v="2"/>
    <s v="Line Item"/>
    <s v="N/A"/>
    <x v="100"/>
    <x v="100"/>
    <m/>
    <x v="485"/>
  </r>
  <r>
    <n v="2874"/>
    <x v="15"/>
    <x v="2"/>
    <s v="Line Item"/>
    <s v="N/A"/>
    <x v="101"/>
    <x v="101"/>
    <m/>
    <x v="486"/>
  </r>
  <r>
    <n v="2875"/>
    <x v="15"/>
    <x v="2"/>
    <s v="Line Item"/>
    <s v="N/A"/>
    <x v="102"/>
    <x v="102"/>
    <m/>
    <x v="1"/>
  </r>
  <r>
    <n v="2876"/>
    <x v="15"/>
    <x v="2"/>
    <s v="Total"/>
    <s v="N/A"/>
    <x v="103"/>
    <x v="103"/>
    <m/>
    <x v="487"/>
  </r>
  <r>
    <n v="2877"/>
    <x v="15"/>
    <x v="2"/>
    <s v="Line Item"/>
    <s v="N/A"/>
    <x v="104"/>
    <x v="104"/>
    <m/>
    <x v="488"/>
  </r>
  <r>
    <n v="2878"/>
    <x v="15"/>
    <x v="2"/>
    <s v="Line Item"/>
    <s v="N/A"/>
    <x v="105"/>
    <x v="105"/>
    <m/>
    <x v="1"/>
  </r>
  <r>
    <n v="2879"/>
    <x v="15"/>
    <x v="2"/>
    <s v="Line Item"/>
    <s v="N/A"/>
    <x v="106"/>
    <x v="106"/>
    <m/>
    <x v="1"/>
  </r>
  <r>
    <n v="2880"/>
    <x v="15"/>
    <x v="2"/>
    <s v="Line Item"/>
    <s v="N/A"/>
    <x v="107"/>
    <x v="107"/>
    <m/>
    <x v="1"/>
  </r>
  <r>
    <n v="2881"/>
    <x v="15"/>
    <x v="2"/>
    <s v="Total"/>
    <s v="N/A"/>
    <x v="108"/>
    <x v="108"/>
    <m/>
    <x v="488"/>
  </r>
  <r>
    <n v="2882"/>
    <x v="15"/>
    <x v="2"/>
    <s v="Line Item"/>
    <s v="N/A"/>
    <x v="109"/>
    <x v="109"/>
    <m/>
    <x v="1"/>
  </r>
  <r>
    <n v="2883"/>
    <x v="15"/>
    <x v="2"/>
    <s v="Line Item"/>
    <s v="N/A"/>
    <x v="110"/>
    <x v="110"/>
    <m/>
    <x v="1"/>
  </r>
  <r>
    <n v="2884"/>
    <x v="15"/>
    <x v="2"/>
    <s v="Line Item"/>
    <s v="N/A"/>
    <x v="111"/>
    <x v="111"/>
    <m/>
    <x v="1"/>
  </r>
  <r>
    <n v="2885"/>
    <x v="15"/>
    <x v="2"/>
    <s v="Line Item"/>
    <s v="N/A"/>
    <x v="112"/>
    <x v="112"/>
    <m/>
    <x v="1"/>
  </r>
  <r>
    <n v="2886"/>
    <x v="15"/>
    <x v="2"/>
    <s v="Line Item"/>
    <s v="N/A"/>
    <x v="113"/>
    <x v="113"/>
    <m/>
    <x v="1"/>
  </r>
  <r>
    <n v="2887"/>
    <x v="15"/>
    <x v="2"/>
    <s v="Line Item"/>
    <s v="N/A"/>
    <x v="114"/>
    <x v="114"/>
    <m/>
    <x v="1"/>
  </r>
  <r>
    <n v="2888"/>
    <x v="15"/>
    <x v="2"/>
    <s v="Line Item"/>
    <s v="N/A"/>
    <x v="115"/>
    <x v="115"/>
    <m/>
    <x v="489"/>
  </r>
  <r>
    <n v="2889"/>
    <x v="15"/>
    <x v="2"/>
    <s v="Line Item"/>
    <s v="N/A"/>
    <x v="116"/>
    <x v="116"/>
    <m/>
    <x v="1"/>
  </r>
  <r>
    <n v="2890"/>
    <x v="15"/>
    <x v="2"/>
    <s v="Line Item"/>
    <s v="N/A"/>
    <x v="117"/>
    <x v="117"/>
    <m/>
    <x v="1"/>
  </r>
  <r>
    <n v="2891"/>
    <x v="15"/>
    <x v="2"/>
    <s v="Line Item"/>
    <s v="N/A"/>
    <x v="118"/>
    <x v="118"/>
    <m/>
    <x v="1"/>
  </r>
  <r>
    <n v="2892"/>
    <x v="15"/>
    <x v="2"/>
    <s v="Line Item"/>
    <s v="N/A"/>
    <x v="119"/>
    <x v="119"/>
    <m/>
    <x v="1"/>
  </r>
  <r>
    <n v="2893"/>
    <x v="15"/>
    <x v="2"/>
    <s v="Line Item"/>
    <s v="N/A"/>
    <x v="120"/>
    <x v="120"/>
    <m/>
    <x v="110"/>
  </r>
  <r>
    <n v="2894"/>
    <x v="15"/>
    <x v="2"/>
    <s v="Line Item"/>
    <s v="N/A"/>
    <x v="121"/>
    <x v="121"/>
    <m/>
    <x v="1"/>
  </r>
  <r>
    <n v="2895"/>
    <x v="15"/>
    <x v="2"/>
    <s v="Line Item"/>
    <s v="N/A"/>
    <x v="122"/>
    <x v="122"/>
    <m/>
    <x v="1"/>
  </r>
  <r>
    <n v="2896"/>
    <x v="15"/>
    <x v="2"/>
    <s v="Line Item"/>
    <s v="N/A"/>
    <x v="123"/>
    <x v="123"/>
    <m/>
    <x v="1"/>
  </r>
  <r>
    <n v="2897"/>
    <x v="15"/>
    <x v="2"/>
    <s v="Line Item"/>
    <s v="N/A"/>
    <x v="124"/>
    <x v="124"/>
    <m/>
    <x v="490"/>
  </r>
  <r>
    <n v="2898"/>
    <x v="15"/>
    <x v="2"/>
    <s v="Line Item"/>
    <s v="N/A"/>
    <x v="125"/>
    <x v="125"/>
    <m/>
    <x v="1"/>
  </r>
  <r>
    <n v="2899"/>
    <x v="15"/>
    <x v="2"/>
    <s v="Line Item"/>
    <s v="N/A"/>
    <x v="126"/>
    <x v="126"/>
    <m/>
    <x v="1"/>
  </r>
  <r>
    <n v="2900"/>
    <x v="15"/>
    <x v="2"/>
    <s v="Total"/>
    <s v="N/A"/>
    <x v="127"/>
    <x v="127"/>
    <m/>
    <x v="453"/>
  </r>
  <r>
    <n v="2901"/>
    <x v="15"/>
    <x v="2"/>
    <s v="Line Item"/>
    <s v="N/A"/>
    <x v="128"/>
    <x v="128"/>
    <m/>
    <x v="1"/>
  </r>
  <r>
    <n v="2902"/>
    <x v="15"/>
    <x v="2"/>
    <s v="Line Item"/>
    <s v="N/A"/>
    <x v="129"/>
    <x v="129"/>
    <m/>
    <x v="1"/>
  </r>
  <r>
    <n v="2903"/>
    <x v="15"/>
    <x v="2"/>
    <s v="Line Item"/>
    <s v="N/A"/>
    <x v="130"/>
    <x v="130"/>
    <m/>
    <x v="1"/>
  </r>
  <r>
    <n v="2904"/>
    <x v="15"/>
    <x v="2"/>
    <s v="Line Item"/>
    <s v="N/A"/>
    <x v="131"/>
    <x v="131"/>
    <m/>
    <x v="1"/>
  </r>
  <r>
    <n v="2905"/>
    <x v="15"/>
    <x v="2"/>
    <s v="Line Item"/>
    <s v="N/A"/>
    <x v="132"/>
    <x v="132"/>
    <m/>
    <x v="1"/>
  </r>
  <r>
    <n v="2906"/>
    <x v="15"/>
    <x v="2"/>
    <s v="Line Item"/>
    <s v="N/A"/>
    <x v="133"/>
    <x v="133"/>
    <m/>
    <x v="1"/>
  </r>
  <r>
    <n v="2907"/>
    <x v="15"/>
    <x v="2"/>
    <s v="Total"/>
    <s v="N/A"/>
    <x v="134"/>
    <x v="134"/>
    <m/>
    <x v="19"/>
  </r>
  <r>
    <n v="2908"/>
    <x v="15"/>
    <x v="2"/>
    <s v="Line Item"/>
    <s v="N/A"/>
    <x v="135"/>
    <x v="135"/>
    <m/>
    <x v="491"/>
  </r>
  <r>
    <n v="2909"/>
    <x v="15"/>
    <x v="2"/>
    <s v="Total"/>
    <s v="N/A"/>
    <x v="136"/>
    <x v="136"/>
    <m/>
    <x v="492"/>
  </r>
  <r>
    <n v="2910"/>
    <x v="15"/>
    <x v="2"/>
    <s v="Line Item"/>
    <s v="N/A"/>
    <x v="137"/>
    <x v="137"/>
    <m/>
    <x v="1"/>
  </r>
  <r>
    <n v="2911"/>
    <x v="15"/>
    <x v="2"/>
    <s v="Line Item"/>
    <s v="N/A"/>
    <x v="138"/>
    <x v="138"/>
    <m/>
    <x v="1"/>
  </r>
  <r>
    <n v="2912"/>
    <x v="15"/>
    <x v="2"/>
    <s v="Total"/>
    <s v="N/A"/>
    <x v="139"/>
    <x v="139"/>
    <m/>
    <x v="492"/>
  </r>
  <r>
    <n v="2913"/>
    <x v="15"/>
    <x v="2"/>
    <s v="Total"/>
    <s v="N/A"/>
    <x v="140"/>
    <x v="140"/>
    <m/>
    <x v="479"/>
  </r>
  <r>
    <n v="2914"/>
    <x v="15"/>
    <x v="2"/>
    <s v="Line Item"/>
    <s v="N/A"/>
    <x v="141"/>
    <x v="141"/>
    <m/>
    <x v="493"/>
  </r>
  <r>
    <n v="2915"/>
    <x v="15"/>
    <x v="3"/>
    <s v="Line Item"/>
    <s v="N/A"/>
    <x v="142"/>
    <x v="142"/>
    <m/>
    <x v="1"/>
  </r>
  <r>
    <n v="2916"/>
    <x v="15"/>
    <x v="3"/>
    <s v="Line Item"/>
    <s v="N/A"/>
    <x v="143"/>
    <x v="143"/>
    <m/>
    <x v="1"/>
  </r>
  <r>
    <n v="2917"/>
    <x v="15"/>
    <x v="3"/>
    <s v="Line Item"/>
    <s v="N/A"/>
    <x v="144"/>
    <x v="144"/>
    <m/>
    <x v="1"/>
  </r>
  <r>
    <n v="2918"/>
    <x v="15"/>
    <x v="3"/>
    <s v="Line Item"/>
    <s v="N/A"/>
    <x v="145"/>
    <x v="145"/>
    <m/>
    <x v="1"/>
  </r>
  <r>
    <n v="2919"/>
    <x v="15"/>
    <x v="3"/>
    <s v="Line Item"/>
    <s v="N/A"/>
    <x v="146"/>
    <x v="146"/>
    <m/>
    <x v="1"/>
  </r>
  <r>
    <n v="2920"/>
    <x v="15"/>
    <x v="3"/>
    <s v="Line Item"/>
    <s v="N/A"/>
    <x v="147"/>
    <x v="147"/>
    <m/>
    <x v="1"/>
  </r>
  <r>
    <n v="2921"/>
    <x v="15"/>
    <x v="3"/>
    <s v="Line Item"/>
    <s v="N/A"/>
    <x v="148"/>
    <x v="148"/>
    <m/>
    <x v="1"/>
  </r>
  <r>
    <n v="2922"/>
    <x v="15"/>
    <x v="3"/>
    <s v="Total"/>
    <s v="N/A"/>
    <x v="149"/>
    <x v="149"/>
    <m/>
    <x v="19"/>
  </r>
  <r>
    <n v="2923"/>
    <x v="15"/>
    <x v="3"/>
    <s v="Total"/>
    <s v="N/A"/>
    <x v="150"/>
    <x v="150"/>
    <m/>
    <x v="19"/>
  </r>
  <r>
    <n v="2924"/>
    <x v="15"/>
    <x v="3"/>
    <s v="Line Item"/>
    <s v="N/A"/>
    <x v="151"/>
    <x v="151"/>
    <m/>
    <x v="19"/>
  </r>
  <r>
    <n v="2925"/>
    <x v="15"/>
    <x v="3"/>
    <s v="Line Item"/>
    <s v="N/A"/>
    <x v="152"/>
    <x v="152"/>
    <m/>
    <x v="1"/>
  </r>
  <r>
    <n v="2926"/>
    <x v="15"/>
    <x v="3"/>
    <s v="Line Item"/>
    <s v="N/A"/>
    <x v="153"/>
    <x v="153"/>
    <m/>
    <x v="19"/>
  </r>
  <r>
    <m/>
    <x v="16"/>
    <x v="0"/>
    <s v="Line Item"/>
    <s v="N/A"/>
    <x v="0"/>
    <x v="0"/>
    <m/>
    <x v="1"/>
  </r>
  <r>
    <m/>
    <x v="16"/>
    <x v="0"/>
    <s v="Line Item"/>
    <s v="N/A"/>
    <x v="1"/>
    <x v="1"/>
    <m/>
    <x v="1"/>
  </r>
  <r>
    <m/>
    <x v="16"/>
    <x v="0"/>
    <s v="Line Item"/>
    <s v="N/A"/>
    <x v="2"/>
    <x v="2"/>
    <m/>
    <x v="1"/>
  </r>
  <r>
    <m/>
    <x v="16"/>
    <x v="0"/>
    <s v="Total"/>
    <s v="N/A"/>
    <x v="3"/>
    <x v="3"/>
    <m/>
    <x v="19"/>
  </r>
  <r>
    <m/>
    <x v="16"/>
    <x v="0"/>
    <s v="Line Item"/>
    <s v="N/A"/>
    <x v="4"/>
    <x v="4"/>
    <m/>
    <x v="1"/>
  </r>
  <r>
    <m/>
    <x v="16"/>
    <x v="0"/>
    <s v="Line Item"/>
    <s v="N/A"/>
    <x v="5"/>
    <x v="5"/>
    <m/>
    <x v="1"/>
  </r>
  <r>
    <m/>
    <x v="16"/>
    <x v="0"/>
    <s v="Total"/>
    <s v="N/A"/>
    <x v="6"/>
    <x v="6"/>
    <m/>
    <x v="19"/>
  </r>
  <r>
    <m/>
    <x v="16"/>
    <x v="0"/>
    <s v="Line Item"/>
    <s v="N/A"/>
    <x v="7"/>
    <x v="7"/>
    <m/>
    <x v="1"/>
  </r>
  <r>
    <m/>
    <x v="16"/>
    <x v="0"/>
    <s v="Line Item"/>
    <s v="N/A"/>
    <x v="8"/>
    <x v="8"/>
    <m/>
    <x v="1"/>
  </r>
  <r>
    <m/>
    <x v="16"/>
    <x v="0"/>
    <s v="Line Item"/>
    <s v="N/A"/>
    <x v="9"/>
    <x v="9"/>
    <m/>
    <x v="1"/>
  </r>
  <r>
    <m/>
    <x v="16"/>
    <x v="0"/>
    <s v="Line Item"/>
    <s v="N/A"/>
    <x v="10"/>
    <x v="10"/>
    <m/>
    <x v="494"/>
  </r>
  <r>
    <m/>
    <x v="16"/>
    <x v="0"/>
    <s v="Line Item"/>
    <s v="N/A"/>
    <x v="11"/>
    <x v="11"/>
    <m/>
    <x v="1"/>
  </r>
  <r>
    <m/>
    <x v="16"/>
    <x v="0"/>
    <s v="Line Item"/>
    <s v="N/A"/>
    <x v="12"/>
    <x v="12"/>
    <m/>
    <x v="1"/>
  </r>
  <r>
    <m/>
    <x v="16"/>
    <x v="0"/>
    <s v="Line Item"/>
    <s v="N/A"/>
    <x v="13"/>
    <x v="13"/>
    <m/>
    <x v="1"/>
  </r>
  <r>
    <m/>
    <x v="16"/>
    <x v="0"/>
    <s v="Line Item"/>
    <s v="N/A"/>
    <x v="14"/>
    <x v="14"/>
    <m/>
    <x v="1"/>
  </r>
  <r>
    <m/>
    <x v="16"/>
    <x v="0"/>
    <s v="Line Item"/>
    <s v="N/A"/>
    <x v="15"/>
    <x v="15"/>
    <m/>
    <x v="1"/>
  </r>
  <r>
    <m/>
    <x v="16"/>
    <x v="0"/>
    <s v="Line Item"/>
    <s v="N/A"/>
    <x v="16"/>
    <x v="16"/>
    <m/>
    <x v="1"/>
  </r>
  <r>
    <m/>
    <x v="16"/>
    <x v="0"/>
    <s v="Line Item"/>
    <s v="N/A"/>
    <x v="17"/>
    <x v="17"/>
    <m/>
    <x v="1"/>
  </r>
  <r>
    <m/>
    <x v="16"/>
    <x v="0"/>
    <s v="Line Item"/>
    <s v="N/A"/>
    <x v="18"/>
    <x v="18"/>
    <m/>
    <x v="1"/>
  </r>
  <r>
    <m/>
    <x v="16"/>
    <x v="0"/>
    <s v="Line Item"/>
    <s v="N/A"/>
    <x v="19"/>
    <x v="19"/>
    <m/>
    <x v="1"/>
  </r>
  <r>
    <m/>
    <x v="16"/>
    <x v="0"/>
    <s v="Line Item"/>
    <s v="N/A"/>
    <x v="20"/>
    <x v="20"/>
    <m/>
    <x v="1"/>
  </r>
  <r>
    <m/>
    <x v="16"/>
    <x v="0"/>
    <s v="Line Item"/>
    <s v="N/A"/>
    <x v="21"/>
    <x v="21"/>
    <m/>
    <x v="1"/>
  </r>
  <r>
    <m/>
    <x v="16"/>
    <x v="0"/>
    <s v="Line Item"/>
    <s v="N/A"/>
    <x v="22"/>
    <x v="22"/>
    <m/>
    <x v="1"/>
  </r>
  <r>
    <m/>
    <x v="16"/>
    <x v="0"/>
    <s v="Line Item"/>
    <s v="N/A"/>
    <x v="23"/>
    <x v="23"/>
    <m/>
    <x v="1"/>
  </r>
  <r>
    <m/>
    <x v="16"/>
    <x v="0"/>
    <s v="Line Item"/>
    <s v="N/A"/>
    <x v="24"/>
    <x v="24"/>
    <m/>
    <x v="1"/>
  </r>
  <r>
    <m/>
    <x v="16"/>
    <x v="0"/>
    <s v="Line Item"/>
    <s v="N/A"/>
    <x v="25"/>
    <x v="25"/>
    <m/>
    <x v="1"/>
  </r>
  <r>
    <m/>
    <x v="16"/>
    <x v="0"/>
    <s v="Line Item"/>
    <s v="N/A"/>
    <x v="26"/>
    <x v="26"/>
    <m/>
    <x v="1"/>
  </r>
  <r>
    <m/>
    <x v="16"/>
    <x v="0"/>
    <s v="Line Item"/>
    <s v="N/A"/>
    <x v="27"/>
    <x v="27"/>
    <m/>
    <x v="1"/>
  </r>
  <r>
    <m/>
    <x v="16"/>
    <x v="0"/>
    <s v="Line Item"/>
    <s v="N/A"/>
    <x v="28"/>
    <x v="28"/>
    <m/>
    <x v="1"/>
  </r>
  <r>
    <m/>
    <x v="16"/>
    <x v="0"/>
    <s v="Line Item"/>
    <s v="N/A"/>
    <x v="29"/>
    <x v="29"/>
    <m/>
    <x v="1"/>
  </r>
  <r>
    <m/>
    <x v="16"/>
    <x v="0"/>
    <s v="Line Item"/>
    <s v="N/A"/>
    <x v="30"/>
    <x v="30"/>
    <m/>
    <x v="1"/>
  </r>
  <r>
    <m/>
    <x v="16"/>
    <x v="0"/>
    <s v="Line Item"/>
    <s v="N/A"/>
    <x v="31"/>
    <x v="31"/>
    <m/>
    <x v="1"/>
  </r>
  <r>
    <m/>
    <x v="16"/>
    <x v="0"/>
    <s v="Line Item"/>
    <s v="N/A"/>
    <x v="32"/>
    <x v="32"/>
    <m/>
    <x v="1"/>
  </r>
  <r>
    <m/>
    <x v="16"/>
    <x v="0"/>
    <s v="Line Item"/>
    <s v="N/A"/>
    <x v="33"/>
    <x v="33"/>
    <m/>
    <x v="1"/>
  </r>
  <r>
    <m/>
    <x v="16"/>
    <x v="0"/>
    <s v="Line Item"/>
    <s v="N/A"/>
    <x v="34"/>
    <x v="34"/>
    <m/>
    <x v="1"/>
  </r>
  <r>
    <m/>
    <x v="16"/>
    <x v="0"/>
    <s v="Line Item"/>
    <s v="N/A"/>
    <x v="35"/>
    <x v="35"/>
    <m/>
    <x v="1"/>
  </r>
  <r>
    <m/>
    <x v="16"/>
    <x v="0"/>
    <s v="Line Item"/>
    <s v="N/A"/>
    <x v="36"/>
    <x v="36"/>
    <m/>
    <x v="1"/>
  </r>
  <r>
    <m/>
    <x v="16"/>
    <x v="0"/>
    <s v="Line Item"/>
    <s v="N/A"/>
    <x v="37"/>
    <x v="37"/>
    <m/>
    <x v="1"/>
  </r>
  <r>
    <m/>
    <x v="16"/>
    <x v="0"/>
    <s v="Line Item"/>
    <s v="N/A"/>
    <x v="38"/>
    <x v="38"/>
    <m/>
    <x v="1"/>
  </r>
  <r>
    <m/>
    <x v="16"/>
    <x v="0"/>
    <s v="Line Item"/>
    <s v="N/A"/>
    <x v="39"/>
    <x v="39"/>
    <m/>
    <x v="1"/>
  </r>
  <r>
    <m/>
    <x v="16"/>
    <x v="0"/>
    <s v="Line Item"/>
    <s v="N/A"/>
    <x v="40"/>
    <x v="40"/>
    <m/>
    <x v="1"/>
  </r>
  <r>
    <m/>
    <x v="16"/>
    <x v="0"/>
    <s v="Line Item"/>
    <s v="N/A"/>
    <x v="41"/>
    <x v="41"/>
    <m/>
    <x v="1"/>
  </r>
  <r>
    <m/>
    <x v="16"/>
    <x v="0"/>
    <s v="Total"/>
    <s v="N/A"/>
    <x v="42"/>
    <x v="42"/>
    <m/>
    <x v="494"/>
  </r>
  <r>
    <m/>
    <x v="16"/>
    <x v="0"/>
    <s v="Line Item"/>
    <s v="N/A"/>
    <x v="43"/>
    <x v="43"/>
    <m/>
    <x v="1"/>
  </r>
  <r>
    <m/>
    <x v="16"/>
    <x v="0"/>
    <s v="Line Item"/>
    <s v="N/A"/>
    <x v="44"/>
    <x v="44"/>
    <m/>
    <x v="1"/>
  </r>
  <r>
    <m/>
    <x v="16"/>
    <x v="0"/>
    <s v="Line Item"/>
    <s v="N/A"/>
    <x v="45"/>
    <x v="45"/>
    <m/>
    <x v="1"/>
  </r>
  <r>
    <m/>
    <x v="16"/>
    <x v="0"/>
    <s v="Line Item"/>
    <s v="N/A"/>
    <x v="46"/>
    <x v="46"/>
    <m/>
    <x v="1"/>
  </r>
  <r>
    <m/>
    <x v="16"/>
    <x v="0"/>
    <s v="Line Item"/>
    <s v="N/A"/>
    <x v="47"/>
    <x v="47"/>
    <m/>
    <x v="1"/>
  </r>
  <r>
    <m/>
    <x v="16"/>
    <x v="0"/>
    <s v="Line Item"/>
    <s v="N/A"/>
    <x v="48"/>
    <x v="48"/>
    <m/>
    <x v="1"/>
  </r>
  <r>
    <m/>
    <x v="16"/>
    <x v="0"/>
    <s v="Line Item"/>
    <s v="N/A"/>
    <x v="49"/>
    <x v="49"/>
    <m/>
    <x v="1"/>
  </r>
  <r>
    <m/>
    <x v="16"/>
    <x v="0"/>
    <s v="Line Item"/>
    <s v="N/A"/>
    <x v="50"/>
    <x v="50"/>
    <m/>
    <x v="1"/>
  </r>
  <r>
    <m/>
    <x v="16"/>
    <x v="0"/>
    <s v="Line Item"/>
    <s v="N/A"/>
    <x v="51"/>
    <x v="51"/>
    <m/>
    <x v="1"/>
  </r>
  <r>
    <m/>
    <x v="16"/>
    <x v="0"/>
    <s v="Total"/>
    <s v="N/A"/>
    <x v="52"/>
    <x v="52"/>
    <m/>
    <x v="494"/>
  </r>
  <r>
    <m/>
    <x v="16"/>
    <x v="1"/>
    <s v="Line Item"/>
    <s v="Management"/>
    <x v="53"/>
    <x v="53"/>
    <n v="1"/>
    <x v="495"/>
  </r>
  <r>
    <m/>
    <x v="16"/>
    <x v="1"/>
    <s v="Line Item"/>
    <s v="Management"/>
    <x v="54"/>
    <x v="54"/>
    <m/>
    <x v="1"/>
  </r>
  <r>
    <m/>
    <x v="16"/>
    <x v="1"/>
    <s v="Line Item"/>
    <s v="Management"/>
    <x v="55"/>
    <x v="55"/>
    <m/>
    <x v="1"/>
  </r>
  <r>
    <m/>
    <x v="16"/>
    <x v="1"/>
    <s v="Line Item"/>
    <s v="Management"/>
    <x v="56"/>
    <x v="56"/>
    <m/>
    <x v="1"/>
  </r>
  <r>
    <m/>
    <x v="16"/>
    <x v="1"/>
    <s v="Line Item"/>
    <s v="Direct Care"/>
    <x v="57"/>
    <x v="57"/>
    <m/>
    <x v="1"/>
  </r>
  <r>
    <m/>
    <x v="16"/>
    <x v="1"/>
    <s v="Line Item"/>
    <s v="Direct Care"/>
    <x v="58"/>
    <x v="58"/>
    <m/>
    <x v="1"/>
  </r>
  <r>
    <m/>
    <x v="16"/>
    <x v="1"/>
    <s v="Line Item"/>
    <s v="Direct Care"/>
    <x v="59"/>
    <x v="59"/>
    <m/>
    <x v="1"/>
  </r>
  <r>
    <m/>
    <x v="16"/>
    <x v="1"/>
    <s v="Line Item"/>
    <s v="Direct Care"/>
    <x v="60"/>
    <x v="60"/>
    <m/>
    <x v="1"/>
  </r>
  <r>
    <m/>
    <x v="16"/>
    <x v="1"/>
    <s v="Line Item"/>
    <s v="Direct Care"/>
    <x v="61"/>
    <x v="61"/>
    <m/>
    <x v="1"/>
  </r>
  <r>
    <m/>
    <x v="16"/>
    <x v="1"/>
    <s v="Line Item"/>
    <s v="Direct Care"/>
    <x v="62"/>
    <x v="62"/>
    <m/>
    <x v="1"/>
  </r>
  <r>
    <m/>
    <x v="16"/>
    <x v="1"/>
    <s v="Line Item"/>
    <s v="Direct Care"/>
    <x v="63"/>
    <x v="63"/>
    <m/>
    <x v="1"/>
  </r>
  <r>
    <m/>
    <x v="16"/>
    <x v="1"/>
    <s v="Line Item"/>
    <s v="Direct Care"/>
    <x v="64"/>
    <x v="64"/>
    <m/>
    <x v="1"/>
  </r>
  <r>
    <m/>
    <x v="16"/>
    <x v="1"/>
    <s v="Line Item"/>
    <s v="Direct Care"/>
    <x v="65"/>
    <x v="65"/>
    <m/>
    <x v="1"/>
  </r>
  <r>
    <m/>
    <x v="16"/>
    <x v="1"/>
    <s v="Line Item"/>
    <s v="Direct Care"/>
    <x v="66"/>
    <x v="66"/>
    <m/>
    <x v="1"/>
  </r>
  <r>
    <m/>
    <x v="16"/>
    <x v="1"/>
    <s v="Line Item"/>
    <s v="Direct Care"/>
    <x v="67"/>
    <x v="67"/>
    <m/>
    <x v="1"/>
  </r>
  <r>
    <m/>
    <x v="16"/>
    <x v="1"/>
    <s v="Line Item"/>
    <s v="Direct Care"/>
    <x v="68"/>
    <x v="68"/>
    <m/>
    <x v="1"/>
  </r>
  <r>
    <m/>
    <x v="16"/>
    <x v="1"/>
    <s v="Line Item"/>
    <s v="Direct Care"/>
    <x v="69"/>
    <x v="69"/>
    <m/>
    <x v="1"/>
  </r>
  <r>
    <m/>
    <x v="16"/>
    <x v="1"/>
    <s v="Line Item"/>
    <s v="Direct Care"/>
    <x v="70"/>
    <x v="70"/>
    <m/>
    <x v="1"/>
  </r>
  <r>
    <m/>
    <x v="16"/>
    <x v="1"/>
    <s v="Line Item"/>
    <s v="Direct Care"/>
    <x v="71"/>
    <x v="71"/>
    <m/>
    <x v="1"/>
  </r>
  <r>
    <m/>
    <x v="16"/>
    <x v="1"/>
    <s v="Line Item"/>
    <s v="Direct Care"/>
    <x v="72"/>
    <x v="72"/>
    <m/>
    <x v="1"/>
  </r>
  <r>
    <m/>
    <x v="16"/>
    <x v="1"/>
    <s v="Line Item"/>
    <s v="Direct Care"/>
    <x v="73"/>
    <x v="73"/>
    <m/>
    <x v="1"/>
  </r>
  <r>
    <m/>
    <x v="16"/>
    <x v="1"/>
    <s v="Line Item"/>
    <s v="Direct Care"/>
    <x v="74"/>
    <x v="74"/>
    <m/>
    <x v="1"/>
  </r>
  <r>
    <m/>
    <x v="16"/>
    <x v="1"/>
    <s v="Line Item"/>
    <s v="Direct Care"/>
    <x v="75"/>
    <x v="75"/>
    <m/>
    <x v="1"/>
  </r>
  <r>
    <m/>
    <x v="16"/>
    <x v="1"/>
    <s v="Line Item"/>
    <s v="Direct Care"/>
    <x v="76"/>
    <x v="76"/>
    <m/>
    <x v="1"/>
  </r>
  <r>
    <m/>
    <x v="16"/>
    <x v="1"/>
    <s v="Line Item"/>
    <s v="Direct Care"/>
    <x v="77"/>
    <x v="77"/>
    <m/>
    <x v="1"/>
  </r>
  <r>
    <m/>
    <x v="16"/>
    <x v="1"/>
    <s v="Line Item"/>
    <s v="Direct Care"/>
    <x v="78"/>
    <x v="78"/>
    <m/>
    <x v="1"/>
  </r>
  <r>
    <m/>
    <x v="16"/>
    <x v="1"/>
    <s v="Line Item"/>
    <s v="Direct Care"/>
    <x v="79"/>
    <x v="79"/>
    <m/>
    <x v="1"/>
  </r>
  <r>
    <m/>
    <x v="16"/>
    <x v="1"/>
    <s v="Line Item"/>
    <s v="Direct Care"/>
    <x v="80"/>
    <x v="80"/>
    <n v="1"/>
    <x v="496"/>
  </r>
  <r>
    <m/>
    <x v="16"/>
    <x v="1"/>
    <s v="Line Item"/>
    <s v="Direct Care"/>
    <x v="81"/>
    <x v="81"/>
    <m/>
    <x v="1"/>
  </r>
  <r>
    <m/>
    <x v="16"/>
    <x v="1"/>
    <s v="Line Item"/>
    <s v="Direct Care"/>
    <x v="82"/>
    <x v="82"/>
    <m/>
    <x v="1"/>
  </r>
  <r>
    <m/>
    <x v="16"/>
    <x v="1"/>
    <s v="Line Item"/>
    <s v="Direct Care"/>
    <x v="83"/>
    <x v="83"/>
    <m/>
    <x v="1"/>
  </r>
  <r>
    <m/>
    <x v="16"/>
    <x v="1"/>
    <s v="Line Item"/>
    <s v="Direct Care"/>
    <x v="84"/>
    <x v="84"/>
    <m/>
    <x v="1"/>
  </r>
  <r>
    <m/>
    <x v="16"/>
    <x v="1"/>
    <s v="Line Item"/>
    <s v="Direct Care"/>
    <x v="85"/>
    <x v="85"/>
    <n v="1"/>
    <x v="497"/>
  </r>
  <r>
    <m/>
    <x v="16"/>
    <x v="1"/>
    <s v="Line Item"/>
    <s v="Direct Care"/>
    <x v="86"/>
    <x v="86"/>
    <m/>
    <x v="1"/>
  </r>
  <r>
    <m/>
    <x v="16"/>
    <x v="1"/>
    <s v="Line Item"/>
    <s v="Clerical/Support"/>
    <x v="87"/>
    <x v="87"/>
    <m/>
    <x v="1"/>
  </r>
  <r>
    <m/>
    <x v="16"/>
    <x v="1"/>
    <s v="Line Item"/>
    <s v="Clerical/Support"/>
    <x v="88"/>
    <x v="88"/>
    <m/>
    <x v="1"/>
  </r>
  <r>
    <m/>
    <x v="16"/>
    <x v="1"/>
    <s v="Line Item"/>
    <s v="Clerical/Support"/>
    <x v="89"/>
    <x v="89"/>
    <m/>
    <x v="1"/>
  </r>
  <r>
    <m/>
    <x v="16"/>
    <x v="1"/>
    <s v="Line Item"/>
    <s v="N/A"/>
    <x v="90"/>
    <x v="90"/>
    <s v="XXXXXX"/>
    <x v="1"/>
  </r>
  <r>
    <m/>
    <x v="16"/>
    <x v="1"/>
    <s v="Total"/>
    <s v="N/A"/>
    <x v="91"/>
    <x v="91"/>
    <n v="3"/>
    <x v="498"/>
  </r>
  <r>
    <m/>
    <x v="16"/>
    <x v="2"/>
    <s v="Total"/>
    <s v="N/A"/>
    <x v="92"/>
    <x v="92"/>
    <m/>
    <x v="498"/>
  </r>
  <r>
    <m/>
    <x v="16"/>
    <x v="2"/>
    <s v="Line Item"/>
    <s v="N/A"/>
    <x v="93"/>
    <x v="93"/>
    <m/>
    <x v="499"/>
  </r>
  <r>
    <m/>
    <x v="16"/>
    <x v="2"/>
    <s v="Line Item"/>
    <s v="N/A"/>
    <x v="94"/>
    <x v="94"/>
    <m/>
    <x v="1"/>
  </r>
  <r>
    <m/>
    <x v="16"/>
    <x v="2"/>
    <s v="Line Item"/>
    <s v="N/A"/>
    <x v="95"/>
    <x v="95"/>
    <m/>
    <x v="1"/>
  </r>
  <r>
    <m/>
    <x v="16"/>
    <x v="2"/>
    <s v="Line Item"/>
    <s v="N/A"/>
    <x v="96"/>
    <x v="96"/>
    <m/>
    <x v="1"/>
  </r>
  <r>
    <m/>
    <x v="16"/>
    <x v="2"/>
    <s v="Total"/>
    <s v="N/A"/>
    <x v="97"/>
    <x v="97"/>
    <m/>
    <x v="499"/>
  </r>
  <r>
    <m/>
    <x v="16"/>
    <x v="2"/>
    <s v="Line Item"/>
    <s v="N/A"/>
    <x v="98"/>
    <x v="98"/>
    <m/>
    <x v="1"/>
  </r>
  <r>
    <m/>
    <x v="16"/>
    <x v="2"/>
    <s v="Total"/>
    <s v="N/A"/>
    <x v="99"/>
    <x v="99"/>
    <m/>
    <x v="500"/>
  </r>
  <r>
    <m/>
    <x v="16"/>
    <x v="2"/>
    <s v="Line Item"/>
    <s v="N/A"/>
    <x v="100"/>
    <x v="100"/>
    <m/>
    <x v="501"/>
  </r>
  <r>
    <m/>
    <x v="16"/>
    <x v="2"/>
    <s v="Line Item"/>
    <s v="N/A"/>
    <x v="101"/>
    <x v="101"/>
    <m/>
    <x v="502"/>
  </r>
  <r>
    <m/>
    <x v="16"/>
    <x v="2"/>
    <s v="Line Item"/>
    <s v="N/A"/>
    <x v="102"/>
    <x v="102"/>
    <m/>
    <x v="1"/>
  </r>
  <r>
    <m/>
    <x v="16"/>
    <x v="2"/>
    <s v="Total"/>
    <s v="N/A"/>
    <x v="103"/>
    <x v="103"/>
    <m/>
    <x v="503"/>
  </r>
  <r>
    <m/>
    <x v="16"/>
    <x v="2"/>
    <s v="Line Item"/>
    <s v="N/A"/>
    <x v="104"/>
    <x v="104"/>
    <m/>
    <x v="504"/>
  </r>
  <r>
    <m/>
    <x v="16"/>
    <x v="2"/>
    <s v="Line Item"/>
    <s v="N/A"/>
    <x v="105"/>
    <x v="105"/>
    <m/>
    <x v="505"/>
  </r>
  <r>
    <m/>
    <x v="16"/>
    <x v="2"/>
    <s v="Line Item"/>
    <s v="N/A"/>
    <x v="106"/>
    <x v="106"/>
    <m/>
    <x v="506"/>
  </r>
  <r>
    <m/>
    <x v="16"/>
    <x v="2"/>
    <s v="Line Item"/>
    <s v="N/A"/>
    <x v="107"/>
    <x v="107"/>
    <m/>
    <x v="507"/>
  </r>
  <r>
    <m/>
    <x v="16"/>
    <x v="2"/>
    <s v="Total"/>
    <s v="N/A"/>
    <x v="108"/>
    <x v="108"/>
    <m/>
    <x v="508"/>
  </r>
  <r>
    <m/>
    <x v="16"/>
    <x v="2"/>
    <s v="Line Item"/>
    <s v="N/A"/>
    <x v="109"/>
    <x v="109"/>
    <m/>
    <x v="1"/>
  </r>
  <r>
    <m/>
    <x v="16"/>
    <x v="2"/>
    <s v="Line Item"/>
    <s v="N/A"/>
    <x v="110"/>
    <x v="110"/>
    <m/>
    <x v="1"/>
  </r>
  <r>
    <m/>
    <x v="16"/>
    <x v="2"/>
    <s v="Line Item"/>
    <s v="N/A"/>
    <x v="111"/>
    <x v="111"/>
    <m/>
    <x v="1"/>
  </r>
  <r>
    <m/>
    <x v="16"/>
    <x v="2"/>
    <s v="Line Item"/>
    <s v="N/A"/>
    <x v="112"/>
    <x v="112"/>
    <m/>
    <x v="1"/>
  </r>
  <r>
    <m/>
    <x v="16"/>
    <x v="2"/>
    <s v="Line Item"/>
    <s v="N/A"/>
    <x v="113"/>
    <x v="113"/>
    <m/>
    <x v="509"/>
  </r>
  <r>
    <m/>
    <x v="16"/>
    <x v="2"/>
    <s v="Line Item"/>
    <s v="N/A"/>
    <x v="114"/>
    <x v="114"/>
    <m/>
    <x v="1"/>
  </r>
  <r>
    <m/>
    <x v="16"/>
    <x v="2"/>
    <s v="Line Item"/>
    <s v="N/A"/>
    <x v="115"/>
    <x v="115"/>
    <m/>
    <x v="510"/>
  </r>
  <r>
    <m/>
    <x v="16"/>
    <x v="2"/>
    <s v="Line Item"/>
    <s v="N/A"/>
    <x v="116"/>
    <x v="116"/>
    <m/>
    <x v="511"/>
  </r>
  <r>
    <m/>
    <x v="16"/>
    <x v="2"/>
    <s v="Line Item"/>
    <s v="N/A"/>
    <x v="117"/>
    <x v="117"/>
    <m/>
    <x v="1"/>
  </r>
  <r>
    <m/>
    <x v="16"/>
    <x v="2"/>
    <s v="Line Item"/>
    <s v="N/A"/>
    <x v="118"/>
    <x v="118"/>
    <m/>
    <x v="1"/>
  </r>
  <r>
    <m/>
    <x v="16"/>
    <x v="2"/>
    <s v="Line Item"/>
    <s v="N/A"/>
    <x v="119"/>
    <x v="119"/>
    <m/>
    <x v="1"/>
  </r>
  <r>
    <m/>
    <x v="16"/>
    <x v="2"/>
    <s v="Line Item"/>
    <s v="N/A"/>
    <x v="120"/>
    <x v="120"/>
    <m/>
    <x v="1"/>
  </r>
  <r>
    <m/>
    <x v="16"/>
    <x v="2"/>
    <s v="Line Item"/>
    <s v="N/A"/>
    <x v="121"/>
    <x v="121"/>
    <m/>
    <x v="1"/>
  </r>
  <r>
    <m/>
    <x v="16"/>
    <x v="2"/>
    <s v="Line Item"/>
    <s v="N/A"/>
    <x v="122"/>
    <x v="122"/>
    <m/>
    <x v="1"/>
  </r>
  <r>
    <m/>
    <x v="16"/>
    <x v="2"/>
    <s v="Line Item"/>
    <s v="N/A"/>
    <x v="123"/>
    <x v="123"/>
    <m/>
    <x v="1"/>
  </r>
  <r>
    <m/>
    <x v="16"/>
    <x v="2"/>
    <s v="Line Item"/>
    <s v="N/A"/>
    <x v="124"/>
    <x v="124"/>
    <m/>
    <x v="512"/>
  </r>
  <r>
    <m/>
    <x v="16"/>
    <x v="2"/>
    <s v="Line Item"/>
    <s v="N/A"/>
    <x v="125"/>
    <x v="125"/>
    <m/>
    <x v="1"/>
  </r>
  <r>
    <m/>
    <x v="16"/>
    <x v="2"/>
    <s v="Line Item"/>
    <s v="N/A"/>
    <x v="126"/>
    <x v="126"/>
    <m/>
    <x v="1"/>
  </r>
  <r>
    <m/>
    <x v="16"/>
    <x v="2"/>
    <s v="Total"/>
    <s v="N/A"/>
    <x v="127"/>
    <x v="127"/>
    <m/>
    <x v="513"/>
  </r>
  <r>
    <m/>
    <x v="16"/>
    <x v="2"/>
    <s v="Line Item"/>
    <s v="N/A"/>
    <x v="128"/>
    <x v="128"/>
    <m/>
    <x v="514"/>
  </r>
  <r>
    <m/>
    <x v="16"/>
    <x v="2"/>
    <s v="Line Item"/>
    <s v="N/A"/>
    <x v="129"/>
    <x v="129"/>
    <m/>
    <x v="1"/>
  </r>
  <r>
    <m/>
    <x v="16"/>
    <x v="2"/>
    <s v="Line Item"/>
    <s v="N/A"/>
    <x v="130"/>
    <x v="130"/>
    <m/>
    <x v="1"/>
  </r>
  <r>
    <m/>
    <x v="16"/>
    <x v="2"/>
    <s v="Line Item"/>
    <s v="N/A"/>
    <x v="131"/>
    <x v="131"/>
    <m/>
    <x v="1"/>
  </r>
  <r>
    <m/>
    <x v="16"/>
    <x v="2"/>
    <s v="Line Item"/>
    <s v="N/A"/>
    <x v="132"/>
    <x v="132"/>
    <m/>
    <x v="1"/>
  </r>
  <r>
    <m/>
    <x v="16"/>
    <x v="2"/>
    <s v="Line Item"/>
    <s v="N/A"/>
    <x v="133"/>
    <x v="133"/>
    <m/>
    <x v="1"/>
  </r>
  <r>
    <m/>
    <x v="16"/>
    <x v="2"/>
    <s v="Total"/>
    <s v="N/A"/>
    <x v="134"/>
    <x v="134"/>
    <m/>
    <x v="514"/>
  </r>
  <r>
    <m/>
    <x v="16"/>
    <x v="2"/>
    <s v="Line Item"/>
    <s v="N/A"/>
    <x v="135"/>
    <x v="135"/>
    <m/>
    <x v="515"/>
  </r>
  <r>
    <m/>
    <x v="16"/>
    <x v="2"/>
    <s v="Total"/>
    <s v="N/A"/>
    <x v="136"/>
    <x v="136"/>
    <m/>
    <x v="516"/>
  </r>
  <r>
    <m/>
    <x v="16"/>
    <x v="2"/>
    <s v="Line Item"/>
    <s v="N/A"/>
    <x v="137"/>
    <x v="137"/>
    <m/>
    <x v="1"/>
  </r>
  <r>
    <m/>
    <x v="16"/>
    <x v="2"/>
    <s v="Line Item"/>
    <s v="N/A"/>
    <x v="138"/>
    <x v="138"/>
    <m/>
    <x v="1"/>
  </r>
  <r>
    <m/>
    <x v="16"/>
    <x v="2"/>
    <s v="Total"/>
    <s v="N/A"/>
    <x v="139"/>
    <x v="139"/>
    <m/>
    <x v="516"/>
  </r>
  <r>
    <m/>
    <x v="16"/>
    <x v="2"/>
    <s v="Total"/>
    <s v="N/A"/>
    <x v="140"/>
    <x v="140"/>
    <m/>
    <x v="494"/>
  </r>
  <r>
    <m/>
    <x v="16"/>
    <x v="2"/>
    <s v="Line Item"/>
    <s v="N/A"/>
    <x v="141"/>
    <x v="141"/>
    <m/>
    <x v="517"/>
  </r>
  <r>
    <m/>
    <x v="16"/>
    <x v="3"/>
    <s v="Line Item"/>
    <s v="N/A"/>
    <x v="142"/>
    <x v="142"/>
    <m/>
    <x v="1"/>
  </r>
  <r>
    <m/>
    <x v="16"/>
    <x v="3"/>
    <s v="Line Item"/>
    <s v="N/A"/>
    <x v="143"/>
    <x v="143"/>
    <m/>
    <x v="1"/>
  </r>
  <r>
    <m/>
    <x v="16"/>
    <x v="3"/>
    <s v="Line Item"/>
    <s v="N/A"/>
    <x v="144"/>
    <x v="144"/>
    <m/>
    <x v="1"/>
  </r>
  <r>
    <m/>
    <x v="16"/>
    <x v="3"/>
    <s v="Line Item"/>
    <s v="N/A"/>
    <x v="145"/>
    <x v="145"/>
    <m/>
    <x v="1"/>
  </r>
  <r>
    <m/>
    <x v="16"/>
    <x v="3"/>
    <s v="Line Item"/>
    <s v="N/A"/>
    <x v="146"/>
    <x v="146"/>
    <m/>
    <x v="1"/>
  </r>
  <r>
    <m/>
    <x v="16"/>
    <x v="3"/>
    <s v="Line Item"/>
    <s v="N/A"/>
    <x v="147"/>
    <x v="147"/>
    <m/>
    <x v="1"/>
  </r>
  <r>
    <m/>
    <x v="16"/>
    <x v="3"/>
    <s v="Line Item"/>
    <s v="N/A"/>
    <x v="148"/>
    <x v="148"/>
    <m/>
    <x v="1"/>
  </r>
  <r>
    <m/>
    <x v="16"/>
    <x v="3"/>
    <s v="Total"/>
    <s v="N/A"/>
    <x v="149"/>
    <x v="149"/>
    <m/>
    <x v="19"/>
  </r>
  <r>
    <m/>
    <x v="16"/>
    <x v="3"/>
    <s v="Total"/>
    <s v="N/A"/>
    <x v="150"/>
    <x v="150"/>
    <m/>
    <x v="19"/>
  </r>
  <r>
    <m/>
    <x v="16"/>
    <x v="3"/>
    <s v="Line Item"/>
    <s v="N/A"/>
    <x v="151"/>
    <x v="151"/>
    <m/>
    <x v="19"/>
  </r>
  <r>
    <m/>
    <x v="16"/>
    <x v="3"/>
    <s v="Line Item"/>
    <s v="N/A"/>
    <x v="152"/>
    <x v="152"/>
    <m/>
    <x v="1"/>
  </r>
  <r>
    <m/>
    <x v="16"/>
    <x v="3"/>
    <s v="Line Item"/>
    <s v="N/A"/>
    <x v="153"/>
    <x v="153"/>
    <m/>
    <x v="19"/>
  </r>
  <r>
    <n v="2927"/>
    <x v="17"/>
    <x v="0"/>
    <s v="Line Item"/>
    <s v="N/A"/>
    <x v="0"/>
    <x v="0"/>
    <m/>
    <x v="518"/>
  </r>
  <r>
    <n v="2928"/>
    <x v="17"/>
    <x v="0"/>
    <s v="Line Item"/>
    <s v="N/A"/>
    <x v="1"/>
    <x v="1"/>
    <m/>
    <x v="1"/>
  </r>
  <r>
    <n v="2929"/>
    <x v="17"/>
    <x v="0"/>
    <s v="Line Item"/>
    <s v="N/A"/>
    <x v="2"/>
    <x v="2"/>
    <m/>
    <x v="1"/>
  </r>
  <r>
    <n v="2930"/>
    <x v="17"/>
    <x v="0"/>
    <s v="Total"/>
    <s v="N/A"/>
    <x v="3"/>
    <x v="3"/>
    <m/>
    <x v="518"/>
  </r>
  <r>
    <n v="2931"/>
    <x v="17"/>
    <x v="0"/>
    <s v="Line Item"/>
    <s v="N/A"/>
    <x v="4"/>
    <x v="4"/>
    <m/>
    <x v="1"/>
  </r>
  <r>
    <n v="2932"/>
    <x v="17"/>
    <x v="0"/>
    <s v="Line Item"/>
    <s v="N/A"/>
    <x v="5"/>
    <x v="5"/>
    <m/>
    <x v="1"/>
  </r>
  <r>
    <n v="2933"/>
    <x v="17"/>
    <x v="0"/>
    <s v="Total"/>
    <s v="N/A"/>
    <x v="6"/>
    <x v="6"/>
    <m/>
    <x v="19"/>
  </r>
  <r>
    <n v="2934"/>
    <x v="17"/>
    <x v="0"/>
    <s v="Line Item"/>
    <s v="N/A"/>
    <x v="7"/>
    <x v="7"/>
    <m/>
    <x v="1"/>
  </r>
  <r>
    <n v="2935"/>
    <x v="17"/>
    <x v="0"/>
    <s v="Line Item"/>
    <s v="N/A"/>
    <x v="8"/>
    <x v="8"/>
    <m/>
    <x v="1"/>
  </r>
  <r>
    <n v="2936"/>
    <x v="17"/>
    <x v="0"/>
    <s v="Line Item"/>
    <s v="N/A"/>
    <x v="9"/>
    <x v="9"/>
    <m/>
    <x v="1"/>
  </r>
  <r>
    <n v="2937"/>
    <x v="17"/>
    <x v="0"/>
    <s v="Line Item"/>
    <s v="N/A"/>
    <x v="10"/>
    <x v="10"/>
    <m/>
    <x v="519"/>
  </r>
  <r>
    <n v="2938"/>
    <x v="17"/>
    <x v="0"/>
    <s v="Line Item"/>
    <s v="N/A"/>
    <x v="11"/>
    <x v="11"/>
    <m/>
    <x v="1"/>
  </r>
  <r>
    <n v="2939"/>
    <x v="17"/>
    <x v="0"/>
    <s v="Line Item"/>
    <s v="N/A"/>
    <x v="12"/>
    <x v="12"/>
    <m/>
    <x v="1"/>
  </r>
  <r>
    <n v="2940"/>
    <x v="17"/>
    <x v="0"/>
    <s v="Line Item"/>
    <s v="N/A"/>
    <x v="13"/>
    <x v="13"/>
    <m/>
    <x v="1"/>
  </r>
  <r>
    <n v="2941"/>
    <x v="17"/>
    <x v="0"/>
    <s v="Line Item"/>
    <s v="N/A"/>
    <x v="14"/>
    <x v="14"/>
    <m/>
    <x v="1"/>
  </r>
  <r>
    <n v="2942"/>
    <x v="17"/>
    <x v="0"/>
    <s v="Line Item"/>
    <s v="N/A"/>
    <x v="15"/>
    <x v="15"/>
    <m/>
    <x v="1"/>
  </r>
  <r>
    <n v="2943"/>
    <x v="17"/>
    <x v="0"/>
    <s v="Line Item"/>
    <s v="N/A"/>
    <x v="16"/>
    <x v="16"/>
    <m/>
    <x v="1"/>
  </r>
  <r>
    <n v="2944"/>
    <x v="17"/>
    <x v="0"/>
    <s v="Line Item"/>
    <s v="N/A"/>
    <x v="17"/>
    <x v="17"/>
    <m/>
    <x v="1"/>
  </r>
  <r>
    <n v="2945"/>
    <x v="17"/>
    <x v="0"/>
    <s v="Line Item"/>
    <s v="N/A"/>
    <x v="18"/>
    <x v="18"/>
    <m/>
    <x v="1"/>
  </r>
  <r>
    <n v="2946"/>
    <x v="17"/>
    <x v="0"/>
    <s v="Line Item"/>
    <s v="N/A"/>
    <x v="19"/>
    <x v="19"/>
    <m/>
    <x v="1"/>
  </r>
  <r>
    <n v="2947"/>
    <x v="17"/>
    <x v="0"/>
    <s v="Line Item"/>
    <s v="N/A"/>
    <x v="20"/>
    <x v="20"/>
    <m/>
    <x v="1"/>
  </r>
  <r>
    <n v="2948"/>
    <x v="17"/>
    <x v="0"/>
    <s v="Line Item"/>
    <s v="N/A"/>
    <x v="21"/>
    <x v="21"/>
    <m/>
    <x v="1"/>
  </r>
  <r>
    <n v="2949"/>
    <x v="17"/>
    <x v="0"/>
    <s v="Line Item"/>
    <s v="N/A"/>
    <x v="22"/>
    <x v="22"/>
    <m/>
    <x v="1"/>
  </r>
  <r>
    <n v="2950"/>
    <x v="17"/>
    <x v="0"/>
    <s v="Line Item"/>
    <s v="N/A"/>
    <x v="23"/>
    <x v="23"/>
    <m/>
    <x v="1"/>
  </r>
  <r>
    <n v="2951"/>
    <x v="17"/>
    <x v="0"/>
    <s v="Line Item"/>
    <s v="N/A"/>
    <x v="24"/>
    <x v="24"/>
    <m/>
    <x v="1"/>
  </r>
  <r>
    <n v="2952"/>
    <x v="17"/>
    <x v="0"/>
    <s v="Line Item"/>
    <s v="N/A"/>
    <x v="25"/>
    <x v="25"/>
    <m/>
    <x v="1"/>
  </r>
  <r>
    <n v="2953"/>
    <x v="17"/>
    <x v="0"/>
    <s v="Line Item"/>
    <s v="N/A"/>
    <x v="26"/>
    <x v="26"/>
    <m/>
    <x v="1"/>
  </r>
  <r>
    <n v="2954"/>
    <x v="17"/>
    <x v="0"/>
    <s v="Line Item"/>
    <s v="N/A"/>
    <x v="27"/>
    <x v="27"/>
    <m/>
    <x v="1"/>
  </r>
  <r>
    <n v="2955"/>
    <x v="17"/>
    <x v="0"/>
    <s v="Line Item"/>
    <s v="N/A"/>
    <x v="28"/>
    <x v="28"/>
    <m/>
    <x v="520"/>
  </r>
  <r>
    <n v="2956"/>
    <x v="17"/>
    <x v="0"/>
    <s v="Line Item"/>
    <s v="N/A"/>
    <x v="29"/>
    <x v="29"/>
    <m/>
    <x v="1"/>
  </r>
  <r>
    <n v="2957"/>
    <x v="17"/>
    <x v="0"/>
    <s v="Line Item"/>
    <s v="N/A"/>
    <x v="30"/>
    <x v="30"/>
    <m/>
    <x v="1"/>
  </r>
  <r>
    <n v="2958"/>
    <x v="17"/>
    <x v="0"/>
    <s v="Line Item"/>
    <s v="N/A"/>
    <x v="31"/>
    <x v="31"/>
    <m/>
    <x v="1"/>
  </r>
  <r>
    <n v="2959"/>
    <x v="17"/>
    <x v="0"/>
    <s v="Line Item"/>
    <s v="N/A"/>
    <x v="32"/>
    <x v="32"/>
    <m/>
    <x v="1"/>
  </r>
  <r>
    <n v="2960"/>
    <x v="17"/>
    <x v="0"/>
    <s v="Line Item"/>
    <s v="N/A"/>
    <x v="33"/>
    <x v="33"/>
    <m/>
    <x v="1"/>
  </r>
  <r>
    <n v="2961"/>
    <x v="17"/>
    <x v="0"/>
    <s v="Line Item"/>
    <s v="N/A"/>
    <x v="34"/>
    <x v="34"/>
    <m/>
    <x v="1"/>
  </r>
  <r>
    <n v="2962"/>
    <x v="17"/>
    <x v="0"/>
    <s v="Line Item"/>
    <s v="N/A"/>
    <x v="35"/>
    <x v="35"/>
    <m/>
    <x v="1"/>
  </r>
  <r>
    <n v="2963"/>
    <x v="17"/>
    <x v="0"/>
    <s v="Line Item"/>
    <s v="N/A"/>
    <x v="36"/>
    <x v="36"/>
    <m/>
    <x v="1"/>
  </r>
  <r>
    <n v="2964"/>
    <x v="17"/>
    <x v="0"/>
    <s v="Line Item"/>
    <s v="N/A"/>
    <x v="37"/>
    <x v="37"/>
    <m/>
    <x v="1"/>
  </r>
  <r>
    <n v="2965"/>
    <x v="17"/>
    <x v="0"/>
    <s v="Line Item"/>
    <s v="N/A"/>
    <x v="38"/>
    <x v="38"/>
    <m/>
    <x v="1"/>
  </r>
  <r>
    <n v="2966"/>
    <x v="17"/>
    <x v="0"/>
    <s v="Line Item"/>
    <s v="N/A"/>
    <x v="39"/>
    <x v="39"/>
    <m/>
    <x v="1"/>
  </r>
  <r>
    <n v="2967"/>
    <x v="17"/>
    <x v="0"/>
    <s v="Line Item"/>
    <s v="N/A"/>
    <x v="40"/>
    <x v="40"/>
    <m/>
    <x v="1"/>
  </r>
  <r>
    <n v="2968"/>
    <x v="17"/>
    <x v="0"/>
    <s v="Line Item"/>
    <s v="N/A"/>
    <x v="41"/>
    <x v="41"/>
    <m/>
    <x v="1"/>
  </r>
  <r>
    <n v="2969"/>
    <x v="17"/>
    <x v="0"/>
    <s v="Total"/>
    <s v="N/A"/>
    <x v="42"/>
    <x v="42"/>
    <m/>
    <x v="521"/>
  </r>
  <r>
    <n v="2970"/>
    <x v="17"/>
    <x v="0"/>
    <s v="Line Item"/>
    <s v="N/A"/>
    <x v="43"/>
    <x v="43"/>
    <m/>
    <x v="1"/>
  </r>
  <r>
    <n v="2971"/>
    <x v="17"/>
    <x v="0"/>
    <s v="Line Item"/>
    <s v="N/A"/>
    <x v="44"/>
    <x v="44"/>
    <m/>
    <x v="1"/>
  </r>
  <r>
    <n v="2972"/>
    <x v="17"/>
    <x v="0"/>
    <s v="Line Item"/>
    <s v="N/A"/>
    <x v="45"/>
    <x v="45"/>
    <m/>
    <x v="1"/>
  </r>
  <r>
    <n v="2973"/>
    <x v="17"/>
    <x v="0"/>
    <s v="Line Item"/>
    <s v="N/A"/>
    <x v="46"/>
    <x v="46"/>
    <m/>
    <x v="1"/>
  </r>
  <r>
    <n v="2974"/>
    <x v="17"/>
    <x v="0"/>
    <s v="Line Item"/>
    <s v="N/A"/>
    <x v="47"/>
    <x v="47"/>
    <m/>
    <x v="1"/>
  </r>
  <r>
    <n v="2975"/>
    <x v="17"/>
    <x v="0"/>
    <s v="Line Item"/>
    <s v="N/A"/>
    <x v="48"/>
    <x v="48"/>
    <m/>
    <x v="1"/>
  </r>
  <r>
    <n v="2976"/>
    <x v="17"/>
    <x v="0"/>
    <s v="Line Item"/>
    <s v="N/A"/>
    <x v="49"/>
    <x v="49"/>
    <m/>
    <x v="1"/>
  </r>
  <r>
    <n v="2977"/>
    <x v="17"/>
    <x v="0"/>
    <s v="Line Item"/>
    <s v="N/A"/>
    <x v="50"/>
    <x v="50"/>
    <m/>
    <x v="1"/>
  </r>
  <r>
    <n v="2978"/>
    <x v="17"/>
    <x v="0"/>
    <s v="Line Item"/>
    <s v="N/A"/>
    <x v="51"/>
    <x v="51"/>
    <m/>
    <x v="1"/>
  </r>
  <r>
    <n v="2979"/>
    <x v="17"/>
    <x v="0"/>
    <s v="Total"/>
    <s v="N/A"/>
    <x v="52"/>
    <x v="52"/>
    <m/>
    <x v="522"/>
  </r>
  <r>
    <n v="2980"/>
    <x v="17"/>
    <x v="1"/>
    <s v="Line Item"/>
    <s v="Management"/>
    <x v="53"/>
    <x v="53"/>
    <n v="0.19"/>
    <x v="523"/>
  </r>
  <r>
    <n v="2981"/>
    <x v="17"/>
    <x v="1"/>
    <s v="Line Item"/>
    <s v="Management"/>
    <x v="54"/>
    <x v="54"/>
    <m/>
    <x v="1"/>
  </r>
  <r>
    <n v="2982"/>
    <x v="17"/>
    <x v="1"/>
    <s v="Line Item"/>
    <s v="Management"/>
    <x v="55"/>
    <x v="55"/>
    <m/>
    <x v="1"/>
  </r>
  <r>
    <n v="2983"/>
    <x v="17"/>
    <x v="1"/>
    <s v="Line Item"/>
    <s v="Management"/>
    <x v="56"/>
    <x v="56"/>
    <m/>
    <x v="1"/>
  </r>
  <r>
    <n v="2984"/>
    <x v="17"/>
    <x v="1"/>
    <s v="Line Item"/>
    <s v="Direct Care"/>
    <x v="57"/>
    <x v="57"/>
    <m/>
    <x v="1"/>
  </r>
  <r>
    <n v="2985"/>
    <x v="17"/>
    <x v="1"/>
    <s v="Line Item"/>
    <s v="Direct Care"/>
    <x v="58"/>
    <x v="58"/>
    <m/>
    <x v="1"/>
  </r>
  <r>
    <n v="2986"/>
    <x v="17"/>
    <x v="1"/>
    <s v="Line Item"/>
    <s v="Direct Care"/>
    <x v="59"/>
    <x v="59"/>
    <m/>
    <x v="1"/>
  </r>
  <r>
    <n v="2987"/>
    <x v="17"/>
    <x v="1"/>
    <s v="Line Item"/>
    <s v="Direct Care"/>
    <x v="60"/>
    <x v="60"/>
    <m/>
    <x v="1"/>
  </r>
  <r>
    <n v="2988"/>
    <x v="17"/>
    <x v="1"/>
    <s v="Line Item"/>
    <s v="Direct Care"/>
    <x v="61"/>
    <x v="61"/>
    <m/>
    <x v="1"/>
  </r>
  <r>
    <n v="2989"/>
    <x v="17"/>
    <x v="1"/>
    <s v="Line Item"/>
    <s v="Direct Care"/>
    <x v="62"/>
    <x v="62"/>
    <m/>
    <x v="1"/>
  </r>
  <r>
    <n v="2990"/>
    <x v="17"/>
    <x v="1"/>
    <s v="Line Item"/>
    <s v="Direct Care"/>
    <x v="63"/>
    <x v="63"/>
    <m/>
    <x v="1"/>
  </r>
  <r>
    <n v="2991"/>
    <x v="17"/>
    <x v="1"/>
    <s v="Line Item"/>
    <s v="Direct Care"/>
    <x v="64"/>
    <x v="64"/>
    <m/>
    <x v="1"/>
  </r>
  <r>
    <n v="2992"/>
    <x v="17"/>
    <x v="1"/>
    <s v="Line Item"/>
    <s v="Direct Care"/>
    <x v="65"/>
    <x v="65"/>
    <m/>
    <x v="1"/>
  </r>
  <r>
    <n v="2993"/>
    <x v="17"/>
    <x v="1"/>
    <s v="Line Item"/>
    <s v="Direct Care"/>
    <x v="66"/>
    <x v="66"/>
    <m/>
    <x v="1"/>
  </r>
  <r>
    <n v="2994"/>
    <x v="17"/>
    <x v="1"/>
    <s v="Line Item"/>
    <s v="Direct Care"/>
    <x v="67"/>
    <x v="67"/>
    <m/>
    <x v="1"/>
  </r>
  <r>
    <n v="2995"/>
    <x v="17"/>
    <x v="1"/>
    <s v="Line Item"/>
    <s v="Direct Care"/>
    <x v="68"/>
    <x v="68"/>
    <m/>
    <x v="1"/>
  </r>
  <r>
    <n v="2996"/>
    <x v="17"/>
    <x v="1"/>
    <s v="Line Item"/>
    <s v="Direct Care"/>
    <x v="69"/>
    <x v="69"/>
    <m/>
    <x v="1"/>
  </r>
  <r>
    <n v="2997"/>
    <x v="17"/>
    <x v="1"/>
    <s v="Line Item"/>
    <s v="Direct Care"/>
    <x v="70"/>
    <x v="70"/>
    <m/>
    <x v="1"/>
  </r>
  <r>
    <n v="2998"/>
    <x v="17"/>
    <x v="1"/>
    <s v="Line Item"/>
    <s v="Direct Care"/>
    <x v="71"/>
    <x v="71"/>
    <m/>
    <x v="1"/>
  </r>
  <r>
    <n v="2999"/>
    <x v="17"/>
    <x v="1"/>
    <s v="Line Item"/>
    <s v="Direct Care"/>
    <x v="72"/>
    <x v="72"/>
    <m/>
    <x v="1"/>
  </r>
  <r>
    <n v="3000"/>
    <x v="17"/>
    <x v="1"/>
    <s v="Line Item"/>
    <s v="Direct Care"/>
    <x v="73"/>
    <x v="73"/>
    <m/>
    <x v="1"/>
  </r>
  <r>
    <n v="3001"/>
    <x v="17"/>
    <x v="1"/>
    <s v="Line Item"/>
    <s v="Direct Care"/>
    <x v="74"/>
    <x v="74"/>
    <m/>
    <x v="1"/>
  </r>
  <r>
    <n v="3002"/>
    <x v="17"/>
    <x v="1"/>
    <s v="Line Item"/>
    <s v="Direct Care"/>
    <x v="75"/>
    <x v="75"/>
    <m/>
    <x v="1"/>
  </r>
  <r>
    <n v="3003"/>
    <x v="17"/>
    <x v="1"/>
    <s v="Line Item"/>
    <s v="Direct Care"/>
    <x v="76"/>
    <x v="76"/>
    <m/>
    <x v="1"/>
  </r>
  <r>
    <n v="3004"/>
    <x v="17"/>
    <x v="1"/>
    <s v="Line Item"/>
    <s v="Direct Care"/>
    <x v="77"/>
    <x v="77"/>
    <m/>
    <x v="1"/>
  </r>
  <r>
    <n v="3005"/>
    <x v="17"/>
    <x v="1"/>
    <s v="Line Item"/>
    <s v="Direct Care"/>
    <x v="78"/>
    <x v="78"/>
    <m/>
    <x v="1"/>
  </r>
  <r>
    <n v="3006"/>
    <x v="17"/>
    <x v="1"/>
    <s v="Line Item"/>
    <s v="Direct Care"/>
    <x v="79"/>
    <x v="79"/>
    <m/>
    <x v="1"/>
  </r>
  <r>
    <n v="3007"/>
    <x v="17"/>
    <x v="1"/>
    <s v="Line Item"/>
    <s v="Direct Care"/>
    <x v="80"/>
    <x v="80"/>
    <n v="1.1399999999999999"/>
    <x v="524"/>
  </r>
  <r>
    <n v="3008"/>
    <x v="17"/>
    <x v="1"/>
    <s v="Line Item"/>
    <s v="Direct Care"/>
    <x v="81"/>
    <x v="81"/>
    <m/>
    <x v="1"/>
  </r>
  <r>
    <n v="3009"/>
    <x v="17"/>
    <x v="1"/>
    <s v="Line Item"/>
    <s v="Direct Care"/>
    <x v="82"/>
    <x v="82"/>
    <m/>
    <x v="1"/>
  </r>
  <r>
    <n v="3010"/>
    <x v="17"/>
    <x v="1"/>
    <s v="Line Item"/>
    <s v="Direct Care"/>
    <x v="83"/>
    <x v="83"/>
    <m/>
    <x v="1"/>
  </r>
  <r>
    <n v="3011"/>
    <x v="17"/>
    <x v="1"/>
    <s v="Line Item"/>
    <s v="Direct Care"/>
    <x v="84"/>
    <x v="84"/>
    <n v="0.55000000000000004"/>
    <x v="525"/>
  </r>
  <r>
    <n v="3012"/>
    <x v="17"/>
    <x v="1"/>
    <s v="Line Item"/>
    <s v="Direct Care"/>
    <x v="85"/>
    <x v="85"/>
    <m/>
    <x v="1"/>
  </r>
  <r>
    <n v="3013"/>
    <x v="17"/>
    <x v="1"/>
    <s v="Line Item"/>
    <s v="Direct Care"/>
    <x v="86"/>
    <x v="86"/>
    <n v="2.62"/>
    <x v="526"/>
  </r>
  <r>
    <n v="3014"/>
    <x v="17"/>
    <x v="1"/>
    <s v="Line Item"/>
    <s v="Clerical/Support"/>
    <x v="87"/>
    <x v="87"/>
    <n v="0.19"/>
    <x v="527"/>
  </r>
  <r>
    <n v="3015"/>
    <x v="17"/>
    <x v="1"/>
    <s v="Line Item"/>
    <s v="Clerical/Support"/>
    <x v="88"/>
    <x v="88"/>
    <n v="0.16"/>
    <x v="528"/>
  </r>
  <r>
    <n v="3016"/>
    <x v="17"/>
    <x v="1"/>
    <s v="Line Item"/>
    <s v="Clerical/Support"/>
    <x v="89"/>
    <x v="89"/>
    <m/>
    <x v="1"/>
  </r>
  <r>
    <n v="3017"/>
    <x v="17"/>
    <x v="1"/>
    <s v="Line Item"/>
    <s v="N/A"/>
    <x v="90"/>
    <x v="90"/>
    <s v="XXXXXX"/>
    <x v="529"/>
  </r>
  <r>
    <n v="3018"/>
    <x v="17"/>
    <x v="1"/>
    <s v="Total"/>
    <s v="N/A"/>
    <x v="91"/>
    <x v="91"/>
    <n v="4.8500000000000005"/>
    <x v="530"/>
  </r>
  <r>
    <n v="3019"/>
    <x v="17"/>
    <x v="2"/>
    <s v="Total"/>
    <s v="N/A"/>
    <x v="92"/>
    <x v="92"/>
    <n v="4.8500000000000005"/>
    <x v="530"/>
  </r>
  <r>
    <n v="3020"/>
    <x v="17"/>
    <x v="2"/>
    <s v="Line Item"/>
    <s v="N/A"/>
    <x v="93"/>
    <x v="93"/>
    <m/>
    <x v="1"/>
  </r>
  <r>
    <n v="3021"/>
    <x v="17"/>
    <x v="2"/>
    <s v="Line Item"/>
    <s v="N/A"/>
    <x v="94"/>
    <x v="94"/>
    <m/>
    <x v="1"/>
  </r>
  <r>
    <n v="3022"/>
    <x v="17"/>
    <x v="2"/>
    <s v="Line Item"/>
    <s v="N/A"/>
    <x v="95"/>
    <x v="95"/>
    <m/>
    <x v="1"/>
  </r>
  <r>
    <n v="3023"/>
    <x v="17"/>
    <x v="2"/>
    <s v="Line Item"/>
    <s v="N/A"/>
    <x v="96"/>
    <x v="96"/>
    <m/>
    <x v="1"/>
  </r>
  <r>
    <n v="3024"/>
    <x v="17"/>
    <x v="2"/>
    <s v="Total"/>
    <s v="N/A"/>
    <x v="97"/>
    <x v="97"/>
    <n v="0"/>
    <x v="19"/>
  </r>
  <r>
    <n v="3025"/>
    <x v="17"/>
    <x v="2"/>
    <s v="Line Item"/>
    <s v="N/A"/>
    <x v="98"/>
    <x v="98"/>
    <m/>
    <x v="1"/>
  </r>
  <r>
    <n v="3026"/>
    <x v="17"/>
    <x v="2"/>
    <s v="Total"/>
    <s v="N/A"/>
    <x v="99"/>
    <x v="99"/>
    <n v="4.8500000000000005"/>
    <x v="530"/>
  </r>
  <r>
    <n v="3027"/>
    <x v="17"/>
    <x v="2"/>
    <s v="Line Item"/>
    <s v="N/A"/>
    <x v="100"/>
    <x v="100"/>
    <m/>
    <x v="531"/>
  </r>
  <r>
    <n v="3028"/>
    <x v="17"/>
    <x v="2"/>
    <s v="Line Item"/>
    <s v="N/A"/>
    <x v="101"/>
    <x v="101"/>
    <m/>
    <x v="532"/>
  </r>
  <r>
    <n v="3029"/>
    <x v="17"/>
    <x v="2"/>
    <s v="Line Item"/>
    <s v="N/A"/>
    <x v="102"/>
    <x v="102"/>
    <m/>
    <x v="1"/>
  </r>
  <r>
    <n v="3030"/>
    <x v="17"/>
    <x v="2"/>
    <s v="Total"/>
    <s v="N/A"/>
    <x v="103"/>
    <x v="103"/>
    <m/>
    <x v="533"/>
  </r>
  <r>
    <n v="3031"/>
    <x v="17"/>
    <x v="2"/>
    <s v="Line Item"/>
    <s v="N/A"/>
    <x v="104"/>
    <x v="104"/>
    <m/>
    <x v="534"/>
  </r>
  <r>
    <n v="3032"/>
    <x v="17"/>
    <x v="2"/>
    <s v="Line Item"/>
    <s v="N/A"/>
    <x v="105"/>
    <x v="105"/>
    <m/>
    <x v="535"/>
  </r>
  <r>
    <n v="3033"/>
    <x v="17"/>
    <x v="2"/>
    <s v="Line Item"/>
    <s v="N/A"/>
    <x v="106"/>
    <x v="106"/>
    <m/>
    <x v="536"/>
  </r>
  <r>
    <n v="3034"/>
    <x v="17"/>
    <x v="2"/>
    <s v="Line Item"/>
    <s v="N/A"/>
    <x v="107"/>
    <x v="107"/>
    <m/>
    <x v="537"/>
  </r>
  <r>
    <n v="3035"/>
    <x v="17"/>
    <x v="2"/>
    <s v="Total"/>
    <s v="N/A"/>
    <x v="108"/>
    <x v="108"/>
    <m/>
    <x v="538"/>
  </r>
  <r>
    <n v="3036"/>
    <x v="17"/>
    <x v="2"/>
    <s v="Line Item"/>
    <s v="N/A"/>
    <x v="109"/>
    <x v="109"/>
    <m/>
    <x v="1"/>
  </r>
  <r>
    <n v="3037"/>
    <x v="17"/>
    <x v="2"/>
    <s v="Line Item"/>
    <s v="N/A"/>
    <x v="110"/>
    <x v="110"/>
    <m/>
    <x v="1"/>
  </r>
  <r>
    <n v="3038"/>
    <x v="17"/>
    <x v="2"/>
    <s v="Line Item"/>
    <s v="N/A"/>
    <x v="111"/>
    <x v="111"/>
    <m/>
    <x v="1"/>
  </r>
  <r>
    <n v="3039"/>
    <x v="17"/>
    <x v="2"/>
    <s v="Line Item"/>
    <s v="N/A"/>
    <x v="112"/>
    <x v="112"/>
    <m/>
    <x v="1"/>
  </r>
  <r>
    <n v="3040"/>
    <x v="17"/>
    <x v="2"/>
    <s v="Line Item"/>
    <s v="N/A"/>
    <x v="113"/>
    <x v="113"/>
    <m/>
    <x v="539"/>
  </r>
  <r>
    <n v="3041"/>
    <x v="17"/>
    <x v="2"/>
    <s v="Line Item"/>
    <s v="N/A"/>
    <x v="114"/>
    <x v="114"/>
    <m/>
    <x v="540"/>
  </r>
  <r>
    <n v="3042"/>
    <x v="17"/>
    <x v="2"/>
    <s v="Line Item"/>
    <s v="N/A"/>
    <x v="115"/>
    <x v="115"/>
    <m/>
    <x v="541"/>
  </r>
  <r>
    <n v="3043"/>
    <x v="17"/>
    <x v="2"/>
    <s v="Line Item"/>
    <s v="N/A"/>
    <x v="116"/>
    <x v="116"/>
    <m/>
    <x v="542"/>
  </r>
  <r>
    <n v="3044"/>
    <x v="17"/>
    <x v="2"/>
    <s v="Line Item"/>
    <s v="N/A"/>
    <x v="117"/>
    <x v="117"/>
    <m/>
    <x v="1"/>
  </r>
  <r>
    <n v="3045"/>
    <x v="17"/>
    <x v="2"/>
    <s v="Line Item"/>
    <s v="N/A"/>
    <x v="118"/>
    <x v="118"/>
    <m/>
    <x v="1"/>
  </r>
  <r>
    <n v="3046"/>
    <x v="17"/>
    <x v="2"/>
    <s v="Line Item"/>
    <s v="N/A"/>
    <x v="119"/>
    <x v="119"/>
    <m/>
    <x v="1"/>
  </r>
  <r>
    <n v="3047"/>
    <x v="17"/>
    <x v="2"/>
    <s v="Line Item"/>
    <s v="N/A"/>
    <x v="120"/>
    <x v="120"/>
    <m/>
    <x v="1"/>
  </r>
  <r>
    <n v="3048"/>
    <x v="17"/>
    <x v="2"/>
    <s v="Line Item"/>
    <s v="N/A"/>
    <x v="121"/>
    <x v="121"/>
    <m/>
    <x v="1"/>
  </r>
  <r>
    <n v="3049"/>
    <x v="17"/>
    <x v="2"/>
    <s v="Line Item"/>
    <s v="N/A"/>
    <x v="122"/>
    <x v="122"/>
    <m/>
    <x v="1"/>
  </r>
  <r>
    <n v="3050"/>
    <x v="17"/>
    <x v="2"/>
    <s v="Line Item"/>
    <s v="N/A"/>
    <x v="123"/>
    <x v="123"/>
    <m/>
    <x v="1"/>
  </r>
  <r>
    <n v="3051"/>
    <x v="17"/>
    <x v="2"/>
    <s v="Line Item"/>
    <s v="N/A"/>
    <x v="124"/>
    <x v="124"/>
    <m/>
    <x v="543"/>
  </r>
  <r>
    <n v="3052"/>
    <x v="17"/>
    <x v="2"/>
    <s v="Line Item"/>
    <s v="N/A"/>
    <x v="125"/>
    <x v="125"/>
    <m/>
    <x v="1"/>
  </r>
  <r>
    <n v="3053"/>
    <x v="17"/>
    <x v="2"/>
    <s v="Line Item"/>
    <s v="N/A"/>
    <x v="126"/>
    <x v="126"/>
    <m/>
    <x v="1"/>
  </r>
  <r>
    <n v="3054"/>
    <x v="17"/>
    <x v="2"/>
    <s v="Total"/>
    <s v="N/A"/>
    <x v="127"/>
    <x v="127"/>
    <m/>
    <x v="544"/>
  </r>
  <r>
    <n v="3055"/>
    <x v="17"/>
    <x v="2"/>
    <s v="Line Item"/>
    <s v="N/A"/>
    <x v="128"/>
    <x v="128"/>
    <m/>
    <x v="1"/>
  </r>
  <r>
    <n v="3056"/>
    <x v="17"/>
    <x v="2"/>
    <s v="Line Item"/>
    <s v="N/A"/>
    <x v="129"/>
    <x v="129"/>
    <m/>
    <x v="1"/>
  </r>
  <r>
    <n v="3057"/>
    <x v="17"/>
    <x v="2"/>
    <s v="Line Item"/>
    <s v="N/A"/>
    <x v="130"/>
    <x v="130"/>
    <m/>
    <x v="1"/>
  </r>
  <r>
    <n v="3058"/>
    <x v="17"/>
    <x v="2"/>
    <s v="Line Item"/>
    <s v="N/A"/>
    <x v="131"/>
    <x v="131"/>
    <m/>
    <x v="543"/>
  </r>
  <r>
    <n v="3059"/>
    <x v="17"/>
    <x v="2"/>
    <s v="Line Item"/>
    <s v="N/A"/>
    <x v="132"/>
    <x v="132"/>
    <m/>
    <x v="545"/>
  </r>
  <r>
    <n v="3060"/>
    <x v="17"/>
    <x v="2"/>
    <s v="Line Item"/>
    <s v="N/A"/>
    <x v="133"/>
    <x v="133"/>
    <m/>
    <x v="1"/>
  </r>
  <r>
    <n v="3061"/>
    <x v="17"/>
    <x v="2"/>
    <s v="Total"/>
    <s v="N/A"/>
    <x v="134"/>
    <x v="134"/>
    <m/>
    <x v="546"/>
  </r>
  <r>
    <n v="3062"/>
    <x v="17"/>
    <x v="2"/>
    <s v="Line Item"/>
    <s v="N/A"/>
    <x v="135"/>
    <x v="135"/>
    <m/>
    <x v="547"/>
  </r>
  <r>
    <n v="3063"/>
    <x v="17"/>
    <x v="2"/>
    <s v="Total"/>
    <s v="N/A"/>
    <x v="136"/>
    <x v="136"/>
    <m/>
    <x v="548"/>
  </r>
  <r>
    <n v="3064"/>
    <x v="17"/>
    <x v="2"/>
    <s v="Line Item"/>
    <s v="N/A"/>
    <x v="137"/>
    <x v="137"/>
    <m/>
    <x v="1"/>
  </r>
  <r>
    <n v="3065"/>
    <x v="17"/>
    <x v="2"/>
    <s v="Line Item"/>
    <s v="N/A"/>
    <x v="138"/>
    <x v="138"/>
    <m/>
    <x v="1"/>
  </r>
  <r>
    <n v="3066"/>
    <x v="17"/>
    <x v="2"/>
    <s v="Total"/>
    <s v="N/A"/>
    <x v="139"/>
    <x v="139"/>
    <m/>
    <x v="548"/>
  </r>
  <r>
    <n v="3067"/>
    <x v="17"/>
    <x v="2"/>
    <s v="Total"/>
    <s v="N/A"/>
    <x v="140"/>
    <x v="140"/>
    <m/>
    <x v="522"/>
  </r>
  <r>
    <n v="3068"/>
    <x v="17"/>
    <x v="2"/>
    <s v="Line Item"/>
    <s v="N/A"/>
    <x v="141"/>
    <x v="141"/>
    <m/>
    <x v="549"/>
  </r>
  <r>
    <n v="3069"/>
    <x v="17"/>
    <x v="3"/>
    <s v="Line Item"/>
    <s v="N/A"/>
    <x v="142"/>
    <x v="142"/>
    <m/>
    <x v="1"/>
  </r>
  <r>
    <n v="3070"/>
    <x v="17"/>
    <x v="3"/>
    <s v="Line Item"/>
    <s v="N/A"/>
    <x v="143"/>
    <x v="143"/>
    <m/>
    <x v="1"/>
  </r>
  <r>
    <n v="3071"/>
    <x v="17"/>
    <x v="3"/>
    <s v="Line Item"/>
    <s v="N/A"/>
    <x v="144"/>
    <x v="144"/>
    <m/>
    <x v="1"/>
  </r>
  <r>
    <n v="3072"/>
    <x v="17"/>
    <x v="3"/>
    <s v="Line Item"/>
    <s v="N/A"/>
    <x v="145"/>
    <x v="145"/>
    <m/>
    <x v="1"/>
  </r>
  <r>
    <n v="3073"/>
    <x v="17"/>
    <x v="3"/>
    <s v="Line Item"/>
    <s v="N/A"/>
    <x v="146"/>
    <x v="146"/>
    <m/>
    <x v="1"/>
  </r>
  <r>
    <n v="3074"/>
    <x v="17"/>
    <x v="3"/>
    <s v="Line Item"/>
    <s v="N/A"/>
    <x v="147"/>
    <x v="147"/>
    <m/>
    <x v="1"/>
  </r>
  <r>
    <n v="3075"/>
    <x v="17"/>
    <x v="3"/>
    <s v="Line Item"/>
    <s v="N/A"/>
    <x v="148"/>
    <x v="148"/>
    <m/>
    <x v="1"/>
  </r>
  <r>
    <n v="3076"/>
    <x v="17"/>
    <x v="3"/>
    <s v="Total"/>
    <s v="N/A"/>
    <x v="149"/>
    <x v="149"/>
    <m/>
    <x v="19"/>
  </r>
  <r>
    <n v="3077"/>
    <x v="17"/>
    <x v="3"/>
    <s v="Total"/>
    <s v="N/A"/>
    <x v="150"/>
    <x v="150"/>
    <m/>
    <x v="19"/>
  </r>
  <r>
    <n v="3078"/>
    <x v="17"/>
    <x v="3"/>
    <s v="Line Item"/>
    <s v="N/A"/>
    <x v="151"/>
    <x v="151"/>
    <m/>
    <x v="518"/>
  </r>
  <r>
    <n v="3079"/>
    <x v="17"/>
    <x v="3"/>
    <s v="Line Item"/>
    <s v="N/A"/>
    <x v="152"/>
    <x v="152"/>
    <m/>
    <x v="1"/>
  </r>
  <r>
    <n v="3080"/>
    <x v="17"/>
    <x v="3"/>
    <s v="Line Item"/>
    <s v="N/A"/>
    <x v="153"/>
    <x v="153"/>
    <m/>
    <x v="550"/>
  </r>
</pivotCacheRecords>
</file>

<file path=xl/pivotCache/pivotCacheRecords3.xml><?xml version="1.0" encoding="utf-8"?>
<pivotCacheRecords xmlns="http://schemas.openxmlformats.org/spreadsheetml/2006/main" xmlns:r="http://schemas.openxmlformats.org/officeDocument/2006/relationships" count="3234">
  <r>
    <n v="1"/>
    <x v="0"/>
    <s v="Revenue"/>
    <s v="Line Item"/>
    <s v="N/A"/>
    <x v="0"/>
    <x v="0"/>
    <m/>
    <n v="1050"/>
    <m/>
  </r>
  <r>
    <n v="2"/>
    <x v="0"/>
    <s v="Revenue"/>
    <s v="Line Item"/>
    <s v="N/A"/>
    <x v="1"/>
    <x v="1"/>
    <m/>
    <m/>
    <m/>
  </r>
  <r>
    <n v="3"/>
    <x v="0"/>
    <s v="Revenue"/>
    <s v="Line Item"/>
    <s v="N/A"/>
    <x v="2"/>
    <x v="2"/>
    <m/>
    <n v="362"/>
    <m/>
  </r>
  <r>
    <n v="4"/>
    <x v="0"/>
    <s v="Revenue"/>
    <s v="Total"/>
    <s v="N/A"/>
    <x v="3"/>
    <x v="3"/>
    <m/>
    <n v="1412"/>
    <m/>
  </r>
  <r>
    <n v="5"/>
    <x v="0"/>
    <s v="Revenue"/>
    <s v="Line Item"/>
    <s v="N/A"/>
    <x v="4"/>
    <x v="4"/>
    <m/>
    <m/>
    <m/>
  </r>
  <r>
    <n v="6"/>
    <x v="0"/>
    <s v="Revenue"/>
    <s v="Line Item"/>
    <s v="N/A"/>
    <x v="5"/>
    <x v="5"/>
    <m/>
    <n v="2500"/>
    <m/>
  </r>
  <r>
    <n v="7"/>
    <x v="0"/>
    <s v="Revenue"/>
    <s v="Total"/>
    <s v="N/A"/>
    <x v="6"/>
    <x v="6"/>
    <m/>
    <n v="2500"/>
    <m/>
  </r>
  <r>
    <n v="8"/>
    <x v="0"/>
    <s v="Revenue"/>
    <s v="Line Item"/>
    <s v="N/A"/>
    <x v="7"/>
    <x v="7"/>
    <m/>
    <m/>
    <m/>
  </r>
  <r>
    <n v="9"/>
    <x v="0"/>
    <s v="Revenue"/>
    <s v="Line Item"/>
    <s v="N/A"/>
    <x v="8"/>
    <x v="8"/>
    <m/>
    <m/>
    <m/>
  </r>
  <r>
    <n v="10"/>
    <x v="0"/>
    <s v="Revenue"/>
    <s v="Line Item"/>
    <s v="N/A"/>
    <x v="9"/>
    <x v="9"/>
    <m/>
    <m/>
    <m/>
  </r>
  <r>
    <n v="11"/>
    <x v="0"/>
    <s v="Revenue"/>
    <s v="Line Item"/>
    <s v="N/A"/>
    <x v="10"/>
    <x v="10"/>
    <m/>
    <n v="63777"/>
    <m/>
  </r>
  <r>
    <n v="12"/>
    <x v="0"/>
    <s v="Revenue"/>
    <s v="Line Item"/>
    <s v="N/A"/>
    <x v="11"/>
    <x v="11"/>
    <m/>
    <m/>
    <m/>
  </r>
  <r>
    <n v="13"/>
    <x v="0"/>
    <s v="Revenue"/>
    <s v="Line Item"/>
    <s v="N/A"/>
    <x v="12"/>
    <x v="12"/>
    <m/>
    <m/>
    <m/>
  </r>
  <r>
    <n v="14"/>
    <x v="0"/>
    <s v="Revenue"/>
    <s v="Line Item"/>
    <s v="N/A"/>
    <x v="13"/>
    <x v="13"/>
    <m/>
    <m/>
    <m/>
  </r>
  <r>
    <n v="15"/>
    <x v="0"/>
    <s v="Revenue"/>
    <s v="Line Item"/>
    <s v="N/A"/>
    <x v="14"/>
    <x v="14"/>
    <m/>
    <m/>
    <m/>
  </r>
  <r>
    <n v="16"/>
    <x v="0"/>
    <s v="Revenue"/>
    <s v="Line Item"/>
    <s v="N/A"/>
    <x v="15"/>
    <x v="15"/>
    <m/>
    <m/>
    <m/>
  </r>
  <r>
    <n v="17"/>
    <x v="0"/>
    <s v="Revenue"/>
    <s v="Line Item"/>
    <s v="N/A"/>
    <x v="16"/>
    <x v="16"/>
    <m/>
    <m/>
    <m/>
  </r>
  <r>
    <n v="18"/>
    <x v="0"/>
    <s v="Revenue"/>
    <s v="Line Item"/>
    <s v="N/A"/>
    <x v="17"/>
    <x v="17"/>
    <m/>
    <m/>
    <m/>
  </r>
  <r>
    <n v="19"/>
    <x v="0"/>
    <s v="Revenue"/>
    <s v="Line Item"/>
    <s v="N/A"/>
    <x v="18"/>
    <x v="18"/>
    <m/>
    <m/>
    <m/>
  </r>
  <r>
    <n v="20"/>
    <x v="0"/>
    <s v="Revenue"/>
    <s v="Line Item"/>
    <s v="N/A"/>
    <x v="19"/>
    <x v="19"/>
    <m/>
    <m/>
    <m/>
  </r>
  <r>
    <n v="21"/>
    <x v="0"/>
    <s v="Revenue"/>
    <s v="Line Item"/>
    <s v="N/A"/>
    <x v="20"/>
    <x v="20"/>
    <m/>
    <m/>
    <m/>
  </r>
  <r>
    <n v="22"/>
    <x v="0"/>
    <s v="Revenue"/>
    <s v="Line Item"/>
    <s v="N/A"/>
    <x v="21"/>
    <x v="21"/>
    <m/>
    <m/>
    <m/>
  </r>
  <r>
    <n v="23"/>
    <x v="0"/>
    <s v="Revenue"/>
    <s v="Line Item"/>
    <s v="N/A"/>
    <x v="22"/>
    <x v="22"/>
    <m/>
    <m/>
    <m/>
  </r>
  <r>
    <n v="24"/>
    <x v="0"/>
    <s v="Revenue"/>
    <s v="Line Item"/>
    <s v="N/A"/>
    <x v="23"/>
    <x v="23"/>
    <m/>
    <m/>
    <m/>
  </r>
  <r>
    <n v="25"/>
    <x v="0"/>
    <s v="Revenue"/>
    <s v="Line Item"/>
    <s v="N/A"/>
    <x v="24"/>
    <x v="24"/>
    <m/>
    <m/>
    <m/>
  </r>
  <r>
    <n v="26"/>
    <x v="0"/>
    <s v="Revenue"/>
    <s v="Line Item"/>
    <s v="N/A"/>
    <x v="25"/>
    <x v="25"/>
    <m/>
    <m/>
    <m/>
  </r>
  <r>
    <n v="27"/>
    <x v="0"/>
    <s v="Revenue"/>
    <s v="Line Item"/>
    <s v="N/A"/>
    <x v="26"/>
    <x v="26"/>
    <m/>
    <m/>
    <m/>
  </r>
  <r>
    <n v="28"/>
    <x v="0"/>
    <s v="Revenue"/>
    <s v="Line Item"/>
    <s v="N/A"/>
    <x v="27"/>
    <x v="27"/>
    <m/>
    <m/>
    <m/>
  </r>
  <r>
    <n v="29"/>
    <x v="0"/>
    <s v="Revenue"/>
    <s v="Line Item"/>
    <s v="N/A"/>
    <x v="28"/>
    <x v="28"/>
    <m/>
    <n v="1224"/>
    <m/>
  </r>
  <r>
    <n v="30"/>
    <x v="0"/>
    <s v="Revenue"/>
    <s v="Line Item"/>
    <s v="N/A"/>
    <x v="29"/>
    <x v="29"/>
    <m/>
    <m/>
    <m/>
  </r>
  <r>
    <n v="31"/>
    <x v="0"/>
    <s v="Revenue"/>
    <s v="Line Item"/>
    <s v="N/A"/>
    <x v="30"/>
    <x v="30"/>
    <m/>
    <m/>
    <m/>
  </r>
  <r>
    <n v="32"/>
    <x v="0"/>
    <s v="Revenue"/>
    <s v="Line Item"/>
    <s v="N/A"/>
    <x v="31"/>
    <x v="31"/>
    <m/>
    <m/>
    <m/>
  </r>
  <r>
    <n v="33"/>
    <x v="0"/>
    <s v="Revenue"/>
    <s v="Line Item"/>
    <s v="N/A"/>
    <x v="32"/>
    <x v="32"/>
    <m/>
    <m/>
    <m/>
  </r>
  <r>
    <n v="34"/>
    <x v="0"/>
    <s v="Revenue"/>
    <s v="Line Item"/>
    <s v="N/A"/>
    <x v="33"/>
    <x v="33"/>
    <m/>
    <m/>
    <m/>
  </r>
  <r>
    <n v="35"/>
    <x v="0"/>
    <s v="Revenue"/>
    <s v="Line Item"/>
    <s v="N/A"/>
    <x v="34"/>
    <x v="34"/>
    <m/>
    <m/>
    <m/>
  </r>
  <r>
    <n v="36"/>
    <x v="0"/>
    <s v="Revenue"/>
    <s v="Line Item"/>
    <s v="N/A"/>
    <x v="35"/>
    <x v="35"/>
    <m/>
    <m/>
    <m/>
  </r>
  <r>
    <n v="37"/>
    <x v="0"/>
    <s v="Revenue"/>
    <s v="Line Item"/>
    <s v="N/A"/>
    <x v="36"/>
    <x v="36"/>
    <m/>
    <m/>
    <m/>
  </r>
  <r>
    <n v="38"/>
    <x v="0"/>
    <s v="Revenue"/>
    <s v="Line Item"/>
    <s v="N/A"/>
    <x v="37"/>
    <x v="37"/>
    <m/>
    <n v="4784"/>
    <m/>
  </r>
  <r>
    <n v="39"/>
    <x v="0"/>
    <s v="Revenue"/>
    <s v="Line Item"/>
    <s v="N/A"/>
    <x v="38"/>
    <x v="38"/>
    <m/>
    <m/>
    <m/>
  </r>
  <r>
    <n v="40"/>
    <x v="0"/>
    <s v="Revenue"/>
    <s v="Line Item"/>
    <s v="N/A"/>
    <x v="39"/>
    <x v="39"/>
    <m/>
    <m/>
    <m/>
  </r>
  <r>
    <n v="41"/>
    <x v="0"/>
    <s v="Revenue"/>
    <s v="Line Item"/>
    <s v="N/A"/>
    <x v="40"/>
    <x v="40"/>
    <m/>
    <m/>
    <m/>
  </r>
  <r>
    <n v="42"/>
    <x v="0"/>
    <s v="Revenue"/>
    <s v="Line Item"/>
    <s v="N/A"/>
    <x v="41"/>
    <x v="41"/>
    <m/>
    <m/>
    <m/>
  </r>
  <r>
    <n v="43"/>
    <x v="0"/>
    <s v="Revenue"/>
    <s v="Total"/>
    <s v="N/A"/>
    <x v="42"/>
    <x v="42"/>
    <m/>
    <n v="69785"/>
    <m/>
  </r>
  <r>
    <n v="44"/>
    <x v="0"/>
    <s v="Revenue"/>
    <s v="Line Item"/>
    <s v="N/A"/>
    <x v="43"/>
    <x v="43"/>
    <m/>
    <n v="87000"/>
    <m/>
  </r>
  <r>
    <n v="45"/>
    <x v="0"/>
    <s v="Revenue"/>
    <s v="Line Item"/>
    <s v="N/A"/>
    <x v="44"/>
    <x v="44"/>
    <m/>
    <m/>
    <m/>
  </r>
  <r>
    <n v="46"/>
    <x v="0"/>
    <s v="Revenue"/>
    <s v="Line Item"/>
    <s v="N/A"/>
    <x v="45"/>
    <x v="45"/>
    <m/>
    <m/>
    <m/>
  </r>
  <r>
    <n v="47"/>
    <x v="0"/>
    <s v="Revenue"/>
    <s v="Line Item"/>
    <s v="N/A"/>
    <x v="46"/>
    <x v="46"/>
    <m/>
    <m/>
    <m/>
  </r>
  <r>
    <n v="48"/>
    <x v="0"/>
    <s v="Revenue"/>
    <s v="Line Item"/>
    <s v="N/A"/>
    <x v="47"/>
    <x v="47"/>
    <m/>
    <m/>
    <m/>
  </r>
  <r>
    <n v="49"/>
    <x v="0"/>
    <s v="Revenue"/>
    <s v="Line Item"/>
    <s v="N/A"/>
    <x v="48"/>
    <x v="48"/>
    <m/>
    <m/>
    <m/>
  </r>
  <r>
    <n v="50"/>
    <x v="0"/>
    <s v="Revenue"/>
    <s v="Line Item"/>
    <s v="N/A"/>
    <x v="49"/>
    <x v="49"/>
    <m/>
    <m/>
    <m/>
  </r>
  <r>
    <n v="51"/>
    <x v="0"/>
    <s v="Revenue"/>
    <s v="Line Item"/>
    <s v="N/A"/>
    <x v="50"/>
    <x v="50"/>
    <m/>
    <m/>
    <m/>
  </r>
  <r>
    <n v="52"/>
    <x v="0"/>
    <s v="Revenue"/>
    <s v="Line Item"/>
    <s v="N/A"/>
    <x v="51"/>
    <x v="51"/>
    <m/>
    <m/>
    <m/>
  </r>
  <r>
    <n v="53"/>
    <x v="0"/>
    <s v="Revenue"/>
    <s v="Total"/>
    <s v="N/A"/>
    <x v="52"/>
    <x v="52"/>
    <m/>
    <n v="160697"/>
    <m/>
  </r>
  <r>
    <n v="54"/>
    <x v="0"/>
    <s v="Salary Expense"/>
    <s v="Line Item"/>
    <s v="Management"/>
    <x v="53"/>
    <x v="53"/>
    <n v="0.45"/>
    <n v="21515"/>
    <n v="47811.111111111109"/>
  </r>
  <r>
    <n v="55"/>
    <x v="0"/>
    <s v="Salary Expense"/>
    <s v="Line Item"/>
    <s v="Management"/>
    <x v="54"/>
    <x v="54"/>
    <n v="0.02"/>
    <n v="1281"/>
    <n v="64050"/>
  </r>
  <r>
    <n v="56"/>
    <x v="0"/>
    <s v="Salary Expense"/>
    <s v="Line Item"/>
    <s v="Management"/>
    <x v="55"/>
    <x v="55"/>
    <m/>
    <m/>
    <e v="#DIV/0!"/>
  </r>
  <r>
    <n v="57"/>
    <x v="0"/>
    <s v="Salary Expense"/>
    <s v="Line Item"/>
    <s v="Management"/>
    <x v="56"/>
    <x v="56"/>
    <m/>
    <m/>
    <e v="#DIV/0!"/>
  </r>
  <r>
    <n v="58"/>
    <x v="0"/>
    <s v="Salary Expense"/>
    <s v="Line Item"/>
    <s v="Direct Care"/>
    <x v="57"/>
    <x v="57"/>
    <m/>
    <m/>
    <e v="#DIV/0!"/>
  </r>
  <r>
    <n v="59"/>
    <x v="0"/>
    <s v="Salary Expense"/>
    <s v="Line Item"/>
    <s v="Direct Care"/>
    <x v="58"/>
    <x v="58"/>
    <m/>
    <m/>
    <e v="#DIV/0!"/>
  </r>
  <r>
    <n v="60"/>
    <x v="0"/>
    <s v="Salary Expense"/>
    <s v="Line Item"/>
    <s v="Direct Care"/>
    <x v="59"/>
    <x v="59"/>
    <m/>
    <m/>
    <e v="#DIV/0!"/>
  </r>
  <r>
    <n v="61"/>
    <x v="0"/>
    <s v="Salary Expense"/>
    <s v="Line Item"/>
    <s v="Direct Care"/>
    <x v="60"/>
    <x v="60"/>
    <m/>
    <m/>
    <e v="#DIV/0!"/>
  </r>
  <r>
    <n v="62"/>
    <x v="0"/>
    <s v="Salary Expense"/>
    <s v="Line Item"/>
    <s v="Direct Care"/>
    <x v="61"/>
    <x v="61"/>
    <m/>
    <m/>
    <e v="#DIV/0!"/>
  </r>
  <r>
    <n v="63"/>
    <x v="0"/>
    <s v="Salary Expense"/>
    <s v="Line Item"/>
    <s v="Direct Care"/>
    <x v="62"/>
    <x v="62"/>
    <m/>
    <m/>
    <e v="#DIV/0!"/>
  </r>
  <r>
    <n v="64"/>
    <x v="0"/>
    <s v="Salary Expense"/>
    <s v="Line Item"/>
    <s v="Direct Care"/>
    <x v="63"/>
    <x v="63"/>
    <m/>
    <m/>
    <e v="#DIV/0!"/>
  </r>
  <r>
    <n v="65"/>
    <x v="0"/>
    <s v="Salary Expense"/>
    <s v="Line Item"/>
    <s v="Direct Care"/>
    <x v="64"/>
    <x v="64"/>
    <m/>
    <m/>
    <e v="#DIV/0!"/>
  </r>
  <r>
    <n v="66"/>
    <x v="0"/>
    <s v="Salary Expense"/>
    <s v="Line Item"/>
    <s v="Direct Care"/>
    <x v="65"/>
    <x v="65"/>
    <m/>
    <m/>
    <e v="#DIV/0!"/>
  </r>
  <r>
    <n v="67"/>
    <x v="0"/>
    <s v="Salary Expense"/>
    <s v="Line Item"/>
    <s v="Direct Care"/>
    <x v="66"/>
    <x v="66"/>
    <m/>
    <m/>
    <e v="#DIV/0!"/>
  </r>
  <r>
    <n v="68"/>
    <x v="0"/>
    <s v="Salary Expense"/>
    <s v="Line Item"/>
    <s v="Direct Care"/>
    <x v="67"/>
    <x v="67"/>
    <m/>
    <m/>
    <e v="#DIV/0!"/>
  </r>
  <r>
    <n v="69"/>
    <x v="0"/>
    <s v="Salary Expense"/>
    <s v="Line Item"/>
    <s v="Direct Care"/>
    <x v="68"/>
    <x v="68"/>
    <m/>
    <m/>
    <e v="#DIV/0!"/>
  </r>
  <r>
    <n v="70"/>
    <x v="0"/>
    <s v="Salary Expense"/>
    <s v="Line Item"/>
    <s v="Direct Care"/>
    <x v="69"/>
    <x v="69"/>
    <m/>
    <m/>
    <e v="#DIV/0!"/>
  </r>
  <r>
    <n v="71"/>
    <x v="0"/>
    <s v="Salary Expense"/>
    <s v="Line Item"/>
    <s v="Direct Care"/>
    <x v="70"/>
    <x v="70"/>
    <m/>
    <m/>
    <e v="#DIV/0!"/>
  </r>
  <r>
    <n v="72"/>
    <x v="0"/>
    <s v="Salary Expense"/>
    <s v="Line Item"/>
    <s v="Direct Care"/>
    <x v="71"/>
    <x v="71"/>
    <m/>
    <m/>
    <e v="#DIV/0!"/>
  </r>
  <r>
    <n v="73"/>
    <x v="0"/>
    <s v="Salary Expense"/>
    <s v="Line Item"/>
    <s v="Direct Care"/>
    <x v="72"/>
    <x v="72"/>
    <m/>
    <m/>
    <e v="#DIV/0!"/>
  </r>
  <r>
    <n v="74"/>
    <x v="0"/>
    <s v="Salary Expense"/>
    <s v="Line Item"/>
    <s v="Direct Care"/>
    <x v="73"/>
    <x v="73"/>
    <m/>
    <m/>
    <e v="#DIV/0!"/>
  </r>
  <r>
    <n v="75"/>
    <x v="0"/>
    <s v="Salary Expense"/>
    <s v="Line Item"/>
    <s v="Direct Care"/>
    <x v="74"/>
    <x v="74"/>
    <m/>
    <m/>
    <e v="#DIV/0!"/>
  </r>
  <r>
    <n v="76"/>
    <x v="0"/>
    <s v="Salary Expense"/>
    <s v="Line Item"/>
    <s v="Direct Care"/>
    <x v="75"/>
    <x v="75"/>
    <m/>
    <m/>
    <e v="#DIV/0!"/>
  </r>
  <r>
    <n v="77"/>
    <x v="0"/>
    <s v="Salary Expense"/>
    <s v="Line Item"/>
    <s v="Direct Care"/>
    <x v="76"/>
    <x v="76"/>
    <m/>
    <m/>
    <e v="#DIV/0!"/>
  </r>
  <r>
    <n v="78"/>
    <x v="0"/>
    <s v="Salary Expense"/>
    <s v="Line Item"/>
    <s v="Direct Care"/>
    <x v="77"/>
    <x v="77"/>
    <m/>
    <m/>
    <e v="#DIV/0!"/>
  </r>
  <r>
    <n v="79"/>
    <x v="0"/>
    <s v="Salary Expense"/>
    <s v="Line Item"/>
    <s v="Direct Care"/>
    <x v="78"/>
    <x v="78"/>
    <m/>
    <m/>
    <e v="#DIV/0!"/>
  </r>
  <r>
    <n v="80"/>
    <x v="0"/>
    <s v="Salary Expense"/>
    <s v="Line Item"/>
    <s v="Direct Care"/>
    <x v="79"/>
    <x v="79"/>
    <m/>
    <m/>
    <e v="#DIV/0!"/>
  </r>
  <r>
    <n v="81"/>
    <x v="0"/>
    <s v="Salary Expense"/>
    <s v="Line Item"/>
    <s v="Direct Care"/>
    <x v="80"/>
    <x v="80"/>
    <m/>
    <m/>
    <e v="#DIV/0!"/>
  </r>
  <r>
    <n v="82"/>
    <x v="0"/>
    <s v="Salary Expense"/>
    <s v="Line Item"/>
    <s v="Direct Care"/>
    <x v="81"/>
    <x v="81"/>
    <m/>
    <m/>
    <e v="#DIV/0!"/>
  </r>
  <r>
    <n v="83"/>
    <x v="0"/>
    <s v="Salary Expense"/>
    <s v="Line Item"/>
    <s v="Direct Care"/>
    <x v="82"/>
    <x v="82"/>
    <n v="0.57999999999999996"/>
    <n v="18412"/>
    <n v="31744.827586206899"/>
  </r>
  <r>
    <n v="84"/>
    <x v="0"/>
    <s v="Salary Expense"/>
    <s v="Line Item"/>
    <s v="Direct Care"/>
    <x v="83"/>
    <x v="83"/>
    <m/>
    <m/>
    <e v="#DIV/0!"/>
  </r>
  <r>
    <n v="85"/>
    <x v="0"/>
    <s v="Salary Expense"/>
    <s v="Line Item"/>
    <s v="Direct Care"/>
    <x v="84"/>
    <x v="84"/>
    <m/>
    <m/>
    <e v="#DIV/0!"/>
  </r>
  <r>
    <n v="86"/>
    <x v="0"/>
    <s v="Salary Expense"/>
    <s v="Line Item"/>
    <s v="Direct Care"/>
    <x v="85"/>
    <x v="85"/>
    <n v="0.81"/>
    <n v="22195"/>
    <n v="27401.234567901232"/>
  </r>
  <r>
    <n v="87"/>
    <x v="0"/>
    <s v="Salary Expense"/>
    <s v="Line Item"/>
    <s v="Direct Care"/>
    <x v="86"/>
    <x v="86"/>
    <n v="0.64"/>
    <n v="15638"/>
    <n v="24434.375"/>
  </r>
  <r>
    <n v="88"/>
    <x v="0"/>
    <s v="Salary Expense"/>
    <s v="Line Item"/>
    <s v="Clerical/Support"/>
    <x v="87"/>
    <x v="87"/>
    <n v="0.24"/>
    <n v="7074"/>
    <n v="29475"/>
  </r>
  <r>
    <n v="89"/>
    <x v="0"/>
    <s v="Salary Expense"/>
    <s v="Line Item"/>
    <s v="Clerical/Support"/>
    <x v="88"/>
    <x v="88"/>
    <n v="0.3"/>
    <n v="8106"/>
    <n v="27020"/>
  </r>
  <r>
    <n v="90"/>
    <x v="0"/>
    <s v="Salary Expense"/>
    <s v="Line Item"/>
    <s v="Clerical/Support"/>
    <x v="89"/>
    <x v="89"/>
    <m/>
    <m/>
    <e v="#DIV/0!"/>
  </r>
  <r>
    <n v="91"/>
    <x v="0"/>
    <s v="Salary Expense"/>
    <s v="Line Item"/>
    <s v="N/A"/>
    <x v="90"/>
    <x v="90"/>
    <s v="XXXXXX"/>
    <m/>
    <e v="#VALUE!"/>
  </r>
  <r>
    <n v="92"/>
    <x v="0"/>
    <s v="Salary Expense"/>
    <s v="Total"/>
    <s v="N/A"/>
    <x v="91"/>
    <x v="91"/>
    <n v="3.04"/>
    <n v="94221"/>
    <n v="30993.75"/>
  </r>
  <r>
    <n v="93"/>
    <x v="0"/>
    <s v="Expense"/>
    <s v="Total"/>
    <s v="N/A"/>
    <x v="92"/>
    <x v="92"/>
    <m/>
    <n v="94221"/>
    <m/>
  </r>
  <r>
    <n v="94"/>
    <x v="0"/>
    <s v="Expense"/>
    <s v="Line Item"/>
    <s v="N/A"/>
    <x v="93"/>
    <x v="93"/>
    <m/>
    <m/>
    <m/>
  </r>
  <r>
    <n v="95"/>
    <x v="0"/>
    <s v="Expense"/>
    <s v="Line Item"/>
    <s v="N/A"/>
    <x v="94"/>
    <x v="94"/>
    <m/>
    <m/>
    <m/>
  </r>
  <r>
    <n v="96"/>
    <x v="0"/>
    <s v="Expense"/>
    <s v="Line Item"/>
    <s v="N/A"/>
    <x v="95"/>
    <x v="95"/>
    <m/>
    <m/>
    <m/>
  </r>
  <r>
    <n v="97"/>
    <x v="0"/>
    <s v="Expense"/>
    <s v="Line Item"/>
    <s v="N/A"/>
    <x v="96"/>
    <x v="96"/>
    <m/>
    <m/>
    <m/>
  </r>
  <r>
    <n v="98"/>
    <x v="0"/>
    <s v="Expense"/>
    <s v="Total"/>
    <s v="N/A"/>
    <x v="97"/>
    <x v="97"/>
    <m/>
    <n v="0"/>
    <m/>
  </r>
  <r>
    <n v="99"/>
    <x v="0"/>
    <s v="Expense"/>
    <s v="Line Item"/>
    <s v="N/A"/>
    <x v="98"/>
    <x v="98"/>
    <m/>
    <m/>
    <m/>
  </r>
  <r>
    <n v="100"/>
    <x v="0"/>
    <s v="Expense"/>
    <s v="Total"/>
    <s v="N/A"/>
    <x v="99"/>
    <x v="99"/>
    <m/>
    <n v="94221"/>
    <m/>
  </r>
  <r>
    <n v="101"/>
    <x v="0"/>
    <s v="Expense"/>
    <s v="Line Item"/>
    <s v="N/A"/>
    <x v="100"/>
    <x v="100"/>
    <m/>
    <n v="8392"/>
    <m/>
  </r>
  <r>
    <n v="102"/>
    <x v="0"/>
    <s v="Expense"/>
    <s v="Line Item"/>
    <s v="N/A"/>
    <x v="101"/>
    <x v="101"/>
    <m/>
    <n v="10318"/>
    <m/>
  </r>
  <r>
    <n v="103"/>
    <x v="0"/>
    <s v="Expense"/>
    <s v="Line Item"/>
    <s v="N/A"/>
    <x v="102"/>
    <x v="102"/>
    <m/>
    <n v="2369"/>
    <m/>
  </r>
  <r>
    <n v="104"/>
    <x v="0"/>
    <s v="Expense"/>
    <s v="Total"/>
    <s v="N/A"/>
    <x v="103"/>
    <x v="103"/>
    <m/>
    <n v="115300"/>
    <m/>
  </r>
  <r>
    <n v="105"/>
    <x v="0"/>
    <s v="Expense"/>
    <s v="Line Item"/>
    <s v="N/A"/>
    <x v="104"/>
    <x v="104"/>
    <m/>
    <n v="4803"/>
    <m/>
  </r>
  <r>
    <n v="106"/>
    <x v="0"/>
    <s v="Expense"/>
    <s v="Line Item"/>
    <s v="N/A"/>
    <x v="105"/>
    <x v="105"/>
    <m/>
    <m/>
    <m/>
  </r>
  <r>
    <n v="107"/>
    <x v="0"/>
    <s v="Expense"/>
    <s v="Line Item"/>
    <s v="N/A"/>
    <x v="106"/>
    <x v="106"/>
    <m/>
    <n v="1940"/>
    <m/>
  </r>
  <r>
    <n v="108"/>
    <x v="0"/>
    <s v="Expense"/>
    <s v="Line Item"/>
    <s v="N/A"/>
    <x v="107"/>
    <x v="107"/>
    <m/>
    <n v="658"/>
    <m/>
  </r>
  <r>
    <n v="109"/>
    <x v="0"/>
    <s v="Expense"/>
    <s v="Total"/>
    <s v="N/A"/>
    <x v="108"/>
    <x v="108"/>
    <m/>
    <n v="7401"/>
    <m/>
  </r>
  <r>
    <n v="110"/>
    <x v="0"/>
    <s v="Expense"/>
    <s v="Line Item"/>
    <s v="N/A"/>
    <x v="109"/>
    <x v="109"/>
    <m/>
    <m/>
    <m/>
  </r>
  <r>
    <n v="111"/>
    <x v="0"/>
    <s v="Expense"/>
    <s v="Line Item"/>
    <s v="N/A"/>
    <x v="110"/>
    <x v="110"/>
    <m/>
    <m/>
    <m/>
  </r>
  <r>
    <n v="112"/>
    <x v="0"/>
    <s v="Expense"/>
    <s v="Line Item"/>
    <s v="N/A"/>
    <x v="111"/>
    <x v="111"/>
    <m/>
    <n v="3"/>
    <m/>
  </r>
  <r>
    <n v="113"/>
    <x v="0"/>
    <s v="Expense"/>
    <s v="Line Item"/>
    <s v="N/A"/>
    <x v="112"/>
    <x v="112"/>
    <m/>
    <m/>
    <m/>
  </r>
  <r>
    <n v="114"/>
    <x v="0"/>
    <s v="Expense"/>
    <s v="Line Item"/>
    <s v="N/A"/>
    <x v="113"/>
    <x v="113"/>
    <m/>
    <n v="4"/>
    <m/>
  </r>
  <r>
    <n v="115"/>
    <x v="0"/>
    <s v="Expense"/>
    <s v="Line Item"/>
    <s v="N/A"/>
    <x v="114"/>
    <x v="114"/>
    <m/>
    <n v="2314"/>
    <m/>
  </r>
  <r>
    <n v="116"/>
    <x v="0"/>
    <s v="Expense"/>
    <s v="Line Item"/>
    <s v="N/A"/>
    <x v="115"/>
    <x v="115"/>
    <m/>
    <n v="1469"/>
    <m/>
  </r>
  <r>
    <n v="117"/>
    <x v="0"/>
    <s v="Expense"/>
    <s v="Line Item"/>
    <s v="N/A"/>
    <x v="116"/>
    <x v="116"/>
    <m/>
    <n v="802"/>
    <m/>
  </r>
  <r>
    <n v="118"/>
    <x v="0"/>
    <s v="Expense"/>
    <s v="Line Item"/>
    <s v="N/A"/>
    <x v="117"/>
    <x v="117"/>
    <m/>
    <m/>
    <m/>
  </r>
  <r>
    <n v="119"/>
    <x v="0"/>
    <s v="Expense"/>
    <s v="Line Item"/>
    <s v="N/A"/>
    <x v="118"/>
    <x v="118"/>
    <m/>
    <m/>
    <m/>
  </r>
  <r>
    <n v="120"/>
    <x v="0"/>
    <s v="Expense"/>
    <s v="Line Item"/>
    <s v="N/A"/>
    <x v="119"/>
    <x v="119"/>
    <m/>
    <m/>
    <m/>
  </r>
  <r>
    <n v="121"/>
    <x v="0"/>
    <s v="Expense"/>
    <s v="Line Item"/>
    <s v="N/A"/>
    <x v="120"/>
    <x v="120"/>
    <m/>
    <m/>
    <m/>
  </r>
  <r>
    <n v="122"/>
    <x v="0"/>
    <s v="Expense"/>
    <s v="Line Item"/>
    <s v="N/A"/>
    <x v="121"/>
    <x v="121"/>
    <m/>
    <m/>
    <m/>
  </r>
  <r>
    <n v="123"/>
    <x v="0"/>
    <s v="Expense"/>
    <s v="Line Item"/>
    <s v="N/A"/>
    <x v="122"/>
    <x v="122"/>
    <m/>
    <m/>
    <m/>
  </r>
  <r>
    <n v="124"/>
    <x v="0"/>
    <s v="Expense"/>
    <s v="Line Item"/>
    <s v="N/A"/>
    <x v="123"/>
    <x v="123"/>
    <m/>
    <m/>
    <m/>
  </r>
  <r>
    <n v="125"/>
    <x v="0"/>
    <s v="Expense"/>
    <s v="Line Item"/>
    <s v="N/A"/>
    <x v="124"/>
    <x v="124"/>
    <m/>
    <n v="1389"/>
    <m/>
  </r>
  <r>
    <n v="126"/>
    <x v="0"/>
    <s v="Expense"/>
    <s v="Line Item"/>
    <s v="N/A"/>
    <x v="125"/>
    <x v="125"/>
    <m/>
    <m/>
    <m/>
  </r>
  <r>
    <n v="127"/>
    <x v="0"/>
    <s v="Expense"/>
    <s v="Line Item"/>
    <s v="N/A"/>
    <x v="126"/>
    <x v="126"/>
    <m/>
    <n v="87"/>
    <m/>
  </r>
  <r>
    <n v="128"/>
    <x v="0"/>
    <s v="Expense"/>
    <s v="Total"/>
    <s v="N/A"/>
    <x v="127"/>
    <x v="127"/>
    <m/>
    <n v="6068"/>
    <m/>
  </r>
  <r>
    <n v="129"/>
    <x v="0"/>
    <s v="Expense"/>
    <s v="Line Item"/>
    <s v="N/A"/>
    <x v="128"/>
    <x v="128"/>
    <m/>
    <n v="9370"/>
    <m/>
  </r>
  <r>
    <n v="130"/>
    <x v="0"/>
    <s v="Expense"/>
    <s v="Line Item"/>
    <s v="N/A"/>
    <x v="129"/>
    <x v="129"/>
    <m/>
    <n v="1033"/>
    <m/>
  </r>
  <r>
    <n v="131"/>
    <x v="0"/>
    <s v="Expense"/>
    <s v="Line Item"/>
    <s v="N/A"/>
    <x v="130"/>
    <x v="130"/>
    <m/>
    <m/>
    <m/>
  </r>
  <r>
    <n v="132"/>
    <x v="0"/>
    <s v="Expense"/>
    <s v="Line Item"/>
    <s v="N/A"/>
    <x v="131"/>
    <x v="131"/>
    <m/>
    <m/>
    <m/>
  </r>
  <r>
    <n v="133"/>
    <x v="0"/>
    <s v="Expense"/>
    <s v="Line Item"/>
    <s v="N/A"/>
    <x v="132"/>
    <x v="132"/>
    <m/>
    <m/>
    <m/>
  </r>
  <r>
    <n v="134"/>
    <x v="0"/>
    <s v="Expense"/>
    <s v="Line Item"/>
    <s v="N/A"/>
    <x v="133"/>
    <x v="133"/>
    <m/>
    <m/>
    <m/>
  </r>
  <r>
    <n v="135"/>
    <x v="0"/>
    <s v="Expense"/>
    <s v="Total"/>
    <s v="N/A"/>
    <x v="134"/>
    <x v="134"/>
    <m/>
    <n v="10403"/>
    <m/>
  </r>
  <r>
    <n v="136"/>
    <x v="0"/>
    <s v="Expense"/>
    <s v="Line Item"/>
    <s v="N/A"/>
    <x v="135"/>
    <x v="135"/>
    <m/>
    <n v="23133.058605998274"/>
    <m/>
  </r>
  <r>
    <n v="137"/>
    <x v="0"/>
    <s v="Expense"/>
    <s v="Total"/>
    <s v="N/A"/>
    <x v="136"/>
    <x v="136"/>
    <m/>
    <n v="162305.05860599829"/>
    <m/>
  </r>
  <r>
    <n v="138"/>
    <x v="0"/>
    <s v="Expense"/>
    <s v="Line Item"/>
    <s v="N/A"/>
    <x v="137"/>
    <x v="137"/>
    <m/>
    <m/>
    <m/>
  </r>
  <r>
    <n v="139"/>
    <x v="0"/>
    <s v="Expense"/>
    <s v="Line Item"/>
    <s v="N/A"/>
    <x v="138"/>
    <x v="138"/>
    <m/>
    <m/>
    <m/>
  </r>
  <r>
    <n v="140"/>
    <x v="0"/>
    <s v="Expense"/>
    <s v="Total"/>
    <s v="N/A"/>
    <x v="139"/>
    <x v="139"/>
    <m/>
    <n v="162305.05860599829"/>
    <m/>
  </r>
  <r>
    <n v="141"/>
    <x v="0"/>
    <s v="Expense"/>
    <s v="Total"/>
    <s v="N/A"/>
    <x v="140"/>
    <x v="140"/>
    <m/>
    <n v="160697"/>
    <m/>
  </r>
  <r>
    <n v="142"/>
    <x v="0"/>
    <s v="Expense"/>
    <s v="Line Item"/>
    <s v="N/A"/>
    <x v="141"/>
    <x v="141"/>
    <m/>
    <n v="-1608.0586059982888"/>
    <m/>
  </r>
  <r>
    <n v="143"/>
    <x v="0"/>
    <s v="Non-Reimbursable"/>
    <s v="Line Item"/>
    <s v="N/A"/>
    <x v="142"/>
    <x v="142"/>
    <m/>
    <m/>
    <m/>
  </r>
  <r>
    <n v="144"/>
    <x v="0"/>
    <s v="Non-Reimbursable"/>
    <s v="Line Item"/>
    <s v="N/A"/>
    <x v="143"/>
    <x v="143"/>
    <m/>
    <m/>
    <m/>
  </r>
  <r>
    <n v="145"/>
    <x v="0"/>
    <s v="Non-Reimbursable"/>
    <s v="Line Item"/>
    <s v="N/A"/>
    <x v="144"/>
    <x v="144"/>
    <m/>
    <m/>
    <m/>
  </r>
  <r>
    <n v="146"/>
    <x v="0"/>
    <s v="Non-Reimbursable"/>
    <s v="Line Item"/>
    <s v="N/A"/>
    <x v="145"/>
    <x v="145"/>
    <m/>
    <m/>
    <m/>
  </r>
  <r>
    <n v="147"/>
    <x v="0"/>
    <s v="Non-Reimbursable"/>
    <s v="Line Item"/>
    <s v="N/A"/>
    <x v="146"/>
    <x v="146"/>
    <m/>
    <m/>
    <m/>
  </r>
  <r>
    <n v="148"/>
    <x v="0"/>
    <s v="Non-Reimbursable"/>
    <s v="Line Item"/>
    <s v="N/A"/>
    <x v="147"/>
    <x v="147"/>
    <m/>
    <m/>
    <m/>
  </r>
  <r>
    <n v="149"/>
    <x v="0"/>
    <s v="Non-Reimbursable"/>
    <s v="Line Item"/>
    <s v="N/A"/>
    <x v="148"/>
    <x v="148"/>
    <m/>
    <m/>
    <m/>
  </r>
  <r>
    <n v="150"/>
    <x v="0"/>
    <s v="Non-Reimbursable"/>
    <s v="Total"/>
    <s v="N/A"/>
    <x v="149"/>
    <x v="149"/>
    <m/>
    <n v="0"/>
    <m/>
  </r>
  <r>
    <n v="151"/>
    <x v="0"/>
    <s v="Non-Reimbursable"/>
    <s v="Total"/>
    <s v="N/A"/>
    <x v="150"/>
    <x v="150"/>
    <m/>
    <n v="0"/>
    <m/>
  </r>
  <r>
    <n v="152"/>
    <x v="0"/>
    <s v="Non-Reimbursable"/>
    <s v="Line Item"/>
    <s v="N/A"/>
    <x v="151"/>
    <x v="151"/>
    <m/>
    <n v="90912"/>
    <m/>
  </r>
  <r>
    <n v="153"/>
    <x v="0"/>
    <s v="Non-Reimbursable"/>
    <s v="Line Item"/>
    <s v="N/A"/>
    <x v="152"/>
    <x v="152"/>
    <m/>
    <m/>
    <m/>
  </r>
  <r>
    <n v="154"/>
    <x v="0"/>
    <s v="Non-Reimbursable"/>
    <s v="Line Item"/>
    <s v="N/A"/>
    <x v="153"/>
    <x v="153"/>
    <m/>
    <n v="-90912"/>
    <m/>
  </r>
  <r>
    <n v="155"/>
    <x v="1"/>
    <s v="Revenue"/>
    <s v="Line Item"/>
    <s v="N/A"/>
    <x v="0"/>
    <x v="0"/>
    <m/>
    <n v="41884"/>
    <m/>
  </r>
  <r>
    <n v="156"/>
    <x v="1"/>
    <s v="Revenue"/>
    <s v="Line Item"/>
    <s v="N/A"/>
    <x v="1"/>
    <x v="1"/>
    <m/>
    <m/>
    <m/>
  </r>
  <r>
    <n v="157"/>
    <x v="1"/>
    <s v="Revenue"/>
    <s v="Line Item"/>
    <s v="N/A"/>
    <x v="2"/>
    <x v="2"/>
    <m/>
    <n v="4103"/>
    <m/>
  </r>
  <r>
    <n v="158"/>
    <x v="1"/>
    <s v="Revenue"/>
    <s v="Total"/>
    <s v="N/A"/>
    <x v="3"/>
    <x v="3"/>
    <m/>
    <n v="45987"/>
    <m/>
  </r>
  <r>
    <n v="159"/>
    <x v="1"/>
    <s v="Revenue"/>
    <s v="Line Item"/>
    <s v="N/A"/>
    <x v="4"/>
    <x v="4"/>
    <m/>
    <m/>
    <m/>
  </r>
  <r>
    <n v="160"/>
    <x v="1"/>
    <s v="Revenue"/>
    <s v="Line Item"/>
    <s v="N/A"/>
    <x v="5"/>
    <x v="5"/>
    <m/>
    <n v="50997"/>
    <n v="50997"/>
  </r>
  <r>
    <n v="161"/>
    <x v="1"/>
    <s v="Revenue"/>
    <s v="Total"/>
    <s v="N/A"/>
    <x v="6"/>
    <x v="6"/>
    <m/>
    <n v="50997"/>
    <m/>
  </r>
  <r>
    <n v="162"/>
    <x v="1"/>
    <s v="Revenue"/>
    <s v="Line Item"/>
    <s v="N/A"/>
    <x v="7"/>
    <x v="7"/>
    <m/>
    <m/>
    <m/>
  </r>
  <r>
    <n v="163"/>
    <x v="1"/>
    <s v="Revenue"/>
    <s v="Line Item"/>
    <s v="N/A"/>
    <x v="8"/>
    <x v="8"/>
    <m/>
    <m/>
    <m/>
  </r>
  <r>
    <n v="164"/>
    <x v="1"/>
    <s v="Revenue"/>
    <s v="Line Item"/>
    <s v="N/A"/>
    <x v="9"/>
    <x v="9"/>
    <m/>
    <m/>
    <m/>
  </r>
  <r>
    <n v="165"/>
    <x v="1"/>
    <s v="Revenue"/>
    <s v="Line Item"/>
    <s v="N/A"/>
    <x v="10"/>
    <x v="10"/>
    <m/>
    <n v="115330"/>
    <m/>
  </r>
  <r>
    <n v="166"/>
    <x v="1"/>
    <s v="Revenue"/>
    <s v="Line Item"/>
    <s v="N/A"/>
    <x v="11"/>
    <x v="11"/>
    <m/>
    <n v="83900"/>
    <n v="83900"/>
  </r>
  <r>
    <n v="167"/>
    <x v="1"/>
    <s v="Revenue"/>
    <s v="Line Item"/>
    <s v="N/A"/>
    <x v="12"/>
    <x v="12"/>
    <m/>
    <m/>
    <m/>
  </r>
  <r>
    <n v="168"/>
    <x v="1"/>
    <s v="Revenue"/>
    <s v="Line Item"/>
    <s v="N/A"/>
    <x v="13"/>
    <x v="13"/>
    <m/>
    <m/>
    <m/>
  </r>
  <r>
    <n v="169"/>
    <x v="1"/>
    <s v="Revenue"/>
    <s v="Line Item"/>
    <s v="N/A"/>
    <x v="14"/>
    <x v="14"/>
    <m/>
    <m/>
    <m/>
  </r>
  <r>
    <n v="170"/>
    <x v="1"/>
    <s v="Revenue"/>
    <s v="Line Item"/>
    <s v="N/A"/>
    <x v="15"/>
    <x v="15"/>
    <m/>
    <m/>
    <m/>
  </r>
  <r>
    <n v="171"/>
    <x v="1"/>
    <s v="Revenue"/>
    <s v="Line Item"/>
    <s v="N/A"/>
    <x v="16"/>
    <x v="16"/>
    <m/>
    <m/>
    <m/>
  </r>
  <r>
    <n v="172"/>
    <x v="1"/>
    <s v="Revenue"/>
    <s v="Line Item"/>
    <s v="N/A"/>
    <x v="17"/>
    <x v="17"/>
    <m/>
    <m/>
    <m/>
  </r>
  <r>
    <n v="173"/>
    <x v="1"/>
    <s v="Revenue"/>
    <s v="Line Item"/>
    <s v="N/A"/>
    <x v="18"/>
    <x v="18"/>
    <m/>
    <m/>
    <m/>
  </r>
  <r>
    <n v="174"/>
    <x v="1"/>
    <s v="Revenue"/>
    <s v="Line Item"/>
    <s v="N/A"/>
    <x v="19"/>
    <x v="19"/>
    <m/>
    <n v="0"/>
    <m/>
  </r>
  <r>
    <n v="175"/>
    <x v="1"/>
    <s v="Revenue"/>
    <s v="Line Item"/>
    <s v="N/A"/>
    <x v="20"/>
    <x v="20"/>
    <m/>
    <m/>
    <m/>
  </r>
  <r>
    <n v="176"/>
    <x v="1"/>
    <s v="Revenue"/>
    <s v="Line Item"/>
    <s v="N/A"/>
    <x v="21"/>
    <x v="21"/>
    <m/>
    <m/>
    <m/>
  </r>
  <r>
    <n v="177"/>
    <x v="1"/>
    <s v="Revenue"/>
    <s v="Line Item"/>
    <s v="N/A"/>
    <x v="22"/>
    <x v="22"/>
    <m/>
    <m/>
    <m/>
  </r>
  <r>
    <n v="178"/>
    <x v="1"/>
    <s v="Revenue"/>
    <s v="Line Item"/>
    <s v="N/A"/>
    <x v="23"/>
    <x v="23"/>
    <m/>
    <m/>
    <m/>
  </r>
  <r>
    <n v="179"/>
    <x v="1"/>
    <s v="Revenue"/>
    <s v="Line Item"/>
    <s v="N/A"/>
    <x v="24"/>
    <x v="24"/>
    <m/>
    <m/>
    <m/>
  </r>
  <r>
    <n v="180"/>
    <x v="1"/>
    <s v="Revenue"/>
    <s v="Line Item"/>
    <s v="N/A"/>
    <x v="25"/>
    <x v="25"/>
    <m/>
    <m/>
    <m/>
  </r>
  <r>
    <n v="181"/>
    <x v="1"/>
    <s v="Revenue"/>
    <s v="Line Item"/>
    <s v="N/A"/>
    <x v="26"/>
    <x v="26"/>
    <m/>
    <n v="3364"/>
    <m/>
  </r>
  <r>
    <n v="182"/>
    <x v="1"/>
    <s v="Revenue"/>
    <s v="Line Item"/>
    <s v="N/A"/>
    <x v="27"/>
    <x v="27"/>
    <m/>
    <m/>
    <m/>
  </r>
  <r>
    <n v="183"/>
    <x v="1"/>
    <s v="Revenue"/>
    <s v="Line Item"/>
    <s v="N/A"/>
    <x v="28"/>
    <x v="28"/>
    <m/>
    <n v="5395"/>
    <m/>
  </r>
  <r>
    <n v="184"/>
    <x v="1"/>
    <s v="Revenue"/>
    <s v="Line Item"/>
    <s v="N/A"/>
    <x v="29"/>
    <x v="29"/>
    <m/>
    <n v="1708"/>
    <m/>
  </r>
  <r>
    <n v="185"/>
    <x v="1"/>
    <s v="Revenue"/>
    <s v="Line Item"/>
    <s v="N/A"/>
    <x v="30"/>
    <x v="30"/>
    <m/>
    <m/>
    <m/>
  </r>
  <r>
    <n v="186"/>
    <x v="1"/>
    <s v="Revenue"/>
    <s v="Line Item"/>
    <s v="N/A"/>
    <x v="31"/>
    <x v="31"/>
    <m/>
    <m/>
    <m/>
  </r>
  <r>
    <n v="187"/>
    <x v="1"/>
    <s v="Revenue"/>
    <s v="Line Item"/>
    <s v="N/A"/>
    <x v="32"/>
    <x v="32"/>
    <m/>
    <m/>
    <m/>
  </r>
  <r>
    <n v="188"/>
    <x v="1"/>
    <s v="Revenue"/>
    <s v="Line Item"/>
    <s v="N/A"/>
    <x v="33"/>
    <x v="33"/>
    <m/>
    <m/>
    <m/>
  </r>
  <r>
    <n v="189"/>
    <x v="1"/>
    <s v="Revenue"/>
    <s v="Line Item"/>
    <s v="N/A"/>
    <x v="34"/>
    <x v="34"/>
    <m/>
    <m/>
    <m/>
  </r>
  <r>
    <n v="190"/>
    <x v="1"/>
    <s v="Revenue"/>
    <s v="Line Item"/>
    <s v="N/A"/>
    <x v="35"/>
    <x v="35"/>
    <m/>
    <m/>
    <m/>
  </r>
  <r>
    <n v="191"/>
    <x v="1"/>
    <s v="Revenue"/>
    <s v="Line Item"/>
    <s v="N/A"/>
    <x v="36"/>
    <x v="36"/>
    <m/>
    <m/>
    <m/>
  </r>
  <r>
    <n v="192"/>
    <x v="1"/>
    <s v="Revenue"/>
    <s v="Line Item"/>
    <s v="N/A"/>
    <x v="37"/>
    <x v="37"/>
    <m/>
    <n v="0"/>
    <m/>
  </r>
  <r>
    <n v="193"/>
    <x v="1"/>
    <s v="Revenue"/>
    <s v="Line Item"/>
    <s v="N/A"/>
    <x v="38"/>
    <x v="38"/>
    <m/>
    <m/>
    <m/>
  </r>
  <r>
    <n v="194"/>
    <x v="1"/>
    <s v="Revenue"/>
    <s v="Line Item"/>
    <s v="N/A"/>
    <x v="39"/>
    <x v="39"/>
    <m/>
    <m/>
    <m/>
  </r>
  <r>
    <n v="195"/>
    <x v="1"/>
    <s v="Revenue"/>
    <s v="Line Item"/>
    <s v="N/A"/>
    <x v="40"/>
    <x v="40"/>
    <m/>
    <m/>
    <m/>
  </r>
  <r>
    <n v="196"/>
    <x v="1"/>
    <s v="Revenue"/>
    <s v="Line Item"/>
    <s v="N/A"/>
    <x v="41"/>
    <x v="41"/>
    <m/>
    <m/>
    <m/>
  </r>
  <r>
    <n v="197"/>
    <x v="1"/>
    <s v="Revenue"/>
    <s v="Total"/>
    <s v="N/A"/>
    <x v="42"/>
    <x v="42"/>
    <m/>
    <n v="209697"/>
    <m/>
  </r>
  <r>
    <n v="198"/>
    <x v="1"/>
    <s v="Revenue"/>
    <s v="Line Item"/>
    <s v="N/A"/>
    <x v="43"/>
    <x v="43"/>
    <m/>
    <n v="23374"/>
    <m/>
  </r>
  <r>
    <n v="199"/>
    <x v="1"/>
    <s v="Revenue"/>
    <s v="Line Item"/>
    <s v="N/A"/>
    <x v="44"/>
    <x v="44"/>
    <m/>
    <m/>
    <m/>
  </r>
  <r>
    <n v="200"/>
    <x v="1"/>
    <s v="Revenue"/>
    <s v="Line Item"/>
    <s v="N/A"/>
    <x v="45"/>
    <x v="45"/>
    <m/>
    <m/>
    <m/>
  </r>
  <r>
    <n v="201"/>
    <x v="1"/>
    <s v="Revenue"/>
    <s v="Line Item"/>
    <s v="N/A"/>
    <x v="46"/>
    <x v="46"/>
    <m/>
    <m/>
    <m/>
  </r>
  <r>
    <n v="202"/>
    <x v="1"/>
    <s v="Revenue"/>
    <s v="Line Item"/>
    <s v="N/A"/>
    <x v="47"/>
    <x v="47"/>
    <m/>
    <m/>
    <m/>
  </r>
  <r>
    <n v="203"/>
    <x v="1"/>
    <s v="Revenue"/>
    <s v="Line Item"/>
    <s v="N/A"/>
    <x v="48"/>
    <x v="48"/>
    <m/>
    <n v="22854"/>
    <m/>
  </r>
  <r>
    <n v="204"/>
    <x v="1"/>
    <s v="Revenue"/>
    <s v="Line Item"/>
    <s v="N/A"/>
    <x v="49"/>
    <x v="49"/>
    <m/>
    <n v="10000"/>
    <m/>
  </r>
  <r>
    <n v="205"/>
    <x v="1"/>
    <s v="Revenue"/>
    <s v="Line Item"/>
    <s v="N/A"/>
    <x v="50"/>
    <x v="50"/>
    <m/>
    <m/>
    <m/>
  </r>
  <r>
    <n v="206"/>
    <x v="1"/>
    <s v="Revenue"/>
    <s v="Line Item"/>
    <s v="N/A"/>
    <x v="51"/>
    <x v="51"/>
    <m/>
    <m/>
    <m/>
  </r>
  <r>
    <n v="207"/>
    <x v="1"/>
    <s v="Revenue"/>
    <s v="Total"/>
    <s v="N/A"/>
    <x v="52"/>
    <x v="52"/>
    <m/>
    <n v="362909"/>
    <m/>
  </r>
  <r>
    <n v="208"/>
    <x v="1"/>
    <s v="Salary Expense"/>
    <s v="Line Item"/>
    <s v="Management"/>
    <x v="53"/>
    <x v="53"/>
    <n v="0.32999999999999996"/>
    <n v="19830"/>
    <n v="60090.909090909096"/>
  </r>
  <r>
    <n v="209"/>
    <x v="1"/>
    <s v="Salary Expense"/>
    <s v="Line Item"/>
    <s v="Management"/>
    <x v="54"/>
    <x v="54"/>
    <n v="6.9999999999999993E-2"/>
    <n v="6641"/>
    <n v="94871.42857142858"/>
  </r>
  <r>
    <n v="210"/>
    <x v="1"/>
    <s v="Salary Expense"/>
    <s v="Line Item"/>
    <s v="Management"/>
    <x v="55"/>
    <x v="55"/>
    <n v="0.08"/>
    <n v="2626"/>
    <n v="32825"/>
  </r>
  <r>
    <n v="211"/>
    <x v="1"/>
    <s v="Salary Expense"/>
    <s v="Line Item"/>
    <s v="Management"/>
    <x v="56"/>
    <x v="56"/>
    <m/>
    <m/>
    <e v="#DIV/0!"/>
  </r>
  <r>
    <n v="212"/>
    <x v="1"/>
    <s v="Salary Expense"/>
    <s v="Line Item"/>
    <s v="Direct Care"/>
    <x v="57"/>
    <x v="57"/>
    <m/>
    <m/>
    <e v="#DIV/0!"/>
  </r>
  <r>
    <n v="213"/>
    <x v="1"/>
    <s v="Salary Expense"/>
    <s v="Line Item"/>
    <s v="Direct Care"/>
    <x v="58"/>
    <x v="58"/>
    <m/>
    <m/>
    <e v="#DIV/0!"/>
  </r>
  <r>
    <n v="214"/>
    <x v="1"/>
    <s v="Salary Expense"/>
    <s v="Line Item"/>
    <s v="Direct Care"/>
    <x v="59"/>
    <x v="59"/>
    <m/>
    <m/>
    <e v="#DIV/0!"/>
  </r>
  <r>
    <n v="215"/>
    <x v="1"/>
    <s v="Salary Expense"/>
    <s v="Line Item"/>
    <s v="Direct Care"/>
    <x v="60"/>
    <x v="60"/>
    <m/>
    <m/>
    <e v="#DIV/0!"/>
  </r>
  <r>
    <n v="216"/>
    <x v="1"/>
    <s v="Salary Expense"/>
    <s v="Line Item"/>
    <s v="Direct Care"/>
    <x v="61"/>
    <x v="61"/>
    <m/>
    <m/>
    <e v="#DIV/0!"/>
  </r>
  <r>
    <n v="217"/>
    <x v="1"/>
    <s v="Salary Expense"/>
    <s v="Line Item"/>
    <s v="Direct Care"/>
    <x v="62"/>
    <x v="62"/>
    <m/>
    <m/>
    <e v="#DIV/0!"/>
  </r>
  <r>
    <n v="218"/>
    <x v="1"/>
    <s v="Salary Expense"/>
    <s v="Line Item"/>
    <s v="Direct Care"/>
    <x v="63"/>
    <x v="63"/>
    <m/>
    <m/>
    <e v="#DIV/0!"/>
  </r>
  <r>
    <n v="219"/>
    <x v="1"/>
    <s v="Salary Expense"/>
    <s v="Line Item"/>
    <s v="Direct Care"/>
    <x v="64"/>
    <x v="64"/>
    <m/>
    <m/>
    <e v="#DIV/0!"/>
  </r>
  <r>
    <n v="220"/>
    <x v="1"/>
    <s v="Salary Expense"/>
    <s v="Line Item"/>
    <s v="Direct Care"/>
    <x v="65"/>
    <x v="65"/>
    <m/>
    <m/>
    <e v="#DIV/0!"/>
  </r>
  <r>
    <n v="221"/>
    <x v="1"/>
    <s v="Salary Expense"/>
    <s v="Line Item"/>
    <s v="Direct Care"/>
    <x v="66"/>
    <x v="66"/>
    <m/>
    <m/>
    <e v="#DIV/0!"/>
  </r>
  <r>
    <n v="222"/>
    <x v="1"/>
    <s v="Salary Expense"/>
    <s v="Line Item"/>
    <s v="Direct Care"/>
    <x v="67"/>
    <x v="67"/>
    <m/>
    <m/>
    <e v="#DIV/0!"/>
  </r>
  <r>
    <n v="223"/>
    <x v="1"/>
    <s v="Salary Expense"/>
    <s v="Line Item"/>
    <s v="Direct Care"/>
    <x v="68"/>
    <x v="68"/>
    <m/>
    <m/>
    <e v="#DIV/0!"/>
  </r>
  <r>
    <n v="224"/>
    <x v="1"/>
    <s v="Salary Expense"/>
    <s v="Line Item"/>
    <s v="Direct Care"/>
    <x v="69"/>
    <x v="69"/>
    <m/>
    <m/>
    <e v="#DIV/0!"/>
  </r>
  <r>
    <n v="225"/>
    <x v="1"/>
    <s v="Salary Expense"/>
    <s v="Line Item"/>
    <s v="Direct Care"/>
    <x v="70"/>
    <x v="70"/>
    <m/>
    <m/>
    <e v="#DIV/0!"/>
  </r>
  <r>
    <n v="226"/>
    <x v="1"/>
    <s v="Salary Expense"/>
    <s v="Line Item"/>
    <s v="Direct Care"/>
    <x v="71"/>
    <x v="71"/>
    <m/>
    <m/>
    <e v="#DIV/0!"/>
  </r>
  <r>
    <n v="227"/>
    <x v="1"/>
    <s v="Salary Expense"/>
    <s v="Line Item"/>
    <s v="Direct Care"/>
    <x v="72"/>
    <x v="72"/>
    <m/>
    <m/>
    <e v="#DIV/0!"/>
  </r>
  <r>
    <n v="228"/>
    <x v="1"/>
    <s v="Salary Expense"/>
    <s v="Line Item"/>
    <s v="Direct Care"/>
    <x v="73"/>
    <x v="73"/>
    <m/>
    <m/>
    <e v="#DIV/0!"/>
  </r>
  <r>
    <n v="229"/>
    <x v="1"/>
    <s v="Salary Expense"/>
    <s v="Line Item"/>
    <s v="Direct Care"/>
    <x v="74"/>
    <x v="74"/>
    <m/>
    <m/>
    <e v="#DIV/0!"/>
  </r>
  <r>
    <n v="230"/>
    <x v="1"/>
    <s v="Salary Expense"/>
    <s v="Line Item"/>
    <s v="Direct Care"/>
    <x v="75"/>
    <x v="75"/>
    <n v="0.13"/>
    <n v="4371"/>
    <n v="33623.076923076922"/>
  </r>
  <r>
    <n v="231"/>
    <x v="1"/>
    <s v="Salary Expense"/>
    <s v="Line Item"/>
    <s v="Direct Care"/>
    <x v="76"/>
    <x v="76"/>
    <n v="1.96"/>
    <n v="63700"/>
    <n v="32500"/>
  </r>
  <r>
    <n v="232"/>
    <x v="1"/>
    <s v="Salary Expense"/>
    <s v="Line Item"/>
    <s v="Direct Care"/>
    <x v="77"/>
    <x v="77"/>
    <m/>
    <m/>
    <e v="#DIV/0!"/>
  </r>
  <r>
    <n v="233"/>
    <x v="1"/>
    <s v="Salary Expense"/>
    <s v="Line Item"/>
    <s v="Direct Care"/>
    <x v="78"/>
    <x v="78"/>
    <m/>
    <m/>
    <e v="#DIV/0!"/>
  </r>
  <r>
    <n v="234"/>
    <x v="1"/>
    <s v="Salary Expense"/>
    <s v="Line Item"/>
    <s v="Direct Care"/>
    <x v="79"/>
    <x v="79"/>
    <m/>
    <m/>
    <e v="#DIV/0!"/>
  </r>
  <r>
    <n v="235"/>
    <x v="1"/>
    <s v="Salary Expense"/>
    <s v="Line Item"/>
    <s v="Direct Care"/>
    <x v="80"/>
    <x v="80"/>
    <m/>
    <m/>
    <e v="#DIV/0!"/>
  </r>
  <r>
    <n v="236"/>
    <x v="1"/>
    <s v="Salary Expense"/>
    <s v="Line Item"/>
    <s v="Direct Care"/>
    <x v="81"/>
    <x v="81"/>
    <n v="0.01"/>
    <n v="245"/>
    <n v="24500"/>
  </r>
  <r>
    <n v="237"/>
    <x v="1"/>
    <s v="Salary Expense"/>
    <s v="Line Item"/>
    <s v="Direct Care"/>
    <x v="82"/>
    <x v="82"/>
    <n v="0.7"/>
    <n v="24241"/>
    <n v="34630"/>
  </r>
  <r>
    <n v="238"/>
    <x v="1"/>
    <s v="Salary Expense"/>
    <s v="Line Item"/>
    <s v="Direct Care"/>
    <x v="83"/>
    <x v="83"/>
    <n v="0.5"/>
    <n v="20106"/>
    <n v="40212"/>
  </r>
  <r>
    <n v="239"/>
    <x v="1"/>
    <s v="Salary Expense"/>
    <s v="Line Item"/>
    <s v="Direct Care"/>
    <x v="84"/>
    <x v="84"/>
    <m/>
    <m/>
    <e v="#DIV/0!"/>
  </r>
  <r>
    <n v="240"/>
    <x v="1"/>
    <s v="Salary Expense"/>
    <s v="Line Item"/>
    <s v="Direct Care"/>
    <x v="85"/>
    <x v="85"/>
    <n v="1.63"/>
    <n v="69079"/>
    <n v="42379.754601226996"/>
  </r>
  <r>
    <n v="241"/>
    <x v="1"/>
    <s v="Salary Expense"/>
    <s v="Line Item"/>
    <s v="Direct Care"/>
    <x v="86"/>
    <x v="86"/>
    <n v="0"/>
    <n v="0"/>
    <e v="#DIV/0!"/>
  </r>
  <r>
    <n v="242"/>
    <x v="1"/>
    <s v="Salary Expense"/>
    <s v="Line Item"/>
    <s v="Clerical/Support"/>
    <x v="87"/>
    <x v="87"/>
    <n v="0.23"/>
    <n v="6432"/>
    <n v="27965.217391304348"/>
  </r>
  <r>
    <n v="243"/>
    <x v="1"/>
    <s v="Salary Expense"/>
    <s v="Line Item"/>
    <s v="Clerical/Support"/>
    <x v="88"/>
    <x v="88"/>
    <m/>
    <m/>
    <e v="#DIV/0!"/>
  </r>
  <r>
    <n v="244"/>
    <x v="1"/>
    <s v="Salary Expense"/>
    <s v="Line Item"/>
    <s v="Clerical/Support"/>
    <x v="89"/>
    <x v="89"/>
    <n v="0.08"/>
    <n v="1830.4"/>
    <n v="22880"/>
  </r>
  <r>
    <n v="245"/>
    <x v="1"/>
    <s v="Salary Expense"/>
    <s v="Line Item"/>
    <s v="N/A"/>
    <x v="90"/>
    <x v="90"/>
    <s v="XXXXXX"/>
    <n v="163"/>
    <e v="#VALUE!"/>
  </r>
  <r>
    <n v="246"/>
    <x v="1"/>
    <s v="Salary Expense"/>
    <s v="Total"/>
    <s v="N/A"/>
    <x v="91"/>
    <x v="91"/>
    <n v="5.72"/>
    <n v="219190"/>
    <n v="38319.930069930073"/>
  </r>
  <r>
    <n v="247"/>
    <x v="1"/>
    <s v="Expense"/>
    <s v="Total"/>
    <s v="N/A"/>
    <x v="92"/>
    <x v="92"/>
    <n v="5.72"/>
    <n v="219190"/>
    <m/>
  </r>
  <r>
    <n v="248"/>
    <x v="1"/>
    <s v="Expense"/>
    <s v="Line Item"/>
    <s v="N/A"/>
    <x v="93"/>
    <x v="93"/>
    <m/>
    <m/>
    <m/>
  </r>
  <r>
    <n v="249"/>
    <x v="1"/>
    <s v="Expense"/>
    <s v="Line Item"/>
    <s v="N/A"/>
    <x v="94"/>
    <x v="94"/>
    <m/>
    <m/>
    <m/>
  </r>
  <r>
    <n v="250"/>
    <x v="1"/>
    <s v="Expense"/>
    <s v="Line Item"/>
    <s v="N/A"/>
    <x v="95"/>
    <x v="95"/>
    <m/>
    <m/>
    <m/>
  </r>
  <r>
    <n v="251"/>
    <x v="1"/>
    <s v="Expense"/>
    <s v="Line Item"/>
    <s v="N/A"/>
    <x v="96"/>
    <x v="96"/>
    <m/>
    <m/>
    <m/>
  </r>
  <r>
    <n v="252"/>
    <x v="1"/>
    <s v="Expense"/>
    <s v="Total"/>
    <s v="N/A"/>
    <x v="97"/>
    <x v="97"/>
    <n v="0"/>
    <n v="0"/>
    <m/>
  </r>
  <r>
    <n v="253"/>
    <x v="1"/>
    <s v="Expense"/>
    <s v="Line Item"/>
    <s v="N/A"/>
    <x v="98"/>
    <x v="98"/>
    <m/>
    <m/>
    <m/>
  </r>
  <r>
    <n v="254"/>
    <x v="1"/>
    <s v="Expense"/>
    <s v="Total"/>
    <s v="N/A"/>
    <x v="99"/>
    <x v="99"/>
    <n v="5.72"/>
    <n v="219190"/>
    <m/>
  </r>
  <r>
    <n v="255"/>
    <x v="1"/>
    <s v="Expense"/>
    <s v="Line Item"/>
    <s v="N/A"/>
    <x v="100"/>
    <x v="100"/>
    <m/>
    <n v="16258"/>
    <m/>
  </r>
  <r>
    <n v="256"/>
    <x v="1"/>
    <s v="Expense"/>
    <s v="Line Item"/>
    <s v="N/A"/>
    <x v="101"/>
    <x v="101"/>
    <m/>
    <n v="26030"/>
    <m/>
  </r>
  <r>
    <n v="257"/>
    <x v="1"/>
    <s v="Expense"/>
    <s v="Line Item"/>
    <s v="N/A"/>
    <x v="102"/>
    <x v="102"/>
    <m/>
    <m/>
    <m/>
  </r>
  <r>
    <n v="258"/>
    <x v="1"/>
    <s v="Expense"/>
    <s v="Total"/>
    <s v="N/A"/>
    <x v="103"/>
    <x v="103"/>
    <m/>
    <n v="261478"/>
    <m/>
  </r>
  <r>
    <n v="259"/>
    <x v="1"/>
    <s v="Expense"/>
    <s v="Line Item"/>
    <s v="N/A"/>
    <x v="104"/>
    <x v="104"/>
    <m/>
    <n v="16029"/>
    <m/>
  </r>
  <r>
    <n v="260"/>
    <x v="1"/>
    <s v="Expense"/>
    <s v="Line Item"/>
    <s v="N/A"/>
    <x v="105"/>
    <x v="105"/>
    <m/>
    <n v="4692"/>
    <m/>
  </r>
  <r>
    <n v="261"/>
    <x v="1"/>
    <s v="Expense"/>
    <s v="Line Item"/>
    <s v="N/A"/>
    <x v="106"/>
    <x v="106"/>
    <m/>
    <n v="8059"/>
    <m/>
  </r>
  <r>
    <n v="262"/>
    <x v="1"/>
    <s v="Expense"/>
    <s v="Line Item"/>
    <s v="N/A"/>
    <x v="107"/>
    <x v="107"/>
    <m/>
    <n v="1545"/>
    <m/>
  </r>
  <r>
    <n v="263"/>
    <x v="1"/>
    <s v="Expense"/>
    <s v="Total"/>
    <s v="N/A"/>
    <x v="108"/>
    <x v="108"/>
    <m/>
    <n v="30325"/>
    <m/>
  </r>
  <r>
    <n v="264"/>
    <x v="1"/>
    <s v="Expense"/>
    <s v="Line Item"/>
    <s v="N/A"/>
    <x v="109"/>
    <x v="109"/>
    <m/>
    <n v="5"/>
    <m/>
  </r>
  <r>
    <n v="265"/>
    <x v="1"/>
    <s v="Expense"/>
    <s v="Line Item"/>
    <s v="N/A"/>
    <x v="110"/>
    <x v="110"/>
    <m/>
    <m/>
    <m/>
  </r>
  <r>
    <n v="266"/>
    <x v="1"/>
    <s v="Expense"/>
    <s v="Line Item"/>
    <s v="N/A"/>
    <x v="111"/>
    <x v="111"/>
    <m/>
    <m/>
    <m/>
  </r>
  <r>
    <n v="267"/>
    <x v="1"/>
    <s v="Expense"/>
    <s v="Line Item"/>
    <s v="N/A"/>
    <x v="112"/>
    <x v="112"/>
    <m/>
    <m/>
    <m/>
  </r>
  <r>
    <n v="268"/>
    <x v="1"/>
    <s v="Expense"/>
    <s v="Line Item"/>
    <s v="N/A"/>
    <x v="113"/>
    <x v="113"/>
    <m/>
    <n v="1313"/>
    <m/>
  </r>
  <r>
    <n v="269"/>
    <x v="1"/>
    <s v="Expense"/>
    <s v="Line Item"/>
    <s v="N/A"/>
    <x v="114"/>
    <x v="114"/>
    <m/>
    <n v="6751"/>
    <m/>
  </r>
  <r>
    <n v="270"/>
    <x v="1"/>
    <s v="Expense"/>
    <s v="Line Item"/>
    <s v="N/A"/>
    <x v="115"/>
    <x v="115"/>
    <m/>
    <n v="0"/>
    <m/>
  </r>
  <r>
    <n v="271"/>
    <x v="1"/>
    <s v="Expense"/>
    <s v="Line Item"/>
    <s v="N/A"/>
    <x v="116"/>
    <x v="116"/>
    <m/>
    <n v="131"/>
    <m/>
  </r>
  <r>
    <n v="272"/>
    <x v="1"/>
    <s v="Expense"/>
    <s v="Line Item"/>
    <s v="N/A"/>
    <x v="117"/>
    <x v="117"/>
    <m/>
    <n v="0"/>
    <m/>
  </r>
  <r>
    <n v="273"/>
    <x v="1"/>
    <s v="Expense"/>
    <s v="Line Item"/>
    <s v="N/A"/>
    <x v="118"/>
    <x v="118"/>
    <m/>
    <n v="0"/>
    <m/>
  </r>
  <r>
    <n v="274"/>
    <x v="1"/>
    <s v="Expense"/>
    <s v="Line Item"/>
    <s v="N/A"/>
    <x v="119"/>
    <x v="119"/>
    <m/>
    <m/>
    <m/>
  </r>
  <r>
    <n v="275"/>
    <x v="1"/>
    <s v="Expense"/>
    <s v="Line Item"/>
    <s v="N/A"/>
    <x v="120"/>
    <x v="120"/>
    <m/>
    <m/>
    <m/>
  </r>
  <r>
    <n v="276"/>
    <x v="1"/>
    <s v="Expense"/>
    <s v="Line Item"/>
    <s v="N/A"/>
    <x v="121"/>
    <x v="121"/>
    <m/>
    <n v="0"/>
    <m/>
  </r>
  <r>
    <n v="277"/>
    <x v="1"/>
    <s v="Expense"/>
    <s v="Line Item"/>
    <s v="N/A"/>
    <x v="122"/>
    <x v="122"/>
    <m/>
    <m/>
    <m/>
  </r>
  <r>
    <n v="278"/>
    <x v="1"/>
    <s v="Expense"/>
    <s v="Line Item"/>
    <s v="N/A"/>
    <x v="123"/>
    <x v="123"/>
    <m/>
    <m/>
    <m/>
  </r>
  <r>
    <n v="279"/>
    <x v="1"/>
    <s v="Expense"/>
    <s v="Line Item"/>
    <s v="N/A"/>
    <x v="124"/>
    <x v="124"/>
    <m/>
    <n v="3574"/>
    <m/>
  </r>
  <r>
    <n v="280"/>
    <x v="1"/>
    <s v="Expense"/>
    <s v="Line Item"/>
    <s v="N/A"/>
    <x v="125"/>
    <x v="125"/>
    <m/>
    <m/>
    <m/>
  </r>
  <r>
    <n v="281"/>
    <x v="1"/>
    <s v="Expense"/>
    <s v="Line Item"/>
    <s v="N/A"/>
    <x v="126"/>
    <x v="126"/>
    <m/>
    <m/>
    <m/>
  </r>
  <r>
    <n v="282"/>
    <x v="1"/>
    <s v="Expense"/>
    <s v="Total"/>
    <s v="N/A"/>
    <x v="127"/>
    <x v="127"/>
    <m/>
    <n v="11774"/>
    <m/>
  </r>
  <r>
    <n v="283"/>
    <x v="1"/>
    <s v="Expense"/>
    <s v="Line Item"/>
    <s v="N/A"/>
    <x v="128"/>
    <x v="128"/>
    <m/>
    <n v="1707"/>
    <m/>
  </r>
  <r>
    <n v="284"/>
    <x v="1"/>
    <s v="Expense"/>
    <s v="Line Item"/>
    <s v="N/A"/>
    <x v="129"/>
    <x v="129"/>
    <m/>
    <n v="4983"/>
    <m/>
  </r>
  <r>
    <n v="285"/>
    <x v="1"/>
    <s v="Expense"/>
    <s v="Line Item"/>
    <s v="N/A"/>
    <x v="130"/>
    <x v="130"/>
    <m/>
    <n v="0"/>
    <m/>
  </r>
  <r>
    <n v="286"/>
    <x v="1"/>
    <s v="Expense"/>
    <s v="Line Item"/>
    <s v="N/A"/>
    <x v="131"/>
    <x v="131"/>
    <m/>
    <m/>
    <m/>
  </r>
  <r>
    <n v="287"/>
    <x v="1"/>
    <s v="Expense"/>
    <s v="Line Item"/>
    <s v="N/A"/>
    <x v="132"/>
    <x v="132"/>
    <m/>
    <m/>
    <m/>
  </r>
  <r>
    <n v="288"/>
    <x v="1"/>
    <s v="Expense"/>
    <s v="Line Item"/>
    <s v="N/A"/>
    <x v="133"/>
    <x v="133"/>
    <m/>
    <n v="0"/>
    <m/>
  </r>
  <r>
    <n v="289"/>
    <x v="1"/>
    <s v="Expense"/>
    <s v="Total"/>
    <s v="N/A"/>
    <x v="134"/>
    <x v="134"/>
    <m/>
    <n v="6690"/>
    <m/>
  </r>
  <r>
    <n v="290"/>
    <x v="1"/>
    <s v="Expense"/>
    <s v="Line Item"/>
    <s v="N/A"/>
    <x v="135"/>
    <x v="135"/>
    <m/>
    <n v="47693.057516638801"/>
    <m/>
  </r>
  <r>
    <n v="291"/>
    <x v="1"/>
    <s v="Expense"/>
    <s v="Total"/>
    <s v="N/A"/>
    <x v="136"/>
    <x v="136"/>
    <m/>
    <n v="357960.05751663877"/>
    <m/>
  </r>
  <r>
    <n v="292"/>
    <x v="1"/>
    <s v="Expense"/>
    <s v="Line Item"/>
    <s v="N/A"/>
    <x v="137"/>
    <x v="137"/>
    <m/>
    <n v="4103"/>
    <m/>
  </r>
  <r>
    <n v="293"/>
    <x v="1"/>
    <s v="Expense"/>
    <s v="Line Item"/>
    <s v="N/A"/>
    <x v="138"/>
    <x v="138"/>
    <m/>
    <n v="346"/>
    <m/>
  </r>
  <r>
    <n v="294"/>
    <x v="1"/>
    <s v="Expense"/>
    <s v="Total"/>
    <s v="N/A"/>
    <x v="139"/>
    <x v="139"/>
    <m/>
    <n v="362409.05751663877"/>
    <m/>
  </r>
  <r>
    <n v="295"/>
    <x v="1"/>
    <s v="Expense"/>
    <s v="Total"/>
    <s v="N/A"/>
    <x v="140"/>
    <x v="140"/>
    <m/>
    <n v="362909"/>
    <m/>
  </r>
  <r>
    <n v="296"/>
    <x v="1"/>
    <s v="Expense"/>
    <s v="Line Item"/>
    <s v="N/A"/>
    <x v="141"/>
    <x v="141"/>
    <m/>
    <n v="499.94248336122837"/>
    <m/>
  </r>
  <r>
    <n v="297"/>
    <x v="1"/>
    <s v="Non-Reimbursable"/>
    <s v="Line Item"/>
    <s v="N/A"/>
    <x v="142"/>
    <x v="142"/>
    <m/>
    <m/>
    <m/>
  </r>
  <r>
    <n v="298"/>
    <x v="1"/>
    <s v="Non-Reimbursable"/>
    <s v="Line Item"/>
    <s v="N/A"/>
    <x v="143"/>
    <x v="143"/>
    <m/>
    <m/>
    <m/>
  </r>
  <r>
    <n v="299"/>
    <x v="1"/>
    <s v="Non-Reimbursable"/>
    <s v="Line Item"/>
    <s v="N/A"/>
    <x v="144"/>
    <x v="144"/>
    <m/>
    <n v="4103"/>
    <m/>
  </r>
  <r>
    <n v="300"/>
    <x v="1"/>
    <s v="Non-Reimbursable"/>
    <s v="Line Item"/>
    <s v="N/A"/>
    <x v="145"/>
    <x v="145"/>
    <m/>
    <m/>
    <m/>
  </r>
  <r>
    <n v="301"/>
    <x v="1"/>
    <s v="Non-Reimbursable"/>
    <s v="Line Item"/>
    <s v="N/A"/>
    <x v="146"/>
    <x v="146"/>
    <m/>
    <m/>
    <m/>
  </r>
  <r>
    <n v="302"/>
    <x v="1"/>
    <s v="Non-Reimbursable"/>
    <s v="Line Item"/>
    <s v="N/A"/>
    <x v="147"/>
    <x v="147"/>
    <m/>
    <m/>
    <m/>
  </r>
  <r>
    <n v="303"/>
    <x v="1"/>
    <s v="Non-Reimbursable"/>
    <s v="Line Item"/>
    <s v="N/A"/>
    <x v="148"/>
    <x v="148"/>
    <m/>
    <m/>
    <m/>
  </r>
  <r>
    <n v="304"/>
    <x v="1"/>
    <s v="Non-Reimbursable"/>
    <s v="Total"/>
    <s v="N/A"/>
    <x v="149"/>
    <x v="149"/>
    <m/>
    <n v="4103"/>
    <m/>
  </r>
  <r>
    <n v="305"/>
    <x v="1"/>
    <s v="Non-Reimbursable"/>
    <s v="Total"/>
    <s v="N/A"/>
    <x v="150"/>
    <x v="150"/>
    <m/>
    <n v="4449"/>
    <m/>
  </r>
  <r>
    <n v="306"/>
    <x v="1"/>
    <s v="Non-Reimbursable"/>
    <s v="Line Item"/>
    <s v="N/A"/>
    <x v="151"/>
    <x v="151"/>
    <m/>
    <n v="153212"/>
    <m/>
  </r>
  <r>
    <n v="307"/>
    <x v="1"/>
    <s v="Non-Reimbursable"/>
    <s v="Line Item"/>
    <s v="N/A"/>
    <x v="152"/>
    <x v="152"/>
    <m/>
    <m/>
    <m/>
  </r>
  <r>
    <n v="308"/>
    <x v="1"/>
    <s v="Non-Reimbursable"/>
    <s v="Line Item"/>
    <s v="N/A"/>
    <x v="153"/>
    <x v="153"/>
    <m/>
    <n v="-148763"/>
    <m/>
  </r>
  <r>
    <n v="309"/>
    <x v="2"/>
    <s v="Revenue"/>
    <s v="Line Item"/>
    <s v="N/A"/>
    <x v="0"/>
    <x v="0"/>
    <m/>
    <m/>
    <m/>
  </r>
  <r>
    <n v="310"/>
    <x v="2"/>
    <s v="Revenue"/>
    <s v="Line Item"/>
    <s v="N/A"/>
    <x v="1"/>
    <x v="1"/>
    <m/>
    <m/>
    <m/>
  </r>
  <r>
    <n v="311"/>
    <x v="2"/>
    <s v="Revenue"/>
    <s v="Line Item"/>
    <s v="N/A"/>
    <x v="2"/>
    <x v="2"/>
    <m/>
    <m/>
    <m/>
  </r>
  <r>
    <n v="312"/>
    <x v="2"/>
    <s v="Revenue"/>
    <s v="Total"/>
    <s v="N/A"/>
    <x v="3"/>
    <x v="3"/>
    <m/>
    <n v="0"/>
    <m/>
  </r>
  <r>
    <n v="313"/>
    <x v="2"/>
    <s v="Revenue"/>
    <s v="Line Item"/>
    <s v="N/A"/>
    <x v="4"/>
    <x v="4"/>
    <m/>
    <m/>
    <m/>
  </r>
  <r>
    <n v="314"/>
    <x v="2"/>
    <s v="Revenue"/>
    <s v="Line Item"/>
    <s v="N/A"/>
    <x v="5"/>
    <x v="5"/>
    <m/>
    <m/>
    <m/>
  </r>
  <r>
    <n v="315"/>
    <x v="2"/>
    <s v="Revenue"/>
    <s v="Total"/>
    <s v="N/A"/>
    <x v="6"/>
    <x v="6"/>
    <m/>
    <n v="0"/>
    <m/>
  </r>
  <r>
    <n v="316"/>
    <x v="2"/>
    <s v="Revenue"/>
    <s v="Line Item"/>
    <s v="N/A"/>
    <x v="7"/>
    <x v="7"/>
    <m/>
    <m/>
    <m/>
  </r>
  <r>
    <n v="317"/>
    <x v="2"/>
    <s v="Revenue"/>
    <s v="Line Item"/>
    <s v="N/A"/>
    <x v="8"/>
    <x v="8"/>
    <m/>
    <m/>
    <m/>
  </r>
  <r>
    <n v="318"/>
    <x v="2"/>
    <s v="Revenue"/>
    <s v="Line Item"/>
    <s v="N/A"/>
    <x v="9"/>
    <x v="9"/>
    <m/>
    <m/>
    <m/>
  </r>
  <r>
    <n v="319"/>
    <x v="2"/>
    <s v="Revenue"/>
    <s v="Line Item"/>
    <s v="N/A"/>
    <x v="10"/>
    <x v="10"/>
    <m/>
    <n v="67893"/>
    <m/>
  </r>
  <r>
    <n v="320"/>
    <x v="2"/>
    <s v="Revenue"/>
    <s v="Line Item"/>
    <s v="N/A"/>
    <x v="11"/>
    <x v="11"/>
    <m/>
    <m/>
    <m/>
  </r>
  <r>
    <n v="321"/>
    <x v="2"/>
    <s v="Revenue"/>
    <s v="Line Item"/>
    <s v="N/A"/>
    <x v="12"/>
    <x v="12"/>
    <m/>
    <m/>
    <m/>
  </r>
  <r>
    <n v="322"/>
    <x v="2"/>
    <s v="Revenue"/>
    <s v="Line Item"/>
    <s v="N/A"/>
    <x v="13"/>
    <x v="13"/>
    <m/>
    <m/>
    <m/>
  </r>
  <r>
    <n v="323"/>
    <x v="2"/>
    <s v="Revenue"/>
    <s v="Line Item"/>
    <s v="N/A"/>
    <x v="14"/>
    <x v="14"/>
    <m/>
    <m/>
    <m/>
  </r>
  <r>
    <n v="324"/>
    <x v="2"/>
    <s v="Revenue"/>
    <s v="Line Item"/>
    <s v="N/A"/>
    <x v="15"/>
    <x v="15"/>
    <m/>
    <m/>
    <m/>
  </r>
  <r>
    <n v="325"/>
    <x v="2"/>
    <s v="Revenue"/>
    <s v="Line Item"/>
    <s v="N/A"/>
    <x v="16"/>
    <x v="16"/>
    <m/>
    <m/>
    <m/>
  </r>
  <r>
    <n v="326"/>
    <x v="2"/>
    <s v="Revenue"/>
    <s v="Line Item"/>
    <s v="N/A"/>
    <x v="17"/>
    <x v="17"/>
    <m/>
    <m/>
    <m/>
  </r>
  <r>
    <n v="327"/>
    <x v="2"/>
    <s v="Revenue"/>
    <s v="Line Item"/>
    <s v="N/A"/>
    <x v="18"/>
    <x v="18"/>
    <m/>
    <m/>
    <m/>
  </r>
  <r>
    <n v="328"/>
    <x v="2"/>
    <s v="Revenue"/>
    <s v="Line Item"/>
    <s v="N/A"/>
    <x v="19"/>
    <x v="19"/>
    <m/>
    <m/>
    <m/>
  </r>
  <r>
    <n v="329"/>
    <x v="2"/>
    <s v="Revenue"/>
    <s v="Line Item"/>
    <s v="N/A"/>
    <x v="20"/>
    <x v="20"/>
    <m/>
    <m/>
    <m/>
  </r>
  <r>
    <n v="330"/>
    <x v="2"/>
    <s v="Revenue"/>
    <s v="Line Item"/>
    <s v="N/A"/>
    <x v="21"/>
    <x v="21"/>
    <m/>
    <m/>
    <m/>
  </r>
  <r>
    <n v="331"/>
    <x v="2"/>
    <s v="Revenue"/>
    <s v="Line Item"/>
    <s v="N/A"/>
    <x v="22"/>
    <x v="22"/>
    <m/>
    <m/>
    <m/>
  </r>
  <r>
    <n v="332"/>
    <x v="2"/>
    <s v="Revenue"/>
    <s v="Line Item"/>
    <s v="N/A"/>
    <x v="23"/>
    <x v="23"/>
    <m/>
    <m/>
    <m/>
  </r>
  <r>
    <n v="333"/>
    <x v="2"/>
    <s v="Revenue"/>
    <s v="Line Item"/>
    <s v="N/A"/>
    <x v="24"/>
    <x v="24"/>
    <m/>
    <m/>
    <m/>
  </r>
  <r>
    <n v="334"/>
    <x v="2"/>
    <s v="Revenue"/>
    <s v="Line Item"/>
    <s v="N/A"/>
    <x v="25"/>
    <x v="25"/>
    <m/>
    <m/>
    <m/>
  </r>
  <r>
    <n v="335"/>
    <x v="2"/>
    <s v="Revenue"/>
    <s v="Line Item"/>
    <s v="N/A"/>
    <x v="26"/>
    <x v="26"/>
    <m/>
    <m/>
    <m/>
  </r>
  <r>
    <n v="336"/>
    <x v="2"/>
    <s v="Revenue"/>
    <s v="Line Item"/>
    <s v="N/A"/>
    <x v="27"/>
    <x v="27"/>
    <m/>
    <m/>
    <m/>
  </r>
  <r>
    <n v="337"/>
    <x v="2"/>
    <s v="Revenue"/>
    <s v="Line Item"/>
    <s v="N/A"/>
    <x v="28"/>
    <x v="28"/>
    <m/>
    <m/>
    <m/>
  </r>
  <r>
    <n v="338"/>
    <x v="2"/>
    <s v="Revenue"/>
    <s v="Line Item"/>
    <s v="N/A"/>
    <x v="29"/>
    <x v="29"/>
    <m/>
    <m/>
    <m/>
  </r>
  <r>
    <n v="339"/>
    <x v="2"/>
    <s v="Revenue"/>
    <s v="Line Item"/>
    <s v="N/A"/>
    <x v="30"/>
    <x v="30"/>
    <m/>
    <m/>
    <m/>
  </r>
  <r>
    <n v="340"/>
    <x v="2"/>
    <s v="Revenue"/>
    <s v="Line Item"/>
    <s v="N/A"/>
    <x v="31"/>
    <x v="31"/>
    <m/>
    <m/>
    <m/>
  </r>
  <r>
    <n v="341"/>
    <x v="2"/>
    <s v="Revenue"/>
    <s v="Line Item"/>
    <s v="N/A"/>
    <x v="32"/>
    <x v="32"/>
    <m/>
    <m/>
    <m/>
  </r>
  <r>
    <n v="342"/>
    <x v="2"/>
    <s v="Revenue"/>
    <s v="Line Item"/>
    <s v="N/A"/>
    <x v="33"/>
    <x v="33"/>
    <m/>
    <m/>
    <m/>
  </r>
  <r>
    <n v="343"/>
    <x v="2"/>
    <s v="Revenue"/>
    <s v="Line Item"/>
    <s v="N/A"/>
    <x v="34"/>
    <x v="34"/>
    <m/>
    <m/>
    <m/>
  </r>
  <r>
    <n v="344"/>
    <x v="2"/>
    <s v="Revenue"/>
    <s v="Line Item"/>
    <s v="N/A"/>
    <x v="35"/>
    <x v="35"/>
    <m/>
    <m/>
    <m/>
  </r>
  <r>
    <n v="345"/>
    <x v="2"/>
    <s v="Revenue"/>
    <s v="Line Item"/>
    <s v="N/A"/>
    <x v="36"/>
    <x v="36"/>
    <m/>
    <m/>
    <m/>
  </r>
  <r>
    <n v="346"/>
    <x v="2"/>
    <s v="Revenue"/>
    <s v="Line Item"/>
    <s v="N/A"/>
    <x v="37"/>
    <x v="37"/>
    <m/>
    <m/>
    <m/>
  </r>
  <r>
    <n v="347"/>
    <x v="2"/>
    <s v="Revenue"/>
    <s v="Line Item"/>
    <s v="N/A"/>
    <x v="38"/>
    <x v="38"/>
    <m/>
    <m/>
    <m/>
  </r>
  <r>
    <n v="348"/>
    <x v="2"/>
    <s v="Revenue"/>
    <s v="Line Item"/>
    <s v="N/A"/>
    <x v="39"/>
    <x v="39"/>
    <m/>
    <m/>
    <m/>
  </r>
  <r>
    <n v="349"/>
    <x v="2"/>
    <s v="Revenue"/>
    <s v="Line Item"/>
    <s v="N/A"/>
    <x v="40"/>
    <x v="40"/>
    <m/>
    <m/>
    <m/>
  </r>
  <r>
    <n v="350"/>
    <x v="2"/>
    <s v="Revenue"/>
    <s v="Line Item"/>
    <s v="N/A"/>
    <x v="41"/>
    <x v="41"/>
    <m/>
    <m/>
    <m/>
  </r>
  <r>
    <n v="351"/>
    <x v="2"/>
    <s v="Revenue"/>
    <s v="Total"/>
    <s v="N/A"/>
    <x v="42"/>
    <x v="42"/>
    <m/>
    <n v="67893"/>
    <m/>
  </r>
  <r>
    <n v="352"/>
    <x v="2"/>
    <s v="Revenue"/>
    <s v="Line Item"/>
    <s v="N/A"/>
    <x v="43"/>
    <x v="43"/>
    <m/>
    <m/>
    <m/>
  </r>
  <r>
    <n v="353"/>
    <x v="2"/>
    <s v="Revenue"/>
    <s v="Line Item"/>
    <s v="N/A"/>
    <x v="44"/>
    <x v="44"/>
    <m/>
    <m/>
    <m/>
  </r>
  <r>
    <n v="354"/>
    <x v="2"/>
    <s v="Revenue"/>
    <s v="Line Item"/>
    <s v="N/A"/>
    <x v="45"/>
    <x v="45"/>
    <m/>
    <m/>
    <m/>
  </r>
  <r>
    <n v="355"/>
    <x v="2"/>
    <s v="Revenue"/>
    <s v="Line Item"/>
    <s v="N/A"/>
    <x v="46"/>
    <x v="46"/>
    <m/>
    <m/>
    <m/>
  </r>
  <r>
    <n v="356"/>
    <x v="2"/>
    <s v="Revenue"/>
    <s v="Line Item"/>
    <s v="N/A"/>
    <x v="47"/>
    <x v="47"/>
    <m/>
    <m/>
    <m/>
  </r>
  <r>
    <n v="357"/>
    <x v="2"/>
    <s v="Revenue"/>
    <s v="Line Item"/>
    <s v="N/A"/>
    <x v="48"/>
    <x v="48"/>
    <m/>
    <m/>
    <m/>
  </r>
  <r>
    <n v="358"/>
    <x v="2"/>
    <s v="Revenue"/>
    <s v="Line Item"/>
    <s v="N/A"/>
    <x v="49"/>
    <x v="49"/>
    <m/>
    <m/>
    <m/>
  </r>
  <r>
    <n v="359"/>
    <x v="2"/>
    <s v="Revenue"/>
    <s v="Line Item"/>
    <s v="N/A"/>
    <x v="50"/>
    <x v="50"/>
    <m/>
    <m/>
    <m/>
  </r>
  <r>
    <n v="360"/>
    <x v="2"/>
    <s v="Revenue"/>
    <s v="Line Item"/>
    <s v="N/A"/>
    <x v="51"/>
    <x v="51"/>
    <m/>
    <m/>
    <m/>
  </r>
  <r>
    <n v="361"/>
    <x v="2"/>
    <s v="Revenue"/>
    <s v="Total"/>
    <s v="N/A"/>
    <x v="52"/>
    <x v="52"/>
    <m/>
    <n v="67893"/>
    <m/>
  </r>
  <r>
    <n v="362"/>
    <x v="2"/>
    <s v="Salary Expense"/>
    <s v="Line Item"/>
    <s v="Management"/>
    <x v="53"/>
    <x v="53"/>
    <m/>
    <m/>
    <e v="#DIV/0!"/>
  </r>
  <r>
    <n v="363"/>
    <x v="2"/>
    <s v="Salary Expense"/>
    <s v="Line Item"/>
    <s v="Management"/>
    <x v="54"/>
    <x v="54"/>
    <n v="1.04"/>
    <n v="36385"/>
    <n v="34985.576923076922"/>
  </r>
  <r>
    <n v="364"/>
    <x v="2"/>
    <s v="Salary Expense"/>
    <s v="Line Item"/>
    <s v="Management"/>
    <x v="55"/>
    <x v="55"/>
    <m/>
    <m/>
    <e v="#DIV/0!"/>
  </r>
  <r>
    <n v="365"/>
    <x v="2"/>
    <s v="Salary Expense"/>
    <s v="Line Item"/>
    <s v="Management"/>
    <x v="56"/>
    <x v="56"/>
    <m/>
    <m/>
    <e v="#DIV/0!"/>
  </r>
  <r>
    <n v="366"/>
    <x v="2"/>
    <s v="Salary Expense"/>
    <s v="Line Item"/>
    <s v="Direct Care"/>
    <x v="57"/>
    <x v="57"/>
    <m/>
    <m/>
    <e v="#DIV/0!"/>
  </r>
  <r>
    <n v="367"/>
    <x v="2"/>
    <s v="Salary Expense"/>
    <s v="Line Item"/>
    <s v="Direct Care"/>
    <x v="58"/>
    <x v="58"/>
    <m/>
    <m/>
    <e v="#DIV/0!"/>
  </r>
  <r>
    <n v="368"/>
    <x v="2"/>
    <s v="Salary Expense"/>
    <s v="Line Item"/>
    <s v="Direct Care"/>
    <x v="59"/>
    <x v="59"/>
    <m/>
    <m/>
    <e v="#DIV/0!"/>
  </r>
  <r>
    <n v="369"/>
    <x v="2"/>
    <s v="Salary Expense"/>
    <s v="Line Item"/>
    <s v="Direct Care"/>
    <x v="60"/>
    <x v="60"/>
    <m/>
    <m/>
    <e v="#DIV/0!"/>
  </r>
  <r>
    <n v="370"/>
    <x v="2"/>
    <s v="Salary Expense"/>
    <s v="Line Item"/>
    <s v="Direct Care"/>
    <x v="61"/>
    <x v="61"/>
    <m/>
    <m/>
    <e v="#DIV/0!"/>
  </r>
  <r>
    <n v="371"/>
    <x v="2"/>
    <s v="Salary Expense"/>
    <s v="Line Item"/>
    <s v="Direct Care"/>
    <x v="62"/>
    <x v="62"/>
    <m/>
    <m/>
    <e v="#DIV/0!"/>
  </r>
  <r>
    <n v="372"/>
    <x v="2"/>
    <s v="Salary Expense"/>
    <s v="Line Item"/>
    <s v="Direct Care"/>
    <x v="63"/>
    <x v="63"/>
    <m/>
    <m/>
    <e v="#DIV/0!"/>
  </r>
  <r>
    <n v="373"/>
    <x v="2"/>
    <s v="Salary Expense"/>
    <s v="Line Item"/>
    <s v="Direct Care"/>
    <x v="64"/>
    <x v="64"/>
    <m/>
    <m/>
    <e v="#DIV/0!"/>
  </r>
  <r>
    <n v="374"/>
    <x v="2"/>
    <s v="Salary Expense"/>
    <s v="Line Item"/>
    <s v="Direct Care"/>
    <x v="65"/>
    <x v="65"/>
    <m/>
    <m/>
    <e v="#DIV/0!"/>
  </r>
  <r>
    <n v="375"/>
    <x v="2"/>
    <s v="Salary Expense"/>
    <s v="Line Item"/>
    <s v="Direct Care"/>
    <x v="66"/>
    <x v="66"/>
    <m/>
    <m/>
    <e v="#DIV/0!"/>
  </r>
  <r>
    <n v="376"/>
    <x v="2"/>
    <s v="Salary Expense"/>
    <s v="Line Item"/>
    <s v="Direct Care"/>
    <x v="67"/>
    <x v="67"/>
    <m/>
    <m/>
    <e v="#DIV/0!"/>
  </r>
  <r>
    <n v="377"/>
    <x v="2"/>
    <s v="Salary Expense"/>
    <s v="Line Item"/>
    <s v="Direct Care"/>
    <x v="68"/>
    <x v="68"/>
    <m/>
    <m/>
    <e v="#DIV/0!"/>
  </r>
  <r>
    <n v="378"/>
    <x v="2"/>
    <s v="Salary Expense"/>
    <s v="Line Item"/>
    <s v="Direct Care"/>
    <x v="69"/>
    <x v="69"/>
    <m/>
    <m/>
    <e v="#DIV/0!"/>
  </r>
  <r>
    <n v="379"/>
    <x v="2"/>
    <s v="Salary Expense"/>
    <s v="Line Item"/>
    <s v="Direct Care"/>
    <x v="70"/>
    <x v="70"/>
    <m/>
    <m/>
    <e v="#DIV/0!"/>
  </r>
  <r>
    <n v="380"/>
    <x v="2"/>
    <s v="Salary Expense"/>
    <s v="Line Item"/>
    <s v="Direct Care"/>
    <x v="71"/>
    <x v="71"/>
    <m/>
    <m/>
    <e v="#DIV/0!"/>
  </r>
  <r>
    <n v="381"/>
    <x v="2"/>
    <s v="Salary Expense"/>
    <s v="Line Item"/>
    <s v="Direct Care"/>
    <x v="72"/>
    <x v="72"/>
    <m/>
    <m/>
    <e v="#DIV/0!"/>
  </r>
  <r>
    <n v="382"/>
    <x v="2"/>
    <s v="Salary Expense"/>
    <s v="Line Item"/>
    <s v="Direct Care"/>
    <x v="73"/>
    <x v="73"/>
    <m/>
    <m/>
    <e v="#DIV/0!"/>
  </r>
  <r>
    <n v="383"/>
    <x v="2"/>
    <s v="Salary Expense"/>
    <s v="Line Item"/>
    <s v="Direct Care"/>
    <x v="74"/>
    <x v="74"/>
    <m/>
    <m/>
    <e v="#DIV/0!"/>
  </r>
  <r>
    <n v="384"/>
    <x v="2"/>
    <s v="Salary Expense"/>
    <s v="Line Item"/>
    <s v="Direct Care"/>
    <x v="75"/>
    <x v="75"/>
    <m/>
    <m/>
    <e v="#DIV/0!"/>
  </r>
  <r>
    <n v="385"/>
    <x v="2"/>
    <s v="Salary Expense"/>
    <s v="Line Item"/>
    <s v="Direct Care"/>
    <x v="76"/>
    <x v="76"/>
    <m/>
    <m/>
    <e v="#DIV/0!"/>
  </r>
  <r>
    <n v="386"/>
    <x v="2"/>
    <s v="Salary Expense"/>
    <s v="Line Item"/>
    <s v="Direct Care"/>
    <x v="77"/>
    <x v="77"/>
    <m/>
    <m/>
    <e v="#DIV/0!"/>
  </r>
  <r>
    <n v="387"/>
    <x v="2"/>
    <s v="Salary Expense"/>
    <s v="Line Item"/>
    <s v="Direct Care"/>
    <x v="78"/>
    <x v="78"/>
    <m/>
    <m/>
    <e v="#DIV/0!"/>
  </r>
  <r>
    <n v="388"/>
    <x v="2"/>
    <s v="Salary Expense"/>
    <s v="Line Item"/>
    <s v="Direct Care"/>
    <x v="79"/>
    <x v="79"/>
    <m/>
    <m/>
    <e v="#DIV/0!"/>
  </r>
  <r>
    <n v="389"/>
    <x v="2"/>
    <s v="Salary Expense"/>
    <s v="Line Item"/>
    <s v="Direct Care"/>
    <x v="80"/>
    <x v="80"/>
    <m/>
    <m/>
    <e v="#DIV/0!"/>
  </r>
  <r>
    <n v="390"/>
    <x v="2"/>
    <s v="Salary Expense"/>
    <s v="Line Item"/>
    <s v="Direct Care"/>
    <x v="81"/>
    <x v="81"/>
    <m/>
    <m/>
    <e v="#DIV/0!"/>
  </r>
  <r>
    <n v="391"/>
    <x v="2"/>
    <s v="Salary Expense"/>
    <s v="Line Item"/>
    <s v="Direct Care"/>
    <x v="82"/>
    <x v="82"/>
    <m/>
    <m/>
    <e v="#DIV/0!"/>
  </r>
  <r>
    <n v="392"/>
    <x v="2"/>
    <s v="Salary Expense"/>
    <s v="Line Item"/>
    <s v="Direct Care"/>
    <x v="83"/>
    <x v="83"/>
    <m/>
    <m/>
    <e v="#DIV/0!"/>
  </r>
  <r>
    <n v="393"/>
    <x v="2"/>
    <s v="Salary Expense"/>
    <s v="Line Item"/>
    <s v="Direct Care"/>
    <x v="84"/>
    <x v="84"/>
    <m/>
    <m/>
    <e v="#DIV/0!"/>
  </r>
  <r>
    <n v="394"/>
    <x v="2"/>
    <s v="Salary Expense"/>
    <s v="Line Item"/>
    <s v="Direct Care"/>
    <x v="85"/>
    <x v="85"/>
    <m/>
    <m/>
    <e v="#DIV/0!"/>
  </r>
  <r>
    <n v="395"/>
    <x v="2"/>
    <s v="Salary Expense"/>
    <s v="Line Item"/>
    <s v="Direct Care"/>
    <x v="86"/>
    <x v="86"/>
    <m/>
    <m/>
    <e v="#DIV/0!"/>
  </r>
  <r>
    <n v="396"/>
    <x v="2"/>
    <s v="Salary Expense"/>
    <s v="Line Item"/>
    <s v="Clerical/Support"/>
    <x v="87"/>
    <x v="87"/>
    <m/>
    <n v="61"/>
    <e v="#DIV/0!"/>
  </r>
  <r>
    <n v="397"/>
    <x v="2"/>
    <s v="Salary Expense"/>
    <s v="Line Item"/>
    <s v="Clerical/Support"/>
    <x v="88"/>
    <x v="88"/>
    <m/>
    <m/>
    <e v="#DIV/0!"/>
  </r>
  <r>
    <n v="398"/>
    <x v="2"/>
    <s v="Salary Expense"/>
    <s v="Line Item"/>
    <s v="Clerical/Support"/>
    <x v="89"/>
    <x v="89"/>
    <m/>
    <m/>
    <e v="#DIV/0!"/>
  </r>
  <r>
    <n v="399"/>
    <x v="2"/>
    <s v="Salary Expense"/>
    <s v="Line Item"/>
    <s v="N/A"/>
    <x v="90"/>
    <x v="90"/>
    <s v="XXXXXX"/>
    <m/>
    <e v="#VALUE!"/>
  </r>
  <r>
    <n v="400"/>
    <x v="2"/>
    <s v="Salary Expense"/>
    <s v="Total"/>
    <s v="N/A"/>
    <x v="91"/>
    <x v="91"/>
    <n v="1.04"/>
    <n v="36446"/>
    <n v="35044.230769230766"/>
  </r>
  <r>
    <n v="401"/>
    <x v="2"/>
    <s v="Expense"/>
    <s v="Total"/>
    <s v="N/A"/>
    <x v="92"/>
    <x v="92"/>
    <n v="1.04"/>
    <n v="36446"/>
    <m/>
  </r>
  <r>
    <n v="402"/>
    <x v="2"/>
    <s v="Expense"/>
    <s v="Line Item"/>
    <s v="N/A"/>
    <x v="93"/>
    <x v="93"/>
    <n v="0.05"/>
    <n v="4046"/>
    <m/>
  </r>
  <r>
    <n v="403"/>
    <x v="2"/>
    <s v="Expense"/>
    <s v="Line Item"/>
    <s v="N/A"/>
    <x v="94"/>
    <x v="94"/>
    <m/>
    <m/>
    <m/>
  </r>
  <r>
    <n v="404"/>
    <x v="2"/>
    <s v="Expense"/>
    <s v="Line Item"/>
    <s v="N/A"/>
    <x v="95"/>
    <x v="95"/>
    <n v="0.14000000000000001"/>
    <n v="5000"/>
    <m/>
  </r>
  <r>
    <n v="405"/>
    <x v="2"/>
    <s v="Expense"/>
    <s v="Line Item"/>
    <s v="N/A"/>
    <x v="96"/>
    <x v="96"/>
    <m/>
    <m/>
    <m/>
  </r>
  <r>
    <n v="406"/>
    <x v="2"/>
    <s v="Expense"/>
    <s v="Total"/>
    <s v="N/A"/>
    <x v="97"/>
    <x v="97"/>
    <n v="0.19"/>
    <n v="9046"/>
    <m/>
  </r>
  <r>
    <n v="407"/>
    <x v="2"/>
    <s v="Expense"/>
    <s v="Line Item"/>
    <s v="N/A"/>
    <x v="98"/>
    <x v="98"/>
    <m/>
    <m/>
    <m/>
  </r>
  <r>
    <n v="408"/>
    <x v="2"/>
    <s v="Expense"/>
    <s v="Total"/>
    <s v="N/A"/>
    <x v="99"/>
    <x v="99"/>
    <n v="1.23"/>
    <n v="45492"/>
    <m/>
  </r>
  <r>
    <n v="409"/>
    <x v="2"/>
    <s v="Expense"/>
    <s v="Line Item"/>
    <s v="N/A"/>
    <x v="100"/>
    <x v="100"/>
    <m/>
    <n v="4094"/>
    <m/>
  </r>
  <r>
    <n v="410"/>
    <x v="2"/>
    <s v="Expense"/>
    <s v="Line Item"/>
    <s v="N/A"/>
    <x v="101"/>
    <x v="101"/>
    <m/>
    <m/>
    <m/>
  </r>
  <r>
    <n v="411"/>
    <x v="2"/>
    <s v="Expense"/>
    <s v="Line Item"/>
    <s v="N/A"/>
    <x v="102"/>
    <x v="102"/>
    <m/>
    <m/>
    <m/>
  </r>
  <r>
    <n v="412"/>
    <x v="2"/>
    <s v="Expense"/>
    <s v="Total"/>
    <s v="N/A"/>
    <x v="103"/>
    <x v="103"/>
    <m/>
    <n v="49586"/>
    <m/>
  </r>
  <r>
    <n v="413"/>
    <x v="2"/>
    <s v="Expense"/>
    <s v="Line Item"/>
    <s v="N/A"/>
    <x v="104"/>
    <x v="104"/>
    <m/>
    <m/>
    <m/>
  </r>
  <r>
    <n v="414"/>
    <x v="2"/>
    <s v="Expense"/>
    <s v="Line Item"/>
    <s v="N/A"/>
    <x v="105"/>
    <x v="105"/>
    <m/>
    <m/>
    <m/>
  </r>
  <r>
    <n v="415"/>
    <x v="2"/>
    <s v="Expense"/>
    <s v="Line Item"/>
    <s v="N/A"/>
    <x v="106"/>
    <x v="106"/>
    <m/>
    <n v="7600"/>
    <m/>
  </r>
  <r>
    <n v="416"/>
    <x v="2"/>
    <s v="Expense"/>
    <s v="Line Item"/>
    <s v="N/A"/>
    <x v="107"/>
    <x v="107"/>
    <m/>
    <m/>
    <m/>
  </r>
  <r>
    <n v="417"/>
    <x v="2"/>
    <s v="Expense"/>
    <s v="Total"/>
    <s v="N/A"/>
    <x v="108"/>
    <x v="108"/>
    <m/>
    <n v="7600"/>
    <m/>
  </r>
  <r>
    <n v="418"/>
    <x v="2"/>
    <s v="Expense"/>
    <s v="Line Item"/>
    <s v="N/A"/>
    <x v="109"/>
    <x v="109"/>
    <m/>
    <m/>
    <m/>
  </r>
  <r>
    <n v="419"/>
    <x v="2"/>
    <s v="Expense"/>
    <s v="Line Item"/>
    <s v="N/A"/>
    <x v="110"/>
    <x v="110"/>
    <m/>
    <m/>
    <m/>
  </r>
  <r>
    <n v="420"/>
    <x v="2"/>
    <s v="Expense"/>
    <s v="Line Item"/>
    <s v="N/A"/>
    <x v="111"/>
    <x v="111"/>
    <m/>
    <m/>
    <m/>
  </r>
  <r>
    <n v="421"/>
    <x v="2"/>
    <s v="Expense"/>
    <s v="Line Item"/>
    <s v="N/A"/>
    <x v="112"/>
    <x v="112"/>
    <m/>
    <m/>
    <m/>
  </r>
  <r>
    <n v="422"/>
    <x v="2"/>
    <s v="Expense"/>
    <s v="Line Item"/>
    <s v="N/A"/>
    <x v="113"/>
    <x v="113"/>
    <m/>
    <n v="30"/>
    <m/>
  </r>
  <r>
    <n v="423"/>
    <x v="2"/>
    <s v="Expense"/>
    <s v="Line Item"/>
    <s v="N/A"/>
    <x v="114"/>
    <x v="114"/>
    <m/>
    <n v="146"/>
    <m/>
  </r>
  <r>
    <n v="424"/>
    <x v="2"/>
    <s v="Expense"/>
    <s v="Line Item"/>
    <s v="N/A"/>
    <x v="115"/>
    <x v="115"/>
    <m/>
    <m/>
    <m/>
  </r>
  <r>
    <n v="425"/>
    <x v="2"/>
    <s v="Expense"/>
    <s v="Line Item"/>
    <s v="N/A"/>
    <x v="116"/>
    <x v="116"/>
    <m/>
    <m/>
    <m/>
  </r>
  <r>
    <n v="426"/>
    <x v="2"/>
    <s v="Expense"/>
    <s v="Line Item"/>
    <s v="N/A"/>
    <x v="117"/>
    <x v="117"/>
    <m/>
    <m/>
    <m/>
  </r>
  <r>
    <n v="427"/>
    <x v="2"/>
    <s v="Expense"/>
    <s v="Line Item"/>
    <s v="N/A"/>
    <x v="118"/>
    <x v="118"/>
    <m/>
    <m/>
    <m/>
  </r>
  <r>
    <n v="428"/>
    <x v="2"/>
    <s v="Expense"/>
    <s v="Line Item"/>
    <s v="N/A"/>
    <x v="119"/>
    <x v="119"/>
    <m/>
    <m/>
    <m/>
  </r>
  <r>
    <n v="429"/>
    <x v="2"/>
    <s v="Expense"/>
    <s v="Line Item"/>
    <s v="N/A"/>
    <x v="120"/>
    <x v="120"/>
    <m/>
    <m/>
    <m/>
  </r>
  <r>
    <n v="430"/>
    <x v="2"/>
    <s v="Expense"/>
    <s v="Line Item"/>
    <s v="N/A"/>
    <x v="121"/>
    <x v="121"/>
    <m/>
    <m/>
    <m/>
  </r>
  <r>
    <n v="431"/>
    <x v="2"/>
    <s v="Expense"/>
    <s v="Line Item"/>
    <s v="N/A"/>
    <x v="122"/>
    <x v="122"/>
    <m/>
    <m/>
    <m/>
  </r>
  <r>
    <n v="432"/>
    <x v="2"/>
    <s v="Expense"/>
    <s v="Line Item"/>
    <s v="N/A"/>
    <x v="123"/>
    <x v="123"/>
    <m/>
    <m/>
    <m/>
  </r>
  <r>
    <n v="433"/>
    <x v="2"/>
    <s v="Expense"/>
    <s v="Line Item"/>
    <s v="N/A"/>
    <x v="124"/>
    <x v="124"/>
    <m/>
    <n v="34"/>
    <m/>
  </r>
  <r>
    <n v="434"/>
    <x v="2"/>
    <s v="Expense"/>
    <s v="Line Item"/>
    <s v="N/A"/>
    <x v="125"/>
    <x v="125"/>
    <m/>
    <m/>
    <m/>
  </r>
  <r>
    <n v="435"/>
    <x v="2"/>
    <s v="Expense"/>
    <s v="Line Item"/>
    <s v="N/A"/>
    <x v="126"/>
    <x v="126"/>
    <m/>
    <m/>
    <m/>
  </r>
  <r>
    <n v="436"/>
    <x v="2"/>
    <s v="Expense"/>
    <s v="Total"/>
    <s v="N/A"/>
    <x v="127"/>
    <x v="127"/>
    <m/>
    <n v="210"/>
    <m/>
  </r>
  <r>
    <n v="437"/>
    <x v="2"/>
    <s v="Expense"/>
    <s v="Line Item"/>
    <s v="N/A"/>
    <x v="128"/>
    <x v="128"/>
    <m/>
    <m/>
    <m/>
  </r>
  <r>
    <n v="438"/>
    <x v="2"/>
    <s v="Expense"/>
    <s v="Line Item"/>
    <s v="N/A"/>
    <x v="129"/>
    <x v="129"/>
    <m/>
    <m/>
    <m/>
  </r>
  <r>
    <n v="439"/>
    <x v="2"/>
    <s v="Expense"/>
    <s v="Line Item"/>
    <s v="N/A"/>
    <x v="130"/>
    <x v="130"/>
    <m/>
    <n v="5"/>
    <m/>
  </r>
  <r>
    <n v="440"/>
    <x v="2"/>
    <s v="Expense"/>
    <s v="Line Item"/>
    <s v="N/A"/>
    <x v="131"/>
    <x v="131"/>
    <m/>
    <n v="4081"/>
    <m/>
  </r>
  <r>
    <n v="441"/>
    <x v="2"/>
    <s v="Expense"/>
    <s v="Line Item"/>
    <s v="N/A"/>
    <x v="132"/>
    <x v="132"/>
    <m/>
    <m/>
    <m/>
  </r>
  <r>
    <n v="442"/>
    <x v="2"/>
    <s v="Expense"/>
    <s v="Line Item"/>
    <s v="N/A"/>
    <x v="133"/>
    <x v="133"/>
    <m/>
    <m/>
    <m/>
  </r>
  <r>
    <n v="443"/>
    <x v="2"/>
    <s v="Expense"/>
    <s v="Total"/>
    <s v="N/A"/>
    <x v="134"/>
    <x v="134"/>
    <m/>
    <n v="4086"/>
    <m/>
  </r>
  <r>
    <n v="444"/>
    <x v="2"/>
    <s v="Expense"/>
    <s v="Line Item"/>
    <s v="N/A"/>
    <x v="135"/>
    <x v="135"/>
    <m/>
    <n v="6889.555702504229"/>
    <n v="2803.555702504229"/>
  </r>
  <r>
    <n v="445"/>
    <x v="2"/>
    <s v="Expense"/>
    <s v="Total"/>
    <s v="N/A"/>
    <x v="136"/>
    <x v="136"/>
    <m/>
    <n v="68371.555702504236"/>
    <m/>
  </r>
  <r>
    <n v="446"/>
    <x v="2"/>
    <s v="Expense"/>
    <s v="Line Item"/>
    <s v="N/A"/>
    <x v="137"/>
    <x v="137"/>
    <m/>
    <m/>
    <m/>
  </r>
  <r>
    <n v="447"/>
    <x v="2"/>
    <s v="Expense"/>
    <s v="Line Item"/>
    <s v="N/A"/>
    <x v="138"/>
    <x v="138"/>
    <m/>
    <m/>
    <m/>
  </r>
  <r>
    <n v="448"/>
    <x v="2"/>
    <s v="Expense"/>
    <s v="Total"/>
    <s v="N/A"/>
    <x v="139"/>
    <x v="139"/>
    <m/>
    <n v="68371.555702504236"/>
    <m/>
  </r>
  <r>
    <n v="449"/>
    <x v="2"/>
    <s v="Expense"/>
    <s v="Total"/>
    <s v="N/A"/>
    <x v="140"/>
    <x v="140"/>
    <m/>
    <n v="67893"/>
    <m/>
  </r>
  <r>
    <n v="450"/>
    <x v="2"/>
    <s v="Expense"/>
    <s v="Line Item"/>
    <s v="N/A"/>
    <x v="141"/>
    <x v="141"/>
    <m/>
    <n v="-478.55570250423625"/>
    <m/>
  </r>
  <r>
    <n v="451"/>
    <x v="2"/>
    <s v="Non-Reimbursable"/>
    <s v="Line Item"/>
    <s v="N/A"/>
    <x v="142"/>
    <x v="142"/>
    <m/>
    <m/>
    <m/>
  </r>
  <r>
    <n v="452"/>
    <x v="2"/>
    <s v="Non-Reimbursable"/>
    <s v="Line Item"/>
    <s v="N/A"/>
    <x v="143"/>
    <x v="143"/>
    <m/>
    <m/>
    <m/>
  </r>
  <r>
    <n v="453"/>
    <x v="2"/>
    <s v="Non-Reimbursable"/>
    <s v="Line Item"/>
    <s v="N/A"/>
    <x v="144"/>
    <x v="144"/>
    <m/>
    <m/>
    <m/>
  </r>
  <r>
    <n v="454"/>
    <x v="2"/>
    <s v="Non-Reimbursable"/>
    <s v="Line Item"/>
    <s v="N/A"/>
    <x v="145"/>
    <x v="145"/>
    <m/>
    <m/>
    <m/>
  </r>
  <r>
    <n v="455"/>
    <x v="2"/>
    <s v="Non-Reimbursable"/>
    <s v="Line Item"/>
    <s v="N/A"/>
    <x v="146"/>
    <x v="146"/>
    <m/>
    <m/>
    <m/>
  </r>
  <r>
    <n v="456"/>
    <x v="2"/>
    <s v="Non-Reimbursable"/>
    <s v="Line Item"/>
    <s v="N/A"/>
    <x v="147"/>
    <x v="147"/>
    <m/>
    <m/>
    <m/>
  </r>
  <r>
    <n v="457"/>
    <x v="2"/>
    <s v="Non-Reimbursable"/>
    <s v="Line Item"/>
    <s v="N/A"/>
    <x v="148"/>
    <x v="148"/>
    <m/>
    <m/>
    <m/>
  </r>
  <r>
    <n v="458"/>
    <x v="2"/>
    <s v="Non-Reimbursable"/>
    <s v="Total"/>
    <s v="N/A"/>
    <x v="149"/>
    <x v="149"/>
    <m/>
    <n v="0"/>
    <m/>
  </r>
  <r>
    <n v="459"/>
    <x v="2"/>
    <s v="Non-Reimbursable"/>
    <s v="Total"/>
    <s v="N/A"/>
    <x v="150"/>
    <x v="150"/>
    <m/>
    <n v="0"/>
    <m/>
  </r>
  <r>
    <n v="460"/>
    <x v="2"/>
    <s v="Non-Reimbursable"/>
    <s v="Line Item"/>
    <s v="N/A"/>
    <x v="151"/>
    <x v="151"/>
    <m/>
    <n v="0"/>
    <m/>
  </r>
  <r>
    <n v="461"/>
    <x v="2"/>
    <s v="Non-Reimbursable"/>
    <s v="Line Item"/>
    <s v="N/A"/>
    <x v="152"/>
    <x v="152"/>
    <m/>
    <m/>
    <m/>
  </r>
  <r>
    <n v="462"/>
    <x v="2"/>
    <s v="Non-Reimbursable"/>
    <s v="Line Item"/>
    <s v="N/A"/>
    <x v="153"/>
    <x v="153"/>
    <m/>
    <n v="0"/>
    <m/>
  </r>
  <r>
    <n v="463"/>
    <x v="3"/>
    <s v="Revenue"/>
    <s v="Line Item"/>
    <s v="N/A"/>
    <x v="0"/>
    <x v="0"/>
    <m/>
    <n v="500"/>
    <m/>
  </r>
  <r>
    <n v="464"/>
    <x v="3"/>
    <s v="Revenue"/>
    <s v="Line Item"/>
    <s v="N/A"/>
    <x v="1"/>
    <x v="1"/>
    <m/>
    <n v="0"/>
    <m/>
  </r>
  <r>
    <n v="465"/>
    <x v="3"/>
    <s v="Revenue"/>
    <s v="Line Item"/>
    <s v="N/A"/>
    <x v="2"/>
    <x v="2"/>
    <m/>
    <n v="0"/>
    <m/>
  </r>
  <r>
    <n v="466"/>
    <x v="3"/>
    <s v="Revenue"/>
    <s v="Total"/>
    <s v="N/A"/>
    <x v="3"/>
    <x v="3"/>
    <m/>
    <n v="500"/>
    <m/>
  </r>
  <r>
    <n v="467"/>
    <x v="3"/>
    <s v="Revenue"/>
    <s v="Line Item"/>
    <s v="N/A"/>
    <x v="4"/>
    <x v="4"/>
    <m/>
    <n v="0"/>
    <m/>
  </r>
  <r>
    <n v="468"/>
    <x v="3"/>
    <s v="Revenue"/>
    <s v="Line Item"/>
    <s v="N/A"/>
    <x v="5"/>
    <x v="5"/>
    <m/>
    <n v="0"/>
    <m/>
  </r>
  <r>
    <n v="469"/>
    <x v="3"/>
    <s v="Revenue"/>
    <s v="Total"/>
    <s v="N/A"/>
    <x v="6"/>
    <x v="6"/>
    <m/>
    <n v="0"/>
    <m/>
  </r>
  <r>
    <n v="470"/>
    <x v="3"/>
    <s v="Revenue"/>
    <s v="Line Item"/>
    <s v="N/A"/>
    <x v="7"/>
    <x v="7"/>
    <m/>
    <n v="0"/>
    <m/>
  </r>
  <r>
    <n v="471"/>
    <x v="3"/>
    <s v="Revenue"/>
    <s v="Line Item"/>
    <s v="N/A"/>
    <x v="8"/>
    <x v="8"/>
    <m/>
    <n v="0"/>
    <m/>
  </r>
  <r>
    <n v="472"/>
    <x v="3"/>
    <s v="Revenue"/>
    <s v="Line Item"/>
    <s v="N/A"/>
    <x v="9"/>
    <x v="9"/>
    <m/>
    <n v="0"/>
    <m/>
  </r>
  <r>
    <n v="473"/>
    <x v="3"/>
    <s v="Revenue"/>
    <s v="Line Item"/>
    <s v="N/A"/>
    <x v="10"/>
    <x v="10"/>
    <m/>
    <n v="142035"/>
    <m/>
  </r>
  <r>
    <n v="474"/>
    <x v="3"/>
    <s v="Revenue"/>
    <s v="Line Item"/>
    <s v="N/A"/>
    <x v="11"/>
    <x v="11"/>
    <m/>
    <n v="0"/>
    <m/>
  </r>
  <r>
    <n v="475"/>
    <x v="3"/>
    <s v="Revenue"/>
    <s v="Line Item"/>
    <s v="N/A"/>
    <x v="12"/>
    <x v="12"/>
    <m/>
    <n v="0"/>
    <m/>
  </r>
  <r>
    <n v="476"/>
    <x v="3"/>
    <s v="Revenue"/>
    <s v="Line Item"/>
    <s v="N/A"/>
    <x v="13"/>
    <x v="13"/>
    <m/>
    <n v="0"/>
    <m/>
  </r>
  <r>
    <n v="477"/>
    <x v="3"/>
    <s v="Revenue"/>
    <s v="Line Item"/>
    <s v="N/A"/>
    <x v="14"/>
    <x v="14"/>
    <m/>
    <n v="0"/>
    <m/>
  </r>
  <r>
    <n v="478"/>
    <x v="3"/>
    <s v="Revenue"/>
    <s v="Line Item"/>
    <s v="N/A"/>
    <x v="15"/>
    <x v="15"/>
    <m/>
    <n v="0"/>
    <m/>
  </r>
  <r>
    <n v="479"/>
    <x v="3"/>
    <s v="Revenue"/>
    <s v="Line Item"/>
    <s v="N/A"/>
    <x v="16"/>
    <x v="16"/>
    <m/>
    <n v="0"/>
    <m/>
  </r>
  <r>
    <n v="480"/>
    <x v="3"/>
    <s v="Revenue"/>
    <s v="Line Item"/>
    <s v="N/A"/>
    <x v="17"/>
    <x v="17"/>
    <m/>
    <n v="0"/>
    <m/>
  </r>
  <r>
    <n v="481"/>
    <x v="3"/>
    <s v="Revenue"/>
    <s v="Line Item"/>
    <s v="N/A"/>
    <x v="18"/>
    <x v="18"/>
    <m/>
    <n v="0"/>
    <m/>
  </r>
  <r>
    <n v="482"/>
    <x v="3"/>
    <s v="Revenue"/>
    <s v="Line Item"/>
    <s v="N/A"/>
    <x v="19"/>
    <x v="19"/>
    <m/>
    <n v="0"/>
    <m/>
  </r>
  <r>
    <n v="483"/>
    <x v="3"/>
    <s v="Revenue"/>
    <s v="Line Item"/>
    <s v="N/A"/>
    <x v="20"/>
    <x v="20"/>
    <m/>
    <n v="0"/>
    <m/>
  </r>
  <r>
    <n v="484"/>
    <x v="3"/>
    <s v="Revenue"/>
    <s v="Line Item"/>
    <s v="N/A"/>
    <x v="21"/>
    <x v="21"/>
    <m/>
    <n v="0"/>
    <m/>
  </r>
  <r>
    <n v="485"/>
    <x v="3"/>
    <s v="Revenue"/>
    <s v="Line Item"/>
    <s v="N/A"/>
    <x v="22"/>
    <x v="22"/>
    <m/>
    <n v="0"/>
    <m/>
  </r>
  <r>
    <n v="486"/>
    <x v="3"/>
    <s v="Revenue"/>
    <s v="Line Item"/>
    <s v="N/A"/>
    <x v="23"/>
    <x v="23"/>
    <m/>
    <n v="0"/>
    <m/>
  </r>
  <r>
    <n v="487"/>
    <x v="3"/>
    <s v="Revenue"/>
    <s v="Line Item"/>
    <s v="N/A"/>
    <x v="24"/>
    <x v="24"/>
    <m/>
    <n v="0"/>
    <m/>
  </r>
  <r>
    <n v="488"/>
    <x v="3"/>
    <s v="Revenue"/>
    <s v="Line Item"/>
    <s v="N/A"/>
    <x v="25"/>
    <x v="25"/>
    <m/>
    <n v="0"/>
    <m/>
  </r>
  <r>
    <n v="489"/>
    <x v="3"/>
    <s v="Revenue"/>
    <s v="Line Item"/>
    <s v="N/A"/>
    <x v="26"/>
    <x v="26"/>
    <m/>
    <n v="0"/>
    <m/>
  </r>
  <r>
    <n v="490"/>
    <x v="3"/>
    <s v="Revenue"/>
    <s v="Line Item"/>
    <s v="N/A"/>
    <x v="27"/>
    <x v="27"/>
    <m/>
    <n v="0"/>
    <m/>
  </r>
  <r>
    <n v="491"/>
    <x v="3"/>
    <s v="Revenue"/>
    <s v="Line Item"/>
    <s v="N/A"/>
    <x v="28"/>
    <x v="28"/>
    <m/>
    <n v="427"/>
    <m/>
  </r>
  <r>
    <n v="492"/>
    <x v="3"/>
    <s v="Revenue"/>
    <s v="Line Item"/>
    <s v="N/A"/>
    <x v="29"/>
    <x v="29"/>
    <m/>
    <n v="0"/>
    <m/>
  </r>
  <r>
    <n v="493"/>
    <x v="3"/>
    <s v="Revenue"/>
    <s v="Line Item"/>
    <s v="N/A"/>
    <x v="30"/>
    <x v="30"/>
    <m/>
    <n v="0"/>
    <m/>
  </r>
  <r>
    <n v="494"/>
    <x v="3"/>
    <s v="Revenue"/>
    <s v="Line Item"/>
    <s v="N/A"/>
    <x v="31"/>
    <x v="31"/>
    <m/>
    <n v="0"/>
    <m/>
  </r>
  <r>
    <n v="495"/>
    <x v="3"/>
    <s v="Revenue"/>
    <s v="Line Item"/>
    <s v="N/A"/>
    <x v="32"/>
    <x v="32"/>
    <m/>
    <n v="0"/>
    <m/>
  </r>
  <r>
    <n v="496"/>
    <x v="3"/>
    <s v="Revenue"/>
    <s v="Line Item"/>
    <s v="N/A"/>
    <x v="33"/>
    <x v="33"/>
    <m/>
    <n v="0"/>
    <m/>
  </r>
  <r>
    <n v="497"/>
    <x v="3"/>
    <s v="Revenue"/>
    <s v="Line Item"/>
    <s v="N/A"/>
    <x v="34"/>
    <x v="34"/>
    <m/>
    <n v="0"/>
    <m/>
  </r>
  <r>
    <n v="498"/>
    <x v="3"/>
    <s v="Revenue"/>
    <s v="Line Item"/>
    <s v="N/A"/>
    <x v="35"/>
    <x v="35"/>
    <m/>
    <n v="0"/>
    <m/>
  </r>
  <r>
    <n v="499"/>
    <x v="3"/>
    <s v="Revenue"/>
    <s v="Line Item"/>
    <s v="N/A"/>
    <x v="36"/>
    <x v="36"/>
    <m/>
    <n v="0"/>
    <m/>
  </r>
  <r>
    <n v="500"/>
    <x v="3"/>
    <s v="Revenue"/>
    <s v="Line Item"/>
    <s v="N/A"/>
    <x v="37"/>
    <x v="37"/>
    <m/>
    <n v="0"/>
    <m/>
  </r>
  <r>
    <n v="501"/>
    <x v="3"/>
    <s v="Revenue"/>
    <s v="Line Item"/>
    <s v="N/A"/>
    <x v="38"/>
    <x v="38"/>
    <m/>
    <n v="0"/>
    <m/>
  </r>
  <r>
    <n v="502"/>
    <x v="3"/>
    <s v="Revenue"/>
    <s v="Line Item"/>
    <s v="N/A"/>
    <x v="39"/>
    <x v="39"/>
    <m/>
    <n v="0"/>
    <m/>
  </r>
  <r>
    <n v="503"/>
    <x v="3"/>
    <s v="Revenue"/>
    <s v="Line Item"/>
    <s v="N/A"/>
    <x v="40"/>
    <x v="40"/>
    <m/>
    <n v="0"/>
    <m/>
  </r>
  <r>
    <n v="504"/>
    <x v="3"/>
    <s v="Revenue"/>
    <s v="Line Item"/>
    <s v="N/A"/>
    <x v="41"/>
    <x v="41"/>
    <m/>
    <n v="0"/>
    <m/>
  </r>
  <r>
    <n v="505"/>
    <x v="3"/>
    <s v="Revenue"/>
    <s v="Total"/>
    <s v="N/A"/>
    <x v="42"/>
    <x v="42"/>
    <m/>
    <n v="142462"/>
    <m/>
  </r>
  <r>
    <n v="506"/>
    <x v="3"/>
    <s v="Revenue"/>
    <s v="Line Item"/>
    <s v="N/A"/>
    <x v="43"/>
    <x v="43"/>
    <m/>
    <n v="357"/>
    <m/>
  </r>
  <r>
    <n v="507"/>
    <x v="3"/>
    <s v="Revenue"/>
    <s v="Line Item"/>
    <s v="N/A"/>
    <x v="44"/>
    <x v="44"/>
    <m/>
    <n v="0"/>
    <m/>
  </r>
  <r>
    <n v="508"/>
    <x v="3"/>
    <s v="Revenue"/>
    <s v="Line Item"/>
    <s v="N/A"/>
    <x v="45"/>
    <x v="45"/>
    <m/>
    <n v="0"/>
    <m/>
  </r>
  <r>
    <n v="509"/>
    <x v="3"/>
    <s v="Revenue"/>
    <s v="Line Item"/>
    <s v="N/A"/>
    <x v="46"/>
    <x v="46"/>
    <m/>
    <n v="0"/>
    <m/>
  </r>
  <r>
    <n v="510"/>
    <x v="3"/>
    <s v="Revenue"/>
    <s v="Line Item"/>
    <s v="N/A"/>
    <x v="47"/>
    <x v="47"/>
    <m/>
    <n v="0"/>
    <m/>
  </r>
  <r>
    <n v="511"/>
    <x v="3"/>
    <s v="Revenue"/>
    <s v="Line Item"/>
    <s v="N/A"/>
    <x v="48"/>
    <x v="48"/>
    <m/>
    <n v="0"/>
    <m/>
  </r>
  <r>
    <n v="512"/>
    <x v="3"/>
    <s v="Revenue"/>
    <s v="Line Item"/>
    <s v="N/A"/>
    <x v="49"/>
    <x v="49"/>
    <m/>
    <n v="0"/>
    <m/>
  </r>
  <r>
    <n v="513"/>
    <x v="3"/>
    <s v="Revenue"/>
    <s v="Line Item"/>
    <s v="N/A"/>
    <x v="50"/>
    <x v="50"/>
    <m/>
    <n v="0"/>
    <m/>
  </r>
  <r>
    <n v="514"/>
    <x v="3"/>
    <s v="Revenue"/>
    <s v="Line Item"/>
    <s v="N/A"/>
    <x v="51"/>
    <x v="51"/>
    <m/>
    <n v="0"/>
    <m/>
  </r>
  <r>
    <n v="515"/>
    <x v="3"/>
    <s v="Revenue"/>
    <s v="Total"/>
    <s v="N/A"/>
    <x v="52"/>
    <x v="52"/>
    <m/>
    <n v="143319"/>
    <m/>
  </r>
  <r>
    <n v="516"/>
    <x v="3"/>
    <s v="Salary Expense"/>
    <s v="Line Item"/>
    <s v="Management"/>
    <x v="53"/>
    <x v="53"/>
    <n v="0.08"/>
    <n v="8302"/>
    <n v="103775"/>
  </r>
  <r>
    <n v="517"/>
    <x v="3"/>
    <s v="Salary Expense"/>
    <s v="Line Item"/>
    <s v="Management"/>
    <x v="54"/>
    <x v="54"/>
    <n v="0.04"/>
    <n v="3186"/>
    <n v="79650"/>
  </r>
  <r>
    <n v="518"/>
    <x v="3"/>
    <s v="Salary Expense"/>
    <s v="Line Item"/>
    <s v="Management"/>
    <x v="55"/>
    <x v="55"/>
    <m/>
    <m/>
    <e v="#DIV/0!"/>
  </r>
  <r>
    <n v="519"/>
    <x v="3"/>
    <s v="Salary Expense"/>
    <s v="Line Item"/>
    <s v="Management"/>
    <x v="56"/>
    <x v="56"/>
    <m/>
    <m/>
    <e v="#DIV/0!"/>
  </r>
  <r>
    <n v="520"/>
    <x v="3"/>
    <s v="Salary Expense"/>
    <s v="Line Item"/>
    <s v="Direct Care"/>
    <x v="57"/>
    <x v="57"/>
    <m/>
    <m/>
    <e v="#DIV/0!"/>
  </r>
  <r>
    <n v="521"/>
    <x v="3"/>
    <s v="Salary Expense"/>
    <s v="Line Item"/>
    <s v="Direct Care"/>
    <x v="58"/>
    <x v="58"/>
    <m/>
    <m/>
    <e v="#DIV/0!"/>
  </r>
  <r>
    <n v="522"/>
    <x v="3"/>
    <s v="Salary Expense"/>
    <s v="Line Item"/>
    <s v="Direct Care"/>
    <x v="59"/>
    <x v="59"/>
    <m/>
    <m/>
    <e v="#DIV/0!"/>
  </r>
  <r>
    <n v="523"/>
    <x v="3"/>
    <s v="Salary Expense"/>
    <s v="Line Item"/>
    <s v="Direct Care"/>
    <x v="60"/>
    <x v="60"/>
    <m/>
    <m/>
    <e v="#DIV/0!"/>
  </r>
  <r>
    <n v="524"/>
    <x v="3"/>
    <s v="Salary Expense"/>
    <s v="Line Item"/>
    <s v="Direct Care"/>
    <x v="61"/>
    <x v="61"/>
    <m/>
    <m/>
    <e v="#DIV/0!"/>
  </r>
  <r>
    <n v="525"/>
    <x v="3"/>
    <s v="Salary Expense"/>
    <s v="Line Item"/>
    <s v="Direct Care"/>
    <x v="62"/>
    <x v="62"/>
    <m/>
    <m/>
    <e v="#DIV/0!"/>
  </r>
  <r>
    <n v="526"/>
    <x v="3"/>
    <s v="Salary Expense"/>
    <s v="Line Item"/>
    <s v="Direct Care"/>
    <x v="63"/>
    <x v="63"/>
    <m/>
    <m/>
    <e v="#DIV/0!"/>
  </r>
  <r>
    <n v="527"/>
    <x v="3"/>
    <s v="Salary Expense"/>
    <s v="Line Item"/>
    <s v="Direct Care"/>
    <x v="64"/>
    <x v="64"/>
    <m/>
    <m/>
    <e v="#DIV/0!"/>
  </r>
  <r>
    <n v="528"/>
    <x v="3"/>
    <s v="Salary Expense"/>
    <s v="Line Item"/>
    <s v="Direct Care"/>
    <x v="65"/>
    <x v="65"/>
    <m/>
    <m/>
    <e v="#DIV/0!"/>
  </r>
  <r>
    <n v="529"/>
    <x v="3"/>
    <s v="Salary Expense"/>
    <s v="Line Item"/>
    <s v="Direct Care"/>
    <x v="66"/>
    <x v="66"/>
    <m/>
    <m/>
    <e v="#DIV/0!"/>
  </r>
  <r>
    <n v="530"/>
    <x v="3"/>
    <s v="Salary Expense"/>
    <s v="Line Item"/>
    <s v="Direct Care"/>
    <x v="67"/>
    <x v="67"/>
    <m/>
    <m/>
    <e v="#DIV/0!"/>
  </r>
  <r>
    <n v="531"/>
    <x v="3"/>
    <s v="Salary Expense"/>
    <s v="Line Item"/>
    <s v="Direct Care"/>
    <x v="68"/>
    <x v="68"/>
    <m/>
    <m/>
    <e v="#DIV/0!"/>
  </r>
  <r>
    <n v="532"/>
    <x v="3"/>
    <s v="Salary Expense"/>
    <s v="Line Item"/>
    <s v="Direct Care"/>
    <x v="69"/>
    <x v="69"/>
    <m/>
    <m/>
    <e v="#DIV/0!"/>
  </r>
  <r>
    <n v="533"/>
    <x v="3"/>
    <s v="Salary Expense"/>
    <s v="Line Item"/>
    <s v="Direct Care"/>
    <x v="70"/>
    <x v="70"/>
    <m/>
    <m/>
    <e v="#DIV/0!"/>
  </r>
  <r>
    <n v="534"/>
    <x v="3"/>
    <s v="Salary Expense"/>
    <s v="Line Item"/>
    <s v="Direct Care"/>
    <x v="71"/>
    <x v="71"/>
    <m/>
    <m/>
    <e v="#DIV/0!"/>
  </r>
  <r>
    <n v="535"/>
    <x v="3"/>
    <s v="Salary Expense"/>
    <s v="Line Item"/>
    <s v="Direct Care"/>
    <x v="72"/>
    <x v="72"/>
    <m/>
    <m/>
    <e v="#DIV/0!"/>
  </r>
  <r>
    <n v="536"/>
    <x v="3"/>
    <s v="Salary Expense"/>
    <s v="Line Item"/>
    <s v="Direct Care"/>
    <x v="73"/>
    <x v="73"/>
    <m/>
    <m/>
    <e v="#DIV/0!"/>
  </r>
  <r>
    <n v="537"/>
    <x v="3"/>
    <s v="Salary Expense"/>
    <s v="Line Item"/>
    <s v="Direct Care"/>
    <x v="74"/>
    <x v="74"/>
    <m/>
    <m/>
    <e v="#DIV/0!"/>
  </r>
  <r>
    <n v="538"/>
    <x v="3"/>
    <s v="Salary Expense"/>
    <s v="Line Item"/>
    <s v="Direct Care"/>
    <x v="75"/>
    <x v="75"/>
    <m/>
    <m/>
    <e v="#DIV/0!"/>
  </r>
  <r>
    <n v="539"/>
    <x v="3"/>
    <s v="Salary Expense"/>
    <s v="Line Item"/>
    <s v="Direct Care"/>
    <x v="76"/>
    <x v="76"/>
    <m/>
    <m/>
    <e v="#DIV/0!"/>
  </r>
  <r>
    <n v="540"/>
    <x v="3"/>
    <s v="Salary Expense"/>
    <s v="Line Item"/>
    <s v="Direct Care"/>
    <x v="77"/>
    <x v="77"/>
    <m/>
    <m/>
    <e v="#DIV/0!"/>
  </r>
  <r>
    <n v="541"/>
    <x v="3"/>
    <s v="Salary Expense"/>
    <s v="Line Item"/>
    <s v="Direct Care"/>
    <x v="78"/>
    <x v="78"/>
    <m/>
    <m/>
    <e v="#DIV/0!"/>
  </r>
  <r>
    <n v="542"/>
    <x v="3"/>
    <s v="Salary Expense"/>
    <s v="Line Item"/>
    <s v="Direct Care"/>
    <x v="79"/>
    <x v="79"/>
    <m/>
    <m/>
    <e v="#DIV/0!"/>
  </r>
  <r>
    <n v="543"/>
    <x v="3"/>
    <s v="Salary Expense"/>
    <s v="Line Item"/>
    <s v="Direct Care"/>
    <x v="80"/>
    <x v="80"/>
    <m/>
    <m/>
    <e v="#DIV/0!"/>
  </r>
  <r>
    <n v="544"/>
    <x v="3"/>
    <s v="Salary Expense"/>
    <s v="Line Item"/>
    <s v="Direct Care"/>
    <x v="81"/>
    <x v="81"/>
    <m/>
    <m/>
    <e v="#DIV/0!"/>
  </r>
  <r>
    <n v="545"/>
    <x v="3"/>
    <s v="Salary Expense"/>
    <s v="Line Item"/>
    <s v="Direct Care"/>
    <x v="82"/>
    <x v="82"/>
    <n v="1.08"/>
    <n v="34813"/>
    <n v="32234.259259259255"/>
  </r>
  <r>
    <n v="546"/>
    <x v="3"/>
    <s v="Salary Expense"/>
    <s v="Line Item"/>
    <s v="Direct Care"/>
    <x v="83"/>
    <x v="83"/>
    <n v="0.19"/>
    <n v="8463"/>
    <n v="44542.105263157893"/>
  </r>
  <r>
    <n v="547"/>
    <x v="3"/>
    <s v="Salary Expense"/>
    <s v="Line Item"/>
    <s v="Direct Care"/>
    <x v="84"/>
    <x v="84"/>
    <m/>
    <m/>
    <e v="#DIV/0!"/>
  </r>
  <r>
    <n v="548"/>
    <x v="3"/>
    <s v="Salary Expense"/>
    <s v="Line Item"/>
    <s v="Direct Care"/>
    <x v="85"/>
    <x v="85"/>
    <m/>
    <m/>
    <e v="#DIV/0!"/>
  </r>
  <r>
    <n v="549"/>
    <x v="3"/>
    <s v="Salary Expense"/>
    <s v="Line Item"/>
    <s v="Direct Care"/>
    <x v="86"/>
    <x v="86"/>
    <n v="0.86"/>
    <n v="25398"/>
    <n v="29532.558139534885"/>
  </r>
  <r>
    <n v="550"/>
    <x v="3"/>
    <s v="Salary Expense"/>
    <s v="Line Item"/>
    <s v="Clerical/Support"/>
    <x v="87"/>
    <x v="87"/>
    <n v="0.14000000000000001"/>
    <n v="4020"/>
    <n v="28714.28571428571"/>
  </r>
  <r>
    <n v="551"/>
    <x v="3"/>
    <s v="Salary Expense"/>
    <s v="Line Item"/>
    <s v="Clerical/Support"/>
    <x v="88"/>
    <x v="88"/>
    <m/>
    <m/>
    <e v="#DIV/0!"/>
  </r>
  <r>
    <n v="552"/>
    <x v="3"/>
    <s v="Salary Expense"/>
    <s v="Line Item"/>
    <s v="Clerical/Support"/>
    <x v="89"/>
    <x v="89"/>
    <m/>
    <m/>
    <e v="#DIV/0!"/>
  </r>
  <r>
    <n v="553"/>
    <x v="3"/>
    <s v="Salary Expense"/>
    <s v="Line Item"/>
    <s v="N/A"/>
    <x v="90"/>
    <x v="90"/>
    <s v="XXXXXX"/>
    <m/>
    <e v="#VALUE!"/>
  </r>
  <r>
    <n v="554"/>
    <x v="3"/>
    <s v="Salary Expense"/>
    <s v="Total"/>
    <s v="N/A"/>
    <x v="91"/>
    <x v="91"/>
    <n v="2.39"/>
    <n v="84182"/>
    <n v="35222.594142259411"/>
  </r>
  <r>
    <n v="555"/>
    <x v="3"/>
    <s v="Expense"/>
    <s v="Total"/>
    <s v="N/A"/>
    <x v="92"/>
    <x v="92"/>
    <n v="2.39"/>
    <n v="84182"/>
    <m/>
  </r>
  <r>
    <n v="556"/>
    <x v="3"/>
    <s v="Expense"/>
    <s v="Line Item"/>
    <s v="N/A"/>
    <x v="93"/>
    <x v="93"/>
    <m/>
    <n v="0"/>
    <m/>
  </r>
  <r>
    <n v="557"/>
    <x v="3"/>
    <s v="Expense"/>
    <s v="Line Item"/>
    <s v="N/A"/>
    <x v="94"/>
    <x v="94"/>
    <m/>
    <n v="0"/>
    <m/>
  </r>
  <r>
    <n v="558"/>
    <x v="3"/>
    <s v="Expense"/>
    <s v="Line Item"/>
    <s v="N/A"/>
    <x v="95"/>
    <x v="95"/>
    <m/>
    <n v="0"/>
    <m/>
  </r>
  <r>
    <n v="559"/>
    <x v="3"/>
    <s v="Expense"/>
    <s v="Line Item"/>
    <s v="N/A"/>
    <x v="96"/>
    <x v="96"/>
    <m/>
    <n v="0"/>
    <m/>
  </r>
  <r>
    <n v="560"/>
    <x v="3"/>
    <s v="Expense"/>
    <s v="Total"/>
    <s v="N/A"/>
    <x v="97"/>
    <x v="97"/>
    <n v="0"/>
    <n v="0"/>
    <m/>
  </r>
  <r>
    <n v="561"/>
    <x v="3"/>
    <s v="Expense"/>
    <s v="Line Item"/>
    <s v="N/A"/>
    <x v="98"/>
    <x v="98"/>
    <m/>
    <n v="0"/>
    <m/>
  </r>
  <r>
    <n v="562"/>
    <x v="3"/>
    <s v="Expense"/>
    <s v="Total"/>
    <s v="N/A"/>
    <x v="99"/>
    <x v="99"/>
    <n v="2.39"/>
    <n v="84182"/>
    <m/>
  </r>
  <r>
    <n v="563"/>
    <x v="3"/>
    <s v="Expense"/>
    <s v="Line Item"/>
    <s v="N/A"/>
    <x v="100"/>
    <x v="100"/>
    <m/>
    <n v="9260"/>
    <m/>
  </r>
  <r>
    <n v="564"/>
    <x v="3"/>
    <s v="Expense"/>
    <s v="Line Item"/>
    <s v="N/A"/>
    <x v="101"/>
    <x v="101"/>
    <m/>
    <n v="12533"/>
    <m/>
  </r>
  <r>
    <n v="565"/>
    <x v="3"/>
    <s v="Expense"/>
    <s v="Line Item"/>
    <s v="N/A"/>
    <x v="102"/>
    <x v="102"/>
    <m/>
    <m/>
    <m/>
  </r>
  <r>
    <n v="566"/>
    <x v="3"/>
    <s v="Expense"/>
    <s v="Total"/>
    <s v="N/A"/>
    <x v="103"/>
    <x v="103"/>
    <m/>
    <n v="105975"/>
    <m/>
  </r>
  <r>
    <n v="567"/>
    <x v="3"/>
    <s v="Expense"/>
    <s v="Line Item"/>
    <s v="N/A"/>
    <x v="104"/>
    <x v="104"/>
    <m/>
    <n v="15374"/>
    <m/>
  </r>
  <r>
    <n v="568"/>
    <x v="3"/>
    <s v="Expense"/>
    <s v="Line Item"/>
    <s v="N/A"/>
    <x v="105"/>
    <x v="105"/>
    <m/>
    <n v="0"/>
    <m/>
  </r>
  <r>
    <n v="569"/>
    <x v="3"/>
    <s v="Expense"/>
    <s v="Line Item"/>
    <s v="N/A"/>
    <x v="106"/>
    <x v="106"/>
    <m/>
    <n v="45"/>
    <m/>
  </r>
  <r>
    <n v="570"/>
    <x v="3"/>
    <s v="Expense"/>
    <s v="Line Item"/>
    <s v="N/A"/>
    <x v="107"/>
    <x v="107"/>
    <m/>
    <n v="167"/>
    <m/>
  </r>
  <r>
    <n v="571"/>
    <x v="3"/>
    <s v="Expense"/>
    <s v="Total"/>
    <s v="N/A"/>
    <x v="108"/>
    <x v="108"/>
    <m/>
    <n v="15586"/>
    <m/>
  </r>
  <r>
    <n v="572"/>
    <x v="3"/>
    <s v="Expense"/>
    <s v="Line Item"/>
    <s v="N/A"/>
    <x v="109"/>
    <x v="109"/>
    <m/>
    <n v="0"/>
    <m/>
  </r>
  <r>
    <n v="573"/>
    <x v="3"/>
    <s v="Expense"/>
    <s v="Line Item"/>
    <s v="N/A"/>
    <x v="110"/>
    <x v="110"/>
    <m/>
    <n v="0"/>
    <m/>
  </r>
  <r>
    <n v="574"/>
    <x v="3"/>
    <s v="Expense"/>
    <s v="Line Item"/>
    <s v="N/A"/>
    <x v="111"/>
    <x v="111"/>
    <m/>
    <n v="0"/>
    <m/>
  </r>
  <r>
    <n v="575"/>
    <x v="3"/>
    <s v="Expense"/>
    <s v="Line Item"/>
    <s v="N/A"/>
    <x v="112"/>
    <x v="112"/>
    <m/>
    <n v="0"/>
    <m/>
  </r>
  <r>
    <n v="576"/>
    <x v="3"/>
    <s v="Expense"/>
    <s v="Line Item"/>
    <s v="N/A"/>
    <x v="113"/>
    <x v="113"/>
    <m/>
    <n v="0"/>
    <m/>
  </r>
  <r>
    <n v="577"/>
    <x v="3"/>
    <s v="Expense"/>
    <s v="Line Item"/>
    <s v="N/A"/>
    <x v="114"/>
    <x v="114"/>
    <m/>
    <n v="4259"/>
    <m/>
  </r>
  <r>
    <n v="578"/>
    <x v="3"/>
    <s v="Expense"/>
    <s v="Line Item"/>
    <s v="N/A"/>
    <x v="115"/>
    <x v="115"/>
    <m/>
    <n v="0"/>
    <m/>
  </r>
  <r>
    <n v="579"/>
    <x v="3"/>
    <s v="Expense"/>
    <s v="Line Item"/>
    <s v="N/A"/>
    <x v="116"/>
    <x v="116"/>
    <m/>
    <n v="0"/>
    <m/>
  </r>
  <r>
    <n v="580"/>
    <x v="3"/>
    <s v="Expense"/>
    <s v="Line Item"/>
    <s v="N/A"/>
    <x v="117"/>
    <x v="117"/>
    <m/>
    <n v="0"/>
    <m/>
  </r>
  <r>
    <n v="581"/>
    <x v="3"/>
    <s v="Expense"/>
    <s v="Line Item"/>
    <s v="N/A"/>
    <x v="118"/>
    <x v="118"/>
    <m/>
    <n v="0"/>
    <m/>
  </r>
  <r>
    <n v="582"/>
    <x v="3"/>
    <s v="Expense"/>
    <s v="Line Item"/>
    <s v="N/A"/>
    <x v="119"/>
    <x v="119"/>
    <m/>
    <n v="0"/>
    <m/>
  </r>
  <r>
    <n v="583"/>
    <x v="3"/>
    <s v="Expense"/>
    <s v="Line Item"/>
    <s v="N/A"/>
    <x v="120"/>
    <x v="120"/>
    <m/>
    <n v="0"/>
    <m/>
  </r>
  <r>
    <n v="584"/>
    <x v="3"/>
    <s v="Expense"/>
    <s v="Line Item"/>
    <s v="N/A"/>
    <x v="121"/>
    <x v="121"/>
    <m/>
    <n v="0"/>
    <m/>
  </r>
  <r>
    <n v="585"/>
    <x v="3"/>
    <s v="Expense"/>
    <s v="Line Item"/>
    <s v="N/A"/>
    <x v="122"/>
    <x v="122"/>
    <m/>
    <n v="0"/>
    <m/>
  </r>
  <r>
    <n v="586"/>
    <x v="3"/>
    <s v="Expense"/>
    <s v="Line Item"/>
    <s v="N/A"/>
    <x v="123"/>
    <x v="123"/>
    <m/>
    <n v="0"/>
    <m/>
  </r>
  <r>
    <n v="587"/>
    <x v="3"/>
    <s v="Expense"/>
    <s v="Line Item"/>
    <s v="N/A"/>
    <x v="124"/>
    <x v="124"/>
    <m/>
    <n v="246"/>
    <m/>
  </r>
  <r>
    <n v="588"/>
    <x v="3"/>
    <s v="Expense"/>
    <s v="Line Item"/>
    <s v="N/A"/>
    <x v="125"/>
    <x v="125"/>
    <m/>
    <n v="0"/>
    <m/>
  </r>
  <r>
    <n v="589"/>
    <x v="3"/>
    <s v="Expense"/>
    <s v="Line Item"/>
    <s v="N/A"/>
    <x v="126"/>
    <x v="126"/>
    <m/>
    <n v="0"/>
    <m/>
  </r>
  <r>
    <n v="590"/>
    <x v="3"/>
    <s v="Expense"/>
    <s v="Total"/>
    <s v="N/A"/>
    <x v="127"/>
    <x v="127"/>
    <m/>
    <n v="4505"/>
    <m/>
  </r>
  <r>
    <n v="591"/>
    <x v="3"/>
    <s v="Expense"/>
    <s v="Line Item"/>
    <s v="N/A"/>
    <x v="128"/>
    <x v="128"/>
    <m/>
    <n v="0"/>
    <m/>
  </r>
  <r>
    <n v="592"/>
    <x v="3"/>
    <s v="Expense"/>
    <s v="Line Item"/>
    <s v="N/A"/>
    <x v="129"/>
    <x v="129"/>
    <m/>
    <n v="0"/>
    <m/>
  </r>
  <r>
    <n v="593"/>
    <x v="3"/>
    <s v="Expense"/>
    <s v="Line Item"/>
    <s v="N/A"/>
    <x v="130"/>
    <x v="130"/>
    <m/>
    <n v="0"/>
    <m/>
  </r>
  <r>
    <n v="594"/>
    <x v="3"/>
    <s v="Expense"/>
    <s v="Line Item"/>
    <s v="N/A"/>
    <x v="131"/>
    <x v="131"/>
    <m/>
    <n v="2108"/>
    <m/>
  </r>
  <r>
    <n v="595"/>
    <x v="3"/>
    <s v="Expense"/>
    <s v="Line Item"/>
    <s v="N/A"/>
    <x v="132"/>
    <x v="132"/>
    <m/>
    <n v="332"/>
    <m/>
  </r>
  <r>
    <n v="596"/>
    <x v="3"/>
    <s v="Expense"/>
    <s v="Line Item"/>
    <s v="N/A"/>
    <x v="133"/>
    <x v="133"/>
    <m/>
    <n v="0"/>
    <m/>
  </r>
  <r>
    <n v="597"/>
    <x v="3"/>
    <s v="Expense"/>
    <s v="Total"/>
    <s v="N/A"/>
    <x v="134"/>
    <x v="134"/>
    <m/>
    <n v="2440"/>
    <m/>
  </r>
  <r>
    <n v="598"/>
    <x v="3"/>
    <s v="Expense"/>
    <s v="Line Item"/>
    <s v="N/A"/>
    <x v="135"/>
    <x v="135"/>
    <m/>
    <n v="20279.727648421776"/>
    <m/>
  </r>
  <r>
    <n v="599"/>
    <x v="3"/>
    <s v="Expense"/>
    <s v="Total"/>
    <s v="N/A"/>
    <x v="136"/>
    <x v="136"/>
    <m/>
    <n v="148785.72764842177"/>
    <m/>
  </r>
  <r>
    <n v="600"/>
    <x v="3"/>
    <s v="Expense"/>
    <s v="Line Item"/>
    <s v="N/A"/>
    <x v="137"/>
    <x v="137"/>
    <m/>
    <n v="0"/>
    <m/>
  </r>
  <r>
    <n v="601"/>
    <x v="3"/>
    <s v="Expense"/>
    <s v="Line Item"/>
    <s v="N/A"/>
    <x v="138"/>
    <x v="138"/>
    <m/>
    <n v="0"/>
    <m/>
  </r>
  <r>
    <n v="602"/>
    <x v="3"/>
    <s v="Expense"/>
    <s v="Total"/>
    <s v="N/A"/>
    <x v="139"/>
    <x v="139"/>
    <m/>
    <n v="148785.72764842177"/>
    <m/>
  </r>
  <r>
    <n v="603"/>
    <x v="3"/>
    <s v="Expense"/>
    <s v="Total"/>
    <s v="N/A"/>
    <x v="140"/>
    <x v="140"/>
    <m/>
    <n v="143319"/>
    <m/>
  </r>
  <r>
    <n v="604"/>
    <x v="3"/>
    <s v="Expense"/>
    <s v="Line Item"/>
    <s v="N/A"/>
    <x v="141"/>
    <x v="141"/>
    <m/>
    <n v="-5466.7276484217728"/>
    <m/>
  </r>
  <r>
    <n v="605"/>
    <x v="3"/>
    <s v="Non-Reimbursable"/>
    <s v="Line Item"/>
    <s v="N/A"/>
    <x v="142"/>
    <x v="142"/>
    <m/>
    <n v="0"/>
    <m/>
  </r>
  <r>
    <n v="606"/>
    <x v="3"/>
    <s v="Non-Reimbursable"/>
    <s v="Line Item"/>
    <s v="N/A"/>
    <x v="143"/>
    <x v="143"/>
    <m/>
    <n v="0"/>
    <m/>
  </r>
  <r>
    <n v="607"/>
    <x v="3"/>
    <s v="Non-Reimbursable"/>
    <s v="Line Item"/>
    <s v="N/A"/>
    <x v="144"/>
    <x v="144"/>
    <m/>
    <n v="0"/>
    <m/>
  </r>
  <r>
    <n v="608"/>
    <x v="3"/>
    <s v="Non-Reimbursable"/>
    <s v="Line Item"/>
    <s v="N/A"/>
    <x v="145"/>
    <x v="145"/>
    <m/>
    <n v="0"/>
    <m/>
  </r>
  <r>
    <n v="609"/>
    <x v="3"/>
    <s v="Non-Reimbursable"/>
    <s v="Line Item"/>
    <s v="N/A"/>
    <x v="146"/>
    <x v="146"/>
    <m/>
    <n v="0"/>
    <m/>
  </r>
  <r>
    <n v="610"/>
    <x v="3"/>
    <s v="Non-Reimbursable"/>
    <s v="Line Item"/>
    <s v="N/A"/>
    <x v="147"/>
    <x v="147"/>
    <m/>
    <n v="0"/>
    <m/>
  </r>
  <r>
    <n v="611"/>
    <x v="3"/>
    <s v="Non-Reimbursable"/>
    <s v="Line Item"/>
    <s v="N/A"/>
    <x v="148"/>
    <x v="148"/>
    <m/>
    <n v="0"/>
    <m/>
  </r>
  <r>
    <n v="612"/>
    <x v="3"/>
    <s v="Non-Reimbursable"/>
    <s v="Total"/>
    <s v="N/A"/>
    <x v="149"/>
    <x v="149"/>
    <m/>
    <n v="0"/>
    <m/>
  </r>
  <r>
    <n v="613"/>
    <x v="3"/>
    <s v="Non-Reimbursable"/>
    <s v="Total"/>
    <s v="N/A"/>
    <x v="150"/>
    <x v="150"/>
    <m/>
    <n v="0"/>
    <m/>
  </r>
  <r>
    <n v="614"/>
    <x v="3"/>
    <s v="Non-Reimbursable"/>
    <s v="Line Item"/>
    <s v="N/A"/>
    <x v="151"/>
    <x v="151"/>
    <m/>
    <n v="857"/>
    <m/>
  </r>
  <r>
    <n v="615"/>
    <x v="3"/>
    <s v="Non-Reimbursable"/>
    <s v="Line Item"/>
    <s v="N/A"/>
    <x v="152"/>
    <x v="152"/>
    <m/>
    <n v="0"/>
    <m/>
  </r>
  <r>
    <n v="616"/>
    <x v="3"/>
    <s v="Non-Reimbursable"/>
    <s v="Line Item"/>
    <s v="N/A"/>
    <x v="153"/>
    <x v="153"/>
    <m/>
    <n v="-857"/>
    <m/>
  </r>
  <r>
    <n v="617"/>
    <x v="4"/>
    <s v="Revenue"/>
    <s v="Line Item"/>
    <s v="N/A"/>
    <x v="0"/>
    <x v="0"/>
    <m/>
    <n v="119"/>
    <m/>
  </r>
  <r>
    <n v="618"/>
    <x v="4"/>
    <s v="Revenue"/>
    <s v="Line Item"/>
    <s v="N/A"/>
    <x v="1"/>
    <x v="1"/>
    <m/>
    <m/>
    <m/>
  </r>
  <r>
    <n v="619"/>
    <x v="4"/>
    <s v="Revenue"/>
    <s v="Line Item"/>
    <s v="N/A"/>
    <x v="2"/>
    <x v="2"/>
    <m/>
    <m/>
    <m/>
  </r>
  <r>
    <n v="620"/>
    <x v="4"/>
    <s v="Revenue"/>
    <s v="Total"/>
    <s v="N/A"/>
    <x v="3"/>
    <x v="3"/>
    <m/>
    <n v="119"/>
    <m/>
  </r>
  <r>
    <n v="621"/>
    <x v="4"/>
    <s v="Revenue"/>
    <s v="Line Item"/>
    <s v="N/A"/>
    <x v="4"/>
    <x v="4"/>
    <m/>
    <m/>
    <m/>
  </r>
  <r>
    <n v="622"/>
    <x v="4"/>
    <s v="Revenue"/>
    <s v="Line Item"/>
    <s v="N/A"/>
    <x v="5"/>
    <x v="5"/>
    <m/>
    <m/>
    <m/>
  </r>
  <r>
    <n v="623"/>
    <x v="4"/>
    <s v="Revenue"/>
    <s v="Total"/>
    <s v="N/A"/>
    <x v="6"/>
    <x v="6"/>
    <m/>
    <n v="0"/>
    <m/>
  </r>
  <r>
    <n v="624"/>
    <x v="4"/>
    <s v="Revenue"/>
    <s v="Line Item"/>
    <s v="N/A"/>
    <x v="7"/>
    <x v="7"/>
    <m/>
    <m/>
    <m/>
  </r>
  <r>
    <n v="625"/>
    <x v="4"/>
    <s v="Revenue"/>
    <s v="Line Item"/>
    <s v="N/A"/>
    <x v="8"/>
    <x v="8"/>
    <m/>
    <m/>
    <m/>
  </r>
  <r>
    <n v="626"/>
    <x v="4"/>
    <s v="Revenue"/>
    <s v="Line Item"/>
    <s v="N/A"/>
    <x v="9"/>
    <x v="9"/>
    <m/>
    <m/>
    <m/>
  </r>
  <r>
    <n v="627"/>
    <x v="4"/>
    <s v="Revenue"/>
    <s v="Line Item"/>
    <s v="N/A"/>
    <x v="10"/>
    <x v="10"/>
    <m/>
    <n v="104525"/>
    <m/>
  </r>
  <r>
    <n v="628"/>
    <x v="4"/>
    <s v="Revenue"/>
    <s v="Line Item"/>
    <s v="N/A"/>
    <x v="11"/>
    <x v="11"/>
    <m/>
    <m/>
    <m/>
  </r>
  <r>
    <n v="629"/>
    <x v="4"/>
    <s v="Revenue"/>
    <s v="Line Item"/>
    <s v="N/A"/>
    <x v="12"/>
    <x v="12"/>
    <m/>
    <m/>
    <m/>
  </r>
  <r>
    <n v="630"/>
    <x v="4"/>
    <s v="Revenue"/>
    <s v="Line Item"/>
    <s v="N/A"/>
    <x v="13"/>
    <x v="13"/>
    <m/>
    <m/>
    <m/>
  </r>
  <r>
    <n v="631"/>
    <x v="4"/>
    <s v="Revenue"/>
    <s v="Line Item"/>
    <s v="N/A"/>
    <x v="14"/>
    <x v="14"/>
    <m/>
    <m/>
    <m/>
  </r>
  <r>
    <n v="632"/>
    <x v="4"/>
    <s v="Revenue"/>
    <s v="Line Item"/>
    <s v="N/A"/>
    <x v="15"/>
    <x v="15"/>
    <m/>
    <m/>
    <m/>
  </r>
  <r>
    <n v="633"/>
    <x v="4"/>
    <s v="Revenue"/>
    <s v="Line Item"/>
    <s v="N/A"/>
    <x v="16"/>
    <x v="16"/>
    <m/>
    <m/>
    <m/>
  </r>
  <r>
    <n v="634"/>
    <x v="4"/>
    <s v="Revenue"/>
    <s v="Line Item"/>
    <s v="N/A"/>
    <x v="17"/>
    <x v="17"/>
    <m/>
    <m/>
    <m/>
  </r>
  <r>
    <n v="635"/>
    <x v="4"/>
    <s v="Revenue"/>
    <s v="Line Item"/>
    <s v="N/A"/>
    <x v="18"/>
    <x v="18"/>
    <m/>
    <m/>
    <m/>
  </r>
  <r>
    <n v="636"/>
    <x v="4"/>
    <s v="Revenue"/>
    <s v="Line Item"/>
    <s v="N/A"/>
    <x v="19"/>
    <x v="19"/>
    <m/>
    <m/>
    <m/>
  </r>
  <r>
    <n v="637"/>
    <x v="4"/>
    <s v="Revenue"/>
    <s v="Line Item"/>
    <s v="N/A"/>
    <x v="20"/>
    <x v="20"/>
    <m/>
    <m/>
    <m/>
  </r>
  <r>
    <n v="638"/>
    <x v="4"/>
    <s v="Revenue"/>
    <s v="Line Item"/>
    <s v="N/A"/>
    <x v="21"/>
    <x v="21"/>
    <m/>
    <m/>
    <m/>
  </r>
  <r>
    <n v="639"/>
    <x v="4"/>
    <s v="Revenue"/>
    <s v="Line Item"/>
    <s v="N/A"/>
    <x v="22"/>
    <x v="22"/>
    <m/>
    <m/>
    <m/>
  </r>
  <r>
    <n v="640"/>
    <x v="4"/>
    <s v="Revenue"/>
    <s v="Line Item"/>
    <s v="N/A"/>
    <x v="23"/>
    <x v="23"/>
    <m/>
    <m/>
    <m/>
  </r>
  <r>
    <n v="641"/>
    <x v="4"/>
    <s v="Revenue"/>
    <s v="Line Item"/>
    <s v="N/A"/>
    <x v="24"/>
    <x v="24"/>
    <m/>
    <m/>
    <m/>
  </r>
  <r>
    <n v="642"/>
    <x v="4"/>
    <s v="Revenue"/>
    <s v="Line Item"/>
    <s v="N/A"/>
    <x v="25"/>
    <x v="25"/>
    <m/>
    <m/>
    <m/>
  </r>
  <r>
    <n v="643"/>
    <x v="4"/>
    <s v="Revenue"/>
    <s v="Line Item"/>
    <s v="N/A"/>
    <x v="26"/>
    <x v="26"/>
    <m/>
    <m/>
    <m/>
  </r>
  <r>
    <n v="644"/>
    <x v="4"/>
    <s v="Revenue"/>
    <s v="Line Item"/>
    <s v="N/A"/>
    <x v="27"/>
    <x v="27"/>
    <m/>
    <m/>
    <m/>
  </r>
  <r>
    <n v="645"/>
    <x v="4"/>
    <s v="Revenue"/>
    <s v="Line Item"/>
    <s v="N/A"/>
    <x v="28"/>
    <x v="28"/>
    <m/>
    <n v="1068"/>
    <m/>
  </r>
  <r>
    <n v="646"/>
    <x v="4"/>
    <s v="Revenue"/>
    <s v="Line Item"/>
    <s v="N/A"/>
    <x v="29"/>
    <x v="29"/>
    <m/>
    <m/>
    <m/>
  </r>
  <r>
    <n v="647"/>
    <x v="4"/>
    <s v="Revenue"/>
    <s v="Line Item"/>
    <s v="N/A"/>
    <x v="30"/>
    <x v="30"/>
    <m/>
    <m/>
    <m/>
  </r>
  <r>
    <n v="648"/>
    <x v="4"/>
    <s v="Revenue"/>
    <s v="Line Item"/>
    <s v="N/A"/>
    <x v="31"/>
    <x v="31"/>
    <m/>
    <m/>
    <m/>
  </r>
  <r>
    <n v="649"/>
    <x v="4"/>
    <s v="Revenue"/>
    <s v="Line Item"/>
    <s v="N/A"/>
    <x v="32"/>
    <x v="32"/>
    <m/>
    <m/>
    <m/>
  </r>
  <r>
    <n v="650"/>
    <x v="4"/>
    <s v="Revenue"/>
    <s v="Line Item"/>
    <s v="N/A"/>
    <x v="33"/>
    <x v="33"/>
    <m/>
    <m/>
    <m/>
  </r>
  <r>
    <n v="651"/>
    <x v="4"/>
    <s v="Revenue"/>
    <s v="Line Item"/>
    <s v="N/A"/>
    <x v="34"/>
    <x v="34"/>
    <m/>
    <m/>
    <m/>
  </r>
  <r>
    <n v="652"/>
    <x v="4"/>
    <s v="Revenue"/>
    <s v="Line Item"/>
    <s v="N/A"/>
    <x v="35"/>
    <x v="35"/>
    <m/>
    <m/>
    <m/>
  </r>
  <r>
    <n v="653"/>
    <x v="4"/>
    <s v="Revenue"/>
    <s v="Line Item"/>
    <s v="N/A"/>
    <x v="36"/>
    <x v="36"/>
    <m/>
    <m/>
    <m/>
  </r>
  <r>
    <n v="654"/>
    <x v="4"/>
    <s v="Revenue"/>
    <s v="Line Item"/>
    <s v="N/A"/>
    <x v="37"/>
    <x v="37"/>
    <m/>
    <m/>
    <m/>
  </r>
  <r>
    <n v="655"/>
    <x v="4"/>
    <s v="Revenue"/>
    <s v="Line Item"/>
    <s v="N/A"/>
    <x v="38"/>
    <x v="38"/>
    <m/>
    <m/>
    <m/>
  </r>
  <r>
    <n v="656"/>
    <x v="4"/>
    <s v="Revenue"/>
    <s v="Line Item"/>
    <s v="N/A"/>
    <x v="39"/>
    <x v="39"/>
    <m/>
    <m/>
    <m/>
  </r>
  <r>
    <n v="657"/>
    <x v="4"/>
    <s v="Revenue"/>
    <s v="Line Item"/>
    <s v="N/A"/>
    <x v="40"/>
    <x v="40"/>
    <m/>
    <m/>
    <m/>
  </r>
  <r>
    <n v="658"/>
    <x v="4"/>
    <s v="Revenue"/>
    <s v="Line Item"/>
    <s v="N/A"/>
    <x v="41"/>
    <x v="41"/>
    <m/>
    <m/>
    <m/>
  </r>
  <r>
    <n v="659"/>
    <x v="4"/>
    <s v="Revenue"/>
    <s v="Total"/>
    <s v="N/A"/>
    <x v="42"/>
    <x v="42"/>
    <m/>
    <n v="105593"/>
    <m/>
  </r>
  <r>
    <n v="660"/>
    <x v="4"/>
    <s v="Revenue"/>
    <s v="Line Item"/>
    <s v="N/A"/>
    <x v="43"/>
    <x v="43"/>
    <m/>
    <m/>
    <m/>
  </r>
  <r>
    <n v="661"/>
    <x v="4"/>
    <s v="Revenue"/>
    <s v="Line Item"/>
    <s v="N/A"/>
    <x v="44"/>
    <x v="44"/>
    <m/>
    <m/>
    <m/>
  </r>
  <r>
    <n v="662"/>
    <x v="4"/>
    <s v="Revenue"/>
    <s v="Line Item"/>
    <s v="N/A"/>
    <x v="45"/>
    <x v="45"/>
    <m/>
    <m/>
    <m/>
  </r>
  <r>
    <n v="663"/>
    <x v="4"/>
    <s v="Revenue"/>
    <s v="Line Item"/>
    <s v="N/A"/>
    <x v="46"/>
    <x v="46"/>
    <m/>
    <m/>
    <m/>
  </r>
  <r>
    <n v="664"/>
    <x v="4"/>
    <s v="Revenue"/>
    <s v="Line Item"/>
    <s v="N/A"/>
    <x v="47"/>
    <x v="47"/>
    <m/>
    <n v="12"/>
    <m/>
  </r>
  <r>
    <n v="665"/>
    <x v="4"/>
    <s v="Revenue"/>
    <s v="Line Item"/>
    <s v="N/A"/>
    <x v="48"/>
    <x v="48"/>
    <m/>
    <m/>
    <m/>
  </r>
  <r>
    <n v="666"/>
    <x v="4"/>
    <s v="Revenue"/>
    <s v="Line Item"/>
    <s v="N/A"/>
    <x v="49"/>
    <x v="49"/>
    <m/>
    <m/>
    <m/>
  </r>
  <r>
    <n v="667"/>
    <x v="4"/>
    <s v="Revenue"/>
    <s v="Line Item"/>
    <s v="N/A"/>
    <x v="50"/>
    <x v="50"/>
    <m/>
    <m/>
    <m/>
  </r>
  <r>
    <n v="668"/>
    <x v="4"/>
    <s v="Revenue"/>
    <s v="Line Item"/>
    <s v="N/A"/>
    <x v="51"/>
    <x v="51"/>
    <m/>
    <m/>
    <m/>
  </r>
  <r>
    <n v="669"/>
    <x v="4"/>
    <s v="Revenue"/>
    <s v="Total"/>
    <s v="N/A"/>
    <x v="52"/>
    <x v="52"/>
    <m/>
    <n v="105724"/>
    <m/>
  </r>
  <r>
    <n v="670"/>
    <x v="4"/>
    <s v="Salary Expense"/>
    <s v="Line Item"/>
    <s v="Management"/>
    <x v="53"/>
    <x v="53"/>
    <n v="2.403846153846154E-2"/>
    <n v="1126"/>
    <n v="46841.599999999999"/>
  </r>
  <r>
    <n v="671"/>
    <x v="4"/>
    <s v="Salary Expense"/>
    <s v="Line Item"/>
    <s v="Management"/>
    <x v="54"/>
    <x v="54"/>
    <n v="1.1903846153846154E-2"/>
    <n v="1198"/>
    <n v="100639.74151857835"/>
  </r>
  <r>
    <n v="672"/>
    <x v="4"/>
    <s v="Salary Expense"/>
    <s v="Line Item"/>
    <s v="Management"/>
    <x v="55"/>
    <x v="55"/>
    <m/>
    <n v="0"/>
    <e v="#DIV/0!"/>
  </r>
  <r>
    <n v="673"/>
    <x v="4"/>
    <s v="Salary Expense"/>
    <s v="Line Item"/>
    <s v="Management"/>
    <x v="56"/>
    <x v="56"/>
    <m/>
    <n v="0"/>
    <e v="#DIV/0!"/>
  </r>
  <r>
    <n v="674"/>
    <x v="4"/>
    <s v="Salary Expense"/>
    <s v="Line Item"/>
    <s v="Direct Care"/>
    <x v="57"/>
    <x v="57"/>
    <m/>
    <n v="0"/>
    <e v="#DIV/0!"/>
  </r>
  <r>
    <n v="675"/>
    <x v="4"/>
    <s v="Salary Expense"/>
    <s v="Line Item"/>
    <s v="Direct Care"/>
    <x v="58"/>
    <x v="58"/>
    <m/>
    <n v="0"/>
    <e v="#DIV/0!"/>
  </r>
  <r>
    <n v="676"/>
    <x v="4"/>
    <s v="Salary Expense"/>
    <s v="Line Item"/>
    <s v="Direct Care"/>
    <x v="59"/>
    <x v="59"/>
    <m/>
    <n v="0"/>
    <e v="#DIV/0!"/>
  </r>
  <r>
    <n v="677"/>
    <x v="4"/>
    <s v="Salary Expense"/>
    <s v="Line Item"/>
    <s v="Direct Care"/>
    <x v="60"/>
    <x v="60"/>
    <m/>
    <n v="0"/>
    <e v="#DIV/0!"/>
  </r>
  <r>
    <n v="678"/>
    <x v="4"/>
    <s v="Salary Expense"/>
    <s v="Line Item"/>
    <s v="Direct Care"/>
    <x v="61"/>
    <x v="61"/>
    <m/>
    <n v="0"/>
    <e v="#DIV/0!"/>
  </r>
  <r>
    <n v="679"/>
    <x v="4"/>
    <s v="Salary Expense"/>
    <s v="Line Item"/>
    <s v="Direct Care"/>
    <x v="62"/>
    <x v="62"/>
    <m/>
    <n v="0"/>
    <e v="#DIV/0!"/>
  </r>
  <r>
    <n v="680"/>
    <x v="4"/>
    <s v="Salary Expense"/>
    <s v="Line Item"/>
    <s v="Direct Care"/>
    <x v="63"/>
    <x v="63"/>
    <m/>
    <n v="0"/>
    <e v="#DIV/0!"/>
  </r>
  <r>
    <n v="681"/>
    <x v="4"/>
    <s v="Salary Expense"/>
    <s v="Line Item"/>
    <s v="Direct Care"/>
    <x v="64"/>
    <x v="64"/>
    <m/>
    <n v="0"/>
    <e v="#DIV/0!"/>
  </r>
  <r>
    <n v="682"/>
    <x v="4"/>
    <s v="Salary Expense"/>
    <s v="Line Item"/>
    <s v="Direct Care"/>
    <x v="65"/>
    <x v="65"/>
    <m/>
    <n v="0"/>
    <e v="#DIV/0!"/>
  </r>
  <r>
    <n v="683"/>
    <x v="4"/>
    <s v="Salary Expense"/>
    <s v="Line Item"/>
    <s v="Direct Care"/>
    <x v="66"/>
    <x v="66"/>
    <m/>
    <n v="0"/>
    <e v="#DIV/0!"/>
  </r>
  <r>
    <n v="684"/>
    <x v="4"/>
    <s v="Salary Expense"/>
    <s v="Line Item"/>
    <s v="Direct Care"/>
    <x v="67"/>
    <x v="67"/>
    <m/>
    <n v="0"/>
    <e v="#DIV/0!"/>
  </r>
  <r>
    <n v="685"/>
    <x v="4"/>
    <s v="Salary Expense"/>
    <s v="Line Item"/>
    <s v="Direct Care"/>
    <x v="68"/>
    <x v="68"/>
    <m/>
    <n v="0"/>
    <e v="#DIV/0!"/>
  </r>
  <r>
    <n v="686"/>
    <x v="4"/>
    <s v="Salary Expense"/>
    <s v="Line Item"/>
    <s v="Direct Care"/>
    <x v="69"/>
    <x v="69"/>
    <m/>
    <n v="0"/>
    <e v="#DIV/0!"/>
  </r>
  <r>
    <n v="687"/>
    <x v="4"/>
    <s v="Salary Expense"/>
    <s v="Line Item"/>
    <s v="Direct Care"/>
    <x v="70"/>
    <x v="70"/>
    <m/>
    <n v="0"/>
    <e v="#DIV/0!"/>
  </r>
  <r>
    <n v="688"/>
    <x v="4"/>
    <s v="Salary Expense"/>
    <s v="Line Item"/>
    <s v="Direct Care"/>
    <x v="71"/>
    <x v="71"/>
    <m/>
    <n v="0"/>
    <e v="#DIV/0!"/>
  </r>
  <r>
    <n v="689"/>
    <x v="4"/>
    <s v="Salary Expense"/>
    <s v="Line Item"/>
    <s v="Direct Care"/>
    <x v="72"/>
    <x v="72"/>
    <m/>
    <n v="0"/>
    <e v="#DIV/0!"/>
  </r>
  <r>
    <n v="690"/>
    <x v="4"/>
    <s v="Salary Expense"/>
    <s v="Line Item"/>
    <s v="Direct Care"/>
    <x v="73"/>
    <x v="73"/>
    <m/>
    <n v="0"/>
    <e v="#DIV/0!"/>
  </r>
  <r>
    <n v="691"/>
    <x v="4"/>
    <s v="Salary Expense"/>
    <s v="Line Item"/>
    <s v="Direct Care"/>
    <x v="74"/>
    <x v="74"/>
    <m/>
    <n v="0"/>
    <e v="#DIV/0!"/>
  </r>
  <r>
    <n v="692"/>
    <x v="4"/>
    <s v="Salary Expense"/>
    <s v="Line Item"/>
    <s v="Direct Care"/>
    <x v="75"/>
    <x v="75"/>
    <m/>
    <n v="0"/>
    <e v="#DIV/0!"/>
  </r>
  <r>
    <n v="693"/>
    <x v="4"/>
    <s v="Salary Expense"/>
    <s v="Line Item"/>
    <s v="Direct Care"/>
    <x v="76"/>
    <x v="76"/>
    <m/>
    <n v="0"/>
    <e v="#DIV/0!"/>
  </r>
  <r>
    <n v="694"/>
    <x v="4"/>
    <s v="Salary Expense"/>
    <s v="Line Item"/>
    <s v="Direct Care"/>
    <x v="77"/>
    <x v="77"/>
    <m/>
    <n v="0"/>
    <e v="#DIV/0!"/>
  </r>
  <r>
    <n v="695"/>
    <x v="4"/>
    <s v="Salary Expense"/>
    <s v="Line Item"/>
    <s v="Direct Care"/>
    <x v="78"/>
    <x v="78"/>
    <m/>
    <n v="0"/>
    <e v="#DIV/0!"/>
  </r>
  <r>
    <n v="696"/>
    <x v="4"/>
    <s v="Salary Expense"/>
    <s v="Line Item"/>
    <s v="Direct Care"/>
    <x v="79"/>
    <x v="79"/>
    <m/>
    <n v="0"/>
    <e v="#DIV/0!"/>
  </r>
  <r>
    <n v="697"/>
    <x v="4"/>
    <s v="Salary Expense"/>
    <s v="Line Item"/>
    <s v="Direct Care"/>
    <x v="80"/>
    <x v="80"/>
    <m/>
    <n v="0"/>
    <e v="#DIV/0!"/>
  </r>
  <r>
    <n v="698"/>
    <x v="4"/>
    <s v="Salary Expense"/>
    <s v="Line Item"/>
    <s v="Direct Care"/>
    <x v="81"/>
    <x v="81"/>
    <m/>
    <n v="0"/>
    <e v="#DIV/0!"/>
  </r>
  <r>
    <n v="699"/>
    <x v="4"/>
    <s v="Salary Expense"/>
    <s v="Line Item"/>
    <s v="Direct Care"/>
    <x v="82"/>
    <x v="82"/>
    <n v="1.7226442307692307"/>
    <n v="57757"/>
    <n v="33528.106946498847"/>
  </r>
  <r>
    <n v="700"/>
    <x v="4"/>
    <s v="Salary Expense"/>
    <s v="Line Item"/>
    <s v="Direct Care"/>
    <x v="83"/>
    <x v="83"/>
    <m/>
    <n v="0"/>
    <e v="#DIV/0!"/>
  </r>
  <r>
    <n v="701"/>
    <x v="4"/>
    <s v="Salary Expense"/>
    <s v="Line Item"/>
    <s v="Direct Care"/>
    <x v="84"/>
    <x v="84"/>
    <m/>
    <n v="0"/>
    <e v="#DIV/0!"/>
  </r>
  <r>
    <n v="702"/>
    <x v="4"/>
    <s v="Salary Expense"/>
    <s v="Line Item"/>
    <s v="Direct Care"/>
    <x v="85"/>
    <x v="85"/>
    <m/>
    <n v="0"/>
    <e v="#DIV/0!"/>
  </r>
  <r>
    <n v="703"/>
    <x v="4"/>
    <s v="Salary Expense"/>
    <s v="Line Item"/>
    <s v="Direct Care"/>
    <x v="86"/>
    <x v="86"/>
    <m/>
    <m/>
    <e v="#DIV/0!"/>
  </r>
  <r>
    <n v="704"/>
    <x v="4"/>
    <s v="Salary Expense"/>
    <s v="Line Item"/>
    <s v="Clerical/Support"/>
    <x v="87"/>
    <x v="87"/>
    <m/>
    <m/>
    <e v="#DIV/0!"/>
  </r>
  <r>
    <n v="705"/>
    <x v="4"/>
    <s v="Salary Expense"/>
    <s v="Line Item"/>
    <s v="Clerical/Support"/>
    <x v="88"/>
    <x v="88"/>
    <m/>
    <m/>
    <e v="#DIV/0!"/>
  </r>
  <r>
    <n v="706"/>
    <x v="4"/>
    <s v="Salary Expense"/>
    <s v="Line Item"/>
    <s v="Clerical/Support"/>
    <x v="89"/>
    <x v="89"/>
    <m/>
    <m/>
    <e v="#DIV/0!"/>
  </r>
  <r>
    <n v="707"/>
    <x v="4"/>
    <s v="Salary Expense"/>
    <s v="Line Item"/>
    <s v="N/A"/>
    <x v="90"/>
    <x v="90"/>
    <s v="XXXXXX"/>
    <m/>
    <e v="#VALUE!"/>
  </r>
  <r>
    <n v="708"/>
    <x v="4"/>
    <s v="Salary Expense"/>
    <s v="Total"/>
    <s v="N/A"/>
    <x v="91"/>
    <x v="91"/>
    <n v="1.7585865384615385"/>
    <n v="60081"/>
    <n v="34164.369330701556"/>
  </r>
  <r>
    <n v="709"/>
    <x v="4"/>
    <s v="Expense"/>
    <s v="Total"/>
    <s v="N/A"/>
    <x v="92"/>
    <x v="92"/>
    <n v="1.7585865384615385"/>
    <n v="60081"/>
    <m/>
  </r>
  <r>
    <n v="710"/>
    <x v="4"/>
    <s v="Expense"/>
    <s v="Line Item"/>
    <s v="N/A"/>
    <x v="93"/>
    <x v="93"/>
    <m/>
    <m/>
    <m/>
  </r>
  <r>
    <n v="711"/>
    <x v="4"/>
    <s v="Expense"/>
    <s v="Line Item"/>
    <s v="N/A"/>
    <x v="94"/>
    <x v="94"/>
    <m/>
    <m/>
    <m/>
  </r>
  <r>
    <n v="712"/>
    <x v="4"/>
    <s v="Expense"/>
    <s v="Line Item"/>
    <s v="N/A"/>
    <x v="95"/>
    <x v="95"/>
    <m/>
    <m/>
    <m/>
  </r>
  <r>
    <n v="713"/>
    <x v="4"/>
    <s v="Expense"/>
    <s v="Line Item"/>
    <s v="N/A"/>
    <x v="96"/>
    <x v="96"/>
    <m/>
    <m/>
    <m/>
  </r>
  <r>
    <n v="714"/>
    <x v="4"/>
    <s v="Expense"/>
    <s v="Total"/>
    <s v="N/A"/>
    <x v="97"/>
    <x v="97"/>
    <n v="0"/>
    <n v="0"/>
    <m/>
  </r>
  <r>
    <n v="715"/>
    <x v="4"/>
    <s v="Expense"/>
    <s v="Line Item"/>
    <s v="N/A"/>
    <x v="98"/>
    <x v="98"/>
    <m/>
    <m/>
    <m/>
  </r>
  <r>
    <n v="716"/>
    <x v="4"/>
    <s v="Expense"/>
    <s v="Total"/>
    <s v="N/A"/>
    <x v="99"/>
    <x v="99"/>
    <n v="1.7585865384615385"/>
    <n v="60081"/>
    <m/>
  </r>
  <r>
    <n v="717"/>
    <x v="4"/>
    <s v="Expense"/>
    <s v="Line Item"/>
    <s v="N/A"/>
    <x v="100"/>
    <x v="100"/>
    <m/>
    <n v="7210"/>
    <m/>
  </r>
  <r>
    <n v="718"/>
    <x v="4"/>
    <s v="Expense"/>
    <s v="Line Item"/>
    <s v="N/A"/>
    <x v="101"/>
    <x v="101"/>
    <m/>
    <n v="9721"/>
    <m/>
  </r>
  <r>
    <n v="719"/>
    <x v="4"/>
    <s v="Expense"/>
    <s v="Line Item"/>
    <s v="N/A"/>
    <x v="102"/>
    <x v="102"/>
    <m/>
    <m/>
    <m/>
  </r>
  <r>
    <n v="720"/>
    <x v="4"/>
    <s v="Expense"/>
    <s v="Total"/>
    <s v="N/A"/>
    <x v="103"/>
    <x v="103"/>
    <m/>
    <n v="77012"/>
    <m/>
  </r>
  <r>
    <n v="721"/>
    <x v="4"/>
    <s v="Expense"/>
    <s v="Line Item"/>
    <s v="N/A"/>
    <x v="104"/>
    <x v="104"/>
    <m/>
    <m/>
    <m/>
  </r>
  <r>
    <n v="722"/>
    <x v="4"/>
    <s v="Expense"/>
    <s v="Line Item"/>
    <s v="N/A"/>
    <x v="105"/>
    <x v="105"/>
    <m/>
    <m/>
    <m/>
  </r>
  <r>
    <n v="723"/>
    <x v="4"/>
    <s v="Expense"/>
    <s v="Line Item"/>
    <s v="N/A"/>
    <x v="106"/>
    <x v="106"/>
    <m/>
    <n v="1487"/>
    <m/>
  </r>
  <r>
    <n v="724"/>
    <x v="4"/>
    <s v="Expense"/>
    <s v="Line Item"/>
    <s v="N/A"/>
    <x v="107"/>
    <x v="107"/>
    <m/>
    <m/>
    <m/>
  </r>
  <r>
    <n v="725"/>
    <x v="4"/>
    <s v="Expense"/>
    <s v="Total"/>
    <s v="N/A"/>
    <x v="108"/>
    <x v="108"/>
    <m/>
    <n v="1487"/>
    <m/>
  </r>
  <r>
    <n v="726"/>
    <x v="4"/>
    <s v="Expense"/>
    <s v="Line Item"/>
    <s v="N/A"/>
    <x v="109"/>
    <x v="109"/>
    <m/>
    <m/>
    <m/>
  </r>
  <r>
    <n v="727"/>
    <x v="4"/>
    <s v="Expense"/>
    <s v="Line Item"/>
    <s v="N/A"/>
    <x v="110"/>
    <x v="110"/>
    <m/>
    <m/>
    <m/>
  </r>
  <r>
    <n v="728"/>
    <x v="4"/>
    <s v="Expense"/>
    <s v="Line Item"/>
    <s v="N/A"/>
    <x v="111"/>
    <x v="111"/>
    <m/>
    <m/>
    <m/>
  </r>
  <r>
    <n v="729"/>
    <x v="4"/>
    <s v="Expense"/>
    <s v="Line Item"/>
    <s v="N/A"/>
    <x v="112"/>
    <x v="112"/>
    <m/>
    <m/>
    <m/>
  </r>
  <r>
    <n v="730"/>
    <x v="4"/>
    <s v="Expense"/>
    <s v="Line Item"/>
    <s v="N/A"/>
    <x v="113"/>
    <x v="113"/>
    <m/>
    <n v="560"/>
    <m/>
  </r>
  <r>
    <n v="731"/>
    <x v="4"/>
    <s v="Expense"/>
    <s v="Line Item"/>
    <s v="N/A"/>
    <x v="114"/>
    <x v="114"/>
    <m/>
    <n v="6544"/>
    <m/>
  </r>
  <r>
    <n v="732"/>
    <x v="4"/>
    <s v="Expense"/>
    <s v="Line Item"/>
    <s v="N/A"/>
    <x v="115"/>
    <x v="115"/>
    <m/>
    <m/>
    <m/>
  </r>
  <r>
    <n v="733"/>
    <x v="4"/>
    <s v="Expense"/>
    <s v="Line Item"/>
    <s v="N/A"/>
    <x v="116"/>
    <x v="116"/>
    <m/>
    <m/>
    <m/>
  </r>
  <r>
    <n v="734"/>
    <x v="4"/>
    <s v="Expense"/>
    <s v="Line Item"/>
    <s v="N/A"/>
    <x v="117"/>
    <x v="117"/>
    <m/>
    <m/>
    <m/>
  </r>
  <r>
    <n v="735"/>
    <x v="4"/>
    <s v="Expense"/>
    <s v="Line Item"/>
    <s v="N/A"/>
    <x v="118"/>
    <x v="118"/>
    <m/>
    <m/>
    <m/>
  </r>
  <r>
    <n v="736"/>
    <x v="4"/>
    <s v="Expense"/>
    <s v="Line Item"/>
    <s v="N/A"/>
    <x v="119"/>
    <x v="119"/>
    <m/>
    <m/>
    <m/>
  </r>
  <r>
    <n v="737"/>
    <x v="4"/>
    <s v="Expense"/>
    <s v="Line Item"/>
    <s v="N/A"/>
    <x v="120"/>
    <x v="120"/>
    <m/>
    <m/>
    <m/>
  </r>
  <r>
    <n v="738"/>
    <x v="4"/>
    <s v="Expense"/>
    <s v="Line Item"/>
    <s v="N/A"/>
    <x v="121"/>
    <x v="121"/>
    <m/>
    <m/>
    <m/>
  </r>
  <r>
    <n v="739"/>
    <x v="4"/>
    <s v="Expense"/>
    <s v="Line Item"/>
    <s v="N/A"/>
    <x v="122"/>
    <x v="122"/>
    <m/>
    <m/>
    <m/>
  </r>
  <r>
    <n v="740"/>
    <x v="4"/>
    <s v="Expense"/>
    <s v="Line Item"/>
    <s v="N/A"/>
    <x v="123"/>
    <x v="123"/>
    <m/>
    <m/>
    <m/>
  </r>
  <r>
    <n v="741"/>
    <x v="4"/>
    <s v="Expense"/>
    <s v="Line Item"/>
    <s v="N/A"/>
    <x v="124"/>
    <x v="124"/>
    <m/>
    <m/>
    <m/>
  </r>
  <r>
    <n v="742"/>
    <x v="4"/>
    <s v="Expense"/>
    <s v="Line Item"/>
    <s v="N/A"/>
    <x v="125"/>
    <x v="125"/>
    <m/>
    <m/>
    <m/>
  </r>
  <r>
    <n v="743"/>
    <x v="4"/>
    <s v="Expense"/>
    <s v="Line Item"/>
    <s v="N/A"/>
    <x v="126"/>
    <x v="126"/>
    <m/>
    <m/>
    <m/>
  </r>
  <r>
    <n v="744"/>
    <x v="4"/>
    <s v="Expense"/>
    <s v="Total"/>
    <s v="N/A"/>
    <x v="127"/>
    <x v="127"/>
    <m/>
    <n v="7104"/>
    <m/>
  </r>
  <r>
    <n v="745"/>
    <x v="4"/>
    <s v="Expense"/>
    <s v="Line Item"/>
    <s v="N/A"/>
    <x v="128"/>
    <x v="128"/>
    <m/>
    <m/>
    <m/>
  </r>
  <r>
    <n v="746"/>
    <x v="4"/>
    <s v="Expense"/>
    <s v="Line Item"/>
    <s v="N/A"/>
    <x v="129"/>
    <x v="129"/>
    <m/>
    <m/>
    <m/>
  </r>
  <r>
    <n v="747"/>
    <x v="4"/>
    <s v="Expense"/>
    <s v="Line Item"/>
    <s v="N/A"/>
    <x v="130"/>
    <x v="130"/>
    <m/>
    <m/>
    <m/>
  </r>
  <r>
    <n v="748"/>
    <x v="4"/>
    <s v="Expense"/>
    <s v="Line Item"/>
    <s v="N/A"/>
    <x v="131"/>
    <x v="131"/>
    <m/>
    <n v="1321"/>
    <m/>
  </r>
  <r>
    <n v="749"/>
    <x v="4"/>
    <s v="Expense"/>
    <s v="Line Item"/>
    <s v="N/A"/>
    <x v="132"/>
    <x v="132"/>
    <m/>
    <m/>
    <m/>
  </r>
  <r>
    <n v="750"/>
    <x v="4"/>
    <s v="Expense"/>
    <s v="Line Item"/>
    <s v="N/A"/>
    <x v="133"/>
    <x v="133"/>
    <m/>
    <m/>
    <m/>
  </r>
  <r>
    <n v="751"/>
    <x v="4"/>
    <s v="Expense"/>
    <s v="Total"/>
    <s v="N/A"/>
    <x v="134"/>
    <x v="134"/>
    <m/>
    <n v="1321"/>
    <m/>
  </r>
  <r>
    <n v="752"/>
    <x v="4"/>
    <s v="Expense"/>
    <s v="Line Item"/>
    <s v="N/A"/>
    <x v="135"/>
    <x v="135"/>
    <m/>
    <n v="8172.9210016235374"/>
    <m/>
  </r>
  <r>
    <n v="753"/>
    <x v="4"/>
    <s v="Expense"/>
    <s v="Total"/>
    <s v="N/A"/>
    <x v="136"/>
    <x v="136"/>
    <m/>
    <n v="95096.92100162353"/>
    <m/>
  </r>
  <r>
    <n v="754"/>
    <x v="4"/>
    <s v="Expense"/>
    <s v="Line Item"/>
    <s v="N/A"/>
    <x v="137"/>
    <x v="137"/>
    <m/>
    <m/>
    <m/>
  </r>
  <r>
    <n v="755"/>
    <x v="4"/>
    <s v="Expense"/>
    <s v="Line Item"/>
    <s v="N/A"/>
    <x v="138"/>
    <x v="138"/>
    <m/>
    <m/>
    <m/>
  </r>
  <r>
    <n v="756"/>
    <x v="4"/>
    <s v="Expense"/>
    <s v="Total"/>
    <s v="N/A"/>
    <x v="139"/>
    <x v="139"/>
    <m/>
    <n v="95096.92100162353"/>
    <m/>
  </r>
  <r>
    <n v="757"/>
    <x v="4"/>
    <s v="Expense"/>
    <s v="Total"/>
    <s v="N/A"/>
    <x v="140"/>
    <x v="140"/>
    <m/>
    <n v="105724"/>
    <m/>
  </r>
  <r>
    <n v="758"/>
    <x v="4"/>
    <s v="Expense"/>
    <s v="Line Item"/>
    <s v="N/A"/>
    <x v="141"/>
    <x v="141"/>
    <m/>
    <n v="10627.07899837647"/>
    <m/>
  </r>
  <r>
    <n v="759"/>
    <x v="4"/>
    <s v="Non-Reimbursable"/>
    <s v="Line Item"/>
    <s v="N/A"/>
    <x v="142"/>
    <x v="142"/>
    <m/>
    <m/>
    <m/>
  </r>
  <r>
    <n v="760"/>
    <x v="4"/>
    <s v="Non-Reimbursable"/>
    <s v="Line Item"/>
    <s v="N/A"/>
    <x v="143"/>
    <x v="143"/>
    <m/>
    <m/>
    <m/>
  </r>
  <r>
    <n v="761"/>
    <x v="4"/>
    <s v="Non-Reimbursable"/>
    <s v="Line Item"/>
    <s v="N/A"/>
    <x v="144"/>
    <x v="144"/>
    <m/>
    <m/>
    <m/>
  </r>
  <r>
    <n v="762"/>
    <x v="4"/>
    <s v="Non-Reimbursable"/>
    <s v="Line Item"/>
    <s v="N/A"/>
    <x v="145"/>
    <x v="145"/>
    <m/>
    <m/>
    <m/>
  </r>
  <r>
    <n v="763"/>
    <x v="4"/>
    <s v="Non-Reimbursable"/>
    <s v="Line Item"/>
    <s v="N/A"/>
    <x v="146"/>
    <x v="146"/>
    <m/>
    <m/>
    <m/>
  </r>
  <r>
    <n v="764"/>
    <x v="4"/>
    <s v="Non-Reimbursable"/>
    <s v="Line Item"/>
    <s v="N/A"/>
    <x v="147"/>
    <x v="147"/>
    <m/>
    <m/>
    <m/>
  </r>
  <r>
    <n v="765"/>
    <x v="4"/>
    <s v="Non-Reimbursable"/>
    <s v="Line Item"/>
    <s v="N/A"/>
    <x v="148"/>
    <x v="148"/>
    <m/>
    <m/>
    <m/>
  </r>
  <r>
    <n v="766"/>
    <x v="4"/>
    <s v="Non-Reimbursable"/>
    <s v="Total"/>
    <s v="N/A"/>
    <x v="149"/>
    <x v="149"/>
    <m/>
    <n v="0"/>
    <m/>
  </r>
  <r>
    <n v="767"/>
    <x v="4"/>
    <s v="Non-Reimbursable"/>
    <s v="Total"/>
    <s v="N/A"/>
    <x v="150"/>
    <x v="150"/>
    <m/>
    <n v="0"/>
    <m/>
  </r>
  <r>
    <n v="768"/>
    <x v="4"/>
    <s v="Non-Reimbursable"/>
    <s v="Line Item"/>
    <s v="N/A"/>
    <x v="151"/>
    <x v="151"/>
    <m/>
    <n v="131"/>
    <m/>
  </r>
  <r>
    <n v="769"/>
    <x v="4"/>
    <s v="Non-Reimbursable"/>
    <s v="Line Item"/>
    <s v="N/A"/>
    <x v="152"/>
    <x v="152"/>
    <m/>
    <m/>
    <m/>
  </r>
  <r>
    <n v="770"/>
    <x v="4"/>
    <s v="Non-Reimbursable"/>
    <s v="Line Item"/>
    <s v="N/A"/>
    <x v="153"/>
    <x v="153"/>
    <m/>
    <n v="-131"/>
    <m/>
  </r>
  <r>
    <n v="771"/>
    <x v="5"/>
    <s v="Revenue"/>
    <s v="Line Item"/>
    <s v="N/A"/>
    <x v="0"/>
    <x v="0"/>
    <m/>
    <m/>
    <m/>
  </r>
  <r>
    <n v="772"/>
    <x v="5"/>
    <s v="Revenue"/>
    <s v="Line Item"/>
    <s v="N/A"/>
    <x v="1"/>
    <x v="1"/>
    <m/>
    <m/>
    <m/>
  </r>
  <r>
    <n v="773"/>
    <x v="5"/>
    <s v="Revenue"/>
    <s v="Line Item"/>
    <s v="N/A"/>
    <x v="2"/>
    <x v="2"/>
    <m/>
    <m/>
    <m/>
  </r>
  <r>
    <n v="774"/>
    <x v="5"/>
    <s v="Revenue"/>
    <s v="Total"/>
    <s v="N/A"/>
    <x v="3"/>
    <x v="3"/>
    <m/>
    <n v="0"/>
    <m/>
  </r>
  <r>
    <n v="775"/>
    <x v="5"/>
    <s v="Revenue"/>
    <s v="Line Item"/>
    <s v="N/A"/>
    <x v="4"/>
    <x v="4"/>
    <m/>
    <m/>
    <m/>
  </r>
  <r>
    <n v="776"/>
    <x v="5"/>
    <s v="Revenue"/>
    <s v="Line Item"/>
    <s v="N/A"/>
    <x v="5"/>
    <x v="5"/>
    <m/>
    <m/>
    <m/>
  </r>
  <r>
    <n v="777"/>
    <x v="5"/>
    <s v="Revenue"/>
    <s v="Total"/>
    <s v="N/A"/>
    <x v="6"/>
    <x v="6"/>
    <m/>
    <n v="0"/>
    <m/>
  </r>
  <r>
    <n v="778"/>
    <x v="5"/>
    <s v="Revenue"/>
    <s v="Line Item"/>
    <s v="N/A"/>
    <x v="7"/>
    <x v="7"/>
    <m/>
    <m/>
    <m/>
  </r>
  <r>
    <n v="779"/>
    <x v="5"/>
    <s v="Revenue"/>
    <s v="Line Item"/>
    <s v="N/A"/>
    <x v="8"/>
    <x v="8"/>
    <m/>
    <m/>
    <m/>
  </r>
  <r>
    <n v="780"/>
    <x v="5"/>
    <s v="Revenue"/>
    <s v="Line Item"/>
    <s v="N/A"/>
    <x v="9"/>
    <x v="9"/>
    <m/>
    <m/>
    <m/>
  </r>
  <r>
    <n v="781"/>
    <x v="5"/>
    <s v="Revenue"/>
    <s v="Line Item"/>
    <s v="N/A"/>
    <x v="10"/>
    <x v="10"/>
    <m/>
    <n v="98950"/>
    <m/>
  </r>
  <r>
    <n v="782"/>
    <x v="5"/>
    <s v="Revenue"/>
    <s v="Line Item"/>
    <s v="N/A"/>
    <x v="11"/>
    <x v="11"/>
    <m/>
    <m/>
    <m/>
  </r>
  <r>
    <n v="783"/>
    <x v="5"/>
    <s v="Revenue"/>
    <s v="Line Item"/>
    <s v="N/A"/>
    <x v="12"/>
    <x v="12"/>
    <m/>
    <m/>
    <m/>
  </r>
  <r>
    <n v="784"/>
    <x v="5"/>
    <s v="Revenue"/>
    <s v="Line Item"/>
    <s v="N/A"/>
    <x v="13"/>
    <x v="13"/>
    <m/>
    <m/>
    <m/>
  </r>
  <r>
    <n v="785"/>
    <x v="5"/>
    <s v="Revenue"/>
    <s v="Line Item"/>
    <s v="N/A"/>
    <x v="14"/>
    <x v="14"/>
    <m/>
    <m/>
    <m/>
  </r>
  <r>
    <n v="786"/>
    <x v="5"/>
    <s v="Revenue"/>
    <s v="Line Item"/>
    <s v="N/A"/>
    <x v="15"/>
    <x v="15"/>
    <m/>
    <m/>
    <m/>
  </r>
  <r>
    <n v="787"/>
    <x v="5"/>
    <s v="Revenue"/>
    <s v="Line Item"/>
    <s v="N/A"/>
    <x v="16"/>
    <x v="16"/>
    <m/>
    <m/>
    <m/>
  </r>
  <r>
    <n v="788"/>
    <x v="5"/>
    <s v="Revenue"/>
    <s v="Line Item"/>
    <s v="N/A"/>
    <x v="17"/>
    <x v="17"/>
    <m/>
    <m/>
    <m/>
  </r>
  <r>
    <n v="789"/>
    <x v="5"/>
    <s v="Revenue"/>
    <s v="Line Item"/>
    <s v="N/A"/>
    <x v="18"/>
    <x v="18"/>
    <m/>
    <m/>
    <m/>
  </r>
  <r>
    <n v="790"/>
    <x v="5"/>
    <s v="Revenue"/>
    <s v="Line Item"/>
    <s v="N/A"/>
    <x v="19"/>
    <x v="19"/>
    <m/>
    <m/>
    <m/>
  </r>
  <r>
    <n v="791"/>
    <x v="5"/>
    <s v="Revenue"/>
    <s v="Line Item"/>
    <s v="N/A"/>
    <x v="20"/>
    <x v="20"/>
    <m/>
    <m/>
    <m/>
  </r>
  <r>
    <n v="792"/>
    <x v="5"/>
    <s v="Revenue"/>
    <s v="Line Item"/>
    <s v="N/A"/>
    <x v="21"/>
    <x v="21"/>
    <m/>
    <m/>
    <m/>
  </r>
  <r>
    <n v="793"/>
    <x v="5"/>
    <s v="Revenue"/>
    <s v="Line Item"/>
    <s v="N/A"/>
    <x v="22"/>
    <x v="22"/>
    <m/>
    <m/>
    <m/>
  </r>
  <r>
    <n v="794"/>
    <x v="5"/>
    <s v="Revenue"/>
    <s v="Line Item"/>
    <s v="N/A"/>
    <x v="23"/>
    <x v="23"/>
    <m/>
    <m/>
    <m/>
  </r>
  <r>
    <n v="795"/>
    <x v="5"/>
    <s v="Revenue"/>
    <s v="Line Item"/>
    <s v="N/A"/>
    <x v="24"/>
    <x v="24"/>
    <m/>
    <m/>
    <m/>
  </r>
  <r>
    <n v="796"/>
    <x v="5"/>
    <s v="Revenue"/>
    <s v="Line Item"/>
    <s v="N/A"/>
    <x v="25"/>
    <x v="25"/>
    <m/>
    <m/>
    <m/>
  </r>
  <r>
    <n v="797"/>
    <x v="5"/>
    <s v="Revenue"/>
    <s v="Line Item"/>
    <s v="N/A"/>
    <x v="26"/>
    <x v="26"/>
    <m/>
    <m/>
    <m/>
  </r>
  <r>
    <n v="798"/>
    <x v="5"/>
    <s v="Revenue"/>
    <s v="Line Item"/>
    <s v="N/A"/>
    <x v="27"/>
    <x v="27"/>
    <m/>
    <m/>
    <m/>
  </r>
  <r>
    <n v="799"/>
    <x v="5"/>
    <s v="Revenue"/>
    <s v="Line Item"/>
    <s v="N/A"/>
    <x v="28"/>
    <x v="28"/>
    <m/>
    <n v="1298"/>
    <m/>
  </r>
  <r>
    <n v="800"/>
    <x v="5"/>
    <s v="Revenue"/>
    <s v="Line Item"/>
    <s v="N/A"/>
    <x v="29"/>
    <x v="29"/>
    <m/>
    <m/>
    <m/>
  </r>
  <r>
    <n v="801"/>
    <x v="5"/>
    <s v="Revenue"/>
    <s v="Line Item"/>
    <s v="N/A"/>
    <x v="30"/>
    <x v="30"/>
    <m/>
    <m/>
    <m/>
  </r>
  <r>
    <n v="802"/>
    <x v="5"/>
    <s v="Revenue"/>
    <s v="Line Item"/>
    <s v="N/A"/>
    <x v="31"/>
    <x v="31"/>
    <m/>
    <m/>
    <m/>
  </r>
  <r>
    <n v="803"/>
    <x v="5"/>
    <s v="Revenue"/>
    <s v="Line Item"/>
    <s v="N/A"/>
    <x v="32"/>
    <x v="32"/>
    <m/>
    <m/>
    <m/>
  </r>
  <r>
    <n v="804"/>
    <x v="5"/>
    <s v="Revenue"/>
    <s v="Line Item"/>
    <s v="N/A"/>
    <x v="33"/>
    <x v="33"/>
    <m/>
    <m/>
    <m/>
  </r>
  <r>
    <n v="805"/>
    <x v="5"/>
    <s v="Revenue"/>
    <s v="Line Item"/>
    <s v="N/A"/>
    <x v="34"/>
    <x v="34"/>
    <m/>
    <m/>
    <m/>
  </r>
  <r>
    <n v="806"/>
    <x v="5"/>
    <s v="Revenue"/>
    <s v="Line Item"/>
    <s v="N/A"/>
    <x v="35"/>
    <x v="35"/>
    <m/>
    <m/>
    <m/>
  </r>
  <r>
    <n v="807"/>
    <x v="5"/>
    <s v="Revenue"/>
    <s v="Line Item"/>
    <s v="N/A"/>
    <x v="36"/>
    <x v="36"/>
    <m/>
    <m/>
    <m/>
  </r>
  <r>
    <n v="808"/>
    <x v="5"/>
    <s v="Revenue"/>
    <s v="Line Item"/>
    <s v="N/A"/>
    <x v="37"/>
    <x v="37"/>
    <m/>
    <m/>
    <m/>
  </r>
  <r>
    <n v="809"/>
    <x v="5"/>
    <s v="Revenue"/>
    <s v="Line Item"/>
    <s v="N/A"/>
    <x v="38"/>
    <x v="38"/>
    <m/>
    <m/>
    <m/>
  </r>
  <r>
    <n v="810"/>
    <x v="5"/>
    <s v="Revenue"/>
    <s v="Line Item"/>
    <s v="N/A"/>
    <x v="39"/>
    <x v="39"/>
    <m/>
    <m/>
    <m/>
  </r>
  <r>
    <n v="811"/>
    <x v="5"/>
    <s v="Revenue"/>
    <s v="Line Item"/>
    <s v="N/A"/>
    <x v="40"/>
    <x v="40"/>
    <m/>
    <m/>
    <m/>
  </r>
  <r>
    <n v="812"/>
    <x v="5"/>
    <s v="Revenue"/>
    <s v="Line Item"/>
    <s v="N/A"/>
    <x v="41"/>
    <x v="41"/>
    <m/>
    <m/>
    <m/>
  </r>
  <r>
    <n v="813"/>
    <x v="5"/>
    <s v="Revenue"/>
    <s v="Total"/>
    <s v="N/A"/>
    <x v="42"/>
    <x v="42"/>
    <m/>
    <n v="100248"/>
    <m/>
  </r>
  <r>
    <n v="814"/>
    <x v="5"/>
    <s v="Revenue"/>
    <s v="Line Item"/>
    <s v="N/A"/>
    <x v="43"/>
    <x v="43"/>
    <m/>
    <m/>
    <m/>
  </r>
  <r>
    <n v="815"/>
    <x v="5"/>
    <s v="Revenue"/>
    <s v="Line Item"/>
    <s v="N/A"/>
    <x v="44"/>
    <x v="44"/>
    <m/>
    <m/>
    <m/>
  </r>
  <r>
    <n v="816"/>
    <x v="5"/>
    <s v="Revenue"/>
    <s v="Line Item"/>
    <s v="N/A"/>
    <x v="45"/>
    <x v="45"/>
    <m/>
    <m/>
    <m/>
  </r>
  <r>
    <n v="817"/>
    <x v="5"/>
    <s v="Revenue"/>
    <s v="Line Item"/>
    <s v="N/A"/>
    <x v="46"/>
    <x v="46"/>
    <m/>
    <m/>
    <m/>
  </r>
  <r>
    <n v="818"/>
    <x v="5"/>
    <s v="Revenue"/>
    <s v="Line Item"/>
    <s v="N/A"/>
    <x v="47"/>
    <x v="47"/>
    <m/>
    <m/>
    <m/>
  </r>
  <r>
    <n v="819"/>
    <x v="5"/>
    <s v="Revenue"/>
    <s v="Line Item"/>
    <s v="N/A"/>
    <x v="48"/>
    <x v="48"/>
    <m/>
    <m/>
    <m/>
  </r>
  <r>
    <n v="820"/>
    <x v="5"/>
    <s v="Revenue"/>
    <s v="Line Item"/>
    <s v="N/A"/>
    <x v="49"/>
    <x v="49"/>
    <m/>
    <n v="2940"/>
    <m/>
  </r>
  <r>
    <n v="821"/>
    <x v="5"/>
    <s v="Revenue"/>
    <s v="Line Item"/>
    <s v="N/A"/>
    <x v="50"/>
    <x v="50"/>
    <m/>
    <m/>
    <m/>
  </r>
  <r>
    <n v="822"/>
    <x v="5"/>
    <s v="Revenue"/>
    <s v="Line Item"/>
    <s v="N/A"/>
    <x v="51"/>
    <x v="51"/>
    <m/>
    <m/>
    <m/>
  </r>
  <r>
    <n v="823"/>
    <x v="5"/>
    <s v="Revenue"/>
    <s v="Total"/>
    <s v="N/A"/>
    <x v="52"/>
    <x v="52"/>
    <m/>
    <n v="103188"/>
    <m/>
  </r>
  <r>
    <n v="824"/>
    <x v="5"/>
    <s v="Salary Expense"/>
    <s v="Line Item"/>
    <s v="Management"/>
    <x v="53"/>
    <x v="53"/>
    <n v="0.2"/>
    <n v="10002"/>
    <n v="50010"/>
  </r>
  <r>
    <n v="825"/>
    <x v="5"/>
    <s v="Salary Expense"/>
    <s v="Line Item"/>
    <s v="Management"/>
    <x v="54"/>
    <x v="54"/>
    <m/>
    <m/>
    <e v="#DIV/0!"/>
  </r>
  <r>
    <n v="826"/>
    <x v="5"/>
    <s v="Salary Expense"/>
    <s v="Line Item"/>
    <s v="Management"/>
    <x v="55"/>
    <x v="55"/>
    <n v="0.9"/>
    <n v="24585"/>
    <n v="27316.666666666664"/>
  </r>
  <r>
    <n v="827"/>
    <x v="5"/>
    <s v="Salary Expense"/>
    <s v="Line Item"/>
    <s v="Management"/>
    <x v="56"/>
    <x v="56"/>
    <m/>
    <m/>
    <e v="#DIV/0!"/>
  </r>
  <r>
    <n v="828"/>
    <x v="5"/>
    <s v="Salary Expense"/>
    <s v="Line Item"/>
    <s v="Direct Care"/>
    <x v="57"/>
    <x v="57"/>
    <m/>
    <m/>
    <e v="#DIV/0!"/>
  </r>
  <r>
    <n v="829"/>
    <x v="5"/>
    <s v="Salary Expense"/>
    <s v="Line Item"/>
    <s v="Direct Care"/>
    <x v="58"/>
    <x v="58"/>
    <m/>
    <m/>
    <e v="#DIV/0!"/>
  </r>
  <r>
    <n v="830"/>
    <x v="5"/>
    <s v="Salary Expense"/>
    <s v="Line Item"/>
    <s v="Direct Care"/>
    <x v="59"/>
    <x v="59"/>
    <m/>
    <m/>
    <e v="#DIV/0!"/>
  </r>
  <r>
    <n v="831"/>
    <x v="5"/>
    <s v="Salary Expense"/>
    <s v="Line Item"/>
    <s v="Direct Care"/>
    <x v="60"/>
    <x v="60"/>
    <m/>
    <m/>
    <e v="#DIV/0!"/>
  </r>
  <r>
    <n v="832"/>
    <x v="5"/>
    <s v="Salary Expense"/>
    <s v="Line Item"/>
    <s v="Direct Care"/>
    <x v="61"/>
    <x v="61"/>
    <m/>
    <m/>
    <e v="#DIV/0!"/>
  </r>
  <r>
    <n v="833"/>
    <x v="5"/>
    <s v="Salary Expense"/>
    <s v="Line Item"/>
    <s v="Direct Care"/>
    <x v="62"/>
    <x v="62"/>
    <m/>
    <m/>
    <e v="#DIV/0!"/>
  </r>
  <r>
    <n v="834"/>
    <x v="5"/>
    <s v="Salary Expense"/>
    <s v="Line Item"/>
    <s v="Direct Care"/>
    <x v="63"/>
    <x v="63"/>
    <m/>
    <m/>
    <e v="#DIV/0!"/>
  </r>
  <r>
    <n v="835"/>
    <x v="5"/>
    <s v="Salary Expense"/>
    <s v="Line Item"/>
    <s v="Direct Care"/>
    <x v="64"/>
    <x v="64"/>
    <m/>
    <m/>
    <e v="#DIV/0!"/>
  </r>
  <r>
    <n v="836"/>
    <x v="5"/>
    <s v="Salary Expense"/>
    <s v="Line Item"/>
    <s v="Direct Care"/>
    <x v="65"/>
    <x v="65"/>
    <m/>
    <m/>
    <e v="#DIV/0!"/>
  </r>
  <r>
    <n v="837"/>
    <x v="5"/>
    <s v="Salary Expense"/>
    <s v="Line Item"/>
    <s v="Direct Care"/>
    <x v="66"/>
    <x v="66"/>
    <m/>
    <m/>
    <e v="#DIV/0!"/>
  </r>
  <r>
    <n v="838"/>
    <x v="5"/>
    <s v="Salary Expense"/>
    <s v="Line Item"/>
    <s v="Direct Care"/>
    <x v="67"/>
    <x v="67"/>
    <m/>
    <m/>
    <e v="#DIV/0!"/>
  </r>
  <r>
    <n v="839"/>
    <x v="5"/>
    <s v="Salary Expense"/>
    <s v="Line Item"/>
    <s v="Direct Care"/>
    <x v="68"/>
    <x v="68"/>
    <m/>
    <m/>
    <e v="#DIV/0!"/>
  </r>
  <r>
    <n v="840"/>
    <x v="5"/>
    <s v="Salary Expense"/>
    <s v="Line Item"/>
    <s v="Direct Care"/>
    <x v="69"/>
    <x v="69"/>
    <m/>
    <m/>
    <e v="#DIV/0!"/>
  </r>
  <r>
    <n v="841"/>
    <x v="5"/>
    <s v="Salary Expense"/>
    <s v="Line Item"/>
    <s v="Direct Care"/>
    <x v="70"/>
    <x v="70"/>
    <m/>
    <m/>
    <e v="#DIV/0!"/>
  </r>
  <r>
    <n v="842"/>
    <x v="5"/>
    <s v="Salary Expense"/>
    <s v="Line Item"/>
    <s v="Direct Care"/>
    <x v="71"/>
    <x v="71"/>
    <m/>
    <m/>
    <e v="#DIV/0!"/>
  </r>
  <r>
    <n v="843"/>
    <x v="5"/>
    <s v="Salary Expense"/>
    <s v="Line Item"/>
    <s v="Direct Care"/>
    <x v="72"/>
    <x v="72"/>
    <m/>
    <m/>
    <e v="#DIV/0!"/>
  </r>
  <r>
    <n v="844"/>
    <x v="5"/>
    <s v="Salary Expense"/>
    <s v="Line Item"/>
    <s v="Direct Care"/>
    <x v="73"/>
    <x v="73"/>
    <m/>
    <m/>
    <e v="#DIV/0!"/>
  </r>
  <r>
    <n v="845"/>
    <x v="5"/>
    <s v="Salary Expense"/>
    <s v="Line Item"/>
    <s v="Direct Care"/>
    <x v="74"/>
    <x v="74"/>
    <m/>
    <m/>
    <e v="#DIV/0!"/>
  </r>
  <r>
    <n v="846"/>
    <x v="5"/>
    <s v="Salary Expense"/>
    <s v="Line Item"/>
    <s v="Direct Care"/>
    <x v="75"/>
    <x v="75"/>
    <m/>
    <m/>
    <e v="#DIV/0!"/>
  </r>
  <r>
    <n v="847"/>
    <x v="5"/>
    <s v="Salary Expense"/>
    <s v="Line Item"/>
    <s v="Direct Care"/>
    <x v="76"/>
    <x v="76"/>
    <m/>
    <m/>
    <e v="#DIV/0!"/>
  </r>
  <r>
    <n v="848"/>
    <x v="5"/>
    <s v="Salary Expense"/>
    <s v="Line Item"/>
    <s v="Direct Care"/>
    <x v="77"/>
    <x v="77"/>
    <m/>
    <m/>
    <e v="#DIV/0!"/>
  </r>
  <r>
    <n v="849"/>
    <x v="5"/>
    <s v="Salary Expense"/>
    <s v="Line Item"/>
    <s v="Direct Care"/>
    <x v="78"/>
    <x v="78"/>
    <m/>
    <m/>
    <e v="#DIV/0!"/>
  </r>
  <r>
    <n v="850"/>
    <x v="5"/>
    <s v="Salary Expense"/>
    <s v="Line Item"/>
    <s v="Direct Care"/>
    <x v="79"/>
    <x v="79"/>
    <m/>
    <m/>
    <e v="#DIV/0!"/>
  </r>
  <r>
    <n v="851"/>
    <x v="5"/>
    <s v="Salary Expense"/>
    <s v="Line Item"/>
    <s v="Direct Care"/>
    <x v="80"/>
    <x v="80"/>
    <m/>
    <m/>
    <e v="#DIV/0!"/>
  </r>
  <r>
    <n v="852"/>
    <x v="5"/>
    <s v="Salary Expense"/>
    <s v="Line Item"/>
    <s v="Direct Care"/>
    <x v="81"/>
    <x v="81"/>
    <m/>
    <m/>
    <e v="#DIV/0!"/>
  </r>
  <r>
    <n v="853"/>
    <x v="5"/>
    <s v="Salary Expense"/>
    <s v="Line Item"/>
    <s v="Direct Care"/>
    <x v="82"/>
    <x v="82"/>
    <n v="0.77"/>
    <n v="26908"/>
    <n v="34945.454545454544"/>
  </r>
  <r>
    <n v="854"/>
    <x v="5"/>
    <s v="Salary Expense"/>
    <s v="Line Item"/>
    <s v="Direct Care"/>
    <x v="83"/>
    <x v="83"/>
    <m/>
    <m/>
    <e v="#DIV/0!"/>
  </r>
  <r>
    <n v="855"/>
    <x v="5"/>
    <s v="Salary Expense"/>
    <s v="Line Item"/>
    <s v="Direct Care"/>
    <x v="84"/>
    <x v="84"/>
    <m/>
    <m/>
    <e v="#DIV/0!"/>
  </r>
  <r>
    <n v="856"/>
    <x v="5"/>
    <s v="Salary Expense"/>
    <s v="Line Item"/>
    <s v="Direct Care"/>
    <x v="85"/>
    <x v="85"/>
    <m/>
    <m/>
    <e v="#DIV/0!"/>
  </r>
  <r>
    <n v="857"/>
    <x v="5"/>
    <s v="Salary Expense"/>
    <s v="Line Item"/>
    <s v="Direct Care"/>
    <x v="86"/>
    <x v="86"/>
    <n v="0.15"/>
    <n v="1659"/>
    <n v="11060"/>
  </r>
  <r>
    <n v="858"/>
    <x v="5"/>
    <s v="Salary Expense"/>
    <s v="Line Item"/>
    <s v="Clerical/Support"/>
    <x v="87"/>
    <x v="87"/>
    <m/>
    <m/>
    <e v="#DIV/0!"/>
  </r>
  <r>
    <n v="859"/>
    <x v="5"/>
    <s v="Salary Expense"/>
    <s v="Line Item"/>
    <s v="Clerical/Support"/>
    <x v="88"/>
    <x v="88"/>
    <m/>
    <m/>
    <e v="#DIV/0!"/>
  </r>
  <r>
    <n v="860"/>
    <x v="5"/>
    <s v="Salary Expense"/>
    <s v="Line Item"/>
    <s v="Clerical/Support"/>
    <x v="89"/>
    <x v="89"/>
    <m/>
    <m/>
    <e v="#DIV/0!"/>
  </r>
  <r>
    <n v="861"/>
    <x v="5"/>
    <s v="Salary Expense"/>
    <s v="Line Item"/>
    <s v="N/A"/>
    <x v="90"/>
    <x v="90"/>
    <s v="XXXXXX"/>
    <m/>
    <e v="#VALUE!"/>
  </r>
  <r>
    <n v="862"/>
    <x v="5"/>
    <s v="Salary Expense"/>
    <s v="Total"/>
    <s v="N/A"/>
    <x v="91"/>
    <x v="91"/>
    <n v="2.02"/>
    <n v="63154"/>
    <n v="31264.356435643564"/>
  </r>
  <r>
    <n v="863"/>
    <x v="5"/>
    <s v="Expense"/>
    <s v="Total"/>
    <s v="N/A"/>
    <x v="92"/>
    <x v="92"/>
    <n v="2.02"/>
    <n v="63154"/>
    <m/>
  </r>
  <r>
    <n v="864"/>
    <x v="5"/>
    <s v="Expense"/>
    <s v="Line Item"/>
    <s v="N/A"/>
    <x v="93"/>
    <x v="93"/>
    <m/>
    <m/>
    <m/>
  </r>
  <r>
    <n v="865"/>
    <x v="5"/>
    <s v="Expense"/>
    <s v="Line Item"/>
    <s v="N/A"/>
    <x v="94"/>
    <x v="94"/>
    <m/>
    <m/>
    <m/>
  </r>
  <r>
    <n v="866"/>
    <x v="5"/>
    <s v="Expense"/>
    <s v="Line Item"/>
    <s v="N/A"/>
    <x v="95"/>
    <x v="95"/>
    <m/>
    <m/>
    <m/>
  </r>
  <r>
    <n v="867"/>
    <x v="5"/>
    <s v="Expense"/>
    <s v="Line Item"/>
    <s v="N/A"/>
    <x v="96"/>
    <x v="96"/>
    <m/>
    <m/>
    <m/>
  </r>
  <r>
    <n v="868"/>
    <x v="5"/>
    <s v="Expense"/>
    <s v="Total"/>
    <s v="N/A"/>
    <x v="97"/>
    <x v="97"/>
    <n v="0"/>
    <n v="0"/>
    <m/>
  </r>
  <r>
    <n v="869"/>
    <x v="5"/>
    <s v="Expense"/>
    <s v="Line Item"/>
    <s v="N/A"/>
    <x v="98"/>
    <x v="98"/>
    <m/>
    <m/>
    <m/>
  </r>
  <r>
    <n v="870"/>
    <x v="5"/>
    <s v="Expense"/>
    <s v="Total"/>
    <s v="N/A"/>
    <x v="99"/>
    <x v="99"/>
    <n v="2.02"/>
    <n v="63154"/>
    <m/>
  </r>
  <r>
    <n v="871"/>
    <x v="5"/>
    <s v="Expense"/>
    <s v="Line Item"/>
    <s v="N/A"/>
    <x v="100"/>
    <x v="100"/>
    <m/>
    <n v="4289"/>
    <m/>
  </r>
  <r>
    <n v="872"/>
    <x v="5"/>
    <s v="Expense"/>
    <s v="Line Item"/>
    <s v="N/A"/>
    <x v="101"/>
    <x v="101"/>
    <m/>
    <n v="17423"/>
    <m/>
  </r>
  <r>
    <n v="873"/>
    <x v="5"/>
    <s v="Expense"/>
    <s v="Line Item"/>
    <s v="N/A"/>
    <x v="102"/>
    <x v="102"/>
    <m/>
    <n v="-3432"/>
    <m/>
  </r>
  <r>
    <n v="874"/>
    <x v="5"/>
    <s v="Expense"/>
    <s v="Total"/>
    <s v="N/A"/>
    <x v="103"/>
    <x v="103"/>
    <m/>
    <n v="81434"/>
    <m/>
  </r>
  <r>
    <n v="875"/>
    <x v="5"/>
    <s v="Expense"/>
    <s v="Line Item"/>
    <s v="N/A"/>
    <x v="104"/>
    <x v="104"/>
    <m/>
    <m/>
    <m/>
  </r>
  <r>
    <n v="876"/>
    <x v="5"/>
    <s v="Expense"/>
    <s v="Line Item"/>
    <s v="N/A"/>
    <x v="105"/>
    <x v="105"/>
    <m/>
    <n v="4"/>
    <m/>
  </r>
  <r>
    <n v="877"/>
    <x v="5"/>
    <s v="Expense"/>
    <s v="Line Item"/>
    <s v="N/A"/>
    <x v="106"/>
    <x v="106"/>
    <m/>
    <n v="6401"/>
    <m/>
  </r>
  <r>
    <n v="878"/>
    <x v="5"/>
    <s v="Expense"/>
    <s v="Line Item"/>
    <s v="N/A"/>
    <x v="107"/>
    <x v="107"/>
    <m/>
    <n v="494"/>
    <m/>
  </r>
  <r>
    <n v="879"/>
    <x v="5"/>
    <s v="Expense"/>
    <s v="Total"/>
    <s v="N/A"/>
    <x v="108"/>
    <x v="108"/>
    <m/>
    <n v="6899"/>
    <m/>
  </r>
  <r>
    <n v="880"/>
    <x v="5"/>
    <s v="Expense"/>
    <s v="Line Item"/>
    <s v="N/A"/>
    <x v="109"/>
    <x v="109"/>
    <m/>
    <m/>
    <m/>
  </r>
  <r>
    <n v="881"/>
    <x v="5"/>
    <s v="Expense"/>
    <s v="Line Item"/>
    <s v="N/A"/>
    <x v="110"/>
    <x v="110"/>
    <m/>
    <m/>
    <m/>
  </r>
  <r>
    <n v="882"/>
    <x v="5"/>
    <s v="Expense"/>
    <s v="Line Item"/>
    <s v="N/A"/>
    <x v="111"/>
    <x v="111"/>
    <m/>
    <m/>
    <m/>
  </r>
  <r>
    <n v="883"/>
    <x v="5"/>
    <s v="Expense"/>
    <s v="Line Item"/>
    <s v="N/A"/>
    <x v="112"/>
    <x v="112"/>
    <m/>
    <m/>
    <m/>
  </r>
  <r>
    <n v="884"/>
    <x v="5"/>
    <s v="Expense"/>
    <s v="Line Item"/>
    <s v="N/A"/>
    <x v="113"/>
    <x v="113"/>
    <m/>
    <m/>
    <m/>
  </r>
  <r>
    <n v="885"/>
    <x v="5"/>
    <s v="Expense"/>
    <s v="Line Item"/>
    <s v="N/A"/>
    <x v="114"/>
    <x v="114"/>
    <m/>
    <n v="972"/>
    <m/>
  </r>
  <r>
    <n v="886"/>
    <x v="5"/>
    <s v="Expense"/>
    <s v="Line Item"/>
    <s v="N/A"/>
    <x v="115"/>
    <x v="115"/>
    <m/>
    <m/>
    <m/>
  </r>
  <r>
    <n v="887"/>
    <x v="5"/>
    <s v="Expense"/>
    <s v="Line Item"/>
    <s v="N/A"/>
    <x v="116"/>
    <x v="116"/>
    <m/>
    <m/>
    <m/>
  </r>
  <r>
    <n v="888"/>
    <x v="5"/>
    <s v="Expense"/>
    <s v="Line Item"/>
    <s v="N/A"/>
    <x v="117"/>
    <x v="117"/>
    <m/>
    <m/>
    <m/>
  </r>
  <r>
    <n v="889"/>
    <x v="5"/>
    <s v="Expense"/>
    <s v="Line Item"/>
    <s v="N/A"/>
    <x v="118"/>
    <x v="118"/>
    <m/>
    <m/>
    <m/>
  </r>
  <r>
    <n v="890"/>
    <x v="5"/>
    <s v="Expense"/>
    <s v="Line Item"/>
    <s v="N/A"/>
    <x v="119"/>
    <x v="119"/>
    <m/>
    <m/>
    <m/>
  </r>
  <r>
    <n v="891"/>
    <x v="5"/>
    <s v="Expense"/>
    <s v="Line Item"/>
    <s v="N/A"/>
    <x v="120"/>
    <x v="120"/>
    <m/>
    <m/>
    <m/>
  </r>
  <r>
    <n v="892"/>
    <x v="5"/>
    <s v="Expense"/>
    <s v="Line Item"/>
    <s v="N/A"/>
    <x v="121"/>
    <x v="121"/>
    <m/>
    <m/>
    <m/>
  </r>
  <r>
    <n v="893"/>
    <x v="5"/>
    <s v="Expense"/>
    <s v="Line Item"/>
    <s v="N/A"/>
    <x v="122"/>
    <x v="122"/>
    <m/>
    <m/>
    <m/>
  </r>
  <r>
    <n v="894"/>
    <x v="5"/>
    <s v="Expense"/>
    <s v="Line Item"/>
    <s v="N/A"/>
    <x v="123"/>
    <x v="123"/>
    <m/>
    <m/>
    <m/>
  </r>
  <r>
    <n v="895"/>
    <x v="5"/>
    <s v="Expense"/>
    <s v="Line Item"/>
    <s v="N/A"/>
    <x v="124"/>
    <x v="124"/>
    <m/>
    <n v="652"/>
    <m/>
  </r>
  <r>
    <n v="896"/>
    <x v="5"/>
    <s v="Expense"/>
    <s v="Line Item"/>
    <s v="N/A"/>
    <x v="125"/>
    <x v="125"/>
    <m/>
    <m/>
    <m/>
  </r>
  <r>
    <n v="897"/>
    <x v="5"/>
    <s v="Expense"/>
    <s v="Line Item"/>
    <s v="N/A"/>
    <x v="126"/>
    <x v="126"/>
    <m/>
    <m/>
    <m/>
  </r>
  <r>
    <n v="898"/>
    <x v="5"/>
    <s v="Expense"/>
    <s v="Total"/>
    <s v="N/A"/>
    <x v="127"/>
    <x v="127"/>
    <m/>
    <n v="1624"/>
    <m/>
  </r>
  <r>
    <n v="899"/>
    <x v="5"/>
    <s v="Expense"/>
    <s v="Line Item"/>
    <s v="N/A"/>
    <x v="128"/>
    <x v="128"/>
    <m/>
    <n v="298"/>
    <m/>
  </r>
  <r>
    <n v="900"/>
    <x v="5"/>
    <s v="Expense"/>
    <s v="Line Item"/>
    <s v="N/A"/>
    <x v="129"/>
    <x v="129"/>
    <m/>
    <m/>
    <m/>
  </r>
  <r>
    <n v="901"/>
    <x v="5"/>
    <s v="Expense"/>
    <s v="Line Item"/>
    <s v="N/A"/>
    <x v="130"/>
    <x v="130"/>
    <m/>
    <m/>
    <m/>
  </r>
  <r>
    <n v="902"/>
    <x v="5"/>
    <s v="Expense"/>
    <s v="Line Item"/>
    <s v="N/A"/>
    <x v="131"/>
    <x v="131"/>
    <m/>
    <n v="1677"/>
    <m/>
  </r>
  <r>
    <n v="903"/>
    <x v="5"/>
    <s v="Expense"/>
    <s v="Line Item"/>
    <s v="N/A"/>
    <x v="132"/>
    <x v="132"/>
    <m/>
    <n v="820"/>
    <m/>
  </r>
  <r>
    <n v="904"/>
    <x v="5"/>
    <s v="Expense"/>
    <s v="Line Item"/>
    <s v="N/A"/>
    <x v="133"/>
    <x v="133"/>
    <m/>
    <m/>
    <m/>
  </r>
  <r>
    <n v="905"/>
    <x v="5"/>
    <s v="Expense"/>
    <s v="Total"/>
    <s v="N/A"/>
    <x v="134"/>
    <x v="134"/>
    <m/>
    <n v="2795"/>
    <m/>
  </r>
  <r>
    <n v="906"/>
    <x v="5"/>
    <s v="Expense"/>
    <s v="Line Item"/>
    <s v="N/A"/>
    <x v="135"/>
    <x v="135"/>
    <m/>
    <n v="12020.187682825028"/>
    <m/>
  </r>
  <r>
    <n v="907"/>
    <x v="5"/>
    <s v="Expense"/>
    <s v="Total"/>
    <s v="N/A"/>
    <x v="136"/>
    <x v="136"/>
    <m/>
    <n v="104772.18768282502"/>
    <m/>
  </r>
  <r>
    <n v="908"/>
    <x v="5"/>
    <s v="Expense"/>
    <s v="Line Item"/>
    <s v="N/A"/>
    <x v="137"/>
    <x v="137"/>
    <m/>
    <m/>
    <m/>
  </r>
  <r>
    <n v="909"/>
    <x v="5"/>
    <s v="Expense"/>
    <s v="Line Item"/>
    <s v="N/A"/>
    <x v="138"/>
    <x v="138"/>
    <m/>
    <m/>
    <m/>
  </r>
  <r>
    <n v="910"/>
    <x v="5"/>
    <s v="Expense"/>
    <s v="Total"/>
    <s v="N/A"/>
    <x v="139"/>
    <x v="139"/>
    <m/>
    <n v="104772.18768282502"/>
    <m/>
  </r>
  <r>
    <n v="911"/>
    <x v="5"/>
    <s v="Expense"/>
    <s v="Total"/>
    <s v="N/A"/>
    <x v="140"/>
    <x v="140"/>
    <m/>
    <n v="103188"/>
    <m/>
  </r>
  <r>
    <n v="912"/>
    <x v="5"/>
    <s v="Expense"/>
    <s v="Line Item"/>
    <s v="N/A"/>
    <x v="141"/>
    <x v="141"/>
    <m/>
    <n v="-1584.1876828250242"/>
    <m/>
  </r>
  <r>
    <n v="913"/>
    <x v="5"/>
    <s v="Non-Reimbursable"/>
    <s v="Line Item"/>
    <s v="N/A"/>
    <x v="142"/>
    <x v="142"/>
    <m/>
    <m/>
    <m/>
  </r>
  <r>
    <n v="914"/>
    <x v="5"/>
    <s v="Non-Reimbursable"/>
    <s v="Line Item"/>
    <s v="N/A"/>
    <x v="143"/>
    <x v="143"/>
    <m/>
    <m/>
    <m/>
  </r>
  <r>
    <n v="915"/>
    <x v="5"/>
    <s v="Non-Reimbursable"/>
    <s v="Line Item"/>
    <s v="N/A"/>
    <x v="144"/>
    <x v="144"/>
    <m/>
    <m/>
    <m/>
  </r>
  <r>
    <n v="916"/>
    <x v="5"/>
    <s v="Non-Reimbursable"/>
    <s v="Line Item"/>
    <s v="N/A"/>
    <x v="145"/>
    <x v="145"/>
    <m/>
    <m/>
    <m/>
  </r>
  <r>
    <n v="917"/>
    <x v="5"/>
    <s v="Non-Reimbursable"/>
    <s v="Line Item"/>
    <s v="N/A"/>
    <x v="146"/>
    <x v="146"/>
    <m/>
    <m/>
    <m/>
  </r>
  <r>
    <n v="918"/>
    <x v="5"/>
    <s v="Non-Reimbursable"/>
    <s v="Line Item"/>
    <s v="N/A"/>
    <x v="147"/>
    <x v="147"/>
    <m/>
    <m/>
    <m/>
  </r>
  <r>
    <n v="919"/>
    <x v="5"/>
    <s v="Non-Reimbursable"/>
    <s v="Line Item"/>
    <s v="N/A"/>
    <x v="148"/>
    <x v="148"/>
    <m/>
    <m/>
    <m/>
  </r>
  <r>
    <n v="920"/>
    <x v="5"/>
    <s v="Non-Reimbursable"/>
    <s v="Total"/>
    <s v="N/A"/>
    <x v="149"/>
    <x v="149"/>
    <m/>
    <n v="0"/>
    <m/>
  </r>
  <r>
    <n v="921"/>
    <x v="5"/>
    <s v="Non-Reimbursable"/>
    <s v="Total"/>
    <s v="N/A"/>
    <x v="150"/>
    <x v="150"/>
    <m/>
    <n v="0"/>
    <m/>
  </r>
  <r>
    <n v="922"/>
    <x v="5"/>
    <s v="Non-Reimbursable"/>
    <s v="Line Item"/>
    <s v="N/A"/>
    <x v="151"/>
    <x v="151"/>
    <m/>
    <n v="2940"/>
    <m/>
  </r>
  <r>
    <n v="923"/>
    <x v="5"/>
    <s v="Non-Reimbursable"/>
    <s v="Line Item"/>
    <s v="N/A"/>
    <x v="152"/>
    <x v="152"/>
    <m/>
    <m/>
    <m/>
  </r>
  <r>
    <n v="924"/>
    <x v="5"/>
    <s v="Non-Reimbursable"/>
    <s v="Line Item"/>
    <s v="N/A"/>
    <x v="153"/>
    <x v="153"/>
    <m/>
    <n v="-2940"/>
    <m/>
  </r>
  <r>
    <n v="925"/>
    <x v="6"/>
    <s v="Revenue"/>
    <s v="Line Item"/>
    <s v="N/A"/>
    <x v="0"/>
    <x v="0"/>
    <m/>
    <n v="2333"/>
    <m/>
  </r>
  <r>
    <n v="926"/>
    <x v="6"/>
    <s v="Revenue"/>
    <s v="Line Item"/>
    <s v="N/A"/>
    <x v="1"/>
    <x v="1"/>
    <m/>
    <m/>
    <m/>
  </r>
  <r>
    <n v="927"/>
    <x v="6"/>
    <s v="Revenue"/>
    <s v="Line Item"/>
    <s v="N/A"/>
    <x v="2"/>
    <x v="2"/>
    <m/>
    <n v="167"/>
    <m/>
  </r>
  <r>
    <n v="928"/>
    <x v="6"/>
    <s v="Revenue"/>
    <s v="Total"/>
    <s v="N/A"/>
    <x v="3"/>
    <x v="3"/>
    <m/>
    <n v="2500"/>
    <m/>
  </r>
  <r>
    <n v="929"/>
    <x v="6"/>
    <s v="Revenue"/>
    <s v="Line Item"/>
    <s v="N/A"/>
    <x v="4"/>
    <x v="4"/>
    <m/>
    <m/>
    <m/>
  </r>
  <r>
    <n v="930"/>
    <x v="6"/>
    <s v="Revenue"/>
    <s v="Line Item"/>
    <s v="N/A"/>
    <x v="5"/>
    <x v="5"/>
    <m/>
    <m/>
    <m/>
  </r>
  <r>
    <n v="931"/>
    <x v="6"/>
    <s v="Revenue"/>
    <s v="Total"/>
    <s v="N/A"/>
    <x v="6"/>
    <x v="6"/>
    <m/>
    <n v="0"/>
    <m/>
  </r>
  <r>
    <n v="932"/>
    <x v="6"/>
    <s v="Revenue"/>
    <s v="Line Item"/>
    <s v="N/A"/>
    <x v="7"/>
    <x v="7"/>
    <m/>
    <m/>
    <m/>
  </r>
  <r>
    <n v="933"/>
    <x v="6"/>
    <s v="Revenue"/>
    <s v="Line Item"/>
    <s v="N/A"/>
    <x v="8"/>
    <x v="8"/>
    <m/>
    <m/>
    <m/>
  </r>
  <r>
    <n v="934"/>
    <x v="6"/>
    <s v="Revenue"/>
    <s v="Line Item"/>
    <s v="N/A"/>
    <x v="9"/>
    <x v="9"/>
    <m/>
    <m/>
    <m/>
  </r>
  <r>
    <n v="935"/>
    <x v="6"/>
    <s v="Revenue"/>
    <s v="Line Item"/>
    <s v="N/A"/>
    <x v="10"/>
    <x v="10"/>
    <m/>
    <n v="113113"/>
    <m/>
  </r>
  <r>
    <n v="936"/>
    <x v="6"/>
    <s v="Revenue"/>
    <s v="Line Item"/>
    <s v="N/A"/>
    <x v="11"/>
    <x v="11"/>
    <m/>
    <m/>
    <m/>
  </r>
  <r>
    <n v="937"/>
    <x v="6"/>
    <s v="Revenue"/>
    <s v="Line Item"/>
    <s v="N/A"/>
    <x v="12"/>
    <x v="12"/>
    <m/>
    <m/>
    <m/>
  </r>
  <r>
    <n v="938"/>
    <x v="6"/>
    <s v="Revenue"/>
    <s v="Line Item"/>
    <s v="N/A"/>
    <x v="13"/>
    <x v="13"/>
    <m/>
    <m/>
    <m/>
  </r>
  <r>
    <n v="939"/>
    <x v="6"/>
    <s v="Revenue"/>
    <s v="Line Item"/>
    <s v="N/A"/>
    <x v="14"/>
    <x v="14"/>
    <m/>
    <m/>
    <m/>
  </r>
  <r>
    <n v="940"/>
    <x v="6"/>
    <s v="Revenue"/>
    <s v="Line Item"/>
    <s v="N/A"/>
    <x v="15"/>
    <x v="15"/>
    <m/>
    <m/>
    <m/>
  </r>
  <r>
    <n v="941"/>
    <x v="6"/>
    <s v="Revenue"/>
    <s v="Line Item"/>
    <s v="N/A"/>
    <x v="16"/>
    <x v="16"/>
    <m/>
    <m/>
    <m/>
  </r>
  <r>
    <n v="942"/>
    <x v="6"/>
    <s v="Revenue"/>
    <s v="Line Item"/>
    <s v="N/A"/>
    <x v="17"/>
    <x v="17"/>
    <m/>
    <m/>
    <m/>
  </r>
  <r>
    <n v="943"/>
    <x v="6"/>
    <s v="Revenue"/>
    <s v="Line Item"/>
    <s v="N/A"/>
    <x v="18"/>
    <x v="18"/>
    <m/>
    <m/>
    <m/>
  </r>
  <r>
    <n v="944"/>
    <x v="6"/>
    <s v="Revenue"/>
    <s v="Line Item"/>
    <s v="N/A"/>
    <x v="19"/>
    <x v="19"/>
    <m/>
    <m/>
    <m/>
  </r>
  <r>
    <n v="945"/>
    <x v="6"/>
    <s v="Revenue"/>
    <s v="Line Item"/>
    <s v="N/A"/>
    <x v="20"/>
    <x v="20"/>
    <m/>
    <m/>
    <m/>
  </r>
  <r>
    <n v="946"/>
    <x v="6"/>
    <s v="Revenue"/>
    <s v="Line Item"/>
    <s v="N/A"/>
    <x v="21"/>
    <x v="21"/>
    <m/>
    <m/>
    <m/>
  </r>
  <r>
    <n v="947"/>
    <x v="6"/>
    <s v="Revenue"/>
    <s v="Line Item"/>
    <s v="N/A"/>
    <x v="22"/>
    <x v="22"/>
    <m/>
    <m/>
    <m/>
  </r>
  <r>
    <n v="948"/>
    <x v="6"/>
    <s v="Revenue"/>
    <s v="Line Item"/>
    <s v="N/A"/>
    <x v="23"/>
    <x v="23"/>
    <m/>
    <m/>
    <m/>
  </r>
  <r>
    <n v="949"/>
    <x v="6"/>
    <s v="Revenue"/>
    <s v="Line Item"/>
    <s v="N/A"/>
    <x v="24"/>
    <x v="24"/>
    <m/>
    <m/>
    <m/>
  </r>
  <r>
    <n v="950"/>
    <x v="6"/>
    <s v="Revenue"/>
    <s v="Line Item"/>
    <s v="N/A"/>
    <x v="25"/>
    <x v="25"/>
    <m/>
    <m/>
    <m/>
  </r>
  <r>
    <n v="951"/>
    <x v="6"/>
    <s v="Revenue"/>
    <s v="Line Item"/>
    <s v="N/A"/>
    <x v="26"/>
    <x v="26"/>
    <m/>
    <m/>
    <m/>
  </r>
  <r>
    <n v="952"/>
    <x v="6"/>
    <s v="Revenue"/>
    <s v="Line Item"/>
    <s v="N/A"/>
    <x v="27"/>
    <x v="27"/>
    <m/>
    <m/>
    <m/>
  </r>
  <r>
    <n v="953"/>
    <x v="6"/>
    <s v="Revenue"/>
    <s v="Line Item"/>
    <s v="N/A"/>
    <x v="28"/>
    <x v="28"/>
    <m/>
    <n v="1338"/>
    <m/>
  </r>
  <r>
    <n v="954"/>
    <x v="6"/>
    <s v="Revenue"/>
    <s v="Line Item"/>
    <s v="N/A"/>
    <x v="29"/>
    <x v="29"/>
    <m/>
    <m/>
    <m/>
  </r>
  <r>
    <n v="955"/>
    <x v="6"/>
    <s v="Revenue"/>
    <s v="Line Item"/>
    <s v="N/A"/>
    <x v="30"/>
    <x v="30"/>
    <m/>
    <m/>
    <m/>
  </r>
  <r>
    <n v="956"/>
    <x v="6"/>
    <s v="Revenue"/>
    <s v="Line Item"/>
    <s v="N/A"/>
    <x v="31"/>
    <x v="31"/>
    <m/>
    <m/>
    <m/>
  </r>
  <r>
    <n v="957"/>
    <x v="6"/>
    <s v="Revenue"/>
    <s v="Line Item"/>
    <s v="N/A"/>
    <x v="32"/>
    <x v="32"/>
    <m/>
    <m/>
    <m/>
  </r>
  <r>
    <n v="958"/>
    <x v="6"/>
    <s v="Revenue"/>
    <s v="Line Item"/>
    <s v="N/A"/>
    <x v="33"/>
    <x v="33"/>
    <m/>
    <m/>
    <m/>
  </r>
  <r>
    <n v="959"/>
    <x v="6"/>
    <s v="Revenue"/>
    <s v="Line Item"/>
    <s v="N/A"/>
    <x v="34"/>
    <x v="34"/>
    <m/>
    <n v="0"/>
    <m/>
  </r>
  <r>
    <n v="960"/>
    <x v="6"/>
    <s v="Revenue"/>
    <s v="Line Item"/>
    <s v="N/A"/>
    <x v="35"/>
    <x v="35"/>
    <m/>
    <m/>
    <m/>
  </r>
  <r>
    <n v="961"/>
    <x v="6"/>
    <s v="Revenue"/>
    <s v="Line Item"/>
    <s v="N/A"/>
    <x v="36"/>
    <x v="36"/>
    <m/>
    <m/>
    <m/>
  </r>
  <r>
    <n v="962"/>
    <x v="6"/>
    <s v="Revenue"/>
    <s v="Line Item"/>
    <s v="N/A"/>
    <x v="37"/>
    <x v="37"/>
    <m/>
    <m/>
    <m/>
  </r>
  <r>
    <n v="963"/>
    <x v="6"/>
    <s v="Revenue"/>
    <s v="Line Item"/>
    <s v="N/A"/>
    <x v="38"/>
    <x v="38"/>
    <m/>
    <m/>
    <m/>
  </r>
  <r>
    <n v="964"/>
    <x v="6"/>
    <s v="Revenue"/>
    <s v="Line Item"/>
    <s v="N/A"/>
    <x v="39"/>
    <x v="39"/>
    <m/>
    <m/>
    <m/>
  </r>
  <r>
    <n v="965"/>
    <x v="6"/>
    <s v="Revenue"/>
    <s v="Line Item"/>
    <s v="N/A"/>
    <x v="40"/>
    <x v="40"/>
    <m/>
    <m/>
    <m/>
  </r>
  <r>
    <n v="966"/>
    <x v="6"/>
    <s v="Revenue"/>
    <s v="Line Item"/>
    <s v="N/A"/>
    <x v="41"/>
    <x v="41"/>
    <m/>
    <m/>
    <m/>
  </r>
  <r>
    <n v="967"/>
    <x v="6"/>
    <s v="Revenue"/>
    <s v="Total"/>
    <s v="N/A"/>
    <x v="42"/>
    <x v="42"/>
    <m/>
    <n v="114451"/>
    <m/>
  </r>
  <r>
    <n v="968"/>
    <x v="6"/>
    <s v="Revenue"/>
    <s v="Line Item"/>
    <s v="N/A"/>
    <x v="43"/>
    <x v="43"/>
    <m/>
    <n v="8985"/>
    <m/>
  </r>
  <r>
    <n v="969"/>
    <x v="6"/>
    <s v="Revenue"/>
    <s v="Line Item"/>
    <s v="N/A"/>
    <x v="44"/>
    <x v="44"/>
    <m/>
    <m/>
    <m/>
  </r>
  <r>
    <n v="970"/>
    <x v="6"/>
    <s v="Revenue"/>
    <s v="Line Item"/>
    <s v="N/A"/>
    <x v="45"/>
    <x v="45"/>
    <m/>
    <m/>
    <m/>
  </r>
  <r>
    <n v="971"/>
    <x v="6"/>
    <s v="Revenue"/>
    <s v="Line Item"/>
    <s v="N/A"/>
    <x v="46"/>
    <x v="46"/>
    <m/>
    <m/>
    <m/>
  </r>
  <r>
    <n v="972"/>
    <x v="6"/>
    <s v="Revenue"/>
    <s v="Line Item"/>
    <s v="N/A"/>
    <x v="47"/>
    <x v="47"/>
    <m/>
    <n v="11"/>
    <m/>
  </r>
  <r>
    <n v="973"/>
    <x v="6"/>
    <s v="Revenue"/>
    <s v="Line Item"/>
    <s v="N/A"/>
    <x v="48"/>
    <x v="48"/>
    <m/>
    <m/>
    <m/>
  </r>
  <r>
    <n v="974"/>
    <x v="6"/>
    <s v="Revenue"/>
    <s v="Line Item"/>
    <s v="N/A"/>
    <x v="49"/>
    <x v="49"/>
    <m/>
    <m/>
    <m/>
  </r>
  <r>
    <n v="975"/>
    <x v="6"/>
    <s v="Revenue"/>
    <s v="Line Item"/>
    <s v="N/A"/>
    <x v="50"/>
    <x v="50"/>
    <m/>
    <m/>
    <m/>
  </r>
  <r>
    <n v="976"/>
    <x v="6"/>
    <s v="Revenue"/>
    <s v="Line Item"/>
    <s v="N/A"/>
    <x v="51"/>
    <x v="51"/>
    <m/>
    <m/>
    <m/>
  </r>
  <r>
    <n v="977"/>
    <x v="6"/>
    <s v="Revenue"/>
    <s v="Total"/>
    <s v="N/A"/>
    <x v="52"/>
    <x v="52"/>
    <m/>
    <n v="125947"/>
    <m/>
  </r>
  <r>
    <n v="978"/>
    <x v="6"/>
    <s v="Salary Expense"/>
    <s v="Line Item"/>
    <s v="Management"/>
    <x v="53"/>
    <x v="53"/>
    <m/>
    <m/>
    <e v="#DIV/0!"/>
  </r>
  <r>
    <n v="979"/>
    <x v="6"/>
    <s v="Salary Expense"/>
    <s v="Line Item"/>
    <s v="Management"/>
    <x v="54"/>
    <x v="54"/>
    <n v="0.2"/>
    <n v="10651"/>
    <n v="53255"/>
  </r>
  <r>
    <n v="980"/>
    <x v="6"/>
    <s v="Salary Expense"/>
    <s v="Line Item"/>
    <s v="Management"/>
    <x v="55"/>
    <x v="55"/>
    <m/>
    <m/>
    <e v="#DIV/0!"/>
  </r>
  <r>
    <n v="981"/>
    <x v="6"/>
    <s v="Salary Expense"/>
    <s v="Line Item"/>
    <s v="Management"/>
    <x v="56"/>
    <x v="56"/>
    <m/>
    <m/>
    <e v="#DIV/0!"/>
  </r>
  <r>
    <n v="982"/>
    <x v="6"/>
    <s v="Salary Expense"/>
    <s v="Line Item"/>
    <s v="Direct Care"/>
    <x v="57"/>
    <x v="57"/>
    <m/>
    <m/>
    <e v="#DIV/0!"/>
  </r>
  <r>
    <n v="983"/>
    <x v="6"/>
    <s v="Salary Expense"/>
    <s v="Line Item"/>
    <s v="Direct Care"/>
    <x v="58"/>
    <x v="58"/>
    <m/>
    <m/>
    <e v="#DIV/0!"/>
  </r>
  <r>
    <n v="984"/>
    <x v="6"/>
    <s v="Salary Expense"/>
    <s v="Line Item"/>
    <s v="Direct Care"/>
    <x v="59"/>
    <x v="59"/>
    <m/>
    <m/>
    <e v="#DIV/0!"/>
  </r>
  <r>
    <n v="985"/>
    <x v="6"/>
    <s v="Salary Expense"/>
    <s v="Line Item"/>
    <s v="Direct Care"/>
    <x v="60"/>
    <x v="60"/>
    <m/>
    <m/>
    <e v="#DIV/0!"/>
  </r>
  <r>
    <n v="986"/>
    <x v="6"/>
    <s v="Salary Expense"/>
    <s v="Line Item"/>
    <s v="Direct Care"/>
    <x v="61"/>
    <x v="61"/>
    <m/>
    <m/>
    <e v="#DIV/0!"/>
  </r>
  <r>
    <n v="987"/>
    <x v="6"/>
    <s v="Salary Expense"/>
    <s v="Line Item"/>
    <s v="Direct Care"/>
    <x v="62"/>
    <x v="62"/>
    <m/>
    <m/>
    <e v="#DIV/0!"/>
  </r>
  <r>
    <n v="988"/>
    <x v="6"/>
    <s v="Salary Expense"/>
    <s v="Line Item"/>
    <s v="Direct Care"/>
    <x v="63"/>
    <x v="63"/>
    <m/>
    <m/>
    <e v="#DIV/0!"/>
  </r>
  <r>
    <n v="989"/>
    <x v="6"/>
    <s v="Salary Expense"/>
    <s v="Line Item"/>
    <s v="Direct Care"/>
    <x v="64"/>
    <x v="64"/>
    <m/>
    <m/>
    <e v="#DIV/0!"/>
  </r>
  <r>
    <n v="990"/>
    <x v="6"/>
    <s v="Salary Expense"/>
    <s v="Line Item"/>
    <s v="Direct Care"/>
    <x v="65"/>
    <x v="65"/>
    <m/>
    <m/>
    <e v="#DIV/0!"/>
  </r>
  <r>
    <n v="991"/>
    <x v="6"/>
    <s v="Salary Expense"/>
    <s v="Line Item"/>
    <s v="Direct Care"/>
    <x v="66"/>
    <x v="66"/>
    <m/>
    <m/>
    <e v="#DIV/0!"/>
  </r>
  <r>
    <n v="992"/>
    <x v="6"/>
    <s v="Salary Expense"/>
    <s v="Line Item"/>
    <s v="Direct Care"/>
    <x v="67"/>
    <x v="67"/>
    <m/>
    <m/>
    <e v="#DIV/0!"/>
  </r>
  <r>
    <n v="993"/>
    <x v="6"/>
    <s v="Salary Expense"/>
    <s v="Line Item"/>
    <s v="Direct Care"/>
    <x v="68"/>
    <x v="68"/>
    <m/>
    <m/>
    <e v="#DIV/0!"/>
  </r>
  <r>
    <n v="994"/>
    <x v="6"/>
    <s v="Salary Expense"/>
    <s v="Line Item"/>
    <s v="Direct Care"/>
    <x v="69"/>
    <x v="69"/>
    <m/>
    <m/>
    <e v="#DIV/0!"/>
  </r>
  <r>
    <n v="995"/>
    <x v="6"/>
    <s v="Salary Expense"/>
    <s v="Line Item"/>
    <s v="Direct Care"/>
    <x v="70"/>
    <x v="70"/>
    <m/>
    <m/>
    <e v="#DIV/0!"/>
  </r>
  <r>
    <n v="996"/>
    <x v="6"/>
    <s v="Salary Expense"/>
    <s v="Line Item"/>
    <s v="Direct Care"/>
    <x v="71"/>
    <x v="71"/>
    <m/>
    <m/>
    <e v="#DIV/0!"/>
  </r>
  <r>
    <n v="997"/>
    <x v="6"/>
    <s v="Salary Expense"/>
    <s v="Line Item"/>
    <s v="Direct Care"/>
    <x v="72"/>
    <x v="72"/>
    <m/>
    <m/>
    <e v="#DIV/0!"/>
  </r>
  <r>
    <n v="998"/>
    <x v="6"/>
    <s v="Salary Expense"/>
    <s v="Line Item"/>
    <s v="Direct Care"/>
    <x v="73"/>
    <x v="73"/>
    <m/>
    <m/>
    <e v="#DIV/0!"/>
  </r>
  <r>
    <n v="999"/>
    <x v="6"/>
    <s v="Salary Expense"/>
    <s v="Line Item"/>
    <s v="Direct Care"/>
    <x v="74"/>
    <x v="74"/>
    <m/>
    <m/>
    <e v="#DIV/0!"/>
  </r>
  <r>
    <n v="1000"/>
    <x v="6"/>
    <s v="Salary Expense"/>
    <s v="Line Item"/>
    <s v="Direct Care"/>
    <x v="75"/>
    <x v="75"/>
    <m/>
    <m/>
    <e v="#DIV/0!"/>
  </r>
  <r>
    <n v="1001"/>
    <x v="6"/>
    <s v="Salary Expense"/>
    <s v="Line Item"/>
    <s v="Direct Care"/>
    <x v="76"/>
    <x v="76"/>
    <n v="0.1"/>
    <n v="8414"/>
    <n v="84140"/>
  </r>
  <r>
    <n v="1002"/>
    <x v="6"/>
    <s v="Salary Expense"/>
    <s v="Line Item"/>
    <s v="Direct Care"/>
    <x v="77"/>
    <x v="77"/>
    <m/>
    <m/>
    <e v="#DIV/0!"/>
  </r>
  <r>
    <n v="1003"/>
    <x v="6"/>
    <s v="Salary Expense"/>
    <s v="Line Item"/>
    <s v="Direct Care"/>
    <x v="78"/>
    <x v="78"/>
    <m/>
    <m/>
    <e v="#DIV/0!"/>
  </r>
  <r>
    <n v="1004"/>
    <x v="6"/>
    <s v="Salary Expense"/>
    <s v="Line Item"/>
    <s v="Direct Care"/>
    <x v="79"/>
    <x v="79"/>
    <m/>
    <m/>
    <e v="#DIV/0!"/>
  </r>
  <r>
    <n v="1005"/>
    <x v="6"/>
    <s v="Salary Expense"/>
    <s v="Line Item"/>
    <s v="Direct Care"/>
    <x v="80"/>
    <x v="80"/>
    <m/>
    <m/>
    <e v="#DIV/0!"/>
  </r>
  <r>
    <n v="1006"/>
    <x v="6"/>
    <s v="Salary Expense"/>
    <s v="Line Item"/>
    <s v="Direct Care"/>
    <x v="81"/>
    <x v="81"/>
    <m/>
    <m/>
    <e v="#DIV/0!"/>
  </r>
  <r>
    <n v="1007"/>
    <x v="6"/>
    <s v="Salary Expense"/>
    <s v="Line Item"/>
    <s v="Direct Care"/>
    <x v="82"/>
    <x v="82"/>
    <m/>
    <m/>
    <e v="#DIV/0!"/>
  </r>
  <r>
    <n v="1008"/>
    <x v="6"/>
    <s v="Salary Expense"/>
    <s v="Line Item"/>
    <s v="Direct Care"/>
    <x v="83"/>
    <x v="83"/>
    <m/>
    <m/>
    <e v="#DIV/0!"/>
  </r>
  <r>
    <n v="1009"/>
    <x v="6"/>
    <s v="Salary Expense"/>
    <s v="Line Item"/>
    <s v="Direct Care"/>
    <x v="84"/>
    <x v="84"/>
    <m/>
    <m/>
    <e v="#DIV/0!"/>
  </r>
  <r>
    <n v="1010"/>
    <x v="6"/>
    <s v="Salary Expense"/>
    <s v="Line Item"/>
    <s v="Direct Care"/>
    <x v="85"/>
    <x v="85"/>
    <m/>
    <m/>
    <e v="#DIV/0!"/>
  </r>
  <r>
    <n v="1011"/>
    <x v="6"/>
    <s v="Salary Expense"/>
    <s v="Line Item"/>
    <s v="Direct Care"/>
    <x v="86"/>
    <x v="86"/>
    <n v="1.47"/>
    <n v="66908"/>
    <n v="45515.646258503402"/>
  </r>
  <r>
    <n v="1012"/>
    <x v="6"/>
    <s v="Salary Expense"/>
    <s v="Line Item"/>
    <s v="Clerical/Support"/>
    <x v="87"/>
    <x v="87"/>
    <n v="0.08"/>
    <n v="7230"/>
    <n v="90375"/>
  </r>
  <r>
    <n v="1013"/>
    <x v="6"/>
    <s v="Salary Expense"/>
    <s v="Line Item"/>
    <s v="Clerical/Support"/>
    <x v="88"/>
    <x v="88"/>
    <m/>
    <m/>
    <e v="#DIV/0!"/>
  </r>
  <r>
    <n v="1014"/>
    <x v="6"/>
    <s v="Salary Expense"/>
    <s v="Line Item"/>
    <s v="Clerical/Support"/>
    <x v="89"/>
    <x v="89"/>
    <m/>
    <m/>
    <e v="#DIV/0!"/>
  </r>
  <r>
    <n v="1015"/>
    <x v="6"/>
    <s v="Salary Expense"/>
    <s v="Line Item"/>
    <s v="N/A"/>
    <x v="90"/>
    <x v="90"/>
    <s v="XXXXXX"/>
    <m/>
    <e v="#VALUE!"/>
  </r>
  <r>
    <n v="1016"/>
    <x v="6"/>
    <s v="Salary Expense"/>
    <s v="Total"/>
    <s v="N/A"/>
    <x v="91"/>
    <x v="91"/>
    <n v="1.85"/>
    <n v="93203"/>
    <n v="50380"/>
  </r>
  <r>
    <n v="1017"/>
    <x v="6"/>
    <s v="Expense"/>
    <s v="Total"/>
    <s v="N/A"/>
    <x v="92"/>
    <x v="92"/>
    <n v="1.85"/>
    <n v="93203"/>
    <m/>
  </r>
  <r>
    <n v="1018"/>
    <x v="6"/>
    <s v="Expense"/>
    <s v="Line Item"/>
    <s v="N/A"/>
    <x v="93"/>
    <x v="93"/>
    <m/>
    <m/>
    <m/>
  </r>
  <r>
    <n v="1019"/>
    <x v="6"/>
    <s v="Expense"/>
    <s v="Line Item"/>
    <s v="N/A"/>
    <x v="94"/>
    <x v="94"/>
    <m/>
    <m/>
    <m/>
  </r>
  <r>
    <n v="1020"/>
    <x v="6"/>
    <s v="Expense"/>
    <s v="Line Item"/>
    <s v="N/A"/>
    <x v="95"/>
    <x v="95"/>
    <m/>
    <m/>
    <m/>
  </r>
  <r>
    <n v="1021"/>
    <x v="6"/>
    <s v="Expense"/>
    <s v="Line Item"/>
    <s v="N/A"/>
    <x v="96"/>
    <x v="96"/>
    <m/>
    <m/>
    <m/>
  </r>
  <r>
    <n v="1022"/>
    <x v="6"/>
    <s v="Expense"/>
    <s v="Total"/>
    <s v="N/A"/>
    <x v="97"/>
    <x v="97"/>
    <n v="0"/>
    <n v="0"/>
    <m/>
  </r>
  <r>
    <n v="1023"/>
    <x v="6"/>
    <s v="Expense"/>
    <s v="Line Item"/>
    <s v="N/A"/>
    <x v="98"/>
    <x v="98"/>
    <m/>
    <m/>
    <m/>
  </r>
  <r>
    <n v="1024"/>
    <x v="6"/>
    <s v="Expense"/>
    <s v="Total"/>
    <s v="N/A"/>
    <x v="99"/>
    <x v="99"/>
    <n v="1.85"/>
    <n v="93203"/>
    <m/>
  </r>
  <r>
    <n v="1025"/>
    <x v="6"/>
    <s v="Expense"/>
    <s v="Line Item"/>
    <s v="N/A"/>
    <x v="100"/>
    <x v="100"/>
    <m/>
    <n v="9336"/>
    <m/>
  </r>
  <r>
    <n v="1026"/>
    <x v="6"/>
    <s v="Expense"/>
    <s v="Line Item"/>
    <s v="N/A"/>
    <x v="101"/>
    <x v="101"/>
    <m/>
    <n v="8766"/>
    <m/>
  </r>
  <r>
    <n v="1027"/>
    <x v="6"/>
    <s v="Expense"/>
    <s v="Line Item"/>
    <s v="N/A"/>
    <x v="102"/>
    <x v="102"/>
    <m/>
    <n v="1123"/>
    <m/>
  </r>
  <r>
    <n v="1028"/>
    <x v="6"/>
    <s v="Expense"/>
    <s v="Total"/>
    <s v="N/A"/>
    <x v="103"/>
    <x v="103"/>
    <m/>
    <n v="112428"/>
    <m/>
  </r>
  <r>
    <n v="1029"/>
    <x v="6"/>
    <s v="Expense"/>
    <s v="Line Item"/>
    <s v="N/A"/>
    <x v="104"/>
    <x v="104"/>
    <m/>
    <n v="22257"/>
    <m/>
  </r>
  <r>
    <n v="1030"/>
    <x v="6"/>
    <s v="Expense"/>
    <s v="Line Item"/>
    <s v="N/A"/>
    <x v="105"/>
    <x v="105"/>
    <m/>
    <n v="1055"/>
    <m/>
  </r>
  <r>
    <n v="1031"/>
    <x v="6"/>
    <s v="Expense"/>
    <s v="Line Item"/>
    <s v="N/A"/>
    <x v="106"/>
    <x v="106"/>
    <m/>
    <m/>
    <m/>
  </r>
  <r>
    <n v="1032"/>
    <x v="6"/>
    <s v="Expense"/>
    <s v="Line Item"/>
    <s v="N/A"/>
    <x v="107"/>
    <x v="107"/>
    <m/>
    <m/>
    <m/>
  </r>
  <r>
    <n v="1033"/>
    <x v="6"/>
    <s v="Expense"/>
    <s v="Total"/>
    <s v="N/A"/>
    <x v="108"/>
    <x v="108"/>
    <m/>
    <n v="23312"/>
    <m/>
  </r>
  <r>
    <n v="1034"/>
    <x v="6"/>
    <s v="Expense"/>
    <s v="Line Item"/>
    <s v="N/A"/>
    <x v="109"/>
    <x v="109"/>
    <m/>
    <m/>
    <m/>
  </r>
  <r>
    <n v="1035"/>
    <x v="6"/>
    <s v="Expense"/>
    <s v="Line Item"/>
    <s v="N/A"/>
    <x v="110"/>
    <x v="110"/>
    <m/>
    <m/>
    <m/>
  </r>
  <r>
    <n v="1036"/>
    <x v="6"/>
    <s v="Expense"/>
    <s v="Line Item"/>
    <s v="N/A"/>
    <x v="111"/>
    <x v="111"/>
    <m/>
    <m/>
    <m/>
  </r>
  <r>
    <n v="1037"/>
    <x v="6"/>
    <s v="Expense"/>
    <s v="Line Item"/>
    <s v="N/A"/>
    <x v="112"/>
    <x v="112"/>
    <m/>
    <m/>
    <m/>
  </r>
  <r>
    <n v="1038"/>
    <x v="6"/>
    <s v="Expense"/>
    <s v="Line Item"/>
    <s v="N/A"/>
    <x v="113"/>
    <x v="113"/>
    <m/>
    <n v="72"/>
    <m/>
  </r>
  <r>
    <n v="1039"/>
    <x v="6"/>
    <s v="Expense"/>
    <s v="Line Item"/>
    <s v="N/A"/>
    <x v="114"/>
    <x v="114"/>
    <m/>
    <n v="2704"/>
    <m/>
  </r>
  <r>
    <n v="1040"/>
    <x v="6"/>
    <s v="Expense"/>
    <s v="Line Item"/>
    <s v="N/A"/>
    <x v="115"/>
    <x v="115"/>
    <m/>
    <m/>
    <m/>
  </r>
  <r>
    <n v="1041"/>
    <x v="6"/>
    <s v="Expense"/>
    <s v="Line Item"/>
    <s v="N/A"/>
    <x v="116"/>
    <x v="116"/>
    <m/>
    <n v="22"/>
    <m/>
  </r>
  <r>
    <n v="1042"/>
    <x v="6"/>
    <s v="Expense"/>
    <s v="Line Item"/>
    <s v="N/A"/>
    <x v="117"/>
    <x v="117"/>
    <m/>
    <m/>
    <m/>
  </r>
  <r>
    <n v="1043"/>
    <x v="6"/>
    <s v="Expense"/>
    <s v="Line Item"/>
    <s v="N/A"/>
    <x v="118"/>
    <x v="118"/>
    <m/>
    <m/>
    <m/>
  </r>
  <r>
    <n v="1044"/>
    <x v="6"/>
    <s v="Expense"/>
    <s v="Line Item"/>
    <s v="N/A"/>
    <x v="119"/>
    <x v="119"/>
    <m/>
    <m/>
    <m/>
  </r>
  <r>
    <n v="1045"/>
    <x v="6"/>
    <s v="Expense"/>
    <s v="Line Item"/>
    <s v="N/A"/>
    <x v="120"/>
    <x v="120"/>
    <m/>
    <m/>
    <m/>
  </r>
  <r>
    <n v="1046"/>
    <x v="6"/>
    <s v="Expense"/>
    <s v="Line Item"/>
    <s v="N/A"/>
    <x v="121"/>
    <x v="121"/>
    <m/>
    <m/>
    <m/>
  </r>
  <r>
    <n v="1047"/>
    <x v="6"/>
    <s v="Expense"/>
    <s v="Line Item"/>
    <s v="N/A"/>
    <x v="122"/>
    <x v="122"/>
    <m/>
    <m/>
    <m/>
  </r>
  <r>
    <n v="1048"/>
    <x v="6"/>
    <s v="Expense"/>
    <s v="Line Item"/>
    <s v="N/A"/>
    <x v="123"/>
    <x v="123"/>
    <m/>
    <m/>
    <m/>
  </r>
  <r>
    <n v="1049"/>
    <x v="6"/>
    <s v="Expense"/>
    <s v="Line Item"/>
    <s v="N/A"/>
    <x v="124"/>
    <x v="124"/>
    <m/>
    <n v="138"/>
    <m/>
  </r>
  <r>
    <n v="1050"/>
    <x v="6"/>
    <s v="Expense"/>
    <s v="Line Item"/>
    <s v="N/A"/>
    <x v="125"/>
    <x v="125"/>
    <m/>
    <m/>
    <m/>
  </r>
  <r>
    <n v="1051"/>
    <x v="6"/>
    <s v="Expense"/>
    <s v="Line Item"/>
    <s v="N/A"/>
    <x v="126"/>
    <x v="126"/>
    <m/>
    <m/>
    <m/>
  </r>
  <r>
    <n v="1052"/>
    <x v="6"/>
    <s v="Expense"/>
    <s v="Total"/>
    <s v="N/A"/>
    <x v="127"/>
    <x v="127"/>
    <m/>
    <n v="2936"/>
    <m/>
  </r>
  <r>
    <n v="1053"/>
    <x v="6"/>
    <s v="Expense"/>
    <s v="Line Item"/>
    <s v="N/A"/>
    <x v="128"/>
    <x v="128"/>
    <m/>
    <n v="672"/>
    <m/>
  </r>
  <r>
    <n v="1054"/>
    <x v="6"/>
    <s v="Expense"/>
    <s v="Line Item"/>
    <s v="N/A"/>
    <x v="129"/>
    <x v="129"/>
    <m/>
    <n v="1585"/>
    <m/>
  </r>
  <r>
    <n v="1055"/>
    <x v="6"/>
    <s v="Expense"/>
    <s v="Line Item"/>
    <s v="N/A"/>
    <x v="130"/>
    <x v="130"/>
    <m/>
    <m/>
    <m/>
  </r>
  <r>
    <n v="1056"/>
    <x v="6"/>
    <s v="Expense"/>
    <s v="Line Item"/>
    <s v="N/A"/>
    <x v="131"/>
    <x v="131"/>
    <m/>
    <n v="494"/>
    <m/>
  </r>
  <r>
    <n v="1057"/>
    <x v="6"/>
    <s v="Expense"/>
    <s v="Line Item"/>
    <s v="N/A"/>
    <x v="132"/>
    <x v="132"/>
    <m/>
    <m/>
    <m/>
  </r>
  <r>
    <n v="1058"/>
    <x v="6"/>
    <s v="Expense"/>
    <s v="Line Item"/>
    <s v="N/A"/>
    <x v="133"/>
    <x v="133"/>
    <m/>
    <m/>
    <m/>
  </r>
  <r>
    <n v="1059"/>
    <x v="6"/>
    <s v="Expense"/>
    <s v="Total"/>
    <s v="N/A"/>
    <x v="134"/>
    <x v="134"/>
    <m/>
    <n v="2751"/>
    <m/>
  </r>
  <r>
    <n v="1060"/>
    <x v="6"/>
    <s v="Expense"/>
    <s v="Line Item"/>
    <s v="N/A"/>
    <x v="135"/>
    <x v="135"/>
    <m/>
    <n v="24569.972471296351"/>
    <m/>
  </r>
  <r>
    <n v="1061"/>
    <x v="6"/>
    <s v="Expense"/>
    <s v="Total"/>
    <s v="N/A"/>
    <x v="136"/>
    <x v="136"/>
    <m/>
    <n v="165996.97247129635"/>
    <m/>
  </r>
  <r>
    <n v="1062"/>
    <x v="6"/>
    <s v="Expense"/>
    <s v="Line Item"/>
    <s v="N/A"/>
    <x v="137"/>
    <x v="137"/>
    <m/>
    <n v="168"/>
    <m/>
  </r>
  <r>
    <n v="1063"/>
    <x v="6"/>
    <s v="Expense"/>
    <s v="Line Item"/>
    <s v="N/A"/>
    <x v="138"/>
    <x v="138"/>
    <m/>
    <m/>
    <m/>
  </r>
  <r>
    <n v="1064"/>
    <x v="6"/>
    <s v="Expense"/>
    <s v="Total"/>
    <s v="N/A"/>
    <x v="139"/>
    <x v="139"/>
    <m/>
    <n v="166164.97247129635"/>
    <m/>
  </r>
  <r>
    <n v="1065"/>
    <x v="6"/>
    <s v="Expense"/>
    <s v="Total"/>
    <s v="N/A"/>
    <x v="140"/>
    <x v="140"/>
    <m/>
    <n v="125947"/>
    <m/>
  </r>
  <r>
    <n v="1066"/>
    <x v="6"/>
    <s v="Expense"/>
    <s v="Line Item"/>
    <s v="N/A"/>
    <x v="141"/>
    <x v="141"/>
    <m/>
    <n v="-40217.972471296351"/>
    <m/>
  </r>
  <r>
    <n v="1067"/>
    <x v="6"/>
    <s v="Non-Reimbursable"/>
    <s v="Line Item"/>
    <s v="N/A"/>
    <x v="142"/>
    <x v="142"/>
    <m/>
    <m/>
    <m/>
  </r>
  <r>
    <n v="1068"/>
    <x v="6"/>
    <s v="Non-Reimbursable"/>
    <s v="Line Item"/>
    <s v="N/A"/>
    <x v="143"/>
    <x v="143"/>
    <m/>
    <m/>
    <m/>
  </r>
  <r>
    <n v="1069"/>
    <x v="6"/>
    <s v="Non-Reimbursable"/>
    <s v="Line Item"/>
    <s v="N/A"/>
    <x v="144"/>
    <x v="144"/>
    <m/>
    <n v="167"/>
    <m/>
  </r>
  <r>
    <n v="1070"/>
    <x v="6"/>
    <s v="Non-Reimbursable"/>
    <s v="Line Item"/>
    <s v="N/A"/>
    <x v="145"/>
    <x v="145"/>
    <m/>
    <m/>
    <m/>
  </r>
  <r>
    <n v="1071"/>
    <x v="6"/>
    <s v="Non-Reimbursable"/>
    <s v="Line Item"/>
    <s v="N/A"/>
    <x v="146"/>
    <x v="146"/>
    <m/>
    <m/>
    <m/>
  </r>
  <r>
    <n v="1072"/>
    <x v="6"/>
    <s v="Non-Reimbursable"/>
    <s v="Line Item"/>
    <s v="N/A"/>
    <x v="147"/>
    <x v="147"/>
    <m/>
    <n v="1"/>
    <m/>
  </r>
  <r>
    <n v="1073"/>
    <x v="6"/>
    <s v="Non-Reimbursable"/>
    <s v="Line Item"/>
    <s v="N/A"/>
    <x v="148"/>
    <x v="148"/>
    <m/>
    <m/>
    <m/>
  </r>
  <r>
    <n v="1074"/>
    <x v="6"/>
    <s v="Non-Reimbursable"/>
    <s v="Total"/>
    <s v="N/A"/>
    <x v="149"/>
    <x v="149"/>
    <m/>
    <n v="168"/>
    <m/>
  </r>
  <r>
    <n v="1075"/>
    <x v="6"/>
    <s v="Non-Reimbursable"/>
    <s v="Total"/>
    <s v="N/A"/>
    <x v="150"/>
    <x v="150"/>
    <m/>
    <n v="168"/>
    <m/>
  </r>
  <r>
    <n v="1076"/>
    <x v="6"/>
    <s v="Non-Reimbursable"/>
    <s v="Line Item"/>
    <s v="N/A"/>
    <x v="151"/>
    <x v="151"/>
    <m/>
    <n v="11496"/>
    <m/>
  </r>
  <r>
    <n v="1077"/>
    <x v="6"/>
    <s v="Non-Reimbursable"/>
    <s v="Line Item"/>
    <s v="N/A"/>
    <x v="152"/>
    <x v="152"/>
    <m/>
    <m/>
    <m/>
  </r>
  <r>
    <n v="1078"/>
    <x v="6"/>
    <s v="Non-Reimbursable"/>
    <s v="Line Item"/>
    <s v="N/A"/>
    <x v="153"/>
    <x v="153"/>
    <m/>
    <n v="-11328"/>
    <m/>
  </r>
  <r>
    <n v="1079"/>
    <x v="7"/>
    <s v="Revenue"/>
    <s v="Line Item"/>
    <s v="N/A"/>
    <x v="0"/>
    <x v="0"/>
    <m/>
    <m/>
    <m/>
  </r>
  <r>
    <n v="1080"/>
    <x v="7"/>
    <s v="Revenue"/>
    <s v="Line Item"/>
    <s v="N/A"/>
    <x v="1"/>
    <x v="1"/>
    <m/>
    <m/>
    <m/>
  </r>
  <r>
    <n v="1081"/>
    <x v="7"/>
    <s v="Revenue"/>
    <s v="Line Item"/>
    <s v="N/A"/>
    <x v="2"/>
    <x v="2"/>
    <m/>
    <m/>
    <m/>
  </r>
  <r>
    <n v="1082"/>
    <x v="7"/>
    <s v="Revenue"/>
    <s v="Total"/>
    <s v="N/A"/>
    <x v="3"/>
    <x v="3"/>
    <m/>
    <n v="0"/>
    <m/>
  </r>
  <r>
    <n v="1083"/>
    <x v="7"/>
    <s v="Revenue"/>
    <s v="Line Item"/>
    <s v="N/A"/>
    <x v="4"/>
    <x v="4"/>
    <m/>
    <m/>
    <m/>
  </r>
  <r>
    <n v="1084"/>
    <x v="7"/>
    <s v="Revenue"/>
    <s v="Line Item"/>
    <s v="N/A"/>
    <x v="5"/>
    <x v="5"/>
    <m/>
    <m/>
    <m/>
  </r>
  <r>
    <n v="1085"/>
    <x v="7"/>
    <s v="Revenue"/>
    <s v="Total"/>
    <s v="N/A"/>
    <x v="6"/>
    <x v="6"/>
    <m/>
    <n v="0"/>
    <m/>
  </r>
  <r>
    <n v="1086"/>
    <x v="7"/>
    <s v="Revenue"/>
    <s v="Line Item"/>
    <s v="N/A"/>
    <x v="7"/>
    <x v="7"/>
    <m/>
    <m/>
    <m/>
  </r>
  <r>
    <n v="1087"/>
    <x v="7"/>
    <s v="Revenue"/>
    <s v="Line Item"/>
    <s v="N/A"/>
    <x v="8"/>
    <x v="8"/>
    <m/>
    <m/>
    <m/>
  </r>
  <r>
    <n v="1088"/>
    <x v="7"/>
    <s v="Revenue"/>
    <s v="Line Item"/>
    <s v="N/A"/>
    <x v="9"/>
    <x v="9"/>
    <m/>
    <m/>
    <m/>
  </r>
  <r>
    <n v="1089"/>
    <x v="7"/>
    <s v="Revenue"/>
    <s v="Line Item"/>
    <s v="N/A"/>
    <x v="10"/>
    <x v="10"/>
    <m/>
    <n v="63299"/>
    <m/>
  </r>
  <r>
    <n v="1090"/>
    <x v="7"/>
    <s v="Revenue"/>
    <s v="Line Item"/>
    <s v="N/A"/>
    <x v="11"/>
    <x v="11"/>
    <m/>
    <m/>
    <m/>
  </r>
  <r>
    <n v="1091"/>
    <x v="7"/>
    <s v="Revenue"/>
    <s v="Line Item"/>
    <s v="N/A"/>
    <x v="12"/>
    <x v="12"/>
    <m/>
    <m/>
    <m/>
  </r>
  <r>
    <n v="1092"/>
    <x v="7"/>
    <s v="Revenue"/>
    <s v="Line Item"/>
    <s v="N/A"/>
    <x v="13"/>
    <x v="13"/>
    <m/>
    <m/>
    <m/>
  </r>
  <r>
    <n v="1093"/>
    <x v="7"/>
    <s v="Revenue"/>
    <s v="Line Item"/>
    <s v="N/A"/>
    <x v="14"/>
    <x v="14"/>
    <m/>
    <m/>
    <m/>
  </r>
  <r>
    <n v="1094"/>
    <x v="7"/>
    <s v="Revenue"/>
    <s v="Line Item"/>
    <s v="N/A"/>
    <x v="15"/>
    <x v="15"/>
    <m/>
    <m/>
    <m/>
  </r>
  <r>
    <n v="1095"/>
    <x v="7"/>
    <s v="Revenue"/>
    <s v="Line Item"/>
    <s v="N/A"/>
    <x v="16"/>
    <x v="16"/>
    <m/>
    <m/>
    <m/>
  </r>
  <r>
    <n v="1096"/>
    <x v="7"/>
    <s v="Revenue"/>
    <s v="Line Item"/>
    <s v="N/A"/>
    <x v="17"/>
    <x v="17"/>
    <m/>
    <m/>
    <m/>
  </r>
  <r>
    <n v="1097"/>
    <x v="7"/>
    <s v="Revenue"/>
    <s v="Line Item"/>
    <s v="N/A"/>
    <x v="18"/>
    <x v="18"/>
    <m/>
    <m/>
    <m/>
  </r>
  <r>
    <n v="1098"/>
    <x v="7"/>
    <s v="Revenue"/>
    <s v="Line Item"/>
    <s v="N/A"/>
    <x v="19"/>
    <x v="19"/>
    <m/>
    <m/>
    <m/>
  </r>
  <r>
    <n v="1099"/>
    <x v="7"/>
    <s v="Revenue"/>
    <s v="Line Item"/>
    <s v="N/A"/>
    <x v="20"/>
    <x v="20"/>
    <m/>
    <m/>
    <m/>
  </r>
  <r>
    <n v="1100"/>
    <x v="7"/>
    <s v="Revenue"/>
    <s v="Line Item"/>
    <s v="N/A"/>
    <x v="21"/>
    <x v="21"/>
    <m/>
    <m/>
    <m/>
  </r>
  <r>
    <n v="1101"/>
    <x v="7"/>
    <s v="Revenue"/>
    <s v="Line Item"/>
    <s v="N/A"/>
    <x v="22"/>
    <x v="22"/>
    <m/>
    <m/>
    <m/>
  </r>
  <r>
    <n v="1102"/>
    <x v="7"/>
    <s v="Revenue"/>
    <s v="Line Item"/>
    <s v="N/A"/>
    <x v="23"/>
    <x v="23"/>
    <m/>
    <m/>
    <m/>
  </r>
  <r>
    <n v="1103"/>
    <x v="7"/>
    <s v="Revenue"/>
    <s v="Line Item"/>
    <s v="N/A"/>
    <x v="24"/>
    <x v="24"/>
    <m/>
    <m/>
    <m/>
  </r>
  <r>
    <n v="1104"/>
    <x v="7"/>
    <s v="Revenue"/>
    <s v="Line Item"/>
    <s v="N/A"/>
    <x v="25"/>
    <x v="25"/>
    <m/>
    <m/>
    <m/>
  </r>
  <r>
    <n v="1105"/>
    <x v="7"/>
    <s v="Revenue"/>
    <s v="Line Item"/>
    <s v="N/A"/>
    <x v="26"/>
    <x v="26"/>
    <m/>
    <m/>
    <m/>
  </r>
  <r>
    <n v="1106"/>
    <x v="7"/>
    <s v="Revenue"/>
    <s v="Line Item"/>
    <s v="N/A"/>
    <x v="27"/>
    <x v="27"/>
    <m/>
    <m/>
    <m/>
  </r>
  <r>
    <n v="1107"/>
    <x v="7"/>
    <s v="Revenue"/>
    <s v="Line Item"/>
    <s v="N/A"/>
    <x v="28"/>
    <x v="28"/>
    <m/>
    <m/>
    <m/>
  </r>
  <r>
    <n v="1108"/>
    <x v="7"/>
    <s v="Revenue"/>
    <s v="Line Item"/>
    <s v="N/A"/>
    <x v="29"/>
    <x v="29"/>
    <m/>
    <m/>
    <m/>
  </r>
  <r>
    <n v="1109"/>
    <x v="7"/>
    <s v="Revenue"/>
    <s v="Line Item"/>
    <s v="N/A"/>
    <x v="30"/>
    <x v="30"/>
    <m/>
    <m/>
    <m/>
  </r>
  <r>
    <n v="1110"/>
    <x v="7"/>
    <s v="Revenue"/>
    <s v="Line Item"/>
    <s v="N/A"/>
    <x v="31"/>
    <x v="31"/>
    <m/>
    <m/>
    <m/>
  </r>
  <r>
    <n v="1111"/>
    <x v="7"/>
    <s v="Revenue"/>
    <s v="Line Item"/>
    <s v="N/A"/>
    <x v="32"/>
    <x v="32"/>
    <m/>
    <m/>
    <m/>
  </r>
  <r>
    <n v="1112"/>
    <x v="7"/>
    <s v="Revenue"/>
    <s v="Line Item"/>
    <s v="N/A"/>
    <x v="33"/>
    <x v="33"/>
    <m/>
    <m/>
    <m/>
  </r>
  <r>
    <n v="1113"/>
    <x v="7"/>
    <s v="Revenue"/>
    <s v="Line Item"/>
    <s v="N/A"/>
    <x v="34"/>
    <x v="34"/>
    <m/>
    <m/>
    <m/>
  </r>
  <r>
    <n v="1114"/>
    <x v="7"/>
    <s v="Revenue"/>
    <s v="Line Item"/>
    <s v="N/A"/>
    <x v="35"/>
    <x v="35"/>
    <m/>
    <m/>
    <m/>
  </r>
  <r>
    <n v="1115"/>
    <x v="7"/>
    <s v="Revenue"/>
    <s v="Line Item"/>
    <s v="N/A"/>
    <x v="36"/>
    <x v="36"/>
    <m/>
    <m/>
    <m/>
  </r>
  <r>
    <n v="1116"/>
    <x v="7"/>
    <s v="Revenue"/>
    <s v="Line Item"/>
    <s v="N/A"/>
    <x v="37"/>
    <x v="37"/>
    <m/>
    <m/>
    <m/>
  </r>
  <r>
    <n v="1117"/>
    <x v="7"/>
    <s v="Revenue"/>
    <s v="Line Item"/>
    <s v="N/A"/>
    <x v="38"/>
    <x v="38"/>
    <m/>
    <m/>
    <m/>
  </r>
  <r>
    <n v="1118"/>
    <x v="7"/>
    <s v="Revenue"/>
    <s v="Line Item"/>
    <s v="N/A"/>
    <x v="39"/>
    <x v="39"/>
    <m/>
    <m/>
    <m/>
  </r>
  <r>
    <n v="1119"/>
    <x v="7"/>
    <s v="Revenue"/>
    <s v="Line Item"/>
    <s v="N/A"/>
    <x v="40"/>
    <x v="40"/>
    <m/>
    <m/>
    <m/>
  </r>
  <r>
    <n v="1120"/>
    <x v="7"/>
    <s v="Revenue"/>
    <s v="Line Item"/>
    <s v="N/A"/>
    <x v="41"/>
    <x v="41"/>
    <m/>
    <m/>
    <m/>
  </r>
  <r>
    <n v="1121"/>
    <x v="7"/>
    <s v="Revenue"/>
    <s v="Total"/>
    <s v="N/A"/>
    <x v="42"/>
    <x v="42"/>
    <m/>
    <n v="63299"/>
    <m/>
  </r>
  <r>
    <n v="1122"/>
    <x v="7"/>
    <s v="Revenue"/>
    <s v="Line Item"/>
    <s v="N/A"/>
    <x v="43"/>
    <x v="43"/>
    <m/>
    <m/>
    <m/>
  </r>
  <r>
    <n v="1123"/>
    <x v="7"/>
    <s v="Revenue"/>
    <s v="Line Item"/>
    <s v="N/A"/>
    <x v="44"/>
    <x v="44"/>
    <m/>
    <m/>
    <m/>
  </r>
  <r>
    <n v="1124"/>
    <x v="7"/>
    <s v="Revenue"/>
    <s v="Line Item"/>
    <s v="N/A"/>
    <x v="45"/>
    <x v="45"/>
    <m/>
    <m/>
    <m/>
  </r>
  <r>
    <n v="1125"/>
    <x v="7"/>
    <s v="Revenue"/>
    <s v="Line Item"/>
    <s v="N/A"/>
    <x v="46"/>
    <x v="46"/>
    <m/>
    <m/>
    <m/>
  </r>
  <r>
    <n v="1126"/>
    <x v="7"/>
    <s v="Revenue"/>
    <s v="Line Item"/>
    <s v="N/A"/>
    <x v="47"/>
    <x v="47"/>
    <m/>
    <m/>
    <m/>
  </r>
  <r>
    <n v="1127"/>
    <x v="7"/>
    <s v="Revenue"/>
    <s v="Line Item"/>
    <s v="N/A"/>
    <x v="48"/>
    <x v="48"/>
    <m/>
    <m/>
    <m/>
  </r>
  <r>
    <n v="1128"/>
    <x v="7"/>
    <s v="Revenue"/>
    <s v="Line Item"/>
    <s v="N/A"/>
    <x v="49"/>
    <x v="49"/>
    <m/>
    <m/>
    <m/>
  </r>
  <r>
    <n v="1129"/>
    <x v="7"/>
    <s v="Revenue"/>
    <s v="Line Item"/>
    <s v="N/A"/>
    <x v="50"/>
    <x v="50"/>
    <m/>
    <m/>
    <m/>
  </r>
  <r>
    <n v="1130"/>
    <x v="7"/>
    <s v="Revenue"/>
    <s v="Line Item"/>
    <s v="N/A"/>
    <x v="51"/>
    <x v="51"/>
    <m/>
    <m/>
    <m/>
  </r>
  <r>
    <n v="1131"/>
    <x v="7"/>
    <s v="Revenue"/>
    <s v="Total"/>
    <s v="N/A"/>
    <x v="52"/>
    <x v="52"/>
    <m/>
    <n v="63299"/>
    <m/>
  </r>
  <r>
    <n v="1132"/>
    <x v="7"/>
    <s v="Salary Expense"/>
    <s v="Line Item"/>
    <s v="Management"/>
    <x v="53"/>
    <x v="53"/>
    <n v="0.2"/>
    <n v="5019"/>
    <n v="25095"/>
  </r>
  <r>
    <n v="1133"/>
    <x v="7"/>
    <s v="Salary Expense"/>
    <s v="Line Item"/>
    <s v="Management"/>
    <x v="54"/>
    <x v="54"/>
    <m/>
    <m/>
    <e v="#DIV/0!"/>
  </r>
  <r>
    <n v="1134"/>
    <x v="7"/>
    <s v="Salary Expense"/>
    <s v="Line Item"/>
    <s v="Management"/>
    <x v="55"/>
    <x v="55"/>
    <m/>
    <m/>
    <e v="#DIV/0!"/>
  </r>
  <r>
    <n v="1135"/>
    <x v="7"/>
    <s v="Salary Expense"/>
    <s v="Line Item"/>
    <s v="Management"/>
    <x v="56"/>
    <x v="56"/>
    <m/>
    <m/>
    <e v="#DIV/0!"/>
  </r>
  <r>
    <n v="1136"/>
    <x v="7"/>
    <s v="Salary Expense"/>
    <s v="Line Item"/>
    <s v="Direct Care"/>
    <x v="57"/>
    <x v="57"/>
    <m/>
    <m/>
    <e v="#DIV/0!"/>
  </r>
  <r>
    <n v="1137"/>
    <x v="7"/>
    <s v="Salary Expense"/>
    <s v="Line Item"/>
    <s v="Direct Care"/>
    <x v="58"/>
    <x v="58"/>
    <m/>
    <m/>
    <e v="#DIV/0!"/>
  </r>
  <r>
    <n v="1138"/>
    <x v="7"/>
    <s v="Salary Expense"/>
    <s v="Line Item"/>
    <s v="Direct Care"/>
    <x v="59"/>
    <x v="59"/>
    <m/>
    <m/>
    <e v="#DIV/0!"/>
  </r>
  <r>
    <n v="1139"/>
    <x v="7"/>
    <s v="Salary Expense"/>
    <s v="Line Item"/>
    <s v="Direct Care"/>
    <x v="60"/>
    <x v="60"/>
    <m/>
    <m/>
    <e v="#DIV/0!"/>
  </r>
  <r>
    <n v="1140"/>
    <x v="7"/>
    <s v="Salary Expense"/>
    <s v="Line Item"/>
    <s v="Direct Care"/>
    <x v="61"/>
    <x v="61"/>
    <m/>
    <m/>
    <e v="#DIV/0!"/>
  </r>
  <r>
    <n v="1141"/>
    <x v="7"/>
    <s v="Salary Expense"/>
    <s v="Line Item"/>
    <s v="Direct Care"/>
    <x v="62"/>
    <x v="62"/>
    <m/>
    <m/>
    <e v="#DIV/0!"/>
  </r>
  <r>
    <n v="1142"/>
    <x v="7"/>
    <s v="Salary Expense"/>
    <s v="Line Item"/>
    <s v="Direct Care"/>
    <x v="63"/>
    <x v="63"/>
    <m/>
    <m/>
    <e v="#DIV/0!"/>
  </r>
  <r>
    <n v="1143"/>
    <x v="7"/>
    <s v="Salary Expense"/>
    <s v="Line Item"/>
    <s v="Direct Care"/>
    <x v="64"/>
    <x v="64"/>
    <m/>
    <m/>
    <e v="#DIV/0!"/>
  </r>
  <r>
    <n v="1144"/>
    <x v="7"/>
    <s v="Salary Expense"/>
    <s v="Line Item"/>
    <s v="Direct Care"/>
    <x v="65"/>
    <x v="65"/>
    <m/>
    <m/>
    <e v="#DIV/0!"/>
  </r>
  <r>
    <n v="1145"/>
    <x v="7"/>
    <s v="Salary Expense"/>
    <s v="Line Item"/>
    <s v="Direct Care"/>
    <x v="66"/>
    <x v="66"/>
    <m/>
    <m/>
    <e v="#DIV/0!"/>
  </r>
  <r>
    <n v="1146"/>
    <x v="7"/>
    <s v="Salary Expense"/>
    <s v="Line Item"/>
    <s v="Direct Care"/>
    <x v="67"/>
    <x v="67"/>
    <m/>
    <m/>
    <e v="#DIV/0!"/>
  </r>
  <r>
    <n v="1147"/>
    <x v="7"/>
    <s v="Salary Expense"/>
    <s v="Line Item"/>
    <s v="Direct Care"/>
    <x v="68"/>
    <x v="68"/>
    <m/>
    <m/>
    <e v="#DIV/0!"/>
  </r>
  <r>
    <n v="1148"/>
    <x v="7"/>
    <s v="Salary Expense"/>
    <s v="Line Item"/>
    <s v="Direct Care"/>
    <x v="69"/>
    <x v="69"/>
    <m/>
    <m/>
    <e v="#DIV/0!"/>
  </r>
  <r>
    <n v="1149"/>
    <x v="7"/>
    <s v="Salary Expense"/>
    <s v="Line Item"/>
    <s v="Direct Care"/>
    <x v="70"/>
    <x v="70"/>
    <m/>
    <m/>
    <e v="#DIV/0!"/>
  </r>
  <r>
    <n v="1150"/>
    <x v="7"/>
    <s v="Salary Expense"/>
    <s v="Line Item"/>
    <s v="Direct Care"/>
    <x v="71"/>
    <x v="71"/>
    <m/>
    <m/>
    <e v="#DIV/0!"/>
  </r>
  <r>
    <n v="1151"/>
    <x v="7"/>
    <s v="Salary Expense"/>
    <s v="Line Item"/>
    <s v="Direct Care"/>
    <x v="72"/>
    <x v="72"/>
    <m/>
    <m/>
    <e v="#DIV/0!"/>
  </r>
  <r>
    <n v="1152"/>
    <x v="7"/>
    <s v="Salary Expense"/>
    <s v="Line Item"/>
    <s v="Direct Care"/>
    <x v="73"/>
    <x v="73"/>
    <m/>
    <m/>
    <e v="#DIV/0!"/>
  </r>
  <r>
    <n v="1153"/>
    <x v="7"/>
    <s v="Salary Expense"/>
    <s v="Line Item"/>
    <s v="Direct Care"/>
    <x v="74"/>
    <x v="74"/>
    <m/>
    <m/>
    <e v="#DIV/0!"/>
  </r>
  <r>
    <n v="1154"/>
    <x v="7"/>
    <s v="Salary Expense"/>
    <s v="Line Item"/>
    <s v="Direct Care"/>
    <x v="75"/>
    <x v="75"/>
    <m/>
    <m/>
    <e v="#DIV/0!"/>
  </r>
  <r>
    <n v="1155"/>
    <x v="7"/>
    <s v="Salary Expense"/>
    <s v="Line Item"/>
    <s v="Direct Care"/>
    <x v="76"/>
    <x v="76"/>
    <m/>
    <m/>
    <e v="#DIV/0!"/>
  </r>
  <r>
    <n v="1156"/>
    <x v="7"/>
    <s v="Salary Expense"/>
    <s v="Line Item"/>
    <s v="Direct Care"/>
    <x v="77"/>
    <x v="77"/>
    <m/>
    <m/>
    <e v="#DIV/0!"/>
  </r>
  <r>
    <n v="1157"/>
    <x v="7"/>
    <s v="Salary Expense"/>
    <s v="Line Item"/>
    <s v="Direct Care"/>
    <x v="78"/>
    <x v="78"/>
    <m/>
    <m/>
    <e v="#DIV/0!"/>
  </r>
  <r>
    <n v="1158"/>
    <x v="7"/>
    <s v="Salary Expense"/>
    <s v="Line Item"/>
    <s v="Direct Care"/>
    <x v="79"/>
    <x v="79"/>
    <m/>
    <m/>
    <e v="#DIV/0!"/>
  </r>
  <r>
    <n v="1159"/>
    <x v="7"/>
    <s v="Salary Expense"/>
    <s v="Line Item"/>
    <s v="Direct Care"/>
    <x v="80"/>
    <x v="80"/>
    <m/>
    <m/>
    <e v="#DIV/0!"/>
  </r>
  <r>
    <n v="1160"/>
    <x v="7"/>
    <s v="Salary Expense"/>
    <s v="Line Item"/>
    <s v="Direct Care"/>
    <x v="81"/>
    <x v="81"/>
    <m/>
    <m/>
    <e v="#DIV/0!"/>
  </r>
  <r>
    <n v="1161"/>
    <x v="7"/>
    <s v="Salary Expense"/>
    <s v="Line Item"/>
    <s v="Direct Care"/>
    <x v="82"/>
    <x v="82"/>
    <n v="1"/>
    <n v="31210"/>
    <n v="31210"/>
  </r>
  <r>
    <n v="1162"/>
    <x v="7"/>
    <s v="Salary Expense"/>
    <s v="Line Item"/>
    <s v="Direct Care"/>
    <x v="83"/>
    <x v="83"/>
    <m/>
    <m/>
    <e v="#DIV/0!"/>
  </r>
  <r>
    <n v="1163"/>
    <x v="7"/>
    <s v="Salary Expense"/>
    <s v="Line Item"/>
    <s v="Direct Care"/>
    <x v="84"/>
    <x v="84"/>
    <m/>
    <m/>
    <e v="#DIV/0!"/>
  </r>
  <r>
    <n v="1164"/>
    <x v="7"/>
    <s v="Salary Expense"/>
    <s v="Line Item"/>
    <s v="Direct Care"/>
    <x v="85"/>
    <x v="85"/>
    <m/>
    <m/>
    <e v="#DIV/0!"/>
  </r>
  <r>
    <n v="1165"/>
    <x v="7"/>
    <s v="Salary Expense"/>
    <s v="Line Item"/>
    <s v="Direct Care"/>
    <x v="86"/>
    <x v="86"/>
    <m/>
    <m/>
    <e v="#DIV/0!"/>
  </r>
  <r>
    <n v="1166"/>
    <x v="7"/>
    <s v="Salary Expense"/>
    <s v="Line Item"/>
    <s v="Clerical/Support"/>
    <x v="87"/>
    <x v="87"/>
    <m/>
    <m/>
    <e v="#DIV/0!"/>
  </r>
  <r>
    <n v="1167"/>
    <x v="7"/>
    <s v="Salary Expense"/>
    <s v="Line Item"/>
    <s v="Clerical/Support"/>
    <x v="88"/>
    <x v="88"/>
    <m/>
    <m/>
    <e v="#DIV/0!"/>
  </r>
  <r>
    <n v="1168"/>
    <x v="7"/>
    <s v="Salary Expense"/>
    <s v="Line Item"/>
    <s v="Clerical/Support"/>
    <x v="89"/>
    <x v="89"/>
    <m/>
    <m/>
    <e v="#DIV/0!"/>
  </r>
  <r>
    <n v="1169"/>
    <x v="7"/>
    <s v="Salary Expense"/>
    <s v="Line Item"/>
    <s v="N/A"/>
    <x v="90"/>
    <x v="90"/>
    <s v="XXXXXX"/>
    <m/>
    <e v="#VALUE!"/>
  </r>
  <r>
    <n v="1170"/>
    <x v="7"/>
    <s v="Salary Expense"/>
    <s v="Total"/>
    <s v="N/A"/>
    <x v="91"/>
    <x v="91"/>
    <n v="1.2"/>
    <n v="36229"/>
    <n v="30190.833333333336"/>
  </r>
  <r>
    <n v="1171"/>
    <x v="7"/>
    <s v="Expense"/>
    <s v="Total"/>
    <s v="N/A"/>
    <x v="92"/>
    <x v="92"/>
    <n v="1.2"/>
    <n v="36229"/>
    <m/>
  </r>
  <r>
    <n v="1172"/>
    <x v="7"/>
    <s v="Expense"/>
    <s v="Line Item"/>
    <s v="N/A"/>
    <x v="93"/>
    <x v="93"/>
    <m/>
    <m/>
    <m/>
  </r>
  <r>
    <n v="1173"/>
    <x v="7"/>
    <s v="Expense"/>
    <s v="Line Item"/>
    <s v="N/A"/>
    <x v="94"/>
    <x v="94"/>
    <m/>
    <m/>
    <m/>
  </r>
  <r>
    <n v="1174"/>
    <x v="7"/>
    <s v="Expense"/>
    <s v="Line Item"/>
    <s v="N/A"/>
    <x v="95"/>
    <x v="95"/>
    <m/>
    <m/>
    <m/>
  </r>
  <r>
    <n v="1175"/>
    <x v="7"/>
    <s v="Expense"/>
    <s v="Line Item"/>
    <s v="N/A"/>
    <x v="96"/>
    <x v="96"/>
    <m/>
    <m/>
    <m/>
  </r>
  <r>
    <n v="1176"/>
    <x v="7"/>
    <s v="Expense"/>
    <s v="Total"/>
    <s v="N/A"/>
    <x v="97"/>
    <x v="97"/>
    <n v="0"/>
    <n v="0"/>
    <m/>
  </r>
  <r>
    <n v="1177"/>
    <x v="7"/>
    <s v="Expense"/>
    <s v="Line Item"/>
    <s v="N/A"/>
    <x v="98"/>
    <x v="98"/>
    <m/>
    <m/>
    <m/>
  </r>
  <r>
    <n v="1178"/>
    <x v="7"/>
    <s v="Expense"/>
    <s v="Total"/>
    <s v="N/A"/>
    <x v="99"/>
    <x v="99"/>
    <n v="1.2"/>
    <n v="36229"/>
    <m/>
  </r>
  <r>
    <n v="1179"/>
    <x v="7"/>
    <s v="Expense"/>
    <s v="Line Item"/>
    <s v="N/A"/>
    <x v="100"/>
    <x v="100"/>
    <m/>
    <n v="6026"/>
    <m/>
  </r>
  <r>
    <n v="1180"/>
    <x v="7"/>
    <s v="Expense"/>
    <s v="Line Item"/>
    <s v="N/A"/>
    <x v="101"/>
    <x v="101"/>
    <m/>
    <n v="10318"/>
    <m/>
  </r>
  <r>
    <n v="1181"/>
    <x v="7"/>
    <s v="Expense"/>
    <s v="Line Item"/>
    <s v="N/A"/>
    <x v="102"/>
    <x v="102"/>
    <m/>
    <m/>
    <m/>
  </r>
  <r>
    <n v="1182"/>
    <x v="7"/>
    <s v="Expense"/>
    <s v="Total"/>
    <s v="N/A"/>
    <x v="103"/>
    <x v="103"/>
    <m/>
    <n v="52573"/>
    <m/>
  </r>
  <r>
    <n v="1183"/>
    <x v="7"/>
    <s v="Expense"/>
    <s v="Line Item"/>
    <s v="N/A"/>
    <x v="104"/>
    <x v="104"/>
    <m/>
    <m/>
    <m/>
  </r>
  <r>
    <n v="1184"/>
    <x v="7"/>
    <s v="Expense"/>
    <s v="Line Item"/>
    <s v="N/A"/>
    <x v="105"/>
    <x v="105"/>
    <m/>
    <n v="602"/>
    <m/>
  </r>
  <r>
    <n v="1185"/>
    <x v="7"/>
    <s v="Expense"/>
    <s v="Line Item"/>
    <s v="N/A"/>
    <x v="106"/>
    <x v="106"/>
    <m/>
    <n v="1046"/>
    <m/>
  </r>
  <r>
    <n v="1186"/>
    <x v="7"/>
    <s v="Expense"/>
    <s v="Line Item"/>
    <s v="N/A"/>
    <x v="107"/>
    <x v="107"/>
    <m/>
    <n v="931"/>
    <m/>
  </r>
  <r>
    <n v="1187"/>
    <x v="7"/>
    <s v="Expense"/>
    <s v="Total"/>
    <s v="N/A"/>
    <x v="108"/>
    <x v="108"/>
    <m/>
    <n v="2579"/>
    <m/>
  </r>
  <r>
    <n v="1188"/>
    <x v="7"/>
    <s v="Expense"/>
    <s v="Line Item"/>
    <s v="N/A"/>
    <x v="109"/>
    <x v="109"/>
    <m/>
    <m/>
    <m/>
  </r>
  <r>
    <n v="1189"/>
    <x v="7"/>
    <s v="Expense"/>
    <s v="Line Item"/>
    <s v="N/A"/>
    <x v="110"/>
    <x v="110"/>
    <m/>
    <m/>
    <m/>
  </r>
  <r>
    <n v="1190"/>
    <x v="7"/>
    <s v="Expense"/>
    <s v="Line Item"/>
    <s v="N/A"/>
    <x v="111"/>
    <x v="111"/>
    <m/>
    <m/>
    <m/>
  </r>
  <r>
    <n v="1191"/>
    <x v="7"/>
    <s v="Expense"/>
    <s v="Line Item"/>
    <s v="N/A"/>
    <x v="112"/>
    <x v="112"/>
    <m/>
    <m/>
    <m/>
  </r>
  <r>
    <n v="1192"/>
    <x v="7"/>
    <s v="Expense"/>
    <s v="Line Item"/>
    <s v="N/A"/>
    <x v="113"/>
    <x v="113"/>
    <m/>
    <n v="500"/>
    <m/>
  </r>
  <r>
    <n v="1193"/>
    <x v="7"/>
    <s v="Expense"/>
    <s v="Line Item"/>
    <s v="N/A"/>
    <x v="114"/>
    <x v="114"/>
    <m/>
    <n v="1555"/>
    <m/>
  </r>
  <r>
    <n v="1194"/>
    <x v="7"/>
    <s v="Expense"/>
    <s v="Line Item"/>
    <s v="N/A"/>
    <x v="115"/>
    <x v="115"/>
    <m/>
    <m/>
    <m/>
  </r>
  <r>
    <n v="1195"/>
    <x v="7"/>
    <s v="Expense"/>
    <s v="Line Item"/>
    <s v="N/A"/>
    <x v="116"/>
    <x v="116"/>
    <m/>
    <m/>
    <m/>
  </r>
  <r>
    <n v="1196"/>
    <x v="7"/>
    <s v="Expense"/>
    <s v="Line Item"/>
    <s v="N/A"/>
    <x v="117"/>
    <x v="117"/>
    <m/>
    <m/>
    <m/>
  </r>
  <r>
    <n v="1197"/>
    <x v="7"/>
    <s v="Expense"/>
    <s v="Line Item"/>
    <s v="N/A"/>
    <x v="118"/>
    <x v="118"/>
    <m/>
    <m/>
    <m/>
  </r>
  <r>
    <n v="1198"/>
    <x v="7"/>
    <s v="Expense"/>
    <s v="Line Item"/>
    <s v="N/A"/>
    <x v="119"/>
    <x v="119"/>
    <m/>
    <m/>
    <m/>
  </r>
  <r>
    <n v="1199"/>
    <x v="7"/>
    <s v="Expense"/>
    <s v="Line Item"/>
    <s v="N/A"/>
    <x v="120"/>
    <x v="120"/>
    <m/>
    <m/>
    <m/>
  </r>
  <r>
    <n v="1200"/>
    <x v="7"/>
    <s v="Expense"/>
    <s v="Line Item"/>
    <s v="N/A"/>
    <x v="121"/>
    <x v="121"/>
    <m/>
    <m/>
    <m/>
  </r>
  <r>
    <n v="1201"/>
    <x v="7"/>
    <s v="Expense"/>
    <s v="Line Item"/>
    <s v="N/A"/>
    <x v="122"/>
    <x v="122"/>
    <m/>
    <m/>
    <m/>
  </r>
  <r>
    <n v="1202"/>
    <x v="7"/>
    <s v="Expense"/>
    <s v="Line Item"/>
    <s v="N/A"/>
    <x v="123"/>
    <x v="123"/>
    <m/>
    <m/>
    <m/>
  </r>
  <r>
    <n v="1203"/>
    <x v="7"/>
    <s v="Expense"/>
    <s v="Line Item"/>
    <s v="N/A"/>
    <x v="124"/>
    <x v="124"/>
    <m/>
    <m/>
    <m/>
  </r>
  <r>
    <n v="1204"/>
    <x v="7"/>
    <s v="Expense"/>
    <s v="Line Item"/>
    <s v="N/A"/>
    <x v="125"/>
    <x v="125"/>
    <m/>
    <m/>
    <m/>
  </r>
  <r>
    <n v="1205"/>
    <x v="7"/>
    <s v="Expense"/>
    <s v="Line Item"/>
    <s v="N/A"/>
    <x v="126"/>
    <x v="126"/>
    <m/>
    <m/>
    <m/>
  </r>
  <r>
    <n v="1206"/>
    <x v="7"/>
    <s v="Expense"/>
    <s v="Total"/>
    <s v="N/A"/>
    <x v="127"/>
    <x v="127"/>
    <m/>
    <n v="2055"/>
    <m/>
  </r>
  <r>
    <n v="1207"/>
    <x v="7"/>
    <s v="Expense"/>
    <s v="Line Item"/>
    <s v="N/A"/>
    <x v="128"/>
    <x v="128"/>
    <m/>
    <n v="960"/>
    <m/>
  </r>
  <r>
    <n v="1208"/>
    <x v="7"/>
    <s v="Expense"/>
    <s v="Line Item"/>
    <s v="N/A"/>
    <x v="129"/>
    <x v="129"/>
    <m/>
    <n v="25"/>
    <m/>
  </r>
  <r>
    <n v="1209"/>
    <x v="7"/>
    <s v="Expense"/>
    <s v="Line Item"/>
    <s v="N/A"/>
    <x v="130"/>
    <x v="130"/>
    <m/>
    <m/>
    <m/>
  </r>
  <r>
    <n v="1210"/>
    <x v="7"/>
    <s v="Expense"/>
    <s v="Line Item"/>
    <s v="N/A"/>
    <x v="131"/>
    <x v="131"/>
    <m/>
    <m/>
    <m/>
  </r>
  <r>
    <n v="1211"/>
    <x v="7"/>
    <s v="Expense"/>
    <s v="Line Item"/>
    <s v="N/A"/>
    <x v="132"/>
    <x v="132"/>
    <m/>
    <m/>
    <m/>
  </r>
  <r>
    <n v="1212"/>
    <x v="7"/>
    <s v="Expense"/>
    <s v="Line Item"/>
    <s v="N/A"/>
    <x v="133"/>
    <x v="133"/>
    <m/>
    <m/>
    <m/>
  </r>
  <r>
    <n v="1213"/>
    <x v="7"/>
    <s v="Expense"/>
    <s v="Total"/>
    <s v="N/A"/>
    <x v="134"/>
    <x v="134"/>
    <m/>
    <n v="985"/>
    <m/>
  </r>
  <r>
    <n v="1214"/>
    <x v="7"/>
    <s v="Expense"/>
    <s v="Line Item"/>
    <s v="N/A"/>
    <x v="135"/>
    <x v="135"/>
    <m/>
    <n v="13012.098567839465"/>
    <m/>
  </r>
  <r>
    <n v="1215"/>
    <x v="7"/>
    <s v="Expense"/>
    <s v="Total"/>
    <s v="N/A"/>
    <x v="136"/>
    <x v="136"/>
    <m/>
    <n v="71204.098567839465"/>
    <m/>
  </r>
  <r>
    <n v="1216"/>
    <x v="7"/>
    <s v="Expense"/>
    <s v="Line Item"/>
    <s v="N/A"/>
    <x v="137"/>
    <x v="137"/>
    <m/>
    <m/>
    <m/>
  </r>
  <r>
    <n v="1217"/>
    <x v="7"/>
    <s v="Expense"/>
    <s v="Line Item"/>
    <s v="N/A"/>
    <x v="138"/>
    <x v="138"/>
    <m/>
    <m/>
    <m/>
  </r>
  <r>
    <n v="1218"/>
    <x v="7"/>
    <s v="Expense"/>
    <s v="Total"/>
    <s v="N/A"/>
    <x v="139"/>
    <x v="139"/>
    <m/>
    <n v="71204.098567839465"/>
    <m/>
  </r>
  <r>
    <n v="1219"/>
    <x v="7"/>
    <s v="Expense"/>
    <s v="Total"/>
    <s v="N/A"/>
    <x v="140"/>
    <x v="140"/>
    <m/>
    <n v="63299"/>
    <m/>
  </r>
  <r>
    <n v="1220"/>
    <x v="7"/>
    <s v="Expense"/>
    <s v="Line Item"/>
    <s v="N/A"/>
    <x v="141"/>
    <x v="141"/>
    <m/>
    <n v="-7905.0985678394645"/>
    <m/>
  </r>
  <r>
    <n v="1221"/>
    <x v="7"/>
    <s v="Non-Reimbursable"/>
    <s v="Line Item"/>
    <s v="N/A"/>
    <x v="142"/>
    <x v="142"/>
    <m/>
    <m/>
    <m/>
  </r>
  <r>
    <n v="1222"/>
    <x v="7"/>
    <s v="Non-Reimbursable"/>
    <s v="Line Item"/>
    <s v="N/A"/>
    <x v="143"/>
    <x v="143"/>
    <m/>
    <m/>
    <m/>
  </r>
  <r>
    <n v="1223"/>
    <x v="7"/>
    <s v="Non-Reimbursable"/>
    <s v="Line Item"/>
    <s v="N/A"/>
    <x v="144"/>
    <x v="144"/>
    <m/>
    <m/>
    <m/>
  </r>
  <r>
    <n v="1224"/>
    <x v="7"/>
    <s v="Non-Reimbursable"/>
    <s v="Line Item"/>
    <s v="N/A"/>
    <x v="145"/>
    <x v="145"/>
    <m/>
    <m/>
    <m/>
  </r>
  <r>
    <n v="1225"/>
    <x v="7"/>
    <s v="Non-Reimbursable"/>
    <s v="Line Item"/>
    <s v="N/A"/>
    <x v="146"/>
    <x v="146"/>
    <m/>
    <m/>
    <m/>
  </r>
  <r>
    <n v="1226"/>
    <x v="7"/>
    <s v="Non-Reimbursable"/>
    <s v="Line Item"/>
    <s v="N/A"/>
    <x v="147"/>
    <x v="147"/>
    <m/>
    <m/>
    <m/>
  </r>
  <r>
    <n v="1227"/>
    <x v="7"/>
    <s v="Non-Reimbursable"/>
    <s v="Line Item"/>
    <s v="N/A"/>
    <x v="148"/>
    <x v="148"/>
    <m/>
    <m/>
    <m/>
  </r>
  <r>
    <n v="1228"/>
    <x v="7"/>
    <s v="Non-Reimbursable"/>
    <s v="Total"/>
    <s v="N/A"/>
    <x v="149"/>
    <x v="149"/>
    <m/>
    <n v="0"/>
    <m/>
  </r>
  <r>
    <n v="1229"/>
    <x v="7"/>
    <s v="Non-Reimbursable"/>
    <s v="Total"/>
    <s v="N/A"/>
    <x v="150"/>
    <x v="150"/>
    <m/>
    <n v="0"/>
    <m/>
  </r>
  <r>
    <n v="1230"/>
    <x v="7"/>
    <s v="Non-Reimbursable"/>
    <s v="Line Item"/>
    <s v="N/A"/>
    <x v="151"/>
    <x v="151"/>
    <m/>
    <n v="0"/>
    <m/>
  </r>
  <r>
    <n v="1231"/>
    <x v="7"/>
    <s v="Non-Reimbursable"/>
    <s v="Line Item"/>
    <s v="N/A"/>
    <x v="152"/>
    <x v="152"/>
    <m/>
    <m/>
    <m/>
  </r>
  <r>
    <n v="1232"/>
    <x v="7"/>
    <s v="Non-Reimbursable"/>
    <s v="Line Item"/>
    <s v="N/A"/>
    <x v="153"/>
    <x v="153"/>
    <m/>
    <n v="0"/>
    <m/>
  </r>
  <r>
    <n v="1233"/>
    <x v="8"/>
    <s v="Revenue"/>
    <s v="Line Item"/>
    <s v="N/A"/>
    <x v="0"/>
    <x v="0"/>
    <m/>
    <m/>
    <m/>
  </r>
  <r>
    <n v="1234"/>
    <x v="8"/>
    <s v="Revenue"/>
    <s v="Line Item"/>
    <s v="N/A"/>
    <x v="1"/>
    <x v="1"/>
    <m/>
    <m/>
    <m/>
  </r>
  <r>
    <n v="1235"/>
    <x v="8"/>
    <s v="Revenue"/>
    <s v="Line Item"/>
    <s v="N/A"/>
    <x v="2"/>
    <x v="2"/>
    <m/>
    <m/>
    <m/>
  </r>
  <r>
    <n v="1236"/>
    <x v="8"/>
    <s v="Revenue"/>
    <s v="Total"/>
    <s v="N/A"/>
    <x v="3"/>
    <x v="3"/>
    <m/>
    <n v="0"/>
    <m/>
  </r>
  <r>
    <n v="1237"/>
    <x v="8"/>
    <s v="Revenue"/>
    <s v="Line Item"/>
    <s v="N/A"/>
    <x v="4"/>
    <x v="4"/>
    <m/>
    <m/>
    <m/>
  </r>
  <r>
    <n v="1238"/>
    <x v="8"/>
    <s v="Revenue"/>
    <s v="Line Item"/>
    <s v="N/A"/>
    <x v="5"/>
    <x v="5"/>
    <m/>
    <m/>
    <m/>
  </r>
  <r>
    <n v="1239"/>
    <x v="8"/>
    <s v="Revenue"/>
    <s v="Total"/>
    <s v="N/A"/>
    <x v="6"/>
    <x v="6"/>
    <m/>
    <n v="0"/>
    <m/>
  </r>
  <r>
    <n v="1240"/>
    <x v="8"/>
    <s v="Revenue"/>
    <s v="Line Item"/>
    <s v="N/A"/>
    <x v="7"/>
    <x v="7"/>
    <m/>
    <m/>
    <m/>
  </r>
  <r>
    <n v="1241"/>
    <x v="8"/>
    <s v="Revenue"/>
    <s v="Line Item"/>
    <s v="N/A"/>
    <x v="8"/>
    <x v="8"/>
    <m/>
    <m/>
    <m/>
  </r>
  <r>
    <n v="1242"/>
    <x v="8"/>
    <s v="Revenue"/>
    <s v="Line Item"/>
    <s v="N/A"/>
    <x v="9"/>
    <x v="9"/>
    <m/>
    <m/>
    <m/>
  </r>
  <r>
    <n v="1243"/>
    <x v="8"/>
    <s v="Revenue"/>
    <s v="Line Item"/>
    <s v="N/A"/>
    <x v="10"/>
    <x v="10"/>
    <m/>
    <n v="160875"/>
    <m/>
  </r>
  <r>
    <n v="1244"/>
    <x v="8"/>
    <s v="Revenue"/>
    <s v="Line Item"/>
    <s v="N/A"/>
    <x v="11"/>
    <x v="11"/>
    <m/>
    <m/>
    <m/>
  </r>
  <r>
    <n v="1245"/>
    <x v="8"/>
    <s v="Revenue"/>
    <s v="Line Item"/>
    <s v="N/A"/>
    <x v="12"/>
    <x v="12"/>
    <m/>
    <m/>
    <m/>
  </r>
  <r>
    <n v="1246"/>
    <x v="8"/>
    <s v="Revenue"/>
    <s v="Line Item"/>
    <s v="N/A"/>
    <x v="13"/>
    <x v="13"/>
    <m/>
    <m/>
    <m/>
  </r>
  <r>
    <n v="1247"/>
    <x v="8"/>
    <s v="Revenue"/>
    <s v="Line Item"/>
    <s v="N/A"/>
    <x v="14"/>
    <x v="14"/>
    <m/>
    <m/>
    <m/>
  </r>
  <r>
    <n v="1248"/>
    <x v="8"/>
    <s v="Revenue"/>
    <s v="Line Item"/>
    <s v="N/A"/>
    <x v="15"/>
    <x v="15"/>
    <m/>
    <m/>
    <m/>
  </r>
  <r>
    <n v="1249"/>
    <x v="8"/>
    <s v="Revenue"/>
    <s v="Line Item"/>
    <s v="N/A"/>
    <x v="16"/>
    <x v="16"/>
    <m/>
    <m/>
    <m/>
  </r>
  <r>
    <n v="1250"/>
    <x v="8"/>
    <s v="Revenue"/>
    <s v="Line Item"/>
    <s v="N/A"/>
    <x v="17"/>
    <x v="17"/>
    <m/>
    <m/>
    <m/>
  </r>
  <r>
    <n v="1251"/>
    <x v="8"/>
    <s v="Revenue"/>
    <s v="Line Item"/>
    <s v="N/A"/>
    <x v="18"/>
    <x v="18"/>
    <m/>
    <m/>
    <m/>
  </r>
  <r>
    <n v="1252"/>
    <x v="8"/>
    <s v="Revenue"/>
    <s v="Line Item"/>
    <s v="N/A"/>
    <x v="19"/>
    <x v="19"/>
    <m/>
    <m/>
    <m/>
  </r>
  <r>
    <n v="1253"/>
    <x v="8"/>
    <s v="Revenue"/>
    <s v="Line Item"/>
    <s v="N/A"/>
    <x v="20"/>
    <x v="20"/>
    <m/>
    <m/>
    <m/>
  </r>
  <r>
    <n v="1254"/>
    <x v="8"/>
    <s v="Revenue"/>
    <s v="Line Item"/>
    <s v="N/A"/>
    <x v="21"/>
    <x v="21"/>
    <m/>
    <m/>
    <m/>
  </r>
  <r>
    <n v="1255"/>
    <x v="8"/>
    <s v="Revenue"/>
    <s v="Line Item"/>
    <s v="N/A"/>
    <x v="22"/>
    <x v="22"/>
    <m/>
    <m/>
    <m/>
  </r>
  <r>
    <n v="1256"/>
    <x v="8"/>
    <s v="Revenue"/>
    <s v="Line Item"/>
    <s v="N/A"/>
    <x v="23"/>
    <x v="23"/>
    <m/>
    <m/>
    <m/>
  </r>
  <r>
    <n v="1257"/>
    <x v="8"/>
    <s v="Revenue"/>
    <s v="Line Item"/>
    <s v="N/A"/>
    <x v="24"/>
    <x v="24"/>
    <m/>
    <m/>
    <m/>
  </r>
  <r>
    <n v="1258"/>
    <x v="8"/>
    <s v="Revenue"/>
    <s v="Line Item"/>
    <s v="N/A"/>
    <x v="25"/>
    <x v="25"/>
    <m/>
    <m/>
    <m/>
  </r>
  <r>
    <n v="1259"/>
    <x v="8"/>
    <s v="Revenue"/>
    <s v="Line Item"/>
    <s v="N/A"/>
    <x v="26"/>
    <x v="26"/>
    <m/>
    <m/>
    <m/>
  </r>
  <r>
    <n v="1260"/>
    <x v="8"/>
    <s v="Revenue"/>
    <s v="Line Item"/>
    <s v="N/A"/>
    <x v="27"/>
    <x v="27"/>
    <m/>
    <m/>
    <m/>
  </r>
  <r>
    <n v="1261"/>
    <x v="8"/>
    <s v="Revenue"/>
    <s v="Line Item"/>
    <s v="N/A"/>
    <x v="28"/>
    <x v="28"/>
    <m/>
    <m/>
    <m/>
  </r>
  <r>
    <n v="1262"/>
    <x v="8"/>
    <s v="Revenue"/>
    <s v="Line Item"/>
    <s v="N/A"/>
    <x v="29"/>
    <x v="29"/>
    <m/>
    <m/>
    <m/>
  </r>
  <r>
    <n v="1263"/>
    <x v="8"/>
    <s v="Revenue"/>
    <s v="Line Item"/>
    <s v="N/A"/>
    <x v="30"/>
    <x v="30"/>
    <m/>
    <m/>
    <m/>
  </r>
  <r>
    <n v="1264"/>
    <x v="8"/>
    <s v="Revenue"/>
    <s v="Line Item"/>
    <s v="N/A"/>
    <x v="31"/>
    <x v="31"/>
    <m/>
    <m/>
    <m/>
  </r>
  <r>
    <n v="1265"/>
    <x v="8"/>
    <s v="Revenue"/>
    <s v="Line Item"/>
    <s v="N/A"/>
    <x v="32"/>
    <x v="32"/>
    <m/>
    <m/>
    <m/>
  </r>
  <r>
    <n v="1266"/>
    <x v="8"/>
    <s v="Revenue"/>
    <s v="Line Item"/>
    <s v="N/A"/>
    <x v="33"/>
    <x v="33"/>
    <m/>
    <m/>
    <m/>
  </r>
  <r>
    <n v="1267"/>
    <x v="8"/>
    <s v="Revenue"/>
    <s v="Line Item"/>
    <s v="N/A"/>
    <x v="34"/>
    <x v="34"/>
    <m/>
    <m/>
    <m/>
  </r>
  <r>
    <n v="1268"/>
    <x v="8"/>
    <s v="Revenue"/>
    <s v="Line Item"/>
    <s v="N/A"/>
    <x v="35"/>
    <x v="35"/>
    <m/>
    <m/>
    <m/>
  </r>
  <r>
    <n v="1269"/>
    <x v="8"/>
    <s v="Revenue"/>
    <s v="Line Item"/>
    <s v="N/A"/>
    <x v="36"/>
    <x v="36"/>
    <m/>
    <m/>
    <m/>
  </r>
  <r>
    <n v="1270"/>
    <x v="8"/>
    <s v="Revenue"/>
    <s v="Line Item"/>
    <s v="N/A"/>
    <x v="37"/>
    <x v="37"/>
    <m/>
    <m/>
    <m/>
  </r>
  <r>
    <n v="1271"/>
    <x v="8"/>
    <s v="Revenue"/>
    <s v="Line Item"/>
    <s v="N/A"/>
    <x v="38"/>
    <x v="38"/>
    <m/>
    <m/>
    <m/>
  </r>
  <r>
    <n v="1272"/>
    <x v="8"/>
    <s v="Revenue"/>
    <s v="Line Item"/>
    <s v="N/A"/>
    <x v="39"/>
    <x v="39"/>
    <m/>
    <m/>
    <m/>
  </r>
  <r>
    <n v="1273"/>
    <x v="8"/>
    <s v="Revenue"/>
    <s v="Line Item"/>
    <s v="N/A"/>
    <x v="40"/>
    <x v="40"/>
    <m/>
    <m/>
    <m/>
  </r>
  <r>
    <n v="1274"/>
    <x v="8"/>
    <s v="Revenue"/>
    <s v="Line Item"/>
    <s v="N/A"/>
    <x v="41"/>
    <x v="41"/>
    <m/>
    <m/>
    <m/>
  </r>
  <r>
    <n v="1275"/>
    <x v="8"/>
    <s v="Revenue"/>
    <s v="Total"/>
    <s v="N/A"/>
    <x v="42"/>
    <x v="42"/>
    <m/>
    <n v="160875"/>
    <m/>
  </r>
  <r>
    <n v="1276"/>
    <x v="8"/>
    <s v="Revenue"/>
    <s v="Line Item"/>
    <s v="N/A"/>
    <x v="43"/>
    <x v="43"/>
    <m/>
    <m/>
    <m/>
  </r>
  <r>
    <n v="1277"/>
    <x v="8"/>
    <s v="Revenue"/>
    <s v="Line Item"/>
    <s v="N/A"/>
    <x v="44"/>
    <x v="44"/>
    <m/>
    <m/>
    <m/>
  </r>
  <r>
    <n v="1278"/>
    <x v="8"/>
    <s v="Revenue"/>
    <s v="Line Item"/>
    <s v="N/A"/>
    <x v="45"/>
    <x v="45"/>
    <m/>
    <m/>
    <m/>
  </r>
  <r>
    <n v="1279"/>
    <x v="8"/>
    <s v="Revenue"/>
    <s v="Line Item"/>
    <s v="N/A"/>
    <x v="46"/>
    <x v="46"/>
    <m/>
    <m/>
    <m/>
  </r>
  <r>
    <n v="1280"/>
    <x v="8"/>
    <s v="Revenue"/>
    <s v="Line Item"/>
    <s v="N/A"/>
    <x v="47"/>
    <x v="47"/>
    <m/>
    <m/>
    <m/>
  </r>
  <r>
    <n v="1281"/>
    <x v="8"/>
    <s v="Revenue"/>
    <s v="Line Item"/>
    <s v="N/A"/>
    <x v="48"/>
    <x v="48"/>
    <m/>
    <m/>
    <m/>
  </r>
  <r>
    <n v="1282"/>
    <x v="8"/>
    <s v="Revenue"/>
    <s v="Line Item"/>
    <s v="N/A"/>
    <x v="49"/>
    <x v="49"/>
    <m/>
    <m/>
    <m/>
  </r>
  <r>
    <n v="1283"/>
    <x v="8"/>
    <s v="Revenue"/>
    <s v="Line Item"/>
    <s v="N/A"/>
    <x v="50"/>
    <x v="50"/>
    <m/>
    <m/>
    <m/>
  </r>
  <r>
    <n v="1284"/>
    <x v="8"/>
    <s v="Revenue"/>
    <s v="Line Item"/>
    <s v="N/A"/>
    <x v="51"/>
    <x v="51"/>
    <m/>
    <m/>
    <m/>
  </r>
  <r>
    <n v="1285"/>
    <x v="8"/>
    <s v="Revenue"/>
    <s v="Total"/>
    <s v="N/A"/>
    <x v="52"/>
    <x v="52"/>
    <m/>
    <n v="160875"/>
    <m/>
  </r>
  <r>
    <n v="1286"/>
    <x v="8"/>
    <s v="Salary Expense"/>
    <s v="Line Item"/>
    <s v="Management"/>
    <x v="53"/>
    <x v="53"/>
    <n v="0.625"/>
    <n v="56250"/>
    <n v="90000"/>
  </r>
  <r>
    <n v="1287"/>
    <x v="8"/>
    <s v="Salary Expense"/>
    <s v="Line Item"/>
    <s v="Management"/>
    <x v="54"/>
    <x v="54"/>
    <m/>
    <m/>
    <e v="#DIV/0!"/>
  </r>
  <r>
    <n v="1288"/>
    <x v="8"/>
    <s v="Salary Expense"/>
    <s v="Line Item"/>
    <s v="Management"/>
    <x v="55"/>
    <x v="55"/>
    <m/>
    <m/>
    <e v="#DIV/0!"/>
  </r>
  <r>
    <n v="1289"/>
    <x v="8"/>
    <s v="Salary Expense"/>
    <s v="Line Item"/>
    <s v="Management"/>
    <x v="56"/>
    <x v="56"/>
    <m/>
    <m/>
    <e v="#DIV/0!"/>
  </r>
  <r>
    <n v="1290"/>
    <x v="8"/>
    <s v="Salary Expense"/>
    <s v="Line Item"/>
    <s v="Direct Care"/>
    <x v="57"/>
    <x v="57"/>
    <m/>
    <m/>
    <e v="#DIV/0!"/>
  </r>
  <r>
    <n v="1291"/>
    <x v="8"/>
    <s v="Salary Expense"/>
    <s v="Line Item"/>
    <s v="Direct Care"/>
    <x v="58"/>
    <x v="58"/>
    <m/>
    <m/>
    <e v="#DIV/0!"/>
  </r>
  <r>
    <n v="1292"/>
    <x v="8"/>
    <s v="Salary Expense"/>
    <s v="Line Item"/>
    <s v="Direct Care"/>
    <x v="59"/>
    <x v="59"/>
    <m/>
    <m/>
    <e v="#DIV/0!"/>
  </r>
  <r>
    <n v="1293"/>
    <x v="8"/>
    <s v="Salary Expense"/>
    <s v="Line Item"/>
    <s v="Direct Care"/>
    <x v="60"/>
    <x v="60"/>
    <m/>
    <m/>
    <e v="#DIV/0!"/>
  </r>
  <r>
    <n v="1294"/>
    <x v="8"/>
    <s v="Salary Expense"/>
    <s v="Line Item"/>
    <s v="Direct Care"/>
    <x v="61"/>
    <x v="61"/>
    <m/>
    <m/>
    <e v="#DIV/0!"/>
  </r>
  <r>
    <n v="1295"/>
    <x v="8"/>
    <s v="Salary Expense"/>
    <s v="Line Item"/>
    <s v="Direct Care"/>
    <x v="62"/>
    <x v="62"/>
    <m/>
    <m/>
    <e v="#DIV/0!"/>
  </r>
  <r>
    <n v="1296"/>
    <x v="8"/>
    <s v="Salary Expense"/>
    <s v="Line Item"/>
    <s v="Direct Care"/>
    <x v="63"/>
    <x v="63"/>
    <m/>
    <m/>
    <e v="#DIV/0!"/>
  </r>
  <r>
    <n v="1297"/>
    <x v="8"/>
    <s v="Salary Expense"/>
    <s v="Line Item"/>
    <s v="Direct Care"/>
    <x v="64"/>
    <x v="64"/>
    <m/>
    <m/>
    <e v="#DIV/0!"/>
  </r>
  <r>
    <n v="1298"/>
    <x v="8"/>
    <s v="Salary Expense"/>
    <s v="Line Item"/>
    <s v="Direct Care"/>
    <x v="65"/>
    <x v="65"/>
    <m/>
    <m/>
    <e v="#DIV/0!"/>
  </r>
  <r>
    <n v="1299"/>
    <x v="8"/>
    <s v="Salary Expense"/>
    <s v="Line Item"/>
    <s v="Direct Care"/>
    <x v="66"/>
    <x v="66"/>
    <m/>
    <m/>
    <e v="#DIV/0!"/>
  </r>
  <r>
    <n v="1300"/>
    <x v="8"/>
    <s v="Salary Expense"/>
    <s v="Line Item"/>
    <s v="Direct Care"/>
    <x v="67"/>
    <x v="67"/>
    <m/>
    <m/>
    <e v="#DIV/0!"/>
  </r>
  <r>
    <n v="1301"/>
    <x v="8"/>
    <s v="Salary Expense"/>
    <s v="Line Item"/>
    <s v="Direct Care"/>
    <x v="68"/>
    <x v="68"/>
    <m/>
    <m/>
    <e v="#DIV/0!"/>
  </r>
  <r>
    <n v="1302"/>
    <x v="8"/>
    <s v="Salary Expense"/>
    <s v="Line Item"/>
    <s v="Direct Care"/>
    <x v="69"/>
    <x v="69"/>
    <m/>
    <m/>
    <e v="#DIV/0!"/>
  </r>
  <r>
    <n v="1303"/>
    <x v="8"/>
    <s v="Salary Expense"/>
    <s v="Line Item"/>
    <s v="Direct Care"/>
    <x v="70"/>
    <x v="70"/>
    <m/>
    <m/>
    <e v="#DIV/0!"/>
  </r>
  <r>
    <n v="1304"/>
    <x v="8"/>
    <s v="Salary Expense"/>
    <s v="Line Item"/>
    <s v="Direct Care"/>
    <x v="71"/>
    <x v="71"/>
    <m/>
    <m/>
    <e v="#DIV/0!"/>
  </r>
  <r>
    <n v="1305"/>
    <x v="8"/>
    <s v="Salary Expense"/>
    <s v="Line Item"/>
    <s v="Direct Care"/>
    <x v="72"/>
    <x v="72"/>
    <m/>
    <m/>
    <e v="#DIV/0!"/>
  </r>
  <r>
    <n v="1306"/>
    <x v="8"/>
    <s v="Salary Expense"/>
    <s v="Line Item"/>
    <s v="Direct Care"/>
    <x v="73"/>
    <x v="73"/>
    <m/>
    <m/>
    <e v="#DIV/0!"/>
  </r>
  <r>
    <n v="1307"/>
    <x v="8"/>
    <s v="Salary Expense"/>
    <s v="Line Item"/>
    <s v="Direct Care"/>
    <x v="74"/>
    <x v="74"/>
    <m/>
    <m/>
    <e v="#DIV/0!"/>
  </r>
  <r>
    <n v="1308"/>
    <x v="8"/>
    <s v="Salary Expense"/>
    <s v="Line Item"/>
    <s v="Direct Care"/>
    <x v="75"/>
    <x v="75"/>
    <m/>
    <m/>
    <e v="#DIV/0!"/>
  </r>
  <r>
    <n v="1309"/>
    <x v="8"/>
    <s v="Salary Expense"/>
    <s v="Line Item"/>
    <s v="Direct Care"/>
    <x v="76"/>
    <x v="76"/>
    <m/>
    <m/>
    <e v="#DIV/0!"/>
  </r>
  <r>
    <n v="1310"/>
    <x v="8"/>
    <s v="Salary Expense"/>
    <s v="Line Item"/>
    <s v="Direct Care"/>
    <x v="77"/>
    <x v="77"/>
    <m/>
    <m/>
    <e v="#DIV/0!"/>
  </r>
  <r>
    <n v="1311"/>
    <x v="8"/>
    <s v="Salary Expense"/>
    <s v="Line Item"/>
    <s v="Direct Care"/>
    <x v="78"/>
    <x v="78"/>
    <m/>
    <m/>
    <e v="#DIV/0!"/>
  </r>
  <r>
    <n v="1312"/>
    <x v="8"/>
    <s v="Salary Expense"/>
    <s v="Line Item"/>
    <s v="Direct Care"/>
    <x v="79"/>
    <x v="79"/>
    <m/>
    <m/>
    <e v="#DIV/0!"/>
  </r>
  <r>
    <n v="1313"/>
    <x v="8"/>
    <s v="Salary Expense"/>
    <s v="Line Item"/>
    <s v="Direct Care"/>
    <x v="80"/>
    <x v="80"/>
    <m/>
    <m/>
    <e v="#DIV/0!"/>
  </r>
  <r>
    <n v="1314"/>
    <x v="8"/>
    <s v="Salary Expense"/>
    <s v="Line Item"/>
    <s v="Direct Care"/>
    <x v="81"/>
    <x v="81"/>
    <m/>
    <m/>
    <e v="#DIV/0!"/>
  </r>
  <r>
    <n v="1315"/>
    <x v="8"/>
    <s v="Salary Expense"/>
    <s v="Line Item"/>
    <s v="Direct Care"/>
    <x v="82"/>
    <x v="82"/>
    <m/>
    <m/>
    <e v="#DIV/0!"/>
  </r>
  <r>
    <n v="1316"/>
    <x v="8"/>
    <s v="Salary Expense"/>
    <s v="Line Item"/>
    <s v="Direct Care"/>
    <x v="83"/>
    <x v="83"/>
    <m/>
    <m/>
    <e v="#DIV/0!"/>
  </r>
  <r>
    <n v="1317"/>
    <x v="8"/>
    <s v="Salary Expense"/>
    <s v="Line Item"/>
    <s v="Direct Care"/>
    <x v="84"/>
    <x v="84"/>
    <m/>
    <m/>
    <e v="#DIV/0!"/>
  </r>
  <r>
    <n v="1318"/>
    <x v="8"/>
    <s v="Salary Expense"/>
    <s v="Line Item"/>
    <s v="Direct Care"/>
    <x v="85"/>
    <x v="85"/>
    <m/>
    <m/>
    <e v="#DIV/0!"/>
  </r>
  <r>
    <n v="1319"/>
    <x v="8"/>
    <s v="Salary Expense"/>
    <s v="Line Item"/>
    <s v="Direct Care"/>
    <x v="86"/>
    <x v="86"/>
    <n v="1.1499999999999999"/>
    <n v="33741"/>
    <n v="29340.000000000004"/>
  </r>
  <r>
    <n v="1320"/>
    <x v="8"/>
    <s v="Salary Expense"/>
    <s v="Line Item"/>
    <s v="Clerical/Support"/>
    <x v="87"/>
    <x v="87"/>
    <m/>
    <m/>
    <e v="#DIV/0!"/>
  </r>
  <r>
    <n v="1321"/>
    <x v="8"/>
    <s v="Salary Expense"/>
    <s v="Line Item"/>
    <s v="Clerical/Support"/>
    <x v="88"/>
    <x v="88"/>
    <m/>
    <m/>
    <e v="#DIV/0!"/>
  </r>
  <r>
    <n v="1322"/>
    <x v="8"/>
    <s v="Salary Expense"/>
    <s v="Line Item"/>
    <s v="Clerical/Support"/>
    <x v="89"/>
    <x v="89"/>
    <m/>
    <m/>
    <e v="#DIV/0!"/>
  </r>
  <r>
    <n v="1323"/>
    <x v="8"/>
    <s v="Salary Expense"/>
    <s v="Line Item"/>
    <s v="N/A"/>
    <x v="90"/>
    <x v="90"/>
    <s v="XXXXXX"/>
    <m/>
    <e v="#VALUE!"/>
  </r>
  <r>
    <n v="1324"/>
    <x v="8"/>
    <s v="Salary Expense"/>
    <s v="Total"/>
    <s v="N/A"/>
    <x v="91"/>
    <x v="91"/>
    <n v="1.7749999999999999"/>
    <n v="89991"/>
    <n v="50699.154929577468"/>
  </r>
  <r>
    <n v="1325"/>
    <x v="8"/>
    <s v="Expense"/>
    <s v="Total"/>
    <s v="N/A"/>
    <x v="92"/>
    <x v="92"/>
    <n v="1.7749999999999999"/>
    <n v="89991"/>
    <m/>
  </r>
  <r>
    <n v="1326"/>
    <x v="8"/>
    <s v="Expense"/>
    <s v="Line Item"/>
    <s v="N/A"/>
    <x v="93"/>
    <x v="93"/>
    <m/>
    <m/>
    <m/>
  </r>
  <r>
    <n v="1327"/>
    <x v="8"/>
    <s v="Expense"/>
    <s v="Line Item"/>
    <s v="N/A"/>
    <x v="94"/>
    <x v="94"/>
    <m/>
    <m/>
    <m/>
  </r>
  <r>
    <n v="1328"/>
    <x v="8"/>
    <s v="Expense"/>
    <s v="Line Item"/>
    <s v="N/A"/>
    <x v="95"/>
    <x v="95"/>
    <m/>
    <m/>
    <m/>
  </r>
  <r>
    <n v="1329"/>
    <x v="8"/>
    <s v="Expense"/>
    <s v="Line Item"/>
    <s v="N/A"/>
    <x v="96"/>
    <x v="96"/>
    <m/>
    <m/>
    <m/>
  </r>
  <r>
    <n v="1330"/>
    <x v="8"/>
    <s v="Expense"/>
    <s v="Total"/>
    <s v="N/A"/>
    <x v="97"/>
    <x v="97"/>
    <n v="0"/>
    <n v="0"/>
    <m/>
  </r>
  <r>
    <n v="1331"/>
    <x v="8"/>
    <s v="Expense"/>
    <s v="Line Item"/>
    <s v="N/A"/>
    <x v="98"/>
    <x v="98"/>
    <m/>
    <m/>
    <m/>
  </r>
  <r>
    <n v="1332"/>
    <x v="8"/>
    <s v="Expense"/>
    <s v="Total"/>
    <s v="N/A"/>
    <x v="99"/>
    <x v="99"/>
    <n v="1.7749999999999999"/>
    <n v="89991"/>
    <m/>
  </r>
  <r>
    <n v="1333"/>
    <x v="8"/>
    <s v="Expense"/>
    <s v="Line Item"/>
    <s v="N/A"/>
    <x v="100"/>
    <x v="100"/>
    <m/>
    <n v="9835"/>
    <m/>
  </r>
  <r>
    <n v="1334"/>
    <x v="8"/>
    <s v="Expense"/>
    <s v="Line Item"/>
    <s v="N/A"/>
    <x v="101"/>
    <x v="101"/>
    <m/>
    <n v="8643"/>
    <m/>
  </r>
  <r>
    <n v="1335"/>
    <x v="8"/>
    <s v="Expense"/>
    <s v="Line Item"/>
    <s v="N/A"/>
    <x v="102"/>
    <x v="102"/>
    <m/>
    <m/>
    <m/>
  </r>
  <r>
    <n v="1336"/>
    <x v="8"/>
    <s v="Expense"/>
    <s v="Total"/>
    <s v="N/A"/>
    <x v="103"/>
    <x v="103"/>
    <m/>
    <n v="108469"/>
    <m/>
  </r>
  <r>
    <n v="1337"/>
    <x v="8"/>
    <s v="Expense"/>
    <s v="Line Item"/>
    <s v="N/A"/>
    <x v="104"/>
    <x v="104"/>
    <m/>
    <n v="12500"/>
    <m/>
  </r>
  <r>
    <n v="1338"/>
    <x v="8"/>
    <s v="Expense"/>
    <s v="Line Item"/>
    <s v="N/A"/>
    <x v="105"/>
    <x v="105"/>
    <m/>
    <m/>
    <m/>
  </r>
  <r>
    <n v="1339"/>
    <x v="8"/>
    <s v="Expense"/>
    <s v="Line Item"/>
    <s v="N/A"/>
    <x v="106"/>
    <x v="106"/>
    <m/>
    <n v="1160"/>
    <m/>
  </r>
  <r>
    <n v="1340"/>
    <x v="8"/>
    <s v="Expense"/>
    <s v="Line Item"/>
    <s v="N/A"/>
    <x v="107"/>
    <x v="107"/>
    <m/>
    <m/>
    <m/>
  </r>
  <r>
    <n v="1341"/>
    <x v="8"/>
    <s v="Expense"/>
    <s v="Total"/>
    <s v="N/A"/>
    <x v="108"/>
    <x v="108"/>
    <m/>
    <n v="13660"/>
    <m/>
  </r>
  <r>
    <n v="1342"/>
    <x v="8"/>
    <s v="Expense"/>
    <s v="Line Item"/>
    <s v="N/A"/>
    <x v="109"/>
    <x v="109"/>
    <m/>
    <n v="5445"/>
    <m/>
  </r>
  <r>
    <n v="1343"/>
    <x v="8"/>
    <s v="Expense"/>
    <s v="Line Item"/>
    <s v="N/A"/>
    <x v="110"/>
    <x v="110"/>
    <m/>
    <m/>
    <m/>
  </r>
  <r>
    <n v="1344"/>
    <x v="8"/>
    <s v="Expense"/>
    <s v="Line Item"/>
    <s v="N/A"/>
    <x v="111"/>
    <x v="111"/>
    <m/>
    <n v="1150"/>
    <m/>
  </r>
  <r>
    <n v="1345"/>
    <x v="8"/>
    <s v="Expense"/>
    <s v="Line Item"/>
    <s v="N/A"/>
    <x v="112"/>
    <x v="112"/>
    <m/>
    <m/>
    <m/>
  </r>
  <r>
    <n v="1346"/>
    <x v="8"/>
    <s v="Expense"/>
    <s v="Line Item"/>
    <s v="N/A"/>
    <x v="113"/>
    <x v="113"/>
    <m/>
    <m/>
    <m/>
  </r>
  <r>
    <n v="1347"/>
    <x v="8"/>
    <s v="Expense"/>
    <s v="Line Item"/>
    <s v="N/A"/>
    <x v="114"/>
    <x v="114"/>
    <m/>
    <n v="6027"/>
    <m/>
  </r>
  <r>
    <n v="1348"/>
    <x v="8"/>
    <s v="Expense"/>
    <s v="Line Item"/>
    <s v="N/A"/>
    <x v="115"/>
    <x v="115"/>
    <m/>
    <n v="1868"/>
    <m/>
  </r>
  <r>
    <n v="1349"/>
    <x v="8"/>
    <s v="Expense"/>
    <s v="Line Item"/>
    <s v="N/A"/>
    <x v="116"/>
    <x v="116"/>
    <m/>
    <n v="746"/>
    <m/>
  </r>
  <r>
    <n v="1350"/>
    <x v="8"/>
    <s v="Expense"/>
    <s v="Line Item"/>
    <s v="N/A"/>
    <x v="117"/>
    <x v="117"/>
    <m/>
    <n v="234"/>
    <m/>
  </r>
  <r>
    <n v="1351"/>
    <x v="8"/>
    <s v="Expense"/>
    <s v="Line Item"/>
    <s v="N/A"/>
    <x v="118"/>
    <x v="118"/>
    <m/>
    <m/>
    <m/>
  </r>
  <r>
    <n v="1352"/>
    <x v="8"/>
    <s v="Expense"/>
    <s v="Line Item"/>
    <s v="N/A"/>
    <x v="119"/>
    <x v="119"/>
    <m/>
    <m/>
    <m/>
  </r>
  <r>
    <n v="1353"/>
    <x v="8"/>
    <s v="Expense"/>
    <s v="Line Item"/>
    <s v="N/A"/>
    <x v="120"/>
    <x v="120"/>
    <m/>
    <m/>
    <m/>
  </r>
  <r>
    <n v="1354"/>
    <x v="8"/>
    <s v="Expense"/>
    <s v="Line Item"/>
    <s v="N/A"/>
    <x v="121"/>
    <x v="121"/>
    <m/>
    <n v="2587"/>
    <m/>
  </r>
  <r>
    <n v="1355"/>
    <x v="8"/>
    <s v="Expense"/>
    <s v="Line Item"/>
    <s v="N/A"/>
    <x v="122"/>
    <x v="122"/>
    <m/>
    <m/>
    <m/>
  </r>
  <r>
    <n v="1356"/>
    <x v="8"/>
    <s v="Expense"/>
    <s v="Line Item"/>
    <s v="N/A"/>
    <x v="123"/>
    <x v="123"/>
    <m/>
    <m/>
    <m/>
  </r>
  <r>
    <n v="1357"/>
    <x v="8"/>
    <s v="Expense"/>
    <s v="Line Item"/>
    <s v="N/A"/>
    <x v="124"/>
    <x v="124"/>
    <m/>
    <n v="2736"/>
    <m/>
  </r>
  <r>
    <n v="1358"/>
    <x v="8"/>
    <s v="Expense"/>
    <s v="Line Item"/>
    <s v="N/A"/>
    <x v="125"/>
    <x v="125"/>
    <m/>
    <m/>
    <m/>
  </r>
  <r>
    <n v="1359"/>
    <x v="8"/>
    <s v="Expense"/>
    <s v="Line Item"/>
    <s v="N/A"/>
    <x v="126"/>
    <x v="126"/>
    <m/>
    <m/>
    <m/>
  </r>
  <r>
    <n v="1360"/>
    <x v="8"/>
    <s v="Expense"/>
    <s v="Total"/>
    <s v="N/A"/>
    <x v="127"/>
    <x v="127"/>
    <m/>
    <n v="20793"/>
    <m/>
  </r>
  <r>
    <n v="1361"/>
    <x v="8"/>
    <s v="Expense"/>
    <s v="Line Item"/>
    <s v="N/A"/>
    <x v="128"/>
    <x v="128"/>
    <m/>
    <m/>
    <m/>
  </r>
  <r>
    <n v="1362"/>
    <x v="8"/>
    <s v="Expense"/>
    <s v="Line Item"/>
    <s v="N/A"/>
    <x v="129"/>
    <x v="129"/>
    <m/>
    <m/>
    <m/>
  </r>
  <r>
    <n v="1363"/>
    <x v="8"/>
    <s v="Expense"/>
    <s v="Line Item"/>
    <s v="N/A"/>
    <x v="130"/>
    <x v="130"/>
    <m/>
    <m/>
    <m/>
  </r>
  <r>
    <n v="1364"/>
    <x v="8"/>
    <s v="Expense"/>
    <s v="Line Item"/>
    <s v="N/A"/>
    <x v="131"/>
    <x v="131"/>
    <m/>
    <n v="4026"/>
    <m/>
  </r>
  <r>
    <n v="1365"/>
    <x v="8"/>
    <s v="Expense"/>
    <s v="Line Item"/>
    <s v="N/A"/>
    <x v="132"/>
    <x v="132"/>
    <m/>
    <m/>
    <m/>
  </r>
  <r>
    <n v="1366"/>
    <x v="8"/>
    <s v="Expense"/>
    <s v="Line Item"/>
    <s v="N/A"/>
    <x v="133"/>
    <x v="133"/>
    <m/>
    <m/>
    <m/>
  </r>
  <r>
    <n v="1367"/>
    <x v="8"/>
    <s v="Expense"/>
    <s v="Total"/>
    <s v="N/A"/>
    <x v="134"/>
    <x v="134"/>
    <m/>
    <n v="4026"/>
    <m/>
  </r>
  <r>
    <n v="1368"/>
    <x v="8"/>
    <s v="Expense"/>
    <s v="Line Item"/>
    <s v="N/A"/>
    <x v="135"/>
    <x v="135"/>
    <m/>
    <n v="14820.956142914803"/>
    <m/>
  </r>
  <r>
    <n v="1369"/>
    <x v="8"/>
    <s v="Expense"/>
    <s v="Total"/>
    <s v="N/A"/>
    <x v="136"/>
    <x v="136"/>
    <m/>
    <n v="161768.9561429148"/>
    <m/>
  </r>
  <r>
    <n v="1370"/>
    <x v="8"/>
    <s v="Expense"/>
    <s v="Line Item"/>
    <s v="N/A"/>
    <x v="137"/>
    <x v="137"/>
    <m/>
    <m/>
    <m/>
  </r>
  <r>
    <n v="1371"/>
    <x v="8"/>
    <s v="Expense"/>
    <s v="Line Item"/>
    <s v="N/A"/>
    <x v="138"/>
    <x v="138"/>
    <m/>
    <m/>
    <m/>
  </r>
  <r>
    <n v="1372"/>
    <x v="8"/>
    <s v="Expense"/>
    <s v="Total"/>
    <s v="N/A"/>
    <x v="139"/>
    <x v="139"/>
    <m/>
    <n v="161768.9561429148"/>
    <m/>
  </r>
  <r>
    <n v="1373"/>
    <x v="8"/>
    <s v="Expense"/>
    <s v="Total"/>
    <s v="N/A"/>
    <x v="140"/>
    <x v="140"/>
    <m/>
    <n v="160875"/>
    <m/>
  </r>
  <r>
    <n v="1374"/>
    <x v="8"/>
    <s v="Expense"/>
    <s v="Line Item"/>
    <s v="N/A"/>
    <x v="141"/>
    <x v="141"/>
    <m/>
    <n v="-893.9561429148016"/>
    <m/>
  </r>
  <r>
    <n v="1375"/>
    <x v="8"/>
    <s v="Non-Reimbursable"/>
    <s v="Line Item"/>
    <s v="N/A"/>
    <x v="142"/>
    <x v="142"/>
    <m/>
    <m/>
    <m/>
  </r>
  <r>
    <n v="1376"/>
    <x v="8"/>
    <s v="Non-Reimbursable"/>
    <s v="Line Item"/>
    <s v="N/A"/>
    <x v="143"/>
    <x v="143"/>
    <m/>
    <m/>
    <m/>
  </r>
  <r>
    <n v="1377"/>
    <x v="8"/>
    <s v="Non-Reimbursable"/>
    <s v="Line Item"/>
    <s v="N/A"/>
    <x v="144"/>
    <x v="144"/>
    <m/>
    <m/>
    <m/>
  </r>
  <r>
    <n v="1378"/>
    <x v="8"/>
    <s v="Non-Reimbursable"/>
    <s v="Line Item"/>
    <s v="N/A"/>
    <x v="145"/>
    <x v="145"/>
    <m/>
    <m/>
    <m/>
  </r>
  <r>
    <n v="1379"/>
    <x v="8"/>
    <s v="Non-Reimbursable"/>
    <s v="Line Item"/>
    <s v="N/A"/>
    <x v="146"/>
    <x v="146"/>
    <m/>
    <m/>
    <m/>
  </r>
  <r>
    <n v="1380"/>
    <x v="8"/>
    <s v="Non-Reimbursable"/>
    <s v="Line Item"/>
    <s v="N/A"/>
    <x v="147"/>
    <x v="147"/>
    <m/>
    <m/>
    <m/>
  </r>
  <r>
    <n v="1381"/>
    <x v="8"/>
    <s v="Non-Reimbursable"/>
    <s v="Line Item"/>
    <s v="N/A"/>
    <x v="148"/>
    <x v="148"/>
    <m/>
    <m/>
    <m/>
  </r>
  <r>
    <n v="1382"/>
    <x v="8"/>
    <s v="Non-Reimbursable"/>
    <s v="Total"/>
    <s v="N/A"/>
    <x v="149"/>
    <x v="149"/>
    <m/>
    <n v="0"/>
    <m/>
  </r>
  <r>
    <n v="1383"/>
    <x v="8"/>
    <s v="Non-Reimbursable"/>
    <s v="Total"/>
    <s v="N/A"/>
    <x v="150"/>
    <x v="150"/>
    <m/>
    <n v="0"/>
    <m/>
  </r>
  <r>
    <n v="1384"/>
    <x v="8"/>
    <s v="Non-Reimbursable"/>
    <s v="Line Item"/>
    <s v="N/A"/>
    <x v="151"/>
    <x v="151"/>
    <m/>
    <n v="0"/>
    <m/>
  </r>
  <r>
    <n v="1385"/>
    <x v="8"/>
    <s v="Non-Reimbursable"/>
    <s v="Line Item"/>
    <s v="N/A"/>
    <x v="152"/>
    <x v="152"/>
    <m/>
    <m/>
    <m/>
  </r>
  <r>
    <n v="1386"/>
    <x v="8"/>
    <s v="Non-Reimbursable"/>
    <s v="Line Item"/>
    <s v="N/A"/>
    <x v="153"/>
    <x v="153"/>
    <m/>
    <n v="0"/>
    <m/>
  </r>
  <r>
    <n v="1387"/>
    <x v="8"/>
    <s v="Revenue"/>
    <s v="Line Item"/>
    <s v="N/A"/>
    <x v="0"/>
    <x v="0"/>
    <m/>
    <m/>
    <m/>
  </r>
  <r>
    <n v="1388"/>
    <x v="8"/>
    <s v="Revenue"/>
    <s v="Line Item"/>
    <s v="N/A"/>
    <x v="1"/>
    <x v="1"/>
    <m/>
    <m/>
    <m/>
  </r>
  <r>
    <n v="1389"/>
    <x v="8"/>
    <s v="Revenue"/>
    <s v="Line Item"/>
    <s v="N/A"/>
    <x v="2"/>
    <x v="2"/>
    <m/>
    <m/>
    <m/>
  </r>
  <r>
    <n v="1390"/>
    <x v="8"/>
    <s v="Revenue"/>
    <s v="Total"/>
    <s v="N/A"/>
    <x v="3"/>
    <x v="3"/>
    <m/>
    <n v="0"/>
    <m/>
  </r>
  <r>
    <n v="1391"/>
    <x v="8"/>
    <s v="Revenue"/>
    <s v="Line Item"/>
    <s v="N/A"/>
    <x v="4"/>
    <x v="4"/>
    <m/>
    <m/>
    <m/>
  </r>
  <r>
    <n v="1392"/>
    <x v="8"/>
    <s v="Revenue"/>
    <s v="Line Item"/>
    <s v="N/A"/>
    <x v="5"/>
    <x v="5"/>
    <m/>
    <m/>
    <m/>
  </r>
  <r>
    <n v="1393"/>
    <x v="8"/>
    <s v="Revenue"/>
    <s v="Total"/>
    <s v="N/A"/>
    <x v="6"/>
    <x v="6"/>
    <m/>
    <n v="0"/>
    <m/>
  </r>
  <r>
    <n v="1394"/>
    <x v="8"/>
    <s v="Revenue"/>
    <s v="Line Item"/>
    <s v="N/A"/>
    <x v="7"/>
    <x v="7"/>
    <m/>
    <m/>
    <m/>
  </r>
  <r>
    <n v="1395"/>
    <x v="8"/>
    <s v="Revenue"/>
    <s v="Line Item"/>
    <s v="N/A"/>
    <x v="8"/>
    <x v="8"/>
    <m/>
    <m/>
    <m/>
  </r>
  <r>
    <n v="1396"/>
    <x v="8"/>
    <s v="Revenue"/>
    <s v="Line Item"/>
    <s v="N/A"/>
    <x v="9"/>
    <x v="9"/>
    <m/>
    <m/>
    <m/>
  </r>
  <r>
    <n v="1397"/>
    <x v="8"/>
    <s v="Revenue"/>
    <s v="Line Item"/>
    <s v="N/A"/>
    <x v="10"/>
    <x v="10"/>
    <m/>
    <n v="257932"/>
    <m/>
  </r>
  <r>
    <n v="1398"/>
    <x v="8"/>
    <s v="Revenue"/>
    <s v="Line Item"/>
    <s v="N/A"/>
    <x v="11"/>
    <x v="11"/>
    <m/>
    <m/>
    <m/>
  </r>
  <r>
    <n v="1399"/>
    <x v="8"/>
    <s v="Revenue"/>
    <s v="Line Item"/>
    <s v="N/A"/>
    <x v="12"/>
    <x v="12"/>
    <m/>
    <m/>
    <m/>
  </r>
  <r>
    <n v="1400"/>
    <x v="8"/>
    <s v="Revenue"/>
    <s v="Line Item"/>
    <s v="N/A"/>
    <x v="13"/>
    <x v="13"/>
    <m/>
    <m/>
    <m/>
  </r>
  <r>
    <n v="1401"/>
    <x v="8"/>
    <s v="Revenue"/>
    <s v="Line Item"/>
    <s v="N/A"/>
    <x v="14"/>
    <x v="14"/>
    <m/>
    <m/>
    <m/>
  </r>
  <r>
    <n v="1402"/>
    <x v="8"/>
    <s v="Revenue"/>
    <s v="Line Item"/>
    <s v="N/A"/>
    <x v="15"/>
    <x v="15"/>
    <m/>
    <m/>
    <m/>
  </r>
  <r>
    <n v="1403"/>
    <x v="8"/>
    <s v="Revenue"/>
    <s v="Line Item"/>
    <s v="N/A"/>
    <x v="16"/>
    <x v="16"/>
    <m/>
    <m/>
    <m/>
  </r>
  <r>
    <n v="1404"/>
    <x v="8"/>
    <s v="Revenue"/>
    <s v="Line Item"/>
    <s v="N/A"/>
    <x v="17"/>
    <x v="17"/>
    <m/>
    <m/>
    <m/>
  </r>
  <r>
    <n v="1405"/>
    <x v="8"/>
    <s v="Revenue"/>
    <s v="Line Item"/>
    <s v="N/A"/>
    <x v="18"/>
    <x v="18"/>
    <m/>
    <m/>
    <m/>
  </r>
  <r>
    <n v="1406"/>
    <x v="8"/>
    <s v="Revenue"/>
    <s v="Line Item"/>
    <s v="N/A"/>
    <x v="19"/>
    <x v="19"/>
    <m/>
    <m/>
    <m/>
  </r>
  <r>
    <n v="1407"/>
    <x v="8"/>
    <s v="Revenue"/>
    <s v="Line Item"/>
    <s v="N/A"/>
    <x v="20"/>
    <x v="20"/>
    <m/>
    <m/>
    <m/>
  </r>
  <r>
    <n v="1408"/>
    <x v="8"/>
    <s v="Revenue"/>
    <s v="Line Item"/>
    <s v="N/A"/>
    <x v="21"/>
    <x v="21"/>
    <m/>
    <m/>
    <m/>
  </r>
  <r>
    <n v="1409"/>
    <x v="8"/>
    <s v="Revenue"/>
    <s v="Line Item"/>
    <s v="N/A"/>
    <x v="22"/>
    <x v="22"/>
    <m/>
    <m/>
    <m/>
  </r>
  <r>
    <n v="1410"/>
    <x v="8"/>
    <s v="Revenue"/>
    <s v="Line Item"/>
    <s v="N/A"/>
    <x v="23"/>
    <x v="23"/>
    <m/>
    <m/>
    <m/>
  </r>
  <r>
    <n v="1411"/>
    <x v="8"/>
    <s v="Revenue"/>
    <s v="Line Item"/>
    <s v="N/A"/>
    <x v="24"/>
    <x v="24"/>
    <m/>
    <m/>
    <m/>
  </r>
  <r>
    <n v="1412"/>
    <x v="8"/>
    <s v="Revenue"/>
    <s v="Line Item"/>
    <s v="N/A"/>
    <x v="25"/>
    <x v="25"/>
    <m/>
    <m/>
    <m/>
  </r>
  <r>
    <n v="1413"/>
    <x v="8"/>
    <s v="Revenue"/>
    <s v="Line Item"/>
    <s v="N/A"/>
    <x v="26"/>
    <x v="26"/>
    <m/>
    <m/>
    <m/>
  </r>
  <r>
    <n v="1414"/>
    <x v="8"/>
    <s v="Revenue"/>
    <s v="Line Item"/>
    <s v="N/A"/>
    <x v="27"/>
    <x v="27"/>
    <m/>
    <m/>
    <m/>
  </r>
  <r>
    <n v="1415"/>
    <x v="8"/>
    <s v="Revenue"/>
    <s v="Line Item"/>
    <s v="N/A"/>
    <x v="28"/>
    <x v="28"/>
    <m/>
    <m/>
    <m/>
  </r>
  <r>
    <n v="1416"/>
    <x v="8"/>
    <s v="Revenue"/>
    <s v="Line Item"/>
    <s v="N/A"/>
    <x v="29"/>
    <x v="29"/>
    <m/>
    <m/>
    <m/>
  </r>
  <r>
    <n v="1417"/>
    <x v="8"/>
    <s v="Revenue"/>
    <s v="Line Item"/>
    <s v="N/A"/>
    <x v="30"/>
    <x v="30"/>
    <m/>
    <m/>
    <m/>
  </r>
  <r>
    <n v="1418"/>
    <x v="8"/>
    <s v="Revenue"/>
    <s v="Line Item"/>
    <s v="N/A"/>
    <x v="31"/>
    <x v="31"/>
    <m/>
    <m/>
    <m/>
  </r>
  <r>
    <n v="1419"/>
    <x v="8"/>
    <s v="Revenue"/>
    <s v="Line Item"/>
    <s v="N/A"/>
    <x v="32"/>
    <x v="32"/>
    <m/>
    <m/>
    <m/>
  </r>
  <r>
    <n v="1420"/>
    <x v="8"/>
    <s v="Revenue"/>
    <s v="Line Item"/>
    <s v="N/A"/>
    <x v="33"/>
    <x v="33"/>
    <m/>
    <m/>
    <m/>
  </r>
  <r>
    <n v="1421"/>
    <x v="8"/>
    <s v="Revenue"/>
    <s v="Line Item"/>
    <s v="N/A"/>
    <x v="34"/>
    <x v="34"/>
    <m/>
    <m/>
    <m/>
  </r>
  <r>
    <n v="1422"/>
    <x v="8"/>
    <s v="Revenue"/>
    <s v="Line Item"/>
    <s v="N/A"/>
    <x v="35"/>
    <x v="35"/>
    <m/>
    <m/>
    <m/>
  </r>
  <r>
    <n v="1423"/>
    <x v="8"/>
    <s v="Revenue"/>
    <s v="Line Item"/>
    <s v="N/A"/>
    <x v="36"/>
    <x v="36"/>
    <m/>
    <m/>
    <m/>
  </r>
  <r>
    <n v="1424"/>
    <x v="8"/>
    <s v="Revenue"/>
    <s v="Line Item"/>
    <s v="N/A"/>
    <x v="37"/>
    <x v="37"/>
    <m/>
    <m/>
    <m/>
  </r>
  <r>
    <n v="1425"/>
    <x v="8"/>
    <s v="Revenue"/>
    <s v="Line Item"/>
    <s v="N/A"/>
    <x v="38"/>
    <x v="38"/>
    <m/>
    <m/>
    <m/>
  </r>
  <r>
    <n v="1426"/>
    <x v="8"/>
    <s v="Revenue"/>
    <s v="Line Item"/>
    <s v="N/A"/>
    <x v="39"/>
    <x v="39"/>
    <m/>
    <m/>
    <m/>
  </r>
  <r>
    <n v="1427"/>
    <x v="8"/>
    <s v="Revenue"/>
    <s v="Line Item"/>
    <s v="N/A"/>
    <x v="40"/>
    <x v="40"/>
    <m/>
    <m/>
    <m/>
  </r>
  <r>
    <n v="1428"/>
    <x v="8"/>
    <s v="Revenue"/>
    <s v="Line Item"/>
    <s v="N/A"/>
    <x v="41"/>
    <x v="41"/>
    <m/>
    <m/>
    <m/>
  </r>
  <r>
    <n v="1429"/>
    <x v="8"/>
    <s v="Revenue"/>
    <s v="Total"/>
    <s v="N/A"/>
    <x v="42"/>
    <x v="42"/>
    <m/>
    <n v="257932"/>
    <m/>
  </r>
  <r>
    <n v="1430"/>
    <x v="8"/>
    <s v="Revenue"/>
    <s v="Line Item"/>
    <s v="N/A"/>
    <x v="43"/>
    <x v="43"/>
    <m/>
    <m/>
    <m/>
  </r>
  <r>
    <n v="1431"/>
    <x v="8"/>
    <s v="Revenue"/>
    <s v="Line Item"/>
    <s v="N/A"/>
    <x v="44"/>
    <x v="44"/>
    <m/>
    <m/>
    <m/>
  </r>
  <r>
    <n v="1432"/>
    <x v="8"/>
    <s v="Revenue"/>
    <s v="Line Item"/>
    <s v="N/A"/>
    <x v="45"/>
    <x v="45"/>
    <m/>
    <m/>
    <m/>
  </r>
  <r>
    <n v="1433"/>
    <x v="8"/>
    <s v="Revenue"/>
    <s v="Line Item"/>
    <s v="N/A"/>
    <x v="46"/>
    <x v="46"/>
    <m/>
    <m/>
    <m/>
  </r>
  <r>
    <n v="1434"/>
    <x v="8"/>
    <s v="Revenue"/>
    <s v="Line Item"/>
    <s v="N/A"/>
    <x v="47"/>
    <x v="47"/>
    <m/>
    <m/>
    <m/>
  </r>
  <r>
    <n v="1435"/>
    <x v="8"/>
    <s v="Revenue"/>
    <s v="Line Item"/>
    <s v="N/A"/>
    <x v="48"/>
    <x v="48"/>
    <m/>
    <m/>
    <m/>
  </r>
  <r>
    <n v="1436"/>
    <x v="8"/>
    <s v="Revenue"/>
    <s v="Line Item"/>
    <s v="N/A"/>
    <x v="49"/>
    <x v="49"/>
    <m/>
    <m/>
    <m/>
  </r>
  <r>
    <n v="1437"/>
    <x v="8"/>
    <s v="Revenue"/>
    <s v="Line Item"/>
    <s v="N/A"/>
    <x v="50"/>
    <x v="50"/>
    <m/>
    <m/>
    <m/>
  </r>
  <r>
    <n v="1438"/>
    <x v="8"/>
    <s v="Revenue"/>
    <s v="Line Item"/>
    <s v="N/A"/>
    <x v="51"/>
    <x v="51"/>
    <m/>
    <m/>
    <m/>
  </r>
  <r>
    <n v="1439"/>
    <x v="8"/>
    <s v="Revenue"/>
    <s v="Total"/>
    <s v="N/A"/>
    <x v="52"/>
    <x v="52"/>
    <m/>
    <n v="257932"/>
    <m/>
  </r>
  <r>
    <n v="1440"/>
    <x v="8"/>
    <s v="Salary Expense"/>
    <s v="Line Item"/>
    <s v="Management"/>
    <x v="53"/>
    <x v="53"/>
    <n v="0.15"/>
    <n v="13050"/>
    <n v="87000"/>
  </r>
  <r>
    <n v="1441"/>
    <x v="8"/>
    <s v="Salary Expense"/>
    <s v="Line Item"/>
    <s v="Management"/>
    <x v="54"/>
    <x v="54"/>
    <m/>
    <m/>
    <e v="#DIV/0!"/>
  </r>
  <r>
    <n v="1442"/>
    <x v="8"/>
    <s v="Salary Expense"/>
    <s v="Line Item"/>
    <s v="Management"/>
    <x v="55"/>
    <x v="55"/>
    <m/>
    <m/>
    <e v="#DIV/0!"/>
  </r>
  <r>
    <n v="1443"/>
    <x v="8"/>
    <s v="Salary Expense"/>
    <s v="Line Item"/>
    <s v="Management"/>
    <x v="56"/>
    <x v="56"/>
    <n v="0.8"/>
    <n v="50000"/>
    <n v="62500"/>
  </r>
  <r>
    <n v="1444"/>
    <x v="8"/>
    <s v="Salary Expense"/>
    <s v="Line Item"/>
    <s v="Direct Care"/>
    <x v="57"/>
    <x v="57"/>
    <m/>
    <m/>
    <e v="#DIV/0!"/>
  </r>
  <r>
    <n v="1445"/>
    <x v="8"/>
    <s v="Salary Expense"/>
    <s v="Line Item"/>
    <s v="Direct Care"/>
    <x v="58"/>
    <x v="58"/>
    <m/>
    <m/>
    <e v="#DIV/0!"/>
  </r>
  <r>
    <n v="1446"/>
    <x v="8"/>
    <s v="Salary Expense"/>
    <s v="Line Item"/>
    <s v="Direct Care"/>
    <x v="59"/>
    <x v="59"/>
    <m/>
    <m/>
    <e v="#DIV/0!"/>
  </r>
  <r>
    <n v="1447"/>
    <x v="8"/>
    <s v="Salary Expense"/>
    <s v="Line Item"/>
    <s v="Direct Care"/>
    <x v="60"/>
    <x v="60"/>
    <m/>
    <m/>
    <e v="#DIV/0!"/>
  </r>
  <r>
    <n v="1448"/>
    <x v="8"/>
    <s v="Salary Expense"/>
    <s v="Line Item"/>
    <s v="Direct Care"/>
    <x v="61"/>
    <x v="61"/>
    <m/>
    <m/>
    <e v="#DIV/0!"/>
  </r>
  <r>
    <n v="1449"/>
    <x v="8"/>
    <s v="Salary Expense"/>
    <s v="Line Item"/>
    <s v="Direct Care"/>
    <x v="62"/>
    <x v="62"/>
    <m/>
    <m/>
    <e v="#DIV/0!"/>
  </r>
  <r>
    <n v="1450"/>
    <x v="8"/>
    <s v="Salary Expense"/>
    <s v="Line Item"/>
    <s v="Direct Care"/>
    <x v="63"/>
    <x v="63"/>
    <m/>
    <m/>
    <e v="#DIV/0!"/>
  </r>
  <r>
    <n v="1451"/>
    <x v="8"/>
    <s v="Salary Expense"/>
    <s v="Line Item"/>
    <s v="Direct Care"/>
    <x v="64"/>
    <x v="64"/>
    <m/>
    <m/>
    <e v="#DIV/0!"/>
  </r>
  <r>
    <n v="1452"/>
    <x v="8"/>
    <s v="Salary Expense"/>
    <s v="Line Item"/>
    <s v="Direct Care"/>
    <x v="65"/>
    <x v="65"/>
    <m/>
    <m/>
    <e v="#DIV/0!"/>
  </r>
  <r>
    <n v="1453"/>
    <x v="8"/>
    <s v="Salary Expense"/>
    <s v="Line Item"/>
    <s v="Direct Care"/>
    <x v="66"/>
    <x v="66"/>
    <m/>
    <m/>
    <e v="#DIV/0!"/>
  </r>
  <r>
    <n v="1454"/>
    <x v="8"/>
    <s v="Salary Expense"/>
    <s v="Line Item"/>
    <s v="Direct Care"/>
    <x v="67"/>
    <x v="67"/>
    <m/>
    <m/>
    <e v="#DIV/0!"/>
  </r>
  <r>
    <n v="1455"/>
    <x v="8"/>
    <s v="Salary Expense"/>
    <s v="Line Item"/>
    <s v="Direct Care"/>
    <x v="68"/>
    <x v="68"/>
    <m/>
    <m/>
    <e v="#DIV/0!"/>
  </r>
  <r>
    <n v="1456"/>
    <x v="8"/>
    <s v="Salary Expense"/>
    <s v="Line Item"/>
    <s v="Direct Care"/>
    <x v="69"/>
    <x v="69"/>
    <m/>
    <m/>
    <e v="#DIV/0!"/>
  </r>
  <r>
    <n v="1457"/>
    <x v="8"/>
    <s v="Salary Expense"/>
    <s v="Line Item"/>
    <s v="Direct Care"/>
    <x v="70"/>
    <x v="70"/>
    <m/>
    <m/>
    <e v="#DIV/0!"/>
  </r>
  <r>
    <n v="1458"/>
    <x v="8"/>
    <s v="Salary Expense"/>
    <s v="Line Item"/>
    <s v="Direct Care"/>
    <x v="71"/>
    <x v="71"/>
    <m/>
    <m/>
    <e v="#DIV/0!"/>
  </r>
  <r>
    <n v="1459"/>
    <x v="8"/>
    <s v="Salary Expense"/>
    <s v="Line Item"/>
    <s v="Direct Care"/>
    <x v="72"/>
    <x v="72"/>
    <m/>
    <m/>
    <e v="#DIV/0!"/>
  </r>
  <r>
    <n v="1460"/>
    <x v="8"/>
    <s v="Salary Expense"/>
    <s v="Line Item"/>
    <s v="Direct Care"/>
    <x v="73"/>
    <x v="73"/>
    <m/>
    <m/>
    <e v="#DIV/0!"/>
  </r>
  <r>
    <n v="1461"/>
    <x v="8"/>
    <s v="Salary Expense"/>
    <s v="Line Item"/>
    <s v="Direct Care"/>
    <x v="74"/>
    <x v="74"/>
    <m/>
    <m/>
    <e v="#DIV/0!"/>
  </r>
  <r>
    <n v="1462"/>
    <x v="8"/>
    <s v="Salary Expense"/>
    <s v="Line Item"/>
    <s v="Direct Care"/>
    <x v="75"/>
    <x v="75"/>
    <m/>
    <m/>
    <e v="#DIV/0!"/>
  </r>
  <r>
    <n v="1463"/>
    <x v="8"/>
    <s v="Salary Expense"/>
    <s v="Line Item"/>
    <s v="Direct Care"/>
    <x v="76"/>
    <x v="76"/>
    <m/>
    <m/>
    <e v="#DIV/0!"/>
  </r>
  <r>
    <n v="1464"/>
    <x v="8"/>
    <s v="Salary Expense"/>
    <s v="Line Item"/>
    <s v="Direct Care"/>
    <x v="77"/>
    <x v="77"/>
    <m/>
    <m/>
    <e v="#DIV/0!"/>
  </r>
  <r>
    <n v="1465"/>
    <x v="8"/>
    <s v="Salary Expense"/>
    <s v="Line Item"/>
    <s v="Direct Care"/>
    <x v="78"/>
    <x v="78"/>
    <m/>
    <m/>
    <e v="#DIV/0!"/>
  </r>
  <r>
    <n v="1466"/>
    <x v="8"/>
    <s v="Salary Expense"/>
    <s v="Line Item"/>
    <s v="Direct Care"/>
    <x v="79"/>
    <x v="79"/>
    <m/>
    <m/>
    <e v="#DIV/0!"/>
  </r>
  <r>
    <n v="1467"/>
    <x v="8"/>
    <s v="Salary Expense"/>
    <s v="Line Item"/>
    <s v="Direct Care"/>
    <x v="80"/>
    <x v="80"/>
    <m/>
    <m/>
    <e v="#DIV/0!"/>
  </r>
  <r>
    <n v="1468"/>
    <x v="8"/>
    <s v="Salary Expense"/>
    <s v="Line Item"/>
    <s v="Direct Care"/>
    <x v="81"/>
    <x v="81"/>
    <m/>
    <m/>
    <e v="#DIV/0!"/>
  </r>
  <r>
    <n v="1469"/>
    <x v="8"/>
    <s v="Salary Expense"/>
    <s v="Line Item"/>
    <s v="Direct Care"/>
    <x v="82"/>
    <x v="82"/>
    <m/>
    <m/>
    <e v="#DIV/0!"/>
  </r>
  <r>
    <n v="1470"/>
    <x v="8"/>
    <s v="Salary Expense"/>
    <s v="Line Item"/>
    <s v="Direct Care"/>
    <x v="83"/>
    <x v="83"/>
    <m/>
    <m/>
    <e v="#DIV/0!"/>
  </r>
  <r>
    <n v="1471"/>
    <x v="8"/>
    <s v="Salary Expense"/>
    <s v="Line Item"/>
    <s v="Direct Care"/>
    <x v="84"/>
    <x v="84"/>
    <m/>
    <m/>
    <e v="#DIV/0!"/>
  </r>
  <r>
    <n v="1472"/>
    <x v="8"/>
    <s v="Salary Expense"/>
    <s v="Line Item"/>
    <s v="Direct Care"/>
    <x v="85"/>
    <x v="85"/>
    <m/>
    <m/>
    <e v="#DIV/0!"/>
  </r>
  <r>
    <n v="1473"/>
    <x v="8"/>
    <s v="Salary Expense"/>
    <s v="Line Item"/>
    <s v="Direct Care"/>
    <x v="86"/>
    <x v="86"/>
    <n v="2"/>
    <n v="64978"/>
    <n v="32489"/>
  </r>
  <r>
    <n v="1474"/>
    <x v="8"/>
    <s v="Salary Expense"/>
    <s v="Line Item"/>
    <s v="Clerical/Support"/>
    <x v="87"/>
    <x v="87"/>
    <m/>
    <m/>
    <e v="#DIV/0!"/>
  </r>
  <r>
    <n v="1475"/>
    <x v="8"/>
    <s v="Salary Expense"/>
    <s v="Line Item"/>
    <s v="Clerical/Support"/>
    <x v="88"/>
    <x v="88"/>
    <m/>
    <m/>
    <e v="#DIV/0!"/>
  </r>
  <r>
    <n v="1476"/>
    <x v="8"/>
    <s v="Salary Expense"/>
    <s v="Line Item"/>
    <s v="Clerical/Support"/>
    <x v="89"/>
    <x v="89"/>
    <m/>
    <m/>
    <e v="#DIV/0!"/>
  </r>
  <r>
    <n v="1477"/>
    <x v="8"/>
    <s v="Salary Expense"/>
    <s v="Line Item"/>
    <s v="N/A"/>
    <x v="90"/>
    <x v="90"/>
    <s v="XXXXXX"/>
    <m/>
    <e v="#VALUE!"/>
  </r>
  <r>
    <n v="1478"/>
    <x v="8"/>
    <s v="Salary Expense"/>
    <s v="Total"/>
    <s v="N/A"/>
    <x v="91"/>
    <x v="91"/>
    <n v="2.95"/>
    <n v="128028"/>
    <n v="43399.322033898301"/>
  </r>
  <r>
    <n v="1479"/>
    <x v="8"/>
    <s v="Expense"/>
    <s v="Total"/>
    <s v="N/A"/>
    <x v="92"/>
    <x v="92"/>
    <n v="2.95"/>
    <n v="128028"/>
    <m/>
  </r>
  <r>
    <n v="1480"/>
    <x v="8"/>
    <s v="Expense"/>
    <s v="Line Item"/>
    <s v="N/A"/>
    <x v="93"/>
    <x v="93"/>
    <m/>
    <m/>
    <m/>
  </r>
  <r>
    <n v="1481"/>
    <x v="8"/>
    <s v="Expense"/>
    <s v="Line Item"/>
    <s v="N/A"/>
    <x v="94"/>
    <x v="94"/>
    <m/>
    <m/>
    <m/>
  </r>
  <r>
    <n v="1482"/>
    <x v="8"/>
    <s v="Expense"/>
    <s v="Line Item"/>
    <s v="N/A"/>
    <x v="95"/>
    <x v="95"/>
    <m/>
    <m/>
    <m/>
  </r>
  <r>
    <n v="1483"/>
    <x v="8"/>
    <s v="Expense"/>
    <s v="Line Item"/>
    <s v="N/A"/>
    <x v="96"/>
    <x v="96"/>
    <m/>
    <m/>
    <m/>
  </r>
  <r>
    <n v="1484"/>
    <x v="8"/>
    <s v="Expense"/>
    <s v="Total"/>
    <s v="N/A"/>
    <x v="97"/>
    <x v="97"/>
    <n v="0"/>
    <n v="0"/>
    <m/>
  </r>
  <r>
    <n v="1485"/>
    <x v="8"/>
    <s v="Expense"/>
    <s v="Line Item"/>
    <s v="N/A"/>
    <x v="98"/>
    <x v="98"/>
    <m/>
    <m/>
    <m/>
  </r>
  <r>
    <n v="1486"/>
    <x v="8"/>
    <s v="Expense"/>
    <s v="Total"/>
    <s v="N/A"/>
    <x v="99"/>
    <x v="99"/>
    <n v="2.95"/>
    <n v="128028"/>
    <m/>
  </r>
  <r>
    <n v="1487"/>
    <x v="8"/>
    <s v="Expense"/>
    <s v="Line Item"/>
    <s v="N/A"/>
    <x v="100"/>
    <x v="100"/>
    <m/>
    <n v="12681"/>
    <m/>
  </r>
  <r>
    <n v="1488"/>
    <x v="8"/>
    <s v="Expense"/>
    <s v="Line Item"/>
    <s v="N/A"/>
    <x v="101"/>
    <x v="101"/>
    <m/>
    <n v="10394"/>
    <m/>
  </r>
  <r>
    <n v="1489"/>
    <x v="8"/>
    <s v="Expense"/>
    <s v="Line Item"/>
    <s v="N/A"/>
    <x v="102"/>
    <x v="102"/>
    <m/>
    <m/>
    <m/>
  </r>
  <r>
    <n v="1490"/>
    <x v="8"/>
    <s v="Expense"/>
    <s v="Total"/>
    <s v="N/A"/>
    <x v="103"/>
    <x v="103"/>
    <m/>
    <n v="151103"/>
    <m/>
  </r>
  <r>
    <n v="1491"/>
    <x v="8"/>
    <s v="Expense"/>
    <s v="Line Item"/>
    <s v="N/A"/>
    <x v="104"/>
    <x v="104"/>
    <m/>
    <n v="25500"/>
    <m/>
  </r>
  <r>
    <n v="1492"/>
    <x v="8"/>
    <s v="Expense"/>
    <s v="Line Item"/>
    <s v="N/A"/>
    <x v="105"/>
    <x v="105"/>
    <m/>
    <m/>
    <m/>
  </r>
  <r>
    <n v="1493"/>
    <x v="8"/>
    <s v="Expense"/>
    <s v="Line Item"/>
    <s v="N/A"/>
    <x v="106"/>
    <x v="106"/>
    <m/>
    <n v="4564"/>
    <m/>
  </r>
  <r>
    <n v="1494"/>
    <x v="8"/>
    <s v="Expense"/>
    <s v="Line Item"/>
    <s v="N/A"/>
    <x v="107"/>
    <x v="107"/>
    <m/>
    <m/>
    <m/>
  </r>
  <r>
    <n v="1495"/>
    <x v="8"/>
    <s v="Expense"/>
    <s v="Total"/>
    <s v="N/A"/>
    <x v="108"/>
    <x v="108"/>
    <m/>
    <n v="30064"/>
    <m/>
  </r>
  <r>
    <n v="1496"/>
    <x v="8"/>
    <s v="Expense"/>
    <s v="Line Item"/>
    <s v="N/A"/>
    <x v="109"/>
    <x v="109"/>
    <m/>
    <n v="15175"/>
    <m/>
  </r>
  <r>
    <n v="1497"/>
    <x v="8"/>
    <s v="Expense"/>
    <s v="Line Item"/>
    <s v="N/A"/>
    <x v="110"/>
    <x v="110"/>
    <m/>
    <m/>
    <m/>
  </r>
  <r>
    <n v="1498"/>
    <x v="8"/>
    <s v="Expense"/>
    <s v="Line Item"/>
    <s v="N/A"/>
    <x v="111"/>
    <x v="111"/>
    <m/>
    <n v="650"/>
    <m/>
  </r>
  <r>
    <n v="1499"/>
    <x v="8"/>
    <s v="Expense"/>
    <s v="Line Item"/>
    <s v="N/A"/>
    <x v="112"/>
    <x v="112"/>
    <m/>
    <m/>
    <m/>
  </r>
  <r>
    <n v="1500"/>
    <x v="8"/>
    <s v="Expense"/>
    <s v="Line Item"/>
    <s v="N/A"/>
    <x v="113"/>
    <x v="113"/>
    <m/>
    <m/>
    <m/>
  </r>
  <r>
    <n v="1501"/>
    <x v="8"/>
    <s v="Expense"/>
    <s v="Line Item"/>
    <s v="N/A"/>
    <x v="114"/>
    <x v="114"/>
    <m/>
    <n v="6619"/>
    <m/>
  </r>
  <r>
    <n v="1502"/>
    <x v="8"/>
    <s v="Expense"/>
    <s v="Line Item"/>
    <s v="N/A"/>
    <x v="115"/>
    <x v="115"/>
    <m/>
    <n v="39"/>
    <m/>
  </r>
  <r>
    <n v="1503"/>
    <x v="8"/>
    <s v="Expense"/>
    <s v="Line Item"/>
    <s v="N/A"/>
    <x v="116"/>
    <x v="116"/>
    <m/>
    <m/>
    <m/>
  </r>
  <r>
    <n v="1504"/>
    <x v="8"/>
    <s v="Expense"/>
    <s v="Line Item"/>
    <s v="N/A"/>
    <x v="117"/>
    <x v="117"/>
    <m/>
    <n v="2914"/>
    <m/>
  </r>
  <r>
    <n v="1505"/>
    <x v="8"/>
    <s v="Expense"/>
    <s v="Line Item"/>
    <s v="N/A"/>
    <x v="118"/>
    <x v="118"/>
    <m/>
    <m/>
    <m/>
  </r>
  <r>
    <n v="1506"/>
    <x v="8"/>
    <s v="Expense"/>
    <s v="Line Item"/>
    <s v="N/A"/>
    <x v="119"/>
    <x v="119"/>
    <m/>
    <m/>
    <m/>
  </r>
  <r>
    <n v="1507"/>
    <x v="8"/>
    <s v="Expense"/>
    <s v="Line Item"/>
    <s v="N/A"/>
    <x v="120"/>
    <x v="120"/>
    <m/>
    <m/>
    <m/>
  </r>
  <r>
    <n v="1508"/>
    <x v="8"/>
    <s v="Expense"/>
    <s v="Line Item"/>
    <s v="N/A"/>
    <x v="121"/>
    <x v="121"/>
    <m/>
    <n v="6491"/>
    <m/>
  </r>
  <r>
    <n v="1509"/>
    <x v="8"/>
    <s v="Expense"/>
    <s v="Line Item"/>
    <s v="N/A"/>
    <x v="122"/>
    <x v="122"/>
    <m/>
    <m/>
    <m/>
  </r>
  <r>
    <n v="1510"/>
    <x v="8"/>
    <s v="Expense"/>
    <s v="Line Item"/>
    <s v="N/A"/>
    <x v="123"/>
    <x v="123"/>
    <m/>
    <m/>
    <m/>
  </r>
  <r>
    <n v="1511"/>
    <x v="8"/>
    <s v="Expense"/>
    <s v="Line Item"/>
    <s v="N/A"/>
    <x v="124"/>
    <x v="124"/>
    <m/>
    <n v="8297"/>
    <m/>
  </r>
  <r>
    <n v="1512"/>
    <x v="8"/>
    <s v="Expense"/>
    <s v="Line Item"/>
    <s v="N/A"/>
    <x v="125"/>
    <x v="125"/>
    <m/>
    <m/>
    <m/>
  </r>
  <r>
    <n v="1513"/>
    <x v="8"/>
    <s v="Expense"/>
    <s v="Line Item"/>
    <s v="N/A"/>
    <x v="126"/>
    <x v="126"/>
    <m/>
    <m/>
    <m/>
  </r>
  <r>
    <n v="1514"/>
    <x v="8"/>
    <s v="Expense"/>
    <s v="Total"/>
    <s v="N/A"/>
    <x v="127"/>
    <x v="127"/>
    <m/>
    <n v="40185"/>
    <m/>
  </r>
  <r>
    <n v="1515"/>
    <x v="8"/>
    <s v="Expense"/>
    <s v="Line Item"/>
    <s v="N/A"/>
    <x v="128"/>
    <x v="128"/>
    <m/>
    <m/>
    <m/>
  </r>
  <r>
    <n v="1516"/>
    <x v="8"/>
    <s v="Expense"/>
    <s v="Line Item"/>
    <s v="N/A"/>
    <x v="129"/>
    <x v="129"/>
    <m/>
    <m/>
    <m/>
  </r>
  <r>
    <n v="1517"/>
    <x v="8"/>
    <s v="Expense"/>
    <s v="Line Item"/>
    <s v="N/A"/>
    <x v="130"/>
    <x v="130"/>
    <m/>
    <m/>
    <m/>
  </r>
  <r>
    <n v="1518"/>
    <x v="8"/>
    <s v="Expense"/>
    <s v="Line Item"/>
    <s v="N/A"/>
    <x v="131"/>
    <x v="131"/>
    <m/>
    <n v="13427"/>
    <m/>
  </r>
  <r>
    <n v="1519"/>
    <x v="8"/>
    <s v="Expense"/>
    <s v="Line Item"/>
    <s v="N/A"/>
    <x v="132"/>
    <x v="132"/>
    <m/>
    <m/>
    <m/>
  </r>
  <r>
    <n v="1520"/>
    <x v="8"/>
    <s v="Expense"/>
    <s v="Line Item"/>
    <s v="N/A"/>
    <x v="133"/>
    <x v="133"/>
    <m/>
    <m/>
    <m/>
  </r>
  <r>
    <n v="1521"/>
    <x v="8"/>
    <s v="Expense"/>
    <s v="Total"/>
    <s v="N/A"/>
    <x v="134"/>
    <x v="134"/>
    <m/>
    <n v="13427"/>
    <m/>
  </r>
  <r>
    <n v="1522"/>
    <x v="8"/>
    <s v="Expense"/>
    <s v="Line Item"/>
    <s v="N/A"/>
    <x v="135"/>
    <x v="135"/>
    <m/>
    <n v="23558.335703687841"/>
    <m/>
  </r>
  <r>
    <n v="1523"/>
    <x v="8"/>
    <s v="Expense"/>
    <s v="Total"/>
    <s v="N/A"/>
    <x v="136"/>
    <x v="136"/>
    <m/>
    <n v="258337.33570368783"/>
    <m/>
  </r>
  <r>
    <n v="1524"/>
    <x v="8"/>
    <s v="Expense"/>
    <s v="Line Item"/>
    <s v="N/A"/>
    <x v="137"/>
    <x v="137"/>
    <m/>
    <m/>
    <m/>
  </r>
  <r>
    <n v="1525"/>
    <x v="8"/>
    <s v="Expense"/>
    <s v="Line Item"/>
    <s v="N/A"/>
    <x v="138"/>
    <x v="138"/>
    <m/>
    <m/>
    <m/>
  </r>
  <r>
    <n v="1526"/>
    <x v="8"/>
    <s v="Expense"/>
    <s v="Total"/>
    <s v="N/A"/>
    <x v="139"/>
    <x v="139"/>
    <m/>
    <n v="258337.33570368783"/>
    <m/>
  </r>
  <r>
    <n v="1527"/>
    <x v="8"/>
    <s v="Expense"/>
    <s v="Total"/>
    <s v="N/A"/>
    <x v="140"/>
    <x v="140"/>
    <m/>
    <n v="257932"/>
    <m/>
  </r>
  <r>
    <n v="1528"/>
    <x v="8"/>
    <s v="Expense"/>
    <s v="Line Item"/>
    <s v="N/A"/>
    <x v="141"/>
    <x v="141"/>
    <m/>
    <n v="-405.33570368782966"/>
    <m/>
  </r>
  <r>
    <n v="1529"/>
    <x v="8"/>
    <s v="Non-Reimbursable"/>
    <s v="Line Item"/>
    <s v="N/A"/>
    <x v="142"/>
    <x v="142"/>
    <m/>
    <m/>
    <m/>
  </r>
  <r>
    <n v="1530"/>
    <x v="8"/>
    <s v="Non-Reimbursable"/>
    <s v="Line Item"/>
    <s v="N/A"/>
    <x v="143"/>
    <x v="143"/>
    <m/>
    <m/>
    <m/>
  </r>
  <r>
    <n v="1531"/>
    <x v="8"/>
    <s v="Non-Reimbursable"/>
    <s v="Line Item"/>
    <s v="N/A"/>
    <x v="144"/>
    <x v="144"/>
    <m/>
    <m/>
    <m/>
  </r>
  <r>
    <n v="1532"/>
    <x v="8"/>
    <s v="Non-Reimbursable"/>
    <s v="Line Item"/>
    <s v="N/A"/>
    <x v="145"/>
    <x v="145"/>
    <m/>
    <m/>
    <m/>
  </r>
  <r>
    <n v="1533"/>
    <x v="8"/>
    <s v="Non-Reimbursable"/>
    <s v="Line Item"/>
    <s v="N/A"/>
    <x v="146"/>
    <x v="146"/>
    <m/>
    <m/>
    <m/>
  </r>
  <r>
    <n v="1534"/>
    <x v="8"/>
    <s v="Non-Reimbursable"/>
    <s v="Line Item"/>
    <s v="N/A"/>
    <x v="147"/>
    <x v="147"/>
    <m/>
    <m/>
    <m/>
  </r>
  <r>
    <n v="1535"/>
    <x v="8"/>
    <s v="Non-Reimbursable"/>
    <s v="Line Item"/>
    <s v="N/A"/>
    <x v="148"/>
    <x v="148"/>
    <m/>
    <m/>
    <m/>
  </r>
  <r>
    <n v="1536"/>
    <x v="8"/>
    <s v="Non-Reimbursable"/>
    <s v="Total"/>
    <s v="N/A"/>
    <x v="149"/>
    <x v="149"/>
    <m/>
    <n v="0"/>
    <m/>
  </r>
  <r>
    <n v="1537"/>
    <x v="8"/>
    <s v="Non-Reimbursable"/>
    <s v="Total"/>
    <s v="N/A"/>
    <x v="150"/>
    <x v="150"/>
    <m/>
    <n v="0"/>
    <m/>
  </r>
  <r>
    <n v="1538"/>
    <x v="8"/>
    <s v="Non-Reimbursable"/>
    <s v="Line Item"/>
    <s v="N/A"/>
    <x v="151"/>
    <x v="151"/>
    <m/>
    <n v="0"/>
    <m/>
  </r>
  <r>
    <n v="1539"/>
    <x v="8"/>
    <s v="Non-Reimbursable"/>
    <s v="Line Item"/>
    <s v="N/A"/>
    <x v="152"/>
    <x v="152"/>
    <m/>
    <m/>
    <m/>
  </r>
  <r>
    <n v="1540"/>
    <x v="8"/>
    <s v="Non-Reimbursable"/>
    <s v="Line Item"/>
    <s v="N/A"/>
    <x v="153"/>
    <x v="153"/>
    <m/>
    <n v="0"/>
    <m/>
  </r>
  <r>
    <n v="1541"/>
    <x v="8"/>
    <s v="Revenue"/>
    <s v="Line Item"/>
    <s v="N/A"/>
    <x v="0"/>
    <x v="0"/>
    <m/>
    <m/>
    <m/>
  </r>
  <r>
    <n v="1542"/>
    <x v="8"/>
    <s v="Revenue"/>
    <s v="Line Item"/>
    <s v="N/A"/>
    <x v="1"/>
    <x v="1"/>
    <m/>
    <m/>
    <m/>
  </r>
  <r>
    <n v="1543"/>
    <x v="8"/>
    <s v="Revenue"/>
    <s v="Line Item"/>
    <s v="N/A"/>
    <x v="2"/>
    <x v="2"/>
    <m/>
    <m/>
    <m/>
  </r>
  <r>
    <n v="1544"/>
    <x v="8"/>
    <s v="Revenue"/>
    <s v="Total"/>
    <s v="N/A"/>
    <x v="3"/>
    <x v="3"/>
    <m/>
    <n v="0"/>
    <m/>
  </r>
  <r>
    <n v="1545"/>
    <x v="8"/>
    <s v="Revenue"/>
    <s v="Line Item"/>
    <s v="N/A"/>
    <x v="4"/>
    <x v="4"/>
    <m/>
    <m/>
    <m/>
  </r>
  <r>
    <n v="1546"/>
    <x v="8"/>
    <s v="Revenue"/>
    <s v="Line Item"/>
    <s v="N/A"/>
    <x v="5"/>
    <x v="5"/>
    <m/>
    <m/>
    <m/>
  </r>
  <r>
    <n v="1547"/>
    <x v="8"/>
    <s v="Revenue"/>
    <s v="Total"/>
    <s v="N/A"/>
    <x v="6"/>
    <x v="6"/>
    <m/>
    <n v="0"/>
    <m/>
  </r>
  <r>
    <n v="1548"/>
    <x v="8"/>
    <s v="Revenue"/>
    <s v="Line Item"/>
    <s v="N/A"/>
    <x v="7"/>
    <x v="7"/>
    <m/>
    <m/>
    <m/>
  </r>
  <r>
    <n v="1549"/>
    <x v="8"/>
    <s v="Revenue"/>
    <s v="Line Item"/>
    <s v="N/A"/>
    <x v="8"/>
    <x v="8"/>
    <m/>
    <m/>
    <m/>
  </r>
  <r>
    <n v="1550"/>
    <x v="8"/>
    <s v="Revenue"/>
    <s v="Line Item"/>
    <s v="N/A"/>
    <x v="9"/>
    <x v="9"/>
    <m/>
    <m/>
    <m/>
  </r>
  <r>
    <n v="1551"/>
    <x v="8"/>
    <s v="Revenue"/>
    <s v="Line Item"/>
    <s v="N/A"/>
    <x v="10"/>
    <x v="10"/>
    <m/>
    <n v="33500"/>
    <m/>
  </r>
  <r>
    <n v="1552"/>
    <x v="8"/>
    <s v="Revenue"/>
    <s v="Line Item"/>
    <s v="N/A"/>
    <x v="11"/>
    <x v="11"/>
    <m/>
    <m/>
    <m/>
  </r>
  <r>
    <n v="1553"/>
    <x v="8"/>
    <s v="Revenue"/>
    <s v="Line Item"/>
    <s v="N/A"/>
    <x v="12"/>
    <x v="12"/>
    <m/>
    <m/>
    <m/>
  </r>
  <r>
    <n v="1554"/>
    <x v="8"/>
    <s v="Revenue"/>
    <s v="Line Item"/>
    <s v="N/A"/>
    <x v="13"/>
    <x v="13"/>
    <m/>
    <m/>
    <m/>
  </r>
  <r>
    <n v="1555"/>
    <x v="8"/>
    <s v="Revenue"/>
    <s v="Line Item"/>
    <s v="N/A"/>
    <x v="14"/>
    <x v="14"/>
    <m/>
    <m/>
    <m/>
  </r>
  <r>
    <n v="1556"/>
    <x v="8"/>
    <s v="Revenue"/>
    <s v="Line Item"/>
    <s v="N/A"/>
    <x v="15"/>
    <x v="15"/>
    <m/>
    <m/>
    <m/>
  </r>
  <r>
    <n v="1557"/>
    <x v="8"/>
    <s v="Revenue"/>
    <s v="Line Item"/>
    <s v="N/A"/>
    <x v="16"/>
    <x v="16"/>
    <m/>
    <m/>
    <m/>
  </r>
  <r>
    <n v="1558"/>
    <x v="8"/>
    <s v="Revenue"/>
    <s v="Line Item"/>
    <s v="N/A"/>
    <x v="17"/>
    <x v="17"/>
    <m/>
    <m/>
    <m/>
  </r>
  <r>
    <n v="1559"/>
    <x v="8"/>
    <s v="Revenue"/>
    <s v="Line Item"/>
    <s v="N/A"/>
    <x v="18"/>
    <x v="18"/>
    <m/>
    <m/>
    <m/>
  </r>
  <r>
    <n v="1560"/>
    <x v="8"/>
    <s v="Revenue"/>
    <s v="Line Item"/>
    <s v="N/A"/>
    <x v="19"/>
    <x v="19"/>
    <m/>
    <m/>
    <m/>
  </r>
  <r>
    <n v="1561"/>
    <x v="8"/>
    <s v="Revenue"/>
    <s v="Line Item"/>
    <s v="N/A"/>
    <x v="20"/>
    <x v="20"/>
    <m/>
    <m/>
    <m/>
  </r>
  <r>
    <n v="1562"/>
    <x v="8"/>
    <s v="Revenue"/>
    <s v="Line Item"/>
    <s v="N/A"/>
    <x v="21"/>
    <x v="21"/>
    <m/>
    <m/>
    <m/>
  </r>
  <r>
    <n v="1563"/>
    <x v="8"/>
    <s v="Revenue"/>
    <s v="Line Item"/>
    <s v="N/A"/>
    <x v="22"/>
    <x v="22"/>
    <m/>
    <m/>
    <m/>
  </r>
  <r>
    <n v="1564"/>
    <x v="8"/>
    <s v="Revenue"/>
    <s v="Line Item"/>
    <s v="N/A"/>
    <x v="23"/>
    <x v="23"/>
    <m/>
    <m/>
    <m/>
  </r>
  <r>
    <n v="1565"/>
    <x v="8"/>
    <s v="Revenue"/>
    <s v="Line Item"/>
    <s v="N/A"/>
    <x v="24"/>
    <x v="24"/>
    <m/>
    <m/>
    <m/>
  </r>
  <r>
    <n v="1566"/>
    <x v="8"/>
    <s v="Revenue"/>
    <s v="Line Item"/>
    <s v="N/A"/>
    <x v="25"/>
    <x v="25"/>
    <m/>
    <m/>
    <m/>
  </r>
  <r>
    <n v="1567"/>
    <x v="8"/>
    <s v="Revenue"/>
    <s v="Line Item"/>
    <s v="N/A"/>
    <x v="26"/>
    <x v="26"/>
    <m/>
    <m/>
    <m/>
  </r>
  <r>
    <n v="1568"/>
    <x v="8"/>
    <s v="Revenue"/>
    <s v="Line Item"/>
    <s v="N/A"/>
    <x v="27"/>
    <x v="27"/>
    <m/>
    <m/>
    <m/>
  </r>
  <r>
    <n v="1569"/>
    <x v="8"/>
    <s v="Revenue"/>
    <s v="Line Item"/>
    <s v="N/A"/>
    <x v="28"/>
    <x v="28"/>
    <m/>
    <m/>
    <m/>
  </r>
  <r>
    <n v="1570"/>
    <x v="8"/>
    <s v="Revenue"/>
    <s v="Line Item"/>
    <s v="N/A"/>
    <x v="29"/>
    <x v="29"/>
    <m/>
    <m/>
    <m/>
  </r>
  <r>
    <n v="1571"/>
    <x v="8"/>
    <s v="Revenue"/>
    <s v="Line Item"/>
    <s v="N/A"/>
    <x v="30"/>
    <x v="30"/>
    <m/>
    <m/>
    <m/>
  </r>
  <r>
    <n v="1572"/>
    <x v="8"/>
    <s v="Revenue"/>
    <s v="Line Item"/>
    <s v="N/A"/>
    <x v="31"/>
    <x v="31"/>
    <m/>
    <m/>
    <m/>
  </r>
  <r>
    <n v="1573"/>
    <x v="8"/>
    <s v="Revenue"/>
    <s v="Line Item"/>
    <s v="N/A"/>
    <x v="32"/>
    <x v="32"/>
    <m/>
    <m/>
    <m/>
  </r>
  <r>
    <n v="1574"/>
    <x v="8"/>
    <s v="Revenue"/>
    <s v="Line Item"/>
    <s v="N/A"/>
    <x v="33"/>
    <x v="33"/>
    <m/>
    <m/>
    <m/>
  </r>
  <r>
    <n v="1575"/>
    <x v="8"/>
    <s v="Revenue"/>
    <s v="Line Item"/>
    <s v="N/A"/>
    <x v="34"/>
    <x v="34"/>
    <m/>
    <m/>
    <m/>
  </r>
  <r>
    <n v="1576"/>
    <x v="8"/>
    <s v="Revenue"/>
    <s v="Line Item"/>
    <s v="N/A"/>
    <x v="35"/>
    <x v="35"/>
    <m/>
    <m/>
    <m/>
  </r>
  <r>
    <n v="1577"/>
    <x v="8"/>
    <s v="Revenue"/>
    <s v="Line Item"/>
    <s v="N/A"/>
    <x v="36"/>
    <x v="36"/>
    <m/>
    <m/>
    <m/>
  </r>
  <r>
    <n v="1578"/>
    <x v="8"/>
    <s v="Revenue"/>
    <s v="Line Item"/>
    <s v="N/A"/>
    <x v="37"/>
    <x v="37"/>
    <m/>
    <m/>
    <m/>
  </r>
  <r>
    <n v="1579"/>
    <x v="8"/>
    <s v="Revenue"/>
    <s v="Line Item"/>
    <s v="N/A"/>
    <x v="38"/>
    <x v="38"/>
    <m/>
    <m/>
    <m/>
  </r>
  <r>
    <n v="1580"/>
    <x v="8"/>
    <s v="Revenue"/>
    <s v="Line Item"/>
    <s v="N/A"/>
    <x v="39"/>
    <x v="39"/>
    <m/>
    <m/>
    <m/>
  </r>
  <r>
    <n v="1581"/>
    <x v="8"/>
    <s v="Revenue"/>
    <s v="Line Item"/>
    <s v="N/A"/>
    <x v="40"/>
    <x v="40"/>
    <m/>
    <m/>
    <m/>
  </r>
  <r>
    <n v="1582"/>
    <x v="8"/>
    <s v="Revenue"/>
    <s v="Line Item"/>
    <s v="N/A"/>
    <x v="41"/>
    <x v="41"/>
    <m/>
    <m/>
    <m/>
  </r>
  <r>
    <n v="1583"/>
    <x v="8"/>
    <s v="Revenue"/>
    <s v="Total"/>
    <s v="N/A"/>
    <x v="42"/>
    <x v="42"/>
    <m/>
    <n v="33500"/>
    <m/>
  </r>
  <r>
    <n v="1584"/>
    <x v="8"/>
    <s v="Revenue"/>
    <s v="Line Item"/>
    <s v="N/A"/>
    <x v="43"/>
    <x v="43"/>
    <m/>
    <m/>
    <m/>
  </r>
  <r>
    <n v="1585"/>
    <x v="8"/>
    <s v="Revenue"/>
    <s v="Line Item"/>
    <s v="N/A"/>
    <x v="44"/>
    <x v="44"/>
    <m/>
    <m/>
    <m/>
  </r>
  <r>
    <n v="1586"/>
    <x v="8"/>
    <s v="Revenue"/>
    <s v="Line Item"/>
    <s v="N/A"/>
    <x v="45"/>
    <x v="45"/>
    <m/>
    <m/>
    <m/>
  </r>
  <r>
    <n v="1587"/>
    <x v="8"/>
    <s v="Revenue"/>
    <s v="Line Item"/>
    <s v="N/A"/>
    <x v="46"/>
    <x v="46"/>
    <m/>
    <m/>
    <m/>
  </r>
  <r>
    <n v="1588"/>
    <x v="8"/>
    <s v="Revenue"/>
    <s v="Line Item"/>
    <s v="N/A"/>
    <x v="47"/>
    <x v="47"/>
    <m/>
    <m/>
    <m/>
  </r>
  <r>
    <n v="1589"/>
    <x v="8"/>
    <s v="Revenue"/>
    <s v="Line Item"/>
    <s v="N/A"/>
    <x v="48"/>
    <x v="48"/>
    <m/>
    <m/>
    <m/>
  </r>
  <r>
    <n v="1590"/>
    <x v="8"/>
    <s v="Revenue"/>
    <s v="Line Item"/>
    <s v="N/A"/>
    <x v="49"/>
    <x v="49"/>
    <m/>
    <m/>
    <m/>
  </r>
  <r>
    <n v="1591"/>
    <x v="8"/>
    <s v="Revenue"/>
    <s v="Line Item"/>
    <s v="N/A"/>
    <x v="50"/>
    <x v="50"/>
    <m/>
    <m/>
    <m/>
  </r>
  <r>
    <n v="1592"/>
    <x v="8"/>
    <s v="Revenue"/>
    <s v="Line Item"/>
    <s v="N/A"/>
    <x v="51"/>
    <x v="51"/>
    <m/>
    <m/>
    <m/>
  </r>
  <r>
    <n v="1593"/>
    <x v="8"/>
    <s v="Revenue"/>
    <s v="Total"/>
    <s v="N/A"/>
    <x v="52"/>
    <x v="52"/>
    <m/>
    <n v="33500"/>
    <m/>
  </r>
  <r>
    <n v="1594"/>
    <x v="8"/>
    <s v="Salary Expense"/>
    <s v="Line Item"/>
    <s v="Management"/>
    <x v="53"/>
    <x v="53"/>
    <m/>
    <m/>
    <e v="#DIV/0!"/>
  </r>
  <r>
    <n v="1595"/>
    <x v="8"/>
    <s v="Salary Expense"/>
    <s v="Line Item"/>
    <s v="Management"/>
    <x v="54"/>
    <x v="54"/>
    <m/>
    <m/>
    <e v="#DIV/0!"/>
  </r>
  <r>
    <n v="1596"/>
    <x v="8"/>
    <s v="Salary Expense"/>
    <s v="Line Item"/>
    <s v="Management"/>
    <x v="55"/>
    <x v="55"/>
    <m/>
    <m/>
    <e v="#DIV/0!"/>
  </r>
  <r>
    <n v="1597"/>
    <x v="8"/>
    <s v="Salary Expense"/>
    <s v="Line Item"/>
    <s v="Management"/>
    <x v="56"/>
    <x v="56"/>
    <m/>
    <m/>
    <e v="#DIV/0!"/>
  </r>
  <r>
    <n v="1598"/>
    <x v="8"/>
    <s v="Salary Expense"/>
    <s v="Line Item"/>
    <s v="Direct Care"/>
    <x v="57"/>
    <x v="57"/>
    <m/>
    <m/>
    <e v="#DIV/0!"/>
  </r>
  <r>
    <n v="1599"/>
    <x v="8"/>
    <s v="Salary Expense"/>
    <s v="Line Item"/>
    <s v="Direct Care"/>
    <x v="58"/>
    <x v="58"/>
    <m/>
    <m/>
    <e v="#DIV/0!"/>
  </r>
  <r>
    <n v="1600"/>
    <x v="8"/>
    <s v="Salary Expense"/>
    <s v="Line Item"/>
    <s v="Direct Care"/>
    <x v="59"/>
    <x v="59"/>
    <m/>
    <m/>
    <e v="#DIV/0!"/>
  </r>
  <r>
    <n v="1601"/>
    <x v="8"/>
    <s v="Salary Expense"/>
    <s v="Line Item"/>
    <s v="Direct Care"/>
    <x v="60"/>
    <x v="60"/>
    <m/>
    <m/>
    <e v="#DIV/0!"/>
  </r>
  <r>
    <n v="1602"/>
    <x v="8"/>
    <s v="Salary Expense"/>
    <s v="Line Item"/>
    <s v="Direct Care"/>
    <x v="61"/>
    <x v="61"/>
    <m/>
    <m/>
    <e v="#DIV/0!"/>
  </r>
  <r>
    <n v="1603"/>
    <x v="8"/>
    <s v="Salary Expense"/>
    <s v="Line Item"/>
    <s v="Direct Care"/>
    <x v="62"/>
    <x v="62"/>
    <m/>
    <m/>
    <e v="#DIV/0!"/>
  </r>
  <r>
    <n v="1604"/>
    <x v="8"/>
    <s v="Salary Expense"/>
    <s v="Line Item"/>
    <s v="Direct Care"/>
    <x v="63"/>
    <x v="63"/>
    <m/>
    <m/>
    <e v="#DIV/0!"/>
  </r>
  <r>
    <n v="1605"/>
    <x v="8"/>
    <s v="Salary Expense"/>
    <s v="Line Item"/>
    <s v="Direct Care"/>
    <x v="64"/>
    <x v="64"/>
    <m/>
    <m/>
    <e v="#DIV/0!"/>
  </r>
  <r>
    <n v="1606"/>
    <x v="8"/>
    <s v="Salary Expense"/>
    <s v="Line Item"/>
    <s v="Direct Care"/>
    <x v="65"/>
    <x v="65"/>
    <m/>
    <m/>
    <e v="#DIV/0!"/>
  </r>
  <r>
    <n v="1607"/>
    <x v="8"/>
    <s v="Salary Expense"/>
    <s v="Line Item"/>
    <s v="Direct Care"/>
    <x v="66"/>
    <x v="66"/>
    <m/>
    <m/>
    <e v="#DIV/0!"/>
  </r>
  <r>
    <n v="1608"/>
    <x v="8"/>
    <s v="Salary Expense"/>
    <s v="Line Item"/>
    <s v="Direct Care"/>
    <x v="67"/>
    <x v="67"/>
    <m/>
    <m/>
    <e v="#DIV/0!"/>
  </r>
  <r>
    <n v="1609"/>
    <x v="8"/>
    <s v="Salary Expense"/>
    <s v="Line Item"/>
    <s v="Direct Care"/>
    <x v="68"/>
    <x v="68"/>
    <m/>
    <m/>
    <e v="#DIV/0!"/>
  </r>
  <r>
    <n v="1610"/>
    <x v="8"/>
    <s v="Salary Expense"/>
    <s v="Line Item"/>
    <s v="Direct Care"/>
    <x v="69"/>
    <x v="69"/>
    <m/>
    <m/>
    <e v="#DIV/0!"/>
  </r>
  <r>
    <n v="1611"/>
    <x v="8"/>
    <s v="Salary Expense"/>
    <s v="Line Item"/>
    <s v="Direct Care"/>
    <x v="70"/>
    <x v="70"/>
    <m/>
    <m/>
    <e v="#DIV/0!"/>
  </r>
  <r>
    <n v="1612"/>
    <x v="8"/>
    <s v="Salary Expense"/>
    <s v="Line Item"/>
    <s v="Direct Care"/>
    <x v="71"/>
    <x v="71"/>
    <m/>
    <m/>
    <e v="#DIV/0!"/>
  </r>
  <r>
    <n v="1613"/>
    <x v="8"/>
    <s v="Salary Expense"/>
    <s v="Line Item"/>
    <s v="Direct Care"/>
    <x v="72"/>
    <x v="72"/>
    <m/>
    <m/>
    <e v="#DIV/0!"/>
  </r>
  <r>
    <n v="1614"/>
    <x v="8"/>
    <s v="Salary Expense"/>
    <s v="Line Item"/>
    <s v="Direct Care"/>
    <x v="73"/>
    <x v="73"/>
    <m/>
    <m/>
    <e v="#DIV/0!"/>
  </r>
  <r>
    <n v="1615"/>
    <x v="8"/>
    <s v="Salary Expense"/>
    <s v="Line Item"/>
    <s v="Direct Care"/>
    <x v="74"/>
    <x v="74"/>
    <m/>
    <m/>
    <e v="#DIV/0!"/>
  </r>
  <r>
    <n v="1616"/>
    <x v="8"/>
    <s v="Salary Expense"/>
    <s v="Line Item"/>
    <s v="Direct Care"/>
    <x v="75"/>
    <x v="75"/>
    <m/>
    <m/>
    <e v="#DIV/0!"/>
  </r>
  <r>
    <n v="1617"/>
    <x v="8"/>
    <s v="Salary Expense"/>
    <s v="Line Item"/>
    <s v="Direct Care"/>
    <x v="76"/>
    <x v="76"/>
    <m/>
    <m/>
    <e v="#DIV/0!"/>
  </r>
  <r>
    <n v="1618"/>
    <x v="8"/>
    <s v="Salary Expense"/>
    <s v="Line Item"/>
    <s v="Direct Care"/>
    <x v="77"/>
    <x v="77"/>
    <m/>
    <m/>
    <e v="#DIV/0!"/>
  </r>
  <r>
    <n v="1619"/>
    <x v="8"/>
    <s v="Salary Expense"/>
    <s v="Line Item"/>
    <s v="Direct Care"/>
    <x v="78"/>
    <x v="78"/>
    <m/>
    <m/>
    <e v="#DIV/0!"/>
  </r>
  <r>
    <n v="1620"/>
    <x v="8"/>
    <s v="Salary Expense"/>
    <s v="Line Item"/>
    <s v="Direct Care"/>
    <x v="79"/>
    <x v="79"/>
    <m/>
    <m/>
    <e v="#DIV/0!"/>
  </r>
  <r>
    <n v="1621"/>
    <x v="8"/>
    <s v="Salary Expense"/>
    <s v="Line Item"/>
    <s v="Direct Care"/>
    <x v="80"/>
    <x v="80"/>
    <m/>
    <m/>
    <e v="#DIV/0!"/>
  </r>
  <r>
    <n v="1622"/>
    <x v="8"/>
    <s v="Salary Expense"/>
    <s v="Line Item"/>
    <s v="Direct Care"/>
    <x v="81"/>
    <x v="81"/>
    <m/>
    <m/>
    <e v="#DIV/0!"/>
  </r>
  <r>
    <n v="1623"/>
    <x v="8"/>
    <s v="Salary Expense"/>
    <s v="Line Item"/>
    <s v="Direct Care"/>
    <x v="82"/>
    <x v="82"/>
    <m/>
    <m/>
    <e v="#DIV/0!"/>
  </r>
  <r>
    <n v="1624"/>
    <x v="8"/>
    <s v="Salary Expense"/>
    <s v="Line Item"/>
    <s v="Direct Care"/>
    <x v="83"/>
    <x v="83"/>
    <m/>
    <m/>
    <e v="#DIV/0!"/>
  </r>
  <r>
    <n v="1625"/>
    <x v="8"/>
    <s v="Salary Expense"/>
    <s v="Line Item"/>
    <s v="Direct Care"/>
    <x v="84"/>
    <x v="84"/>
    <m/>
    <m/>
    <e v="#DIV/0!"/>
  </r>
  <r>
    <n v="1626"/>
    <x v="8"/>
    <s v="Salary Expense"/>
    <s v="Line Item"/>
    <s v="Direct Care"/>
    <x v="85"/>
    <x v="85"/>
    <m/>
    <m/>
    <e v="#DIV/0!"/>
  </r>
  <r>
    <n v="1627"/>
    <x v="8"/>
    <s v="Salary Expense"/>
    <s v="Line Item"/>
    <s v="Direct Care"/>
    <x v="86"/>
    <x v="86"/>
    <n v="0.65"/>
    <n v="23496"/>
    <n v="36147.692307692305"/>
  </r>
  <r>
    <n v="1628"/>
    <x v="8"/>
    <s v="Salary Expense"/>
    <s v="Line Item"/>
    <s v="Clerical/Support"/>
    <x v="87"/>
    <x v="87"/>
    <m/>
    <m/>
    <e v="#DIV/0!"/>
  </r>
  <r>
    <n v="1629"/>
    <x v="8"/>
    <s v="Salary Expense"/>
    <s v="Line Item"/>
    <s v="Clerical/Support"/>
    <x v="88"/>
    <x v="88"/>
    <m/>
    <m/>
    <e v="#DIV/0!"/>
  </r>
  <r>
    <n v="1630"/>
    <x v="8"/>
    <s v="Salary Expense"/>
    <s v="Line Item"/>
    <s v="Clerical/Support"/>
    <x v="89"/>
    <x v="89"/>
    <m/>
    <m/>
    <e v="#DIV/0!"/>
  </r>
  <r>
    <n v="1631"/>
    <x v="8"/>
    <s v="Salary Expense"/>
    <s v="Line Item"/>
    <s v="N/A"/>
    <x v="90"/>
    <x v="90"/>
    <s v="XXXXXX"/>
    <m/>
    <e v="#VALUE!"/>
  </r>
  <r>
    <n v="1632"/>
    <x v="8"/>
    <s v="Salary Expense"/>
    <s v="Total"/>
    <s v="N/A"/>
    <x v="91"/>
    <x v="91"/>
    <n v="0.65"/>
    <n v="23496"/>
    <n v="36147.692307692305"/>
  </r>
  <r>
    <n v="1633"/>
    <x v="8"/>
    <s v="Expense"/>
    <s v="Total"/>
    <s v="N/A"/>
    <x v="92"/>
    <x v="92"/>
    <n v="0.65"/>
    <n v="23496"/>
    <m/>
  </r>
  <r>
    <n v="1634"/>
    <x v="8"/>
    <s v="Expense"/>
    <s v="Line Item"/>
    <s v="N/A"/>
    <x v="93"/>
    <x v="93"/>
    <m/>
    <m/>
    <m/>
  </r>
  <r>
    <n v="1635"/>
    <x v="8"/>
    <s v="Expense"/>
    <s v="Line Item"/>
    <s v="N/A"/>
    <x v="94"/>
    <x v="94"/>
    <m/>
    <m/>
    <m/>
  </r>
  <r>
    <n v="1636"/>
    <x v="8"/>
    <s v="Expense"/>
    <s v="Line Item"/>
    <s v="N/A"/>
    <x v="95"/>
    <x v="95"/>
    <m/>
    <m/>
    <m/>
  </r>
  <r>
    <n v="1637"/>
    <x v="8"/>
    <s v="Expense"/>
    <s v="Line Item"/>
    <s v="N/A"/>
    <x v="96"/>
    <x v="96"/>
    <m/>
    <m/>
    <m/>
  </r>
  <r>
    <n v="1638"/>
    <x v="8"/>
    <s v="Expense"/>
    <s v="Total"/>
    <s v="N/A"/>
    <x v="97"/>
    <x v="97"/>
    <n v="0"/>
    <n v="0"/>
    <m/>
  </r>
  <r>
    <n v="1639"/>
    <x v="8"/>
    <s v="Expense"/>
    <s v="Line Item"/>
    <s v="N/A"/>
    <x v="98"/>
    <x v="98"/>
    <m/>
    <m/>
    <m/>
  </r>
  <r>
    <n v="1640"/>
    <x v="8"/>
    <s v="Expense"/>
    <s v="Total"/>
    <s v="N/A"/>
    <x v="99"/>
    <x v="99"/>
    <n v="0.65"/>
    <n v="23496"/>
    <m/>
  </r>
  <r>
    <n v="1641"/>
    <x v="8"/>
    <s v="Expense"/>
    <s v="Line Item"/>
    <s v="N/A"/>
    <x v="100"/>
    <x v="100"/>
    <m/>
    <n v="2530"/>
    <m/>
  </r>
  <r>
    <n v="1642"/>
    <x v="8"/>
    <s v="Expense"/>
    <s v="Line Item"/>
    <s v="N/A"/>
    <x v="101"/>
    <x v="101"/>
    <m/>
    <n v="1962"/>
    <m/>
  </r>
  <r>
    <n v="1643"/>
    <x v="8"/>
    <s v="Expense"/>
    <s v="Line Item"/>
    <s v="N/A"/>
    <x v="102"/>
    <x v="102"/>
    <m/>
    <m/>
    <m/>
  </r>
  <r>
    <n v="1644"/>
    <x v="8"/>
    <s v="Expense"/>
    <s v="Total"/>
    <s v="N/A"/>
    <x v="103"/>
    <x v="103"/>
    <m/>
    <n v="27988"/>
    <m/>
  </r>
  <r>
    <n v="1645"/>
    <x v="8"/>
    <s v="Expense"/>
    <s v="Line Item"/>
    <s v="N/A"/>
    <x v="104"/>
    <x v="104"/>
    <m/>
    <m/>
    <m/>
  </r>
  <r>
    <n v="1646"/>
    <x v="8"/>
    <s v="Expense"/>
    <s v="Line Item"/>
    <s v="N/A"/>
    <x v="105"/>
    <x v="105"/>
    <m/>
    <m/>
    <m/>
  </r>
  <r>
    <n v="1647"/>
    <x v="8"/>
    <s v="Expense"/>
    <s v="Line Item"/>
    <s v="N/A"/>
    <x v="106"/>
    <x v="106"/>
    <m/>
    <m/>
    <m/>
  </r>
  <r>
    <n v="1648"/>
    <x v="8"/>
    <s v="Expense"/>
    <s v="Line Item"/>
    <s v="N/A"/>
    <x v="107"/>
    <x v="107"/>
    <m/>
    <m/>
    <m/>
  </r>
  <r>
    <n v="1649"/>
    <x v="8"/>
    <s v="Expense"/>
    <s v="Total"/>
    <s v="N/A"/>
    <x v="108"/>
    <x v="108"/>
    <m/>
    <n v="0"/>
    <m/>
  </r>
  <r>
    <n v="1650"/>
    <x v="8"/>
    <s v="Expense"/>
    <s v="Line Item"/>
    <s v="N/A"/>
    <x v="109"/>
    <x v="109"/>
    <m/>
    <m/>
    <m/>
  </r>
  <r>
    <n v="1651"/>
    <x v="8"/>
    <s v="Expense"/>
    <s v="Line Item"/>
    <s v="N/A"/>
    <x v="110"/>
    <x v="110"/>
    <m/>
    <m/>
    <m/>
  </r>
  <r>
    <n v="1652"/>
    <x v="8"/>
    <s v="Expense"/>
    <s v="Line Item"/>
    <s v="N/A"/>
    <x v="111"/>
    <x v="111"/>
    <m/>
    <m/>
    <m/>
  </r>
  <r>
    <n v="1653"/>
    <x v="8"/>
    <s v="Expense"/>
    <s v="Line Item"/>
    <s v="N/A"/>
    <x v="112"/>
    <x v="112"/>
    <m/>
    <m/>
    <m/>
  </r>
  <r>
    <n v="1654"/>
    <x v="8"/>
    <s v="Expense"/>
    <s v="Line Item"/>
    <s v="N/A"/>
    <x v="113"/>
    <x v="113"/>
    <m/>
    <m/>
    <m/>
  </r>
  <r>
    <n v="1655"/>
    <x v="8"/>
    <s v="Expense"/>
    <s v="Line Item"/>
    <s v="N/A"/>
    <x v="114"/>
    <x v="114"/>
    <m/>
    <n v="477"/>
    <m/>
  </r>
  <r>
    <n v="1656"/>
    <x v="8"/>
    <s v="Expense"/>
    <s v="Line Item"/>
    <s v="N/A"/>
    <x v="115"/>
    <x v="115"/>
    <m/>
    <n v="326"/>
    <m/>
  </r>
  <r>
    <n v="1657"/>
    <x v="8"/>
    <s v="Expense"/>
    <s v="Line Item"/>
    <s v="N/A"/>
    <x v="116"/>
    <x v="116"/>
    <m/>
    <m/>
    <m/>
  </r>
  <r>
    <n v="1658"/>
    <x v="8"/>
    <s v="Expense"/>
    <s v="Line Item"/>
    <s v="N/A"/>
    <x v="117"/>
    <x v="117"/>
    <m/>
    <m/>
    <m/>
  </r>
  <r>
    <n v="1659"/>
    <x v="8"/>
    <s v="Expense"/>
    <s v="Line Item"/>
    <s v="N/A"/>
    <x v="118"/>
    <x v="118"/>
    <m/>
    <m/>
    <m/>
  </r>
  <r>
    <n v="1660"/>
    <x v="8"/>
    <s v="Expense"/>
    <s v="Line Item"/>
    <s v="N/A"/>
    <x v="119"/>
    <x v="119"/>
    <m/>
    <m/>
    <m/>
  </r>
  <r>
    <n v="1661"/>
    <x v="8"/>
    <s v="Expense"/>
    <s v="Line Item"/>
    <s v="N/A"/>
    <x v="120"/>
    <x v="120"/>
    <m/>
    <m/>
    <m/>
  </r>
  <r>
    <n v="1662"/>
    <x v="8"/>
    <s v="Expense"/>
    <s v="Line Item"/>
    <s v="N/A"/>
    <x v="121"/>
    <x v="121"/>
    <m/>
    <m/>
    <m/>
  </r>
  <r>
    <n v="1663"/>
    <x v="8"/>
    <s v="Expense"/>
    <s v="Line Item"/>
    <s v="N/A"/>
    <x v="122"/>
    <x v="122"/>
    <m/>
    <m/>
    <m/>
  </r>
  <r>
    <n v="1664"/>
    <x v="8"/>
    <s v="Expense"/>
    <s v="Line Item"/>
    <s v="N/A"/>
    <x v="123"/>
    <x v="123"/>
    <m/>
    <m/>
    <m/>
  </r>
  <r>
    <n v="1665"/>
    <x v="8"/>
    <s v="Expense"/>
    <s v="Line Item"/>
    <s v="N/A"/>
    <x v="124"/>
    <x v="124"/>
    <m/>
    <n v="1710"/>
    <m/>
  </r>
  <r>
    <n v="1666"/>
    <x v="8"/>
    <s v="Expense"/>
    <s v="Line Item"/>
    <s v="N/A"/>
    <x v="125"/>
    <x v="125"/>
    <m/>
    <m/>
    <m/>
  </r>
  <r>
    <n v="1667"/>
    <x v="8"/>
    <s v="Expense"/>
    <s v="Line Item"/>
    <s v="N/A"/>
    <x v="126"/>
    <x v="126"/>
    <m/>
    <m/>
    <m/>
  </r>
  <r>
    <n v="1668"/>
    <x v="8"/>
    <s v="Expense"/>
    <s v="Total"/>
    <s v="N/A"/>
    <x v="127"/>
    <x v="127"/>
    <m/>
    <n v="2513"/>
    <m/>
  </r>
  <r>
    <n v="1669"/>
    <x v="8"/>
    <s v="Expense"/>
    <s v="Line Item"/>
    <s v="N/A"/>
    <x v="128"/>
    <x v="128"/>
    <m/>
    <m/>
    <m/>
  </r>
  <r>
    <n v="1670"/>
    <x v="8"/>
    <s v="Expense"/>
    <s v="Line Item"/>
    <s v="N/A"/>
    <x v="129"/>
    <x v="129"/>
    <m/>
    <m/>
    <m/>
  </r>
  <r>
    <n v="1671"/>
    <x v="8"/>
    <s v="Expense"/>
    <s v="Line Item"/>
    <s v="N/A"/>
    <x v="130"/>
    <x v="130"/>
    <m/>
    <m/>
    <m/>
  </r>
  <r>
    <n v="1672"/>
    <x v="8"/>
    <s v="Expense"/>
    <s v="Line Item"/>
    <s v="N/A"/>
    <x v="131"/>
    <x v="131"/>
    <m/>
    <n v="60"/>
    <m/>
  </r>
  <r>
    <n v="1673"/>
    <x v="8"/>
    <s v="Expense"/>
    <s v="Line Item"/>
    <s v="N/A"/>
    <x v="132"/>
    <x v="132"/>
    <m/>
    <m/>
    <m/>
  </r>
  <r>
    <n v="1674"/>
    <x v="8"/>
    <s v="Expense"/>
    <s v="Line Item"/>
    <s v="N/A"/>
    <x v="133"/>
    <x v="133"/>
    <m/>
    <m/>
    <m/>
  </r>
  <r>
    <n v="1675"/>
    <x v="8"/>
    <s v="Expense"/>
    <s v="Total"/>
    <s v="N/A"/>
    <x v="134"/>
    <x v="134"/>
    <m/>
    <n v="60"/>
    <m/>
  </r>
  <r>
    <n v="1676"/>
    <x v="8"/>
    <s v="Expense"/>
    <s v="Line Item"/>
    <s v="N/A"/>
    <x v="135"/>
    <x v="135"/>
    <m/>
    <n v="3162.7685071930177"/>
    <m/>
  </r>
  <r>
    <n v="1677"/>
    <x v="8"/>
    <s v="Expense"/>
    <s v="Total"/>
    <s v="N/A"/>
    <x v="136"/>
    <x v="136"/>
    <m/>
    <n v="33723.768507193017"/>
    <m/>
  </r>
  <r>
    <n v="1678"/>
    <x v="8"/>
    <s v="Expense"/>
    <s v="Line Item"/>
    <s v="N/A"/>
    <x v="137"/>
    <x v="137"/>
    <m/>
    <m/>
    <m/>
  </r>
  <r>
    <n v="1679"/>
    <x v="8"/>
    <s v="Expense"/>
    <s v="Line Item"/>
    <s v="N/A"/>
    <x v="138"/>
    <x v="138"/>
    <m/>
    <m/>
    <m/>
  </r>
  <r>
    <n v="1680"/>
    <x v="8"/>
    <s v="Expense"/>
    <s v="Total"/>
    <s v="N/A"/>
    <x v="139"/>
    <x v="139"/>
    <m/>
    <n v="33723.768507193017"/>
    <m/>
  </r>
  <r>
    <n v="1681"/>
    <x v="8"/>
    <s v="Expense"/>
    <s v="Total"/>
    <s v="N/A"/>
    <x v="140"/>
    <x v="140"/>
    <m/>
    <n v="33500"/>
    <m/>
  </r>
  <r>
    <n v="1682"/>
    <x v="8"/>
    <s v="Expense"/>
    <s v="Line Item"/>
    <s v="N/A"/>
    <x v="141"/>
    <x v="141"/>
    <m/>
    <n v="-223.76850719301729"/>
    <m/>
  </r>
  <r>
    <n v="1683"/>
    <x v="8"/>
    <s v="Non-Reimbursable"/>
    <s v="Line Item"/>
    <s v="N/A"/>
    <x v="142"/>
    <x v="142"/>
    <m/>
    <m/>
    <m/>
  </r>
  <r>
    <n v="1684"/>
    <x v="8"/>
    <s v="Non-Reimbursable"/>
    <s v="Line Item"/>
    <s v="N/A"/>
    <x v="143"/>
    <x v="143"/>
    <m/>
    <m/>
    <m/>
  </r>
  <r>
    <n v="1685"/>
    <x v="8"/>
    <s v="Non-Reimbursable"/>
    <s v="Line Item"/>
    <s v="N/A"/>
    <x v="144"/>
    <x v="144"/>
    <m/>
    <m/>
    <m/>
  </r>
  <r>
    <n v="1686"/>
    <x v="8"/>
    <s v="Non-Reimbursable"/>
    <s v="Line Item"/>
    <s v="N/A"/>
    <x v="145"/>
    <x v="145"/>
    <m/>
    <m/>
    <m/>
  </r>
  <r>
    <n v="1687"/>
    <x v="8"/>
    <s v="Non-Reimbursable"/>
    <s v="Line Item"/>
    <s v="N/A"/>
    <x v="146"/>
    <x v="146"/>
    <m/>
    <m/>
    <m/>
  </r>
  <r>
    <n v="1688"/>
    <x v="8"/>
    <s v="Non-Reimbursable"/>
    <s v="Line Item"/>
    <s v="N/A"/>
    <x v="147"/>
    <x v="147"/>
    <m/>
    <m/>
    <m/>
  </r>
  <r>
    <n v="1689"/>
    <x v="8"/>
    <s v="Non-Reimbursable"/>
    <s v="Line Item"/>
    <s v="N/A"/>
    <x v="148"/>
    <x v="148"/>
    <m/>
    <m/>
    <m/>
  </r>
  <r>
    <n v="1690"/>
    <x v="8"/>
    <s v="Non-Reimbursable"/>
    <s v="Total"/>
    <s v="N/A"/>
    <x v="149"/>
    <x v="149"/>
    <m/>
    <n v="0"/>
    <m/>
  </r>
  <r>
    <n v="1691"/>
    <x v="8"/>
    <s v="Non-Reimbursable"/>
    <s v="Total"/>
    <s v="N/A"/>
    <x v="150"/>
    <x v="150"/>
    <m/>
    <n v="0"/>
    <m/>
  </r>
  <r>
    <n v="1692"/>
    <x v="8"/>
    <s v="Non-Reimbursable"/>
    <s v="Line Item"/>
    <s v="N/A"/>
    <x v="151"/>
    <x v="151"/>
    <m/>
    <n v="0"/>
    <m/>
  </r>
  <r>
    <n v="1693"/>
    <x v="8"/>
    <s v="Non-Reimbursable"/>
    <s v="Line Item"/>
    <s v="N/A"/>
    <x v="152"/>
    <x v="152"/>
    <m/>
    <m/>
    <m/>
  </r>
  <r>
    <n v="1694"/>
    <x v="8"/>
    <s v="Non-Reimbursable"/>
    <s v="Line Item"/>
    <s v="N/A"/>
    <x v="153"/>
    <x v="153"/>
    <m/>
    <n v="0"/>
    <m/>
  </r>
  <r>
    <n v="1695"/>
    <x v="8"/>
    <s v="Revenue"/>
    <s v="Line Item"/>
    <s v="N/A"/>
    <x v="0"/>
    <x v="0"/>
    <m/>
    <m/>
    <m/>
  </r>
  <r>
    <n v="1696"/>
    <x v="8"/>
    <s v="Revenue"/>
    <s v="Line Item"/>
    <s v="N/A"/>
    <x v="1"/>
    <x v="1"/>
    <m/>
    <m/>
    <m/>
  </r>
  <r>
    <n v="1697"/>
    <x v="8"/>
    <s v="Revenue"/>
    <s v="Line Item"/>
    <s v="N/A"/>
    <x v="2"/>
    <x v="2"/>
    <m/>
    <m/>
    <m/>
  </r>
  <r>
    <n v="1698"/>
    <x v="8"/>
    <s v="Revenue"/>
    <s v="Total"/>
    <s v="N/A"/>
    <x v="3"/>
    <x v="3"/>
    <m/>
    <n v="0"/>
    <m/>
  </r>
  <r>
    <n v="1699"/>
    <x v="8"/>
    <s v="Revenue"/>
    <s v="Line Item"/>
    <s v="N/A"/>
    <x v="4"/>
    <x v="4"/>
    <m/>
    <m/>
    <m/>
  </r>
  <r>
    <n v="1700"/>
    <x v="8"/>
    <s v="Revenue"/>
    <s v="Line Item"/>
    <s v="N/A"/>
    <x v="5"/>
    <x v="5"/>
    <m/>
    <m/>
    <m/>
  </r>
  <r>
    <n v="1701"/>
    <x v="8"/>
    <s v="Revenue"/>
    <s v="Total"/>
    <s v="N/A"/>
    <x v="6"/>
    <x v="6"/>
    <m/>
    <n v="0"/>
    <m/>
  </r>
  <r>
    <n v="1702"/>
    <x v="8"/>
    <s v="Revenue"/>
    <s v="Line Item"/>
    <s v="N/A"/>
    <x v="7"/>
    <x v="7"/>
    <m/>
    <m/>
    <m/>
  </r>
  <r>
    <n v="1703"/>
    <x v="8"/>
    <s v="Revenue"/>
    <s v="Line Item"/>
    <s v="N/A"/>
    <x v="8"/>
    <x v="8"/>
    <m/>
    <m/>
    <m/>
  </r>
  <r>
    <n v="1704"/>
    <x v="8"/>
    <s v="Revenue"/>
    <s v="Line Item"/>
    <s v="N/A"/>
    <x v="9"/>
    <x v="9"/>
    <m/>
    <m/>
    <m/>
  </r>
  <r>
    <n v="1705"/>
    <x v="8"/>
    <s v="Revenue"/>
    <s v="Line Item"/>
    <s v="N/A"/>
    <x v="10"/>
    <x v="10"/>
    <m/>
    <n v="64116"/>
    <m/>
  </r>
  <r>
    <n v="1706"/>
    <x v="8"/>
    <s v="Revenue"/>
    <s v="Line Item"/>
    <s v="N/A"/>
    <x v="11"/>
    <x v="11"/>
    <m/>
    <m/>
    <m/>
  </r>
  <r>
    <n v="1707"/>
    <x v="8"/>
    <s v="Revenue"/>
    <s v="Line Item"/>
    <s v="N/A"/>
    <x v="12"/>
    <x v="12"/>
    <m/>
    <m/>
    <m/>
  </r>
  <r>
    <n v="1708"/>
    <x v="8"/>
    <s v="Revenue"/>
    <s v="Line Item"/>
    <s v="N/A"/>
    <x v="13"/>
    <x v="13"/>
    <m/>
    <m/>
    <m/>
  </r>
  <r>
    <n v="1709"/>
    <x v="8"/>
    <s v="Revenue"/>
    <s v="Line Item"/>
    <s v="N/A"/>
    <x v="14"/>
    <x v="14"/>
    <m/>
    <m/>
    <m/>
  </r>
  <r>
    <n v="1710"/>
    <x v="8"/>
    <s v="Revenue"/>
    <s v="Line Item"/>
    <s v="N/A"/>
    <x v="15"/>
    <x v="15"/>
    <m/>
    <m/>
    <m/>
  </r>
  <r>
    <n v="1711"/>
    <x v="8"/>
    <s v="Revenue"/>
    <s v="Line Item"/>
    <s v="N/A"/>
    <x v="16"/>
    <x v="16"/>
    <m/>
    <m/>
    <m/>
  </r>
  <r>
    <n v="1712"/>
    <x v="8"/>
    <s v="Revenue"/>
    <s v="Line Item"/>
    <s v="N/A"/>
    <x v="17"/>
    <x v="17"/>
    <m/>
    <m/>
    <m/>
  </r>
  <r>
    <n v="1713"/>
    <x v="8"/>
    <s v="Revenue"/>
    <s v="Line Item"/>
    <s v="N/A"/>
    <x v="18"/>
    <x v="18"/>
    <m/>
    <m/>
    <m/>
  </r>
  <r>
    <n v="1714"/>
    <x v="8"/>
    <s v="Revenue"/>
    <s v="Line Item"/>
    <s v="N/A"/>
    <x v="19"/>
    <x v="19"/>
    <m/>
    <m/>
    <m/>
  </r>
  <r>
    <n v="1715"/>
    <x v="8"/>
    <s v="Revenue"/>
    <s v="Line Item"/>
    <s v="N/A"/>
    <x v="20"/>
    <x v="20"/>
    <m/>
    <m/>
    <m/>
  </r>
  <r>
    <n v="1716"/>
    <x v="8"/>
    <s v="Revenue"/>
    <s v="Line Item"/>
    <s v="N/A"/>
    <x v="21"/>
    <x v="21"/>
    <m/>
    <m/>
    <m/>
  </r>
  <r>
    <n v="1717"/>
    <x v="8"/>
    <s v="Revenue"/>
    <s v="Line Item"/>
    <s v="N/A"/>
    <x v="22"/>
    <x v="22"/>
    <m/>
    <m/>
    <m/>
  </r>
  <r>
    <n v="1718"/>
    <x v="8"/>
    <s v="Revenue"/>
    <s v="Line Item"/>
    <s v="N/A"/>
    <x v="23"/>
    <x v="23"/>
    <m/>
    <m/>
    <m/>
  </r>
  <r>
    <n v="1719"/>
    <x v="8"/>
    <s v="Revenue"/>
    <s v="Line Item"/>
    <s v="N/A"/>
    <x v="24"/>
    <x v="24"/>
    <m/>
    <m/>
    <m/>
  </r>
  <r>
    <n v="1720"/>
    <x v="8"/>
    <s v="Revenue"/>
    <s v="Line Item"/>
    <s v="N/A"/>
    <x v="25"/>
    <x v="25"/>
    <m/>
    <m/>
    <m/>
  </r>
  <r>
    <n v="1721"/>
    <x v="8"/>
    <s v="Revenue"/>
    <s v="Line Item"/>
    <s v="N/A"/>
    <x v="26"/>
    <x v="26"/>
    <m/>
    <m/>
    <m/>
  </r>
  <r>
    <n v="1722"/>
    <x v="8"/>
    <s v="Revenue"/>
    <s v="Line Item"/>
    <s v="N/A"/>
    <x v="27"/>
    <x v="27"/>
    <m/>
    <m/>
    <m/>
  </r>
  <r>
    <n v="1723"/>
    <x v="8"/>
    <s v="Revenue"/>
    <s v="Line Item"/>
    <s v="N/A"/>
    <x v="28"/>
    <x v="28"/>
    <m/>
    <m/>
    <m/>
  </r>
  <r>
    <n v="1724"/>
    <x v="8"/>
    <s v="Revenue"/>
    <s v="Line Item"/>
    <s v="N/A"/>
    <x v="29"/>
    <x v="29"/>
    <m/>
    <m/>
    <m/>
  </r>
  <r>
    <n v="1725"/>
    <x v="8"/>
    <s v="Revenue"/>
    <s v="Line Item"/>
    <s v="N/A"/>
    <x v="30"/>
    <x v="30"/>
    <m/>
    <m/>
    <m/>
  </r>
  <r>
    <n v="1726"/>
    <x v="8"/>
    <s v="Revenue"/>
    <s v="Line Item"/>
    <s v="N/A"/>
    <x v="31"/>
    <x v="31"/>
    <m/>
    <m/>
    <m/>
  </r>
  <r>
    <n v="1727"/>
    <x v="8"/>
    <s v="Revenue"/>
    <s v="Line Item"/>
    <s v="N/A"/>
    <x v="32"/>
    <x v="32"/>
    <m/>
    <m/>
    <m/>
  </r>
  <r>
    <n v="1728"/>
    <x v="8"/>
    <s v="Revenue"/>
    <s v="Line Item"/>
    <s v="N/A"/>
    <x v="33"/>
    <x v="33"/>
    <m/>
    <m/>
    <m/>
  </r>
  <r>
    <n v="1729"/>
    <x v="8"/>
    <s v="Revenue"/>
    <s v="Line Item"/>
    <s v="N/A"/>
    <x v="34"/>
    <x v="34"/>
    <m/>
    <m/>
    <m/>
  </r>
  <r>
    <n v="1730"/>
    <x v="8"/>
    <s v="Revenue"/>
    <s v="Line Item"/>
    <s v="N/A"/>
    <x v="35"/>
    <x v="35"/>
    <m/>
    <m/>
    <m/>
  </r>
  <r>
    <n v="1731"/>
    <x v="8"/>
    <s v="Revenue"/>
    <s v="Line Item"/>
    <s v="N/A"/>
    <x v="36"/>
    <x v="36"/>
    <m/>
    <m/>
    <m/>
  </r>
  <r>
    <n v="1732"/>
    <x v="8"/>
    <s v="Revenue"/>
    <s v="Line Item"/>
    <s v="N/A"/>
    <x v="37"/>
    <x v="37"/>
    <m/>
    <m/>
    <m/>
  </r>
  <r>
    <n v="1733"/>
    <x v="8"/>
    <s v="Revenue"/>
    <s v="Line Item"/>
    <s v="N/A"/>
    <x v="38"/>
    <x v="38"/>
    <m/>
    <m/>
    <m/>
  </r>
  <r>
    <n v="1734"/>
    <x v="8"/>
    <s v="Revenue"/>
    <s v="Line Item"/>
    <s v="N/A"/>
    <x v="39"/>
    <x v="39"/>
    <m/>
    <m/>
    <m/>
  </r>
  <r>
    <n v="1735"/>
    <x v="8"/>
    <s v="Revenue"/>
    <s v="Line Item"/>
    <s v="N/A"/>
    <x v="40"/>
    <x v="40"/>
    <m/>
    <m/>
    <m/>
  </r>
  <r>
    <n v="1736"/>
    <x v="8"/>
    <s v="Revenue"/>
    <s v="Line Item"/>
    <s v="N/A"/>
    <x v="41"/>
    <x v="41"/>
    <m/>
    <m/>
    <m/>
  </r>
  <r>
    <n v="1737"/>
    <x v="8"/>
    <s v="Revenue"/>
    <s v="Total"/>
    <s v="N/A"/>
    <x v="42"/>
    <x v="42"/>
    <m/>
    <n v="64116"/>
    <m/>
  </r>
  <r>
    <n v="1738"/>
    <x v="8"/>
    <s v="Revenue"/>
    <s v="Line Item"/>
    <s v="N/A"/>
    <x v="43"/>
    <x v="43"/>
    <m/>
    <m/>
    <m/>
  </r>
  <r>
    <n v="1739"/>
    <x v="8"/>
    <s v="Revenue"/>
    <s v="Line Item"/>
    <s v="N/A"/>
    <x v="44"/>
    <x v="44"/>
    <m/>
    <m/>
    <m/>
  </r>
  <r>
    <n v="1740"/>
    <x v="8"/>
    <s v="Revenue"/>
    <s v="Line Item"/>
    <s v="N/A"/>
    <x v="45"/>
    <x v="45"/>
    <m/>
    <m/>
    <m/>
  </r>
  <r>
    <n v="1741"/>
    <x v="8"/>
    <s v="Revenue"/>
    <s v="Line Item"/>
    <s v="N/A"/>
    <x v="46"/>
    <x v="46"/>
    <m/>
    <m/>
    <m/>
  </r>
  <r>
    <n v="1742"/>
    <x v="8"/>
    <s v="Revenue"/>
    <s v="Line Item"/>
    <s v="N/A"/>
    <x v="47"/>
    <x v="47"/>
    <m/>
    <m/>
    <m/>
  </r>
  <r>
    <n v="1743"/>
    <x v="8"/>
    <s v="Revenue"/>
    <s v="Line Item"/>
    <s v="N/A"/>
    <x v="48"/>
    <x v="48"/>
    <m/>
    <m/>
    <m/>
  </r>
  <r>
    <n v="1744"/>
    <x v="8"/>
    <s v="Revenue"/>
    <s v="Line Item"/>
    <s v="N/A"/>
    <x v="49"/>
    <x v="49"/>
    <m/>
    <m/>
    <m/>
  </r>
  <r>
    <n v="1745"/>
    <x v="8"/>
    <s v="Revenue"/>
    <s v="Line Item"/>
    <s v="N/A"/>
    <x v="50"/>
    <x v="50"/>
    <m/>
    <m/>
    <m/>
  </r>
  <r>
    <n v="1746"/>
    <x v="8"/>
    <s v="Revenue"/>
    <s v="Line Item"/>
    <s v="N/A"/>
    <x v="51"/>
    <x v="51"/>
    <m/>
    <m/>
    <m/>
  </r>
  <r>
    <n v="1747"/>
    <x v="8"/>
    <s v="Revenue"/>
    <s v="Total"/>
    <s v="N/A"/>
    <x v="52"/>
    <x v="52"/>
    <m/>
    <n v="64116"/>
    <m/>
  </r>
  <r>
    <n v="1748"/>
    <x v="8"/>
    <s v="Salary Expense"/>
    <s v="Line Item"/>
    <s v="Management"/>
    <x v="53"/>
    <x v="53"/>
    <n v="0.1"/>
    <n v="7000"/>
    <n v="70000"/>
  </r>
  <r>
    <n v="1749"/>
    <x v="8"/>
    <s v="Salary Expense"/>
    <s v="Line Item"/>
    <s v="Management"/>
    <x v="54"/>
    <x v="54"/>
    <m/>
    <m/>
    <e v="#DIV/0!"/>
  </r>
  <r>
    <n v="1750"/>
    <x v="8"/>
    <s v="Salary Expense"/>
    <s v="Line Item"/>
    <s v="Management"/>
    <x v="55"/>
    <x v="55"/>
    <m/>
    <m/>
    <e v="#DIV/0!"/>
  </r>
  <r>
    <n v="1751"/>
    <x v="8"/>
    <s v="Salary Expense"/>
    <s v="Line Item"/>
    <s v="Management"/>
    <x v="56"/>
    <x v="56"/>
    <m/>
    <m/>
    <e v="#DIV/0!"/>
  </r>
  <r>
    <n v="1752"/>
    <x v="8"/>
    <s v="Salary Expense"/>
    <s v="Line Item"/>
    <s v="Direct Care"/>
    <x v="57"/>
    <x v="57"/>
    <m/>
    <m/>
    <e v="#DIV/0!"/>
  </r>
  <r>
    <n v="1753"/>
    <x v="8"/>
    <s v="Salary Expense"/>
    <s v="Line Item"/>
    <s v="Direct Care"/>
    <x v="58"/>
    <x v="58"/>
    <m/>
    <m/>
    <e v="#DIV/0!"/>
  </r>
  <r>
    <n v="1754"/>
    <x v="8"/>
    <s v="Salary Expense"/>
    <s v="Line Item"/>
    <s v="Direct Care"/>
    <x v="59"/>
    <x v="59"/>
    <m/>
    <m/>
    <e v="#DIV/0!"/>
  </r>
  <r>
    <n v="1755"/>
    <x v="8"/>
    <s v="Salary Expense"/>
    <s v="Line Item"/>
    <s v="Direct Care"/>
    <x v="60"/>
    <x v="60"/>
    <m/>
    <m/>
    <e v="#DIV/0!"/>
  </r>
  <r>
    <n v="1756"/>
    <x v="8"/>
    <s v="Salary Expense"/>
    <s v="Line Item"/>
    <s v="Direct Care"/>
    <x v="61"/>
    <x v="61"/>
    <m/>
    <m/>
    <e v="#DIV/0!"/>
  </r>
  <r>
    <n v="1757"/>
    <x v="8"/>
    <s v="Salary Expense"/>
    <s v="Line Item"/>
    <s v="Direct Care"/>
    <x v="62"/>
    <x v="62"/>
    <m/>
    <m/>
    <e v="#DIV/0!"/>
  </r>
  <r>
    <n v="1758"/>
    <x v="8"/>
    <s v="Salary Expense"/>
    <s v="Line Item"/>
    <s v="Direct Care"/>
    <x v="63"/>
    <x v="63"/>
    <m/>
    <m/>
    <e v="#DIV/0!"/>
  </r>
  <r>
    <n v="1759"/>
    <x v="8"/>
    <s v="Salary Expense"/>
    <s v="Line Item"/>
    <s v="Direct Care"/>
    <x v="64"/>
    <x v="64"/>
    <m/>
    <m/>
    <e v="#DIV/0!"/>
  </r>
  <r>
    <n v="1760"/>
    <x v="8"/>
    <s v="Salary Expense"/>
    <s v="Line Item"/>
    <s v="Direct Care"/>
    <x v="65"/>
    <x v="65"/>
    <m/>
    <m/>
    <e v="#DIV/0!"/>
  </r>
  <r>
    <n v="1761"/>
    <x v="8"/>
    <s v="Salary Expense"/>
    <s v="Line Item"/>
    <s v="Direct Care"/>
    <x v="66"/>
    <x v="66"/>
    <m/>
    <m/>
    <e v="#DIV/0!"/>
  </r>
  <r>
    <n v="1762"/>
    <x v="8"/>
    <s v="Salary Expense"/>
    <s v="Line Item"/>
    <s v="Direct Care"/>
    <x v="67"/>
    <x v="67"/>
    <m/>
    <m/>
    <e v="#DIV/0!"/>
  </r>
  <r>
    <n v="1763"/>
    <x v="8"/>
    <s v="Salary Expense"/>
    <s v="Line Item"/>
    <s v="Direct Care"/>
    <x v="68"/>
    <x v="68"/>
    <m/>
    <m/>
    <e v="#DIV/0!"/>
  </r>
  <r>
    <n v="1764"/>
    <x v="8"/>
    <s v="Salary Expense"/>
    <s v="Line Item"/>
    <s v="Direct Care"/>
    <x v="69"/>
    <x v="69"/>
    <m/>
    <m/>
    <e v="#DIV/0!"/>
  </r>
  <r>
    <n v="1765"/>
    <x v="8"/>
    <s v="Salary Expense"/>
    <s v="Line Item"/>
    <s v="Direct Care"/>
    <x v="70"/>
    <x v="70"/>
    <m/>
    <m/>
    <e v="#DIV/0!"/>
  </r>
  <r>
    <n v="1766"/>
    <x v="8"/>
    <s v="Salary Expense"/>
    <s v="Line Item"/>
    <s v="Direct Care"/>
    <x v="71"/>
    <x v="71"/>
    <m/>
    <m/>
    <e v="#DIV/0!"/>
  </r>
  <r>
    <n v="1767"/>
    <x v="8"/>
    <s v="Salary Expense"/>
    <s v="Line Item"/>
    <s v="Direct Care"/>
    <x v="72"/>
    <x v="72"/>
    <m/>
    <m/>
    <e v="#DIV/0!"/>
  </r>
  <r>
    <n v="1768"/>
    <x v="8"/>
    <s v="Salary Expense"/>
    <s v="Line Item"/>
    <s v="Direct Care"/>
    <x v="73"/>
    <x v="73"/>
    <m/>
    <m/>
    <e v="#DIV/0!"/>
  </r>
  <r>
    <n v="1769"/>
    <x v="8"/>
    <s v="Salary Expense"/>
    <s v="Line Item"/>
    <s v="Direct Care"/>
    <x v="74"/>
    <x v="74"/>
    <m/>
    <m/>
    <e v="#DIV/0!"/>
  </r>
  <r>
    <n v="1770"/>
    <x v="8"/>
    <s v="Salary Expense"/>
    <s v="Line Item"/>
    <s v="Direct Care"/>
    <x v="75"/>
    <x v="75"/>
    <m/>
    <m/>
    <e v="#DIV/0!"/>
  </r>
  <r>
    <n v="1771"/>
    <x v="8"/>
    <s v="Salary Expense"/>
    <s v="Line Item"/>
    <s v="Direct Care"/>
    <x v="76"/>
    <x v="76"/>
    <m/>
    <m/>
    <e v="#DIV/0!"/>
  </r>
  <r>
    <n v="1772"/>
    <x v="8"/>
    <s v="Salary Expense"/>
    <s v="Line Item"/>
    <s v="Direct Care"/>
    <x v="77"/>
    <x v="77"/>
    <m/>
    <m/>
    <e v="#DIV/0!"/>
  </r>
  <r>
    <n v="1773"/>
    <x v="8"/>
    <s v="Salary Expense"/>
    <s v="Line Item"/>
    <s v="Direct Care"/>
    <x v="78"/>
    <x v="78"/>
    <m/>
    <m/>
    <e v="#DIV/0!"/>
  </r>
  <r>
    <n v="1774"/>
    <x v="8"/>
    <s v="Salary Expense"/>
    <s v="Line Item"/>
    <s v="Direct Care"/>
    <x v="79"/>
    <x v="79"/>
    <m/>
    <m/>
    <e v="#DIV/0!"/>
  </r>
  <r>
    <n v="1775"/>
    <x v="8"/>
    <s v="Salary Expense"/>
    <s v="Line Item"/>
    <s v="Direct Care"/>
    <x v="80"/>
    <x v="80"/>
    <m/>
    <m/>
    <e v="#DIV/0!"/>
  </r>
  <r>
    <n v="1776"/>
    <x v="8"/>
    <s v="Salary Expense"/>
    <s v="Line Item"/>
    <s v="Direct Care"/>
    <x v="81"/>
    <x v="81"/>
    <m/>
    <m/>
    <e v="#DIV/0!"/>
  </r>
  <r>
    <n v="1777"/>
    <x v="8"/>
    <s v="Salary Expense"/>
    <s v="Line Item"/>
    <s v="Direct Care"/>
    <x v="82"/>
    <x v="82"/>
    <n v="0.5"/>
    <n v="11787"/>
    <n v="23574"/>
  </r>
  <r>
    <n v="1778"/>
    <x v="8"/>
    <s v="Salary Expense"/>
    <s v="Line Item"/>
    <s v="Direct Care"/>
    <x v="83"/>
    <x v="83"/>
    <m/>
    <m/>
    <e v="#DIV/0!"/>
  </r>
  <r>
    <n v="1779"/>
    <x v="8"/>
    <s v="Salary Expense"/>
    <s v="Line Item"/>
    <s v="Direct Care"/>
    <x v="84"/>
    <x v="84"/>
    <m/>
    <m/>
    <e v="#DIV/0!"/>
  </r>
  <r>
    <n v="1780"/>
    <x v="8"/>
    <s v="Salary Expense"/>
    <s v="Line Item"/>
    <s v="Direct Care"/>
    <x v="85"/>
    <x v="85"/>
    <m/>
    <m/>
    <e v="#DIV/0!"/>
  </r>
  <r>
    <n v="1781"/>
    <x v="8"/>
    <s v="Salary Expense"/>
    <s v="Line Item"/>
    <s v="Direct Care"/>
    <x v="86"/>
    <x v="86"/>
    <m/>
    <m/>
    <e v="#DIV/0!"/>
  </r>
  <r>
    <n v="1782"/>
    <x v="8"/>
    <s v="Salary Expense"/>
    <s v="Line Item"/>
    <s v="Clerical/Support"/>
    <x v="87"/>
    <x v="87"/>
    <m/>
    <m/>
    <e v="#DIV/0!"/>
  </r>
  <r>
    <n v="1783"/>
    <x v="8"/>
    <s v="Salary Expense"/>
    <s v="Line Item"/>
    <s v="Clerical/Support"/>
    <x v="88"/>
    <x v="88"/>
    <m/>
    <m/>
    <e v="#DIV/0!"/>
  </r>
  <r>
    <n v="1784"/>
    <x v="8"/>
    <s v="Salary Expense"/>
    <s v="Line Item"/>
    <s v="Clerical/Support"/>
    <x v="89"/>
    <x v="89"/>
    <m/>
    <m/>
    <e v="#DIV/0!"/>
  </r>
  <r>
    <n v="1785"/>
    <x v="8"/>
    <s v="Salary Expense"/>
    <s v="Line Item"/>
    <s v="N/A"/>
    <x v="90"/>
    <x v="90"/>
    <s v="XXXXXX"/>
    <m/>
    <e v="#VALUE!"/>
  </r>
  <r>
    <n v="1786"/>
    <x v="8"/>
    <s v="Salary Expense"/>
    <s v="Total"/>
    <s v="N/A"/>
    <x v="91"/>
    <x v="91"/>
    <n v="0.6"/>
    <n v="18787"/>
    <n v="31311.666666666668"/>
  </r>
  <r>
    <n v="1787"/>
    <x v="8"/>
    <s v="Expense"/>
    <s v="Total"/>
    <s v="N/A"/>
    <x v="92"/>
    <x v="92"/>
    <n v="0.6"/>
    <n v="18787"/>
    <m/>
  </r>
  <r>
    <n v="1788"/>
    <x v="8"/>
    <s v="Expense"/>
    <s v="Line Item"/>
    <s v="N/A"/>
    <x v="93"/>
    <x v="93"/>
    <m/>
    <m/>
    <m/>
  </r>
  <r>
    <n v="1789"/>
    <x v="8"/>
    <s v="Expense"/>
    <s v="Line Item"/>
    <s v="N/A"/>
    <x v="94"/>
    <x v="94"/>
    <m/>
    <m/>
    <m/>
  </r>
  <r>
    <n v="1790"/>
    <x v="8"/>
    <s v="Expense"/>
    <s v="Line Item"/>
    <s v="N/A"/>
    <x v="95"/>
    <x v="95"/>
    <m/>
    <m/>
    <m/>
  </r>
  <r>
    <n v="1791"/>
    <x v="8"/>
    <s v="Expense"/>
    <s v="Line Item"/>
    <s v="N/A"/>
    <x v="96"/>
    <x v="96"/>
    <m/>
    <m/>
    <m/>
  </r>
  <r>
    <n v="1792"/>
    <x v="8"/>
    <s v="Expense"/>
    <s v="Total"/>
    <s v="N/A"/>
    <x v="97"/>
    <x v="97"/>
    <n v="0"/>
    <n v="0"/>
    <m/>
  </r>
  <r>
    <n v="1793"/>
    <x v="8"/>
    <s v="Expense"/>
    <s v="Line Item"/>
    <s v="N/A"/>
    <x v="98"/>
    <x v="98"/>
    <m/>
    <m/>
    <m/>
  </r>
  <r>
    <n v="1794"/>
    <x v="8"/>
    <s v="Expense"/>
    <s v="Total"/>
    <s v="N/A"/>
    <x v="99"/>
    <x v="99"/>
    <n v="0.6"/>
    <n v="18787"/>
    <m/>
  </r>
  <r>
    <n v="1795"/>
    <x v="8"/>
    <s v="Expense"/>
    <s v="Line Item"/>
    <s v="N/A"/>
    <x v="100"/>
    <x v="100"/>
    <m/>
    <n v="1948"/>
    <m/>
  </r>
  <r>
    <n v="1796"/>
    <x v="8"/>
    <s v="Expense"/>
    <s v="Line Item"/>
    <s v="N/A"/>
    <x v="101"/>
    <x v="101"/>
    <m/>
    <n v="1043"/>
    <m/>
  </r>
  <r>
    <n v="1797"/>
    <x v="8"/>
    <s v="Expense"/>
    <s v="Line Item"/>
    <s v="N/A"/>
    <x v="102"/>
    <x v="102"/>
    <m/>
    <m/>
    <m/>
  </r>
  <r>
    <n v="1798"/>
    <x v="8"/>
    <s v="Expense"/>
    <s v="Total"/>
    <s v="N/A"/>
    <x v="103"/>
    <x v="103"/>
    <m/>
    <n v="21778"/>
    <m/>
  </r>
  <r>
    <n v="1799"/>
    <x v="8"/>
    <s v="Expense"/>
    <s v="Line Item"/>
    <s v="N/A"/>
    <x v="104"/>
    <x v="104"/>
    <m/>
    <m/>
    <m/>
  </r>
  <r>
    <n v="1800"/>
    <x v="8"/>
    <s v="Expense"/>
    <s v="Line Item"/>
    <s v="N/A"/>
    <x v="105"/>
    <x v="105"/>
    <m/>
    <n v="107"/>
    <m/>
  </r>
  <r>
    <n v="1801"/>
    <x v="8"/>
    <s v="Expense"/>
    <s v="Line Item"/>
    <s v="N/A"/>
    <x v="106"/>
    <x v="106"/>
    <m/>
    <m/>
    <m/>
  </r>
  <r>
    <n v="1802"/>
    <x v="8"/>
    <s v="Expense"/>
    <s v="Line Item"/>
    <s v="N/A"/>
    <x v="107"/>
    <x v="107"/>
    <m/>
    <m/>
    <m/>
  </r>
  <r>
    <n v="1803"/>
    <x v="8"/>
    <s v="Expense"/>
    <s v="Total"/>
    <s v="N/A"/>
    <x v="108"/>
    <x v="108"/>
    <m/>
    <n v="107"/>
    <m/>
  </r>
  <r>
    <n v="1804"/>
    <x v="8"/>
    <s v="Expense"/>
    <s v="Line Item"/>
    <s v="N/A"/>
    <x v="109"/>
    <x v="109"/>
    <m/>
    <n v="13725"/>
    <m/>
  </r>
  <r>
    <n v="1805"/>
    <x v="8"/>
    <s v="Expense"/>
    <s v="Line Item"/>
    <s v="N/A"/>
    <x v="110"/>
    <x v="110"/>
    <m/>
    <m/>
    <m/>
  </r>
  <r>
    <n v="1806"/>
    <x v="8"/>
    <s v="Expense"/>
    <s v="Line Item"/>
    <s v="N/A"/>
    <x v="111"/>
    <x v="111"/>
    <m/>
    <m/>
    <m/>
  </r>
  <r>
    <n v="1807"/>
    <x v="8"/>
    <s v="Expense"/>
    <s v="Line Item"/>
    <s v="N/A"/>
    <x v="112"/>
    <x v="112"/>
    <m/>
    <m/>
    <m/>
  </r>
  <r>
    <n v="1808"/>
    <x v="8"/>
    <s v="Expense"/>
    <s v="Line Item"/>
    <s v="N/A"/>
    <x v="113"/>
    <x v="113"/>
    <m/>
    <m/>
    <m/>
  </r>
  <r>
    <n v="1809"/>
    <x v="8"/>
    <s v="Expense"/>
    <s v="Line Item"/>
    <s v="N/A"/>
    <x v="114"/>
    <x v="114"/>
    <m/>
    <n v="189"/>
    <m/>
  </r>
  <r>
    <n v="1810"/>
    <x v="8"/>
    <s v="Expense"/>
    <s v="Line Item"/>
    <s v="N/A"/>
    <x v="115"/>
    <x v="115"/>
    <m/>
    <n v="54"/>
    <m/>
  </r>
  <r>
    <n v="1811"/>
    <x v="8"/>
    <s v="Expense"/>
    <s v="Line Item"/>
    <s v="N/A"/>
    <x v="116"/>
    <x v="116"/>
    <m/>
    <n v="115"/>
    <m/>
  </r>
  <r>
    <n v="1812"/>
    <x v="8"/>
    <s v="Expense"/>
    <s v="Line Item"/>
    <s v="N/A"/>
    <x v="117"/>
    <x v="117"/>
    <m/>
    <m/>
    <m/>
  </r>
  <r>
    <n v="1813"/>
    <x v="8"/>
    <s v="Expense"/>
    <s v="Line Item"/>
    <s v="N/A"/>
    <x v="118"/>
    <x v="118"/>
    <m/>
    <m/>
    <m/>
  </r>
  <r>
    <n v="1814"/>
    <x v="8"/>
    <s v="Expense"/>
    <s v="Line Item"/>
    <s v="N/A"/>
    <x v="119"/>
    <x v="119"/>
    <m/>
    <m/>
    <m/>
  </r>
  <r>
    <n v="1815"/>
    <x v="8"/>
    <s v="Expense"/>
    <s v="Line Item"/>
    <s v="N/A"/>
    <x v="120"/>
    <x v="120"/>
    <m/>
    <m/>
    <m/>
  </r>
  <r>
    <n v="1816"/>
    <x v="8"/>
    <s v="Expense"/>
    <s v="Line Item"/>
    <s v="N/A"/>
    <x v="121"/>
    <x v="121"/>
    <m/>
    <n v="21"/>
    <m/>
  </r>
  <r>
    <n v="1817"/>
    <x v="8"/>
    <s v="Expense"/>
    <s v="Line Item"/>
    <s v="N/A"/>
    <x v="122"/>
    <x v="122"/>
    <m/>
    <m/>
    <m/>
  </r>
  <r>
    <n v="1818"/>
    <x v="8"/>
    <s v="Expense"/>
    <s v="Line Item"/>
    <s v="N/A"/>
    <x v="123"/>
    <x v="123"/>
    <m/>
    <m/>
    <m/>
  </r>
  <r>
    <n v="1819"/>
    <x v="8"/>
    <s v="Expense"/>
    <s v="Line Item"/>
    <s v="N/A"/>
    <x v="124"/>
    <x v="124"/>
    <m/>
    <m/>
    <m/>
  </r>
  <r>
    <n v="1820"/>
    <x v="8"/>
    <s v="Expense"/>
    <s v="Line Item"/>
    <s v="N/A"/>
    <x v="125"/>
    <x v="125"/>
    <m/>
    <m/>
    <m/>
  </r>
  <r>
    <n v="1821"/>
    <x v="8"/>
    <s v="Expense"/>
    <s v="Line Item"/>
    <s v="N/A"/>
    <x v="126"/>
    <x v="126"/>
    <m/>
    <m/>
    <m/>
  </r>
  <r>
    <n v="1822"/>
    <x v="8"/>
    <s v="Expense"/>
    <s v="Total"/>
    <s v="N/A"/>
    <x v="127"/>
    <x v="127"/>
    <m/>
    <n v="14104"/>
    <m/>
  </r>
  <r>
    <n v="1823"/>
    <x v="8"/>
    <s v="Expense"/>
    <s v="Line Item"/>
    <s v="N/A"/>
    <x v="128"/>
    <x v="128"/>
    <m/>
    <m/>
    <m/>
  </r>
  <r>
    <n v="1824"/>
    <x v="8"/>
    <s v="Expense"/>
    <s v="Line Item"/>
    <s v="N/A"/>
    <x v="129"/>
    <x v="129"/>
    <m/>
    <m/>
    <m/>
  </r>
  <r>
    <n v="1825"/>
    <x v="8"/>
    <s v="Expense"/>
    <s v="Line Item"/>
    <s v="N/A"/>
    <x v="130"/>
    <x v="130"/>
    <m/>
    <m/>
    <m/>
  </r>
  <r>
    <n v="1826"/>
    <x v="8"/>
    <s v="Expense"/>
    <s v="Line Item"/>
    <s v="N/A"/>
    <x v="131"/>
    <x v="131"/>
    <m/>
    <n v="290"/>
    <m/>
  </r>
  <r>
    <n v="1827"/>
    <x v="8"/>
    <s v="Expense"/>
    <s v="Line Item"/>
    <s v="N/A"/>
    <x v="132"/>
    <x v="132"/>
    <m/>
    <m/>
    <m/>
  </r>
  <r>
    <n v="1828"/>
    <x v="8"/>
    <s v="Expense"/>
    <s v="Line Item"/>
    <s v="N/A"/>
    <x v="133"/>
    <x v="133"/>
    <m/>
    <m/>
    <m/>
  </r>
  <r>
    <n v="1829"/>
    <x v="8"/>
    <s v="Expense"/>
    <s v="Total"/>
    <s v="N/A"/>
    <x v="134"/>
    <x v="134"/>
    <m/>
    <n v="290"/>
    <m/>
  </r>
  <r>
    <n v="1830"/>
    <x v="8"/>
    <s v="Expense"/>
    <s v="Line Item"/>
    <s v="N/A"/>
    <x v="135"/>
    <x v="135"/>
    <m/>
    <n v="3752.3530163870437"/>
    <m/>
  </r>
  <r>
    <n v="1831"/>
    <x v="8"/>
    <s v="Expense"/>
    <s v="Total"/>
    <s v="N/A"/>
    <x v="136"/>
    <x v="136"/>
    <m/>
    <n v="40031.353016387045"/>
    <m/>
  </r>
  <r>
    <n v="1832"/>
    <x v="8"/>
    <s v="Expense"/>
    <s v="Line Item"/>
    <s v="N/A"/>
    <x v="137"/>
    <x v="137"/>
    <m/>
    <m/>
    <m/>
  </r>
  <r>
    <n v="1833"/>
    <x v="8"/>
    <s v="Expense"/>
    <s v="Line Item"/>
    <s v="N/A"/>
    <x v="138"/>
    <x v="138"/>
    <m/>
    <m/>
    <m/>
  </r>
  <r>
    <n v="1834"/>
    <x v="8"/>
    <s v="Expense"/>
    <s v="Total"/>
    <s v="N/A"/>
    <x v="139"/>
    <x v="139"/>
    <m/>
    <n v="40031.353016387045"/>
    <m/>
  </r>
  <r>
    <n v="1835"/>
    <x v="8"/>
    <s v="Expense"/>
    <s v="Total"/>
    <s v="N/A"/>
    <x v="140"/>
    <x v="140"/>
    <m/>
    <n v="64116"/>
    <m/>
  </r>
  <r>
    <n v="1836"/>
    <x v="8"/>
    <s v="Expense"/>
    <s v="Line Item"/>
    <s v="N/A"/>
    <x v="141"/>
    <x v="141"/>
    <m/>
    <n v="24084.646983612955"/>
    <m/>
  </r>
  <r>
    <n v="1837"/>
    <x v="8"/>
    <s v="Non-Reimbursable"/>
    <s v="Line Item"/>
    <s v="N/A"/>
    <x v="142"/>
    <x v="142"/>
    <m/>
    <m/>
    <m/>
  </r>
  <r>
    <n v="1838"/>
    <x v="8"/>
    <s v="Non-Reimbursable"/>
    <s v="Line Item"/>
    <s v="N/A"/>
    <x v="143"/>
    <x v="143"/>
    <m/>
    <m/>
    <m/>
  </r>
  <r>
    <n v="1839"/>
    <x v="8"/>
    <s v="Non-Reimbursable"/>
    <s v="Line Item"/>
    <s v="N/A"/>
    <x v="144"/>
    <x v="144"/>
    <m/>
    <m/>
    <m/>
  </r>
  <r>
    <n v="1840"/>
    <x v="8"/>
    <s v="Non-Reimbursable"/>
    <s v="Line Item"/>
    <s v="N/A"/>
    <x v="145"/>
    <x v="145"/>
    <m/>
    <m/>
    <m/>
  </r>
  <r>
    <n v="1841"/>
    <x v="8"/>
    <s v="Non-Reimbursable"/>
    <s v="Line Item"/>
    <s v="N/A"/>
    <x v="146"/>
    <x v="146"/>
    <m/>
    <m/>
    <m/>
  </r>
  <r>
    <n v="1842"/>
    <x v="8"/>
    <s v="Non-Reimbursable"/>
    <s v="Line Item"/>
    <s v="N/A"/>
    <x v="147"/>
    <x v="147"/>
    <m/>
    <m/>
    <m/>
  </r>
  <r>
    <n v="1843"/>
    <x v="8"/>
    <s v="Non-Reimbursable"/>
    <s v="Line Item"/>
    <s v="N/A"/>
    <x v="148"/>
    <x v="148"/>
    <m/>
    <m/>
    <m/>
  </r>
  <r>
    <n v="1844"/>
    <x v="8"/>
    <s v="Non-Reimbursable"/>
    <s v="Total"/>
    <s v="N/A"/>
    <x v="149"/>
    <x v="149"/>
    <m/>
    <n v="0"/>
    <m/>
  </r>
  <r>
    <n v="1845"/>
    <x v="8"/>
    <s v="Non-Reimbursable"/>
    <s v="Total"/>
    <s v="N/A"/>
    <x v="150"/>
    <x v="150"/>
    <m/>
    <n v="0"/>
    <m/>
  </r>
  <r>
    <n v="1846"/>
    <x v="8"/>
    <s v="Non-Reimbursable"/>
    <s v="Line Item"/>
    <s v="N/A"/>
    <x v="151"/>
    <x v="151"/>
    <m/>
    <n v="0"/>
    <m/>
  </r>
  <r>
    <n v="1847"/>
    <x v="8"/>
    <s v="Non-Reimbursable"/>
    <s v="Line Item"/>
    <s v="N/A"/>
    <x v="152"/>
    <x v="152"/>
    <m/>
    <m/>
    <m/>
  </r>
  <r>
    <n v="1848"/>
    <x v="8"/>
    <s v="Non-Reimbursable"/>
    <s v="Line Item"/>
    <s v="N/A"/>
    <x v="153"/>
    <x v="153"/>
    <m/>
    <n v="0"/>
    <m/>
  </r>
  <r>
    <n v="1849"/>
    <x v="9"/>
    <s v="Revenue"/>
    <s v="Line Item"/>
    <s v="N/A"/>
    <x v="0"/>
    <x v="0"/>
    <m/>
    <n v="25"/>
    <m/>
  </r>
  <r>
    <n v="1850"/>
    <x v="9"/>
    <s v="Revenue"/>
    <s v="Line Item"/>
    <s v="N/A"/>
    <x v="1"/>
    <x v="1"/>
    <m/>
    <m/>
    <m/>
  </r>
  <r>
    <n v="1851"/>
    <x v="9"/>
    <s v="Revenue"/>
    <s v="Line Item"/>
    <s v="N/A"/>
    <x v="2"/>
    <x v="2"/>
    <m/>
    <m/>
    <m/>
  </r>
  <r>
    <n v="1852"/>
    <x v="9"/>
    <s v="Revenue"/>
    <s v="Total"/>
    <s v="N/A"/>
    <x v="3"/>
    <x v="3"/>
    <m/>
    <n v="25"/>
    <m/>
  </r>
  <r>
    <n v="1853"/>
    <x v="9"/>
    <s v="Revenue"/>
    <s v="Line Item"/>
    <s v="N/A"/>
    <x v="4"/>
    <x v="4"/>
    <m/>
    <m/>
    <m/>
  </r>
  <r>
    <n v="1854"/>
    <x v="9"/>
    <s v="Revenue"/>
    <s v="Line Item"/>
    <s v="N/A"/>
    <x v="5"/>
    <x v="5"/>
    <m/>
    <n v="600"/>
    <m/>
  </r>
  <r>
    <n v="1855"/>
    <x v="9"/>
    <s v="Revenue"/>
    <s v="Total"/>
    <s v="N/A"/>
    <x v="6"/>
    <x v="6"/>
    <m/>
    <n v="600"/>
    <m/>
  </r>
  <r>
    <n v="1856"/>
    <x v="9"/>
    <s v="Revenue"/>
    <s v="Line Item"/>
    <s v="N/A"/>
    <x v="7"/>
    <x v="7"/>
    <m/>
    <m/>
    <m/>
  </r>
  <r>
    <n v="1857"/>
    <x v="9"/>
    <s v="Revenue"/>
    <s v="Line Item"/>
    <s v="N/A"/>
    <x v="8"/>
    <x v="8"/>
    <m/>
    <m/>
    <m/>
  </r>
  <r>
    <n v="1858"/>
    <x v="9"/>
    <s v="Revenue"/>
    <s v="Line Item"/>
    <s v="N/A"/>
    <x v="9"/>
    <x v="9"/>
    <m/>
    <m/>
    <m/>
  </r>
  <r>
    <n v="1859"/>
    <x v="9"/>
    <s v="Revenue"/>
    <s v="Line Item"/>
    <s v="N/A"/>
    <x v="10"/>
    <x v="10"/>
    <m/>
    <n v="50996"/>
    <m/>
  </r>
  <r>
    <n v="1860"/>
    <x v="9"/>
    <s v="Revenue"/>
    <s v="Line Item"/>
    <s v="N/A"/>
    <x v="11"/>
    <x v="11"/>
    <m/>
    <m/>
    <m/>
  </r>
  <r>
    <n v="1861"/>
    <x v="9"/>
    <s v="Revenue"/>
    <s v="Line Item"/>
    <s v="N/A"/>
    <x v="12"/>
    <x v="12"/>
    <m/>
    <m/>
    <m/>
  </r>
  <r>
    <n v="1862"/>
    <x v="9"/>
    <s v="Revenue"/>
    <s v="Line Item"/>
    <s v="N/A"/>
    <x v="13"/>
    <x v="13"/>
    <m/>
    <m/>
    <m/>
  </r>
  <r>
    <n v="1863"/>
    <x v="9"/>
    <s v="Revenue"/>
    <s v="Line Item"/>
    <s v="N/A"/>
    <x v="14"/>
    <x v="14"/>
    <m/>
    <m/>
    <m/>
  </r>
  <r>
    <n v="1864"/>
    <x v="9"/>
    <s v="Revenue"/>
    <s v="Line Item"/>
    <s v="N/A"/>
    <x v="15"/>
    <x v="15"/>
    <m/>
    <m/>
    <m/>
  </r>
  <r>
    <n v="1865"/>
    <x v="9"/>
    <s v="Revenue"/>
    <s v="Line Item"/>
    <s v="N/A"/>
    <x v="16"/>
    <x v="16"/>
    <m/>
    <m/>
    <m/>
  </r>
  <r>
    <n v="1866"/>
    <x v="9"/>
    <s v="Revenue"/>
    <s v="Line Item"/>
    <s v="N/A"/>
    <x v="17"/>
    <x v="17"/>
    <m/>
    <m/>
    <m/>
  </r>
  <r>
    <n v="1867"/>
    <x v="9"/>
    <s v="Revenue"/>
    <s v="Line Item"/>
    <s v="N/A"/>
    <x v="18"/>
    <x v="18"/>
    <m/>
    <m/>
    <m/>
  </r>
  <r>
    <n v="1868"/>
    <x v="9"/>
    <s v="Revenue"/>
    <s v="Line Item"/>
    <s v="N/A"/>
    <x v="19"/>
    <x v="19"/>
    <m/>
    <m/>
    <m/>
  </r>
  <r>
    <n v="1869"/>
    <x v="9"/>
    <s v="Revenue"/>
    <s v="Line Item"/>
    <s v="N/A"/>
    <x v="20"/>
    <x v="20"/>
    <m/>
    <m/>
    <m/>
  </r>
  <r>
    <n v="1870"/>
    <x v="9"/>
    <s v="Revenue"/>
    <s v="Line Item"/>
    <s v="N/A"/>
    <x v="21"/>
    <x v="21"/>
    <m/>
    <m/>
    <m/>
  </r>
  <r>
    <n v="1871"/>
    <x v="9"/>
    <s v="Revenue"/>
    <s v="Line Item"/>
    <s v="N/A"/>
    <x v="22"/>
    <x v="22"/>
    <m/>
    <m/>
    <m/>
  </r>
  <r>
    <n v="1872"/>
    <x v="9"/>
    <s v="Revenue"/>
    <s v="Line Item"/>
    <s v="N/A"/>
    <x v="23"/>
    <x v="23"/>
    <m/>
    <m/>
    <m/>
  </r>
  <r>
    <n v="1873"/>
    <x v="9"/>
    <s v="Revenue"/>
    <s v="Line Item"/>
    <s v="N/A"/>
    <x v="24"/>
    <x v="24"/>
    <m/>
    <m/>
    <m/>
  </r>
  <r>
    <n v="1874"/>
    <x v="9"/>
    <s v="Revenue"/>
    <s v="Line Item"/>
    <s v="N/A"/>
    <x v="25"/>
    <x v="25"/>
    <m/>
    <m/>
    <m/>
  </r>
  <r>
    <n v="1875"/>
    <x v="9"/>
    <s v="Revenue"/>
    <s v="Line Item"/>
    <s v="N/A"/>
    <x v="26"/>
    <x v="26"/>
    <m/>
    <m/>
    <m/>
  </r>
  <r>
    <n v="1876"/>
    <x v="9"/>
    <s v="Revenue"/>
    <s v="Line Item"/>
    <s v="N/A"/>
    <x v="27"/>
    <x v="27"/>
    <m/>
    <m/>
    <m/>
  </r>
  <r>
    <n v="1877"/>
    <x v="9"/>
    <s v="Revenue"/>
    <s v="Line Item"/>
    <s v="N/A"/>
    <x v="28"/>
    <x v="28"/>
    <m/>
    <m/>
    <m/>
  </r>
  <r>
    <n v="1878"/>
    <x v="9"/>
    <s v="Revenue"/>
    <s v="Line Item"/>
    <s v="N/A"/>
    <x v="29"/>
    <x v="29"/>
    <m/>
    <m/>
    <m/>
  </r>
  <r>
    <n v="1879"/>
    <x v="9"/>
    <s v="Revenue"/>
    <s v="Line Item"/>
    <s v="N/A"/>
    <x v="30"/>
    <x v="30"/>
    <m/>
    <n v="23917"/>
    <m/>
  </r>
  <r>
    <n v="1880"/>
    <x v="9"/>
    <s v="Revenue"/>
    <s v="Line Item"/>
    <s v="N/A"/>
    <x v="31"/>
    <x v="31"/>
    <m/>
    <m/>
    <m/>
  </r>
  <r>
    <n v="1881"/>
    <x v="9"/>
    <s v="Revenue"/>
    <s v="Line Item"/>
    <s v="N/A"/>
    <x v="32"/>
    <x v="32"/>
    <m/>
    <m/>
    <m/>
  </r>
  <r>
    <n v="1882"/>
    <x v="9"/>
    <s v="Revenue"/>
    <s v="Line Item"/>
    <s v="N/A"/>
    <x v="33"/>
    <x v="33"/>
    <m/>
    <m/>
    <m/>
  </r>
  <r>
    <n v="1883"/>
    <x v="9"/>
    <s v="Revenue"/>
    <s v="Line Item"/>
    <s v="N/A"/>
    <x v="34"/>
    <x v="34"/>
    <m/>
    <m/>
    <m/>
  </r>
  <r>
    <n v="1884"/>
    <x v="9"/>
    <s v="Revenue"/>
    <s v="Line Item"/>
    <s v="N/A"/>
    <x v="35"/>
    <x v="35"/>
    <m/>
    <m/>
    <m/>
  </r>
  <r>
    <n v="1885"/>
    <x v="9"/>
    <s v="Revenue"/>
    <s v="Line Item"/>
    <s v="N/A"/>
    <x v="36"/>
    <x v="36"/>
    <m/>
    <m/>
    <m/>
  </r>
  <r>
    <n v="1886"/>
    <x v="9"/>
    <s v="Revenue"/>
    <s v="Line Item"/>
    <s v="N/A"/>
    <x v="37"/>
    <x v="37"/>
    <m/>
    <m/>
    <m/>
  </r>
  <r>
    <n v="1887"/>
    <x v="9"/>
    <s v="Revenue"/>
    <s v="Line Item"/>
    <s v="N/A"/>
    <x v="38"/>
    <x v="38"/>
    <m/>
    <m/>
    <m/>
  </r>
  <r>
    <n v="1888"/>
    <x v="9"/>
    <s v="Revenue"/>
    <s v="Line Item"/>
    <s v="N/A"/>
    <x v="39"/>
    <x v="39"/>
    <m/>
    <m/>
    <m/>
  </r>
  <r>
    <n v="1889"/>
    <x v="9"/>
    <s v="Revenue"/>
    <s v="Line Item"/>
    <s v="N/A"/>
    <x v="40"/>
    <x v="40"/>
    <m/>
    <n v="15"/>
    <m/>
  </r>
  <r>
    <n v="1890"/>
    <x v="9"/>
    <s v="Revenue"/>
    <s v="Line Item"/>
    <s v="N/A"/>
    <x v="41"/>
    <x v="41"/>
    <m/>
    <m/>
    <m/>
  </r>
  <r>
    <n v="1891"/>
    <x v="9"/>
    <s v="Revenue"/>
    <s v="Total"/>
    <s v="N/A"/>
    <x v="42"/>
    <x v="42"/>
    <m/>
    <n v="74928"/>
    <m/>
  </r>
  <r>
    <n v="1892"/>
    <x v="9"/>
    <s v="Revenue"/>
    <s v="Line Item"/>
    <s v="N/A"/>
    <x v="43"/>
    <x v="43"/>
    <m/>
    <n v="39093"/>
    <m/>
  </r>
  <r>
    <n v="1893"/>
    <x v="9"/>
    <s v="Revenue"/>
    <s v="Line Item"/>
    <s v="N/A"/>
    <x v="44"/>
    <x v="44"/>
    <m/>
    <m/>
    <m/>
  </r>
  <r>
    <n v="1894"/>
    <x v="9"/>
    <s v="Revenue"/>
    <s v="Line Item"/>
    <s v="N/A"/>
    <x v="45"/>
    <x v="45"/>
    <m/>
    <m/>
    <m/>
  </r>
  <r>
    <n v="1895"/>
    <x v="9"/>
    <s v="Revenue"/>
    <s v="Line Item"/>
    <s v="N/A"/>
    <x v="46"/>
    <x v="46"/>
    <m/>
    <m/>
    <m/>
  </r>
  <r>
    <n v="1896"/>
    <x v="9"/>
    <s v="Revenue"/>
    <s v="Line Item"/>
    <s v="N/A"/>
    <x v="47"/>
    <x v="47"/>
    <m/>
    <m/>
    <m/>
  </r>
  <r>
    <n v="1897"/>
    <x v="9"/>
    <s v="Revenue"/>
    <s v="Line Item"/>
    <s v="N/A"/>
    <x v="48"/>
    <x v="48"/>
    <m/>
    <m/>
    <m/>
  </r>
  <r>
    <n v="1898"/>
    <x v="9"/>
    <s v="Revenue"/>
    <s v="Line Item"/>
    <s v="N/A"/>
    <x v="49"/>
    <x v="49"/>
    <m/>
    <n v="85259"/>
    <m/>
  </r>
  <r>
    <n v="1899"/>
    <x v="9"/>
    <s v="Revenue"/>
    <s v="Line Item"/>
    <s v="N/A"/>
    <x v="50"/>
    <x v="50"/>
    <m/>
    <m/>
    <m/>
  </r>
  <r>
    <n v="1900"/>
    <x v="9"/>
    <s v="Revenue"/>
    <s v="Line Item"/>
    <s v="N/A"/>
    <x v="51"/>
    <x v="51"/>
    <m/>
    <m/>
    <m/>
  </r>
  <r>
    <n v="1901"/>
    <x v="9"/>
    <s v="Revenue"/>
    <s v="Total"/>
    <s v="N/A"/>
    <x v="52"/>
    <x v="52"/>
    <m/>
    <n v="199905"/>
    <m/>
  </r>
  <r>
    <n v="1902"/>
    <x v="9"/>
    <s v="Salary Expense"/>
    <s v="Line Item"/>
    <s v="Management"/>
    <x v="53"/>
    <x v="53"/>
    <n v="1.24"/>
    <n v="71426"/>
    <n v="57601.61290322581"/>
  </r>
  <r>
    <n v="1903"/>
    <x v="9"/>
    <s v="Salary Expense"/>
    <s v="Line Item"/>
    <s v="Management"/>
    <x v="54"/>
    <x v="54"/>
    <m/>
    <m/>
    <e v="#DIV/0!"/>
  </r>
  <r>
    <n v="1904"/>
    <x v="9"/>
    <s v="Salary Expense"/>
    <s v="Line Item"/>
    <s v="Management"/>
    <x v="55"/>
    <x v="55"/>
    <m/>
    <m/>
    <e v="#DIV/0!"/>
  </r>
  <r>
    <n v="1905"/>
    <x v="9"/>
    <s v="Salary Expense"/>
    <s v="Line Item"/>
    <s v="Management"/>
    <x v="56"/>
    <x v="56"/>
    <m/>
    <m/>
    <e v="#DIV/0!"/>
  </r>
  <r>
    <n v="1906"/>
    <x v="9"/>
    <s v="Salary Expense"/>
    <s v="Line Item"/>
    <s v="Direct Care"/>
    <x v="57"/>
    <x v="57"/>
    <m/>
    <m/>
    <e v="#DIV/0!"/>
  </r>
  <r>
    <n v="1907"/>
    <x v="9"/>
    <s v="Salary Expense"/>
    <s v="Line Item"/>
    <s v="Direct Care"/>
    <x v="58"/>
    <x v="58"/>
    <m/>
    <m/>
    <e v="#DIV/0!"/>
  </r>
  <r>
    <n v="1908"/>
    <x v="9"/>
    <s v="Salary Expense"/>
    <s v="Line Item"/>
    <s v="Direct Care"/>
    <x v="59"/>
    <x v="59"/>
    <m/>
    <m/>
    <e v="#DIV/0!"/>
  </r>
  <r>
    <n v="1909"/>
    <x v="9"/>
    <s v="Salary Expense"/>
    <s v="Line Item"/>
    <s v="Direct Care"/>
    <x v="60"/>
    <x v="60"/>
    <m/>
    <m/>
    <e v="#DIV/0!"/>
  </r>
  <r>
    <n v="1910"/>
    <x v="9"/>
    <s v="Salary Expense"/>
    <s v="Line Item"/>
    <s v="Direct Care"/>
    <x v="61"/>
    <x v="61"/>
    <m/>
    <m/>
    <e v="#DIV/0!"/>
  </r>
  <r>
    <n v="1911"/>
    <x v="9"/>
    <s v="Salary Expense"/>
    <s v="Line Item"/>
    <s v="Direct Care"/>
    <x v="62"/>
    <x v="62"/>
    <m/>
    <m/>
    <e v="#DIV/0!"/>
  </r>
  <r>
    <n v="1912"/>
    <x v="9"/>
    <s v="Salary Expense"/>
    <s v="Line Item"/>
    <s v="Direct Care"/>
    <x v="63"/>
    <x v="63"/>
    <m/>
    <m/>
    <e v="#DIV/0!"/>
  </r>
  <r>
    <n v="1913"/>
    <x v="9"/>
    <s v="Salary Expense"/>
    <s v="Line Item"/>
    <s v="Direct Care"/>
    <x v="64"/>
    <x v="64"/>
    <m/>
    <m/>
    <e v="#DIV/0!"/>
  </r>
  <r>
    <n v="1914"/>
    <x v="9"/>
    <s v="Salary Expense"/>
    <s v="Line Item"/>
    <s v="Direct Care"/>
    <x v="65"/>
    <x v="65"/>
    <m/>
    <m/>
    <e v="#DIV/0!"/>
  </r>
  <r>
    <n v="1915"/>
    <x v="9"/>
    <s v="Salary Expense"/>
    <s v="Line Item"/>
    <s v="Direct Care"/>
    <x v="66"/>
    <x v="66"/>
    <m/>
    <m/>
    <e v="#DIV/0!"/>
  </r>
  <r>
    <n v="1916"/>
    <x v="9"/>
    <s v="Salary Expense"/>
    <s v="Line Item"/>
    <s v="Direct Care"/>
    <x v="67"/>
    <x v="67"/>
    <m/>
    <m/>
    <e v="#DIV/0!"/>
  </r>
  <r>
    <n v="1917"/>
    <x v="9"/>
    <s v="Salary Expense"/>
    <s v="Line Item"/>
    <s v="Direct Care"/>
    <x v="68"/>
    <x v="68"/>
    <m/>
    <m/>
    <e v="#DIV/0!"/>
  </r>
  <r>
    <n v="1918"/>
    <x v="9"/>
    <s v="Salary Expense"/>
    <s v="Line Item"/>
    <s v="Direct Care"/>
    <x v="69"/>
    <x v="69"/>
    <m/>
    <m/>
    <e v="#DIV/0!"/>
  </r>
  <r>
    <n v="1919"/>
    <x v="9"/>
    <s v="Salary Expense"/>
    <s v="Line Item"/>
    <s v="Direct Care"/>
    <x v="70"/>
    <x v="70"/>
    <m/>
    <m/>
    <e v="#DIV/0!"/>
  </r>
  <r>
    <n v="1920"/>
    <x v="9"/>
    <s v="Salary Expense"/>
    <s v="Line Item"/>
    <s v="Direct Care"/>
    <x v="71"/>
    <x v="71"/>
    <m/>
    <m/>
    <e v="#DIV/0!"/>
  </r>
  <r>
    <n v="1921"/>
    <x v="9"/>
    <s v="Salary Expense"/>
    <s v="Line Item"/>
    <s v="Direct Care"/>
    <x v="72"/>
    <x v="72"/>
    <m/>
    <m/>
    <e v="#DIV/0!"/>
  </r>
  <r>
    <n v="1922"/>
    <x v="9"/>
    <s v="Salary Expense"/>
    <s v="Line Item"/>
    <s v="Direct Care"/>
    <x v="73"/>
    <x v="73"/>
    <m/>
    <m/>
    <e v="#DIV/0!"/>
  </r>
  <r>
    <n v="1923"/>
    <x v="9"/>
    <s v="Salary Expense"/>
    <s v="Line Item"/>
    <s v="Direct Care"/>
    <x v="74"/>
    <x v="74"/>
    <m/>
    <m/>
    <e v="#DIV/0!"/>
  </r>
  <r>
    <n v="1924"/>
    <x v="9"/>
    <s v="Salary Expense"/>
    <s v="Line Item"/>
    <s v="Direct Care"/>
    <x v="75"/>
    <x v="75"/>
    <m/>
    <m/>
    <e v="#DIV/0!"/>
  </r>
  <r>
    <n v="1925"/>
    <x v="9"/>
    <s v="Salary Expense"/>
    <s v="Line Item"/>
    <s v="Direct Care"/>
    <x v="76"/>
    <x v="76"/>
    <m/>
    <m/>
    <e v="#DIV/0!"/>
  </r>
  <r>
    <n v="1926"/>
    <x v="9"/>
    <s v="Salary Expense"/>
    <s v="Line Item"/>
    <s v="Direct Care"/>
    <x v="77"/>
    <x v="77"/>
    <n v="1.1200000000000001"/>
    <n v="64796"/>
    <n v="57853.57142857142"/>
  </r>
  <r>
    <n v="1927"/>
    <x v="9"/>
    <s v="Salary Expense"/>
    <s v="Line Item"/>
    <s v="Direct Care"/>
    <x v="78"/>
    <x v="78"/>
    <m/>
    <m/>
    <e v="#DIV/0!"/>
  </r>
  <r>
    <n v="1928"/>
    <x v="9"/>
    <s v="Salary Expense"/>
    <s v="Line Item"/>
    <s v="Direct Care"/>
    <x v="79"/>
    <x v="79"/>
    <m/>
    <m/>
    <e v="#DIV/0!"/>
  </r>
  <r>
    <n v="1929"/>
    <x v="9"/>
    <s v="Salary Expense"/>
    <s v="Line Item"/>
    <s v="Direct Care"/>
    <x v="80"/>
    <x v="80"/>
    <m/>
    <m/>
    <e v="#DIV/0!"/>
  </r>
  <r>
    <n v="1930"/>
    <x v="9"/>
    <s v="Salary Expense"/>
    <s v="Line Item"/>
    <s v="Direct Care"/>
    <x v="81"/>
    <x v="81"/>
    <m/>
    <m/>
    <e v="#DIV/0!"/>
  </r>
  <r>
    <n v="1931"/>
    <x v="9"/>
    <s v="Salary Expense"/>
    <s v="Line Item"/>
    <s v="Direct Care"/>
    <x v="82"/>
    <x v="82"/>
    <m/>
    <m/>
    <e v="#DIV/0!"/>
  </r>
  <r>
    <n v="1932"/>
    <x v="9"/>
    <s v="Salary Expense"/>
    <s v="Line Item"/>
    <s v="Direct Care"/>
    <x v="83"/>
    <x v="83"/>
    <m/>
    <m/>
    <e v="#DIV/0!"/>
  </r>
  <r>
    <n v="1933"/>
    <x v="9"/>
    <s v="Salary Expense"/>
    <s v="Line Item"/>
    <s v="Direct Care"/>
    <x v="84"/>
    <x v="84"/>
    <m/>
    <m/>
    <e v="#DIV/0!"/>
  </r>
  <r>
    <n v="1934"/>
    <x v="9"/>
    <s v="Salary Expense"/>
    <s v="Line Item"/>
    <s v="Direct Care"/>
    <x v="85"/>
    <x v="85"/>
    <m/>
    <m/>
    <e v="#DIV/0!"/>
  </r>
  <r>
    <n v="1935"/>
    <x v="9"/>
    <s v="Salary Expense"/>
    <s v="Line Item"/>
    <s v="Direct Care"/>
    <x v="86"/>
    <x v="86"/>
    <m/>
    <m/>
    <e v="#DIV/0!"/>
  </r>
  <r>
    <n v="1936"/>
    <x v="9"/>
    <s v="Salary Expense"/>
    <s v="Line Item"/>
    <s v="Clerical/Support"/>
    <x v="87"/>
    <x v="87"/>
    <m/>
    <m/>
    <e v="#DIV/0!"/>
  </r>
  <r>
    <n v="1937"/>
    <x v="9"/>
    <s v="Salary Expense"/>
    <s v="Line Item"/>
    <s v="Clerical/Support"/>
    <x v="88"/>
    <x v="88"/>
    <m/>
    <m/>
    <e v="#DIV/0!"/>
  </r>
  <r>
    <n v="1938"/>
    <x v="9"/>
    <s v="Salary Expense"/>
    <s v="Line Item"/>
    <s v="Clerical/Support"/>
    <x v="89"/>
    <x v="89"/>
    <m/>
    <m/>
    <e v="#DIV/0!"/>
  </r>
  <r>
    <n v="1939"/>
    <x v="9"/>
    <s v="Salary Expense"/>
    <s v="Line Item"/>
    <s v="N/A"/>
    <x v="90"/>
    <x v="90"/>
    <s v="XXXXXX"/>
    <m/>
    <e v="#VALUE!"/>
  </r>
  <r>
    <n v="1940"/>
    <x v="9"/>
    <s v="Salary Expense"/>
    <s v="Total"/>
    <s v="N/A"/>
    <x v="91"/>
    <x v="91"/>
    <n v="2.3600000000000003"/>
    <n v="136222"/>
    <n v="57721.186440677957"/>
  </r>
  <r>
    <n v="1941"/>
    <x v="9"/>
    <s v="Expense"/>
    <s v="Total"/>
    <s v="N/A"/>
    <x v="92"/>
    <x v="92"/>
    <n v="2.3600000000000003"/>
    <n v="136222"/>
    <m/>
  </r>
  <r>
    <n v="1942"/>
    <x v="9"/>
    <s v="Expense"/>
    <s v="Line Item"/>
    <s v="N/A"/>
    <x v="93"/>
    <x v="93"/>
    <m/>
    <m/>
    <m/>
  </r>
  <r>
    <n v="1943"/>
    <x v="9"/>
    <s v="Expense"/>
    <s v="Line Item"/>
    <s v="N/A"/>
    <x v="94"/>
    <x v="94"/>
    <m/>
    <m/>
    <m/>
  </r>
  <r>
    <n v="1944"/>
    <x v="9"/>
    <s v="Expense"/>
    <s v="Line Item"/>
    <s v="N/A"/>
    <x v="95"/>
    <x v="95"/>
    <m/>
    <m/>
    <m/>
  </r>
  <r>
    <n v="1945"/>
    <x v="9"/>
    <s v="Expense"/>
    <s v="Line Item"/>
    <s v="N/A"/>
    <x v="96"/>
    <x v="96"/>
    <m/>
    <m/>
    <m/>
  </r>
  <r>
    <n v="1946"/>
    <x v="9"/>
    <s v="Expense"/>
    <s v="Total"/>
    <s v="N/A"/>
    <x v="97"/>
    <x v="97"/>
    <n v="0"/>
    <n v="0"/>
    <m/>
  </r>
  <r>
    <n v="1947"/>
    <x v="9"/>
    <s v="Expense"/>
    <s v="Line Item"/>
    <s v="N/A"/>
    <x v="98"/>
    <x v="98"/>
    <m/>
    <m/>
    <m/>
  </r>
  <r>
    <n v="1948"/>
    <x v="9"/>
    <s v="Expense"/>
    <s v="Total"/>
    <s v="N/A"/>
    <x v="99"/>
    <x v="99"/>
    <n v="2.3600000000000003"/>
    <n v="136222"/>
    <m/>
  </r>
  <r>
    <n v="1949"/>
    <x v="9"/>
    <s v="Expense"/>
    <s v="Line Item"/>
    <s v="N/A"/>
    <x v="100"/>
    <x v="100"/>
    <m/>
    <n v="13024"/>
    <m/>
  </r>
  <r>
    <n v="1950"/>
    <x v="9"/>
    <s v="Expense"/>
    <s v="Line Item"/>
    <s v="N/A"/>
    <x v="101"/>
    <x v="101"/>
    <m/>
    <n v="15641"/>
    <m/>
  </r>
  <r>
    <n v="1951"/>
    <x v="9"/>
    <s v="Expense"/>
    <s v="Line Item"/>
    <s v="N/A"/>
    <x v="102"/>
    <x v="102"/>
    <m/>
    <n v="3300"/>
    <m/>
  </r>
  <r>
    <n v="1952"/>
    <x v="9"/>
    <s v="Expense"/>
    <s v="Total"/>
    <s v="N/A"/>
    <x v="103"/>
    <x v="103"/>
    <m/>
    <n v="168187"/>
    <m/>
  </r>
  <r>
    <n v="1953"/>
    <x v="9"/>
    <s v="Expense"/>
    <s v="Line Item"/>
    <s v="N/A"/>
    <x v="104"/>
    <x v="104"/>
    <m/>
    <m/>
    <m/>
  </r>
  <r>
    <n v="1954"/>
    <x v="9"/>
    <s v="Expense"/>
    <s v="Line Item"/>
    <s v="N/A"/>
    <x v="105"/>
    <x v="105"/>
    <m/>
    <n v="4400"/>
    <m/>
  </r>
  <r>
    <n v="1955"/>
    <x v="9"/>
    <s v="Expense"/>
    <s v="Line Item"/>
    <s v="N/A"/>
    <x v="106"/>
    <x v="106"/>
    <m/>
    <n v="12315"/>
    <m/>
  </r>
  <r>
    <n v="1956"/>
    <x v="9"/>
    <s v="Expense"/>
    <s v="Line Item"/>
    <s v="N/A"/>
    <x v="107"/>
    <x v="107"/>
    <m/>
    <n v="2293"/>
    <m/>
  </r>
  <r>
    <n v="1957"/>
    <x v="9"/>
    <s v="Expense"/>
    <s v="Total"/>
    <s v="N/A"/>
    <x v="108"/>
    <x v="108"/>
    <m/>
    <n v="19008"/>
    <m/>
  </r>
  <r>
    <n v="1958"/>
    <x v="9"/>
    <s v="Expense"/>
    <s v="Line Item"/>
    <s v="N/A"/>
    <x v="109"/>
    <x v="109"/>
    <m/>
    <m/>
    <m/>
  </r>
  <r>
    <n v="1959"/>
    <x v="9"/>
    <s v="Expense"/>
    <s v="Line Item"/>
    <s v="N/A"/>
    <x v="110"/>
    <x v="110"/>
    <m/>
    <m/>
    <m/>
  </r>
  <r>
    <n v="1960"/>
    <x v="9"/>
    <s v="Expense"/>
    <s v="Line Item"/>
    <s v="N/A"/>
    <x v="111"/>
    <x v="111"/>
    <m/>
    <m/>
    <m/>
  </r>
  <r>
    <n v="1961"/>
    <x v="9"/>
    <s v="Expense"/>
    <s v="Line Item"/>
    <s v="N/A"/>
    <x v="112"/>
    <x v="112"/>
    <m/>
    <m/>
    <m/>
  </r>
  <r>
    <n v="1962"/>
    <x v="9"/>
    <s v="Expense"/>
    <s v="Line Item"/>
    <s v="N/A"/>
    <x v="113"/>
    <x v="113"/>
    <m/>
    <n v="2920"/>
    <m/>
  </r>
  <r>
    <n v="1963"/>
    <x v="9"/>
    <s v="Expense"/>
    <s v="Line Item"/>
    <s v="N/A"/>
    <x v="114"/>
    <x v="114"/>
    <m/>
    <n v="1948"/>
    <m/>
  </r>
  <r>
    <n v="1964"/>
    <x v="9"/>
    <s v="Expense"/>
    <s v="Line Item"/>
    <s v="N/A"/>
    <x v="115"/>
    <x v="115"/>
    <m/>
    <m/>
    <m/>
  </r>
  <r>
    <n v="1965"/>
    <x v="9"/>
    <s v="Expense"/>
    <s v="Line Item"/>
    <s v="N/A"/>
    <x v="116"/>
    <x v="116"/>
    <m/>
    <m/>
    <m/>
  </r>
  <r>
    <n v="1966"/>
    <x v="9"/>
    <s v="Expense"/>
    <s v="Line Item"/>
    <s v="N/A"/>
    <x v="117"/>
    <x v="117"/>
    <m/>
    <m/>
    <m/>
  </r>
  <r>
    <n v="1967"/>
    <x v="9"/>
    <s v="Expense"/>
    <s v="Line Item"/>
    <s v="N/A"/>
    <x v="118"/>
    <x v="118"/>
    <m/>
    <m/>
    <m/>
  </r>
  <r>
    <n v="1968"/>
    <x v="9"/>
    <s v="Expense"/>
    <s v="Line Item"/>
    <s v="N/A"/>
    <x v="119"/>
    <x v="119"/>
    <m/>
    <m/>
    <m/>
  </r>
  <r>
    <n v="1969"/>
    <x v="9"/>
    <s v="Expense"/>
    <s v="Line Item"/>
    <s v="N/A"/>
    <x v="120"/>
    <x v="120"/>
    <m/>
    <m/>
    <m/>
  </r>
  <r>
    <n v="1970"/>
    <x v="9"/>
    <s v="Expense"/>
    <s v="Line Item"/>
    <s v="N/A"/>
    <x v="121"/>
    <x v="121"/>
    <m/>
    <m/>
    <m/>
  </r>
  <r>
    <n v="1971"/>
    <x v="9"/>
    <s v="Expense"/>
    <s v="Line Item"/>
    <s v="N/A"/>
    <x v="122"/>
    <x v="122"/>
    <m/>
    <m/>
    <m/>
  </r>
  <r>
    <n v="1972"/>
    <x v="9"/>
    <s v="Expense"/>
    <s v="Line Item"/>
    <s v="N/A"/>
    <x v="123"/>
    <x v="123"/>
    <m/>
    <m/>
    <m/>
  </r>
  <r>
    <n v="1973"/>
    <x v="9"/>
    <s v="Expense"/>
    <s v="Line Item"/>
    <s v="N/A"/>
    <x v="124"/>
    <x v="124"/>
    <m/>
    <n v="1453"/>
    <m/>
  </r>
  <r>
    <n v="1974"/>
    <x v="9"/>
    <s v="Expense"/>
    <s v="Line Item"/>
    <s v="N/A"/>
    <x v="125"/>
    <x v="125"/>
    <m/>
    <m/>
    <m/>
  </r>
  <r>
    <n v="1975"/>
    <x v="9"/>
    <s v="Expense"/>
    <s v="Line Item"/>
    <s v="N/A"/>
    <x v="126"/>
    <x v="126"/>
    <m/>
    <m/>
    <m/>
  </r>
  <r>
    <n v="1976"/>
    <x v="9"/>
    <s v="Expense"/>
    <s v="Total"/>
    <s v="N/A"/>
    <x v="127"/>
    <x v="127"/>
    <m/>
    <n v="6321"/>
    <m/>
  </r>
  <r>
    <n v="1977"/>
    <x v="9"/>
    <s v="Expense"/>
    <s v="Line Item"/>
    <s v="N/A"/>
    <x v="128"/>
    <x v="128"/>
    <m/>
    <n v="10826"/>
    <m/>
  </r>
  <r>
    <n v="1978"/>
    <x v="9"/>
    <s v="Expense"/>
    <s v="Line Item"/>
    <s v="N/A"/>
    <x v="129"/>
    <x v="129"/>
    <m/>
    <m/>
    <m/>
  </r>
  <r>
    <n v="1979"/>
    <x v="9"/>
    <s v="Expense"/>
    <s v="Line Item"/>
    <s v="N/A"/>
    <x v="130"/>
    <x v="130"/>
    <m/>
    <m/>
    <m/>
  </r>
  <r>
    <n v="1980"/>
    <x v="9"/>
    <s v="Expense"/>
    <s v="Line Item"/>
    <s v="N/A"/>
    <x v="131"/>
    <x v="131"/>
    <m/>
    <m/>
    <m/>
  </r>
  <r>
    <n v="1981"/>
    <x v="9"/>
    <s v="Expense"/>
    <s v="Line Item"/>
    <s v="N/A"/>
    <x v="132"/>
    <x v="132"/>
    <m/>
    <m/>
    <m/>
  </r>
  <r>
    <n v="1982"/>
    <x v="9"/>
    <s v="Expense"/>
    <s v="Line Item"/>
    <s v="N/A"/>
    <x v="133"/>
    <x v="133"/>
    <m/>
    <m/>
    <m/>
  </r>
  <r>
    <n v="1983"/>
    <x v="9"/>
    <s v="Expense"/>
    <s v="Total"/>
    <s v="N/A"/>
    <x v="134"/>
    <x v="134"/>
    <m/>
    <n v="10826"/>
    <m/>
  </r>
  <r>
    <n v="1984"/>
    <x v="9"/>
    <s v="Expense"/>
    <s v="Line Item"/>
    <s v="N/A"/>
    <x v="135"/>
    <x v="135"/>
    <m/>
    <n v="36383.347172978567"/>
    <m/>
  </r>
  <r>
    <n v="1985"/>
    <x v="9"/>
    <s v="Expense"/>
    <s v="Total"/>
    <s v="N/A"/>
    <x v="136"/>
    <x v="136"/>
    <m/>
    <n v="240725.34717297857"/>
    <m/>
  </r>
  <r>
    <n v="1986"/>
    <x v="9"/>
    <s v="Expense"/>
    <s v="Line Item"/>
    <s v="N/A"/>
    <x v="137"/>
    <x v="137"/>
    <m/>
    <m/>
    <m/>
  </r>
  <r>
    <n v="1987"/>
    <x v="9"/>
    <s v="Expense"/>
    <s v="Line Item"/>
    <s v="N/A"/>
    <x v="138"/>
    <x v="138"/>
    <m/>
    <m/>
    <m/>
  </r>
  <r>
    <n v="1988"/>
    <x v="9"/>
    <s v="Expense"/>
    <s v="Total"/>
    <s v="N/A"/>
    <x v="139"/>
    <x v="139"/>
    <m/>
    <n v="240725.34717297857"/>
    <m/>
  </r>
  <r>
    <n v="1989"/>
    <x v="9"/>
    <s v="Expense"/>
    <s v="Total"/>
    <s v="N/A"/>
    <x v="140"/>
    <x v="140"/>
    <m/>
    <n v="199905"/>
    <m/>
  </r>
  <r>
    <n v="1990"/>
    <x v="9"/>
    <s v="Expense"/>
    <s v="Line Item"/>
    <s v="N/A"/>
    <x v="141"/>
    <x v="141"/>
    <m/>
    <n v="-40820.347172978567"/>
    <m/>
  </r>
  <r>
    <n v="1991"/>
    <x v="9"/>
    <s v="Non-Reimbursable"/>
    <s v="Line Item"/>
    <s v="N/A"/>
    <x v="142"/>
    <x v="142"/>
    <m/>
    <m/>
    <m/>
  </r>
  <r>
    <n v="1992"/>
    <x v="9"/>
    <s v="Non-Reimbursable"/>
    <s v="Line Item"/>
    <s v="N/A"/>
    <x v="143"/>
    <x v="143"/>
    <m/>
    <m/>
    <m/>
  </r>
  <r>
    <n v="1993"/>
    <x v="9"/>
    <s v="Non-Reimbursable"/>
    <s v="Line Item"/>
    <s v="N/A"/>
    <x v="144"/>
    <x v="144"/>
    <m/>
    <m/>
    <m/>
  </r>
  <r>
    <n v="1994"/>
    <x v="9"/>
    <s v="Non-Reimbursable"/>
    <s v="Line Item"/>
    <s v="N/A"/>
    <x v="145"/>
    <x v="145"/>
    <m/>
    <m/>
    <m/>
  </r>
  <r>
    <n v="1995"/>
    <x v="9"/>
    <s v="Non-Reimbursable"/>
    <s v="Line Item"/>
    <s v="N/A"/>
    <x v="146"/>
    <x v="146"/>
    <m/>
    <m/>
    <m/>
  </r>
  <r>
    <n v="1996"/>
    <x v="9"/>
    <s v="Non-Reimbursable"/>
    <s v="Line Item"/>
    <s v="N/A"/>
    <x v="147"/>
    <x v="147"/>
    <m/>
    <m/>
    <m/>
  </r>
  <r>
    <n v="1997"/>
    <x v="9"/>
    <s v="Non-Reimbursable"/>
    <s v="Line Item"/>
    <s v="N/A"/>
    <x v="148"/>
    <x v="148"/>
    <m/>
    <m/>
    <m/>
  </r>
  <r>
    <n v="1998"/>
    <x v="9"/>
    <s v="Non-Reimbursable"/>
    <s v="Total"/>
    <s v="N/A"/>
    <x v="149"/>
    <x v="149"/>
    <m/>
    <n v="0"/>
    <m/>
  </r>
  <r>
    <n v="1999"/>
    <x v="9"/>
    <s v="Non-Reimbursable"/>
    <s v="Total"/>
    <s v="N/A"/>
    <x v="150"/>
    <x v="150"/>
    <m/>
    <n v="0"/>
    <m/>
  </r>
  <r>
    <n v="2000"/>
    <x v="9"/>
    <s v="Non-Reimbursable"/>
    <s v="Line Item"/>
    <s v="N/A"/>
    <x v="151"/>
    <x v="151"/>
    <m/>
    <n v="124977"/>
    <m/>
  </r>
  <r>
    <n v="2001"/>
    <x v="9"/>
    <s v="Non-Reimbursable"/>
    <s v="Line Item"/>
    <s v="N/A"/>
    <x v="152"/>
    <x v="152"/>
    <m/>
    <m/>
    <m/>
  </r>
  <r>
    <n v="2002"/>
    <x v="9"/>
    <s v="Non-Reimbursable"/>
    <s v="Line Item"/>
    <s v="N/A"/>
    <x v="153"/>
    <x v="153"/>
    <m/>
    <n v="-124977"/>
    <m/>
  </r>
  <r>
    <n v="2003"/>
    <x v="10"/>
    <s v="Revenue"/>
    <s v="Line Item"/>
    <s v="N/A"/>
    <x v="0"/>
    <x v="0"/>
    <m/>
    <m/>
    <m/>
  </r>
  <r>
    <n v="2004"/>
    <x v="10"/>
    <s v="Revenue"/>
    <s v="Line Item"/>
    <s v="N/A"/>
    <x v="1"/>
    <x v="1"/>
    <m/>
    <m/>
    <m/>
  </r>
  <r>
    <n v="2005"/>
    <x v="10"/>
    <s v="Revenue"/>
    <s v="Line Item"/>
    <s v="N/A"/>
    <x v="2"/>
    <x v="2"/>
    <m/>
    <m/>
    <m/>
  </r>
  <r>
    <n v="2006"/>
    <x v="10"/>
    <s v="Revenue"/>
    <s v="Total"/>
    <s v="N/A"/>
    <x v="3"/>
    <x v="3"/>
    <m/>
    <n v="0"/>
    <m/>
  </r>
  <r>
    <n v="2007"/>
    <x v="10"/>
    <s v="Revenue"/>
    <s v="Line Item"/>
    <s v="N/A"/>
    <x v="4"/>
    <x v="4"/>
    <m/>
    <m/>
    <m/>
  </r>
  <r>
    <n v="2008"/>
    <x v="10"/>
    <s v="Revenue"/>
    <s v="Line Item"/>
    <s v="N/A"/>
    <x v="5"/>
    <x v="5"/>
    <m/>
    <m/>
    <m/>
  </r>
  <r>
    <n v="2009"/>
    <x v="10"/>
    <s v="Revenue"/>
    <s v="Total"/>
    <s v="N/A"/>
    <x v="6"/>
    <x v="6"/>
    <m/>
    <n v="0"/>
    <m/>
  </r>
  <r>
    <n v="2010"/>
    <x v="10"/>
    <s v="Revenue"/>
    <s v="Line Item"/>
    <s v="N/A"/>
    <x v="7"/>
    <x v="7"/>
    <m/>
    <m/>
    <m/>
  </r>
  <r>
    <n v="2011"/>
    <x v="10"/>
    <s v="Revenue"/>
    <s v="Line Item"/>
    <s v="N/A"/>
    <x v="8"/>
    <x v="8"/>
    <m/>
    <m/>
    <m/>
  </r>
  <r>
    <n v="2012"/>
    <x v="10"/>
    <s v="Revenue"/>
    <s v="Line Item"/>
    <s v="N/A"/>
    <x v="9"/>
    <x v="9"/>
    <m/>
    <m/>
    <m/>
  </r>
  <r>
    <n v="2013"/>
    <x v="10"/>
    <s v="Revenue"/>
    <s v="Line Item"/>
    <s v="N/A"/>
    <x v="10"/>
    <x v="10"/>
    <m/>
    <n v="63418"/>
    <m/>
  </r>
  <r>
    <n v="2014"/>
    <x v="10"/>
    <s v="Revenue"/>
    <s v="Line Item"/>
    <s v="N/A"/>
    <x v="11"/>
    <x v="11"/>
    <m/>
    <m/>
    <m/>
  </r>
  <r>
    <n v="2015"/>
    <x v="10"/>
    <s v="Revenue"/>
    <s v="Line Item"/>
    <s v="N/A"/>
    <x v="12"/>
    <x v="12"/>
    <m/>
    <m/>
    <m/>
  </r>
  <r>
    <n v="2016"/>
    <x v="10"/>
    <s v="Revenue"/>
    <s v="Line Item"/>
    <s v="N/A"/>
    <x v="13"/>
    <x v="13"/>
    <m/>
    <m/>
    <m/>
  </r>
  <r>
    <n v="2017"/>
    <x v="10"/>
    <s v="Revenue"/>
    <s v="Line Item"/>
    <s v="N/A"/>
    <x v="14"/>
    <x v="14"/>
    <m/>
    <m/>
    <m/>
  </r>
  <r>
    <n v="2018"/>
    <x v="10"/>
    <s v="Revenue"/>
    <s v="Line Item"/>
    <s v="N/A"/>
    <x v="15"/>
    <x v="15"/>
    <m/>
    <m/>
    <m/>
  </r>
  <r>
    <n v="2019"/>
    <x v="10"/>
    <s v="Revenue"/>
    <s v="Line Item"/>
    <s v="N/A"/>
    <x v="16"/>
    <x v="16"/>
    <m/>
    <m/>
    <m/>
  </r>
  <r>
    <n v="2020"/>
    <x v="10"/>
    <s v="Revenue"/>
    <s v="Line Item"/>
    <s v="N/A"/>
    <x v="17"/>
    <x v="17"/>
    <m/>
    <m/>
    <m/>
  </r>
  <r>
    <n v="2021"/>
    <x v="10"/>
    <s v="Revenue"/>
    <s v="Line Item"/>
    <s v="N/A"/>
    <x v="18"/>
    <x v="18"/>
    <m/>
    <m/>
    <m/>
  </r>
  <r>
    <n v="2022"/>
    <x v="10"/>
    <s v="Revenue"/>
    <s v="Line Item"/>
    <s v="N/A"/>
    <x v="19"/>
    <x v="19"/>
    <m/>
    <m/>
    <m/>
  </r>
  <r>
    <n v="2023"/>
    <x v="10"/>
    <s v="Revenue"/>
    <s v="Line Item"/>
    <s v="N/A"/>
    <x v="20"/>
    <x v="20"/>
    <m/>
    <m/>
    <m/>
  </r>
  <r>
    <n v="2024"/>
    <x v="10"/>
    <s v="Revenue"/>
    <s v="Line Item"/>
    <s v="N/A"/>
    <x v="21"/>
    <x v="21"/>
    <m/>
    <m/>
    <m/>
  </r>
  <r>
    <n v="2025"/>
    <x v="10"/>
    <s v="Revenue"/>
    <s v="Line Item"/>
    <s v="N/A"/>
    <x v="22"/>
    <x v="22"/>
    <m/>
    <m/>
    <m/>
  </r>
  <r>
    <n v="2026"/>
    <x v="10"/>
    <s v="Revenue"/>
    <s v="Line Item"/>
    <s v="N/A"/>
    <x v="23"/>
    <x v="23"/>
    <m/>
    <m/>
    <m/>
  </r>
  <r>
    <n v="2027"/>
    <x v="10"/>
    <s v="Revenue"/>
    <s v="Line Item"/>
    <s v="N/A"/>
    <x v="24"/>
    <x v="24"/>
    <m/>
    <m/>
    <m/>
  </r>
  <r>
    <n v="2028"/>
    <x v="10"/>
    <s v="Revenue"/>
    <s v="Line Item"/>
    <s v="N/A"/>
    <x v="25"/>
    <x v="25"/>
    <m/>
    <m/>
    <m/>
  </r>
  <r>
    <n v="2029"/>
    <x v="10"/>
    <s v="Revenue"/>
    <s v="Line Item"/>
    <s v="N/A"/>
    <x v="26"/>
    <x v="26"/>
    <m/>
    <m/>
    <m/>
  </r>
  <r>
    <n v="2030"/>
    <x v="10"/>
    <s v="Revenue"/>
    <s v="Line Item"/>
    <s v="N/A"/>
    <x v="27"/>
    <x v="27"/>
    <m/>
    <m/>
    <m/>
  </r>
  <r>
    <n v="2031"/>
    <x v="10"/>
    <s v="Revenue"/>
    <s v="Line Item"/>
    <s v="N/A"/>
    <x v="28"/>
    <x v="28"/>
    <m/>
    <m/>
    <m/>
  </r>
  <r>
    <n v="2032"/>
    <x v="10"/>
    <s v="Revenue"/>
    <s v="Line Item"/>
    <s v="N/A"/>
    <x v="29"/>
    <x v="29"/>
    <m/>
    <m/>
    <m/>
  </r>
  <r>
    <n v="2033"/>
    <x v="10"/>
    <s v="Revenue"/>
    <s v="Line Item"/>
    <s v="N/A"/>
    <x v="30"/>
    <x v="30"/>
    <m/>
    <m/>
    <m/>
  </r>
  <r>
    <n v="2034"/>
    <x v="10"/>
    <s v="Revenue"/>
    <s v="Line Item"/>
    <s v="N/A"/>
    <x v="31"/>
    <x v="31"/>
    <m/>
    <m/>
    <m/>
  </r>
  <r>
    <n v="2035"/>
    <x v="10"/>
    <s v="Revenue"/>
    <s v="Line Item"/>
    <s v="N/A"/>
    <x v="32"/>
    <x v="32"/>
    <m/>
    <m/>
    <m/>
  </r>
  <r>
    <n v="2036"/>
    <x v="10"/>
    <s v="Revenue"/>
    <s v="Line Item"/>
    <s v="N/A"/>
    <x v="33"/>
    <x v="33"/>
    <m/>
    <m/>
    <m/>
  </r>
  <r>
    <n v="2037"/>
    <x v="10"/>
    <s v="Revenue"/>
    <s v="Line Item"/>
    <s v="N/A"/>
    <x v="34"/>
    <x v="34"/>
    <m/>
    <m/>
    <m/>
  </r>
  <r>
    <n v="2038"/>
    <x v="10"/>
    <s v="Revenue"/>
    <s v="Line Item"/>
    <s v="N/A"/>
    <x v="35"/>
    <x v="35"/>
    <m/>
    <m/>
    <m/>
  </r>
  <r>
    <n v="2039"/>
    <x v="10"/>
    <s v="Revenue"/>
    <s v="Line Item"/>
    <s v="N/A"/>
    <x v="36"/>
    <x v="36"/>
    <m/>
    <m/>
    <m/>
  </r>
  <r>
    <n v="2040"/>
    <x v="10"/>
    <s v="Revenue"/>
    <s v="Line Item"/>
    <s v="N/A"/>
    <x v="37"/>
    <x v="37"/>
    <m/>
    <m/>
    <m/>
  </r>
  <r>
    <n v="2041"/>
    <x v="10"/>
    <s v="Revenue"/>
    <s v="Line Item"/>
    <s v="N/A"/>
    <x v="38"/>
    <x v="38"/>
    <m/>
    <m/>
    <m/>
  </r>
  <r>
    <n v="2042"/>
    <x v="10"/>
    <s v="Revenue"/>
    <s v="Line Item"/>
    <s v="N/A"/>
    <x v="39"/>
    <x v="39"/>
    <m/>
    <m/>
    <m/>
  </r>
  <r>
    <n v="2043"/>
    <x v="10"/>
    <s v="Revenue"/>
    <s v="Line Item"/>
    <s v="N/A"/>
    <x v="40"/>
    <x v="40"/>
    <m/>
    <m/>
    <m/>
  </r>
  <r>
    <n v="2044"/>
    <x v="10"/>
    <s v="Revenue"/>
    <s v="Line Item"/>
    <s v="N/A"/>
    <x v="41"/>
    <x v="41"/>
    <m/>
    <m/>
    <m/>
  </r>
  <r>
    <n v="2045"/>
    <x v="10"/>
    <s v="Revenue"/>
    <s v="Total"/>
    <s v="N/A"/>
    <x v="42"/>
    <x v="42"/>
    <m/>
    <n v="63418"/>
    <m/>
  </r>
  <r>
    <n v="2046"/>
    <x v="10"/>
    <s v="Revenue"/>
    <s v="Line Item"/>
    <s v="N/A"/>
    <x v="43"/>
    <x v="43"/>
    <m/>
    <m/>
    <m/>
  </r>
  <r>
    <n v="2047"/>
    <x v="10"/>
    <s v="Revenue"/>
    <s v="Line Item"/>
    <s v="N/A"/>
    <x v="44"/>
    <x v="44"/>
    <m/>
    <m/>
    <m/>
  </r>
  <r>
    <n v="2048"/>
    <x v="10"/>
    <s v="Revenue"/>
    <s v="Line Item"/>
    <s v="N/A"/>
    <x v="45"/>
    <x v="45"/>
    <m/>
    <m/>
    <m/>
  </r>
  <r>
    <n v="2049"/>
    <x v="10"/>
    <s v="Revenue"/>
    <s v="Line Item"/>
    <s v="N/A"/>
    <x v="46"/>
    <x v="46"/>
    <m/>
    <m/>
    <m/>
  </r>
  <r>
    <n v="2050"/>
    <x v="10"/>
    <s v="Revenue"/>
    <s v="Line Item"/>
    <s v="N/A"/>
    <x v="47"/>
    <x v="47"/>
    <m/>
    <m/>
    <m/>
  </r>
  <r>
    <n v="2051"/>
    <x v="10"/>
    <s v="Revenue"/>
    <s v="Line Item"/>
    <s v="N/A"/>
    <x v="48"/>
    <x v="48"/>
    <m/>
    <m/>
    <m/>
  </r>
  <r>
    <n v="2052"/>
    <x v="10"/>
    <s v="Revenue"/>
    <s v="Line Item"/>
    <s v="N/A"/>
    <x v="49"/>
    <x v="49"/>
    <m/>
    <m/>
    <m/>
  </r>
  <r>
    <n v="2053"/>
    <x v="10"/>
    <s v="Revenue"/>
    <s v="Line Item"/>
    <s v="N/A"/>
    <x v="50"/>
    <x v="50"/>
    <m/>
    <m/>
    <m/>
  </r>
  <r>
    <n v="2054"/>
    <x v="10"/>
    <s v="Revenue"/>
    <s v="Line Item"/>
    <s v="N/A"/>
    <x v="51"/>
    <x v="51"/>
    <m/>
    <n v="235"/>
    <m/>
  </r>
  <r>
    <n v="2055"/>
    <x v="10"/>
    <s v="Revenue"/>
    <s v="Total"/>
    <s v="N/A"/>
    <x v="52"/>
    <x v="52"/>
    <m/>
    <n v="63653"/>
    <m/>
  </r>
  <r>
    <n v="2056"/>
    <x v="10"/>
    <s v="Salary Expense"/>
    <s v="Line Item"/>
    <s v="Management"/>
    <x v="53"/>
    <x v="53"/>
    <n v="0.05"/>
    <n v="2352"/>
    <n v="47040"/>
  </r>
  <r>
    <n v="2057"/>
    <x v="10"/>
    <s v="Salary Expense"/>
    <s v="Line Item"/>
    <s v="Management"/>
    <x v="54"/>
    <x v="54"/>
    <m/>
    <m/>
    <e v="#DIV/0!"/>
  </r>
  <r>
    <n v="2058"/>
    <x v="10"/>
    <s v="Salary Expense"/>
    <s v="Line Item"/>
    <s v="Management"/>
    <x v="55"/>
    <x v="55"/>
    <m/>
    <m/>
    <e v="#DIV/0!"/>
  </r>
  <r>
    <n v="2059"/>
    <x v="10"/>
    <s v="Salary Expense"/>
    <s v="Line Item"/>
    <s v="Management"/>
    <x v="56"/>
    <x v="56"/>
    <m/>
    <m/>
    <e v="#DIV/0!"/>
  </r>
  <r>
    <n v="2060"/>
    <x v="10"/>
    <s v="Salary Expense"/>
    <s v="Line Item"/>
    <s v="Direct Care"/>
    <x v="57"/>
    <x v="57"/>
    <m/>
    <m/>
    <e v="#DIV/0!"/>
  </r>
  <r>
    <n v="2061"/>
    <x v="10"/>
    <s v="Salary Expense"/>
    <s v="Line Item"/>
    <s v="Direct Care"/>
    <x v="58"/>
    <x v="58"/>
    <m/>
    <m/>
    <e v="#DIV/0!"/>
  </r>
  <r>
    <n v="2062"/>
    <x v="10"/>
    <s v="Salary Expense"/>
    <s v="Line Item"/>
    <s v="Direct Care"/>
    <x v="59"/>
    <x v="59"/>
    <m/>
    <m/>
    <e v="#DIV/0!"/>
  </r>
  <r>
    <n v="2063"/>
    <x v="10"/>
    <s v="Salary Expense"/>
    <s v="Line Item"/>
    <s v="Direct Care"/>
    <x v="60"/>
    <x v="60"/>
    <m/>
    <m/>
    <e v="#DIV/0!"/>
  </r>
  <r>
    <n v="2064"/>
    <x v="10"/>
    <s v="Salary Expense"/>
    <s v="Line Item"/>
    <s v="Direct Care"/>
    <x v="61"/>
    <x v="61"/>
    <m/>
    <m/>
    <e v="#DIV/0!"/>
  </r>
  <r>
    <n v="2065"/>
    <x v="10"/>
    <s v="Salary Expense"/>
    <s v="Line Item"/>
    <s v="Direct Care"/>
    <x v="62"/>
    <x v="62"/>
    <m/>
    <m/>
    <e v="#DIV/0!"/>
  </r>
  <r>
    <n v="2066"/>
    <x v="10"/>
    <s v="Salary Expense"/>
    <s v="Line Item"/>
    <s v="Direct Care"/>
    <x v="63"/>
    <x v="63"/>
    <m/>
    <m/>
    <e v="#DIV/0!"/>
  </r>
  <r>
    <n v="2067"/>
    <x v="10"/>
    <s v="Salary Expense"/>
    <s v="Line Item"/>
    <s v="Direct Care"/>
    <x v="64"/>
    <x v="64"/>
    <m/>
    <m/>
    <e v="#DIV/0!"/>
  </r>
  <r>
    <n v="2068"/>
    <x v="10"/>
    <s v="Salary Expense"/>
    <s v="Line Item"/>
    <s v="Direct Care"/>
    <x v="65"/>
    <x v="65"/>
    <m/>
    <m/>
    <e v="#DIV/0!"/>
  </r>
  <r>
    <n v="2069"/>
    <x v="10"/>
    <s v="Salary Expense"/>
    <s v="Line Item"/>
    <s v="Direct Care"/>
    <x v="66"/>
    <x v="66"/>
    <m/>
    <m/>
    <e v="#DIV/0!"/>
  </r>
  <r>
    <n v="2070"/>
    <x v="10"/>
    <s v="Salary Expense"/>
    <s v="Line Item"/>
    <s v="Direct Care"/>
    <x v="67"/>
    <x v="67"/>
    <m/>
    <m/>
    <e v="#DIV/0!"/>
  </r>
  <r>
    <n v="2071"/>
    <x v="10"/>
    <s v="Salary Expense"/>
    <s v="Line Item"/>
    <s v="Direct Care"/>
    <x v="68"/>
    <x v="68"/>
    <m/>
    <m/>
    <e v="#DIV/0!"/>
  </r>
  <r>
    <n v="2072"/>
    <x v="10"/>
    <s v="Salary Expense"/>
    <s v="Line Item"/>
    <s v="Direct Care"/>
    <x v="69"/>
    <x v="69"/>
    <m/>
    <m/>
    <e v="#DIV/0!"/>
  </r>
  <r>
    <n v="2073"/>
    <x v="10"/>
    <s v="Salary Expense"/>
    <s v="Line Item"/>
    <s v="Direct Care"/>
    <x v="70"/>
    <x v="70"/>
    <m/>
    <m/>
    <e v="#DIV/0!"/>
  </r>
  <r>
    <n v="2074"/>
    <x v="10"/>
    <s v="Salary Expense"/>
    <s v="Line Item"/>
    <s v="Direct Care"/>
    <x v="71"/>
    <x v="71"/>
    <m/>
    <m/>
    <e v="#DIV/0!"/>
  </r>
  <r>
    <n v="2075"/>
    <x v="10"/>
    <s v="Salary Expense"/>
    <s v="Line Item"/>
    <s v="Direct Care"/>
    <x v="72"/>
    <x v="72"/>
    <m/>
    <m/>
    <e v="#DIV/0!"/>
  </r>
  <r>
    <n v="2076"/>
    <x v="10"/>
    <s v="Salary Expense"/>
    <s v="Line Item"/>
    <s v="Direct Care"/>
    <x v="73"/>
    <x v="73"/>
    <m/>
    <m/>
    <e v="#DIV/0!"/>
  </r>
  <r>
    <n v="2077"/>
    <x v="10"/>
    <s v="Salary Expense"/>
    <s v="Line Item"/>
    <s v="Direct Care"/>
    <x v="74"/>
    <x v="74"/>
    <m/>
    <m/>
    <e v="#DIV/0!"/>
  </r>
  <r>
    <n v="2078"/>
    <x v="10"/>
    <s v="Salary Expense"/>
    <s v="Line Item"/>
    <s v="Direct Care"/>
    <x v="75"/>
    <x v="75"/>
    <m/>
    <m/>
    <e v="#DIV/0!"/>
  </r>
  <r>
    <n v="2079"/>
    <x v="10"/>
    <s v="Salary Expense"/>
    <s v="Line Item"/>
    <s v="Direct Care"/>
    <x v="76"/>
    <x v="76"/>
    <m/>
    <m/>
    <e v="#DIV/0!"/>
  </r>
  <r>
    <n v="2080"/>
    <x v="10"/>
    <s v="Salary Expense"/>
    <s v="Line Item"/>
    <s v="Direct Care"/>
    <x v="77"/>
    <x v="77"/>
    <m/>
    <m/>
    <e v="#DIV/0!"/>
  </r>
  <r>
    <n v="2081"/>
    <x v="10"/>
    <s v="Salary Expense"/>
    <s v="Line Item"/>
    <s v="Direct Care"/>
    <x v="78"/>
    <x v="78"/>
    <m/>
    <m/>
    <e v="#DIV/0!"/>
  </r>
  <r>
    <n v="2082"/>
    <x v="10"/>
    <s v="Salary Expense"/>
    <s v="Line Item"/>
    <s v="Direct Care"/>
    <x v="79"/>
    <x v="79"/>
    <m/>
    <m/>
    <e v="#DIV/0!"/>
  </r>
  <r>
    <n v="2083"/>
    <x v="10"/>
    <s v="Salary Expense"/>
    <s v="Line Item"/>
    <s v="Direct Care"/>
    <x v="80"/>
    <x v="80"/>
    <m/>
    <m/>
    <e v="#DIV/0!"/>
  </r>
  <r>
    <n v="2084"/>
    <x v="10"/>
    <s v="Salary Expense"/>
    <s v="Line Item"/>
    <s v="Direct Care"/>
    <x v="81"/>
    <x v="81"/>
    <m/>
    <m/>
    <e v="#DIV/0!"/>
  </r>
  <r>
    <n v="2085"/>
    <x v="10"/>
    <s v="Salary Expense"/>
    <s v="Line Item"/>
    <s v="Direct Care"/>
    <x v="82"/>
    <x v="82"/>
    <m/>
    <m/>
    <e v="#DIV/0!"/>
  </r>
  <r>
    <n v="2086"/>
    <x v="10"/>
    <s v="Salary Expense"/>
    <s v="Line Item"/>
    <s v="Direct Care"/>
    <x v="83"/>
    <x v="83"/>
    <m/>
    <m/>
    <e v="#DIV/0!"/>
  </r>
  <r>
    <n v="2087"/>
    <x v="10"/>
    <s v="Salary Expense"/>
    <s v="Line Item"/>
    <s v="Direct Care"/>
    <x v="84"/>
    <x v="84"/>
    <m/>
    <m/>
    <e v="#DIV/0!"/>
  </r>
  <r>
    <n v="2088"/>
    <x v="10"/>
    <s v="Salary Expense"/>
    <s v="Line Item"/>
    <s v="Direct Care"/>
    <x v="85"/>
    <x v="85"/>
    <m/>
    <m/>
    <e v="#DIV/0!"/>
  </r>
  <r>
    <n v="2089"/>
    <x v="10"/>
    <s v="Salary Expense"/>
    <s v="Line Item"/>
    <s v="Direct Care"/>
    <x v="86"/>
    <x v="86"/>
    <n v="1.06"/>
    <n v="30921"/>
    <n v="29170.75471698113"/>
  </r>
  <r>
    <n v="2090"/>
    <x v="10"/>
    <s v="Salary Expense"/>
    <s v="Line Item"/>
    <s v="Clerical/Support"/>
    <x v="87"/>
    <x v="87"/>
    <m/>
    <m/>
    <e v="#DIV/0!"/>
  </r>
  <r>
    <n v="2091"/>
    <x v="10"/>
    <s v="Salary Expense"/>
    <s v="Line Item"/>
    <s v="Clerical/Support"/>
    <x v="88"/>
    <x v="88"/>
    <m/>
    <m/>
    <e v="#DIV/0!"/>
  </r>
  <r>
    <n v="2092"/>
    <x v="10"/>
    <s v="Salary Expense"/>
    <s v="Line Item"/>
    <s v="Clerical/Support"/>
    <x v="89"/>
    <x v="89"/>
    <m/>
    <m/>
    <e v="#DIV/0!"/>
  </r>
  <r>
    <n v="2093"/>
    <x v="10"/>
    <s v="Salary Expense"/>
    <s v="Line Item"/>
    <s v="N/A"/>
    <x v="90"/>
    <x v="90"/>
    <s v="XXXXXX"/>
    <m/>
    <e v="#VALUE!"/>
  </r>
  <r>
    <n v="2094"/>
    <x v="10"/>
    <s v="Salary Expense"/>
    <s v="Total"/>
    <s v="N/A"/>
    <x v="91"/>
    <x v="91"/>
    <n v="1.1100000000000001"/>
    <n v="33273"/>
    <n v="29975.675675675673"/>
  </r>
  <r>
    <n v="2095"/>
    <x v="10"/>
    <s v="Expense"/>
    <s v="Total"/>
    <s v="N/A"/>
    <x v="92"/>
    <x v="92"/>
    <n v="1.1100000000000001"/>
    <n v="33273"/>
    <m/>
  </r>
  <r>
    <n v="2096"/>
    <x v="10"/>
    <s v="Expense"/>
    <s v="Line Item"/>
    <s v="N/A"/>
    <x v="93"/>
    <x v="93"/>
    <m/>
    <m/>
    <m/>
  </r>
  <r>
    <n v="2097"/>
    <x v="10"/>
    <s v="Expense"/>
    <s v="Line Item"/>
    <s v="N/A"/>
    <x v="94"/>
    <x v="94"/>
    <m/>
    <m/>
    <m/>
  </r>
  <r>
    <n v="2098"/>
    <x v="10"/>
    <s v="Expense"/>
    <s v="Line Item"/>
    <s v="N/A"/>
    <x v="95"/>
    <x v="95"/>
    <m/>
    <m/>
    <m/>
  </r>
  <r>
    <n v="2099"/>
    <x v="10"/>
    <s v="Expense"/>
    <s v="Line Item"/>
    <s v="N/A"/>
    <x v="96"/>
    <x v="96"/>
    <m/>
    <m/>
    <m/>
  </r>
  <r>
    <n v="2100"/>
    <x v="10"/>
    <s v="Expense"/>
    <s v="Total"/>
    <s v="N/A"/>
    <x v="97"/>
    <x v="97"/>
    <n v="0"/>
    <n v="0"/>
    <m/>
  </r>
  <r>
    <n v="2101"/>
    <x v="10"/>
    <s v="Expense"/>
    <s v="Line Item"/>
    <s v="N/A"/>
    <x v="98"/>
    <x v="98"/>
    <m/>
    <m/>
    <m/>
  </r>
  <r>
    <n v="2102"/>
    <x v="10"/>
    <s v="Expense"/>
    <s v="Total"/>
    <s v="N/A"/>
    <x v="99"/>
    <x v="99"/>
    <n v="1.1100000000000001"/>
    <n v="33273"/>
    <m/>
  </r>
  <r>
    <n v="2103"/>
    <x v="10"/>
    <s v="Expense"/>
    <s v="Line Item"/>
    <s v="N/A"/>
    <x v="100"/>
    <x v="100"/>
    <m/>
    <n v="3524"/>
    <m/>
  </r>
  <r>
    <n v="2104"/>
    <x v="10"/>
    <s v="Expense"/>
    <s v="Line Item"/>
    <s v="N/A"/>
    <x v="101"/>
    <x v="101"/>
    <m/>
    <n v="6582"/>
    <m/>
  </r>
  <r>
    <n v="2105"/>
    <x v="10"/>
    <s v="Expense"/>
    <s v="Line Item"/>
    <s v="N/A"/>
    <x v="102"/>
    <x v="102"/>
    <m/>
    <m/>
    <m/>
  </r>
  <r>
    <n v="2106"/>
    <x v="10"/>
    <s v="Expense"/>
    <s v="Total"/>
    <s v="N/A"/>
    <x v="103"/>
    <x v="103"/>
    <m/>
    <n v="43379"/>
    <m/>
  </r>
  <r>
    <n v="2107"/>
    <x v="10"/>
    <s v="Expense"/>
    <s v="Line Item"/>
    <s v="N/A"/>
    <x v="104"/>
    <x v="104"/>
    <m/>
    <m/>
    <m/>
  </r>
  <r>
    <n v="2108"/>
    <x v="10"/>
    <s v="Expense"/>
    <s v="Line Item"/>
    <s v="N/A"/>
    <x v="105"/>
    <x v="105"/>
    <m/>
    <n v="75"/>
    <m/>
  </r>
  <r>
    <n v="2109"/>
    <x v="10"/>
    <s v="Expense"/>
    <s v="Line Item"/>
    <s v="N/A"/>
    <x v="106"/>
    <x v="106"/>
    <m/>
    <n v="434"/>
    <m/>
  </r>
  <r>
    <n v="2110"/>
    <x v="10"/>
    <s v="Expense"/>
    <s v="Line Item"/>
    <s v="N/A"/>
    <x v="107"/>
    <x v="107"/>
    <m/>
    <n v="238"/>
    <m/>
  </r>
  <r>
    <n v="2111"/>
    <x v="10"/>
    <s v="Expense"/>
    <s v="Total"/>
    <s v="N/A"/>
    <x v="108"/>
    <x v="108"/>
    <m/>
    <n v="747"/>
    <m/>
  </r>
  <r>
    <n v="2112"/>
    <x v="10"/>
    <s v="Expense"/>
    <s v="Line Item"/>
    <s v="N/A"/>
    <x v="109"/>
    <x v="109"/>
    <m/>
    <n v="6268"/>
    <m/>
  </r>
  <r>
    <n v="2113"/>
    <x v="10"/>
    <s v="Expense"/>
    <s v="Line Item"/>
    <s v="N/A"/>
    <x v="110"/>
    <x v="110"/>
    <m/>
    <m/>
    <m/>
  </r>
  <r>
    <n v="2114"/>
    <x v="10"/>
    <s v="Expense"/>
    <s v="Line Item"/>
    <s v="N/A"/>
    <x v="111"/>
    <x v="111"/>
    <m/>
    <m/>
    <m/>
  </r>
  <r>
    <n v="2115"/>
    <x v="10"/>
    <s v="Expense"/>
    <s v="Line Item"/>
    <s v="N/A"/>
    <x v="112"/>
    <x v="112"/>
    <m/>
    <m/>
    <m/>
  </r>
  <r>
    <n v="2116"/>
    <x v="10"/>
    <s v="Expense"/>
    <s v="Line Item"/>
    <s v="N/A"/>
    <x v="113"/>
    <x v="113"/>
    <m/>
    <m/>
    <m/>
  </r>
  <r>
    <n v="2117"/>
    <x v="10"/>
    <s v="Expense"/>
    <s v="Line Item"/>
    <s v="N/A"/>
    <x v="114"/>
    <x v="114"/>
    <m/>
    <n v="3829"/>
    <m/>
  </r>
  <r>
    <n v="2118"/>
    <x v="10"/>
    <s v="Expense"/>
    <s v="Line Item"/>
    <s v="N/A"/>
    <x v="115"/>
    <x v="115"/>
    <m/>
    <m/>
    <m/>
  </r>
  <r>
    <n v="2119"/>
    <x v="10"/>
    <s v="Expense"/>
    <s v="Line Item"/>
    <s v="N/A"/>
    <x v="116"/>
    <x v="116"/>
    <m/>
    <m/>
    <m/>
  </r>
  <r>
    <n v="2120"/>
    <x v="10"/>
    <s v="Expense"/>
    <s v="Line Item"/>
    <s v="N/A"/>
    <x v="117"/>
    <x v="117"/>
    <m/>
    <m/>
    <m/>
  </r>
  <r>
    <n v="2121"/>
    <x v="10"/>
    <s v="Expense"/>
    <s v="Line Item"/>
    <s v="N/A"/>
    <x v="118"/>
    <x v="118"/>
    <m/>
    <m/>
    <m/>
  </r>
  <r>
    <n v="2122"/>
    <x v="10"/>
    <s v="Expense"/>
    <s v="Line Item"/>
    <s v="N/A"/>
    <x v="119"/>
    <x v="119"/>
    <m/>
    <m/>
    <m/>
  </r>
  <r>
    <n v="2123"/>
    <x v="10"/>
    <s v="Expense"/>
    <s v="Line Item"/>
    <s v="N/A"/>
    <x v="120"/>
    <x v="120"/>
    <m/>
    <n v="9"/>
    <m/>
  </r>
  <r>
    <n v="2124"/>
    <x v="10"/>
    <s v="Expense"/>
    <s v="Line Item"/>
    <s v="N/A"/>
    <x v="121"/>
    <x v="121"/>
    <m/>
    <m/>
    <m/>
  </r>
  <r>
    <n v="2125"/>
    <x v="10"/>
    <s v="Expense"/>
    <s v="Line Item"/>
    <s v="N/A"/>
    <x v="122"/>
    <x v="122"/>
    <m/>
    <m/>
    <m/>
  </r>
  <r>
    <n v="2126"/>
    <x v="10"/>
    <s v="Expense"/>
    <s v="Line Item"/>
    <s v="N/A"/>
    <x v="123"/>
    <x v="123"/>
    <m/>
    <m/>
    <m/>
  </r>
  <r>
    <n v="2127"/>
    <x v="10"/>
    <s v="Expense"/>
    <s v="Line Item"/>
    <s v="N/A"/>
    <x v="124"/>
    <x v="124"/>
    <m/>
    <n v="77"/>
    <m/>
  </r>
  <r>
    <n v="2128"/>
    <x v="10"/>
    <s v="Expense"/>
    <s v="Line Item"/>
    <s v="N/A"/>
    <x v="125"/>
    <x v="125"/>
    <m/>
    <m/>
    <m/>
  </r>
  <r>
    <n v="2129"/>
    <x v="10"/>
    <s v="Expense"/>
    <s v="Line Item"/>
    <s v="N/A"/>
    <x v="126"/>
    <x v="126"/>
    <m/>
    <n v="69"/>
    <m/>
  </r>
  <r>
    <n v="2130"/>
    <x v="10"/>
    <s v="Expense"/>
    <s v="Total"/>
    <s v="N/A"/>
    <x v="127"/>
    <x v="127"/>
    <m/>
    <n v="10252"/>
    <m/>
  </r>
  <r>
    <n v="2131"/>
    <x v="10"/>
    <s v="Expense"/>
    <s v="Line Item"/>
    <s v="N/A"/>
    <x v="128"/>
    <x v="128"/>
    <m/>
    <m/>
    <m/>
  </r>
  <r>
    <n v="2132"/>
    <x v="10"/>
    <s v="Expense"/>
    <s v="Line Item"/>
    <s v="N/A"/>
    <x v="129"/>
    <x v="129"/>
    <m/>
    <n v="305"/>
    <m/>
  </r>
  <r>
    <n v="2133"/>
    <x v="10"/>
    <s v="Expense"/>
    <s v="Line Item"/>
    <s v="N/A"/>
    <x v="130"/>
    <x v="130"/>
    <m/>
    <m/>
    <m/>
  </r>
  <r>
    <n v="2134"/>
    <x v="10"/>
    <s v="Expense"/>
    <s v="Line Item"/>
    <s v="N/A"/>
    <x v="131"/>
    <x v="131"/>
    <m/>
    <n v="463"/>
    <m/>
  </r>
  <r>
    <n v="2135"/>
    <x v="10"/>
    <s v="Expense"/>
    <s v="Line Item"/>
    <s v="N/A"/>
    <x v="132"/>
    <x v="132"/>
    <m/>
    <n v="275"/>
    <m/>
  </r>
  <r>
    <n v="2136"/>
    <x v="10"/>
    <s v="Expense"/>
    <s v="Line Item"/>
    <s v="N/A"/>
    <x v="133"/>
    <x v="133"/>
    <m/>
    <m/>
    <m/>
  </r>
  <r>
    <n v="2137"/>
    <x v="10"/>
    <s v="Expense"/>
    <s v="Total"/>
    <s v="N/A"/>
    <x v="134"/>
    <x v="134"/>
    <m/>
    <n v="1043"/>
    <m/>
  </r>
  <r>
    <n v="2138"/>
    <x v="10"/>
    <s v="Expense"/>
    <s v="Line Item"/>
    <s v="N/A"/>
    <x v="135"/>
    <x v="135"/>
    <m/>
    <n v="22415.567821864246"/>
    <m/>
  </r>
  <r>
    <n v="2139"/>
    <x v="10"/>
    <s v="Expense"/>
    <s v="Total"/>
    <s v="N/A"/>
    <x v="136"/>
    <x v="136"/>
    <m/>
    <n v="77836.567821864242"/>
    <m/>
  </r>
  <r>
    <n v="2140"/>
    <x v="10"/>
    <s v="Expense"/>
    <s v="Line Item"/>
    <s v="N/A"/>
    <x v="137"/>
    <x v="137"/>
    <m/>
    <n v="235"/>
    <m/>
  </r>
  <r>
    <n v="2141"/>
    <x v="10"/>
    <s v="Expense"/>
    <s v="Line Item"/>
    <s v="N/A"/>
    <x v="138"/>
    <x v="138"/>
    <m/>
    <m/>
    <m/>
  </r>
  <r>
    <n v="2142"/>
    <x v="10"/>
    <s v="Expense"/>
    <s v="Total"/>
    <s v="N/A"/>
    <x v="139"/>
    <x v="139"/>
    <m/>
    <n v="78071.567821864242"/>
    <m/>
  </r>
  <r>
    <n v="2143"/>
    <x v="10"/>
    <s v="Expense"/>
    <s v="Total"/>
    <s v="N/A"/>
    <x v="140"/>
    <x v="140"/>
    <m/>
    <n v="63653"/>
    <m/>
  </r>
  <r>
    <n v="2144"/>
    <x v="10"/>
    <s v="Expense"/>
    <s v="Line Item"/>
    <s v="N/A"/>
    <x v="141"/>
    <x v="141"/>
    <m/>
    <n v="-14418.567821864242"/>
    <m/>
  </r>
  <r>
    <n v="2145"/>
    <x v="10"/>
    <s v="Non-Reimbursable"/>
    <s v="Line Item"/>
    <s v="N/A"/>
    <x v="142"/>
    <x v="142"/>
    <m/>
    <m/>
    <m/>
  </r>
  <r>
    <n v="2146"/>
    <x v="10"/>
    <s v="Non-Reimbursable"/>
    <s v="Line Item"/>
    <s v="N/A"/>
    <x v="143"/>
    <x v="143"/>
    <m/>
    <m/>
    <m/>
  </r>
  <r>
    <n v="2147"/>
    <x v="10"/>
    <s v="Non-Reimbursable"/>
    <s v="Line Item"/>
    <s v="N/A"/>
    <x v="144"/>
    <x v="144"/>
    <m/>
    <m/>
    <m/>
  </r>
  <r>
    <n v="2148"/>
    <x v="10"/>
    <s v="Non-Reimbursable"/>
    <s v="Line Item"/>
    <s v="N/A"/>
    <x v="145"/>
    <x v="145"/>
    <m/>
    <m/>
    <m/>
  </r>
  <r>
    <n v="2149"/>
    <x v="10"/>
    <s v="Non-Reimbursable"/>
    <s v="Line Item"/>
    <s v="N/A"/>
    <x v="146"/>
    <x v="146"/>
    <m/>
    <m/>
    <m/>
  </r>
  <r>
    <n v="2150"/>
    <x v="10"/>
    <s v="Non-Reimbursable"/>
    <s v="Line Item"/>
    <s v="N/A"/>
    <x v="147"/>
    <x v="147"/>
    <m/>
    <m/>
    <m/>
  </r>
  <r>
    <n v="2151"/>
    <x v="10"/>
    <s v="Non-Reimbursable"/>
    <s v="Line Item"/>
    <s v="N/A"/>
    <x v="148"/>
    <x v="148"/>
    <m/>
    <n v="235"/>
    <m/>
  </r>
  <r>
    <n v="2152"/>
    <x v="10"/>
    <s v="Non-Reimbursable"/>
    <s v="Total"/>
    <s v="N/A"/>
    <x v="149"/>
    <x v="149"/>
    <m/>
    <n v="235"/>
    <m/>
  </r>
  <r>
    <n v="2153"/>
    <x v="10"/>
    <s v="Non-Reimbursable"/>
    <s v="Total"/>
    <s v="N/A"/>
    <x v="150"/>
    <x v="150"/>
    <m/>
    <n v="235"/>
    <m/>
  </r>
  <r>
    <n v="2154"/>
    <x v="10"/>
    <s v="Non-Reimbursable"/>
    <s v="Line Item"/>
    <s v="N/A"/>
    <x v="151"/>
    <x v="151"/>
    <m/>
    <n v="235"/>
    <m/>
  </r>
  <r>
    <n v="2155"/>
    <x v="10"/>
    <s v="Non-Reimbursable"/>
    <s v="Line Item"/>
    <s v="N/A"/>
    <x v="152"/>
    <x v="152"/>
    <m/>
    <m/>
    <m/>
  </r>
  <r>
    <n v="2156"/>
    <x v="10"/>
    <s v="Non-Reimbursable"/>
    <s v="Line Item"/>
    <s v="N/A"/>
    <x v="153"/>
    <x v="153"/>
    <m/>
    <n v="0"/>
    <m/>
  </r>
  <r>
    <n v="2157"/>
    <x v="11"/>
    <s v="Revenue"/>
    <s v="Line Item"/>
    <s v="N/A"/>
    <x v="0"/>
    <x v="0"/>
    <m/>
    <n v="1422422"/>
    <m/>
  </r>
  <r>
    <n v="2158"/>
    <x v="11"/>
    <s v="Revenue"/>
    <s v="Line Item"/>
    <s v="N/A"/>
    <x v="1"/>
    <x v="1"/>
    <m/>
    <m/>
    <m/>
  </r>
  <r>
    <n v="2159"/>
    <x v="11"/>
    <s v="Revenue"/>
    <s v="Line Item"/>
    <s v="N/A"/>
    <x v="2"/>
    <x v="2"/>
    <m/>
    <n v="149531"/>
    <m/>
  </r>
  <r>
    <n v="2160"/>
    <x v="11"/>
    <s v="Revenue"/>
    <s v="Total"/>
    <s v="N/A"/>
    <x v="3"/>
    <x v="3"/>
    <m/>
    <n v="1571953"/>
    <m/>
  </r>
  <r>
    <n v="2161"/>
    <x v="11"/>
    <s v="Revenue"/>
    <s v="Line Item"/>
    <s v="N/A"/>
    <x v="4"/>
    <x v="4"/>
    <m/>
    <m/>
    <m/>
  </r>
  <r>
    <n v="2162"/>
    <x v="11"/>
    <s v="Revenue"/>
    <s v="Line Item"/>
    <s v="N/A"/>
    <x v="5"/>
    <x v="5"/>
    <m/>
    <m/>
    <m/>
  </r>
  <r>
    <n v="2163"/>
    <x v="11"/>
    <s v="Revenue"/>
    <s v="Total"/>
    <s v="N/A"/>
    <x v="6"/>
    <x v="6"/>
    <m/>
    <n v="0"/>
    <m/>
  </r>
  <r>
    <n v="2164"/>
    <x v="11"/>
    <s v="Revenue"/>
    <s v="Line Item"/>
    <s v="N/A"/>
    <x v="7"/>
    <x v="7"/>
    <m/>
    <m/>
    <m/>
  </r>
  <r>
    <n v="2165"/>
    <x v="11"/>
    <s v="Revenue"/>
    <s v="Line Item"/>
    <s v="N/A"/>
    <x v="8"/>
    <x v="8"/>
    <m/>
    <m/>
    <m/>
  </r>
  <r>
    <n v="2166"/>
    <x v="11"/>
    <s v="Revenue"/>
    <s v="Line Item"/>
    <s v="N/A"/>
    <x v="9"/>
    <x v="9"/>
    <m/>
    <m/>
    <m/>
  </r>
  <r>
    <n v="2167"/>
    <x v="11"/>
    <s v="Revenue"/>
    <s v="Line Item"/>
    <s v="N/A"/>
    <x v="10"/>
    <x v="10"/>
    <m/>
    <n v="87781"/>
    <m/>
  </r>
  <r>
    <n v="2168"/>
    <x v="11"/>
    <s v="Revenue"/>
    <s v="Line Item"/>
    <s v="N/A"/>
    <x v="11"/>
    <x v="11"/>
    <m/>
    <m/>
    <m/>
  </r>
  <r>
    <n v="2169"/>
    <x v="11"/>
    <s v="Revenue"/>
    <s v="Line Item"/>
    <s v="N/A"/>
    <x v="12"/>
    <x v="12"/>
    <m/>
    <m/>
    <m/>
  </r>
  <r>
    <n v="2170"/>
    <x v="11"/>
    <s v="Revenue"/>
    <s v="Line Item"/>
    <s v="N/A"/>
    <x v="13"/>
    <x v="13"/>
    <m/>
    <m/>
    <m/>
  </r>
  <r>
    <n v="2171"/>
    <x v="11"/>
    <s v="Revenue"/>
    <s v="Line Item"/>
    <s v="N/A"/>
    <x v="14"/>
    <x v="14"/>
    <m/>
    <m/>
    <m/>
  </r>
  <r>
    <n v="2172"/>
    <x v="11"/>
    <s v="Revenue"/>
    <s v="Line Item"/>
    <s v="N/A"/>
    <x v="15"/>
    <x v="15"/>
    <m/>
    <m/>
    <m/>
  </r>
  <r>
    <n v="2173"/>
    <x v="11"/>
    <s v="Revenue"/>
    <s v="Line Item"/>
    <s v="N/A"/>
    <x v="16"/>
    <x v="16"/>
    <m/>
    <m/>
    <m/>
  </r>
  <r>
    <n v="2174"/>
    <x v="11"/>
    <s v="Revenue"/>
    <s v="Line Item"/>
    <s v="N/A"/>
    <x v="17"/>
    <x v="17"/>
    <m/>
    <m/>
    <m/>
  </r>
  <r>
    <n v="2175"/>
    <x v="11"/>
    <s v="Revenue"/>
    <s v="Line Item"/>
    <s v="N/A"/>
    <x v="18"/>
    <x v="18"/>
    <m/>
    <m/>
    <m/>
  </r>
  <r>
    <n v="2176"/>
    <x v="11"/>
    <s v="Revenue"/>
    <s v="Line Item"/>
    <s v="N/A"/>
    <x v="19"/>
    <x v="19"/>
    <m/>
    <m/>
    <m/>
  </r>
  <r>
    <n v="2177"/>
    <x v="11"/>
    <s v="Revenue"/>
    <s v="Line Item"/>
    <s v="N/A"/>
    <x v="20"/>
    <x v="20"/>
    <m/>
    <m/>
    <m/>
  </r>
  <r>
    <n v="2178"/>
    <x v="11"/>
    <s v="Revenue"/>
    <s v="Line Item"/>
    <s v="N/A"/>
    <x v="21"/>
    <x v="21"/>
    <m/>
    <m/>
    <m/>
  </r>
  <r>
    <n v="2179"/>
    <x v="11"/>
    <s v="Revenue"/>
    <s v="Line Item"/>
    <s v="N/A"/>
    <x v="22"/>
    <x v="22"/>
    <m/>
    <m/>
    <m/>
  </r>
  <r>
    <n v="2180"/>
    <x v="11"/>
    <s v="Revenue"/>
    <s v="Line Item"/>
    <s v="N/A"/>
    <x v="23"/>
    <x v="23"/>
    <m/>
    <m/>
    <m/>
  </r>
  <r>
    <n v="2181"/>
    <x v="11"/>
    <s v="Revenue"/>
    <s v="Line Item"/>
    <s v="N/A"/>
    <x v="24"/>
    <x v="24"/>
    <m/>
    <m/>
    <m/>
  </r>
  <r>
    <n v="2182"/>
    <x v="11"/>
    <s v="Revenue"/>
    <s v="Line Item"/>
    <s v="N/A"/>
    <x v="25"/>
    <x v="25"/>
    <m/>
    <m/>
    <m/>
  </r>
  <r>
    <n v="2183"/>
    <x v="11"/>
    <s v="Revenue"/>
    <s v="Line Item"/>
    <s v="N/A"/>
    <x v="26"/>
    <x v="26"/>
    <m/>
    <m/>
    <m/>
  </r>
  <r>
    <n v="2184"/>
    <x v="11"/>
    <s v="Revenue"/>
    <s v="Line Item"/>
    <s v="N/A"/>
    <x v="27"/>
    <x v="27"/>
    <m/>
    <m/>
    <m/>
  </r>
  <r>
    <n v="2185"/>
    <x v="11"/>
    <s v="Revenue"/>
    <s v="Line Item"/>
    <s v="N/A"/>
    <x v="28"/>
    <x v="28"/>
    <m/>
    <m/>
    <m/>
  </r>
  <r>
    <n v="2186"/>
    <x v="11"/>
    <s v="Revenue"/>
    <s v="Line Item"/>
    <s v="N/A"/>
    <x v="29"/>
    <x v="29"/>
    <m/>
    <n v="1712634"/>
    <m/>
  </r>
  <r>
    <n v="2187"/>
    <x v="11"/>
    <s v="Revenue"/>
    <s v="Line Item"/>
    <s v="N/A"/>
    <x v="30"/>
    <x v="30"/>
    <m/>
    <n v="10000"/>
    <m/>
  </r>
  <r>
    <n v="2188"/>
    <x v="11"/>
    <s v="Revenue"/>
    <s v="Line Item"/>
    <s v="N/A"/>
    <x v="31"/>
    <x v="31"/>
    <m/>
    <m/>
    <m/>
  </r>
  <r>
    <n v="2189"/>
    <x v="11"/>
    <s v="Revenue"/>
    <s v="Line Item"/>
    <s v="N/A"/>
    <x v="32"/>
    <x v="32"/>
    <m/>
    <n v="365750"/>
    <m/>
  </r>
  <r>
    <n v="2190"/>
    <x v="11"/>
    <s v="Revenue"/>
    <s v="Line Item"/>
    <s v="N/A"/>
    <x v="33"/>
    <x v="33"/>
    <m/>
    <m/>
    <m/>
  </r>
  <r>
    <n v="2191"/>
    <x v="11"/>
    <s v="Revenue"/>
    <s v="Line Item"/>
    <s v="N/A"/>
    <x v="34"/>
    <x v="34"/>
    <m/>
    <m/>
    <m/>
  </r>
  <r>
    <n v="2192"/>
    <x v="11"/>
    <s v="Revenue"/>
    <s v="Line Item"/>
    <s v="N/A"/>
    <x v="35"/>
    <x v="35"/>
    <m/>
    <m/>
    <m/>
  </r>
  <r>
    <n v="2193"/>
    <x v="11"/>
    <s v="Revenue"/>
    <s v="Line Item"/>
    <s v="N/A"/>
    <x v="36"/>
    <x v="36"/>
    <m/>
    <m/>
    <m/>
  </r>
  <r>
    <n v="2194"/>
    <x v="11"/>
    <s v="Revenue"/>
    <s v="Line Item"/>
    <s v="N/A"/>
    <x v="37"/>
    <x v="37"/>
    <m/>
    <m/>
    <m/>
  </r>
  <r>
    <n v="2195"/>
    <x v="11"/>
    <s v="Revenue"/>
    <s v="Line Item"/>
    <s v="N/A"/>
    <x v="38"/>
    <x v="38"/>
    <m/>
    <m/>
    <m/>
  </r>
  <r>
    <n v="2196"/>
    <x v="11"/>
    <s v="Revenue"/>
    <s v="Line Item"/>
    <s v="N/A"/>
    <x v="39"/>
    <x v="39"/>
    <m/>
    <m/>
    <m/>
  </r>
  <r>
    <n v="2197"/>
    <x v="11"/>
    <s v="Revenue"/>
    <s v="Line Item"/>
    <s v="N/A"/>
    <x v="40"/>
    <x v="40"/>
    <m/>
    <m/>
    <m/>
  </r>
  <r>
    <n v="2198"/>
    <x v="11"/>
    <s v="Revenue"/>
    <s v="Line Item"/>
    <s v="N/A"/>
    <x v="41"/>
    <x v="41"/>
    <m/>
    <m/>
    <m/>
  </r>
  <r>
    <n v="2199"/>
    <x v="11"/>
    <s v="Revenue"/>
    <s v="Total"/>
    <s v="N/A"/>
    <x v="42"/>
    <x v="42"/>
    <m/>
    <n v="2176165"/>
    <m/>
  </r>
  <r>
    <n v="2200"/>
    <x v="11"/>
    <s v="Revenue"/>
    <s v="Line Item"/>
    <s v="N/A"/>
    <x v="43"/>
    <x v="43"/>
    <m/>
    <m/>
    <m/>
  </r>
  <r>
    <n v="2201"/>
    <x v="11"/>
    <s v="Revenue"/>
    <s v="Line Item"/>
    <s v="N/A"/>
    <x v="44"/>
    <x v="44"/>
    <m/>
    <m/>
    <m/>
  </r>
  <r>
    <n v="2202"/>
    <x v="11"/>
    <s v="Revenue"/>
    <s v="Line Item"/>
    <s v="N/A"/>
    <x v="45"/>
    <x v="45"/>
    <m/>
    <m/>
    <m/>
  </r>
  <r>
    <n v="2203"/>
    <x v="11"/>
    <s v="Revenue"/>
    <s v="Line Item"/>
    <s v="N/A"/>
    <x v="46"/>
    <x v="46"/>
    <m/>
    <m/>
    <m/>
  </r>
  <r>
    <n v="2204"/>
    <x v="11"/>
    <s v="Revenue"/>
    <s v="Line Item"/>
    <s v="N/A"/>
    <x v="47"/>
    <x v="47"/>
    <m/>
    <n v="3870"/>
    <m/>
  </r>
  <r>
    <n v="2205"/>
    <x v="11"/>
    <s v="Revenue"/>
    <s v="Line Item"/>
    <s v="N/A"/>
    <x v="48"/>
    <x v="48"/>
    <m/>
    <m/>
    <m/>
  </r>
  <r>
    <n v="2206"/>
    <x v="11"/>
    <s v="Revenue"/>
    <s v="Line Item"/>
    <s v="N/A"/>
    <x v="49"/>
    <x v="49"/>
    <m/>
    <n v="558849"/>
    <m/>
  </r>
  <r>
    <n v="2207"/>
    <x v="11"/>
    <s v="Revenue"/>
    <s v="Line Item"/>
    <s v="N/A"/>
    <x v="50"/>
    <x v="50"/>
    <m/>
    <m/>
    <m/>
  </r>
  <r>
    <n v="2208"/>
    <x v="11"/>
    <s v="Revenue"/>
    <s v="Line Item"/>
    <s v="N/A"/>
    <x v="51"/>
    <x v="51"/>
    <m/>
    <n v="10000"/>
    <m/>
  </r>
  <r>
    <n v="2209"/>
    <x v="11"/>
    <s v="Revenue"/>
    <s v="Total"/>
    <s v="N/A"/>
    <x v="52"/>
    <x v="52"/>
    <m/>
    <n v="4320837"/>
    <m/>
  </r>
  <r>
    <n v="2210"/>
    <x v="11"/>
    <s v="Salary Expense"/>
    <s v="Line Item"/>
    <s v="Management"/>
    <x v="53"/>
    <x v="53"/>
    <m/>
    <m/>
    <e v="#DIV/0!"/>
  </r>
  <r>
    <n v="2211"/>
    <x v="11"/>
    <s v="Salary Expense"/>
    <s v="Line Item"/>
    <s v="Management"/>
    <x v="54"/>
    <x v="54"/>
    <m/>
    <m/>
    <e v="#DIV/0!"/>
  </r>
  <r>
    <n v="2212"/>
    <x v="11"/>
    <s v="Salary Expense"/>
    <s v="Line Item"/>
    <s v="Management"/>
    <x v="55"/>
    <x v="55"/>
    <m/>
    <m/>
    <e v="#DIV/0!"/>
  </r>
  <r>
    <n v="2213"/>
    <x v="11"/>
    <s v="Salary Expense"/>
    <s v="Line Item"/>
    <s v="Management"/>
    <x v="56"/>
    <x v="56"/>
    <m/>
    <m/>
    <e v="#DIV/0!"/>
  </r>
  <r>
    <n v="2214"/>
    <x v="11"/>
    <s v="Salary Expense"/>
    <s v="Line Item"/>
    <s v="Direct Care"/>
    <x v="57"/>
    <x v="57"/>
    <m/>
    <m/>
    <e v="#DIV/0!"/>
  </r>
  <r>
    <n v="2215"/>
    <x v="11"/>
    <s v="Salary Expense"/>
    <s v="Line Item"/>
    <s v="Direct Care"/>
    <x v="58"/>
    <x v="58"/>
    <m/>
    <m/>
    <e v="#DIV/0!"/>
  </r>
  <r>
    <n v="2216"/>
    <x v="11"/>
    <s v="Salary Expense"/>
    <s v="Line Item"/>
    <s v="Direct Care"/>
    <x v="59"/>
    <x v="59"/>
    <m/>
    <m/>
    <e v="#DIV/0!"/>
  </r>
  <r>
    <n v="2217"/>
    <x v="11"/>
    <s v="Salary Expense"/>
    <s v="Line Item"/>
    <s v="Direct Care"/>
    <x v="60"/>
    <x v="60"/>
    <m/>
    <m/>
    <e v="#DIV/0!"/>
  </r>
  <r>
    <n v="2218"/>
    <x v="11"/>
    <s v="Salary Expense"/>
    <s v="Line Item"/>
    <s v="Direct Care"/>
    <x v="61"/>
    <x v="61"/>
    <m/>
    <m/>
    <e v="#DIV/0!"/>
  </r>
  <r>
    <n v="2219"/>
    <x v="11"/>
    <s v="Salary Expense"/>
    <s v="Line Item"/>
    <s v="Direct Care"/>
    <x v="62"/>
    <x v="62"/>
    <m/>
    <m/>
    <e v="#DIV/0!"/>
  </r>
  <r>
    <n v="2220"/>
    <x v="11"/>
    <s v="Salary Expense"/>
    <s v="Line Item"/>
    <s v="Direct Care"/>
    <x v="63"/>
    <x v="63"/>
    <m/>
    <m/>
    <e v="#DIV/0!"/>
  </r>
  <r>
    <n v="2221"/>
    <x v="11"/>
    <s v="Salary Expense"/>
    <s v="Line Item"/>
    <s v="Direct Care"/>
    <x v="64"/>
    <x v="64"/>
    <m/>
    <m/>
    <e v="#DIV/0!"/>
  </r>
  <r>
    <n v="2222"/>
    <x v="11"/>
    <s v="Salary Expense"/>
    <s v="Line Item"/>
    <s v="Direct Care"/>
    <x v="65"/>
    <x v="65"/>
    <m/>
    <m/>
    <e v="#DIV/0!"/>
  </r>
  <r>
    <n v="2223"/>
    <x v="11"/>
    <s v="Salary Expense"/>
    <s v="Line Item"/>
    <s v="Direct Care"/>
    <x v="66"/>
    <x v="66"/>
    <m/>
    <m/>
    <e v="#DIV/0!"/>
  </r>
  <r>
    <n v="2224"/>
    <x v="11"/>
    <s v="Salary Expense"/>
    <s v="Line Item"/>
    <s v="Direct Care"/>
    <x v="67"/>
    <x v="67"/>
    <m/>
    <m/>
    <e v="#DIV/0!"/>
  </r>
  <r>
    <n v="2225"/>
    <x v="11"/>
    <s v="Salary Expense"/>
    <s v="Line Item"/>
    <s v="Direct Care"/>
    <x v="68"/>
    <x v="68"/>
    <m/>
    <m/>
    <e v="#DIV/0!"/>
  </r>
  <r>
    <n v="2226"/>
    <x v="11"/>
    <s v="Salary Expense"/>
    <s v="Line Item"/>
    <s v="Direct Care"/>
    <x v="69"/>
    <x v="69"/>
    <m/>
    <m/>
    <e v="#DIV/0!"/>
  </r>
  <r>
    <n v="2227"/>
    <x v="11"/>
    <s v="Salary Expense"/>
    <s v="Line Item"/>
    <s v="Direct Care"/>
    <x v="70"/>
    <x v="70"/>
    <m/>
    <m/>
    <e v="#DIV/0!"/>
  </r>
  <r>
    <n v="2228"/>
    <x v="11"/>
    <s v="Salary Expense"/>
    <s v="Line Item"/>
    <s v="Direct Care"/>
    <x v="71"/>
    <x v="71"/>
    <m/>
    <m/>
    <e v="#DIV/0!"/>
  </r>
  <r>
    <n v="2229"/>
    <x v="11"/>
    <s v="Salary Expense"/>
    <s v="Line Item"/>
    <s v="Direct Care"/>
    <x v="72"/>
    <x v="72"/>
    <m/>
    <m/>
    <e v="#DIV/0!"/>
  </r>
  <r>
    <n v="2230"/>
    <x v="11"/>
    <s v="Salary Expense"/>
    <s v="Line Item"/>
    <s v="Direct Care"/>
    <x v="73"/>
    <x v="73"/>
    <m/>
    <m/>
    <e v="#DIV/0!"/>
  </r>
  <r>
    <n v="2231"/>
    <x v="11"/>
    <s v="Salary Expense"/>
    <s v="Line Item"/>
    <s v="Direct Care"/>
    <x v="74"/>
    <x v="74"/>
    <m/>
    <m/>
    <e v="#DIV/0!"/>
  </r>
  <r>
    <n v="2232"/>
    <x v="11"/>
    <s v="Salary Expense"/>
    <s v="Line Item"/>
    <s v="Direct Care"/>
    <x v="75"/>
    <x v="75"/>
    <m/>
    <m/>
    <e v="#DIV/0!"/>
  </r>
  <r>
    <n v="2233"/>
    <x v="11"/>
    <s v="Salary Expense"/>
    <s v="Line Item"/>
    <s v="Direct Care"/>
    <x v="76"/>
    <x v="76"/>
    <m/>
    <m/>
    <e v="#DIV/0!"/>
  </r>
  <r>
    <n v="2234"/>
    <x v="11"/>
    <s v="Salary Expense"/>
    <s v="Line Item"/>
    <s v="Direct Care"/>
    <x v="77"/>
    <x v="77"/>
    <m/>
    <m/>
    <e v="#DIV/0!"/>
  </r>
  <r>
    <n v="2235"/>
    <x v="11"/>
    <s v="Salary Expense"/>
    <s v="Line Item"/>
    <s v="Direct Care"/>
    <x v="78"/>
    <x v="78"/>
    <m/>
    <m/>
    <e v="#DIV/0!"/>
  </r>
  <r>
    <n v="2236"/>
    <x v="11"/>
    <s v="Salary Expense"/>
    <s v="Line Item"/>
    <s v="Direct Care"/>
    <x v="79"/>
    <x v="79"/>
    <m/>
    <m/>
    <e v="#DIV/0!"/>
  </r>
  <r>
    <n v="2237"/>
    <x v="11"/>
    <s v="Salary Expense"/>
    <s v="Line Item"/>
    <s v="Direct Care"/>
    <x v="80"/>
    <x v="80"/>
    <m/>
    <m/>
    <e v="#DIV/0!"/>
  </r>
  <r>
    <n v="2238"/>
    <x v="11"/>
    <s v="Salary Expense"/>
    <s v="Line Item"/>
    <s v="Direct Care"/>
    <x v="81"/>
    <x v="81"/>
    <m/>
    <m/>
    <e v="#DIV/0!"/>
  </r>
  <r>
    <n v="2239"/>
    <x v="11"/>
    <s v="Salary Expense"/>
    <s v="Line Item"/>
    <s v="Direct Care"/>
    <x v="82"/>
    <x v="82"/>
    <n v="1"/>
    <n v="43500"/>
    <n v="43500"/>
  </r>
  <r>
    <n v="2240"/>
    <x v="11"/>
    <s v="Salary Expense"/>
    <s v="Line Item"/>
    <s v="Direct Care"/>
    <x v="83"/>
    <x v="83"/>
    <m/>
    <m/>
    <e v="#DIV/0!"/>
  </r>
  <r>
    <n v="2241"/>
    <x v="11"/>
    <s v="Salary Expense"/>
    <s v="Line Item"/>
    <s v="Direct Care"/>
    <x v="84"/>
    <x v="84"/>
    <m/>
    <m/>
    <e v="#DIV/0!"/>
  </r>
  <r>
    <n v="2242"/>
    <x v="11"/>
    <s v="Salary Expense"/>
    <s v="Line Item"/>
    <s v="Direct Care"/>
    <x v="85"/>
    <x v="85"/>
    <m/>
    <m/>
    <e v="#DIV/0!"/>
  </r>
  <r>
    <n v="2243"/>
    <x v="11"/>
    <s v="Salary Expense"/>
    <s v="Line Item"/>
    <s v="Direct Care"/>
    <x v="86"/>
    <x v="86"/>
    <m/>
    <m/>
    <e v="#DIV/0!"/>
  </r>
  <r>
    <n v="2244"/>
    <x v="11"/>
    <s v="Salary Expense"/>
    <s v="Line Item"/>
    <s v="Clerical/Support"/>
    <x v="87"/>
    <x v="87"/>
    <m/>
    <m/>
    <e v="#DIV/0!"/>
  </r>
  <r>
    <n v="2245"/>
    <x v="11"/>
    <s v="Salary Expense"/>
    <s v="Line Item"/>
    <s v="Clerical/Support"/>
    <x v="88"/>
    <x v="88"/>
    <m/>
    <m/>
    <e v="#DIV/0!"/>
  </r>
  <r>
    <n v="2246"/>
    <x v="11"/>
    <s v="Salary Expense"/>
    <s v="Line Item"/>
    <s v="Clerical/Support"/>
    <x v="89"/>
    <x v="89"/>
    <m/>
    <m/>
    <e v="#DIV/0!"/>
  </r>
  <r>
    <n v="2247"/>
    <x v="11"/>
    <s v="Salary Expense"/>
    <s v="Line Item"/>
    <s v="N/A"/>
    <x v="90"/>
    <x v="90"/>
    <m/>
    <m/>
    <e v="#DIV/0!"/>
  </r>
  <r>
    <n v="2248"/>
    <x v="11"/>
    <s v="Salary Expense"/>
    <s v="Total"/>
    <s v="N/A"/>
    <x v="91"/>
    <x v="91"/>
    <n v="1"/>
    <n v="43500"/>
    <n v="43500"/>
  </r>
  <r>
    <n v="2249"/>
    <x v="11"/>
    <s v="Expense"/>
    <s v="Total"/>
    <s v="N/A"/>
    <x v="92"/>
    <x v="92"/>
    <n v="1"/>
    <n v="43500"/>
    <m/>
  </r>
  <r>
    <n v="2250"/>
    <x v="11"/>
    <s v="Expense"/>
    <s v="Line Item"/>
    <s v="N/A"/>
    <x v="93"/>
    <x v="93"/>
    <m/>
    <m/>
    <m/>
  </r>
  <r>
    <n v="2251"/>
    <x v="11"/>
    <s v="Expense"/>
    <s v="Line Item"/>
    <s v="N/A"/>
    <x v="94"/>
    <x v="94"/>
    <m/>
    <m/>
    <m/>
  </r>
  <r>
    <n v="2252"/>
    <x v="11"/>
    <s v="Expense"/>
    <s v="Line Item"/>
    <s v="N/A"/>
    <x v="95"/>
    <x v="95"/>
    <m/>
    <m/>
    <m/>
  </r>
  <r>
    <n v="2253"/>
    <x v="11"/>
    <s v="Expense"/>
    <s v="Line Item"/>
    <s v="N/A"/>
    <x v="96"/>
    <x v="96"/>
    <m/>
    <m/>
    <m/>
  </r>
  <r>
    <n v="2254"/>
    <x v="11"/>
    <s v="Expense"/>
    <s v="Total"/>
    <s v="N/A"/>
    <x v="97"/>
    <x v="97"/>
    <m/>
    <m/>
    <m/>
  </r>
  <r>
    <n v="2255"/>
    <x v="11"/>
    <s v="Expense"/>
    <s v="Line Item"/>
    <s v="N/A"/>
    <x v="98"/>
    <x v="98"/>
    <m/>
    <m/>
    <m/>
  </r>
  <r>
    <n v="2256"/>
    <x v="11"/>
    <s v="Expense"/>
    <s v="Total"/>
    <s v="N/A"/>
    <x v="99"/>
    <x v="99"/>
    <m/>
    <m/>
    <m/>
  </r>
  <r>
    <n v="2257"/>
    <x v="11"/>
    <s v="Expense"/>
    <s v="Line Item"/>
    <s v="N/A"/>
    <x v="100"/>
    <x v="100"/>
    <m/>
    <m/>
    <m/>
  </r>
  <r>
    <n v="2258"/>
    <x v="11"/>
    <s v="Expense"/>
    <s v="Line Item"/>
    <s v="N/A"/>
    <x v="101"/>
    <x v="101"/>
    <m/>
    <n v="4785"/>
    <m/>
  </r>
  <r>
    <n v="2259"/>
    <x v="11"/>
    <s v="Expense"/>
    <s v="Line Item"/>
    <s v="N/A"/>
    <x v="102"/>
    <x v="102"/>
    <m/>
    <n v="4785"/>
    <m/>
  </r>
  <r>
    <n v="2260"/>
    <x v="11"/>
    <s v="Expense"/>
    <s v="Total"/>
    <s v="N/A"/>
    <x v="103"/>
    <x v="103"/>
    <m/>
    <m/>
    <m/>
  </r>
  <r>
    <n v="2261"/>
    <x v="11"/>
    <s v="Expense"/>
    <s v="Line Item"/>
    <s v="N/A"/>
    <x v="104"/>
    <x v="104"/>
    <m/>
    <n v="5000"/>
    <m/>
  </r>
  <r>
    <n v="2262"/>
    <x v="11"/>
    <s v="Expense"/>
    <s v="Line Item"/>
    <s v="N/A"/>
    <x v="105"/>
    <x v="105"/>
    <m/>
    <m/>
    <m/>
  </r>
  <r>
    <n v="2263"/>
    <x v="11"/>
    <s v="Expense"/>
    <s v="Line Item"/>
    <s v="N/A"/>
    <x v="106"/>
    <x v="106"/>
    <m/>
    <n v="1000"/>
    <m/>
  </r>
  <r>
    <n v="2264"/>
    <x v="11"/>
    <s v="Expense"/>
    <s v="Line Item"/>
    <s v="N/A"/>
    <x v="107"/>
    <x v="107"/>
    <m/>
    <m/>
    <m/>
  </r>
  <r>
    <n v="2265"/>
    <x v="11"/>
    <s v="Expense"/>
    <s v="Total"/>
    <s v="N/A"/>
    <x v="108"/>
    <x v="108"/>
    <m/>
    <n v="6000"/>
    <m/>
  </r>
  <r>
    <n v="2266"/>
    <x v="11"/>
    <s v="Expense"/>
    <s v="Line Item"/>
    <s v="N/A"/>
    <x v="109"/>
    <x v="109"/>
    <m/>
    <n v="1000"/>
    <m/>
  </r>
  <r>
    <n v="2267"/>
    <x v="11"/>
    <s v="Expense"/>
    <s v="Line Item"/>
    <s v="N/A"/>
    <x v="110"/>
    <x v="110"/>
    <m/>
    <m/>
    <m/>
  </r>
  <r>
    <n v="2268"/>
    <x v="11"/>
    <s v="Expense"/>
    <s v="Line Item"/>
    <s v="N/A"/>
    <x v="111"/>
    <x v="111"/>
    <m/>
    <m/>
    <m/>
  </r>
  <r>
    <n v="2269"/>
    <x v="11"/>
    <s v="Expense"/>
    <s v="Line Item"/>
    <s v="N/A"/>
    <x v="112"/>
    <x v="112"/>
    <m/>
    <m/>
    <m/>
  </r>
  <r>
    <n v="2270"/>
    <x v="11"/>
    <s v="Expense"/>
    <s v="Line Item"/>
    <s v="N/A"/>
    <x v="113"/>
    <x v="113"/>
    <m/>
    <n v="1000"/>
    <m/>
  </r>
  <r>
    <n v="2271"/>
    <x v="11"/>
    <s v="Expense"/>
    <s v="Line Item"/>
    <s v="N/A"/>
    <x v="114"/>
    <x v="114"/>
    <m/>
    <m/>
    <m/>
  </r>
  <r>
    <n v="2272"/>
    <x v="11"/>
    <s v="Expense"/>
    <s v="Line Item"/>
    <s v="N/A"/>
    <x v="115"/>
    <x v="115"/>
    <m/>
    <m/>
    <m/>
  </r>
  <r>
    <n v="2273"/>
    <x v="11"/>
    <s v="Expense"/>
    <s v="Line Item"/>
    <s v="N/A"/>
    <x v="116"/>
    <x v="116"/>
    <m/>
    <n v="5000"/>
    <m/>
  </r>
  <r>
    <n v="2274"/>
    <x v="11"/>
    <s v="Expense"/>
    <s v="Line Item"/>
    <s v="N/A"/>
    <x v="117"/>
    <x v="117"/>
    <m/>
    <m/>
    <m/>
  </r>
  <r>
    <n v="2275"/>
    <x v="11"/>
    <s v="Expense"/>
    <s v="Line Item"/>
    <s v="N/A"/>
    <x v="118"/>
    <x v="118"/>
    <m/>
    <m/>
    <m/>
  </r>
  <r>
    <n v="2276"/>
    <x v="11"/>
    <s v="Expense"/>
    <s v="Line Item"/>
    <s v="N/A"/>
    <x v="119"/>
    <x v="119"/>
    <m/>
    <m/>
    <m/>
  </r>
  <r>
    <n v="2277"/>
    <x v="11"/>
    <s v="Expense"/>
    <s v="Line Item"/>
    <s v="N/A"/>
    <x v="120"/>
    <x v="120"/>
    <m/>
    <m/>
    <m/>
  </r>
  <r>
    <n v="2278"/>
    <x v="11"/>
    <s v="Expense"/>
    <s v="Line Item"/>
    <s v="N/A"/>
    <x v="121"/>
    <x v="121"/>
    <m/>
    <m/>
    <m/>
  </r>
  <r>
    <n v="2279"/>
    <x v="11"/>
    <s v="Expense"/>
    <s v="Line Item"/>
    <s v="N/A"/>
    <x v="122"/>
    <x v="122"/>
    <m/>
    <m/>
    <m/>
  </r>
  <r>
    <n v="2280"/>
    <x v="11"/>
    <s v="Expense"/>
    <s v="Line Item"/>
    <s v="N/A"/>
    <x v="123"/>
    <x v="123"/>
    <m/>
    <m/>
    <m/>
  </r>
  <r>
    <n v="2281"/>
    <x v="11"/>
    <s v="Expense"/>
    <s v="Line Item"/>
    <s v="N/A"/>
    <x v="124"/>
    <x v="124"/>
    <m/>
    <n v="5446"/>
    <m/>
  </r>
  <r>
    <n v="2282"/>
    <x v="11"/>
    <s v="Expense"/>
    <s v="Line Item"/>
    <s v="N/A"/>
    <x v="125"/>
    <x v="125"/>
    <m/>
    <m/>
    <m/>
  </r>
  <r>
    <n v="2283"/>
    <x v="11"/>
    <s v="Expense"/>
    <s v="Line Item"/>
    <s v="N/A"/>
    <x v="126"/>
    <x v="126"/>
    <m/>
    <m/>
    <m/>
  </r>
  <r>
    <n v="2284"/>
    <x v="11"/>
    <s v="Expense"/>
    <s v="Total"/>
    <s v="N/A"/>
    <x v="127"/>
    <x v="127"/>
    <m/>
    <n v="12446"/>
    <m/>
  </r>
  <r>
    <n v="2285"/>
    <x v="11"/>
    <s v="Expense"/>
    <s v="Line Item"/>
    <s v="N/A"/>
    <x v="128"/>
    <x v="128"/>
    <m/>
    <m/>
    <m/>
  </r>
  <r>
    <n v="2286"/>
    <x v="11"/>
    <s v="Expense"/>
    <s v="Line Item"/>
    <s v="N/A"/>
    <x v="129"/>
    <x v="129"/>
    <m/>
    <m/>
    <m/>
  </r>
  <r>
    <n v="2287"/>
    <x v="11"/>
    <s v="Expense"/>
    <s v="Line Item"/>
    <s v="N/A"/>
    <x v="130"/>
    <x v="130"/>
    <m/>
    <m/>
    <m/>
  </r>
  <r>
    <n v="2288"/>
    <x v="11"/>
    <s v="Expense"/>
    <s v="Line Item"/>
    <s v="N/A"/>
    <x v="131"/>
    <x v="131"/>
    <m/>
    <n v="2250"/>
    <m/>
  </r>
  <r>
    <n v="2289"/>
    <x v="11"/>
    <s v="Expense"/>
    <s v="Line Item"/>
    <s v="N/A"/>
    <x v="132"/>
    <x v="132"/>
    <m/>
    <m/>
    <m/>
  </r>
  <r>
    <n v="2290"/>
    <x v="11"/>
    <s v="Expense"/>
    <s v="Line Item"/>
    <s v="N/A"/>
    <x v="133"/>
    <x v="133"/>
    <m/>
    <m/>
    <m/>
  </r>
  <r>
    <n v="2291"/>
    <x v="11"/>
    <s v="Expense"/>
    <s v="Total"/>
    <s v="N/A"/>
    <x v="134"/>
    <x v="134"/>
    <m/>
    <m/>
    <m/>
  </r>
  <r>
    <n v="2292"/>
    <x v="11"/>
    <s v="Expense"/>
    <s v="Line Item"/>
    <s v="N/A"/>
    <x v="135"/>
    <x v="135"/>
    <m/>
    <n v="14015.2"/>
    <m/>
  </r>
  <r>
    <n v="2293"/>
    <x v="11"/>
    <s v="Expense"/>
    <s v="Total"/>
    <s v="N/A"/>
    <x v="136"/>
    <x v="136"/>
    <m/>
    <m/>
    <m/>
  </r>
  <r>
    <n v="2294"/>
    <x v="11"/>
    <s v="Expense"/>
    <s v="Line Item"/>
    <s v="N/A"/>
    <x v="137"/>
    <x v="137"/>
    <m/>
    <m/>
    <m/>
  </r>
  <r>
    <n v="2295"/>
    <x v="11"/>
    <s v="Expense"/>
    <s v="Line Item"/>
    <s v="N/A"/>
    <x v="138"/>
    <x v="138"/>
    <m/>
    <m/>
    <m/>
  </r>
  <r>
    <n v="2296"/>
    <x v="11"/>
    <s v="Expense"/>
    <s v="Total"/>
    <s v="N/A"/>
    <x v="139"/>
    <x v="139"/>
    <m/>
    <n v="87781.2"/>
    <m/>
  </r>
  <r>
    <n v="2297"/>
    <x v="11"/>
    <s v="Expense"/>
    <s v="Total"/>
    <s v="N/A"/>
    <x v="140"/>
    <x v="140"/>
    <m/>
    <m/>
    <m/>
  </r>
  <r>
    <n v="2298"/>
    <x v="11"/>
    <s v="Expense"/>
    <s v="Line Item"/>
    <s v="N/A"/>
    <x v="141"/>
    <x v="141"/>
    <m/>
    <m/>
    <m/>
  </r>
  <r>
    <n v="2299"/>
    <x v="11"/>
    <s v="Non-Reimbursable"/>
    <s v="Line Item"/>
    <s v="N/A"/>
    <x v="142"/>
    <x v="142"/>
    <m/>
    <m/>
    <m/>
  </r>
  <r>
    <n v="2300"/>
    <x v="11"/>
    <s v="Non-Reimbursable"/>
    <s v="Line Item"/>
    <s v="N/A"/>
    <x v="143"/>
    <x v="143"/>
    <m/>
    <m/>
    <m/>
  </r>
  <r>
    <n v="2301"/>
    <x v="11"/>
    <s v="Non-Reimbursable"/>
    <s v="Line Item"/>
    <s v="N/A"/>
    <x v="144"/>
    <x v="144"/>
    <m/>
    <n v="149531"/>
    <m/>
  </r>
  <r>
    <n v="2302"/>
    <x v="11"/>
    <s v="Non-Reimbursable"/>
    <s v="Line Item"/>
    <s v="N/A"/>
    <x v="145"/>
    <x v="145"/>
    <m/>
    <m/>
    <m/>
  </r>
  <r>
    <n v="2303"/>
    <x v="11"/>
    <s v="Non-Reimbursable"/>
    <s v="Line Item"/>
    <s v="N/A"/>
    <x v="146"/>
    <x v="146"/>
    <m/>
    <m/>
    <m/>
  </r>
  <r>
    <n v="2304"/>
    <x v="11"/>
    <s v="Non-Reimbursable"/>
    <s v="Line Item"/>
    <s v="N/A"/>
    <x v="147"/>
    <x v="147"/>
    <m/>
    <n v="44711"/>
    <m/>
  </r>
  <r>
    <n v="2305"/>
    <x v="11"/>
    <s v="Non-Reimbursable"/>
    <s v="Line Item"/>
    <s v="N/A"/>
    <x v="148"/>
    <x v="148"/>
    <m/>
    <m/>
    <m/>
  </r>
  <r>
    <n v="2306"/>
    <x v="11"/>
    <s v="Non-Reimbursable"/>
    <s v="Total"/>
    <s v="N/A"/>
    <x v="149"/>
    <x v="149"/>
    <m/>
    <n v="194242"/>
    <m/>
  </r>
  <r>
    <n v="2307"/>
    <x v="11"/>
    <s v="Non-Reimbursable"/>
    <s v="Total"/>
    <s v="N/A"/>
    <x v="150"/>
    <x v="150"/>
    <m/>
    <n v="194242"/>
    <m/>
  </r>
  <r>
    <n v="2308"/>
    <x v="11"/>
    <s v="Non-Reimbursable"/>
    <s v="Line Item"/>
    <s v="N/A"/>
    <x v="151"/>
    <x v="151"/>
    <m/>
    <n v="2144672"/>
    <m/>
  </r>
  <r>
    <n v="2309"/>
    <x v="11"/>
    <s v="Non-Reimbursable"/>
    <s v="Line Item"/>
    <s v="N/A"/>
    <x v="152"/>
    <x v="152"/>
    <m/>
    <m/>
    <m/>
  </r>
  <r>
    <n v="2310"/>
    <x v="11"/>
    <s v="Non-Reimbursable"/>
    <s v="Line Item"/>
    <s v="N/A"/>
    <x v="153"/>
    <x v="153"/>
    <m/>
    <n v="-1950430"/>
    <m/>
  </r>
  <r>
    <n v="2311"/>
    <x v="12"/>
    <s v="Revenue"/>
    <s v="Line Item"/>
    <s v="N/A"/>
    <x v="0"/>
    <x v="0"/>
    <m/>
    <m/>
    <m/>
  </r>
  <r>
    <n v="2312"/>
    <x v="12"/>
    <s v="Revenue"/>
    <s v="Line Item"/>
    <s v="N/A"/>
    <x v="1"/>
    <x v="1"/>
    <m/>
    <m/>
    <m/>
  </r>
  <r>
    <n v="2313"/>
    <x v="12"/>
    <s v="Revenue"/>
    <s v="Line Item"/>
    <s v="N/A"/>
    <x v="2"/>
    <x v="2"/>
    <m/>
    <m/>
    <m/>
  </r>
  <r>
    <n v="2314"/>
    <x v="12"/>
    <s v="Revenue"/>
    <s v="Total"/>
    <s v="N/A"/>
    <x v="3"/>
    <x v="3"/>
    <m/>
    <n v="0"/>
    <m/>
  </r>
  <r>
    <n v="2315"/>
    <x v="12"/>
    <s v="Revenue"/>
    <s v="Line Item"/>
    <s v="N/A"/>
    <x v="4"/>
    <x v="4"/>
    <m/>
    <m/>
    <m/>
  </r>
  <r>
    <n v="2316"/>
    <x v="12"/>
    <s v="Revenue"/>
    <s v="Line Item"/>
    <s v="N/A"/>
    <x v="5"/>
    <x v="5"/>
    <m/>
    <m/>
    <m/>
  </r>
  <r>
    <n v="2317"/>
    <x v="12"/>
    <s v="Revenue"/>
    <s v="Total"/>
    <s v="N/A"/>
    <x v="6"/>
    <x v="6"/>
    <m/>
    <n v="0"/>
    <m/>
  </r>
  <r>
    <n v="2318"/>
    <x v="12"/>
    <s v="Revenue"/>
    <s v="Line Item"/>
    <s v="N/A"/>
    <x v="7"/>
    <x v="7"/>
    <m/>
    <m/>
    <m/>
  </r>
  <r>
    <n v="2319"/>
    <x v="12"/>
    <s v="Revenue"/>
    <s v="Line Item"/>
    <s v="N/A"/>
    <x v="8"/>
    <x v="8"/>
    <m/>
    <m/>
    <m/>
  </r>
  <r>
    <n v="2320"/>
    <x v="12"/>
    <s v="Revenue"/>
    <s v="Line Item"/>
    <s v="N/A"/>
    <x v="9"/>
    <x v="9"/>
    <m/>
    <m/>
    <m/>
  </r>
  <r>
    <n v="2321"/>
    <x v="12"/>
    <s v="Revenue"/>
    <s v="Line Item"/>
    <s v="N/A"/>
    <x v="10"/>
    <x v="10"/>
    <m/>
    <n v="100000"/>
    <m/>
  </r>
  <r>
    <n v="2322"/>
    <x v="12"/>
    <s v="Revenue"/>
    <s v="Line Item"/>
    <s v="N/A"/>
    <x v="11"/>
    <x v="11"/>
    <m/>
    <m/>
    <m/>
  </r>
  <r>
    <n v="2323"/>
    <x v="12"/>
    <s v="Revenue"/>
    <s v="Line Item"/>
    <s v="N/A"/>
    <x v="12"/>
    <x v="12"/>
    <m/>
    <m/>
    <m/>
  </r>
  <r>
    <n v="2324"/>
    <x v="12"/>
    <s v="Revenue"/>
    <s v="Line Item"/>
    <s v="N/A"/>
    <x v="13"/>
    <x v="13"/>
    <m/>
    <m/>
    <m/>
  </r>
  <r>
    <n v="2325"/>
    <x v="12"/>
    <s v="Revenue"/>
    <s v="Line Item"/>
    <s v="N/A"/>
    <x v="14"/>
    <x v="14"/>
    <m/>
    <m/>
    <m/>
  </r>
  <r>
    <n v="2326"/>
    <x v="12"/>
    <s v="Revenue"/>
    <s v="Line Item"/>
    <s v="N/A"/>
    <x v="15"/>
    <x v="15"/>
    <m/>
    <m/>
    <m/>
  </r>
  <r>
    <n v="2327"/>
    <x v="12"/>
    <s v="Revenue"/>
    <s v="Line Item"/>
    <s v="N/A"/>
    <x v="16"/>
    <x v="16"/>
    <m/>
    <m/>
    <m/>
  </r>
  <r>
    <n v="2328"/>
    <x v="12"/>
    <s v="Revenue"/>
    <s v="Line Item"/>
    <s v="N/A"/>
    <x v="17"/>
    <x v="17"/>
    <m/>
    <m/>
    <m/>
  </r>
  <r>
    <n v="2329"/>
    <x v="12"/>
    <s v="Revenue"/>
    <s v="Line Item"/>
    <s v="N/A"/>
    <x v="18"/>
    <x v="18"/>
    <m/>
    <m/>
    <m/>
  </r>
  <r>
    <n v="2330"/>
    <x v="12"/>
    <s v="Revenue"/>
    <s v="Line Item"/>
    <s v="N/A"/>
    <x v="19"/>
    <x v="19"/>
    <m/>
    <m/>
    <m/>
  </r>
  <r>
    <n v="2331"/>
    <x v="12"/>
    <s v="Revenue"/>
    <s v="Line Item"/>
    <s v="N/A"/>
    <x v="20"/>
    <x v="20"/>
    <m/>
    <m/>
    <m/>
  </r>
  <r>
    <n v="2332"/>
    <x v="12"/>
    <s v="Revenue"/>
    <s v="Line Item"/>
    <s v="N/A"/>
    <x v="21"/>
    <x v="21"/>
    <m/>
    <m/>
    <m/>
  </r>
  <r>
    <n v="2333"/>
    <x v="12"/>
    <s v="Revenue"/>
    <s v="Line Item"/>
    <s v="N/A"/>
    <x v="22"/>
    <x v="22"/>
    <m/>
    <m/>
    <m/>
  </r>
  <r>
    <n v="2334"/>
    <x v="12"/>
    <s v="Revenue"/>
    <s v="Line Item"/>
    <s v="N/A"/>
    <x v="23"/>
    <x v="23"/>
    <m/>
    <m/>
    <m/>
  </r>
  <r>
    <n v="2335"/>
    <x v="12"/>
    <s v="Revenue"/>
    <s v="Line Item"/>
    <s v="N/A"/>
    <x v="24"/>
    <x v="24"/>
    <m/>
    <m/>
    <m/>
  </r>
  <r>
    <n v="2336"/>
    <x v="12"/>
    <s v="Revenue"/>
    <s v="Line Item"/>
    <s v="N/A"/>
    <x v="25"/>
    <x v="25"/>
    <m/>
    <m/>
    <m/>
  </r>
  <r>
    <n v="2337"/>
    <x v="12"/>
    <s v="Revenue"/>
    <s v="Line Item"/>
    <s v="N/A"/>
    <x v="26"/>
    <x v="26"/>
    <m/>
    <m/>
    <m/>
  </r>
  <r>
    <n v="2338"/>
    <x v="12"/>
    <s v="Revenue"/>
    <s v="Line Item"/>
    <s v="N/A"/>
    <x v="27"/>
    <x v="27"/>
    <m/>
    <m/>
    <m/>
  </r>
  <r>
    <n v="2339"/>
    <x v="12"/>
    <s v="Revenue"/>
    <s v="Line Item"/>
    <s v="N/A"/>
    <x v="28"/>
    <x v="28"/>
    <m/>
    <m/>
    <m/>
  </r>
  <r>
    <n v="2340"/>
    <x v="12"/>
    <s v="Revenue"/>
    <s v="Line Item"/>
    <s v="N/A"/>
    <x v="29"/>
    <x v="29"/>
    <m/>
    <m/>
    <m/>
  </r>
  <r>
    <n v="2341"/>
    <x v="12"/>
    <s v="Revenue"/>
    <s v="Line Item"/>
    <s v="N/A"/>
    <x v="30"/>
    <x v="30"/>
    <m/>
    <m/>
    <m/>
  </r>
  <r>
    <n v="2342"/>
    <x v="12"/>
    <s v="Revenue"/>
    <s v="Line Item"/>
    <s v="N/A"/>
    <x v="31"/>
    <x v="31"/>
    <m/>
    <m/>
    <m/>
  </r>
  <r>
    <n v="2343"/>
    <x v="12"/>
    <s v="Revenue"/>
    <s v="Line Item"/>
    <s v="N/A"/>
    <x v="32"/>
    <x v="32"/>
    <m/>
    <m/>
    <m/>
  </r>
  <r>
    <n v="2344"/>
    <x v="12"/>
    <s v="Revenue"/>
    <s v="Line Item"/>
    <s v="N/A"/>
    <x v="33"/>
    <x v="33"/>
    <m/>
    <m/>
    <m/>
  </r>
  <r>
    <n v="2345"/>
    <x v="12"/>
    <s v="Revenue"/>
    <s v="Line Item"/>
    <s v="N/A"/>
    <x v="34"/>
    <x v="34"/>
    <m/>
    <m/>
    <m/>
  </r>
  <r>
    <n v="2346"/>
    <x v="12"/>
    <s v="Revenue"/>
    <s v="Line Item"/>
    <s v="N/A"/>
    <x v="35"/>
    <x v="35"/>
    <m/>
    <m/>
    <m/>
  </r>
  <r>
    <n v="2347"/>
    <x v="12"/>
    <s v="Revenue"/>
    <s v="Line Item"/>
    <s v="N/A"/>
    <x v="36"/>
    <x v="36"/>
    <m/>
    <m/>
    <m/>
  </r>
  <r>
    <n v="2348"/>
    <x v="12"/>
    <s v="Revenue"/>
    <s v="Line Item"/>
    <s v="N/A"/>
    <x v="37"/>
    <x v="37"/>
    <m/>
    <m/>
    <m/>
  </r>
  <r>
    <n v="2349"/>
    <x v="12"/>
    <s v="Revenue"/>
    <s v="Line Item"/>
    <s v="N/A"/>
    <x v="38"/>
    <x v="38"/>
    <m/>
    <m/>
    <m/>
  </r>
  <r>
    <n v="2350"/>
    <x v="12"/>
    <s v="Revenue"/>
    <s v="Line Item"/>
    <s v="N/A"/>
    <x v="39"/>
    <x v="39"/>
    <m/>
    <m/>
    <m/>
  </r>
  <r>
    <n v="2351"/>
    <x v="12"/>
    <s v="Revenue"/>
    <s v="Line Item"/>
    <s v="N/A"/>
    <x v="40"/>
    <x v="40"/>
    <m/>
    <m/>
    <m/>
  </r>
  <r>
    <n v="2352"/>
    <x v="12"/>
    <s v="Revenue"/>
    <s v="Line Item"/>
    <s v="N/A"/>
    <x v="41"/>
    <x v="41"/>
    <m/>
    <m/>
    <m/>
  </r>
  <r>
    <n v="2353"/>
    <x v="12"/>
    <s v="Revenue"/>
    <s v="Total"/>
    <s v="N/A"/>
    <x v="42"/>
    <x v="42"/>
    <m/>
    <n v="100000"/>
    <m/>
  </r>
  <r>
    <n v="2354"/>
    <x v="12"/>
    <s v="Revenue"/>
    <s v="Line Item"/>
    <s v="N/A"/>
    <x v="43"/>
    <x v="43"/>
    <m/>
    <m/>
    <m/>
  </r>
  <r>
    <n v="2355"/>
    <x v="12"/>
    <s v="Revenue"/>
    <s v="Line Item"/>
    <s v="N/A"/>
    <x v="44"/>
    <x v="44"/>
    <m/>
    <m/>
    <m/>
  </r>
  <r>
    <n v="2356"/>
    <x v="12"/>
    <s v="Revenue"/>
    <s v="Line Item"/>
    <s v="N/A"/>
    <x v="45"/>
    <x v="45"/>
    <m/>
    <m/>
    <m/>
  </r>
  <r>
    <n v="2357"/>
    <x v="12"/>
    <s v="Revenue"/>
    <s v="Line Item"/>
    <s v="N/A"/>
    <x v="46"/>
    <x v="46"/>
    <m/>
    <m/>
    <m/>
  </r>
  <r>
    <n v="2358"/>
    <x v="12"/>
    <s v="Revenue"/>
    <s v="Line Item"/>
    <s v="N/A"/>
    <x v="47"/>
    <x v="47"/>
    <m/>
    <m/>
    <m/>
  </r>
  <r>
    <n v="2359"/>
    <x v="12"/>
    <s v="Revenue"/>
    <s v="Line Item"/>
    <s v="N/A"/>
    <x v="48"/>
    <x v="48"/>
    <m/>
    <m/>
    <m/>
  </r>
  <r>
    <n v="2360"/>
    <x v="12"/>
    <s v="Revenue"/>
    <s v="Line Item"/>
    <s v="N/A"/>
    <x v="49"/>
    <x v="49"/>
    <m/>
    <m/>
    <m/>
  </r>
  <r>
    <n v="2361"/>
    <x v="12"/>
    <s v="Revenue"/>
    <s v="Line Item"/>
    <s v="N/A"/>
    <x v="50"/>
    <x v="50"/>
    <m/>
    <m/>
    <m/>
  </r>
  <r>
    <n v="2362"/>
    <x v="12"/>
    <s v="Revenue"/>
    <s v="Line Item"/>
    <s v="N/A"/>
    <x v="51"/>
    <x v="51"/>
    <m/>
    <m/>
    <m/>
  </r>
  <r>
    <n v="2363"/>
    <x v="12"/>
    <s v="Revenue"/>
    <s v="Total"/>
    <s v="N/A"/>
    <x v="52"/>
    <x v="52"/>
    <m/>
    <n v="100000"/>
    <m/>
  </r>
  <r>
    <n v="2364"/>
    <x v="12"/>
    <s v="Salary Expense"/>
    <s v="Line Item"/>
    <s v="Management"/>
    <x v="53"/>
    <x v="53"/>
    <m/>
    <m/>
    <e v="#DIV/0!"/>
  </r>
  <r>
    <n v="2365"/>
    <x v="12"/>
    <s v="Salary Expense"/>
    <s v="Line Item"/>
    <s v="Management"/>
    <x v="54"/>
    <x v="54"/>
    <m/>
    <m/>
    <e v="#DIV/0!"/>
  </r>
  <r>
    <n v="2366"/>
    <x v="12"/>
    <s v="Salary Expense"/>
    <s v="Line Item"/>
    <s v="Management"/>
    <x v="55"/>
    <x v="55"/>
    <m/>
    <m/>
    <e v="#DIV/0!"/>
  </r>
  <r>
    <n v="2367"/>
    <x v="12"/>
    <s v="Salary Expense"/>
    <s v="Line Item"/>
    <s v="Management"/>
    <x v="56"/>
    <x v="56"/>
    <m/>
    <m/>
    <e v="#DIV/0!"/>
  </r>
  <r>
    <n v="2368"/>
    <x v="12"/>
    <s v="Salary Expense"/>
    <s v="Line Item"/>
    <s v="Direct Care"/>
    <x v="57"/>
    <x v="57"/>
    <m/>
    <m/>
    <e v="#DIV/0!"/>
  </r>
  <r>
    <n v="2369"/>
    <x v="12"/>
    <s v="Salary Expense"/>
    <s v="Line Item"/>
    <s v="Direct Care"/>
    <x v="58"/>
    <x v="58"/>
    <m/>
    <m/>
    <e v="#DIV/0!"/>
  </r>
  <r>
    <n v="2370"/>
    <x v="12"/>
    <s v="Salary Expense"/>
    <s v="Line Item"/>
    <s v="Direct Care"/>
    <x v="59"/>
    <x v="59"/>
    <m/>
    <m/>
    <e v="#DIV/0!"/>
  </r>
  <r>
    <n v="2371"/>
    <x v="12"/>
    <s v="Salary Expense"/>
    <s v="Line Item"/>
    <s v="Direct Care"/>
    <x v="60"/>
    <x v="60"/>
    <n v="7.0000000000000007E-2"/>
    <n v="4130"/>
    <n v="58999.999999999993"/>
  </r>
  <r>
    <n v="2372"/>
    <x v="12"/>
    <s v="Salary Expense"/>
    <s v="Line Item"/>
    <s v="Direct Care"/>
    <x v="61"/>
    <x v="61"/>
    <m/>
    <m/>
    <e v="#DIV/0!"/>
  </r>
  <r>
    <n v="2373"/>
    <x v="12"/>
    <s v="Salary Expense"/>
    <s v="Line Item"/>
    <s v="Direct Care"/>
    <x v="62"/>
    <x v="62"/>
    <m/>
    <m/>
    <e v="#DIV/0!"/>
  </r>
  <r>
    <n v="2374"/>
    <x v="12"/>
    <s v="Salary Expense"/>
    <s v="Line Item"/>
    <s v="Direct Care"/>
    <x v="63"/>
    <x v="63"/>
    <m/>
    <m/>
    <e v="#DIV/0!"/>
  </r>
  <r>
    <n v="2375"/>
    <x v="12"/>
    <s v="Salary Expense"/>
    <s v="Line Item"/>
    <s v="Direct Care"/>
    <x v="64"/>
    <x v="64"/>
    <m/>
    <m/>
    <e v="#DIV/0!"/>
  </r>
  <r>
    <n v="2376"/>
    <x v="12"/>
    <s v="Salary Expense"/>
    <s v="Line Item"/>
    <s v="Direct Care"/>
    <x v="65"/>
    <x v="65"/>
    <m/>
    <m/>
    <e v="#DIV/0!"/>
  </r>
  <r>
    <n v="2377"/>
    <x v="12"/>
    <s v="Salary Expense"/>
    <s v="Line Item"/>
    <s v="Direct Care"/>
    <x v="66"/>
    <x v="66"/>
    <m/>
    <m/>
    <e v="#DIV/0!"/>
  </r>
  <r>
    <n v="2378"/>
    <x v="12"/>
    <s v="Salary Expense"/>
    <s v="Line Item"/>
    <s v="Direct Care"/>
    <x v="67"/>
    <x v="67"/>
    <m/>
    <m/>
    <e v="#DIV/0!"/>
  </r>
  <r>
    <n v="2379"/>
    <x v="12"/>
    <s v="Salary Expense"/>
    <s v="Line Item"/>
    <s v="Direct Care"/>
    <x v="68"/>
    <x v="68"/>
    <m/>
    <m/>
    <e v="#DIV/0!"/>
  </r>
  <r>
    <n v="2380"/>
    <x v="12"/>
    <s v="Salary Expense"/>
    <s v="Line Item"/>
    <s v="Direct Care"/>
    <x v="69"/>
    <x v="69"/>
    <m/>
    <m/>
    <e v="#DIV/0!"/>
  </r>
  <r>
    <n v="2381"/>
    <x v="12"/>
    <s v="Salary Expense"/>
    <s v="Line Item"/>
    <s v="Direct Care"/>
    <x v="70"/>
    <x v="70"/>
    <m/>
    <m/>
    <e v="#DIV/0!"/>
  </r>
  <r>
    <n v="2382"/>
    <x v="12"/>
    <s v="Salary Expense"/>
    <s v="Line Item"/>
    <s v="Direct Care"/>
    <x v="71"/>
    <x v="71"/>
    <m/>
    <m/>
    <e v="#DIV/0!"/>
  </r>
  <r>
    <n v="2383"/>
    <x v="12"/>
    <s v="Salary Expense"/>
    <s v="Line Item"/>
    <s v="Direct Care"/>
    <x v="72"/>
    <x v="72"/>
    <m/>
    <m/>
    <e v="#DIV/0!"/>
  </r>
  <r>
    <n v="2384"/>
    <x v="12"/>
    <s v="Salary Expense"/>
    <s v="Line Item"/>
    <s v="Direct Care"/>
    <x v="73"/>
    <x v="73"/>
    <m/>
    <m/>
    <e v="#DIV/0!"/>
  </r>
  <r>
    <n v="2385"/>
    <x v="12"/>
    <s v="Salary Expense"/>
    <s v="Line Item"/>
    <s v="Direct Care"/>
    <x v="74"/>
    <x v="74"/>
    <m/>
    <m/>
    <e v="#DIV/0!"/>
  </r>
  <r>
    <n v="2386"/>
    <x v="12"/>
    <s v="Salary Expense"/>
    <s v="Line Item"/>
    <s v="Direct Care"/>
    <x v="75"/>
    <x v="75"/>
    <m/>
    <m/>
    <e v="#DIV/0!"/>
  </r>
  <r>
    <n v="2387"/>
    <x v="12"/>
    <s v="Salary Expense"/>
    <s v="Line Item"/>
    <s v="Direct Care"/>
    <x v="76"/>
    <x v="76"/>
    <m/>
    <m/>
    <e v="#DIV/0!"/>
  </r>
  <r>
    <n v="2388"/>
    <x v="12"/>
    <s v="Salary Expense"/>
    <s v="Line Item"/>
    <s v="Direct Care"/>
    <x v="77"/>
    <x v="77"/>
    <m/>
    <m/>
    <e v="#DIV/0!"/>
  </r>
  <r>
    <n v="2389"/>
    <x v="12"/>
    <s v="Salary Expense"/>
    <s v="Line Item"/>
    <s v="Direct Care"/>
    <x v="78"/>
    <x v="78"/>
    <m/>
    <m/>
    <e v="#DIV/0!"/>
  </r>
  <r>
    <n v="2390"/>
    <x v="12"/>
    <s v="Salary Expense"/>
    <s v="Line Item"/>
    <s v="Direct Care"/>
    <x v="79"/>
    <x v="79"/>
    <m/>
    <m/>
    <e v="#DIV/0!"/>
  </r>
  <r>
    <n v="2391"/>
    <x v="12"/>
    <s v="Salary Expense"/>
    <s v="Line Item"/>
    <s v="Direct Care"/>
    <x v="80"/>
    <x v="80"/>
    <m/>
    <m/>
    <e v="#DIV/0!"/>
  </r>
  <r>
    <n v="2392"/>
    <x v="12"/>
    <s v="Salary Expense"/>
    <s v="Line Item"/>
    <s v="Direct Care"/>
    <x v="81"/>
    <x v="81"/>
    <m/>
    <m/>
    <e v="#DIV/0!"/>
  </r>
  <r>
    <n v="2393"/>
    <x v="12"/>
    <s v="Salary Expense"/>
    <s v="Line Item"/>
    <s v="Direct Care"/>
    <x v="82"/>
    <x v="82"/>
    <n v="1.3"/>
    <n v="37003"/>
    <n v="28463.846153846152"/>
  </r>
  <r>
    <n v="2394"/>
    <x v="12"/>
    <s v="Salary Expense"/>
    <s v="Line Item"/>
    <s v="Direct Care"/>
    <x v="83"/>
    <x v="83"/>
    <m/>
    <m/>
    <e v="#DIV/0!"/>
  </r>
  <r>
    <n v="2395"/>
    <x v="12"/>
    <s v="Salary Expense"/>
    <s v="Line Item"/>
    <s v="Direct Care"/>
    <x v="84"/>
    <x v="84"/>
    <m/>
    <m/>
    <e v="#DIV/0!"/>
  </r>
  <r>
    <n v="2396"/>
    <x v="12"/>
    <s v="Salary Expense"/>
    <s v="Line Item"/>
    <s v="Direct Care"/>
    <x v="85"/>
    <x v="85"/>
    <m/>
    <m/>
    <e v="#DIV/0!"/>
  </r>
  <r>
    <n v="2397"/>
    <x v="12"/>
    <s v="Salary Expense"/>
    <s v="Line Item"/>
    <s v="Direct Care"/>
    <x v="86"/>
    <x v="86"/>
    <m/>
    <m/>
    <e v="#DIV/0!"/>
  </r>
  <r>
    <n v="2398"/>
    <x v="12"/>
    <s v="Salary Expense"/>
    <s v="Line Item"/>
    <s v="Clerical/Support"/>
    <x v="87"/>
    <x v="87"/>
    <m/>
    <m/>
    <e v="#DIV/0!"/>
  </r>
  <r>
    <n v="2399"/>
    <x v="12"/>
    <s v="Salary Expense"/>
    <s v="Line Item"/>
    <s v="Clerical/Support"/>
    <x v="88"/>
    <x v="88"/>
    <m/>
    <m/>
    <e v="#DIV/0!"/>
  </r>
  <r>
    <n v="2400"/>
    <x v="12"/>
    <s v="Salary Expense"/>
    <s v="Line Item"/>
    <s v="Clerical/Support"/>
    <x v="89"/>
    <x v="89"/>
    <m/>
    <m/>
    <e v="#DIV/0!"/>
  </r>
  <r>
    <n v="2401"/>
    <x v="12"/>
    <s v="Salary Expense"/>
    <s v="Line Item"/>
    <s v="N/A"/>
    <x v="90"/>
    <x v="90"/>
    <s v="XXXXXX"/>
    <m/>
    <e v="#VALUE!"/>
  </r>
  <r>
    <n v="2402"/>
    <x v="12"/>
    <s v="Salary Expense"/>
    <s v="Total"/>
    <s v="N/A"/>
    <x v="91"/>
    <x v="91"/>
    <n v="1.37"/>
    <n v="41133"/>
    <n v="30024.087591240874"/>
  </r>
  <r>
    <n v="2403"/>
    <x v="12"/>
    <s v="Expense"/>
    <s v="Total"/>
    <s v="N/A"/>
    <x v="92"/>
    <x v="92"/>
    <n v="1.37"/>
    <n v="41133"/>
    <m/>
  </r>
  <r>
    <n v="2404"/>
    <x v="12"/>
    <s v="Expense"/>
    <s v="Line Item"/>
    <s v="N/A"/>
    <x v="93"/>
    <x v="93"/>
    <m/>
    <m/>
    <m/>
  </r>
  <r>
    <n v="2405"/>
    <x v="12"/>
    <s v="Expense"/>
    <s v="Line Item"/>
    <s v="N/A"/>
    <x v="94"/>
    <x v="94"/>
    <m/>
    <m/>
    <m/>
  </r>
  <r>
    <n v="2406"/>
    <x v="12"/>
    <s v="Expense"/>
    <s v="Line Item"/>
    <s v="N/A"/>
    <x v="95"/>
    <x v="95"/>
    <n v="0.46"/>
    <n v="13023"/>
    <m/>
  </r>
  <r>
    <n v="2407"/>
    <x v="12"/>
    <s v="Expense"/>
    <s v="Line Item"/>
    <s v="N/A"/>
    <x v="96"/>
    <x v="96"/>
    <m/>
    <m/>
    <m/>
  </r>
  <r>
    <n v="2408"/>
    <x v="12"/>
    <s v="Expense"/>
    <s v="Total"/>
    <s v="N/A"/>
    <x v="97"/>
    <x v="97"/>
    <n v="0.46"/>
    <n v="13023"/>
    <m/>
  </r>
  <r>
    <n v="2409"/>
    <x v="12"/>
    <s v="Expense"/>
    <s v="Line Item"/>
    <s v="N/A"/>
    <x v="98"/>
    <x v="98"/>
    <m/>
    <m/>
    <m/>
  </r>
  <r>
    <n v="2410"/>
    <x v="12"/>
    <s v="Expense"/>
    <s v="Total"/>
    <s v="N/A"/>
    <x v="99"/>
    <x v="99"/>
    <n v="1.83"/>
    <n v="54156"/>
    <m/>
  </r>
  <r>
    <n v="2411"/>
    <x v="12"/>
    <s v="Expense"/>
    <s v="Line Item"/>
    <s v="N/A"/>
    <x v="100"/>
    <x v="100"/>
    <m/>
    <n v="5427"/>
    <m/>
  </r>
  <r>
    <n v="2412"/>
    <x v="12"/>
    <s v="Expense"/>
    <s v="Line Item"/>
    <s v="N/A"/>
    <x v="101"/>
    <x v="101"/>
    <m/>
    <n v="3396"/>
    <m/>
  </r>
  <r>
    <n v="2413"/>
    <x v="12"/>
    <s v="Expense"/>
    <s v="Line Item"/>
    <s v="N/A"/>
    <x v="102"/>
    <x v="102"/>
    <m/>
    <m/>
    <m/>
  </r>
  <r>
    <n v="2414"/>
    <x v="12"/>
    <s v="Expense"/>
    <s v="Total"/>
    <s v="N/A"/>
    <x v="103"/>
    <x v="103"/>
    <m/>
    <n v="62979"/>
    <m/>
  </r>
  <r>
    <n v="2415"/>
    <x v="12"/>
    <s v="Expense"/>
    <s v="Line Item"/>
    <s v="N/A"/>
    <x v="104"/>
    <x v="104"/>
    <m/>
    <m/>
    <m/>
  </r>
  <r>
    <n v="2416"/>
    <x v="12"/>
    <s v="Expense"/>
    <s v="Line Item"/>
    <s v="N/A"/>
    <x v="105"/>
    <x v="105"/>
    <m/>
    <m/>
    <m/>
  </r>
  <r>
    <n v="2417"/>
    <x v="12"/>
    <s v="Expense"/>
    <s v="Line Item"/>
    <s v="N/A"/>
    <x v="106"/>
    <x v="106"/>
    <m/>
    <m/>
    <m/>
  </r>
  <r>
    <n v="2418"/>
    <x v="12"/>
    <s v="Expense"/>
    <s v="Line Item"/>
    <s v="N/A"/>
    <x v="107"/>
    <x v="107"/>
    <m/>
    <m/>
    <m/>
  </r>
  <r>
    <n v="2419"/>
    <x v="12"/>
    <s v="Expense"/>
    <s v="Total"/>
    <s v="N/A"/>
    <x v="108"/>
    <x v="108"/>
    <m/>
    <n v="0"/>
    <m/>
  </r>
  <r>
    <n v="2420"/>
    <x v="12"/>
    <s v="Expense"/>
    <s v="Line Item"/>
    <s v="N/A"/>
    <x v="109"/>
    <x v="109"/>
    <m/>
    <m/>
    <m/>
  </r>
  <r>
    <n v="2421"/>
    <x v="12"/>
    <s v="Expense"/>
    <s v="Line Item"/>
    <s v="N/A"/>
    <x v="110"/>
    <x v="110"/>
    <m/>
    <m/>
    <m/>
  </r>
  <r>
    <n v="2422"/>
    <x v="12"/>
    <s v="Expense"/>
    <s v="Line Item"/>
    <s v="N/A"/>
    <x v="111"/>
    <x v="111"/>
    <m/>
    <m/>
    <m/>
  </r>
  <r>
    <n v="2423"/>
    <x v="12"/>
    <s v="Expense"/>
    <s v="Line Item"/>
    <s v="N/A"/>
    <x v="112"/>
    <x v="112"/>
    <m/>
    <n v="24900"/>
    <m/>
  </r>
  <r>
    <n v="2424"/>
    <x v="12"/>
    <s v="Expense"/>
    <s v="Line Item"/>
    <s v="N/A"/>
    <x v="113"/>
    <x v="113"/>
    <m/>
    <m/>
    <m/>
  </r>
  <r>
    <n v="2425"/>
    <x v="12"/>
    <s v="Expense"/>
    <s v="Line Item"/>
    <s v="N/A"/>
    <x v="114"/>
    <x v="114"/>
    <m/>
    <m/>
    <m/>
  </r>
  <r>
    <n v="2426"/>
    <x v="12"/>
    <s v="Expense"/>
    <s v="Line Item"/>
    <s v="N/A"/>
    <x v="115"/>
    <x v="115"/>
    <m/>
    <m/>
    <m/>
  </r>
  <r>
    <n v="2427"/>
    <x v="12"/>
    <s v="Expense"/>
    <s v="Line Item"/>
    <s v="N/A"/>
    <x v="116"/>
    <x v="116"/>
    <m/>
    <m/>
    <m/>
  </r>
  <r>
    <n v="2428"/>
    <x v="12"/>
    <s v="Expense"/>
    <s v="Line Item"/>
    <s v="N/A"/>
    <x v="117"/>
    <x v="117"/>
    <m/>
    <m/>
    <m/>
  </r>
  <r>
    <n v="2429"/>
    <x v="12"/>
    <s v="Expense"/>
    <s v="Line Item"/>
    <s v="N/A"/>
    <x v="118"/>
    <x v="118"/>
    <m/>
    <m/>
    <m/>
  </r>
  <r>
    <n v="2430"/>
    <x v="12"/>
    <s v="Expense"/>
    <s v="Line Item"/>
    <s v="N/A"/>
    <x v="119"/>
    <x v="119"/>
    <m/>
    <m/>
    <m/>
  </r>
  <r>
    <n v="2431"/>
    <x v="12"/>
    <s v="Expense"/>
    <s v="Line Item"/>
    <s v="N/A"/>
    <x v="120"/>
    <x v="120"/>
    <m/>
    <m/>
    <m/>
  </r>
  <r>
    <n v="2432"/>
    <x v="12"/>
    <s v="Expense"/>
    <s v="Line Item"/>
    <s v="N/A"/>
    <x v="121"/>
    <x v="121"/>
    <m/>
    <m/>
    <m/>
  </r>
  <r>
    <n v="2433"/>
    <x v="12"/>
    <s v="Expense"/>
    <s v="Line Item"/>
    <s v="N/A"/>
    <x v="122"/>
    <x v="122"/>
    <m/>
    <m/>
    <m/>
  </r>
  <r>
    <n v="2434"/>
    <x v="12"/>
    <s v="Expense"/>
    <s v="Line Item"/>
    <s v="N/A"/>
    <x v="123"/>
    <x v="123"/>
    <m/>
    <m/>
    <m/>
  </r>
  <r>
    <n v="2435"/>
    <x v="12"/>
    <s v="Expense"/>
    <s v="Line Item"/>
    <s v="N/A"/>
    <x v="124"/>
    <x v="124"/>
    <m/>
    <m/>
    <m/>
  </r>
  <r>
    <n v="2436"/>
    <x v="12"/>
    <s v="Expense"/>
    <s v="Line Item"/>
    <s v="N/A"/>
    <x v="125"/>
    <x v="125"/>
    <m/>
    <m/>
    <m/>
  </r>
  <r>
    <n v="2437"/>
    <x v="12"/>
    <s v="Expense"/>
    <s v="Line Item"/>
    <s v="N/A"/>
    <x v="126"/>
    <x v="126"/>
    <m/>
    <m/>
    <m/>
  </r>
  <r>
    <n v="2438"/>
    <x v="12"/>
    <s v="Expense"/>
    <s v="Total"/>
    <s v="N/A"/>
    <x v="127"/>
    <x v="127"/>
    <m/>
    <n v="24900"/>
    <m/>
  </r>
  <r>
    <n v="2439"/>
    <x v="12"/>
    <s v="Expense"/>
    <s v="Line Item"/>
    <s v="N/A"/>
    <x v="128"/>
    <x v="128"/>
    <m/>
    <m/>
    <m/>
  </r>
  <r>
    <n v="2440"/>
    <x v="12"/>
    <s v="Expense"/>
    <s v="Line Item"/>
    <s v="N/A"/>
    <x v="129"/>
    <x v="129"/>
    <m/>
    <m/>
    <m/>
  </r>
  <r>
    <n v="2441"/>
    <x v="12"/>
    <s v="Expense"/>
    <s v="Line Item"/>
    <s v="N/A"/>
    <x v="130"/>
    <x v="130"/>
    <m/>
    <m/>
    <m/>
  </r>
  <r>
    <n v="2442"/>
    <x v="12"/>
    <s v="Expense"/>
    <s v="Line Item"/>
    <s v="N/A"/>
    <x v="131"/>
    <x v="131"/>
    <m/>
    <m/>
    <m/>
  </r>
  <r>
    <n v="2443"/>
    <x v="12"/>
    <s v="Expense"/>
    <s v="Line Item"/>
    <s v="N/A"/>
    <x v="132"/>
    <x v="132"/>
    <m/>
    <m/>
    <m/>
  </r>
  <r>
    <n v="2444"/>
    <x v="12"/>
    <s v="Expense"/>
    <s v="Line Item"/>
    <s v="N/A"/>
    <x v="133"/>
    <x v="133"/>
    <m/>
    <m/>
    <m/>
  </r>
  <r>
    <n v="2445"/>
    <x v="12"/>
    <s v="Expense"/>
    <s v="Total"/>
    <s v="N/A"/>
    <x v="134"/>
    <x v="134"/>
    <m/>
    <n v="0"/>
    <m/>
  </r>
  <r>
    <n v="2446"/>
    <x v="12"/>
    <s v="Expense"/>
    <s v="Line Item"/>
    <s v="N/A"/>
    <x v="135"/>
    <x v="135"/>
    <m/>
    <n v="6810.9591762420005"/>
    <m/>
  </r>
  <r>
    <n v="2447"/>
    <x v="12"/>
    <s v="Expense"/>
    <s v="Total"/>
    <s v="N/A"/>
    <x v="136"/>
    <x v="136"/>
    <m/>
    <n v="94689.959176242002"/>
    <m/>
  </r>
  <r>
    <n v="2448"/>
    <x v="12"/>
    <s v="Expense"/>
    <s v="Line Item"/>
    <s v="N/A"/>
    <x v="137"/>
    <x v="137"/>
    <m/>
    <m/>
    <m/>
  </r>
  <r>
    <n v="2449"/>
    <x v="12"/>
    <s v="Expense"/>
    <s v="Line Item"/>
    <s v="N/A"/>
    <x v="138"/>
    <x v="138"/>
    <m/>
    <m/>
    <m/>
  </r>
  <r>
    <n v="2450"/>
    <x v="12"/>
    <s v="Expense"/>
    <s v="Total"/>
    <s v="N/A"/>
    <x v="139"/>
    <x v="139"/>
    <m/>
    <n v="94689.959176242002"/>
    <m/>
  </r>
  <r>
    <n v="2451"/>
    <x v="12"/>
    <s v="Expense"/>
    <s v="Total"/>
    <s v="N/A"/>
    <x v="140"/>
    <x v="140"/>
    <m/>
    <n v="100000"/>
    <m/>
  </r>
  <r>
    <n v="2452"/>
    <x v="12"/>
    <s v="Expense"/>
    <s v="Line Item"/>
    <s v="N/A"/>
    <x v="141"/>
    <x v="141"/>
    <m/>
    <n v="5310.0408237579977"/>
    <m/>
  </r>
  <r>
    <n v="2453"/>
    <x v="12"/>
    <s v="Non-Reimbursable"/>
    <s v="Line Item"/>
    <s v="N/A"/>
    <x v="142"/>
    <x v="142"/>
    <m/>
    <m/>
    <m/>
  </r>
  <r>
    <n v="2454"/>
    <x v="12"/>
    <s v="Non-Reimbursable"/>
    <s v="Line Item"/>
    <s v="N/A"/>
    <x v="143"/>
    <x v="143"/>
    <m/>
    <m/>
    <m/>
  </r>
  <r>
    <n v="2455"/>
    <x v="12"/>
    <s v="Non-Reimbursable"/>
    <s v="Line Item"/>
    <s v="N/A"/>
    <x v="144"/>
    <x v="144"/>
    <m/>
    <m/>
    <m/>
  </r>
  <r>
    <n v="2456"/>
    <x v="12"/>
    <s v="Non-Reimbursable"/>
    <s v="Line Item"/>
    <s v="N/A"/>
    <x v="145"/>
    <x v="145"/>
    <m/>
    <m/>
    <m/>
  </r>
  <r>
    <n v="2457"/>
    <x v="12"/>
    <s v="Non-Reimbursable"/>
    <s v="Line Item"/>
    <s v="N/A"/>
    <x v="146"/>
    <x v="146"/>
    <m/>
    <m/>
    <m/>
  </r>
  <r>
    <n v="2458"/>
    <x v="12"/>
    <s v="Non-Reimbursable"/>
    <s v="Line Item"/>
    <s v="N/A"/>
    <x v="147"/>
    <x v="147"/>
    <m/>
    <m/>
    <m/>
  </r>
  <r>
    <n v="2459"/>
    <x v="12"/>
    <s v="Non-Reimbursable"/>
    <s v="Line Item"/>
    <s v="N/A"/>
    <x v="148"/>
    <x v="148"/>
    <m/>
    <m/>
    <m/>
  </r>
  <r>
    <n v="2460"/>
    <x v="12"/>
    <s v="Non-Reimbursable"/>
    <s v="Total"/>
    <s v="N/A"/>
    <x v="149"/>
    <x v="149"/>
    <m/>
    <n v="0"/>
    <m/>
  </r>
  <r>
    <n v="2461"/>
    <x v="12"/>
    <s v="Non-Reimbursable"/>
    <s v="Total"/>
    <s v="N/A"/>
    <x v="150"/>
    <x v="150"/>
    <m/>
    <n v="0"/>
    <m/>
  </r>
  <r>
    <n v="2462"/>
    <x v="12"/>
    <s v="Non-Reimbursable"/>
    <s v="Line Item"/>
    <s v="N/A"/>
    <x v="151"/>
    <x v="151"/>
    <m/>
    <n v="0"/>
    <m/>
  </r>
  <r>
    <n v="2463"/>
    <x v="12"/>
    <s v="Non-Reimbursable"/>
    <s v="Line Item"/>
    <s v="N/A"/>
    <x v="152"/>
    <x v="152"/>
    <m/>
    <m/>
    <m/>
  </r>
  <r>
    <n v="2464"/>
    <x v="12"/>
    <s v="Non-Reimbursable"/>
    <s v="Line Item"/>
    <s v="N/A"/>
    <x v="153"/>
    <x v="153"/>
    <m/>
    <n v="0"/>
    <m/>
  </r>
  <r>
    <n v="2465"/>
    <x v="13"/>
    <s v="Revenue"/>
    <s v="Line Item"/>
    <s v="N/A"/>
    <x v="0"/>
    <x v="0"/>
    <m/>
    <m/>
    <m/>
  </r>
  <r>
    <n v="2466"/>
    <x v="13"/>
    <s v="Revenue"/>
    <s v="Line Item"/>
    <s v="N/A"/>
    <x v="1"/>
    <x v="1"/>
    <m/>
    <m/>
    <m/>
  </r>
  <r>
    <n v="2467"/>
    <x v="13"/>
    <s v="Revenue"/>
    <s v="Line Item"/>
    <s v="N/A"/>
    <x v="2"/>
    <x v="2"/>
    <m/>
    <m/>
    <m/>
  </r>
  <r>
    <n v="2468"/>
    <x v="13"/>
    <s v="Revenue"/>
    <s v="Total"/>
    <s v="N/A"/>
    <x v="3"/>
    <x v="3"/>
    <m/>
    <n v="0"/>
    <m/>
  </r>
  <r>
    <n v="2469"/>
    <x v="13"/>
    <s v="Revenue"/>
    <s v="Line Item"/>
    <s v="N/A"/>
    <x v="4"/>
    <x v="4"/>
    <m/>
    <m/>
    <m/>
  </r>
  <r>
    <n v="2470"/>
    <x v="13"/>
    <s v="Revenue"/>
    <s v="Line Item"/>
    <s v="N/A"/>
    <x v="5"/>
    <x v="5"/>
    <m/>
    <m/>
    <m/>
  </r>
  <r>
    <n v="2471"/>
    <x v="13"/>
    <s v="Revenue"/>
    <s v="Total"/>
    <s v="N/A"/>
    <x v="6"/>
    <x v="6"/>
    <m/>
    <n v="0"/>
    <m/>
  </r>
  <r>
    <n v="2472"/>
    <x v="13"/>
    <s v="Revenue"/>
    <s v="Line Item"/>
    <s v="N/A"/>
    <x v="7"/>
    <x v="7"/>
    <m/>
    <m/>
    <m/>
  </r>
  <r>
    <n v="2473"/>
    <x v="13"/>
    <s v="Revenue"/>
    <s v="Line Item"/>
    <s v="N/A"/>
    <x v="8"/>
    <x v="8"/>
    <m/>
    <m/>
    <m/>
  </r>
  <r>
    <n v="2474"/>
    <x v="13"/>
    <s v="Revenue"/>
    <s v="Line Item"/>
    <s v="N/A"/>
    <x v="9"/>
    <x v="9"/>
    <m/>
    <m/>
    <m/>
  </r>
  <r>
    <n v="2475"/>
    <x v="13"/>
    <s v="Revenue"/>
    <s v="Line Item"/>
    <s v="N/A"/>
    <x v="10"/>
    <x v="10"/>
    <m/>
    <n v="64560"/>
    <m/>
  </r>
  <r>
    <n v="2476"/>
    <x v="13"/>
    <s v="Revenue"/>
    <s v="Line Item"/>
    <s v="N/A"/>
    <x v="11"/>
    <x v="11"/>
    <m/>
    <m/>
    <m/>
  </r>
  <r>
    <n v="2477"/>
    <x v="13"/>
    <s v="Revenue"/>
    <s v="Line Item"/>
    <s v="N/A"/>
    <x v="12"/>
    <x v="12"/>
    <m/>
    <m/>
    <m/>
  </r>
  <r>
    <n v="2478"/>
    <x v="13"/>
    <s v="Revenue"/>
    <s v="Line Item"/>
    <s v="N/A"/>
    <x v="13"/>
    <x v="13"/>
    <m/>
    <m/>
    <m/>
  </r>
  <r>
    <n v="2479"/>
    <x v="13"/>
    <s v="Revenue"/>
    <s v="Line Item"/>
    <s v="N/A"/>
    <x v="14"/>
    <x v="14"/>
    <m/>
    <m/>
    <m/>
  </r>
  <r>
    <n v="2480"/>
    <x v="13"/>
    <s v="Revenue"/>
    <s v="Line Item"/>
    <s v="N/A"/>
    <x v="15"/>
    <x v="15"/>
    <m/>
    <m/>
    <m/>
  </r>
  <r>
    <n v="2481"/>
    <x v="13"/>
    <s v="Revenue"/>
    <s v="Line Item"/>
    <s v="N/A"/>
    <x v="16"/>
    <x v="16"/>
    <m/>
    <m/>
    <m/>
  </r>
  <r>
    <n v="2482"/>
    <x v="13"/>
    <s v="Revenue"/>
    <s v="Line Item"/>
    <s v="N/A"/>
    <x v="17"/>
    <x v="17"/>
    <m/>
    <m/>
    <m/>
  </r>
  <r>
    <n v="2483"/>
    <x v="13"/>
    <s v="Revenue"/>
    <s v="Line Item"/>
    <s v="N/A"/>
    <x v="18"/>
    <x v="18"/>
    <m/>
    <m/>
    <m/>
  </r>
  <r>
    <n v="2484"/>
    <x v="13"/>
    <s v="Revenue"/>
    <s v="Line Item"/>
    <s v="N/A"/>
    <x v="19"/>
    <x v="19"/>
    <m/>
    <m/>
    <m/>
  </r>
  <r>
    <n v="2485"/>
    <x v="13"/>
    <s v="Revenue"/>
    <s v="Line Item"/>
    <s v="N/A"/>
    <x v="20"/>
    <x v="20"/>
    <m/>
    <m/>
    <m/>
  </r>
  <r>
    <n v="2486"/>
    <x v="13"/>
    <s v="Revenue"/>
    <s v="Line Item"/>
    <s v="N/A"/>
    <x v="21"/>
    <x v="21"/>
    <m/>
    <m/>
    <m/>
  </r>
  <r>
    <n v="2487"/>
    <x v="13"/>
    <s v="Revenue"/>
    <s v="Line Item"/>
    <s v="N/A"/>
    <x v="22"/>
    <x v="22"/>
    <m/>
    <m/>
    <m/>
  </r>
  <r>
    <n v="2488"/>
    <x v="13"/>
    <s v="Revenue"/>
    <s v="Line Item"/>
    <s v="N/A"/>
    <x v="23"/>
    <x v="23"/>
    <m/>
    <m/>
    <m/>
  </r>
  <r>
    <n v="2489"/>
    <x v="13"/>
    <s v="Revenue"/>
    <s v="Line Item"/>
    <s v="N/A"/>
    <x v="24"/>
    <x v="24"/>
    <m/>
    <m/>
    <m/>
  </r>
  <r>
    <n v="2490"/>
    <x v="13"/>
    <s v="Revenue"/>
    <s v="Line Item"/>
    <s v="N/A"/>
    <x v="25"/>
    <x v="25"/>
    <m/>
    <m/>
    <m/>
  </r>
  <r>
    <n v="2491"/>
    <x v="13"/>
    <s v="Revenue"/>
    <s v="Line Item"/>
    <s v="N/A"/>
    <x v="26"/>
    <x v="26"/>
    <m/>
    <m/>
    <m/>
  </r>
  <r>
    <n v="2492"/>
    <x v="13"/>
    <s v="Revenue"/>
    <s v="Line Item"/>
    <s v="N/A"/>
    <x v="27"/>
    <x v="27"/>
    <m/>
    <m/>
    <m/>
  </r>
  <r>
    <n v="2493"/>
    <x v="13"/>
    <s v="Revenue"/>
    <s v="Line Item"/>
    <s v="N/A"/>
    <x v="28"/>
    <x v="28"/>
    <m/>
    <n v="490"/>
    <m/>
  </r>
  <r>
    <n v="2494"/>
    <x v="13"/>
    <s v="Revenue"/>
    <s v="Line Item"/>
    <s v="N/A"/>
    <x v="29"/>
    <x v="29"/>
    <m/>
    <m/>
    <m/>
  </r>
  <r>
    <n v="2495"/>
    <x v="13"/>
    <s v="Revenue"/>
    <s v="Line Item"/>
    <s v="N/A"/>
    <x v="30"/>
    <x v="30"/>
    <m/>
    <m/>
    <m/>
  </r>
  <r>
    <n v="2496"/>
    <x v="13"/>
    <s v="Revenue"/>
    <s v="Line Item"/>
    <s v="N/A"/>
    <x v="31"/>
    <x v="31"/>
    <m/>
    <m/>
    <m/>
  </r>
  <r>
    <n v="2497"/>
    <x v="13"/>
    <s v="Revenue"/>
    <s v="Line Item"/>
    <s v="N/A"/>
    <x v="32"/>
    <x v="32"/>
    <m/>
    <m/>
    <m/>
  </r>
  <r>
    <n v="2498"/>
    <x v="13"/>
    <s v="Revenue"/>
    <s v="Line Item"/>
    <s v="N/A"/>
    <x v="33"/>
    <x v="33"/>
    <m/>
    <m/>
    <m/>
  </r>
  <r>
    <n v="2499"/>
    <x v="13"/>
    <s v="Revenue"/>
    <s v="Line Item"/>
    <s v="N/A"/>
    <x v="34"/>
    <x v="34"/>
    <m/>
    <m/>
    <m/>
  </r>
  <r>
    <n v="2500"/>
    <x v="13"/>
    <s v="Revenue"/>
    <s v="Line Item"/>
    <s v="N/A"/>
    <x v="35"/>
    <x v="35"/>
    <m/>
    <m/>
    <m/>
  </r>
  <r>
    <n v="2501"/>
    <x v="13"/>
    <s v="Revenue"/>
    <s v="Line Item"/>
    <s v="N/A"/>
    <x v="36"/>
    <x v="36"/>
    <m/>
    <m/>
    <m/>
  </r>
  <r>
    <n v="2502"/>
    <x v="13"/>
    <s v="Revenue"/>
    <s v="Line Item"/>
    <s v="N/A"/>
    <x v="37"/>
    <x v="37"/>
    <m/>
    <m/>
    <m/>
  </r>
  <r>
    <n v="2503"/>
    <x v="13"/>
    <s v="Revenue"/>
    <s v="Line Item"/>
    <s v="N/A"/>
    <x v="38"/>
    <x v="38"/>
    <m/>
    <m/>
    <m/>
  </r>
  <r>
    <n v="2504"/>
    <x v="13"/>
    <s v="Revenue"/>
    <s v="Line Item"/>
    <s v="N/A"/>
    <x v="39"/>
    <x v="39"/>
    <m/>
    <m/>
    <m/>
  </r>
  <r>
    <n v="2505"/>
    <x v="13"/>
    <s v="Revenue"/>
    <s v="Line Item"/>
    <s v="N/A"/>
    <x v="40"/>
    <x v="40"/>
    <m/>
    <m/>
    <m/>
  </r>
  <r>
    <n v="2506"/>
    <x v="13"/>
    <s v="Revenue"/>
    <s v="Line Item"/>
    <s v="N/A"/>
    <x v="41"/>
    <x v="41"/>
    <m/>
    <m/>
    <m/>
  </r>
  <r>
    <n v="2507"/>
    <x v="13"/>
    <s v="Revenue"/>
    <s v="Total"/>
    <s v="N/A"/>
    <x v="42"/>
    <x v="42"/>
    <m/>
    <n v="65050"/>
    <m/>
  </r>
  <r>
    <n v="2508"/>
    <x v="13"/>
    <s v="Revenue"/>
    <s v="Line Item"/>
    <s v="N/A"/>
    <x v="43"/>
    <x v="43"/>
    <m/>
    <m/>
    <m/>
  </r>
  <r>
    <n v="2509"/>
    <x v="13"/>
    <s v="Revenue"/>
    <s v="Line Item"/>
    <s v="N/A"/>
    <x v="44"/>
    <x v="44"/>
    <m/>
    <m/>
    <m/>
  </r>
  <r>
    <n v="2510"/>
    <x v="13"/>
    <s v="Revenue"/>
    <s v="Line Item"/>
    <s v="N/A"/>
    <x v="45"/>
    <x v="45"/>
    <m/>
    <m/>
    <m/>
  </r>
  <r>
    <n v="2511"/>
    <x v="13"/>
    <s v="Revenue"/>
    <s v="Line Item"/>
    <s v="N/A"/>
    <x v="46"/>
    <x v="46"/>
    <m/>
    <m/>
    <m/>
  </r>
  <r>
    <n v="2512"/>
    <x v="13"/>
    <s v="Revenue"/>
    <s v="Line Item"/>
    <s v="N/A"/>
    <x v="47"/>
    <x v="47"/>
    <m/>
    <m/>
    <m/>
  </r>
  <r>
    <n v="2513"/>
    <x v="13"/>
    <s v="Revenue"/>
    <s v="Line Item"/>
    <s v="N/A"/>
    <x v="48"/>
    <x v="48"/>
    <m/>
    <m/>
    <m/>
  </r>
  <r>
    <n v="2514"/>
    <x v="13"/>
    <s v="Revenue"/>
    <s v="Line Item"/>
    <s v="N/A"/>
    <x v="49"/>
    <x v="49"/>
    <m/>
    <m/>
    <m/>
  </r>
  <r>
    <n v="2515"/>
    <x v="13"/>
    <s v="Revenue"/>
    <s v="Line Item"/>
    <s v="N/A"/>
    <x v="50"/>
    <x v="50"/>
    <m/>
    <m/>
    <m/>
  </r>
  <r>
    <n v="2516"/>
    <x v="13"/>
    <s v="Revenue"/>
    <s v="Line Item"/>
    <s v="N/A"/>
    <x v="51"/>
    <x v="51"/>
    <m/>
    <m/>
    <m/>
  </r>
  <r>
    <n v="2517"/>
    <x v="13"/>
    <s v="Revenue"/>
    <s v="Total"/>
    <s v="N/A"/>
    <x v="52"/>
    <x v="52"/>
    <m/>
    <n v="65050"/>
    <m/>
  </r>
  <r>
    <n v="2518"/>
    <x v="13"/>
    <s v="Salary Expense"/>
    <s v="Line Item"/>
    <s v="Management"/>
    <x v="53"/>
    <x v="53"/>
    <n v="0.14000000000000001"/>
    <n v="7327.58"/>
    <n v="52339.857142857138"/>
  </r>
  <r>
    <n v="2519"/>
    <x v="13"/>
    <s v="Salary Expense"/>
    <s v="Line Item"/>
    <s v="Management"/>
    <x v="54"/>
    <x v="54"/>
    <n v="0.03"/>
    <n v="2128.09"/>
    <n v="70936.333333333343"/>
  </r>
  <r>
    <n v="2520"/>
    <x v="13"/>
    <s v="Salary Expense"/>
    <s v="Line Item"/>
    <s v="Management"/>
    <x v="55"/>
    <x v="55"/>
    <m/>
    <m/>
    <e v="#DIV/0!"/>
  </r>
  <r>
    <n v="2521"/>
    <x v="13"/>
    <s v="Salary Expense"/>
    <s v="Line Item"/>
    <s v="Management"/>
    <x v="56"/>
    <x v="56"/>
    <n v="0.14000000000000001"/>
    <n v="6184.74"/>
    <n v="44176.714285714283"/>
  </r>
  <r>
    <n v="2522"/>
    <x v="13"/>
    <s v="Salary Expense"/>
    <s v="Line Item"/>
    <s v="Direct Care"/>
    <x v="57"/>
    <x v="57"/>
    <m/>
    <m/>
    <e v="#DIV/0!"/>
  </r>
  <r>
    <n v="2523"/>
    <x v="13"/>
    <s v="Salary Expense"/>
    <s v="Line Item"/>
    <s v="Direct Care"/>
    <x v="58"/>
    <x v="58"/>
    <m/>
    <m/>
    <e v="#DIV/0!"/>
  </r>
  <r>
    <n v="2524"/>
    <x v="13"/>
    <s v="Salary Expense"/>
    <s v="Line Item"/>
    <s v="Direct Care"/>
    <x v="59"/>
    <x v="59"/>
    <m/>
    <m/>
    <e v="#DIV/0!"/>
  </r>
  <r>
    <n v="2525"/>
    <x v="13"/>
    <s v="Salary Expense"/>
    <s v="Line Item"/>
    <s v="Direct Care"/>
    <x v="60"/>
    <x v="60"/>
    <m/>
    <m/>
    <e v="#DIV/0!"/>
  </r>
  <r>
    <n v="2526"/>
    <x v="13"/>
    <s v="Salary Expense"/>
    <s v="Line Item"/>
    <s v="Direct Care"/>
    <x v="61"/>
    <x v="61"/>
    <m/>
    <m/>
    <e v="#DIV/0!"/>
  </r>
  <r>
    <n v="2527"/>
    <x v="13"/>
    <s v="Salary Expense"/>
    <s v="Line Item"/>
    <s v="Direct Care"/>
    <x v="62"/>
    <x v="62"/>
    <m/>
    <m/>
    <e v="#DIV/0!"/>
  </r>
  <r>
    <n v="2528"/>
    <x v="13"/>
    <s v="Salary Expense"/>
    <s v="Line Item"/>
    <s v="Direct Care"/>
    <x v="63"/>
    <x v="63"/>
    <m/>
    <m/>
    <e v="#DIV/0!"/>
  </r>
  <r>
    <n v="2529"/>
    <x v="13"/>
    <s v="Salary Expense"/>
    <s v="Line Item"/>
    <s v="Direct Care"/>
    <x v="64"/>
    <x v="64"/>
    <m/>
    <m/>
    <e v="#DIV/0!"/>
  </r>
  <r>
    <n v="2530"/>
    <x v="13"/>
    <s v="Salary Expense"/>
    <s v="Line Item"/>
    <s v="Direct Care"/>
    <x v="65"/>
    <x v="65"/>
    <m/>
    <m/>
    <e v="#DIV/0!"/>
  </r>
  <r>
    <n v="2531"/>
    <x v="13"/>
    <s v="Salary Expense"/>
    <s v="Line Item"/>
    <s v="Direct Care"/>
    <x v="66"/>
    <x v="66"/>
    <m/>
    <m/>
    <e v="#DIV/0!"/>
  </r>
  <r>
    <n v="2532"/>
    <x v="13"/>
    <s v="Salary Expense"/>
    <s v="Line Item"/>
    <s v="Direct Care"/>
    <x v="67"/>
    <x v="67"/>
    <m/>
    <m/>
    <e v="#DIV/0!"/>
  </r>
  <r>
    <n v="2533"/>
    <x v="13"/>
    <s v="Salary Expense"/>
    <s v="Line Item"/>
    <s v="Direct Care"/>
    <x v="68"/>
    <x v="68"/>
    <m/>
    <m/>
    <e v="#DIV/0!"/>
  </r>
  <r>
    <n v="2534"/>
    <x v="13"/>
    <s v="Salary Expense"/>
    <s v="Line Item"/>
    <s v="Direct Care"/>
    <x v="69"/>
    <x v="69"/>
    <m/>
    <m/>
    <e v="#DIV/0!"/>
  </r>
  <r>
    <n v="2535"/>
    <x v="13"/>
    <s v="Salary Expense"/>
    <s v="Line Item"/>
    <s v="Direct Care"/>
    <x v="70"/>
    <x v="70"/>
    <m/>
    <m/>
    <e v="#DIV/0!"/>
  </r>
  <r>
    <n v="2536"/>
    <x v="13"/>
    <s v="Salary Expense"/>
    <s v="Line Item"/>
    <s v="Direct Care"/>
    <x v="71"/>
    <x v="71"/>
    <m/>
    <m/>
    <e v="#DIV/0!"/>
  </r>
  <r>
    <n v="2537"/>
    <x v="13"/>
    <s v="Salary Expense"/>
    <s v="Line Item"/>
    <s v="Direct Care"/>
    <x v="72"/>
    <x v="72"/>
    <m/>
    <m/>
    <e v="#DIV/0!"/>
  </r>
  <r>
    <n v="2538"/>
    <x v="13"/>
    <s v="Salary Expense"/>
    <s v="Line Item"/>
    <s v="Direct Care"/>
    <x v="73"/>
    <x v="73"/>
    <m/>
    <m/>
    <e v="#DIV/0!"/>
  </r>
  <r>
    <n v="2539"/>
    <x v="13"/>
    <s v="Salary Expense"/>
    <s v="Line Item"/>
    <s v="Direct Care"/>
    <x v="74"/>
    <x v="74"/>
    <m/>
    <m/>
    <e v="#DIV/0!"/>
  </r>
  <r>
    <n v="2540"/>
    <x v="13"/>
    <s v="Salary Expense"/>
    <s v="Line Item"/>
    <s v="Direct Care"/>
    <x v="75"/>
    <x v="75"/>
    <n v="0.04"/>
    <n v="1517.2"/>
    <n v="37930"/>
  </r>
  <r>
    <n v="2541"/>
    <x v="13"/>
    <s v="Salary Expense"/>
    <s v="Line Item"/>
    <s v="Direct Care"/>
    <x v="76"/>
    <x v="76"/>
    <n v="0.04"/>
    <n v="1613.78"/>
    <n v="40344.5"/>
  </r>
  <r>
    <n v="2542"/>
    <x v="13"/>
    <s v="Salary Expense"/>
    <s v="Line Item"/>
    <s v="Direct Care"/>
    <x v="77"/>
    <x v="77"/>
    <m/>
    <m/>
    <e v="#DIV/0!"/>
  </r>
  <r>
    <n v="2543"/>
    <x v="13"/>
    <s v="Salary Expense"/>
    <s v="Line Item"/>
    <s v="Direct Care"/>
    <x v="78"/>
    <x v="78"/>
    <m/>
    <m/>
    <e v="#DIV/0!"/>
  </r>
  <r>
    <n v="2544"/>
    <x v="13"/>
    <s v="Salary Expense"/>
    <s v="Line Item"/>
    <s v="Direct Care"/>
    <x v="79"/>
    <x v="79"/>
    <m/>
    <m/>
    <e v="#DIV/0!"/>
  </r>
  <r>
    <n v="2545"/>
    <x v="13"/>
    <s v="Salary Expense"/>
    <s v="Line Item"/>
    <s v="Direct Care"/>
    <x v="80"/>
    <x v="80"/>
    <n v="0.74"/>
    <n v="28413.37"/>
    <n v="38396.445945945947"/>
  </r>
  <r>
    <n v="2546"/>
    <x v="13"/>
    <s v="Salary Expense"/>
    <s v="Line Item"/>
    <s v="Direct Care"/>
    <x v="81"/>
    <x v="81"/>
    <m/>
    <m/>
    <e v="#DIV/0!"/>
  </r>
  <r>
    <n v="2547"/>
    <x v="13"/>
    <s v="Salary Expense"/>
    <s v="Line Item"/>
    <s v="Direct Care"/>
    <x v="82"/>
    <x v="82"/>
    <m/>
    <m/>
    <e v="#DIV/0!"/>
  </r>
  <r>
    <n v="2548"/>
    <x v="13"/>
    <s v="Salary Expense"/>
    <s v="Line Item"/>
    <s v="Direct Care"/>
    <x v="83"/>
    <x v="83"/>
    <m/>
    <m/>
    <e v="#DIV/0!"/>
  </r>
  <r>
    <n v="2549"/>
    <x v="13"/>
    <s v="Salary Expense"/>
    <s v="Line Item"/>
    <s v="Direct Care"/>
    <x v="84"/>
    <x v="84"/>
    <m/>
    <m/>
    <e v="#DIV/0!"/>
  </r>
  <r>
    <n v="2550"/>
    <x v="13"/>
    <s v="Salary Expense"/>
    <s v="Line Item"/>
    <s v="Direct Care"/>
    <x v="85"/>
    <x v="85"/>
    <m/>
    <m/>
    <e v="#DIV/0!"/>
  </r>
  <r>
    <n v="2551"/>
    <x v="13"/>
    <s v="Salary Expense"/>
    <s v="Line Item"/>
    <s v="Direct Care"/>
    <x v="86"/>
    <x v="86"/>
    <m/>
    <m/>
    <e v="#DIV/0!"/>
  </r>
  <r>
    <n v="2552"/>
    <x v="13"/>
    <s v="Salary Expense"/>
    <s v="Line Item"/>
    <s v="Clerical/Support"/>
    <x v="87"/>
    <x v="87"/>
    <m/>
    <m/>
    <e v="#DIV/0!"/>
  </r>
  <r>
    <n v="2553"/>
    <x v="13"/>
    <s v="Salary Expense"/>
    <s v="Line Item"/>
    <s v="Clerical/Support"/>
    <x v="88"/>
    <x v="88"/>
    <m/>
    <m/>
    <e v="#DIV/0!"/>
  </r>
  <r>
    <n v="2554"/>
    <x v="13"/>
    <s v="Salary Expense"/>
    <s v="Line Item"/>
    <s v="Clerical/Support"/>
    <x v="89"/>
    <x v="89"/>
    <m/>
    <m/>
    <e v="#DIV/0!"/>
  </r>
  <r>
    <n v="2555"/>
    <x v="13"/>
    <s v="Salary Expense"/>
    <s v="Line Item"/>
    <s v="N/A"/>
    <x v="90"/>
    <x v="90"/>
    <s v="XXXXXX"/>
    <m/>
    <e v="#VALUE!"/>
  </r>
  <r>
    <n v="2556"/>
    <x v="13"/>
    <s v="Salary Expense"/>
    <s v="Total"/>
    <s v="N/A"/>
    <x v="91"/>
    <x v="91"/>
    <n v="1.1299999999999999"/>
    <n v="47184.759999999995"/>
    <n v="41756.424778761058"/>
  </r>
  <r>
    <n v="2557"/>
    <x v="13"/>
    <s v="Expense"/>
    <s v="Total"/>
    <s v="N/A"/>
    <x v="92"/>
    <x v="92"/>
    <n v="1.1299999999999999"/>
    <n v="47184.759999999995"/>
    <m/>
  </r>
  <r>
    <n v="2558"/>
    <x v="13"/>
    <s v="Expense"/>
    <s v="Line Item"/>
    <s v="N/A"/>
    <x v="93"/>
    <x v="93"/>
    <m/>
    <m/>
    <m/>
  </r>
  <r>
    <n v="2559"/>
    <x v="13"/>
    <s v="Expense"/>
    <s v="Line Item"/>
    <s v="N/A"/>
    <x v="94"/>
    <x v="94"/>
    <m/>
    <m/>
    <m/>
  </r>
  <r>
    <n v="2560"/>
    <x v="13"/>
    <s v="Expense"/>
    <s v="Line Item"/>
    <s v="N/A"/>
    <x v="95"/>
    <x v="95"/>
    <m/>
    <m/>
    <m/>
  </r>
  <r>
    <n v="2561"/>
    <x v="13"/>
    <s v="Expense"/>
    <s v="Line Item"/>
    <s v="N/A"/>
    <x v="96"/>
    <x v="96"/>
    <m/>
    <m/>
    <m/>
  </r>
  <r>
    <n v="2562"/>
    <x v="13"/>
    <s v="Expense"/>
    <s v="Total"/>
    <s v="N/A"/>
    <x v="97"/>
    <x v="97"/>
    <n v="0"/>
    <n v="0"/>
    <m/>
  </r>
  <r>
    <n v="2563"/>
    <x v="13"/>
    <s v="Expense"/>
    <s v="Line Item"/>
    <s v="N/A"/>
    <x v="98"/>
    <x v="98"/>
    <m/>
    <m/>
    <m/>
  </r>
  <r>
    <n v="2564"/>
    <x v="13"/>
    <s v="Expense"/>
    <s v="Total"/>
    <s v="N/A"/>
    <x v="99"/>
    <x v="99"/>
    <n v="1.1299999999999999"/>
    <n v="47184.759999999995"/>
    <m/>
  </r>
  <r>
    <n v="2565"/>
    <x v="13"/>
    <s v="Expense"/>
    <s v="Line Item"/>
    <s v="N/A"/>
    <x v="100"/>
    <x v="100"/>
    <m/>
    <n v="4354.4799999999996"/>
    <m/>
  </r>
  <r>
    <n v="2566"/>
    <x v="13"/>
    <s v="Expense"/>
    <s v="Line Item"/>
    <s v="N/A"/>
    <x v="101"/>
    <x v="101"/>
    <m/>
    <n v="5737.44"/>
    <m/>
  </r>
  <r>
    <n v="2567"/>
    <x v="13"/>
    <s v="Expense"/>
    <s v="Line Item"/>
    <s v="N/A"/>
    <x v="102"/>
    <x v="102"/>
    <m/>
    <n v="-494"/>
    <m/>
  </r>
  <r>
    <n v="2568"/>
    <x v="13"/>
    <s v="Expense"/>
    <s v="Total"/>
    <s v="N/A"/>
    <x v="103"/>
    <x v="103"/>
    <m/>
    <n v="56782.679999999993"/>
    <m/>
  </r>
  <r>
    <n v="2569"/>
    <x v="13"/>
    <s v="Expense"/>
    <s v="Line Item"/>
    <s v="N/A"/>
    <x v="104"/>
    <x v="104"/>
    <m/>
    <m/>
    <m/>
  </r>
  <r>
    <n v="2570"/>
    <x v="13"/>
    <s v="Expense"/>
    <s v="Line Item"/>
    <s v="N/A"/>
    <x v="105"/>
    <x v="105"/>
    <m/>
    <m/>
    <m/>
  </r>
  <r>
    <n v="2571"/>
    <x v="13"/>
    <s v="Expense"/>
    <s v="Line Item"/>
    <s v="N/A"/>
    <x v="106"/>
    <x v="106"/>
    <m/>
    <m/>
    <m/>
  </r>
  <r>
    <n v="2572"/>
    <x v="13"/>
    <s v="Expense"/>
    <s v="Line Item"/>
    <s v="N/A"/>
    <x v="107"/>
    <x v="107"/>
    <m/>
    <m/>
    <m/>
  </r>
  <r>
    <n v="2573"/>
    <x v="13"/>
    <s v="Expense"/>
    <s v="Total"/>
    <s v="N/A"/>
    <x v="108"/>
    <x v="108"/>
    <m/>
    <n v="0"/>
    <m/>
  </r>
  <r>
    <n v="2574"/>
    <x v="13"/>
    <s v="Expense"/>
    <s v="Line Item"/>
    <s v="N/A"/>
    <x v="109"/>
    <x v="109"/>
    <m/>
    <n v="509.24"/>
    <m/>
  </r>
  <r>
    <n v="2575"/>
    <x v="13"/>
    <s v="Expense"/>
    <s v="Line Item"/>
    <s v="N/A"/>
    <x v="110"/>
    <x v="110"/>
    <m/>
    <m/>
    <m/>
  </r>
  <r>
    <n v="2576"/>
    <x v="13"/>
    <s v="Expense"/>
    <s v="Line Item"/>
    <s v="N/A"/>
    <x v="111"/>
    <x v="111"/>
    <m/>
    <m/>
    <m/>
  </r>
  <r>
    <n v="2577"/>
    <x v="13"/>
    <s v="Expense"/>
    <s v="Line Item"/>
    <s v="N/A"/>
    <x v="112"/>
    <x v="112"/>
    <m/>
    <m/>
    <m/>
  </r>
  <r>
    <n v="2578"/>
    <x v="13"/>
    <s v="Expense"/>
    <s v="Line Item"/>
    <s v="N/A"/>
    <x v="113"/>
    <x v="113"/>
    <m/>
    <n v="150"/>
    <m/>
  </r>
  <r>
    <n v="2579"/>
    <x v="13"/>
    <s v="Expense"/>
    <s v="Line Item"/>
    <s v="N/A"/>
    <x v="114"/>
    <x v="114"/>
    <m/>
    <n v="1602.29"/>
    <m/>
  </r>
  <r>
    <n v="2580"/>
    <x v="13"/>
    <s v="Expense"/>
    <s v="Line Item"/>
    <s v="N/A"/>
    <x v="115"/>
    <x v="115"/>
    <m/>
    <n v="429.31"/>
    <m/>
  </r>
  <r>
    <n v="2581"/>
    <x v="13"/>
    <s v="Expense"/>
    <s v="Line Item"/>
    <s v="N/A"/>
    <x v="116"/>
    <x v="116"/>
    <m/>
    <m/>
    <m/>
  </r>
  <r>
    <n v="2582"/>
    <x v="13"/>
    <s v="Expense"/>
    <s v="Line Item"/>
    <s v="N/A"/>
    <x v="117"/>
    <x v="117"/>
    <m/>
    <m/>
    <m/>
  </r>
  <r>
    <n v="2583"/>
    <x v="13"/>
    <s v="Expense"/>
    <s v="Line Item"/>
    <s v="N/A"/>
    <x v="118"/>
    <x v="118"/>
    <m/>
    <m/>
    <m/>
  </r>
  <r>
    <n v="2584"/>
    <x v="13"/>
    <s v="Expense"/>
    <s v="Line Item"/>
    <s v="N/A"/>
    <x v="119"/>
    <x v="119"/>
    <m/>
    <m/>
    <m/>
  </r>
  <r>
    <n v="2585"/>
    <x v="13"/>
    <s v="Expense"/>
    <s v="Line Item"/>
    <s v="N/A"/>
    <x v="120"/>
    <x v="120"/>
    <m/>
    <n v="264"/>
    <m/>
  </r>
  <r>
    <n v="2586"/>
    <x v="13"/>
    <s v="Expense"/>
    <s v="Line Item"/>
    <s v="N/A"/>
    <x v="121"/>
    <x v="121"/>
    <m/>
    <m/>
    <m/>
  </r>
  <r>
    <n v="2587"/>
    <x v="13"/>
    <s v="Expense"/>
    <s v="Line Item"/>
    <s v="N/A"/>
    <x v="122"/>
    <x v="122"/>
    <m/>
    <m/>
    <m/>
  </r>
  <r>
    <n v="2588"/>
    <x v="13"/>
    <s v="Expense"/>
    <s v="Line Item"/>
    <s v="N/A"/>
    <x v="123"/>
    <x v="123"/>
    <m/>
    <m/>
    <m/>
  </r>
  <r>
    <n v="2589"/>
    <x v="13"/>
    <s v="Expense"/>
    <s v="Line Item"/>
    <s v="N/A"/>
    <x v="124"/>
    <x v="124"/>
    <m/>
    <n v="197.92"/>
    <m/>
  </r>
  <r>
    <n v="2590"/>
    <x v="13"/>
    <s v="Expense"/>
    <s v="Line Item"/>
    <s v="N/A"/>
    <x v="125"/>
    <x v="125"/>
    <m/>
    <m/>
    <m/>
  </r>
  <r>
    <n v="2591"/>
    <x v="13"/>
    <s v="Expense"/>
    <s v="Line Item"/>
    <s v="N/A"/>
    <x v="126"/>
    <x v="126"/>
    <m/>
    <m/>
    <m/>
  </r>
  <r>
    <n v="2592"/>
    <x v="13"/>
    <s v="Expense"/>
    <s v="Total"/>
    <s v="N/A"/>
    <x v="127"/>
    <x v="127"/>
    <m/>
    <n v="3152.7599999999998"/>
    <m/>
  </r>
  <r>
    <n v="2593"/>
    <x v="13"/>
    <s v="Expense"/>
    <s v="Line Item"/>
    <s v="N/A"/>
    <x v="128"/>
    <x v="128"/>
    <m/>
    <m/>
    <m/>
  </r>
  <r>
    <n v="2594"/>
    <x v="13"/>
    <s v="Expense"/>
    <s v="Line Item"/>
    <s v="N/A"/>
    <x v="129"/>
    <x v="129"/>
    <m/>
    <m/>
    <m/>
  </r>
  <r>
    <n v="2595"/>
    <x v="13"/>
    <s v="Expense"/>
    <s v="Line Item"/>
    <s v="N/A"/>
    <x v="130"/>
    <x v="130"/>
    <m/>
    <m/>
    <m/>
  </r>
  <r>
    <n v="2596"/>
    <x v="13"/>
    <s v="Expense"/>
    <s v="Line Item"/>
    <s v="N/A"/>
    <x v="131"/>
    <x v="131"/>
    <m/>
    <n v="674.29"/>
    <m/>
  </r>
  <r>
    <n v="2597"/>
    <x v="13"/>
    <s v="Expense"/>
    <s v="Line Item"/>
    <s v="N/A"/>
    <x v="132"/>
    <x v="132"/>
    <m/>
    <m/>
    <m/>
  </r>
  <r>
    <n v="2598"/>
    <x v="13"/>
    <s v="Expense"/>
    <s v="Line Item"/>
    <s v="N/A"/>
    <x v="133"/>
    <x v="133"/>
    <m/>
    <m/>
    <m/>
  </r>
  <r>
    <n v="2599"/>
    <x v="13"/>
    <s v="Expense"/>
    <s v="Total"/>
    <s v="N/A"/>
    <x v="134"/>
    <x v="134"/>
    <m/>
    <n v="674.29"/>
    <m/>
  </r>
  <r>
    <n v="2600"/>
    <x v="13"/>
    <s v="Expense"/>
    <s v="Line Item"/>
    <s v="N/A"/>
    <x v="135"/>
    <x v="135"/>
    <m/>
    <n v="7238.348544920429"/>
    <m/>
  </r>
  <r>
    <n v="2601"/>
    <x v="13"/>
    <s v="Expense"/>
    <s v="Total"/>
    <s v="N/A"/>
    <x v="136"/>
    <x v="136"/>
    <m/>
    <n v="67848.078544920427"/>
    <m/>
  </r>
  <r>
    <n v="2602"/>
    <x v="13"/>
    <s v="Expense"/>
    <s v="Line Item"/>
    <s v="N/A"/>
    <x v="137"/>
    <x v="137"/>
    <m/>
    <m/>
    <m/>
  </r>
  <r>
    <n v="2603"/>
    <x v="13"/>
    <s v="Expense"/>
    <s v="Line Item"/>
    <s v="N/A"/>
    <x v="138"/>
    <x v="138"/>
    <m/>
    <m/>
    <m/>
  </r>
  <r>
    <n v="2604"/>
    <x v="13"/>
    <s v="Expense"/>
    <s v="Total"/>
    <s v="N/A"/>
    <x v="139"/>
    <x v="139"/>
    <m/>
    <n v="67848.078544920427"/>
    <m/>
  </r>
  <r>
    <n v="2605"/>
    <x v="13"/>
    <s v="Expense"/>
    <s v="Total"/>
    <s v="N/A"/>
    <x v="140"/>
    <x v="140"/>
    <m/>
    <n v="65050"/>
    <m/>
  </r>
  <r>
    <n v="2606"/>
    <x v="13"/>
    <s v="Expense"/>
    <s v="Line Item"/>
    <s v="N/A"/>
    <x v="141"/>
    <x v="141"/>
    <m/>
    <n v="-2798.0785449204268"/>
    <m/>
  </r>
  <r>
    <n v="2607"/>
    <x v="13"/>
    <s v="Non-Reimbursable"/>
    <s v="Line Item"/>
    <s v="N/A"/>
    <x v="142"/>
    <x v="142"/>
    <m/>
    <m/>
    <m/>
  </r>
  <r>
    <n v="2608"/>
    <x v="13"/>
    <s v="Non-Reimbursable"/>
    <s v="Line Item"/>
    <s v="N/A"/>
    <x v="143"/>
    <x v="143"/>
    <m/>
    <m/>
    <m/>
  </r>
  <r>
    <n v="2609"/>
    <x v="13"/>
    <s v="Non-Reimbursable"/>
    <s v="Line Item"/>
    <s v="N/A"/>
    <x v="144"/>
    <x v="144"/>
    <m/>
    <m/>
    <m/>
  </r>
  <r>
    <n v="2610"/>
    <x v="13"/>
    <s v="Non-Reimbursable"/>
    <s v="Line Item"/>
    <s v="N/A"/>
    <x v="145"/>
    <x v="145"/>
    <m/>
    <m/>
    <m/>
  </r>
  <r>
    <n v="2611"/>
    <x v="13"/>
    <s v="Non-Reimbursable"/>
    <s v="Line Item"/>
    <s v="N/A"/>
    <x v="146"/>
    <x v="146"/>
    <m/>
    <m/>
    <m/>
  </r>
  <r>
    <n v="2612"/>
    <x v="13"/>
    <s v="Non-Reimbursable"/>
    <s v="Line Item"/>
    <s v="N/A"/>
    <x v="147"/>
    <x v="147"/>
    <m/>
    <m/>
    <m/>
  </r>
  <r>
    <n v="2613"/>
    <x v="13"/>
    <s v="Non-Reimbursable"/>
    <s v="Line Item"/>
    <s v="N/A"/>
    <x v="148"/>
    <x v="148"/>
    <m/>
    <m/>
    <m/>
  </r>
  <r>
    <n v="2614"/>
    <x v="13"/>
    <s v="Non-Reimbursable"/>
    <s v="Total"/>
    <s v="N/A"/>
    <x v="149"/>
    <x v="149"/>
    <m/>
    <n v="0"/>
    <m/>
  </r>
  <r>
    <n v="2615"/>
    <x v="13"/>
    <s v="Non-Reimbursable"/>
    <s v="Total"/>
    <s v="N/A"/>
    <x v="150"/>
    <x v="150"/>
    <m/>
    <n v="0"/>
    <m/>
  </r>
  <r>
    <n v="2616"/>
    <x v="13"/>
    <s v="Non-Reimbursable"/>
    <s v="Line Item"/>
    <s v="N/A"/>
    <x v="151"/>
    <x v="151"/>
    <m/>
    <n v="0"/>
    <m/>
  </r>
  <r>
    <n v="2617"/>
    <x v="13"/>
    <s v="Non-Reimbursable"/>
    <s v="Line Item"/>
    <s v="N/A"/>
    <x v="152"/>
    <x v="152"/>
    <m/>
    <m/>
    <m/>
  </r>
  <r>
    <n v="2618"/>
    <x v="13"/>
    <s v="Non-Reimbursable"/>
    <s v="Line Item"/>
    <s v="N/A"/>
    <x v="153"/>
    <x v="153"/>
    <m/>
    <n v="0"/>
    <m/>
  </r>
  <r>
    <n v="2619"/>
    <x v="14"/>
    <s v="Revenue"/>
    <s v="Line Item"/>
    <s v="N/A"/>
    <x v="0"/>
    <x v="0"/>
    <m/>
    <m/>
    <m/>
  </r>
  <r>
    <n v="2620"/>
    <x v="14"/>
    <s v="Revenue"/>
    <s v="Line Item"/>
    <s v="N/A"/>
    <x v="1"/>
    <x v="1"/>
    <m/>
    <m/>
    <m/>
  </r>
  <r>
    <n v="2621"/>
    <x v="14"/>
    <s v="Revenue"/>
    <s v="Line Item"/>
    <s v="N/A"/>
    <x v="2"/>
    <x v="2"/>
    <m/>
    <m/>
    <m/>
  </r>
  <r>
    <n v="2622"/>
    <x v="14"/>
    <s v="Revenue"/>
    <s v="Total"/>
    <s v="N/A"/>
    <x v="3"/>
    <x v="3"/>
    <m/>
    <n v="0"/>
    <m/>
  </r>
  <r>
    <n v="2623"/>
    <x v="14"/>
    <s v="Revenue"/>
    <s v="Line Item"/>
    <s v="N/A"/>
    <x v="4"/>
    <x v="4"/>
    <m/>
    <m/>
    <m/>
  </r>
  <r>
    <n v="2624"/>
    <x v="14"/>
    <s v="Revenue"/>
    <s v="Line Item"/>
    <s v="N/A"/>
    <x v="5"/>
    <x v="5"/>
    <m/>
    <m/>
    <m/>
  </r>
  <r>
    <n v="2625"/>
    <x v="14"/>
    <s v="Revenue"/>
    <s v="Total"/>
    <s v="N/A"/>
    <x v="6"/>
    <x v="6"/>
    <m/>
    <n v="0"/>
    <m/>
  </r>
  <r>
    <n v="2626"/>
    <x v="14"/>
    <s v="Revenue"/>
    <s v="Line Item"/>
    <s v="N/A"/>
    <x v="7"/>
    <x v="7"/>
    <m/>
    <m/>
    <m/>
  </r>
  <r>
    <n v="2627"/>
    <x v="14"/>
    <s v="Revenue"/>
    <s v="Line Item"/>
    <s v="N/A"/>
    <x v="8"/>
    <x v="8"/>
    <m/>
    <m/>
    <m/>
  </r>
  <r>
    <n v="2628"/>
    <x v="14"/>
    <s v="Revenue"/>
    <s v="Line Item"/>
    <s v="N/A"/>
    <x v="9"/>
    <x v="9"/>
    <m/>
    <m/>
    <m/>
  </r>
  <r>
    <n v="2629"/>
    <x v="14"/>
    <s v="Revenue"/>
    <s v="Line Item"/>
    <s v="N/A"/>
    <x v="10"/>
    <x v="10"/>
    <m/>
    <n v="189126"/>
    <m/>
  </r>
  <r>
    <n v="2630"/>
    <x v="14"/>
    <s v="Revenue"/>
    <s v="Line Item"/>
    <s v="N/A"/>
    <x v="11"/>
    <x v="11"/>
    <m/>
    <m/>
    <m/>
  </r>
  <r>
    <n v="2631"/>
    <x v="14"/>
    <s v="Revenue"/>
    <s v="Line Item"/>
    <s v="N/A"/>
    <x v="12"/>
    <x v="12"/>
    <m/>
    <m/>
    <m/>
  </r>
  <r>
    <n v="2632"/>
    <x v="14"/>
    <s v="Revenue"/>
    <s v="Line Item"/>
    <s v="N/A"/>
    <x v="13"/>
    <x v="13"/>
    <m/>
    <m/>
    <m/>
  </r>
  <r>
    <n v="2633"/>
    <x v="14"/>
    <s v="Revenue"/>
    <s v="Line Item"/>
    <s v="N/A"/>
    <x v="14"/>
    <x v="14"/>
    <m/>
    <m/>
    <m/>
  </r>
  <r>
    <n v="2634"/>
    <x v="14"/>
    <s v="Revenue"/>
    <s v="Line Item"/>
    <s v="N/A"/>
    <x v="15"/>
    <x v="15"/>
    <m/>
    <m/>
    <m/>
  </r>
  <r>
    <n v="2635"/>
    <x v="14"/>
    <s v="Revenue"/>
    <s v="Line Item"/>
    <s v="N/A"/>
    <x v="16"/>
    <x v="16"/>
    <m/>
    <m/>
    <m/>
  </r>
  <r>
    <n v="2636"/>
    <x v="14"/>
    <s v="Revenue"/>
    <s v="Line Item"/>
    <s v="N/A"/>
    <x v="17"/>
    <x v="17"/>
    <m/>
    <m/>
    <m/>
  </r>
  <r>
    <n v="2637"/>
    <x v="14"/>
    <s v="Revenue"/>
    <s v="Line Item"/>
    <s v="N/A"/>
    <x v="18"/>
    <x v="18"/>
    <m/>
    <m/>
    <m/>
  </r>
  <r>
    <n v="2638"/>
    <x v="14"/>
    <s v="Revenue"/>
    <s v="Line Item"/>
    <s v="N/A"/>
    <x v="19"/>
    <x v="19"/>
    <m/>
    <m/>
    <m/>
  </r>
  <r>
    <n v="2639"/>
    <x v="14"/>
    <s v="Revenue"/>
    <s v="Line Item"/>
    <s v="N/A"/>
    <x v="20"/>
    <x v="20"/>
    <m/>
    <m/>
    <m/>
  </r>
  <r>
    <n v="2640"/>
    <x v="14"/>
    <s v="Revenue"/>
    <s v="Line Item"/>
    <s v="N/A"/>
    <x v="21"/>
    <x v="21"/>
    <m/>
    <m/>
    <m/>
  </r>
  <r>
    <n v="2641"/>
    <x v="14"/>
    <s v="Revenue"/>
    <s v="Line Item"/>
    <s v="N/A"/>
    <x v="22"/>
    <x v="22"/>
    <m/>
    <m/>
    <m/>
  </r>
  <r>
    <n v="2642"/>
    <x v="14"/>
    <s v="Revenue"/>
    <s v="Line Item"/>
    <s v="N/A"/>
    <x v="23"/>
    <x v="23"/>
    <m/>
    <m/>
    <m/>
  </r>
  <r>
    <n v="2643"/>
    <x v="14"/>
    <s v="Revenue"/>
    <s v="Line Item"/>
    <s v="N/A"/>
    <x v="24"/>
    <x v="24"/>
    <m/>
    <m/>
    <m/>
  </r>
  <r>
    <n v="2644"/>
    <x v="14"/>
    <s v="Revenue"/>
    <s v="Line Item"/>
    <s v="N/A"/>
    <x v="25"/>
    <x v="25"/>
    <m/>
    <m/>
    <m/>
  </r>
  <r>
    <n v="2645"/>
    <x v="14"/>
    <s v="Revenue"/>
    <s v="Line Item"/>
    <s v="N/A"/>
    <x v="26"/>
    <x v="26"/>
    <m/>
    <m/>
    <m/>
  </r>
  <r>
    <n v="2646"/>
    <x v="14"/>
    <s v="Revenue"/>
    <s v="Line Item"/>
    <s v="N/A"/>
    <x v="27"/>
    <x v="27"/>
    <m/>
    <m/>
    <m/>
  </r>
  <r>
    <n v="2647"/>
    <x v="14"/>
    <s v="Revenue"/>
    <s v="Line Item"/>
    <s v="N/A"/>
    <x v="28"/>
    <x v="28"/>
    <m/>
    <n v="1231"/>
    <m/>
  </r>
  <r>
    <n v="2648"/>
    <x v="14"/>
    <s v="Revenue"/>
    <s v="Line Item"/>
    <s v="N/A"/>
    <x v="29"/>
    <x v="29"/>
    <m/>
    <m/>
    <m/>
  </r>
  <r>
    <n v="2649"/>
    <x v="14"/>
    <s v="Revenue"/>
    <s v="Line Item"/>
    <s v="N/A"/>
    <x v="30"/>
    <x v="30"/>
    <m/>
    <m/>
    <m/>
  </r>
  <r>
    <n v="2650"/>
    <x v="14"/>
    <s v="Revenue"/>
    <s v="Line Item"/>
    <s v="N/A"/>
    <x v="31"/>
    <x v="31"/>
    <m/>
    <m/>
    <m/>
  </r>
  <r>
    <n v="2651"/>
    <x v="14"/>
    <s v="Revenue"/>
    <s v="Line Item"/>
    <s v="N/A"/>
    <x v="32"/>
    <x v="32"/>
    <m/>
    <m/>
    <m/>
  </r>
  <r>
    <n v="2652"/>
    <x v="14"/>
    <s v="Revenue"/>
    <s v="Line Item"/>
    <s v="N/A"/>
    <x v="33"/>
    <x v="33"/>
    <m/>
    <m/>
    <m/>
  </r>
  <r>
    <n v="2653"/>
    <x v="14"/>
    <s v="Revenue"/>
    <s v="Line Item"/>
    <s v="N/A"/>
    <x v="34"/>
    <x v="34"/>
    <m/>
    <m/>
    <m/>
  </r>
  <r>
    <n v="2654"/>
    <x v="14"/>
    <s v="Revenue"/>
    <s v="Line Item"/>
    <s v="N/A"/>
    <x v="35"/>
    <x v="35"/>
    <m/>
    <m/>
    <m/>
  </r>
  <r>
    <n v="2655"/>
    <x v="14"/>
    <s v="Revenue"/>
    <s v="Line Item"/>
    <s v="N/A"/>
    <x v="36"/>
    <x v="36"/>
    <m/>
    <m/>
    <m/>
  </r>
  <r>
    <n v="2656"/>
    <x v="14"/>
    <s v="Revenue"/>
    <s v="Line Item"/>
    <s v="N/A"/>
    <x v="37"/>
    <x v="37"/>
    <m/>
    <m/>
    <m/>
  </r>
  <r>
    <n v="2657"/>
    <x v="14"/>
    <s v="Revenue"/>
    <s v="Line Item"/>
    <s v="N/A"/>
    <x v="38"/>
    <x v="38"/>
    <m/>
    <m/>
    <m/>
  </r>
  <r>
    <n v="2658"/>
    <x v="14"/>
    <s v="Revenue"/>
    <s v="Line Item"/>
    <s v="N/A"/>
    <x v="39"/>
    <x v="39"/>
    <m/>
    <m/>
    <m/>
  </r>
  <r>
    <n v="2659"/>
    <x v="14"/>
    <s v="Revenue"/>
    <s v="Line Item"/>
    <s v="N/A"/>
    <x v="40"/>
    <x v="40"/>
    <m/>
    <m/>
    <m/>
  </r>
  <r>
    <n v="2660"/>
    <x v="14"/>
    <s v="Revenue"/>
    <s v="Line Item"/>
    <s v="N/A"/>
    <x v="41"/>
    <x v="41"/>
    <m/>
    <m/>
    <m/>
  </r>
  <r>
    <n v="2661"/>
    <x v="14"/>
    <s v="Revenue"/>
    <s v="Total"/>
    <s v="N/A"/>
    <x v="42"/>
    <x v="42"/>
    <m/>
    <n v="190357"/>
    <m/>
  </r>
  <r>
    <n v="2662"/>
    <x v="14"/>
    <s v="Revenue"/>
    <s v="Line Item"/>
    <s v="N/A"/>
    <x v="43"/>
    <x v="43"/>
    <m/>
    <m/>
    <m/>
  </r>
  <r>
    <n v="2663"/>
    <x v="14"/>
    <s v="Revenue"/>
    <s v="Line Item"/>
    <s v="N/A"/>
    <x v="44"/>
    <x v="44"/>
    <m/>
    <m/>
    <m/>
  </r>
  <r>
    <n v="2664"/>
    <x v="14"/>
    <s v="Revenue"/>
    <s v="Line Item"/>
    <s v="N/A"/>
    <x v="45"/>
    <x v="45"/>
    <m/>
    <m/>
    <m/>
  </r>
  <r>
    <n v="2665"/>
    <x v="14"/>
    <s v="Revenue"/>
    <s v="Line Item"/>
    <s v="N/A"/>
    <x v="46"/>
    <x v="46"/>
    <m/>
    <m/>
    <m/>
  </r>
  <r>
    <n v="2666"/>
    <x v="14"/>
    <s v="Revenue"/>
    <s v="Line Item"/>
    <s v="N/A"/>
    <x v="47"/>
    <x v="47"/>
    <m/>
    <m/>
    <m/>
  </r>
  <r>
    <n v="2667"/>
    <x v="14"/>
    <s v="Revenue"/>
    <s v="Line Item"/>
    <s v="N/A"/>
    <x v="48"/>
    <x v="48"/>
    <m/>
    <m/>
    <m/>
  </r>
  <r>
    <n v="2668"/>
    <x v="14"/>
    <s v="Revenue"/>
    <s v="Line Item"/>
    <s v="N/A"/>
    <x v="49"/>
    <x v="49"/>
    <m/>
    <m/>
    <m/>
  </r>
  <r>
    <n v="2669"/>
    <x v="14"/>
    <s v="Revenue"/>
    <s v="Line Item"/>
    <s v="N/A"/>
    <x v="50"/>
    <x v="50"/>
    <m/>
    <m/>
    <m/>
  </r>
  <r>
    <n v="2670"/>
    <x v="14"/>
    <s v="Revenue"/>
    <s v="Line Item"/>
    <s v="N/A"/>
    <x v="51"/>
    <x v="51"/>
    <m/>
    <m/>
    <m/>
  </r>
  <r>
    <n v="2671"/>
    <x v="14"/>
    <s v="Revenue"/>
    <s v="Total"/>
    <s v="N/A"/>
    <x v="52"/>
    <x v="52"/>
    <m/>
    <n v="190357"/>
    <m/>
  </r>
  <r>
    <n v="2672"/>
    <x v="14"/>
    <s v="Salary Expense"/>
    <s v="Line Item"/>
    <s v="Management"/>
    <x v="53"/>
    <x v="53"/>
    <n v="0.3"/>
    <n v="12222"/>
    <n v="40740"/>
  </r>
  <r>
    <n v="2673"/>
    <x v="14"/>
    <s v="Salary Expense"/>
    <s v="Line Item"/>
    <s v="Management"/>
    <x v="54"/>
    <x v="54"/>
    <n v="0.04"/>
    <n v="3253"/>
    <n v="81325"/>
  </r>
  <r>
    <n v="2674"/>
    <x v="14"/>
    <s v="Salary Expense"/>
    <s v="Line Item"/>
    <s v="Management"/>
    <x v="55"/>
    <x v="55"/>
    <m/>
    <m/>
    <e v="#DIV/0!"/>
  </r>
  <r>
    <n v="2675"/>
    <x v="14"/>
    <s v="Salary Expense"/>
    <s v="Line Item"/>
    <s v="Management"/>
    <x v="56"/>
    <x v="56"/>
    <n v="0.03"/>
    <n v="1580"/>
    <n v="52666.666666666672"/>
  </r>
  <r>
    <n v="2676"/>
    <x v="14"/>
    <s v="Salary Expense"/>
    <s v="Line Item"/>
    <s v="Direct Care"/>
    <x v="57"/>
    <x v="57"/>
    <m/>
    <m/>
    <e v="#DIV/0!"/>
  </r>
  <r>
    <n v="2677"/>
    <x v="14"/>
    <s v="Salary Expense"/>
    <s v="Line Item"/>
    <s v="Direct Care"/>
    <x v="58"/>
    <x v="58"/>
    <m/>
    <m/>
    <e v="#DIV/0!"/>
  </r>
  <r>
    <n v="2678"/>
    <x v="14"/>
    <s v="Salary Expense"/>
    <s v="Line Item"/>
    <s v="Direct Care"/>
    <x v="59"/>
    <x v="59"/>
    <m/>
    <m/>
    <e v="#DIV/0!"/>
  </r>
  <r>
    <n v="2679"/>
    <x v="14"/>
    <s v="Salary Expense"/>
    <s v="Line Item"/>
    <s v="Direct Care"/>
    <x v="60"/>
    <x v="60"/>
    <m/>
    <m/>
    <e v="#DIV/0!"/>
  </r>
  <r>
    <n v="2680"/>
    <x v="14"/>
    <s v="Salary Expense"/>
    <s v="Line Item"/>
    <s v="Direct Care"/>
    <x v="61"/>
    <x v="61"/>
    <m/>
    <m/>
    <e v="#DIV/0!"/>
  </r>
  <r>
    <n v="2681"/>
    <x v="14"/>
    <s v="Salary Expense"/>
    <s v="Line Item"/>
    <s v="Direct Care"/>
    <x v="62"/>
    <x v="62"/>
    <m/>
    <m/>
    <e v="#DIV/0!"/>
  </r>
  <r>
    <n v="2682"/>
    <x v="14"/>
    <s v="Salary Expense"/>
    <s v="Line Item"/>
    <s v="Direct Care"/>
    <x v="63"/>
    <x v="63"/>
    <m/>
    <m/>
    <e v="#DIV/0!"/>
  </r>
  <r>
    <n v="2683"/>
    <x v="14"/>
    <s v="Salary Expense"/>
    <s v="Line Item"/>
    <s v="Direct Care"/>
    <x v="64"/>
    <x v="64"/>
    <m/>
    <m/>
    <e v="#DIV/0!"/>
  </r>
  <r>
    <n v="2684"/>
    <x v="14"/>
    <s v="Salary Expense"/>
    <s v="Line Item"/>
    <s v="Direct Care"/>
    <x v="65"/>
    <x v="65"/>
    <m/>
    <m/>
    <e v="#DIV/0!"/>
  </r>
  <r>
    <n v="2685"/>
    <x v="14"/>
    <s v="Salary Expense"/>
    <s v="Line Item"/>
    <s v="Direct Care"/>
    <x v="66"/>
    <x v="66"/>
    <m/>
    <m/>
    <e v="#DIV/0!"/>
  </r>
  <r>
    <n v="2686"/>
    <x v="14"/>
    <s v="Salary Expense"/>
    <s v="Line Item"/>
    <s v="Direct Care"/>
    <x v="67"/>
    <x v="67"/>
    <m/>
    <m/>
    <e v="#DIV/0!"/>
  </r>
  <r>
    <n v="2687"/>
    <x v="14"/>
    <s v="Salary Expense"/>
    <s v="Line Item"/>
    <s v="Direct Care"/>
    <x v="68"/>
    <x v="68"/>
    <m/>
    <m/>
    <e v="#DIV/0!"/>
  </r>
  <r>
    <n v="2688"/>
    <x v="14"/>
    <s v="Salary Expense"/>
    <s v="Line Item"/>
    <s v="Direct Care"/>
    <x v="69"/>
    <x v="69"/>
    <m/>
    <m/>
    <e v="#DIV/0!"/>
  </r>
  <r>
    <n v="2689"/>
    <x v="14"/>
    <s v="Salary Expense"/>
    <s v="Line Item"/>
    <s v="Direct Care"/>
    <x v="70"/>
    <x v="70"/>
    <m/>
    <m/>
    <e v="#DIV/0!"/>
  </r>
  <r>
    <n v="2690"/>
    <x v="14"/>
    <s v="Salary Expense"/>
    <s v="Line Item"/>
    <s v="Direct Care"/>
    <x v="71"/>
    <x v="71"/>
    <m/>
    <m/>
    <e v="#DIV/0!"/>
  </r>
  <r>
    <n v="2691"/>
    <x v="14"/>
    <s v="Salary Expense"/>
    <s v="Line Item"/>
    <s v="Direct Care"/>
    <x v="72"/>
    <x v="72"/>
    <m/>
    <m/>
    <e v="#DIV/0!"/>
  </r>
  <r>
    <n v="2692"/>
    <x v="14"/>
    <s v="Salary Expense"/>
    <s v="Line Item"/>
    <s v="Direct Care"/>
    <x v="73"/>
    <x v="73"/>
    <m/>
    <m/>
    <e v="#DIV/0!"/>
  </r>
  <r>
    <n v="2693"/>
    <x v="14"/>
    <s v="Salary Expense"/>
    <s v="Line Item"/>
    <s v="Direct Care"/>
    <x v="74"/>
    <x v="74"/>
    <m/>
    <m/>
    <e v="#DIV/0!"/>
  </r>
  <r>
    <n v="2694"/>
    <x v="14"/>
    <s v="Salary Expense"/>
    <s v="Line Item"/>
    <s v="Direct Care"/>
    <x v="75"/>
    <x v="75"/>
    <m/>
    <m/>
    <e v="#DIV/0!"/>
  </r>
  <r>
    <n v="2695"/>
    <x v="14"/>
    <s v="Salary Expense"/>
    <s v="Line Item"/>
    <s v="Direct Care"/>
    <x v="76"/>
    <x v="76"/>
    <m/>
    <m/>
    <e v="#DIV/0!"/>
  </r>
  <r>
    <n v="2696"/>
    <x v="14"/>
    <s v="Salary Expense"/>
    <s v="Line Item"/>
    <s v="Direct Care"/>
    <x v="77"/>
    <x v="77"/>
    <m/>
    <m/>
    <e v="#DIV/0!"/>
  </r>
  <r>
    <n v="2697"/>
    <x v="14"/>
    <s v="Salary Expense"/>
    <s v="Line Item"/>
    <s v="Direct Care"/>
    <x v="78"/>
    <x v="78"/>
    <m/>
    <m/>
    <e v="#DIV/0!"/>
  </r>
  <r>
    <n v="2698"/>
    <x v="14"/>
    <s v="Salary Expense"/>
    <s v="Line Item"/>
    <s v="Direct Care"/>
    <x v="79"/>
    <x v="79"/>
    <m/>
    <m/>
    <e v="#DIV/0!"/>
  </r>
  <r>
    <n v="2699"/>
    <x v="14"/>
    <s v="Salary Expense"/>
    <s v="Line Item"/>
    <s v="Direct Care"/>
    <x v="80"/>
    <x v="80"/>
    <m/>
    <m/>
    <e v="#DIV/0!"/>
  </r>
  <r>
    <n v="2700"/>
    <x v="14"/>
    <s v="Salary Expense"/>
    <s v="Line Item"/>
    <s v="Direct Care"/>
    <x v="81"/>
    <x v="81"/>
    <m/>
    <m/>
    <e v="#DIV/0!"/>
  </r>
  <r>
    <n v="2701"/>
    <x v="14"/>
    <s v="Salary Expense"/>
    <s v="Line Item"/>
    <s v="Direct Care"/>
    <x v="82"/>
    <x v="82"/>
    <n v="2.17"/>
    <n v="55865"/>
    <n v="25744.239631336408"/>
  </r>
  <r>
    <n v="2702"/>
    <x v="14"/>
    <s v="Salary Expense"/>
    <s v="Line Item"/>
    <s v="Direct Care"/>
    <x v="83"/>
    <x v="83"/>
    <m/>
    <m/>
    <e v="#DIV/0!"/>
  </r>
  <r>
    <n v="2703"/>
    <x v="14"/>
    <s v="Salary Expense"/>
    <s v="Line Item"/>
    <s v="Direct Care"/>
    <x v="84"/>
    <x v="84"/>
    <m/>
    <m/>
    <e v="#DIV/0!"/>
  </r>
  <r>
    <n v="2704"/>
    <x v="14"/>
    <s v="Salary Expense"/>
    <s v="Line Item"/>
    <s v="Direct Care"/>
    <x v="85"/>
    <x v="85"/>
    <m/>
    <m/>
    <e v="#DIV/0!"/>
  </r>
  <r>
    <n v="2705"/>
    <x v="14"/>
    <s v="Salary Expense"/>
    <s v="Line Item"/>
    <s v="Direct Care"/>
    <x v="86"/>
    <x v="86"/>
    <m/>
    <m/>
    <e v="#DIV/0!"/>
  </r>
  <r>
    <n v="2706"/>
    <x v="14"/>
    <s v="Salary Expense"/>
    <s v="Line Item"/>
    <s v="Clerical/Support"/>
    <x v="87"/>
    <x v="87"/>
    <n v="0.16"/>
    <n v="3840.74"/>
    <n v="24004.624999999996"/>
  </r>
  <r>
    <n v="2707"/>
    <x v="14"/>
    <s v="Salary Expense"/>
    <s v="Line Item"/>
    <s v="Clerical/Support"/>
    <x v="88"/>
    <x v="88"/>
    <n v="0.21"/>
    <n v="5222"/>
    <n v="24866.666666666668"/>
  </r>
  <r>
    <n v="2708"/>
    <x v="14"/>
    <s v="Salary Expense"/>
    <s v="Line Item"/>
    <s v="Clerical/Support"/>
    <x v="89"/>
    <x v="89"/>
    <m/>
    <m/>
    <e v="#DIV/0!"/>
  </r>
  <r>
    <n v="2709"/>
    <x v="14"/>
    <s v="Salary Expense"/>
    <s v="Line Item"/>
    <s v="N/A"/>
    <x v="90"/>
    <x v="90"/>
    <s v="XXXXXX"/>
    <n v="42.98"/>
    <e v="#VALUE!"/>
  </r>
  <r>
    <n v="2710"/>
    <x v="14"/>
    <s v="Salary Expense"/>
    <s v="Total"/>
    <s v="N/A"/>
    <x v="91"/>
    <x v="91"/>
    <n v="2.91"/>
    <n v="82025.72"/>
    <n v="28187.532646048108"/>
  </r>
  <r>
    <n v="2711"/>
    <x v="14"/>
    <s v="Expense"/>
    <s v="Total"/>
    <s v="N/A"/>
    <x v="92"/>
    <x v="92"/>
    <n v="2.91"/>
    <n v="82025.72"/>
    <m/>
  </r>
  <r>
    <n v="2712"/>
    <x v="14"/>
    <s v="Expense"/>
    <s v="Line Item"/>
    <s v="N/A"/>
    <x v="93"/>
    <x v="93"/>
    <m/>
    <m/>
    <m/>
  </r>
  <r>
    <n v="2713"/>
    <x v="14"/>
    <s v="Expense"/>
    <s v="Line Item"/>
    <s v="N/A"/>
    <x v="94"/>
    <x v="94"/>
    <m/>
    <m/>
    <m/>
  </r>
  <r>
    <n v="2714"/>
    <x v="14"/>
    <s v="Expense"/>
    <s v="Line Item"/>
    <s v="N/A"/>
    <x v="95"/>
    <x v="95"/>
    <m/>
    <m/>
    <m/>
  </r>
  <r>
    <n v="2715"/>
    <x v="14"/>
    <s v="Expense"/>
    <s v="Line Item"/>
    <s v="N/A"/>
    <x v="96"/>
    <x v="96"/>
    <m/>
    <m/>
    <m/>
  </r>
  <r>
    <n v="2716"/>
    <x v="14"/>
    <s v="Expense"/>
    <s v="Total"/>
    <s v="N/A"/>
    <x v="97"/>
    <x v="97"/>
    <n v="0"/>
    <n v="0"/>
    <m/>
  </r>
  <r>
    <n v="2717"/>
    <x v="14"/>
    <s v="Expense"/>
    <s v="Line Item"/>
    <s v="N/A"/>
    <x v="98"/>
    <x v="98"/>
    <m/>
    <m/>
    <m/>
  </r>
  <r>
    <n v="2718"/>
    <x v="14"/>
    <s v="Expense"/>
    <s v="Total"/>
    <s v="N/A"/>
    <x v="99"/>
    <x v="99"/>
    <n v="2.91"/>
    <n v="82025.72"/>
    <m/>
  </r>
  <r>
    <n v="2719"/>
    <x v="14"/>
    <s v="Expense"/>
    <s v="Line Item"/>
    <s v="N/A"/>
    <x v="100"/>
    <x v="100"/>
    <m/>
    <n v="7751"/>
    <m/>
  </r>
  <r>
    <n v="2720"/>
    <x v="14"/>
    <s v="Expense"/>
    <s v="Line Item"/>
    <s v="N/A"/>
    <x v="101"/>
    <x v="101"/>
    <m/>
    <n v="9883"/>
    <m/>
  </r>
  <r>
    <n v="2721"/>
    <x v="14"/>
    <s v="Expense"/>
    <s v="Line Item"/>
    <s v="N/A"/>
    <x v="102"/>
    <x v="102"/>
    <m/>
    <n v="2142"/>
    <m/>
  </r>
  <r>
    <n v="2722"/>
    <x v="14"/>
    <s v="Expense"/>
    <s v="Total"/>
    <s v="N/A"/>
    <x v="103"/>
    <x v="103"/>
    <m/>
    <n v="101801.72"/>
    <m/>
  </r>
  <r>
    <n v="2723"/>
    <x v="14"/>
    <s v="Expense"/>
    <s v="Line Item"/>
    <s v="N/A"/>
    <x v="104"/>
    <x v="104"/>
    <m/>
    <n v="1939"/>
    <m/>
  </r>
  <r>
    <n v="2724"/>
    <x v="14"/>
    <s v="Expense"/>
    <s v="Line Item"/>
    <s v="N/A"/>
    <x v="105"/>
    <x v="105"/>
    <m/>
    <n v="6477"/>
    <m/>
  </r>
  <r>
    <n v="2725"/>
    <x v="14"/>
    <s v="Expense"/>
    <s v="Line Item"/>
    <s v="N/A"/>
    <x v="106"/>
    <x v="106"/>
    <m/>
    <n v="7065"/>
    <m/>
  </r>
  <r>
    <n v="2726"/>
    <x v="14"/>
    <s v="Expense"/>
    <s v="Line Item"/>
    <s v="N/A"/>
    <x v="107"/>
    <x v="107"/>
    <m/>
    <n v="924"/>
    <m/>
  </r>
  <r>
    <n v="2727"/>
    <x v="14"/>
    <s v="Expense"/>
    <s v="Total"/>
    <s v="N/A"/>
    <x v="108"/>
    <x v="108"/>
    <m/>
    <n v="16405"/>
    <m/>
  </r>
  <r>
    <n v="2728"/>
    <x v="14"/>
    <s v="Expense"/>
    <s v="Line Item"/>
    <s v="N/A"/>
    <x v="109"/>
    <x v="109"/>
    <m/>
    <m/>
    <m/>
  </r>
  <r>
    <n v="2729"/>
    <x v="14"/>
    <s v="Expense"/>
    <s v="Line Item"/>
    <s v="N/A"/>
    <x v="110"/>
    <x v="110"/>
    <m/>
    <m/>
    <m/>
  </r>
  <r>
    <n v="2730"/>
    <x v="14"/>
    <s v="Expense"/>
    <s v="Line Item"/>
    <s v="N/A"/>
    <x v="111"/>
    <x v="111"/>
    <m/>
    <m/>
    <m/>
  </r>
  <r>
    <n v="2731"/>
    <x v="14"/>
    <s v="Expense"/>
    <s v="Line Item"/>
    <s v="N/A"/>
    <x v="112"/>
    <x v="112"/>
    <m/>
    <m/>
    <m/>
  </r>
  <r>
    <n v="2732"/>
    <x v="14"/>
    <s v="Expense"/>
    <s v="Line Item"/>
    <s v="N/A"/>
    <x v="113"/>
    <x v="113"/>
    <m/>
    <n v="525"/>
    <m/>
  </r>
  <r>
    <n v="2733"/>
    <x v="14"/>
    <s v="Expense"/>
    <s v="Line Item"/>
    <s v="N/A"/>
    <x v="114"/>
    <x v="114"/>
    <m/>
    <n v="7365"/>
    <m/>
  </r>
  <r>
    <n v="2734"/>
    <x v="14"/>
    <s v="Expense"/>
    <s v="Line Item"/>
    <s v="N/A"/>
    <x v="115"/>
    <x v="115"/>
    <m/>
    <n v="592"/>
    <m/>
  </r>
  <r>
    <n v="2735"/>
    <x v="14"/>
    <s v="Expense"/>
    <s v="Line Item"/>
    <s v="N/A"/>
    <x v="116"/>
    <x v="116"/>
    <m/>
    <m/>
    <m/>
  </r>
  <r>
    <n v="2736"/>
    <x v="14"/>
    <s v="Expense"/>
    <s v="Line Item"/>
    <s v="N/A"/>
    <x v="117"/>
    <x v="117"/>
    <m/>
    <n v="133"/>
    <m/>
  </r>
  <r>
    <n v="2737"/>
    <x v="14"/>
    <s v="Expense"/>
    <s v="Line Item"/>
    <s v="N/A"/>
    <x v="118"/>
    <x v="118"/>
    <m/>
    <n v="165"/>
    <m/>
  </r>
  <r>
    <n v="2738"/>
    <x v="14"/>
    <s v="Expense"/>
    <s v="Line Item"/>
    <s v="N/A"/>
    <x v="119"/>
    <x v="119"/>
    <m/>
    <m/>
    <m/>
  </r>
  <r>
    <n v="2739"/>
    <x v="14"/>
    <s v="Expense"/>
    <s v="Line Item"/>
    <s v="N/A"/>
    <x v="120"/>
    <x v="120"/>
    <m/>
    <n v="1378"/>
    <m/>
  </r>
  <r>
    <n v="2740"/>
    <x v="14"/>
    <s v="Expense"/>
    <s v="Line Item"/>
    <s v="N/A"/>
    <x v="121"/>
    <x v="121"/>
    <m/>
    <m/>
    <m/>
  </r>
  <r>
    <n v="2741"/>
    <x v="14"/>
    <s v="Expense"/>
    <s v="Line Item"/>
    <s v="N/A"/>
    <x v="122"/>
    <x v="122"/>
    <m/>
    <m/>
    <m/>
  </r>
  <r>
    <n v="2742"/>
    <x v="14"/>
    <s v="Expense"/>
    <s v="Line Item"/>
    <s v="N/A"/>
    <x v="123"/>
    <x v="123"/>
    <m/>
    <m/>
    <m/>
  </r>
  <r>
    <n v="2743"/>
    <x v="14"/>
    <s v="Expense"/>
    <s v="Line Item"/>
    <s v="N/A"/>
    <x v="124"/>
    <x v="124"/>
    <m/>
    <n v="3890"/>
    <m/>
  </r>
  <r>
    <n v="2744"/>
    <x v="14"/>
    <s v="Expense"/>
    <s v="Line Item"/>
    <s v="N/A"/>
    <x v="125"/>
    <x v="125"/>
    <m/>
    <m/>
    <m/>
  </r>
  <r>
    <n v="2745"/>
    <x v="14"/>
    <s v="Expense"/>
    <s v="Line Item"/>
    <s v="N/A"/>
    <x v="126"/>
    <x v="126"/>
    <m/>
    <m/>
    <m/>
  </r>
  <r>
    <n v="2746"/>
    <x v="14"/>
    <s v="Expense"/>
    <s v="Total"/>
    <s v="N/A"/>
    <x v="127"/>
    <x v="127"/>
    <m/>
    <n v="14048"/>
    <m/>
  </r>
  <r>
    <n v="2747"/>
    <x v="14"/>
    <s v="Expense"/>
    <s v="Line Item"/>
    <s v="N/A"/>
    <x v="128"/>
    <x v="128"/>
    <m/>
    <n v="124"/>
    <m/>
  </r>
  <r>
    <n v="2748"/>
    <x v="14"/>
    <s v="Expense"/>
    <s v="Line Item"/>
    <s v="N/A"/>
    <x v="129"/>
    <x v="129"/>
    <m/>
    <m/>
    <m/>
  </r>
  <r>
    <n v="2749"/>
    <x v="14"/>
    <s v="Expense"/>
    <s v="Line Item"/>
    <s v="N/A"/>
    <x v="130"/>
    <x v="130"/>
    <m/>
    <n v="67"/>
    <m/>
  </r>
  <r>
    <n v="2750"/>
    <x v="14"/>
    <s v="Expense"/>
    <s v="Line Item"/>
    <s v="N/A"/>
    <x v="131"/>
    <x v="131"/>
    <m/>
    <n v="10325"/>
    <m/>
  </r>
  <r>
    <n v="2751"/>
    <x v="14"/>
    <s v="Expense"/>
    <s v="Line Item"/>
    <s v="N/A"/>
    <x v="132"/>
    <x v="132"/>
    <m/>
    <m/>
    <m/>
  </r>
  <r>
    <n v="2752"/>
    <x v="14"/>
    <s v="Expense"/>
    <s v="Line Item"/>
    <s v="N/A"/>
    <x v="133"/>
    <x v="133"/>
    <m/>
    <m/>
    <m/>
  </r>
  <r>
    <n v="2753"/>
    <x v="14"/>
    <s v="Expense"/>
    <s v="Total"/>
    <s v="N/A"/>
    <x v="134"/>
    <x v="134"/>
    <m/>
    <n v="10516"/>
    <m/>
  </r>
  <r>
    <n v="2754"/>
    <x v="14"/>
    <s v="Expense"/>
    <s v="Line Item"/>
    <s v="N/A"/>
    <x v="135"/>
    <x v="135"/>
    <m/>
    <n v="32341.233251898182"/>
    <m/>
  </r>
  <r>
    <n v="2755"/>
    <x v="14"/>
    <s v="Expense"/>
    <s v="Total"/>
    <s v="N/A"/>
    <x v="136"/>
    <x v="136"/>
    <m/>
    <n v="175111.95325189817"/>
    <m/>
  </r>
  <r>
    <n v="2756"/>
    <x v="14"/>
    <s v="Expense"/>
    <s v="Line Item"/>
    <s v="N/A"/>
    <x v="137"/>
    <x v="137"/>
    <m/>
    <m/>
    <m/>
  </r>
  <r>
    <n v="2757"/>
    <x v="14"/>
    <s v="Expense"/>
    <s v="Line Item"/>
    <s v="N/A"/>
    <x v="138"/>
    <x v="138"/>
    <m/>
    <m/>
    <m/>
  </r>
  <r>
    <n v="2758"/>
    <x v="14"/>
    <s v="Expense"/>
    <s v="Total"/>
    <s v="N/A"/>
    <x v="139"/>
    <x v="139"/>
    <m/>
    <n v="175111.95325189817"/>
    <m/>
  </r>
  <r>
    <n v="2759"/>
    <x v="14"/>
    <s v="Expense"/>
    <s v="Total"/>
    <s v="N/A"/>
    <x v="140"/>
    <x v="140"/>
    <m/>
    <n v="190357"/>
    <m/>
  </r>
  <r>
    <n v="2760"/>
    <x v="14"/>
    <s v="Expense"/>
    <s v="Line Item"/>
    <s v="N/A"/>
    <x v="141"/>
    <x v="141"/>
    <m/>
    <n v="15245.046748101828"/>
    <m/>
  </r>
  <r>
    <n v="2761"/>
    <x v="14"/>
    <s v="Non-Reimbursable"/>
    <s v="Line Item"/>
    <s v="N/A"/>
    <x v="142"/>
    <x v="142"/>
    <m/>
    <m/>
    <m/>
  </r>
  <r>
    <n v="2762"/>
    <x v="14"/>
    <s v="Non-Reimbursable"/>
    <s v="Line Item"/>
    <s v="N/A"/>
    <x v="143"/>
    <x v="143"/>
    <m/>
    <m/>
    <m/>
  </r>
  <r>
    <n v="2763"/>
    <x v="14"/>
    <s v="Non-Reimbursable"/>
    <s v="Line Item"/>
    <s v="N/A"/>
    <x v="144"/>
    <x v="144"/>
    <m/>
    <m/>
    <m/>
  </r>
  <r>
    <n v="2764"/>
    <x v="14"/>
    <s v="Non-Reimbursable"/>
    <s v="Line Item"/>
    <s v="N/A"/>
    <x v="145"/>
    <x v="145"/>
    <m/>
    <m/>
    <m/>
  </r>
  <r>
    <n v="2765"/>
    <x v="14"/>
    <s v="Non-Reimbursable"/>
    <s v="Line Item"/>
    <s v="N/A"/>
    <x v="146"/>
    <x v="146"/>
    <m/>
    <m/>
    <m/>
  </r>
  <r>
    <n v="2766"/>
    <x v="14"/>
    <s v="Non-Reimbursable"/>
    <s v="Line Item"/>
    <s v="N/A"/>
    <x v="147"/>
    <x v="147"/>
    <m/>
    <m/>
    <m/>
  </r>
  <r>
    <n v="2767"/>
    <x v="14"/>
    <s v="Non-Reimbursable"/>
    <s v="Line Item"/>
    <s v="N/A"/>
    <x v="148"/>
    <x v="148"/>
    <m/>
    <m/>
    <m/>
  </r>
  <r>
    <n v="2768"/>
    <x v="14"/>
    <s v="Non-Reimbursable"/>
    <s v="Total"/>
    <s v="N/A"/>
    <x v="149"/>
    <x v="149"/>
    <m/>
    <n v="0"/>
    <m/>
  </r>
  <r>
    <n v="2769"/>
    <x v="14"/>
    <s v="Non-Reimbursable"/>
    <s v="Total"/>
    <s v="N/A"/>
    <x v="150"/>
    <x v="150"/>
    <m/>
    <n v="0"/>
    <m/>
  </r>
  <r>
    <n v="2770"/>
    <x v="14"/>
    <s v="Non-Reimbursable"/>
    <s v="Line Item"/>
    <s v="N/A"/>
    <x v="151"/>
    <x v="151"/>
    <m/>
    <n v="0"/>
    <m/>
  </r>
  <r>
    <n v="2771"/>
    <x v="14"/>
    <s v="Non-Reimbursable"/>
    <s v="Line Item"/>
    <s v="N/A"/>
    <x v="152"/>
    <x v="152"/>
    <m/>
    <m/>
    <m/>
  </r>
  <r>
    <n v="2772"/>
    <x v="14"/>
    <s v="Non-Reimbursable"/>
    <s v="Line Item"/>
    <s v="N/A"/>
    <x v="153"/>
    <x v="153"/>
    <m/>
    <n v="0"/>
    <m/>
  </r>
  <r>
    <n v="2773"/>
    <x v="15"/>
    <s v="Revenue"/>
    <s v="Line Item"/>
    <s v="N/A"/>
    <x v="0"/>
    <x v="0"/>
    <m/>
    <m/>
    <m/>
  </r>
  <r>
    <n v="2774"/>
    <x v="15"/>
    <s v="Revenue"/>
    <s v="Line Item"/>
    <s v="N/A"/>
    <x v="1"/>
    <x v="1"/>
    <m/>
    <m/>
    <m/>
  </r>
  <r>
    <n v="2775"/>
    <x v="15"/>
    <s v="Revenue"/>
    <s v="Line Item"/>
    <s v="N/A"/>
    <x v="2"/>
    <x v="2"/>
    <m/>
    <m/>
    <m/>
  </r>
  <r>
    <n v="2776"/>
    <x v="15"/>
    <s v="Revenue"/>
    <s v="Total"/>
    <s v="N/A"/>
    <x v="3"/>
    <x v="3"/>
    <m/>
    <n v="0"/>
    <m/>
  </r>
  <r>
    <n v="2777"/>
    <x v="15"/>
    <s v="Revenue"/>
    <s v="Line Item"/>
    <s v="N/A"/>
    <x v="4"/>
    <x v="4"/>
    <m/>
    <m/>
    <m/>
  </r>
  <r>
    <n v="2778"/>
    <x v="15"/>
    <s v="Revenue"/>
    <s v="Line Item"/>
    <s v="N/A"/>
    <x v="5"/>
    <x v="5"/>
    <m/>
    <m/>
    <m/>
  </r>
  <r>
    <n v="2779"/>
    <x v="15"/>
    <s v="Revenue"/>
    <s v="Total"/>
    <s v="N/A"/>
    <x v="6"/>
    <x v="6"/>
    <m/>
    <n v="0"/>
    <m/>
  </r>
  <r>
    <n v="2780"/>
    <x v="15"/>
    <s v="Revenue"/>
    <s v="Line Item"/>
    <s v="N/A"/>
    <x v="7"/>
    <x v="7"/>
    <m/>
    <m/>
    <m/>
  </r>
  <r>
    <n v="2781"/>
    <x v="15"/>
    <s v="Revenue"/>
    <s v="Line Item"/>
    <s v="N/A"/>
    <x v="8"/>
    <x v="8"/>
    <m/>
    <m/>
    <m/>
  </r>
  <r>
    <n v="2782"/>
    <x v="15"/>
    <s v="Revenue"/>
    <s v="Line Item"/>
    <s v="N/A"/>
    <x v="9"/>
    <x v="9"/>
    <m/>
    <m/>
    <m/>
  </r>
  <r>
    <n v="2783"/>
    <x v="15"/>
    <s v="Revenue"/>
    <s v="Line Item"/>
    <s v="N/A"/>
    <x v="10"/>
    <x v="10"/>
    <m/>
    <n v="96459"/>
    <m/>
  </r>
  <r>
    <n v="2784"/>
    <x v="15"/>
    <s v="Revenue"/>
    <s v="Line Item"/>
    <s v="N/A"/>
    <x v="11"/>
    <x v="11"/>
    <m/>
    <m/>
    <m/>
  </r>
  <r>
    <n v="2785"/>
    <x v="15"/>
    <s v="Revenue"/>
    <s v="Line Item"/>
    <s v="N/A"/>
    <x v="12"/>
    <x v="12"/>
    <m/>
    <m/>
    <m/>
  </r>
  <r>
    <n v="2786"/>
    <x v="15"/>
    <s v="Revenue"/>
    <s v="Line Item"/>
    <s v="N/A"/>
    <x v="13"/>
    <x v="13"/>
    <m/>
    <m/>
    <m/>
  </r>
  <r>
    <n v="2787"/>
    <x v="15"/>
    <s v="Revenue"/>
    <s v="Line Item"/>
    <s v="N/A"/>
    <x v="14"/>
    <x v="14"/>
    <m/>
    <m/>
    <m/>
  </r>
  <r>
    <n v="2788"/>
    <x v="15"/>
    <s v="Revenue"/>
    <s v="Line Item"/>
    <s v="N/A"/>
    <x v="15"/>
    <x v="15"/>
    <m/>
    <m/>
    <m/>
  </r>
  <r>
    <n v="2789"/>
    <x v="15"/>
    <s v="Revenue"/>
    <s v="Line Item"/>
    <s v="N/A"/>
    <x v="16"/>
    <x v="16"/>
    <m/>
    <m/>
    <m/>
  </r>
  <r>
    <n v="2790"/>
    <x v="15"/>
    <s v="Revenue"/>
    <s v="Line Item"/>
    <s v="N/A"/>
    <x v="17"/>
    <x v="17"/>
    <m/>
    <m/>
    <m/>
  </r>
  <r>
    <n v="2791"/>
    <x v="15"/>
    <s v="Revenue"/>
    <s v="Line Item"/>
    <s v="N/A"/>
    <x v="18"/>
    <x v="18"/>
    <m/>
    <m/>
    <m/>
  </r>
  <r>
    <n v="2792"/>
    <x v="15"/>
    <s v="Revenue"/>
    <s v="Line Item"/>
    <s v="N/A"/>
    <x v="19"/>
    <x v="19"/>
    <m/>
    <m/>
    <m/>
  </r>
  <r>
    <n v="2793"/>
    <x v="15"/>
    <s v="Revenue"/>
    <s v="Line Item"/>
    <s v="N/A"/>
    <x v="20"/>
    <x v="20"/>
    <m/>
    <m/>
    <m/>
  </r>
  <r>
    <n v="2794"/>
    <x v="15"/>
    <s v="Revenue"/>
    <s v="Line Item"/>
    <s v="N/A"/>
    <x v="21"/>
    <x v="21"/>
    <m/>
    <m/>
    <m/>
  </r>
  <r>
    <n v="2795"/>
    <x v="15"/>
    <s v="Revenue"/>
    <s v="Line Item"/>
    <s v="N/A"/>
    <x v="22"/>
    <x v="22"/>
    <m/>
    <m/>
    <m/>
  </r>
  <r>
    <n v="2796"/>
    <x v="15"/>
    <s v="Revenue"/>
    <s v="Line Item"/>
    <s v="N/A"/>
    <x v="23"/>
    <x v="23"/>
    <m/>
    <m/>
    <m/>
  </r>
  <r>
    <n v="2797"/>
    <x v="15"/>
    <s v="Revenue"/>
    <s v="Line Item"/>
    <s v="N/A"/>
    <x v="24"/>
    <x v="24"/>
    <m/>
    <m/>
    <m/>
  </r>
  <r>
    <n v="2798"/>
    <x v="15"/>
    <s v="Revenue"/>
    <s v="Line Item"/>
    <s v="N/A"/>
    <x v="25"/>
    <x v="25"/>
    <m/>
    <m/>
    <m/>
  </r>
  <r>
    <n v="2799"/>
    <x v="15"/>
    <s v="Revenue"/>
    <s v="Line Item"/>
    <s v="N/A"/>
    <x v="26"/>
    <x v="26"/>
    <m/>
    <m/>
    <m/>
  </r>
  <r>
    <n v="2800"/>
    <x v="15"/>
    <s v="Revenue"/>
    <s v="Line Item"/>
    <s v="N/A"/>
    <x v="27"/>
    <x v="27"/>
    <m/>
    <m/>
    <m/>
  </r>
  <r>
    <n v="2801"/>
    <x v="15"/>
    <s v="Revenue"/>
    <s v="Line Item"/>
    <s v="N/A"/>
    <x v="28"/>
    <x v="28"/>
    <m/>
    <n v="944"/>
    <m/>
  </r>
  <r>
    <n v="2802"/>
    <x v="15"/>
    <s v="Revenue"/>
    <s v="Line Item"/>
    <s v="N/A"/>
    <x v="29"/>
    <x v="29"/>
    <m/>
    <m/>
    <m/>
  </r>
  <r>
    <n v="2803"/>
    <x v="15"/>
    <s v="Revenue"/>
    <s v="Line Item"/>
    <s v="N/A"/>
    <x v="30"/>
    <x v="30"/>
    <m/>
    <m/>
    <m/>
  </r>
  <r>
    <n v="2804"/>
    <x v="15"/>
    <s v="Revenue"/>
    <s v="Line Item"/>
    <s v="N/A"/>
    <x v="31"/>
    <x v="31"/>
    <m/>
    <m/>
    <m/>
  </r>
  <r>
    <n v="2805"/>
    <x v="15"/>
    <s v="Revenue"/>
    <s v="Line Item"/>
    <s v="N/A"/>
    <x v="32"/>
    <x v="32"/>
    <m/>
    <m/>
    <m/>
  </r>
  <r>
    <n v="2806"/>
    <x v="15"/>
    <s v="Revenue"/>
    <s v="Line Item"/>
    <s v="N/A"/>
    <x v="33"/>
    <x v="33"/>
    <m/>
    <m/>
    <m/>
  </r>
  <r>
    <n v="2807"/>
    <x v="15"/>
    <s v="Revenue"/>
    <s v="Line Item"/>
    <s v="N/A"/>
    <x v="34"/>
    <x v="34"/>
    <m/>
    <m/>
    <m/>
  </r>
  <r>
    <n v="2808"/>
    <x v="15"/>
    <s v="Revenue"/>
    <s v="Line Item"/>
    <s v="N/A"/>
    <x v="35"/>
    <x v="35"/>
    <m/>
    <m/>
    <m/>
  </r>
  <r>
    <n v="2809"/>
    <x v="15"/>
    <s v="Revenue"/>
    <s v="Line Item"/>
    <s v="N/A"/>
    <x v="36"/>
    <x v="36"/>
    <m/>
    <m/>
    <m/>
  </r>
  <r>
    <n v="2810"/>
    <x v="15"/>
    <s v="Revenue"/>
    <s v="Line Item"/>
    <s v="N/A"/>
    <x v="37"/>
    <x v="37"/>
    <m/>
    <m/>
    <m/>
  </r>
  <r>
    <n v="2811"/>
    <x v="15"/>
    <s v="Revenue"/>
    <s v="Line Item"/>
    <s v="N/A"/>
    <x v="38"/>
    <x v="38"/>
    <m/>
    <m/>
    <m/>
  </r>
  <r>
    <n v="2812"/>
    <x v="15"/>
    <s v="Revenue"/>
    <s v="Line Item"/>
    <s v="N/A"/>
    <x v="39"/>
    <x v="39"/>
    <m/>
    <m/>
    <m/>
  </r>
  <r>
    <n v="2813"/>
    <x v="15"/>
    <s v="Revenue"/>
    <s v="Line Item"/>
    <s v="N/A"/>
    <x v="40"/>
    <x v="40"/>
    <m/>
    <m/>
    <m/>
  </r>
  <r>
    <n v="2814"/>
    <x v="15"/>
    <s v="Revenue"/>
    <s v="Line Item"/>
    <s v="N/A"/>
    <x v="41"/>
    <x v="41"/>
    <m/>
    <m/>
    <m/>
  </r>
  <r>
    <n v="2815"/>
    <x v="15"/>
    <s v="Revenue"/>
    <s v="Total"/>
    <s v="N/A"/>
    <x v="42"/>
    <x v="42"/>
    <m/>
    <n v="97403"/>
    <m/>
  </r>
  <r>
    <n v="2816"/>
    <x v="15"/>
    <s v="Revenue"/>
    <s v="Line Item"/>
    <s v="N/A"/>
    <x v="43"/>
    <x v="43"/>
    <m/>
    <m/>
    <m/>
  </r>
  <r>
    <n v="2817"/>
    <x v="15"/>
    <s v="Revenue"/>
    <s v="Line Item"/>
    <s v="N/A"/>
    <x v="44"/>
    <x v="44"/>
    <m/>
    <m/>
    <m/>
  </r>
  <r>
    <n v="2818"/>
    <x v="15"/>
    <s v="Revenue"/>
    <s v="Line Item"/>
    <s v="N/A"/>
    <x v="45"/>
    <x v="45"/>
    <m/>
    <m/>
    <m/>
  </r>
  <r>
    <n v="2819"/>
    <x v="15"/>
    <s v="Revenue"/>
    <s v="Line Item"/>
    <s v="N/A"/>
    <x v="46"/>
    <x v="46"/>
    <m/>
    <m/>
    <m/>
  </r>
  <r>
    <n v="2820"/>
    <x v="15"/>
    <s v="Revenue"/>
    <s v="Line Item"/>
    <s v="N/A"/>
    <x v="47"/>
    <x v="47"/>
    <m/>
    <m/>
    <m/>
  </r>
  <r>
    <n v="2821"/>
    <x v="15"/>
    <s v="Revenue"/>
    <s v="Line Item"/>
    <s v="N/A"/>
    <x v="48"/>
    <x v="48"/>
    <m/>
    <m/>
    <m/>
  </r>
  <r>
    <n v="2822"/>
    <x v="15"/>
    <s v="Revenue"/>
    <s v="Line Item"/>
    <s v="N/A"/>
    <x v="49"/>
    <x v="49"/>
    <m/>
    <m/>
    <m/>
  </r>
  <r>
    <n v="2823"/>
    <x v="15"/>
    <s v="Revenue"/>
    <s v="Line Item"/>
    <s v="N/A"/>
    <x v="50"/>
    <x v="50"/>
    <m/>
    <m/>
    <m/>
  </r>
  <r>
    <n v="2824"/>
    <x v="15"/>
    <s v="Revenue"/>
    <s v="Line Item"/>
    <s v="N/A"/>
    <x v="51"/>
    <x v="51"/>
    <m/>
    <m/>
    <m/>
  </r>
  <r>
    <n v="2825"/>
    <x v="15"/>
    <s v="Revenue"/>
    <s v="Total"/>
    <s v="N/A"/>
    <x v="52"/>
    <x v="52"/>
    <m/>
    <n v="97403"/>
    <m/>
  </r>
  <r>
    <n v="2826"/>
    <x v="15"/>
    <s v="Salary Expense"/>
    <s v="Line Item"/>
    <s v="Management"/>
    <x v="53"/>
    <x v="53"/>
    <m/>
    <m/>
    <e v="#DIV/0!"/>
  </r>
  <r>
    <n v="2827"/>
    <x v="15"/>
    <s v="Salary Expense"/>
    <s v="Line Item"/>
    <s v="Management"/>
    <x v="54"/>
    <x v="54"/>
    <n v="0.13"/>
    <n v="4614"/>
    <n v="35492.307692307688"/>
  </r>
  <r>
    <n v="2828"/>
    <x v="15"/>
    <s v="Salary Expense"/>
    <s v="Line Item"/>
    <s v="Management"/>
    <x v="55"/>
    <x v="55"/>
    <m/>
    <m/>
    <e v="#DIV/0!"/>
  </r>
  <r>
    <n v="2829"/>
    <x v="15"/>
    <s v="Salary Expense"/>
    <s v="Line Item"/>
    <s v="Management"/>
    <x v="56"/>
    <x v="56"/>
    <m/>
    <m/>
    <e v="#DIV/0!"/>
  </r>
  <r>
    <n v="2830"/>
    <x v="15"/>
    <s v="Salary Expense"/>
    <s v="Line Item"/>
    <s v="Direct Care"/>
    <x v="57"/>
    <x v="57"/>
    <m/>
    <m/>
    <e v="#DIV/0!"/>
  </r>
  <r>
    <n v="2831"/>
    <x v="15"/>
    <s v="Salary Expense"/>
    <s v="Line Item"/>
    <s v="Direct Care"/>
    <x v="58"/>
    <x v="58"/>
    <m/>
    <m/>
    <e v="#DIV/0!"/>
  </r>
  <r>
    <n v="2832"/>
    <x v="15"/>
    <s v="Salary Expense"/>
    <s v="Line Item"/>
    <s v="Direct Care"/>
    <x v="59"/>
    <x v="59"/>
    <m/>
    <m/>
    <e v="#DIV/0!"/>
  </r>
  <r>
    <n v="2833"/>
    <x v="15"/>
    <s v="Salary Expense"/>
    <s v="Line Item"/>
    <s v="Direct Care"/>
    <x v="60"/>
    <x v="60"/>
    <m/>
    <m/>
    <e v="#DIV/0!"/>
  </r>
  <r>
    <n v="2834"/>
    <x v="15"/>
    <s v="Salary Expense"/>
    <s v="Line Item"/>
    <s v="Direct Care"/>
    <x v="61"/>
    <x v="61"/>
    <m/>
    <m/>
    <e v="#DIV/0!"/>
  </r>
  <r>
    <n v="2835"/>
    <x v="15"/>
    <s v="Salary Expense"/>
    <s v="Line Item"/>
    <s v="Direct Care"/>
    <x v="62"/>
    <x v="62"/>
    <m/>
    <m/>
    <e v="#DIV/0!"/>
  </r>
  <r>
    <n v="2836"/>
    <x v="15"/>
    <s v="Salary Expense"/>
    <s v="Line Item"/>
    <s v="Direct Care"/>
    <x v="63"/>
    <x v="63"/>
    <m/>
    <m/>
    <e v="#DIV/0!"/>
  </r>
  <r>
    <n v="2837"/>
    <x v="15"/>
    <s v="Salary Expense"/>
    <s v="Line Item"/>
    <s v="Direct Care"/>
    <x v="64"/>
    <x v="64"/>
    <m/>
    <m/>
    <e v="#DIV/0!"/>
  </r>
  <r>
    <n v="2838"/>
    <x v="15"/>
    <s v="Salary Expense"/>
    <s v="Line Item"/>
    <s v="Direct Care"/>
    <x v="65"/>
    <x v="65"/>
    <m/>
    <m/>
    <e v="#DIV/0!"/>
  </r>
  <r>
    <n v="2839"/>
    <x v="15"/>
    <s v="Salary Expense"/>
    <s v="Line Item"/>
    <s v="Direct Care"/>
    <x v="66"/>
    <x v="66"/>
    <m/>
    <m/>
    <e v="#DIV/0!"/>
  </r>
  <r>
    <n v="2840"/>
    <x v="15"/>
    <s v="Salary Expense"/>
    <s v="Line Item"/>
    <s v="Direct Care"/>
    <x v="67"/>
    <x v="67"/>
    <m/>
    <m/>
    <e v="#DIV/0!"/>
  </r>
  <r>
    <n v="2841"/>
    <x v="15"/>
    <s v="Salary Expense"/>
    <s v="Line Item"/>
    <s v="Direct Care"/>
    <x v="68"/>
    <x v="68"/>
    <m/>
    <m/>
    <e v="#DIV/0!"/>
  </r>
  <r>
    <n v="2842"/>
    <x v="15"/>
    <s v="Salary Expense"/>
    <s v="Line Item"/>
    <s v="Direct Care"/>
    <x v="69"/>
    <x v="69"/>
    <m/>
    <m/>
    <e v="#DIV/0!"/>
  </r>
  <r>
    <n v="2843"/>
    <x v="15"/>
    <s v="Salary Expense"/>
    <s v="Line Item"/>
    <s v="Direct Care"/>
    <x v="70"/>
    <x v="70"/>
    <m/>
    <m/>
    <e v="#DIV/0!"/>
  </r>
  <r>
    <n v="2844"/>
    <x v="15"/>
    <s v="Salary Expense"/>
    <s v="Line Item"/>
    <s v="Direct Care"/>
    <x v="71"/>
    <x v="71"/>
    <m/>
    <m/>
    <e v="#DIV/0!"/>
  </r>
  <r>
    <n v="2845"/>
    <x v="15"/>
    <s v="Salary Expense"/>
    <s v="Line Item"/>
    <s v="Direct Care"/>
    <x v="72"/>
    <x v="72"/>
    <m/>
    <m/>
    <e v="#DIV/0!"/>
  </r>
  <r>
    <n v="2846"/>
    <x v="15"/>
    <s v="Salary Expense"/>
    <s v="Line Item"/>
    <s v="Direct Care"/>
    <x v="73"/>
    <x v="73"/>
    <m/>
    <m/>
    <e v="#DIV/0!"/>
  </r>
  <r>
    <n v="2847"/>
    <x v="15"/>
    <s v="Salary Expense"/>
    <s v="Line Item"/>
    <s v="Direct Care"/>
    <x v="74"/>
    <x v="74"/>
    <m/>
    <m/>
    <e v="#DIV/0!"/>
  </r>
  <r>
    <n v="2848"/>
    <x v="15"/>
    <s v="Salary Expense"/>
    <s v="Line Item"/>
    <s v="Direct Care"/>
    <x v="75"/>
    <x v="75"/>
    <m/>
    <m/>
    <e v="#DIV/0!"/>
  </r>
  <r>
    <n v="2849"/>
    <x v="15"/>
    <s v="Salary Expense"/>
    <s v="Line Item"/>
    <s v="Direct Care"/>
    <x v="76"/>
    <x v="76"/>
    <m/>
    <m/>
    <e v="#DIV/0!"/>
  </r>
  <r>
    <n v="2850"/>
    <x v="15"/>
    <s v="Salary Expense"/>
    <s v="Line Item"/>
    <s v="Direct Care"/>
    <x v="77"/>
    <x v="77"/>
    <m/>
    <m/>
    <e v="#DIV/0!"/>
  </r>
  <r>
    <n v="2851"/>
    <x v="15"/>
    <s v="Salary Expense"/>
    <s v="Line Item"/>
    <s v="Direct Care"/>
    <x v="78"/>
    <x v="78"/>
    <m/>
    <m/>
    <e v="#DIV/0!"/>
  </r>
  <r>
    <n v="2852"/>
    <x v="15"/>
    <s v="Salary Expense"/>
    <s v="Line Item"/>
    <s v="Direct Care"/>
    <x v="79"/>
    <x v="79"/>
    <m/>
    <m/>
    <e v="#DIV/0!"/>
  </r>
  <r>
    <n v="2853"/>
    <x v="15"/>
    <s v="Salary Expense"/>
    <s v="Line Item"/>
    <s v="Direct Care"/>
    <x v="80"/>
    <x v="80"/>
    <m/>
    <m/>
    <e v="#DIV/0!"/>
  </r>
  <r>
    <n v="2854"/>
    <x v="15"/>
    <s v="Salary Expense"/>
    <s v="Line Item"/>
    <s v="Direct Care"/>
    <x v="81"/>
    <x v="81"/>
    <m/>
    <m/>
    <e v="#DIV/0!"/>
  </r>
  <r>
    <n v="2855"/>
    <x v="15"/>
    <s v="Salary Expense"/>
    <s v="Line Item"/>
    <s v="Direct Care"/>
    <x v="82"/>
    <x v="82"/>
    <n v="0.01"/>
    <n v="287"/>
    <n v="28700"/>
  </r>
  <r>
    <n v="2856"/>
    <x v="15"/>
    <s v="Salary Expense"/>
    <s v="Line Item"/>
    <s v="Direct Care"/>
    <x v="83"/>
    <x v="83"/>
    <m/>
    <m/>
    <e v="#DIV/0!"/>
  </r>
  <r>
    <n v="2857"/>
    <x v="15"/>
    <s v="Salary Expense"/>
    <s v="Line Item"/>
    <s v="Direct Care"/>
    <x v="84"/>
    <x v="84"/>
    <n v="1"/>
    <n v="36942"/>
    <n v="36942"/>
  </r>
  <r>
    <n v="2858"/>
    <x v="15"/>
    <s v="Salary Expense"/>
    <s v="Line Item"/>
    <s v="Direct Care"/>
    <x v="85"/>
    <x v="85"/>
    <n v="0.32"/>
    <n v="11329"/>
    <n v="35403.125"/>
  </r>
  <r>
    <n v="2859"/>
    <x v="15"/>
    <s v="Salary Expense"/>
    <s v="Line Item"/>
    <s v="Direct Care"/>
    <x v="86"/>
    <x v="86"/>
    <m/>
    <m/>
    <e v="#DIV/0!"/>
  </r>
  <r>
    <n v="2860"/>
    <x v="15"/>
    <s v="Salary Expense"/>
    <s v="Line Item"/>
    <s v="Clerical/Support"/>
    <x v="87"/>
    <x v="87"/>
    <m/>
    <m/>
    <e v="#DIV/0!"/>
  </r>
  <r>
    <n v="2861"/>
    <x v="15"/>
    <s v="Salary Expense"/>
    <s v="Line Item"/>
    <s v="Clerical/Support"/>
    <x v="88"/>
    <x v="88"/>
    <m/>
    <m/>
    <e v="#DIV/0!"/>
  </r>
  <r>
    <n v="2862"/>
    <x v="15"/>
    <s v="Salary Expense"/>
    <s v="Line Item"/>
    <s v="Clerical/Support"/>
    <x v="89"/>
    <x v="89"/>
    <m/>
    <m/>
    <e v="#DIV/0!"/>
  </r>
  <r>
    <n v="2863"/>
    <x v="15"/>
    <s v="Salary Expense"/>
    <s v="Line Item"/>
    <s v="N/A"/>
    <x v="90"/>
    <x v="90"/>
    <s v="XXXXXX"/>
    <m/>
    <e v="#VALUE!"/>
  </r>
  <r>
    <n v="2864"/>
    <x v="15"/>
    <s v="Salary Expense"/>
    <s v="Total"/>
    <s v="N/A"/>
    <x v="91"/>
    <x v="91"/>
    <n v="1.4600000000000002"/>
    <n v="53172"/>
    <n v="36419.178082191778"/>
  </r>
  <r>
    <n v="2865"/>
    <x v="15"/>
    <s v="Expense"/>
    <s v="Total"/>
    <s v="N/A"/>
    <x v="92"/>
    <x v="92"/>
    <n v="1.4600000000000002"/>
    <n v="53172"/>
    <m/>
  </r>
  <r>
    <n v="2866"/>
    <x v="15"/>
    <s v="Expense"/>
    <s v="Line Item"/>
    <s v="N/A"/>
    <x v="93"/>
    <x v="93"/>
    <m/>
    <m/>
    <m/>
  </r>
  <r>
    <n v="2867"/>
    <x v="15"/>
    <s v="Expense"/>
    <s v="Line Item"/>
    <s v="N/A"/>
    <x v="94"/>
    <x v="94"/>
    <m/>
    <m/>
    <m/>
  </r>
  <r>
    <n v="2868"/>
    <x v="15"/>
    <s v="Expense"/>
    <s v="Line Item"/>
    <s v="N/A"/>
    <x v="95"/>
    <x v="95"/>
    <m/>
    <m/>
    <m/>
  </r>
  <r>
    <n v="2869"/>
    <x v="15"/>
    <s v="Expense"/>
    <s v="Line Item"/>
    <s v="N/A"/>
    <x v="96"/>
    <x v="96"/>
    <m/>
    <m/>
    <m/>
  </r>
  <r>
    <n v="2870"/>
    <x v="15"/>
    <s v="Expense"/>
    <s v="Total"/>
    <s v="N/A"/>
    <x v="97"/>
    <x v="97"/>
    <n v="0"/>
    <n v="0"/>
    <m/>
  </r>
  <r>
    <n v="2871"/>
    <x v="15"/>
    <s v="Expense"/>
    <s v="Line Item"/>
    <s v="N/A"/>
    <x v="98"/>
    <x v="98"/>
    <m/>
    <m/>
    <m/>
  </r>
  <r>
    <n v="2872"/>
    <x v="15"/>
    <s v="Expense"/>
    <s v="Total"/>
    <s v="N/A"/>
    <x v="99"/>
    <x v="99"/>
    <n v="1.4600000000000002"/>
    <n v="53172"/>
    <m/>
  </r>
  <r>
    <n v="2873"/>
    <x v="15"/>
    <s v="Expense"/>
    <s v="Line Item"/>
    <s v="N/A"/>
    <x v="100"/>
    <x v="100"/>
    <m/>
    <n v="3896"/>
    <m/>
  </r>
  <r>
    <n v="2874"/>
    <x v="15"/>
    <s v="Expense"/>
    <s v="Line Item"/>
    <s v="N/A"/>
    <x v="101"/>
    <x v="101"/>
    <m/>
    <n v="8250"/>
    <m/>
  </r>
  <r>
    <n v="2875"/>
    <x v="15"/>
    <s v="Expense"/>
    <s v="Line Item"/>
    <s v="N/A"/>
    <x v="102"/>
    <x v="102"/>
    <m/>
    <m/>
    <m/>
  </r>
  <r>
    <n v="2876"/>
    <x v="15"/>
    <s v="Expense"/>
    <s v="Total"/>
    <s v="N/A"/>
    <x v="103"/>
    <x v="103"/>
    <m/>
    <n v="65318"/>
    <m/>
  </r>
  <r>
    <n v="2877"/>
    <x v="15"/>
    <s v="Expense"/>
    <s v="Line Item"/>
    <s v="N/A"/>
    <x v="104"/>
    <x v="104"/>
    <m/>
    <n v="3751"/>
    <m/>
  </r>
  <r>
    <n v="2878"/>
    <x v="15"/>
    <s v="Expense"/>
    <s v="Line Item"/>
    <s v="N/A"/>
    <x v="105"/>
    <x v="105"/>
    <m/>
    <m/>
    <m/>
  </r>
  <r>
    <n v="2879"/>
    <x v="15"/>
    <s v="Expense"/>
    <s v="Line Item"/>
    <s v="N/A"/>
    <x v="106"/>
    <x v="106"/>
    <m/>
    <m/>
    <m/>
  </r>
  <r>
    <n v="2880"/>
    <x v="15"/>
    <s v="Expense"/>
    <s v="Line Item"/>
    <s v="N/A"/>
    <x v="107"/>
    <x v="107"/>
    <m/>
    <m/>
    <m/>
  </r>
  <r>
    <n v="2881"/>
    <x v="15"/>
    <s v="Expense"/>
    <s v="Total"/>
    <s v="N/A"/>
    <x v="108"/>
    <x v="108"/>
    <m/>
    <n v="3751"/>
    <m/>
  </r>
  <r>
    <n v="2882"/>
    <x v="15"/>
    <s v="Expense"/>
    <s v="Line Item"/>
    <s v="N/A"/>
    <x v="109"/>
    <x v="109"/>
    <m/>
    <m/>
    <m/>
  </r>
  <r>
    <n v="2883"/>
    <x v="15"/>
    <s v="Expense"/>
    <s v="Line Item"/>
    <s v="N/A"/>
    <x v="110"/>
    <x v="110"/>
    <m/>
    <m/>
    <m/>
  </r>
  <r>
    <n v="2884"/>
    <x v="15"/>
    <s v="Expense"/>
    <s v="Line Item"/>
    <s v="N/A"/>
    <x v="111"/>
    <x v="111"/>
    <m/>
    <m/>
    <m/>
  </r>
  <r>
    <n v="2885"/>
    <x v="15"/>
    <s v="Expense"/>
    <s v="Line Item"/>
    <s v="N/A"/>
    <x v="112"/>
    <x v="112"/>
    <m/>
    <m/>
    <m/>
  </r>
  <r>
    <n v="2886"/>
    <x v="15"/>
    <s v="Expense"/>
    <s v="Line Item"/>
    <s v="N/A"/>
    <x v="113"/>
    <x v="113"/>
    <m/>
    <m/>
    <m/>
  </r>
  <r>
    <n v="2887"/>
    <x v="15"/>
    <s v="Expense"/>
    <s v="Line Item"/>
    <s v="N/A"/>
    <x v="114"/>
    <x v="114"/>
    <m/>
    <m/>
    <m/>
  </r>
  <r>
    <n v="2888"/>
    <x v="15"/>
    <s v="Expense"/>
    <s v="Line Item"/>
    <s v="N/A"/>
    <x v="115"/>
    <x v="115"/>
    <m/>
    <n v="1268"/>
    <m/>
  </r>
  <r>
    <n v="2889"/>
    <x v="15"/>
    <s v="Expense"/>
    <s v="Line Item"/>
    <s v="N/A"/>
    <x v="116"/>
    <x v="116"/>
    <m/>
    <m/>
    <m/>
  </r>
  <r>
    <n v="2890"/>
    <x v="15"/>
    <s v="Expense"/>
    <s v="Line Item"/>
    <s v="N/A"/>
    <x v="117"/>
    <x v="117"/>
    <m/>
    <m/>
    <m/>
  </r>
  <r>
    <n v="2891"/>
    <x v="15"/>
    <s v="Expense"/>
    <s v="Line Item"/>
    <s v="N/A"/>
    <x v="118"/>
    <x v="118"/>
    <m/>
    <m/>
    <m/>
  </r>
  <r>
    <n v="2892"/>
    <x v="15"/>
    <s v="Expense"/>
    <s v="Line Item"/>
    <s v="N/A"/>
    <x v="119"/>
    <x v="119"/>
    <m/>
    <m/>
    <m/>
  </r>
  <r>
    <n v="2893"/>
    <x v="15"/>
    <s v="Expense"/>
    <s v="Line Item"/>
    <s v="N/A"/>
    <x v="120"/>
    <x v="120"/>
    <m/>
    <n v="210"/>
    <m/>
  </r>
  <r>
    <n v="2894"/>
    <x v="15"/>
    <s v="Expense"/>
    <s v="Line Item"/>
    <s v="N/A"/>
    <x v="121"/>
    <x v="121"/>
    <m/>
    <m/>
    <m/>
  </r>
  <r>
    <n v="2895"/>
    <x v="15"/>
    <s v="Expense"/>
    <s v="Line Item"/>
    <s v="N/A"/>
    <x v="122"/>
    <x v="122"/>
    <m/>
    <m/>
    <m/>
  </r>
  <r>
    <n v="2896"/>
    <x v="15"/>
    <s v="Expense"/>
    <s v="Line Item"/>
    <s v="N/A"/>
    <x v="123"/>
    <x v="123"/>
    <m/>
    <m/>
    <m/>
  </r>
  <r>
    <n v="2897"/>
    <x v="15"/>
    <s v="Expense"/>
    <s v="Line Item"/>
    <s v="N/A"/>
    <x v="124"/>
    <x v="124"/>
    <m/>
    <n v="6273"/>
    <m/>
  </r>
  <r>
    <n v="2898"/>
    <x v="15"/>
    <s v="Expense"/>
    <s v="Line Item"/>
    <s v="N/A"/>
    <x v="125"/>
    <x v="125"/>
    <m/>
    <m/>
    <m/>
  </r>
  <r>
    <n v="2899"/>
    <x v="15"/>
    <s v="Expense"/>
    <s v="Line Item"/>
    <s v="N/A"/>
    <x v="126"/>
    <x v="126"/>
    <m/>
    <m/>
    <m/>
  </r>
  <r>
    <n v="2900"/>
    <x v="15"/>
    <s v="Expense"/>
    <s v="Total"/>
    <s v="N/A"/>
    <x v="127"/>
    <x v="127"/>
    <m/>
    <n v="7751"/>
    <m/>
  </r>
  <r>
    <n v="2901"/>
    <x v="15"/>
    <s v="Expense"/>
    <s v="Line Item"/>
    <s v="N/A"/>
    <x v="128"/>
    <x v="128"/>
    <m/>
    <m/>
    <m/>
  </r>
  <r>
    <n v="2902"/>
    <x v="15"/>
    <s v="Expense"/>
    <s v="Line Item"/>
    <s v="N/A"/>
    <x v="129"/>
    <x v="129"/>
    <m/>
    <m/>
    <m/>
  </r>
  <r>
    <n v="2903"/>
    <x v="15"/>
    <s v="Expense"/>
    <s v="Line Item"/>
    <s v="N/A"/>
    <x v="130"/>
    <x v="130"/>
    <m/>
    <m/>
    <m/>
  </r>
  <r>
    <n v="2904"/>
    <x v="15"/>
    <s v="Expense"/>
    <s v="Line Item"/>
    <s v="N/A"/>
    <x v="131"/>
    <x v="131"/>
    <m/>
    <m/>
    <m/>
  </r>
  <r>
    <n v="2905"/>
    <x v="15"/>
    <s v="Expense"/>
    <s v="Line Item"/>
    <s v="N/A"/>
    <x v="132"/>
    <x v="132"/>
    <m/>
    <m/>
    <m/>
  </r>
  <r>
    <n v="2906"/>
    <x v="15"/>
    <s v="Expense"/>
    <s v="Line Item"/>
    <s v="N/A"/>
    <x v="133"/>
    <x v="133"/>
    <m/>
    <m/>
    <m/>
  </r>
  <r>
    <n v="2907"/>
    <x v="15"/>
    <s v="Expense"/>
    <s v="Total"/>
    <s v="N/A"/>
    <x v="134"/>
    <x v="134"/>
    <m/>
    <n v="0"/>
    <m/>
  </r>
  <r>
    <n v="2908"/>
    <x v="15"/>
    <s v="Expense"/>
    <s v="Line Item"/>
    <s v="N/A"/>
    <x v="135"/>
    <x v="135"/>
    <m/>
    <n v="16715.065547636666"/>
    <m/>
  </r>
  <r>
    <n v="2909"/>
    <x v="15"/>
    <s v="Expense"/>
    <s v="Total"/>
    <s v="N/A"/>
    <x v="136"/>
    <x v="136"/>
    <m/>
    <n v="93535.065547636666"/>
    <m/>
  </r>
  <r>
    <n v="2910"/>
    <x v="15"/>
    <s v="Expense"/>
    <s v="Line Item"/>
    <s v="N/A"/>
    <x v="137"/>
    <x v="137"/>
    <m/>
    <m/>
    <m/>
  </r>
  <r>
    <n v="2911"/>
    <x v="15"/>
    <s v="Expense"/>
    <s v="Line Item"/>
    <s v="N/A"/>
    <x v="138"/>
    <x v="138"/>
    <m/>
    <m/>
    <m/>
  </r>
  <r>
    <n v="2912"/>
    <x v="15"/>
    <s v="Expense"/>
    <s v="Total"/>
    <s v="N/A"/>
    <x v="139"/>
    <x v="139"/>
    <m/>
    <n v="93535.065547636666"/>
    <m/>
  </r>
  <r>
    <n v="2913"/>
    <x v="15"/>
    <s v="Expense"/>
    <s v="Total"/>
    <s v="N/A"/>
    <x v="140"/>
    <x v="140"/>
    <m/>
    <n v="97403"/>
    <m/>
  </r>
  <r>
    <n v="2914"/>
    <x v="15"/>
    <s v="Expense"/>
    <s v="Line Item"/>
    <s v="N/A"/>
    <x v="141"/>
    <x v="141"/>
    <m/>
    <n v="3867.9344523633335"/>
    <m/>
  </r>
  <r>
    <n v="2915"/>
    <x v="15"/>
    <s v="Non-Reimbursable"/>
    <s v="Line Item"/>
    <s v="N/A"/>
    <x v="142"/>
    <x v="142"/>
    <m/>
    <m/>
    <m/>
  </r>
  <r>
    <n v="2916"/>
    <x v="15"/>
    <s v="Non-Reimbursable"/>
    <s v="Line Item"/>
    <s v="N/A"/>
    <x v="143"/>
    <x v="143"/>
    <m/>
    <m/>
    <m/>
  </r>
  <r>
    <n v="2917"/>
    <x v="15"/>
    <s v="Non-Reimbursable"/>
    <s v="Line Item"/>
    <s v="N/A"/>
    <x v="144"/>
    <x v="144"/>
    <m/>
    <m/>
    <m/>
  </r>
  <r>
    <n v="2918"/>
    <x v="15"/>
    <s v="Non-Reimbursable"/>
    <s v="Line Item"/>
    <s v="N/A"/>
    <x v="145"/>
    <x v="145"/>
    <m/>
    <m/>
    <m/>
  </r>
  <r>
    <n v="2919"/>
    <x v="15"/>
    <s v="Non-Reimbursable"/>
    <s v="Line Item"/>
    <s v="N/A"/>
    <x v="146"/>
    <x v="146"/>
    <m/>
    <m/>
    <m/>
  </r>
  <r>
    <n v="2920"/>
    <x v="15"/>
    <s v="Non-Reimbursable"/>
    <s v="Line Item"/>
    <s v="N/A"/>
    <x v="147"/>
    <x v="147"/>
    <m/>
    <m/>
    <m/>
  </r>
  <r>
    <n v="2921"/>
    <x v="15"/>
    <s v="Non-Reimbursable"/>
    <s v="Line Item"/>
    <s v="N/A"/>
    <x v="148"/>
    <x v="148"/>
    <m/>
    <m/>
    <m/>
  </r>
  <r>
    <n v="2922"/>
    <x v="15"/>
    <s v="Non-Reimbursable"/>
    <s v="Total"/>
    <s v="N/A"/>
    <x v="149"/>
    <x v="149"/>
    <m/>
    <n v="0"/>
    <m/>
  </r>
  <r>
    <n v="2923"/>
    <x v="15"/>
    <s v="Non-Reimbursable"/>
    <s v="Total"/>
    <s v="N/A"/>
    <x v="150"/>
    <x v="150"/>
    <m/>
    <n v="0"/>
    <m/>
  </r>
  <r>
    <n v="2924"/>
    <x v="15"/>
    <s v="Non-Reimbursable"/>
    <s v="Line Item"/>
    <s v="N/A"/>
    <x v="151"/>
    <x v="151"/>
    <m/>
    <n v="0"/>
    <m/>
  </r>
  <r>
    <n v="2925"/>
    <x v="15"/>
    <s v="Non-Reimbursable"/>
    <s v="Line Item"/>
    <s v="N/A"/>
    <x v="152"/>
    <x v="152"/>
    <m/>
    <m/>
    <m/>
  </r>
  <r>
    <n v="2926"/>
    <x v="15"/>
    <s v="Non-Reimbursable"/>
    <s v="Line Item"/>
    <s v="N/A"/>
    <x v="153"/>
    <x v="153"/>
    <m/>
    <n v="0"/>
    <m/>
  </r>
  <r>
    <m/>
    <x v="16"/>
    <s v="Revenue"/>
    <s v="Line Item"/>
    <s v="N/A"/>
    <x v="0"/>
    <x v="0"/>
    <m/>
    <m/>
    <m/>
  </r>
  <r>
    <m/>
    <x v="16"/>
    <s v="Revenue"/>
    <s v="Line Item"/>
    <s v="N/A"/>
    <x v="1"/>
    <x v="1"/>
    <m/>
    <m/>
    <m/>
  </r>
  <r>
    <m/>
    <x v="16"/>
    <s v="Revenue"/>
    <s v="Line Item"/>
    <s v="N/A"/>
    <x v="2"/>
    <x v="2"/>
    <m/>
    <m/>
    <m/>
  </r>
  <r>
    <m/>
    <x v="16"/>
    <s v="Revenue"/>
    <s v="Total"/>
    <s v="N/A"/>
    <x v="3"/>
    <x v="3"/>
    <m/>
    <n v="0"/>
    <m/>
  </r>
  <r>
    <m/>
    <x v="16"/>
    <s v="Revenue"/>
    <s v="Line Item"/>
    <s v="N/A"/>
    <x v="4"/>
    <x v="4"/>
    <m/>
    <m/>
    <m/>
  </r>
  <r>
    <m/>
    <x v="16"/>
    <s v="Revenue"/>
    <s v="Line Item"/>
    <s v="N/A"/>
    <x v="5"/>
    <x v="5"/>
    <m/>
    <m/>
    <m/>
  </r>
  <r>
    <m/>
    <x v="16"/>
    <s v="Revenue"/>
    <s v="Total"/>
    <s v="N/A"/>
    <x v="6"/>
    <x v="6"/>
    <m/>
    <n v="0"/>
    <m/>
  </r>
  <r>
    <m/>
    <x v="16"/>
    <s v="Revenue"/>
    <s v="Line Item"/>
    <s v="N/A"/>
    <x v="7"/>
    <x v="7"/>
    <m/>
    <m/>
    <m/>
  </r>
  <r>
    <m/>
    <x v="16"/>
    <s v="Revenue"/>
    <s v="Line Item"/>
    <s v="N/A"/>
    <x v="8"/>
    <x v="8"/>
    <m/>
    <m/>
    <m/>
  </r>
  <r>
    <m/>
    <x v="16"/>
    <s v="Revenue"/>
    <s v="Line Item"/>
    <s v="N/A"/>
    <x v="9"/>
    <x v="9"/>
    <m/>
    <m/>
    <m/>
  </r>
  <r>
    <m/>
    <x v="16"/>
    <s v="Revenue"/>
    <s v="Line Item"/>
    <s v="N/A"/>
    <x v="10"/>
    <x v="10"/>
    <m/>
    <n v="160861"/>
    <m/>
  </r>
  <r>
    <m/>
    <x v="16"/>
    <s v="Revenue"/>
    <s v="Line Item"/>
    <s v="N/A"/>
    <x v="11"/>
    <x v="11"/>
    <m/>
    <m/>
    <m/>
  </r>
  <r>
    <m/>
    <x v="16"/>
    <s v="Revenue"/>
    <s v="Line Item"/>
    <s v="N/A"/>
    <x v="12"/>
    <x v="12"/>
    <m/>
    <m/>
    <m/>
  </r>
  <r>
    <m/>
    <x v="16"/>
    <s v="Revenue"/>
    <s v="Line Item"/>
    <s v="N/A"/>
    <x v="13"/>
    <x v="13"/>
    <m/>
    <m/>
    <m/>
  </r>
  <r>
    <m/>
    <x v="16"/>
    <s v="Revenue"/>
    <s v="Line Item"/>
    <s v="N/A"/>
    <x v="14"/>
    <x v="14"/>
    <m/>
    <m/>
    <m/>
  </r>
  <r>
    <m/>
    <x v="16"/>
    <s v="Revenue"/>
    <s v="Line Item"/>
    <s v="N/A"/>
    <x v="15"/>
    <x v="15"/>
    <m/>
    <m/>
    <m/>
  </r>
  <r>
    <m/>
    <x v="16"/>
    <s v="Revenue"/>
    <s v="Line Item"/>
    <s v="N/A"/>
    <x v="16"/>
    <x v="16"/>
    <m/>
    <m/>
    <m/>
  </r>
  <r>
    <m/>
    <x v="16"/>
    <s v="Revenue"/>
    <s v="Line Item"/>
    <s v="N/A"/>
    <x v="17"/>
    <x v="17"/>
    <m/>
    <m/>
    <m/>
  </r>
  <r>
    <m/>
    <x v="16"/>
    <s v="Revenue"/>
    <s v="Line Item"/>
    <s v="N/A"/>
    <x v="18"/>
    <x v="18"/>
    <m/>
    <m/>
    <m/>
  </r>
  <r>
    <m/>
    <x v="16"/>
    <s v="Revenue"/>
    <s v="Line Item"/>
    <s v="N/A"/>
    <x v="19"/>
    <x v="19"/>
    <m/>
    <m/>
    <m/>
  </r>
  <r>
    <m/>
    <x v="16"/>
    <s v="Revenue"/>
    <s v="Line Item"/>
    <s v="N/A"/>
    <x v="20"/>
    <x v="20"/>
    <m/>
    <m/>
    <m/>
  </r>
  <r>
    <m/>
    <x v="16"/>
    <s v="Revenue"/>
    <s v="Line Item"/>
    <s v="N/A"/>
    <x v="21"/>
    <x v="21"/>
    <m/>
    <m/>
    <m/>
  </r>
  <r>
    <m/>
    <x v="16"/>
    <s v="Revenue"/>
    <s v="Line Item"/>
    <s v="N/A"/>
    <x v="22"/>
    <x v="22"/>
    <m/>
    <m/>
    <m/>
  </r>
  <r>
    <m/>
    <x v="16"/>
    <s v="Revenue"/>
    <s v="Line Item"/>
    <s v="N/A"/>
    <x v="23"/>
    <x v="23"/>
    <m/>
    <m/>
    <m/>
  </r>
  <r>
    <m/>
    <x v="16"/>
    <s v="Revenue"/>
    <s v="Line Item"/>
    <s v="N/A"/>
    <x v="24"/>
    <x v="24"/>
    <m/>
    <m/>
    <m/>
  </r>
  <r>
    <m/>
    <x v="16"/>
    <s v="Revenue"/>
    <s v="Line Item"/>
    <s v="N/A"/>
    <x v="25"/>
    <x v="25"/>
    <m/>
    <m/>
    <m/>
  </r>
  <r>
    <m/>
    <x v="16"/>
    <s v="Revenue"/>
    <s v="Line Item"/>
    <s v="N/A"/>
    <x v="26"/>
    <x v="26"/>
    <m/>
    <m/>
    <m/>
  </r>
  <r>
    <m/>
    <x v="16"/>
    <s v="Revenue"/>
    <s v="Line Item"/>
    <s v="N/A"/>
    <x v="27"/>
    <x v="27"/>
    <m/>
    <m/>
    <m/>
  </r>
  <r>
    <m/>
    <x v="16"/>
    <s v="Revenue"/>
    <s v="Line Item"/>
    <s v="N/A"/>
    <x v="28"/>
    <x v="28"/>
    <m/>
    <m/>
    <m/>
  </r>
  <r>
    <m/>
    <x v="16"/>
    <s v="Revenue"/>
    <s v="Line Item"/>
    <s v="N/A"/>
    <x v="29"/>
    <x v="29"/>
    <m/>
    <m/>
    <m/>
  </r>
  <r>
    <m/>
    <x v="16"/>
    <s v="Revenue"/>
    <s v="Line Item"/>
    <s v="N/A"/>
    <x v="30"/>
    <x v="30"/>
    <m/>
    <m/>
    <m/>
  </r>
  <r>
    <m/>
    <x v="16"/>
    <s v="Revenue"/>
    <s v="Line Item"/>
    <s v="N/A"/>
    <x v="31"/>
    <x v="31"/>
    <m/>
    <m/>
    <m/>
  </r>
  <r>
    <m/>
    <x v="16"/>
    <s v="Revenue"/>
    <s v="Line Item"/>
    <s v="N/A"/>
    <x v="32"/>
    <x v="32"/>
    <m/>
    <m/>
    <m/>
  </r>
  <r>
    <m/>
    <x v="16"/>
    <s v="Revenue"/>
    <s v="Line Item"/>
    <s v="N/A"/>
    <x v="33"/>
    <x v="33"/>
    <m/>
    <m/>
    <m/>
  </r>
  <r>
    <m/>
    <x v="16"/>
    <s v="Revenue"/>
    <s v="Line Item"/>
    <s v="N/A"/>
    <x v="34"/>
    <x v="34"/>
    <m/>
    <m/>
    <m/>
  </r>
  <r>
    <m/>
    <x v="16"/>
    <s v="Revenue"/>
    <s v="Line Item"/>
    <s v="N/A"/>
    <x v="35"/>
    <x v="35"/>
    <m/>
    <m/>
    <m/>
  </r>
  <r>
    <m/>
    <x v="16"/>
    <s v="Revenue"/>
    <s v="Line Item"/>
    <s v="N/A"/>
    <x v="36"/>
    <x v="36"/>
    <m/>
    <m/>
    <m/>
  </r>
  <r>
    <m/>
    <x v="16"/>
    <s v="Revenue"/>
    <s v="Line Item"/>
    <s v="N/A"/>
    <x v="37"/>
    <x v="37"/>
    <m/>
    <m/>
    <m/>
  </r>
  <r>
    <m/>
    <x v="16"/>
    <s v="Revenue"/>
    <s v="Line Item"/>
    <s v="N/A"/>
    <x v="38"/>
    <x v="38"/>
    <m/>
    <m/>
    <m/>
  </r>
  <r>
    <m/>
    <x v="16"/>
    <s v="Revenue"/>
    <s v="Line Item"/>
    <s v="N/A"/>
    <x v="39"/>
    <x v="39"/>
    <m/>
    <m/>
    <m/>
  </r>
  <r>
    <m/>
    <x v="16"/>
    <s v="Revenue"/>
    <s v="Line Item"/>
    <s v="N/A"/>
    <x v="40"/>
    <x v="40"/>
    <m/>
    <m/>
    <m/>
  </r>
  <r>
    <m/>
    <x v="16"/>
    <s v="Revenue"/>
    <s v="Line Item"/>
    <s v="N/A"/>
    <x v="41"/>
    <x v="41"/>
    <m/>
    <m/>
    <m/>
  </r>
  <r>
    <m/>
    <x v="16"/>
    <s v="Revenue"/>
    <s v="Total"/>
    <s v="N/A"/>
    <x v="42"/>
    <x v="42"/>
    <m/>
    <n v="160861"/>
    <m/>
  </r>
  <r>
    <m/>
    <x v="16"/>
    <s v="Revenue"/>
    <s v="Line Item"/>
    <s v="N/A"/>
    <x v="43"/>
    <x v="43"/>
    <m/>
    <m/>
    <m/>
  </r>
  <r>
    <m/>
    <x v="16"/>
    <s v="Revenue"/>
    <s v="Line Item"/>
    <s v="N/A"/>
    <x v="44"/>
    <x v="44"/>
    <m/>
    <m/>
    <m/>
  </r>
  <r>
    <m/>
    <x v="16"/>
    <s v="Revenue"/>
    <s v="Line Item"/>
    <s v="N/A"/>
    <x v="45"/>
    <x v="45"/>
    <m/>
    <m/>
    <m/>
  </r>
  <r>
    <m/>
    <x v="16"/>
    <s v="Revenue"/>
    <s v="Line Item"/>
    <s v="N/A"/>
    <x v="46"/>
    <x v="46"/>
    <m/>
    <m/>
    <m/>
  </r>
  <r>
    <m/>
    <x v="16"/>
    <s v="Revenue"/>
    <s v="Line Item"/>
    <s v="N/A"/>
    <x v="47"/>
    <x v="47"/>
    <m/>
    <m/>
    <m/>
  </r>
  <r>
    <m/>
    <x v="16"/>
    <s v="Revenue"/>
    <s v="Line Item"/>
    <s v="N/A"/>
    <x v="48"/>
    <x v="48"/>
    <m/>
    <m/>
    <m/>
  </r>
  <r>
    <m/>
    <x v="16"/>
    <s v="Revenue"/>
    <s v="Line Item"/>
    <s v="N/A"/>
    <x v="49"/>
    <x v="49"/>
    <m/>
    <m/>
    <m/>
  </r>
  <r>
    <m/>
    <x v="16"/>
    <s v="Revenue"/>
    <s v="Line Item"/>
    <s v="N/A"/>
    <x v="50"/>
    <x v="50"/>
    <m/>
    <m/>
    <m/>
  </r>
  <r>
    <m/>
    <x v="16"/>
    <s v="Revenue"/>
    <s v="Line Item"/>
    <s v="N/A"/>
    <x v="51"/>
    <x v="51"/>
    <m/>
    <m/>
    <m/>
  </r>
  <r>
    <m/>
    <x v="16"/>
    <s v="Revenue"/>
    <s v="Total"/>
    <s v="N/A"/>
    <x v="52"/>
    <x v="52"/>
    <m/>
    <n v="160861"/>
    <m/>
  </r>
  <r>
    <m/>
    <x v="16"/>
    <s v="Salary Expense"/>
    <s v="Line Item"/>
    <s v="Management"/>
    <x v="53"/>
    <x v="53"/>
    <n v="1"/>
    <n v="40378"/>
    <n v="40378"/>
  </r>
  <r>
    <m/>
    <x v="16"/>
    <s v="Salary Expense"/>
    <s v="Line Item"/>
    <s v="Management"/>
    <x v="54"/>
    <x v="54"/>
    <m/>
    <m/>
    <e v="#DIV/0!"/>
  </r>
  <r>
    <m/>
    <x v="16"/>
    <s v="Salary Expense"/>
    <s v="Line Item"/>
    <s v="Management"/>
    <x v="55"/>
    <x v="55"/>
    <m/>
    <m/>
    <e v="#DIV/0!"/>
  </r>
  <r>
    <m/>
    <x v="16"/>
    <s v="Salary Expense"/>
    <s v="Line Item"/>
    <s v="Management"/>
    <x v="56"/>
    <x v="56"/>
    <m/>
    <m/>
    <e v="#DIV/0!"/>
  </r>
  <r>
    <m/>
    <x v="16"/>
    <s v="Salary Expense"/>
    <s v="Line Item"/>
    <s v="Direct Care"/>
    <x v="57"/>
    <x v="57"/>
    <m/>
    <m/>
    <e v="#DIV/0!"/>
  </r>
  <r>
    <m/>
    <x v="16"/>
    <s v="Salary Expense"/>
    <s v="Line Item"/>
    <s v="Direct Care"/>
    <x v="58"/>
    <x v="58"/>
    <m/>
    <m/>
    <e v="#DIV/0!"/>
  </r>
  <r>
    <m/>
    <x v="16"/>
    <s v="Salary Expense"/>
    <s v="Line Item"/>
    <s v="Direct Care"/>
    <x v="59"/>
    <x v="59"/>
    <m/>
    <m/>
    <e v="#DIV/0!"/>
  </r>
  <r>
    <m/>
    <x v="16"/>
    <s v="Salary Expense"/>
    <s v="Line Item"/>
    <s v="Direct Care"/>
    <x v="60"/>
    <x v="60"/>
    <m/>
    <m/>
    <e v="#DIV/0!"/>
  </r>
  <r>
    <m/>
    <x v="16"/>
    <s v="Salary Expense"/>
    <s v="Line Item"/>
    <s v="Direct Care"/>
    <x v="61"/>
    <x v="61"/>
    <m/>
    <m/>
    <e v="#DIV/0!"/>
  </r>
  <r>
    <m/>
    <x v="16"/>
    <s v="Salary Expense"/>
    <s v="Line Item"/>
    <s v="Direct Care"/>
    <x v="62"/>
    <x v="62"/>
    <m/>
    <m/>
    <e v="#DIV/0!"/>
  </r>
  <r>
    <m/>
    <x v="16"/>
    <s v="Salary Expense"/>
    <s v="Line Item"/>
    <s v="Direct Care"/>
    <x v="63"/>
    <x v="63"/>
    <m/>
    <m/>
    <e v="#DIV/0!"/>
  </r>
  <r>
    <m/>
    <x v="16"/>
    <s v="Salary Expense"/>
    <s v="Line Item"/>
    <s v="Direct Care"/>
    <x v="64"/>
    <x v="64"/>
    <m/>
    <m/>
    <e v="#DIV/0!"/>
  </r>
  <r>
    <m/>
    <x v="16"/>
    <s v="Salary Expense"/>
    <s v="Line Item"/>
    <s v="Direct Care"/>
    <x v="65"/>
    <x v="65"/>
    <m/>
    <m/>
    <e v="#DIV/0!"/>
  </r>
  <r>
    <m/>
    <x v="16"/>
    <s v="Salary Expense"/>
    <s v="Line Item"/>
    <s v="Direct Care"/>
    <x v="66"/>
    <x v="66"/>
    <m/>
    <m/>
    <e v="#DIV/0!"/>
  </r>
  <r>
    <m/>
    <x v="16"/>
    <s v="Salary Expense"/>
    <s v="Line Item"/>
    <s v="Direct Care"/>
    <x v="67"/>
    <x v="67"/>
    <m/>
    <m/>
    <e v="#DIV/0!"/>
  </r>
  <r>
    <m/>
    <x v="16"/>
    <s v="Salary Expense"/>
    <s v="Line Item"/>
    <s v="Direct Care"/>
    <x v="68"/>
    <x v="68"/>
    <m/>
    <m/>
    <e v="#DIV/0!"/>
  </r>
  <r>
    <m/>
    <x v="16"/>
    <s v="Salary Expense"/>
    <s v="Line Item"/>
    <s v="Direct Care"/>
    <x v="69"/>
    <x v="69"/>
    <m/>
    <m/>
    <e v="#DIV/0!"/>
  </r>
  <r>
    <m/>
    <x v="16"/>
    <s v="Salary Expense"/>
    <s v="Line Item"/>
    <s v="Direct Care"/>
    <x v="70"/>
    <x v="70"/>
    <m/>
    <m/>
    <e v="#DIV/0!"/>
  </r>
  <r>
    <m/>
    <x v="16"/>
    <s v="Salary Expense"/>
    <s v="Line Item"/>
    <s v="Direct Care"/>
    <x v="71"/>
    <x v="71"/>
    <m/>
    <m/>
    <e v="#DIV/0!"/>
  </r>
  <r>
    <m/>
    <x v="16"/>
    <s v="Salary Expense"/>
    <s v="Line Item"/>
    <s v="Direct Care"/>
    <x v="72"/>
    <x v="72"/>
    <m/>
    <m/>
    <e v="#DIV/0!"/>
  </r>
  <r>
    <m/>
    <x v="16"/>
    <s v="Salary Expense"/>
    <s v="Line Item"/>
    <s v="Direct Care"/>
    <x v="73"/>
    <x v="73"/>
    <m/>
    <m/>
    <e v="#DIV/0!"/>
  </r>
  <r>
    <m/>
    <x v="16"/>
    <s v="Salary Expense"/>
    <s v="Line Item"/>
    <s v="Direct Care"/>
    <x v="74"/>
    <x v="74"/>
    <m/>
    <m/>
    <e v="#DIV/0!"/>
  </r>
  <r>
    <m/>
    <x v="16"/>
    <s v="Salary Expense"/>
    <s v="Line Item"/>
    <s v="Direct Care"/>
    <x v="75"/>
    <x v="75"/>
    <m/>
    <m/>
    <e v="#DIV/0!"/>
  </r>
  <r>
    <m/>
    <x v="16"/>
    <s v="Salary Expense"/>
    <s v="Line Item"/>
    <s v="Direct Care"/>
    <x v="76"/>
    <x v="76"/>
    <m/>
    <m/>
    <e v="#DIV/0!"/>
  </r>
  <r>
    <m/>
    <x v="16"/>
    <s v="Salary Expense"/>
    <s v="Line Item"/>
    <s v="Direct Care"/>
    <x v="77"/>
    <x v="77"/>
    <m/>
    <m/>
    <e v="#DIV/0!"/>
  </r>
  <r>
    <m/>
    <x v="16"/>
    <s v="Salary Expense"/>
    <s v="Line Item"/>
    <s v="Direct Care"/>
    <x v="78"/>
    <x v="78"/>
    <m/>
    <m/>
    <e v="#DIV/0!"/>
  </r>
  <r>
    <m/>
    <x v="16"/>
    <s v="Salary Expense"/>
    <s v="Line Item"/>
    <s v="Direct Care"/>
    <x v="79"/>
    <x v="79"/>
    <m/>
    <m/>
    <e v="#DIV/0!"/>
  </r>
  <r>
    <m/>
    <x v="16"/>
    <s v="Salary Expense"/>
    <s v="Line Item"/>
    <s v="Direct Care"/>
    <x v="80"/>
    <x v="80"/>
    <n v="1"/>
    <n v="31101"/>
    <n v="31101"/>
  </r>
  <r>
    <m/>
    <x v="16"/>
    <s v="Salary Expense"/>
    <s v="Line Item"/>
    <s v="Direct Care"/>
    <x v="81"/>
    <x v="81"/>
    <m/>
    <m/>
    <e v="#DIV/0!"/>
  </r>
  <r>
    <m/>
    <x v="16"/>
    <s v="Salary Expense"/>
    <s v="Line Item"/>
    <s v="Direct Care"/>
    <x v="82"/>
    <x v="82"/>
    <m/>
    <m/>
    <e v="#DIV/0!"/>
  </r>
  <r>
    <m/>
    <x v="16"/>
    <s v="Salary Expense"/>
    <s v="Line Item"/>
    <s v="Direct Care"/>
    <x v="83"/>
    <x v="83"/>
    <m/>
    <m/>
    <e v="#DIV/0!"/>
  </r>
  <r>
    <m/>
    <x v="16"/>
    <s v="Salary Expense"/>
    <s v="Line Item"/>
    <s v="Direct Care"/>
    <x v="84"/>
    <x v="84"/>
    <m/>
    <m/>
    <e v="#DIV/0!"/>
  </r>
  <r>
    <m/>
    <x v="16"/>
    <s v="Salary Expense"/>
    <s v="Line Item"/>
    <s v="Direct Care"/>
    <x v="85"/>
    <x v="85"/>
    <n v="1"/>
    <n v="23563"/>
    <n v="23563"/>
  </r>
  <r>
    <m/>
    <x v="16"/>
    <s v="Salary Expense"/>
    <s v="Line Item"/>
    <s v="Direct Care"/>
    <x v="86"/>
    <x v="86"/>
    <m/>
    <m/>
    <e v="#DIV/0!"/>
  </r>
  <r>
    <m/>
    <x v="16"/>
    <s v="Salary Expense"/>
    <s v="Line Item"/>
    <s v="Clerical/Support"/>
    <x v="87"/>
    <x v="87"/>
    <m/>
    <m/>
    <e v="#DIV/0!"/>
  </r>
  <r>
    <m/>
    <x v="16"/>
    <s v="Salary Expense"/>
    <s v="Line Item"/>
    <s v="Clerical/Support"/>
    <x v="88"/>
    <x v="88"/>
    <m/>
    <m/>
    <e v="#DIV/0!"/>
  </r>
  <r>
    <m/>
    <x v="16"/>
    <s v="Salary Expense"/>
    <s v="Line Item"/>
    <s v="Clerical/Support"/>
    <x v="89"/>
    <x v="89"/>
    <m/>
    <m/>
    <e v="#DIV/0!"/>
  </r>
  <r>
    <m/>
    <x v="16"/>
    <s v="Salary Expense"/>
    <s v="Line Item"/>
    <s v="N/A"/>
    <x v="90"/>
    <x v="90"/>
    <s v="XXXXXX"/>
    <m/>
    <e v="#VALUE!"/>
  </r>
  <r>
    <m/>
    <x v="16"/>
    <s v="Salary Expense"/>
    <s v="Total"/>
    <s v="N/A"/>
    <x v="91"/>
    <x v="91"/>
    <n v="3"/>
    <n v="95042"/>
    <n v="31680.666666666668"/>
  </r>
  <r>
    <m/>
    <x v="16"/>
    <s v="Expense"/>
    <s v="Total"/>
    <s v="N/A"/>
    <x v="92"/>
    <x v="92"/>
    <m/>
    <n v="95042"/>
    <m/>
  </r>
  <r>
    <m/>
    <x v="16"/>
    <s v="Expense"/>
    <s v="Line Item"/>
    <s v="N/A"/>
    <x v="93"/>
    <x v="93"/>
    <m/>
    <n v="11328"/>
    <m/>
  </r>
  <r>
    <m/>
    <x v="16"/>
    <s v="Expense"/>
    <s v="Line Item"/>
    <s v="N/A"/>
    <x v="94"/>
    <x v="94"/>
    <m/>
    <m/>
    <m/>
  </r>
  <r>
    <m/>
    <x v="16"/>
    <s v="Expense"/>
    <s v="Line Item"/>
    <s v="N/A"/>
    <x v="95"/>
    <x v="95"/>
    <m/>
    <m/>
    <m/>
  </r>
  <r>
    <m/>
    <x v="16"/>
    <s v="Expense"/>
    <s v="Line Item"/>
    <s v="N/A"/>
    <x v="96"/>
    <x v="96"/>
    <m/>
    <m/>
    <m/>
  </r>
  <r>
    <m/>
    <x v="16"/>
    <s v="Expense"/>
    <s v="Total"/>
    <s v="N/A"/>
    <x v="97"/>
    <x v="97"/>
    <m/>
    <n v="11328"/>
    <m/>
  </r>
  <r>
    <m/>
    <x v="16"/>
    <s v="Expense"/>
    <s v="Line Item"/>
    <s v="N/A"/>
    <x v="98"/>
    <x v="98"/>
    <m/>
    <m/>
    <m/>
  </r>
  <r>
    <m/>
    <x v="16"/>
    <s v="Expense"/>
    <s v="Total"/>
    <s v="N/A"/>
    <x v="99"/>
    <x v="99"/>
    <m/>
    <n v="106370"/>
    <m/>
  </r>
  <r>
    <m/>
    <x v="16"/>
    <s v="Expense"/>
    <s v="Line Item"/>
    <s v="N/A"/>
    <x v="100"/>
    <x v="100"/>
    <m/>
    <n v="8153"/>
    <m/>
  </r>
  <r>
    <m/>
    <x v="16"/>
    <s v="Expense"/>
    <s v="Line Item"/>
    <s v="N/A"/>
    <x v="101"/>
    <x v="101"/>
    <m/>
    <n v="12697"/>
    <m/>
  </r>
  <r>
    <m/>
    <x v="16"/>
    <s v="Expense"/>
    <s v="Line Item"/>
    <s v="N/A"/>
    <x v="102"/>
    <x v="102"/>
    <m/>
    <m/>
    <m/>
  </r>
  <r>
    <m/>
    <x v="16"/>
    <s v="Expense"/>
    <s v="Total"/>
    <s v="N/A"/>
    <x v="103"/>
    <x v="103"/>
    <m/>
    <n v="127220"/>
    <m/>
  </r>
  <r>
    <m/>
    <x v="16"/>
    <s v="Expense"/>
    <s v="Line Item"/>
    <s v="N/A"/>
    <x v="104"/>
    <x v="104"/>
    <m/>
    <n v="223"/>
    <m/>
  </r>
  <r>
    <m/>
    <x v="16"/>
    <s v="Expense"/>
    <s v="Line Item"/>
    <s v="N/A"/>
    <x v="105"/>
    <x v="105"/>
    <m/>
    <n v="63"/>
    <m/>
  </r>
  <r>
    <m/>
    <x v="16"/>
    <s v="Expense"/>
    <s v="Line Item"/>
    <s v="N/A"/>
    <x v="106"/>
    <x v="106"/>
    <m/>
    <n v="11042"/>
    <m/>
  </r>
  <r>
    <m/>
    <x v="16"/>
    <s v="Expense"/>
    <s v="Line Item"/>
    <s v="N/A"/>
    <x v="107"/>
    <x v="107"/>
    <m/>
    <n v="2803"/>
    <m/>
  </r>
  <r>
    <m/>
    <x v="16"/>
    <s v="Expense"/>
    <s v="Total"/>
    <s v="N/A"/>
    <x v="108"/>
    <x v="108"/>
    <m/>
    <n v="14131"/>
    <m/>
  </r>
  <r>
    <m/>
    <x v="16"/>
    <s v="Expense"/>
    <s v="Line Item"/>
    <s v="N/A"/>
    <x v="109"/>
    <x v="109"/>
    <m/>
    <m/>
    <m/>
  </r>
  <r>
    <m/>
    <x v="16"/>
    <s v="Expense"/>
    <s v="Line Item"/>
    <s v="N/A"/>
    <x v="110"/>
    <x v="110"/>
    <m/>
    <m/>
    <m/>
  </r>
  <r>
    <m/>
    <x v="16"/>
    <s v="Expense"/>
    <s v="Line Item"/>
    <s v="N/A"/>
    <x v="111"/>
    <x v="111"/>
    <m/>
    <m/>
    <m/>
  </r>
  <r>
    <m/>
    <x v="16"/>
    <s v="Expense"/>
    <s v="Line Item"/>
    <s v="N/A"/>
    <x v="112"/>
    <x v="112"/>
    <m/>
    <m/>
    <m/>
  </r>
  <r>
    <m/>
    <x v="16"/>
    <s v="Expense"/>
    <s v="Line Item"/>
    <s v="N/A"/>
    <x v="113"/>
    <x v="113"/>
    <m/>
    <n v="805"/>
    <m/>
  </r>
  <r>
    <m/>
    <x v="16"/>
    <s v="Expense"/>
    <s v="Line Item"/>
    <s v="N/A"/>
    <x v="114"/>
    <x v="114"/>
    <m/>
    <m/>
    <m/>
  </r>
  <r>
    <m/>
    <x v="16"/>
    <s v="Expense"/>
    <s v="Line Item"/>
    <s v="N/A"/>
    <x v="115"/>
    <x v="115"/>
    <m/>
    <n v="2542"/>
    <m/>
  </r>
  <r>
    <m/>
    <x v="16"/>
    <s v="Expense"/>
    <s v="Line Item"/>
    <s v="N/A"/>
    <x v="116"/>
    <x v="116"/>
    <m/>
    <n v="5905"/>
    <m/>
  </r>
  <r>
    <m/>
    <x v="16"/>
    <s v="Expense"/>
    <s v="Line Item"/>
    <s v="N/A"/>
    <x v="117"/>
    <x v="117"/>
    <m/>
    <m/>
    <m/>
  </r>
  <r>
    <m/>
    <x v="16"/>
    <s v="Expense"/>
    <s v="Line Item"/>
    <s v="N/A"/>
    <x v="118"/>
    <x v="118"/>
    <m/>
    <m/>
    <m/>
  </r>
  <r>
    <m/>
    <x v="16"/>
    <s v="Expense"/>
    <s v="Line Item"/>
    <s v="N/A"/>
    <x v="119"/>
    <x v="119"/>
    <m/>
    <m/>
    <m/>
  </r>
  <r>
    <m/>
    <x v="16"/>
    <s v="Expense"/>
    <s v="Line Item"/>
    <s v="N/A"/>
    <x v="120"/>
    <x v="120"/>
    <m/>
    <m/>
    <m/>
  </r>
  <r>
    <m/>
    <x v="16"/>
    <s v="Expense"/>
    <s v="Line Item"/>
    <s v="N/A"/>
    <x v="121"/>
    <x v="121"/>
    <m/>
    <m/>
    <m/>
  </r>
  <r>
    <m/>
    <x v="16"/>
    <s v="Expense"/>
    <s v="Line Item"/>
    <s v="N/A"/>
    <x v="122"/>
    <x v="122"/>
    <m/>
    <m/>
    <m/>
  </r>
  <r>
    <m/>
    <x v="16"/>
    <s v="Expense"/>
    <s v="Line Item"/>
    <s v="N/A"/>
    <x v="123"/>
    <x v="123"/>
    <m/>
    <m/>
    <m/>
  </r>
  <r>
    <m/>
    <x v="16"/>
    <s v="Expense"/>
    <s v="Line Item"/>
    <s v="N/A"/>
    <x v="124"/>
    <x v="124"/>
    <m/>
    <n v="14849"/>
    <m/>
  </r>
  <r>
    <m/>
    <x v="16"/>
    <s v="Expense"/>
    <s v="Line Item"/>
    <s v="N/A"/>
    <x v="125"/>
    <x v="125"/>
    <m/>
    <m/>
    <m/>
  </r>
  <r>
    <m/>
    <x v="16"/>
    <s v="Expense"/>
    <s v="Line Item"/>
    <s v="N/A"/>
    <x v="126"/>
    <x v="126"/>
    <m/>
    <m/>
    <m/>
  </r>
  <r>
    <m/>
    <x v="16"/>
    <s v="Expense"/>
    <s v="Total"/>
    <s v="N/A"/>
    <x v="127"/>
    <x v="127"/>
    <m/>
    <n v="24101"/>
    <m/>
  </r>
  <r>
    <m/>
    <x v="16"/>
    <s v="Expense"/>
    <s v="Line Item"/>
    <s v="N/A"/>
    <x v="128"/>
    <x v="128"/>
    <m/>
    <n v="1748"/>
    <m/>
  </r>
  <r>
    <m/>
    <x v="16"/>
    <s v="Expense"/>
    <s v="Line Item"/>
    <s v="N/A"/>
    <x v="129"/>
    <x v="129"/>
    <m/>
    <m/>
    <m/>
  </r>
  <r>
    <m/>
    <x v="16"/>
    <s v="Expense"/>
    <s v="Line Item"/>
    <s v="N/A"/>
    <x v="130"/>
    <x v="130"/>
    <m/>
    <m/>
    <m/>
  </r>
  <r>
    <m/>
    <x v="16"/>
    <s v="Expense"/>
    <s v="Line Item"/>
    <s v="N/A"/>
    <x v="131"/>
    <x v="131"/>
    <m/>
    <m/>
    <m/>
  </r>
  <r>
    <m/>
    <x v="16"/>
    <s v="Expense"/>
    <s v="Line Item"/>
    <s v="N/A"/>
    <x v="132"/>
    <x v="132"/>
    <m/>
    <m/>
    <m/>
  </r>
  <r>
    <m/>
    <x v="16"/>
    <s v="Expense"/>
    <s v="Line Item"/>
    <s v="N/A"/>
    <x v="133"/>
    <x v="133"/>
    <m/>
    <m/>
    <m/>
  </r>
  <r>
    <m/>
    <x v="16"/>
    <s v="Expense"/>
    <s v="Total"/>
    <s v="N/A"/>
    <x v="134"/>
    <x v="134"/>
    <m/>
    <n v="1748"/>
    <m/>
  </r>
  <r>
    <m/>
    <x v="16"/>
    <s v="Expense"/>
    <s v="Line Item"/>
    <s v="N/A"/>
    <x v="135"/>
    <x v="135"/>
    <m/>
    <n v="12411.919013776067"/>
    <m/>
  </r>
  <r>
    <m/>
    <x v="16"/>
    <s v="Expense"/>
    <s v="Total"/>
    <s v="N/A"/>
    <x v="136"/>
    <x v="136"/>
    <m/>
    <n v="179611.91901377606"/>
    <m/>
  </r>
  <r>
    <m/>
    <x v="16"/>
    <s v="Expense"/>
    <s v="Line Item"/>
    <s v="N/A"/>
    <x v="137"/>
    <x v="137"/>
    <m/>
    <m/>
    <m/>
  </r>
  <r>
    <m/>
    <x v="16"/>
    <s v="Expense"/>
    <s v="Line Item"/>
    <s v="N/A"/>
    <x v="138"/>
    <x v="138"/>
    <m/>
    <m/>
    <m/>
  </r>
  <r>
    <m/>
    <x v="16"/>
    <s v="Expense"/>
    <s v="Total"/>
    <s v="N/A"/>
    <x v="139"/>
    <x v="139"/>
    <m/>
    <n v="179611.91901377606"/>
    <m/>
  </r>
  <r>
    <m/>
    <x v="16"/>
    <s v="Expense"/>
    <s v="Total"/>
    <s v="N/A"/>
    <x v="140"/>
    <x v="140"/>
    <m/>
    <n v="160861"/>
    <m/>
  </r>
  <r>
    <m/>
    <x v="16"/>
    <s v="Expense"/>
    <s v="Line Item"/>
    <s v="N/A"/>
    <x v="141"/>
    <x v="141"/>
    <m/>
    <n v="-18750.91901377606"/>
    <m/>
  </r>
  <r>
    <m/>
    <x v="16"/>
    <s v="Non-Reimbursable"/>
    <s v="Line Item"/>
    <s v="N/A"/>
    <x v="142"/>
    <x v="142"/>
    <m/>
    <m/>
    <m/>
  </r>
  <r>
    <m/>
    <x v="16"/>
    <s v="Non-Reimbursable"/>
    <s v="Line Item"/>
    <s v="N/A"/>
    <x v="143"/>
    <x v="143"/>
    <m/>
    <m/>
    <m/>
  </r>
  <r>
    <m/>
    <x v="16"/>
    <s v="Non-Reimbursable"/>
    <s v="Line Item"/>
    <s v="N/A"/>
    <x v="144"/>
    <x v="144"/>
    <m/>
    <m/>
    <m/>
  </r>
  <r>
    <m/>
    <x v="16"/>
    <s v="Non-Reimbursable"/>
    <s v="Line Item"/>
    <s v="N/A"/>
    <x v="145"/>
    <x v="145"/>
    <m/>
    <m/>
    <m/>
  </r>
  <r>
    <m/>
    <x v="16"/>
    <s v="Non-Reimbursable"/>
    <s v="Line Item"/>
    <s v="N/A"/>
    <x v="146"/>
    <x v="146"/>
    <m/>
    <m/>
    <m/>
  </r>
  <r>
    <m/>
    <x v="16"/>
    <s v="Non-Reimbursable"/>
    <s v="Line Item"/>
    <s v="N/A"/>
    <x v="147"/>
    <x v="147"/>
    <m/>
    <m/>
    <m/>
  </r>
  <r>
    <m/>
    <x v="16"/>
    <s v="Non-Reimbursable"/>
    <s v="Line Item"/>
    <s v="N/A"/>
    <x v="148"/>
    <x v="148"/>
    <m/>
    <m/>
    <m/>
  </r>
  <r>
    <m/>
    <x v="16"/>
    <s v="Non-Reimbursable"/>
    <s v="Total"/>
    <s v="N/A"/>
    <x v="149"/>
    <x v="149"/>
    <m/>
    <n v="0"/>
    <m/>
  </r>
  <r>
    <m/>
    <x v="16"/>
    <s v="Non-Reimbursable"/>
    <s v="Total"/>
    <s v="N/A"/>
    <x v="150"/>
    <x v="150"/>
    <m/>
    <n v="0"/>
    <m/>
  </r>
  <r>
    <m/>
    <x v="16"/>
    <s v="Non-Reimbursable"/>
    <s v="Line Item"/>
    <s v="N/A"/>
    <x v="151"/>
    <x v="151"/>
    <m/>
    <n v="0"/>
    <m/>
  </r>
  <r>
    <m/>
    <x v="16"/>
    <s v="Non-Reimbursable"/>
    <s v="Line Item"/>
    <s v="N/A"/>
    <x v="152"/>
    <x v="152"/>
    <m/>
    <m/>
    <m/>
  </r>
  <r>
    <m/>
    <x v="16"/>
    <s v="Non-Reimbursable"/>
    <s v="Line Item"/>
    <s v="N/A"/>
    <x v="153"/>
    <x v="153"/>
    <m/>
    <n v="0"/>
    <m/>
  </r>
  <r>
    <n v="2927"/>
    <x v="17"/>
    <s v="Revenue"/>
    <s v="Line Item"/>
    <s v="N/A"/>
    <x v="0"/>
    <x v="0"/>
    <m/>
    <n v="692"/>
    <m/>
  </r>
  <r>
    <n v="2928"/>
    <x v="17"/>
    <s v="Revenue"/>
    <s v="Line Item"/>
    <s v="N/A"/>
    <x v="1"/>
    <x v="1"/>
    <m/>
    <m/>
    <m/>
  </r>
  <r>
    <n v="2929"/>
    <x v="17"/>
    <s v="Revenue"/>
    <s v="Line Item"/>
    <s v="N/A"/>
    <x v="2"/>
    <x v="2"/>
    <m/>
    <m/>
    <m/>
  </r>
  <r>
    <n v="2930"/>
    <x v="17"/>
    <s v="Revenue"/>
    <s v="Total"/>
    <s v="N/A"/>
    <x v="3"/>
    <x v="3"/>
    <m/>
    <n v="692"/>
    <m/>
  </r>
  <r>
    <n v="2931"/>
    <x v="17"/>
    <s v="Revenue"/>
    <s v="Line Item"/>
    <s v="N/A"/>
    <x v="4"/>
    <x v="4"/>
    <m/>
    <m/>
    <m/>
  </r>
  <r>
    <n v="2932"/>
    <x v="17"/>
    <s v="Revenue"/>
    <s v="Line Item"/>
    <s v="N/A"/>
    <x v="5"/>
    <x v="5"/>
    <m/>
    <m/>
    <m/>
  </r>
  <r>
    <n v="2933"/>
    <x v="17"/>
    <s v="Revenue"/>
    <s v="Total"/>
    <s v="N/A"/>
    <x v="6"/>
    <x v="6"/>
    <m/>
    <n v="0"/>
    <m/>
  </r>
  <r>
    <n v="2934"/>
    <x v="17"/>
    <s v="Revenue"/>
    <s v="Line Item"/>
    <s v="N/A"/>
    <x v="7"/>
    <x v="7"/>
    <m/>
    <m/>
    <m/>
  </r>
  <r>
    <n v="2935"/>
    <x v="17"/>
    <s v="Revenue"/>
    <s v="Line Item"/>
    <s v="N/A"/>
    <x v="8"/>
    <x v="8"/>
    <m/>
    <m/>
    <m/>
  </r>
  <r>
    <n v="2936"/>
    <x v="17"/>
    <s v="Revenue"/>
    <s v="Line Item"/>
    <s v="N/A"/>
    <x v="9"/>
    <x v="9"/>
    <m/>
    <m/>
    <m/>
  </r>
  <r>
    <n v="2937"/>
    <x v="17"/>
    <s v="Revenue"/>
    <s v="Line Item"/>
    <s v="N/A"/>
    <x v="10"/>
    <x v="10"/>
    <m/>
    <n v="269431"/>
    <m/>
  </r>
  <r>
    <n v="2938"/>
    <x v="17"/>
    <s v="Revenue"/>
    <s v="Line Item"/>
    <s v="N/A"/>
    <x v="11"/>
    <x v="11"/>
    <m/>
    <m/>
    <m/>
  </r>
  <r>
    <n v="2939"/>
    <x v="17"/>
    <s v="Revenue"/>
    <s v="Line Item"/>
    <s v="N/A"/>
    <x v="12"/>
    <x v="12"/>
    <m/>
    <m/>
    <m/>
  </r>
  <r>
    <n v="2940"/>
    <x v="17"/>
    <s v="Revenue"/>
    <s v="Line Item"/>
    <s v="N/A"/>
    <x v="13"/>
    <x v="13"/>
    <m/>
    <m/>
    <m/>
  </r>
  <r>
    <n v="2941"/>
    <x v="17"/>
    <s v="Revenue"/>
    <s v="Line Item"/>
    <s v="N/A"/>
    <x v="14"/>
    <x v="14"/>
    <m/>
    <m/>
    <m/>
  </r>
  <r>
    <n v="2942"/>
    <x v="17"/>
    <s v="Revenue"/>
    <s v="Line Item"/>
    <s v="N/A"/>
    <x v="15"/>
    <x v="15"/>
    <m/>
    <m/>
    <m/>
  </r>
  <r>
    <n v="2943"/>
    <x v="17"/>
    <s v="Revenue"/>
    <s v="Line Item"/>
    <s v="N/A"/>
    <x v="16"/>
    <x v="16"/>
    <m/>
    <m/>
    <m/>
  </r>
  <r>
    <n v="2944"/>
    <x v="17"/>
    <s v="Revenue"/>
    <s v="Line Item"/>
    <s v="N/A"/>
    <x v="17"/>
    <x v="17"/>
    <m/>
    <m/>
    <m/>
  </r>
  <r>
    <n v="2945"/>
    <x v="17"/>
    <s v="Revenue"/>
    <s v="Line Item"/>
    <s v="N/A"/>
    <x v="18"/>
    <x v="18"/>
    <m/>
    <m/>
    <m/>
  </r>
  <r>
    <n v="2946"/>
    <x v="17"/>
    <s v="Revenue"/>
    <s v="Line Item"/>
    <s v="N/A"/>
    <x v="19"/>
    <x v="19"/>
    <m/>
    <m/>
    <m/>
  </r>
  <r>
    <n v="2947"/>
    <x v="17"/>
    <s v="Revenue"/>
    <s v="Line Item"/>
    <s v="N/A"/>
    <x v="20"/>
    <x v="20"/>
    <m/>
    <m/>
    <m/>
  </r>
  <r>
    <n v="2948"/>
    <x v="17"/>
    <s v="Revenue"/>
    <s v="Line Item"/>
    <s v="N/A"/>
    <x v="21"/>
    <x v="21"/>
    <m/>
    <m/>
    <m/>
  </r>
  <r>
    <n v="2949"/>
    <x v="17"/>
    <s v="Revenue"/>
    <s v="Line Item"/>
    <s v="N/A"/>
    <x v="22"/>
    <x v="22"/>
    <m/>
    <m/>
    <m/>
  </r>
  <r>
    <n v="2950"/>
    <x v="17"/>
    <s v="Revenue"/>
    <s v="Line Item"/>
    <s v="N/A"/>
    <x v="23"/>
    <x v="23"/>
    <m/>
    <m/>
    <m/>
  </r>
  <r>
    <n v="2951"/>
    <x v="17"/>
    <s v="Revenue"/>
    <s v="Line Item"/>
    <s v="N/A"/>
    <x v="24"/>
    <x v="24"/>
    <m/>
    <m/>
    <m/>
  </r>
  <r>
    <n v="2952"/>
    <x v="17"/>
    <s v="Revenue"/>
    <s v="Line Item"/>
    <s v="N/A"/>
    <x v="25"/>
    <x v="25"/>
    <m/>
    <m/>
    <m/>
  </r>
  <r>
    <n v="2953"/>
    <x v="17"/>
    <s v="Revenue"/>
    <s v="Line Item"/>
    <s v="N/A"/>
    <x v="26"/>
    <x v="26"/>
    <m/>
    <m/>
    <m/>
  </r>
  <r>
    <n v="2954"/>
    <x v="17"/>
    <s v="Revenue"/>
    <s v="Line Item"/>
    <s v="N/A"/>
    <x v="27"/>
    <x v="27"/>
    <m/>
    <m/>
    <m/>
  </r>
  <r>
    <n v="2955"/>
    <x v="17"/>
    <s v="Revenue"/>
    <s v="Line Item"/>
    <s v="N/A"/>
    <x v="28"/>
    <x v="28"/>
    <m/>
    <n v="2061"/>
    <m/>
  </r>
  <r>
    <n v="2956"/>
    <x v="17"/>
    <s v="Revenue"/>
    <s v="Line Item"/>
    <s v="N/A"/>
    <x v="29"/>
    <x v="29"/>
    <m/>
    <m/>
    <m/>
  </r>
  <r>
    <n v="2957"/>
    <x v="17"/>
    <s v="Revenue"/>
    <s v="Line Item"/>
    <s v="N/A"/>
    <x v="30"/>
    <x v="30"/>
    <m/>
    <m/>
    <m/>
  </r>
  <r>
    <n v="2958"/>
    <x v="17"/>
    <s v="Revenue"/>
    <s v="Line Item"/>
    <s v="N/A"/>
    <x v="31"/>
    <x v="31"/>
    <m/>
    <m/>
    <m/>
  </r>
  <r>
    <n v="2959"/>
    <x v="17"/>
    <s v="Revenue"/>
    <s v="Line Item"/>
    <s v="N/A"/>
    <x v="32"/>
    <x v="32"/>
    <m/>
    <m/>
    <m/>
  </r>
  <r>
    <n v="2960"/>
    <x v="17"/>
    <s v="Revenue"/>
    <s v="Line Item"/>
    <s v="N/A"/>
    <x v="33"/>
    <x v="33"/>
    <m/>
    <m/>
    <m/>
  </r>
  <r>
    <n v="2961"/>
    <x v="17"/>
    <s v="Revenue"/>
    <s v="Line Item"/>
    <s v="N/A"/>
    <x v="34"/>
    <x v="34"/>
    <m/>
    <m/>
    <m/>
  </r>
  <r>
    <n v="2962"/>
    <x v="17"/>
    <s v="Revenue"/>
    <s v="Line Item"/>
    <s v="N/A"/>
    <x v="35"/>
    <x v="35"/>
    <m/>
    <m/>
    <m/>
  </r>
  <r>
    <n v="2963"/>
    <x v="17"/>
    <s v="Revenue"/>
    <s v="Line Item"/>
    <s v="N/A"/>
    <x v="36"/>
    <x v="36"/>
    <m/>
    <m/>
    <m/>
  </r>
  <r>
    <n v="2964"/>
    <x v="17"/>
    <s v="Revenue"/>
    <s v="Line Item"/>
    <s v="N/A"/>
    <x v="37"/>
    <x v="37"/>
    <m/>
    <m/>
    <m/>
  </r>
  <r>
    <n v="2965"/>
    <x v="17"/>
    <s v="Revenue"/>
    <s v="Line Item"/>
    <s v="N/A"/>
    <x v="38"/>
    <x v="38"/>
    <m/>
    <m/>
    <m/>
  </r>
  <r>
    <n v="2966"/>
    <x v="17"/>
    <s v="Revenue"/>
    <s v="Line Item"/>
    <s v="N/A"/>
    <x v="39"/>
    <x v="39"/>
    <m/>
    <m/>
    <m/>
  </r>
  <r>
    <n v="2967"/>
    <x v="17"/>
    <s v="Revenue"/>
    <s v="Line Item"/>
    <s v="N/A"/>
    <x v="40"/>
    <x v="40"/>
    <m/>
    <m/>
    <m/>
  </r>
  <r>
    <n v="2968"/>
    <x v="17"/>
    <s v="Revenue"/>
    <s v="Line Item"/>
    <s v="N/A"/>
    <x v="41"/>
    <x v="41"/>
    <m/>
    <m/>
    <m/>
  </r>
  <r>
    <n v="2969"/>
    <x v="17"/>
    <s v="Revenue"/>
    <s v="Total"/>
    <s v="N/A"/>
    <x v="42"/>
    <x v="42"/>
    <m/>
    <n v="271492"/>
    <m/>
  </r>
  <r>
    <n v="2970"/>
    <x v="17"/>
    <s v="Revenue"/>
    <s v="Line Item"/>
    <s v="N/A"/>
    <x v="43"/>
    <x v="43"/>
    <m/>
    <m/>
    <m/>
  </r>
  <r>
    <n v="2971"/>
    <x v="17"/>
    <s v="Revenue"/>
    <s v="Line Item"/>
    <s v="N/A"/>
    <x v="44"/>
    <x v="44"/>
    <m/>
    <m/>
    <m/>
  </r>
  <r>
    <n v="2972"/>
    <x v="17"/>
    <s v="Revenue"/>
    <s v="Line Item"/>
    <s v="N/A"/>
    <x v="45"/>
    <x v="45"/>
    <m/>
    <m/>
    <m/>
  </r>
  <r>
    <n v="2973"/>
    <x v="17"/>
    <s v="Revenue"/>
    <s v="Line Item"/>
    <s v="N/A"/>
    <x v="46"/>
    <x v="46"/>
    <m/>
    <m/>
    <m/>
  </r>
  <r>
    <n v="2974"/>
    <x v="17"/>
    <s v="Revenue"/>
    <s v="Line Item"/>
    <s v="N/A"/>
    <x v="47"/>
    <x v="47"/>
    <m/>
    <m/>
    <m/>
  </r>
  <r>
    <n v="2975"/>
    <x v="17"/>
    <s v="Revenue"/>
    <s v="Line Item"/>
    <s v="N/A"/>
    <x v="48"/>
    <x v="48"/>
    <m/>
    <m/>
    <m/>
  </r>
  <r>
    <n v="2976"/>
    <x v="17"/>
    <s v="Revenue"/>
    <s v="Line Item"/>
    <s v="N/A"/>
    <x v="49"/>
    <x v="49"/>
    <m/>
    <m/>
    <m/>
  </r>
  <r>
    <n v="2977"/>
    <x v="17"/>
    <s v="Revenue"/>
    <s v="Line Item"/>
    <s v="N/A"/>
    <x v="50"/>
    <x v="50"/>
    <m/>
    <m/>
    <m/>
  </r>
  <r>
    <n v="2978"/>
    <x v="17"/>
    <s v="Revenue"/>
    <s v="Line Item"/>
    <s v="N/A"/>
    <x v="51"/>
    <x v="51"/>
    <m/>
    <m/>
    <m/>
  </r>
  <r>
    <n v="2979"/>
    <x v="17"/>
    <s v="Revenue"/>
    <s v="Total"/>
    <s v="N/A"/>
    <x v="52"/>
    <x v="52"/>
    <m/>
    <n v="272184"/>
    <m/>
  </r>
  <r>
    <n v="2980"/>
    <x v="17"/>
    <s v="Salary Expense"/>
    <s v="Line Item"/>
    <s v="Management"/>
    <x v="53"/>
    <x v="53"/>
    <n v="0.19"/>
    <n v="14329"/>
    <n v="75415.789473684214"/>
  </r>
  <r>
    <n v="2981"/>
    <x v="17"/>
    <s v="Salary Expense"/>
    <s v="Line Item"/>
    <s v="Management"/>
    <x v="54"/>
    <x v="54"/>
    <m/>
    <m/>
    <e v="#DIV/0!"/>
  </r>
  <r>
    <n v="2982"/>
    <x v="17"/>
    <s v="Salary Expense"/>
    <s v="Line Item"/>
    <s v="Management"/>
    <x v="55"/>
    <x v="55"/>
    <m/>
    <m/>
    <e v="#DIV/0!"/>
  </r>
  <r>
    <n v="2983"/>
    <x v="17"/>
    <s v="Salary Expense"/>
    <s v="Line Item"/>
    <s v="Management"/>
    <x v="56"/>
    <x v="56"/>
    <m/>
    <m/>
    <e v="#DIV/0!"/>
  </r>
  <r>
    <n v="2984"/>
    <x v="17"/>
    <s v="Salary Expense"/>
    <s v="Line Item"/>
    <s v="Direct Care"/>
    <x v="57"/>
    <x v="57"/>
    <m/>
    <m/>
    <e v="#DIV/0!"/>
  </r>
  <r>
    <n v="2985"/>
    <x v="17"/>
    <s v="Salary Expense"/>
    <s v="Line Item"/>
    <s v="Direct Care"/>
    <x v="58"/>
    <x v="58"/>
    <m/>
    <m/>
    <e v="#DIV/0!"/>
  </r>
  <r>
    <n v="2986"/>
    <x v="17"/>
    <s v="Salary Expense"/>
    <s v="Line Item"/>
    <s v="Direct Care"/>
    <x v="59"/>
    <x v="59"/>
    <m/>
    <m/>
    <e v="#DIV/0!"/>
  </r>
  <r>
    <n v="2987"/>
    <x v="17"/>
    <s v="Salary Expense"/>
    <s v="Line Item"/>
    <s v="Direct Care"/>
    <x v="60"/>
    <x v="60"/>
    <m/>
    <m/>
    <e v="#DIV/0!"/>
  </r>
  <r>
    <n v="2988"/>
    <x v="17"/>
    <s v="Salary Expense"/>
    <s v="Line Item"/>
    <s v="Direct Care"/>
    <x v="61"/>
    <x v="61"/>
    <m/>
    <m/>
    <e v="#DIV/0!"/>
  </r>
  <r>
    <n v="2989"/>
    <x v="17"/>
    <s v="Salary Expense"/>
    <s v="Line Item"/>
    <s v="Direct Care"/>
    <x v="62"/>
    <x v="62"/>
    <m/>
    <m/>
    <e v="#DIV/0!"/>
  </r>
  <r>
    <n v="2990"/>
    <x v="17"/>
    <s v="Salary Expense"/>
    <s v="Line Item"/>
    <s v="Direct Care"/>
    <x v="63"/>
    <x v="63"/>
    <m/>
    <m/>
    <e v="#DIV/0!"/>
  </r>
  <r>
    <n v="2991"/>
    <x v="17"/>
    <s v="Salary Expense"/>
    <s v="Line Item"/>
    <s v="Direct Care"/>
    <x v="64"/>
    <x v="64"/>
    <m/>
    <m/>
    <e v="#DIV/0!"/>
  </r>
  <r>
    <n v="2992"/>
    <x v="17"/>
    <s v="Salary Expense"/>
    <s v="Line Item"/>
    <s v="Direct Care"/>
    <x v="65"/>
    <x v="65"/>
    <m/>
    <m/>
    <e v="#DIV/0!"/>
  </r>
  <r>
    <n v="2993"/>
    <x v="17"/>
    <s v="Salary Expense"/>
    <s v="Line Item"/>
    <s v="Direct Care"/>
    <x v="66"/>
    <x v="66"/>
    <m/>
    <m/>
    <e v="#DIV/0!"/>
  </r>
  <r>
    <n v="2994"/>
    <x v="17"/>
    <s v="Salary Expense"/>
    <s v="Line Item"/>
    <s v="Direct Care"/>
    <x v="67"/>
    <x v="67"/>
    <m/>
    <m/>
    <e v="#DIV/0!"/>
  </r>
  <r>
    <n v="2995"/>
    <x v="17"/>
    <s v="Salary Expense"/>
    <s v="Line Item"/>
    <s v="Direct Care"/>
    <x v="68"/>
    <x v="68"/>
    <m/>
    <m/>
    <e v="#DIV/0!"/>
  </r>
  <r>
    <n v="2996"/>
    <x v="17"/>
    <s v="Salary Expense"/>
    <s v="Line Item"/>
    <s v="Direct Care"/>
    <x v="69"/>
    <x v="69"/>
    <m/>
    <m/>
    <e v="#DIV/0!"/>
  </r>
  <r>
    <n v="2997"/>
    <x v="17"/>
    <s v="Salary Expense"/>
    <s v="Line Item"/>
    <s v="Direct Care"/>
    <x v="70"/>
    <x v="70"/>
    <m/>
    <m/>
    <e v="#DIV/0!"/>
  </r>
  <r>
    <n v="2998"/>
    <x v="17"/>
    <s v="Salary Expense"/>
    <s v="Line Item"/>
    <s v="Direct Care"/>
    <x v="71"/>
    <x v="71"/>
    <m/>
    <m/>
    <e v="#DIV/0!"/>
  </r>
  <r>
    <n v="2999"/>
    <x v="17"/>
    <s v="Salary Expense"/>
    <s v="Line Item"/>
    <s v="Direct Care"/>
    <x v="72"/>
    <x v="72"/>
    <m/>
    <m/>
    <e v="#DIV/0!"/>
  </r>
  <r>
    <n v="3000"/>
    <x v="17"/>
    <s v="Salary Expense"/>
    <s v="Line Item"/>
    <s v="Direct Care"/>
    <x v="73"/>
    <x v="73"/>
    <m/>
    <m/>
    <e v="#DIV/0!"/>
  </r>
  <r>
    <n v="3001"/>
    <x v="17"/>
    <s v="Salary Expense"/>
    <s v="Line Item"/>
    <s v="Direct Care"/>
    <x v="74"/>
    <x v="74"/>
    <m/>
    <m/>
    <e v="#DIV/0!"/>
  </r>
  <r>
    <n v="3002"/>
    <x v="17"/>
    <s v="Salary Expense"/>
    <s v="Line Item"/>
    <s v="Direct Care"/>
    <x v="75"/>
    <x v="75"/>
    <m/>
    <m/>
    <e v="#DIV/0!"/>
  </r>
  <r>
    <n v="3003"/>
    <x v="17"/>
    <s v="Salary Expense"/>
    <s v="Line Item"/>
    <s v="Direct Care"/>
    <x v="76"/>
    <x v="76"/>
    <m/>
    <m/>
    <e v="#DIV/0!"/>
  </r>
  <r>
    <n v="3004"/>
    <x v="17"/>
    <s v="Salary Expense"/>
    <s v="Line Item"/>
    <s v="Direct Care"/>
    <x v="77"/>
    <x v="77"/>
    <m/>
    <m/>
    <e v="#DIV/0!"/>
  </r>
  <r>
    <n v="3005"/>
    <x v="17"/>
    <s v="Salary Expense"/>
    <s v="Line Item"/>
    <s v="Direct Care"/>
    <x v="78"/>
    <x v="78"/>
    <m/>
    <m/>
    <e v="#DIV/0!"/>
  </r>
  <r>
    <n v="3006"/>
    <x v="17"/>
    <s v="Salary Expense"/>
    <s v="Line Item"/>
    <s v="Direct Care"/>
    <x v="79"/>
    <x v="79"/>
    <m/>
    <m/>
    <e v="#DIV/0!"/>
  </r>
  <r>
    <n v="3007"/>
    <x v="17"/>
    <s v="Salary Expense"/>
    <s v="Line Item"/>
    <s v="Direct Care"/>
    <x v="80"/>
    <x v="80"/>
    <n v="1.1399999999999999"/>
    <n v="38525"/>
    <n v="33793.859649122809"/>
  </r>
  <r>
    <n v="3008"/>
    <x v="17"/>
    <s v="Salary Expense"/>
    <s v="Line Item"/>
    <s v="Direct Care"/>
    <x v="81"/>
    <x v="81"/>
    <m/>
    <m/>
    <e v="#DIV/0!"/>
  </r>
  <r>
    <n v="3009"/>
    <x v="17"/>
    <s v="Salary Expense"/>
    <s v="Line Item"/>
    <s v="Direct Care"/>
    <x v="82"/>
    <x v="82"/>
    <m/>
    <m/>
    <e v="#DIV/0!"/>
  </r>
  <r>
    <n v="3010"/>
    <x v="17"/>
    <s v="Salary Expense"/>
    <s v="Line Item"/>
    <s v="Direct Care"/>
    <x v="83"/>
    <x v="83"/>
    <m/>
    <m/>
    <e v="#DIV/0!"/>
  </r>
  <r>
    <n v="3011"/>
    <x v="17"/>
    <s v="Salary Expense"/>
    <s v="Line Item"/>
    <s v="Direct Care"/>
    <x v="84"/>
    <x v="84"/>
    <n v="0.55000000000000004"/>
    <n v="26778"/>
    <n v="48687.272727272721"/>
  </r>
  <r>
    <n v="3012"/>
    <x v="17"/>
    <s v="Salary Expense"/>
    <s v="Line Item"/>
    <s v="Direct Care"/>
    <x v="85"/>
    <x v="85"/>
    <m/>
    <m/>
    <e v="#DIV/0!"/>
  </r>
  <r>
    <n v="3013"/>
    <x v="17"/>
    <s v="Salary Expense"/>
    <s v="Line Item"/>
    <s v="Direct Care"/>
    <x v="86"/>
    <x v="86"/>
    <n v="2.62"/>
    <n v="83076"/>
    <n v="31708.396946564884"/>
  </r>
  <r>
    <n v="3014"/>
    <x v="17"/>
    <s v="Salary Expense"/>
    <s v="Line Item"/>
    <s v="Clerical/Support"/>
    <x v="87"/>
    <x v="87"/>
    <n v="0.19"/>
    <n v="5283"/>
    <n v="27805.263157894737"/>
  </r>
  <r>
    <n v="3015"/>
    <x v="17"/>
    <s v="Salary Expense"/>
    <s v="Line Item"/>
    <s v="Clerical/Support"/>
    <x v="88"/>
    <x v="88"/>
    <n v="0.16"/>
    <n v="3545"/>
    <n v="22156.25"/>
  </r>
  <r>
    <n v="3016"/>
    <x v="17"/>
    <s v="Salary Expense"/>
    <s v="Line Item"/>
    <s v="Clerical/Support"/>
    <x v="89"/>
    <x v="89"/>
    <m/>
    <m/>
    <e v="#DIV/0!"/>
  </r>
  <r>
    <n v="3017"/>
    <x v="17"/>
    <s v="Salary Expense"/>
    <s v="Line Item"/>
    <s v="N/A"/>
    <x v="90"/>
    <x v="90"/>
    <s v="XXXXXX"/>
    <n v="1364"/>
    <e v="#VALUE!"/>
  </r>
  <r>
    <n v="3018"/>
    <x v="17"/>
    <s v="Salary Expense"/>
    <s v="Total"/>
    <s v="N/A"/>
    <x v="91"/>
    <x v="91"/>
    <n v="4.8500000000000005"/>
    <n v="172900"/>
    <n v="35649.484536082469"/>
  </r>
  <r>
    <n v="3019"/>
    <x v="17"/>
    <s v="Expense"/>
    <s v="Total"/>
    <s v="N/A"/>
    <x v="92"/>
    <x v="92"/>
    <n v="4.8500000000000005"/>
    <n v="172900"/>
    <m/>
  </r>
  <r>
    <n v="3020"/>
    <x v="17"/>
    <s v="Expense"/>
    <s v="Line Item"/>
    <s v="N/A"/>
    <x v="93"/>
    <x v="93"/>
    <m/>
    <m/>
    <m/>
  </r>
  <r>
    <n v="3021"/>
    <x v="17"/>
    <s v="Expense"/>
    <s v="Line Item"/>
    <s v="N/A"/>
    <x v="94"/>
    <x v="94"/>
    <m/>
    <m/>
    <m/>
  </r>
  <r>
    <n v="3022"/>
    <x v="17"/>
    <s v="Expense"/>
    <s v="Line Item"/>
    <s v="N/A"/>
    <x v="95"/>
    <x v="95"/>
    <m/>
    <m/>
    <m/>
  </r>
  <r>
    <n v="3023"/>
    <x v="17"/>
    <s v="Expense"/>
    <s v="Line Item"/>
    <s v="N/A"/>
    <x v="96"/>
    <x v="96"/>
    <m/>
    <m/>
    <m/>
  </r>
  <r>
    <n v="3024"/>
    <x v="17"/>
    <s v="Expense"/>
    <s v="Total"/>
    <s v="N/A"/>
    <x v="97"/>
    <x v="97"/>
    <n v="0"/>
    <n v="0"/>
    <m/>
  </r>
  <r>
    <n v="3025"/>
    <x v="17"/>
    <s v="Expense"/>
    <s v="Line Item"/>
    <s v="N/A"/>
    <x v="98"/>
    <x v="98"/>
    <m/>
    <m/>
    <m/>
  </r>
  <r>
    <n v="3026"/>
    <x v="17"/>
    <s v="Expense"/>
    <s v="Total"/>
    <s v="N/A"/>
    <x v="99"/>
    <x v="99"/>
    <n v="4.8500000000000005"/>
    <n v="172900"/>
    <m/>
  </r>
  <r>
    <n v="3027"/>
    <x v="17"/>
    <s v="Expense"/>
    <s v="Line Item"/>
    <s v="N/A"/>
    <x v="100"/>
    <x v="100"/>
    <m/>
    <n v="13367"/>
    <m/>
  </r>
  <r>
    <n v="3028"/>
    <x v="17"/>
    <s v="Expense"/>
    <s v="Line Item"/>
    <s v="N/A"/>
    <x v="101"/>
    <x v="101"/>
    <m/>
    <n v="25657"/>
    <m/>
  </r>
  <r>
    <n v="3029"/>
    <x v="17"/>
    <s v="Expense"/>
    <s v="Line Item"/>
    <s v="N/A"/>
    <x v="102"/>
    <x v="102"/>
    <m/>
    <m/>
    <m/>
  </r>
  <r>
    <n v="3030"/>
    <x v="17"/>
    <s v="Expense"/>
    <s v="Total"/>
    <s v="N/A"/>
    <x v="103"/>
    <x v="103"/>
    <m/>
    <n v="211924"/>
    <m/>
  </r>
  <r>
    <n v="3031"/>
    <x v="17"/>
    <s v="Expense"/>
    <s v="Line Item"/>
    <s v="N/A"/>
    <x v="104"/>
    <x v="104"/>
    <m/>
    <n v="15310"/>
    <m/>
  </r>
  <r>
    <n v="3032"/>
    <x v="17"/>
    <s v="Expense"/>
    <s v="Line Item"/>
    <s v="N/A"/>
    <x v="105"/>
    <x v="105"/>
    <m/>
    <n v="581"/>
    <m/>
  </r>
  <r>
    <n v="3033"/>
    <x v="17"/>
    <s v="Expense"/>
    <s v="Line Item"/>
    <s v="N/A"/>
    <x v="106"/>
    <x v="106"/>
    <m/>
    <n v="542"/>
    <m/>
  </r>
  <r>
    <n v="3034"/>
    <x v="17"/>
    <s v="Expense"/>
    <s v="Line Item"/>
    <s v="N/A"/>
    <x v="107"/>
    <x v="107"/>
    <m/>
    <n v="407"/>
    <m/>
  </r>
  <r>
    <n v="3035"/>
    <x v="17"/>
    <s v="Expense"/>
    <s v="Total"/>
    <s v="N/A"/>
    <x v="108"/>
    <x v="108"/>
    <m/>
    <n v="16840"/>
    <m/>
  </r>
  <r>
    <n v="3036"/>
    <x v="17"/>
    <s v="Expense"/>
    <s v="Line Item"/>
    <s v="N/A"/>
    <x v="109"/>
    <x v="109"/>
    <m/>
    <m/>
    <m/>
  </r>
  <r>
    <n v="3037"/>
    <x v="17"/>
    <s v="Expense"/>
    <s v="Line Item"/>
    <s v="N/A"/>
    <x v="110"/>
    <x v="110"/>
    <m/>
    <m/>
    <m/>
  </r>
  <r>
    <n v="3038"/>
    <x v="17"/>
    <s v="Expense"/>
    <s v="Line Item"/>
    <s v="N/A"/>
    <x v="111"/>
    <x v="111"/>
    <m/>
    <m/>
    <m/>
  </r>
  <r>
    <n v="3039"/>
    <x v="17"/>
    <s v="Expense"/>
    <s v="Line Item"/>
    <s v="N/A"/>
    <x v="112"/>
    <x v="112"/>
    <m/>
    <m/>
    <m/>
  </r>
  <r>
    <n v="3040"/>
    <x v="17"/>
    <s v="Expense"/>
    <s v="Line Item"/>
    <s v="N/A"/>
    <x v="113"/>
    <x v="113"/>
    <m/>
    <n v="614"/>
    <m/>
  </r>
  <r>
    <n v="3041"/>
    <x v="17"/>
    <s v="Expense"/>
    <s v="Line Item"/>
    <s v="N/A"/>
    <x v="114"/>
    <x v="114"/>
    <m/>
    <n v="14927"/>
    <m/>
  </r>
  <r>
    <n v="3042"/>
    <x v="17"/>
    <s v="Expense"/>
    <s v="Line Item"/>
    <s v="N/A"/>
    <x v="115"/>
    <x v="115"/>
    <m/>
    <n v="183"/>
    <m/>
  </r>
  <r>
    <n v="3043"/>
    <x v="17"/>
    <s v="Expense"/>
    <s v="Line Item"/>
    <s v="N/A"/>
    <x v="116"/>
    <x v="116"/>
    <m/>
    <n v="105"/>
    <m/>
  </r>
  <r>
    <n v="3044"/>
    <x v="17"/>
    <s v="Expense"/>
    <s v="Line Item"/>
    <s v="N/A"/>
    <x v="117"/>
    <x v="117"/>
    <m/>
    <m/>
    <m/>
  </r>
  <r>
    <n v="3045"/>
    <x v="17"/>
    <s v="Expense"/>
    <s v="Line Item"/>
    <s v="N/A"/>
    <x v="118"/>
    <x v="118"/>
    <m/>
    <m/>
    <m/>
  </r>
  <r>
    <n v="3046"/>
    <x v="17"/>
    <s v="Expense"/>
    <s v="Line Item"/>
    <s v="N/A"/>
    <x v="119"/>
    <x v="119"/>
    <m/>
    <m/>
    <m/>
  </r>
  <r>
    <n v="3047"/>
    <x v="17"/>
    <s v="Expense"/>
    <s v="Line Item"/>
    <s v="N/A"/>
    <x v="120"/>
    <x v="120"/>
    <m/>
    <m/>
    <m/>
  </r>
  <r>
    <n v="3048"/>
    <x v="17"/>
    <s v="Expense"/>
    <s v="Line Item"/>
    <s v="N/A"/>
    <x v="121"/>
    <x v="121"/>
    <m/>
    <m/>
    <m/>
  </r>
  <r>
    <n v="3049"/>
    <x v="17"/>
    <s v="Expense"/>
    <s v="Line Item"/>
    <s v="N/A"/>
    <x v="122"/>
    <x v="122"/>
    <m/>
    <m/>
    <m/>
  </r>
  <r>
    <n v="3050"/>
    <x v="17"/>
    <s v="Expense"/>
    <s v="Line Item"/>
    <s v="N/A"/>
    <x v="123"/>
    <x v="123"/>
    <m/>
    <m/>
    <m/>
  </r>
  <r>
    <n v="3051"/>
    <x v="17"/>
    <s v="Expense"/>
    <s v="Line Item"/>
    <s v="N/A"/>
    <x v="124"/>
    <x v="124"/>
    <m/>
    <n v="2081"/>
    <m/>
  </r>
  <r>
    <n v="3052"/>
    <x v="17"/>
    <s v="Expense"/>
    <s v="Line Item"/>
    <s v="N/A"/>
    <x v="125"/>
    <x v="125"/>
    <m/>
    <m/>
    <m/>
  </r>
  <r>
    <n v="3053"/>
    <x v="17"/>
    <s v="Expense"/>
    <s v="Line Item"/>
    <s v="N/A"/>
    <x v="126"/>
    <x v="126"/>
    <m/>
    <m/>
    <m/>
  </r>
  <r>
    <n v="3054"/>
    <x v="17"/>
    <s v="Expense"/>
    <s v="Total"/>
    <s v="N/A"/>
    <x v="127"/>
    <x v="127"/>
    <m/>
    <n v="17910"/>
    <m/>
  </r>
  <r>
    <n v="3055"/>
    <x v="17"/>
    <s v="Expense"/>
    <s v="Line Item"/>
    <s v="N/A"/>
    <x v="128"/>
    <x v="128"/>
    <m/>
    <m/>
    <m/>
  </r>
  <r>
    <n v="3056"/>
    <x v="17"/>
    <s v="Expense"/>
    <s v="Line Item"/>
    <s v="N/A"/>
    <x v="129"/>
    <x v="129"/>
    <m/>
    <m/>
    <m/>
  </r>
  <r>
    <n v="3057"/>
    <x v="17"/>
    <s v="Expense"/>
    <s v="Line Item"/>
    <s v="N/A"/>
    <x v="130"/>
    <x v="130"/>
    <m/>
    <m/>
    <m/>
  </r>
  <r>
    <n v="3058"/>
    <x v="17"/>
    <s v="Expense"/>
    <s v="Line Item"/>
    <s v="N/A"/>
    <x v="131"/>
    <x v="131"/>
    <m/>
    <n v="2081"/>
    <m/>
  </r>
  <r>
    <n v="3059"/>
    <x v="17"/>
    <s v="Expense"/>
    <s v="Line Item"/>
    <s v="N/A"/>
    <x v="132"/>
    <x v="132"/>
    <m/>
    <n v="949"/>
    <m/>
  </r>
  <r>
    <n v="3060"/>
    <x v="17"/>
    <s v="Expense"/>
    <s v="Line Item"/>
    <s v="N/A"/>
    <x v="133"/>
    <x v="133"/>
    <m/>
    <m/>
    <m/>
  </r>
  <r>
    <n v="3061"/>
    <x v="17"/>
    <s v="Expense"/>
    <s v="Total"/>
    <s v="N/A"/>
    <x v="134"/>
    <x v="134"/>
    <m/>
    <n v="3030"/>
    <m/>
  </r>
  <r>
    <n v="3062"/>
    <x v="17"/>
    <s v="Expense"/>
    <s v="Line Item"/>
    <s v="N/A"/>
    <x v="135"/>
    <x v="135"/>
    <m/>
    <n v="23276.996786212287"/>
    <m/>
  </r>
  <r>
    <n v="3063"/>
    <x v="17"/>
    <s v="Expense"/>
    <s v="Total"/>
    <s v="N/A"/>
    <x v="136"/>
    <x v="136"/>
    <m/>
    <n v="272980.99678621232"/>
    <m/>
  </r>
  <r>
    <n v="3064"/>
    <x v="17"/>
    <s v="Expense"/>
    <s v="Line Item"/>
    <s v="N/A"/>
    <x v="137"/>
    <x v="137"/>
    <m/>
    <m/>
    <m/>
  </r>
  <r>
    <n v="3065"/>
    <x v="17"/>
    <s v="Expense"/>
    <s v="Line Item"/>
    <s v="N/A"/>
    <x v="138"/>
    <x v="138"/>
    <m/>
    <m/>
    <m/>
  </r>
  <r>
    <n v="3066"/>
    <x v="17"/>
    <s v="Expense"/>
    <s v="Total"/>
    <s v="N/A"/>
    <x v="139"/>
    <x v="139"/>
    <m/>
    <n v="272980.99678621232"/>
    <m/>
  </r>
  <r>
    <n v="3067"/>
    <x v="17"/>
    <s v="Expense"/>
    <s v="Total"/>
    <s v="N/A"/>
    <x v="140"/>
    <x v="140"/>
    <m/>
    <n v="272184"/>
    <m/>
  </r>
  <r>
    <n v="3068"/>
    <x v="17"/>
    <s v="Expense"/>
    <s v="Line Item"/>
    <s v="N/A"/>
    <x v="141"/>
    <x v="141"/>
    <m/>
    <n v="-796.99678621231578"/>
    <m/>
  </r>
  <r>
    <n v="3069"/>
    <x v="17"/>
    <s v="Non-Reimbursable"/>
    <s v="Line Item"/>
    <s v="N/A"/>
    <x v="142"/>
    <x v="142"/>
    <m/>
    <m/>
    <m/>
  </r>
  <r>
    <n v="3070"/>
    <x v="17"/>
    <s v="Non-Reimbursable"/>
    <s v="Line Item"/>
    <s v="N/A"/>
    <x v="143"/>
    <x v="143"/>
    <m/>
    <m/>
    <m/>
  </r>
  <r>
    <n v="3071"/>
    <x v="17"/>
    <s v="Non-Reimbursable"/>
    <s v="Line Item"/>
    <s v="N/A"/>
    <x v="144"/>
    <x v="144"/>
    <m/>
    <m/>
    <m/>
  </r>
  <r>
    <n v="3072"/>
    <x v="17"/>
    <s v="Non-Reimbursable"/>
    <s v="Line Item"/>
    <s v="N/A"/>
    <x v="145"/>
    <x v="145"/>
    <m/>
    <m/>
    <m/>
  </r>
  <r>
    <n v="3073"/>
    <x v="17"/>
    <s v="Non-Reimbursable"/>
    <s v="Line Item"/>
    <s v="N/A"/>
    <x v="146"/>
    <x v="146"/>
    <m/>
    <m/>
    <m/>
  </r>
  <r>
    <n v="3074"/>
    <x v="17"/>
    <s v="Non-Reimbursable"/>
    <s v="Line Item"/>
    <s v="N/A"/>
    <x v="147"/>
    <x v="147"/>
    <m/>
    <m/>
    <m/>
  </r>
  <r>
    <n v="3075"/>
    <x v="17"/>
    <s v="Non-Reimbursable"/>
    <s v="Line Item"/>
    <s v="N/A"/>
    <x v="148"/>
    <x v="148"/>
    <m/>
    <m/>
    <m/>
  </r>
  <r>
    <n v="3076"/>
    <x v="17"/>
    <s v="Non-Reimbursable"/>
    <s v="Total"/>
    <s v="N/A"/>
    <x v="149"/>
    <x v="149"/>
    <m/>
    <n v="0"/>
    <m/>
  </r>
  <r>
    <n v="3077"/>
    <x v="17"/>
    <s v="Non-Reimbursable"/>
    <s v="Total"/>
    <s v="N/A"/>
    <x v="150"/>
    <x v="150"/>
    <m/>
    <n v="0"/>
    <m/>
  </r>
  <r>
    <n v="3078"/>
    <x v="17"/>
    <s v="Non-Reimbursable"/>
    <s v="Line Item"/>
    <s v="N/A"/>
    <x v="151"/>
    <x v="151"/>
    <m/>
    <n v="692"/>
    <m/>
  </r>
  <r>
    <n v="3079"/>
    <x v="17"/>
    <s v="Non-Reimbursable"/>
    <s v="Line Item"/>
    <s v="N/A"/>
    <x v="152"/>
    <x v="152"/>
    <m/>
    <m/>
    <m/>
  </r>
  <r>
    <n v="3080"/>
    <x v="17"/>
    <s v="Non-Reimbursable"/>
    <s v="Line Item"/>
    <s v="N/A"/>
    <x v="153"/>
    <x v="153"/>
    <m/>
    <n v="-692"/>
    <m/>
  </r>
</pivotCacheRecords>
</file>

<file path=xl/pivotCache/pivotCacheRecords4.xml><?xml version="1.0" encoding="utf-8"?>
<pivotCacheRecords xmlns="http://schemas.openxmlformats.org/spreadsheetml/2006/main" xmlns:r="http://schemas.openxmlformats.org/officeDocument/2006/relationships" count="3389">
  <r>
    <n v="1"/>
    <s v="Berkshire Child and Families, Inc"/>
    <s v="Revenue"/>
    <s v="Line Item"/>
    <x v="0"/>
    <x v="0"/>
    <x v="0"/>
    <m/>
    <n v="1050"/>
  </r>
  <r>
    <n v="2"/>
    <s v="Berkshire Child and Families, Inc"/>
    <s v="Revenue"/>
    <s v="Line Item"/>
    <x v="0"/>
    <x v="1"/>
    <x v="1"/>
    <m/>
    <m/>
  </r>
  <r>
    <n v="3"/>
    <s v="Berkshire Child and Families, Inc"/>
    <s v="Revenue"/>
    <s v="Line Item"/>
    <x v="0"/>
    <x v="2"/>
    <x v="2"/>
    <m/>
    <n v="362"/>
  </r>
  <r>
    <n v="4"/>
    <s v="Berkshire Child and Families, Inc"/>
    <s v="Revenue"/>
    <s v="Total"/>
    <x v="0"/>
    <x v="3"/>
    <x v="3"/>
    <m/>
    <n v="1412"/>
  </r>
  <r>
    <n v="5"/>
    <s v="Berkshire Child and Families, Inc"/>
    <s v="Revenue"/>
    <s v="Line Item"/>
    <x v="0"/>
    <x v="4"/>
    <x v="4"/>
    <m/>
    <m/>
  </r>
  <r>
    <n v="6"/>
    <s v="Berkshire Child and Families, Inc"/>
    <s v="Revenue"/>
    <s v="Line Item"/>
    <x v="0"/>
    <x v="5"/>
    <x v="5"/>
    <m/>
    <n v="2500"/>
  </r>
  <r>
    <n v="7"/>
    <s v="Berkshire Child and Families, Inc"/>
    <s v="Revenue"/>
    <s v="Total"/>
    <x v="0"/>
    <x v="6"/>
    <x v="6"/>
    <m/>
    <n v="2500"/>
  </r>
  <r>
    <n v="8"/>
    <s v="Berkshire Child and Families, Inc"/>
    <s v="Revenue"/>
    <s v="Line Item"/>
    <x v="0"/>
    <x v="7"/>
    <x v="7"/>
    <m/>
    <m/>
  </r>
  <r>
    <n v="9"/>
    <s v="Berkshire Child and Families, Inc"/>
    <s v="Revenue"/>
    <s v="Line Item"/>
    <x v="0"/>
    <x v="8"/>
    <x v="8"/>
    <m/>
    <m/>
  </r>
  <r>
    <n v="10"/>
    <s v="Berkshire Child and Families, Inc"/>
    <s v="Revenue"/>
    <s v="Line Item"/>
    <x v="0"/>
    <x v="9"/>
    <x v="9"/>
    <m/>
    <m/>
  </r>
  <r>
    <n v="11"/>
    <s v="Berkshire Child and Families, Inc"/>
    <s v="Revenue"/>
    <s v="Line Item"/>
    <x v="0"/>
    <x v="10"/>
    <x v="10"/>
    <m/>
    <n v="63777"/>
  </r>
  <r>
    <n v="12"/>
    <s v="Berkshire Child and Families, Inc"/>
    <s v="Revenue"/>
    <s v="Line Item"/>
    <x v="0"/>
    <x v="11"/>
    <x v="11"/>
    <m/>
    <m/>
  </r>
  <r>
    <n v="13"/>
    <s v="Berkshire Child and Families, Inc"/>
    <s v="Revenue"/>
    <s v="Line Item"/>
    <x v="0"/>
    <x v="12"/>
    <x v="12"/>
    <m/>
    <m/>
  </r>
  <r>
    <n v="14"/>
    <s v="Berkshire Child and Families, Inc"/>
    <s v="Revenue"/>
    <s v="Line Item"/>
    <x v="0"/>
    <x v="13"/>
    <x v="13"/>
    <m/>
    <m/>
  </r>
  <r>
    <n v="15"/>
    <s v="Berkshire Child and Families, Inc"/>
    <s v="Revenue"/>
    <s v="Line Item"/>
    <x v="0"/>
    <x v="14"/>
    <x v="14"/>
    <m/>
    <m/>
  </r>
  <r>
    <n v="16"/>
    <s v="Berkshire Child and Families, Inc"/>
    <s v="Revenue"/>
    <s v="Line Item"/>
    <x v="0"/>
    <x v="15"/>
    <x v="15"/>
    <m/>
    <m/>
  </r>
  <r>
    <n v="17"/>
    <s v="Berkshire Child and Families, Inc"/>
    <s v="Revenue"/>
    <s v="Line Item"/>
    <x v="0"/>
    <x v="16"/>
    <x v="16"/>
    <m/>
    <m/>
  </r>
  <r>
    <n v="18"/>
    <s v="Berkshire Child and Families, Inc"/>
    <s v="Revenue"/>
    <s v="Line Item"/>
    <x v="0"/>
    <x v="17"/>
    <x v="17"/>
    <m/>
    <m/>
  </r>
  <r>
    <n v="19"/>
    <s v="Berkshire Child and Families, Inc"/>
    <s v="Revenue"/>
    <s v="Line Item"/>
    <x v="0"/>
    <x v="18"/>
    <x v="18"/>
    <m/>
    <m/>
  </r>
  <r>
    <n v="20"/>
    <s v="Berkshire Child and Families, Inc"/>
    <s v="Revenue"/>
    <s v="Line Item"/>
    <x v="0"/>
    <x v="19"/>
    <x v="19"/>
    <m/>
    <m/>
  </r>
  <r>
    <n v="21"/>
    <s v="Berkshire Child and Families, Inc"/>
    <s v="Revenue"/>
    <s v="Line Item"/>
    <x v="0"/>
    <x v="20"/>
    <x v="20"/>
    <m/>
    <m/>
  </r>
  <r>
    <n v="22"/>
    <s v="Berkshire Child and Families, Inc"/>
    <s v="Revenue"/>
    <s v="Line Item"/>
    <x v="0"/>
    <x v="21"/>
    <x v="21"/>
    <m/>
    <m/>
  </r>
  <r>
    <n v="23"/>
    <s v="Berkshire Child and Families, Inc"/>
    <s v="Revenue"/>
    <s v="Line Item"/>
    <x v="0"/>
    <x v="22"/>
    <x v="22"/>
    <m/>
    <m/>
  </r>
  <r>
    <n v="24"/>
    <s v="Berkshire Child and Families, Inc"/>
    <s v="Revenue"/>
    <s v="Line Item"/>
    <x v="0"/>
    <x v="23"/>
    <x v="23"/>
    <m/>
    <m/>
  </r>
  <r>
    <n v="25"/>
    <s v="Berkshire Child and Families, Inc"/>
    <s v="Revenue"/>
    <s v="Line Item"/>
    <x v="0"/>
    <x v="24"/>
    <x v="24"/>
    <m/>
    <m/>
  </r>
  <r>
    <n v="26"/>
    <s v="Berkshire Child and Families, Inc"/>
    <s v="Revenue"/>
    <s v="Line Item"/>
    <x v="0"/>
    <x v="25"/>
    <x v="25"/>
    <m/>
    <m/>
  </r>
  <r>
    <n v="27"/>
    <s v="Berkshire Child and Families, Inc"/>
    <s v="Revenue"/>
    <s v="Line Item"/>
    <x v="0"/>
    <x v="26"/>
    <x v="26"/>
    <m/>
    <m/>
  </r>
  <r>
    <n v="28"/>
    <s v="Berkshire Child and Families, Inc"/>
    <s v="Revenue"/>
    <s v="Line Item"/>
    <x v="0"/>
    <x v="27"/>
    <x v="27"/>
    <m/>
    <m/>
  </r>
  <r>
    <n v="29"/>
    <s v="Berkshire Child and Families, Inc"/>
    <s v="Revenue"/>
    <s v="Line Item"/>
    <x v="0"/>
    <x v="28"/>
    <x v="28"/>
    <m/>
    <n v="1224"/>
  </r>
  <r>
    <n v="30"/>
    <s v="Berkshire Child and Families, Inc"/>
    <s v="Revenue"/>
    <s v="Line Item"/>
    <x v="0"/>
    <x v="29"/>
    <x v="29"/>
    <m/>
    <m/>
  </r>
  <r>
    <n v="31"/>
    <s v="Berkshire Child and Families, Inc"/>
    <s v="Revenue"/>
    <s v="Line Item"/>
    <x v="0"/>
    <x v="30"/>
    <x v="30"/>
    <m/>
    <m/>
  </r>
  <r>
    <n v="32"/>
    <s v="Berkshire Child and Families, Inc"/>
    <s v="Revenue"/>
    <s v="Line Item"/>
    <x v="0"/>
    <x v="31"/>
    <x v="31"/>
    <m/>
    <m/>
  </r>
  <r>
    <n v="33"/>
    <s v="Berkshire Child and Families, Inc"/>
    <s v="Revenue"/>
    <s v="Line Item"/>
    <x v="0"/>
    <x v="32"/>
    <x v="32"/>
    <m/>
    <m/>
  </r>
  <r>
    <n v="34"/>
    <s v="Berkshire Child and Families, Inc"/>
    <s v="Revenue"/>
    <s v="Line Item"/>
    <x v="0"/>
    <x v="33"/>
    <x v="33"/>
    <m/>
    <m/>
  </r>
  <r>
    <n v="35"/>
    <s v="Berkshire Child and Families, Inc"/>
    <s v="Revenue"/>
    <s v="Line Item"/>
    <x v="0"/>
    <x v="34"/>
    <x v="34"/>
    <m/>
    <m/>
  </r>
  <r>
    <n v="36"/>
    <s v="Berkshire Child and Families, Inc"/>
    <s v="Revenue"/>
    <s v="Line Item"/>
    <x v="0"/>
    <x v="35"/>
    <x v="35"/>
    <m/>
    <m/>
  </r>
  <r>
    <n v="37"/>
    <s v="Berkshire Child and Families, Inc"/>
    <s v="Revenue"/>
    <s v="Line Item"/>
    <x v="0"/>
    <x v="36"/>
    <x v="36"/>
    <m/>
    <m/>
  </r>
  <r>
    <n v="38"/>
    <s v="Berkshire Child and Families, Inc"/>
    <s v="Revenue"/>
    <s v="Line Item"/>
    <x v="0"/>
    <x v="37"/>
    <x v="37"/>
    <m/>
    <n v="4784"/>
  </r>
  <r>
    <n v="39"/>
    <s v="Berkshire Child and Families, Inc"/>
    <s v="Revenue"/>
    <s v="Line Item"/>
    <x v="0"/>
    <x v="38"/>
    <x v="38"/>
    <m/>
    <m/>
  </r>
  <r>
    <n v="40"/>
    <s v="Berkshire Child and Families, Inc"/>
    <s v="Revenue"/>
    <s v="Line Item"/>
    <x v="0"/>
    <x v="39"/>
    <x v="39"/>
    <m/>
    <m/>
  </r>
  <r>
    <n v="41"/>
    <s v="Berkshire Child and Families, Inc"/>
    <s v="Revenue"/>
    <s v="Line Item"/>
    <x v="0"/>
    <x v="40"/>
    <x v="40"/>
    <m/>
    <m/>
  </r>
  <r>
    <n v="42"/>
    <s v="Berkshire Child and Families, Inc"/>
    <s v="Revenue"/>
    <s v="Line Item"/>
    <x v="0"/>
    <x v="41"/>
    <x v="41"/>
    <m/>
    <m/>
  </r>
  <r>
    <n v="43"/>
    <s v="Berkshire Child and Families, Inc"/>
    <s v="Revenue"/>
    <s v="Total"/>
    <x v="0"/>
    <x v="42"/>
    <x v="42"/>
    <m/>
    <n v="69785"/>
  </r>
  <r>
    <n v="44"/>
    <s v="Berkshire Child and Families, Inc"/>
    <s v="Revenue"/>
    <s v="Line Item"/>
    <x v="0"/>
    <x v="43"/>
    <x v="43"/>
    <m/>
    <n v="87000"/>
  </r>
  <r>
    <n v="45"/>
    <s v="Berkshire Child and Families, Inc"/>
    <s v="Revenue"/>
    <s v="Line Item"/>
    <x v="0"/>
    <x v="44"/>
    <x v="44"/>
    <m/>
    <m/>
  </r>
  <r>
    <n v="46"/>
    <s v="Berkshire Child and Families, Inc"/>
    <s v="Revenue"/>
    <s v="Line Item"/>
    <x v="0"/>
    <x v="45"/>
    <x v="45"/>
    <m/>
    <m/>
  </r>
  <r>
    <n v="47"/>
    <s v="Berkshire Child and Families, Inc"/>
    <s v="Revenue"/>
    <s v="Line Item"/>
    <x v="0"/>
    <x v="46"/>
    <x v="46"/>
    <m/>
    <m/>
  </r>
  <r>
    <n v="48"/>
    <s v="Berkshire Child and Families, Inc"/>
    <s v="Revenue"/>
    <s v="Line Item"/>
    <x v="0"/>
    <x v="47"/>
    <x v="47"/>
    <m/>
    <m/>
  </r>
  <r>
    <n v="49"/>
    <s v="Berkshire Child and Families, Inc"/>
    <s v="Revenue"/>
    <s v="Line Item"/>
    <x v="0"/>
    <x v="48"/>
    <x v="48"/>
    <m/>
    <m/>
  </r>
  <r>
    <n v="50"/>
    <s v="Berkshire Child and Families, Inc"/>
    <s v="Revenue"/>
    <s v="Line Item"/>
    <x v="0"/>
    <x v="49"/>
    <x v="49"/>
    <m/>
    <m/>
  </r>
  <r>
    <n v="51"/>
    <s v="Berkshire Child and Families, Inc"/>
    <s v="Revenue"/>
    <s v="Line Item"/>
    <x v="0"/>
    <x v="50"/>
    <x v="50"/>
    <m/>
    <m/>
  </r>
  <r>
    <n v="52"/>
    <s v="Berkshire Child and Families, Inc"/>
    <s v="Revenue"/>
    <s v="Line Item"/>
    <x v="0"/>
    <x v="51"/>
    <x v="51"/>
    <m/>
    <m/>
  </r>
  <r>
    <n v="53"/>
    <s v="Berkshire Child and Families, Inc"/>
    <s v="Revenue"/>
    <s v="Total"/>
    <x v="0"/>
    <x v="52"/>
    <x v="52"/>
    <m/>
    <n v="160697"/>
  </r>
  <r>
    <n v="54"/>
    <s v="Berkshire Child and Families, Inc"/>
    <s v="Salary Expense"/>
    <s v="Line Item"/>
    <x v="1"/>
    <x v="53"/>
    <x v="53"/>
    <n v="0.45"/>
    <n v="21515"/>
  </r>
  <r>
    <n v="55"/>
    <s v="Berkshire Child and Families, Inc"/>
    <s v="Salary Expense"/>
    <s v="Line Item"/>
    <x v="1"/>
    <x v="54"/>
    <x v="54"/>
    <n v="0.02"/>
    <n v="1281"/>
  </r>
  <r>
    <n v="56"/>
    <s v="Berkshire Child and Families, Inc"/>
    <s v="Salary Expense"/>
    <s v="Line Item"/>
    <x v="1"/>
    <x v="55"/>
    <x v="55"/>
    <m/>
    <m/>
  </r>
  <r>
    <n v="57"/>
    <s v="Berkshire Child and Families, Inc"/>
    <s v="Salary Expense"/>
    <s v="Line Item"/>
    <x v="1"/>
    <x v="56"/>
    <x v="56"/>
    <m/>
    <m/>
  </r>
  <r>
    <n v="58"/>
    <s v="Berkshire Child and Families, Inc"/>
    <s v="Salary Expense"/>
    <s v="Line Item"/>
    <x v="2"/>
    <x v="57"/>
    <x v="57"/>
    <m/>
    <m/>
  </r>
  <r>
    <n v="59"/>
    <s v="Berkshire Child and Families, Inc"/>
    <s v="Salary Expense"/>
    <s v="Line Item"/>
    <x v="2"/>
    <x v="58"/>
    <x v="58"/>
    <m/>
    <m/>
  </r>
  <r>
    <n v="60"/>
    <s v="Berkshire Child and Families, Inc"/>
    <s v="Salary Expense"/>
    <s v="Line Item"/>
    <x v="2"/>
    <x v="59"/>
    <x v="59"/>
    <m/>
    <m/>
  </r>
  <r>
    <n v="61"/>
    <s v="Berkshire Child and Families, Inc"/>
    <s v="Salary Expense"/>
    <s v="Line Item"/>
    <x v="2"/>
    <x v="60"/>
    <x v="60"/>
    <m/>
    <m/>
  </r>
  <r>
    <n v="62"/>
    <s v="Berkshire Child and Families, Inc"/>
    <s v="Salary Expense"/>
    <s v="Line Item"/>
    <x v="2"/>
    <x v="61"/>
    <x v="61"/>
    <m/>
    <m/>
  </r>
  <r>
    <n v="63"/>
    <s v="Berkshire Child and Families, Inc"/>
    <s v="Salary Expense"/>
    <s v="Line Item"/>
    <x v="2"/>
    <x v="62"/>
    <x v="62"/>
    <m/>
    <m/>
  </r>
  <r>
    <n v="64"/>
    <s v="Berkshire Child and Families, Inc"/>
    <s v="Salary Expense"/>
    <s v="Line Item"/>
    <x v="2"/>
    <x v="63"/>
    <x v="63"/>
    <m/>
    <m/>
  </r>
  <r>
    <n v="65"/>
    <s v="Berkshire Child and Families, Inc"/>
    <s v="Salary Expense"/>
    <s v="Line Item"/>
    <x v="2"/>
    <x v="64"/>
    <x v="64"/>
    <m/>
    <m/>
  </r>
  <r>
    <n v="66"/>
    <s v="Berkshire Child and Families, Inc"/>
    <s v="Salary Expense"/>
    <s v="Line Item"/>
    <x v="2"/>
    <x v="65"/>
    <x v="65"/>
    <m/>
    <m/>
  </r>
  <r>
    <n v="67"/>
    <s v="Berkshire Child and Families, Inc"/>
    <s v="Salary Expense"/>
    <s v="Line Item"/>
    <x v="2"/>
    <x v="66"/>
    <x v="66"/>
    <m/>
    <m/>
  </r>
  <r>
    <n v="68"/>
    <s v="Berkshire Child and Families, Inc"/>
    <s v="Salary Expense"/>
    <s v="Line Item"/>
    <x v="2"/>
    <x v="67"/>
    <x v="67"/>
    <m/>
    <m/>
  </r>
  <r>
    <n v="69"/>
    <s v="Berkshire Child and Families, Inc"/>
    <s v="Salary Expense"/>
    <s v="Line Item"/>
    <x v="2"/>
    <x v="68"/>
    <x v="68"/>
    <m/>
    <m/>
  </r>
  <r>
    <n v="70"/>
    <s v="Berkshire Child and Families, Inc"/>
    <s v="Salary Expense"/>
    <s v="Line Item"/>
    <x v="2"/>
    <x v="69"/>
    <x v="69"/>
    <m/>
    <m/>
  </r>
  <r>
    <n v="71"/>
    <s v="Berkshire Child and Families, Inc"/>
    <s v="Salary Expense"/>
    <s v="Line Item"/>
    <x v="2"/>
    <x v="70"/>
    <x v="70"/>
    <m/>
    <m/>
  </r>
  <r>
    <n v="72"/>
    <s v="Berkshire Child and Families, Inc"/>
    <s v="Salary Expense"/>
    <s v="Line Item"/>
    <x v="2"/>
    <x v="71"/>
    <x v="71"/>
    <m/>
    <m/>
  </r>
  <r>
    <n v="73"/>
    <s v="Berkshire Child and Families, Inc"/>
    <s v="Salary Expense"/>
    <s v="Line Item"/>
    <x v="2"/>
    <x v="72"/>
    <x v="72"/>
    <m/>
    <m/>
  </r>
  <r>
    <n v="74"/>
    <s v="Berkshire Child and Families, Inc"/>
    <s v="Salary Expense"/>
    <s v="Line Item"/>
    <x v="2"/>
    <x v="73"/>
    <x v="73"/>
    <m/>
    <m/>
  </r>
  <r>
    <n v="75"/>
    <s v="Berkshire Child and Families, Inc"/>
    <s v="Salary Expense"/>
    <s v="Line Item"/>
    <x v="2"/>
    <x v="74"/>
    <x v="74"/>
    <m/>
    <m/>
  </r>
  <r>
    <n v="76"/>
    <s v="Berkshire Child and Families, Inc"/>
    <s v="Salary Expense"/>
    <s v="Line Item"/>
    <x v="2"/>
    <x v="75"/>
    <x v="75"/>
    <m/>
    <m/>
  </r>
  <r>
    <n v="77"/>
    <s v="Berkshire Child and Families, Inc"/>
    <s v="Salary Expense"/>
    <s v="Line Item"/>
    <x v="2"/>
    <x v="76"/>
    <x v="76"/>
    <m/>
    <m/>
  </r>
  <r>
    <n v="78"/>
    <s v="Berkshire Child and Families, Inc"/>
    <s v="Salary Expense"/>
    <s v="Line Item"/>
    <x v="2"/>
    <x v="77"/>
    <x v="77"/>
    <m/>
    <m/>
  </r>
  <r>
    <n v="79"/>
    <s v="Berkshire Child and Families, Inc"/>
    <s v="Salary Expense"/>
    <s v="Line Item"/>
    <x v="2"/>
    <x v="78"/>
    <x v="78"/>
    <m/>
    <m/>
  </r>
  <r>
    <n v="80"/>
    <s v="Berkshire Child and Families, Inc"/>
    <s v="Salary Expense"/>
    <s v="Line Item"/>
    <x v="2"/>
    <x v="79"/>
    <x v="79"/>
    <m/>
    <m/>
  </r>
  <r>
    <n v="81"/>
    <s v="Berkshire Child and Families, Inc"/>
    <s v="Salary Expense"/>
    <s v="Line Item"/>
    <x v="2"/>
    <x v="80"/>
    <x v="80"/>
    <m/>
    <m/>
  </r>
  <r>
    <n v="82"/>
    <s v="Berkshire Child and Families, Inc"/>
    <s v="Salary Expense"/>
    <s v="Line Item"/>
    <x v="2"/>
    <x v="81"/>
    <x v="81"/>
    <m/>
    <m/>
  </r>
  <r>
    <n v="83"/>
    <s v="Berkshire Child and Families, Inc"/>
    <s v="Salary Expense"/>
    <s v="Line Item"/>
    <x v="2"/>
    <x v="82"/>
    <x v="82"/>
    <n v="0.57999999999999996"/>
    <n v="18412"/>
  </r>
  <r>
    <n v="84"/>
    <s v="Berkshire Child and Families, Inc"/>
    <s v="Salary Expense"/>
    <s v="Line Item"/>
    <x v="2"/>
    <x v="83"/>
    <x v="83"/>
    <m/>
    <m/>
  </r>
  <r>
    <n v="85"/>
    <s v="Berkshire Child and Families, Inc"/>
    <s v="Salary Expense"/>
    <s v="Line Item"/>
    <x v="2"/>
    <x v="84"/>
    <x v="84"/>
    <m/>
    <m/>
  </r>
  <r>
    <n v="86"/>
    <s v="Berkshire Child and Families, Inc"/>
    <s v="Salary Expense"/>
    <s v="Line Item"/>
    <x v="2"/>
    <x v="85"/>
    <x v="85"/>
    <n v="0.81"/>
    <n v="22195"/>
  </r>
  <r>
    <n v="87"/>
    <s v="Berkshire Child and Families, Inc"/>
    <s v="Salary Expense"/>
    <s v="Line Item"/>
    <x v="2"/>
    <x v="86"/>
    <x v="86"/>
    <n v="0.64"/>
    <n v="15638"/>
  </r>
  <r>
    <n v="88"/>
    <s v="Berkshire Child and Families, Inc"/>
    <s v="Salary Expense"/>
    <s v="Line Item"/>
    <x v="3"/>
    <x v="87"/>
    <x v="87"/>
    <n v="0.24"/>
    <n v="7074"/>
  </r>
  <r>
    <n v="89"/>
    <s v="Berkshire Child and Families, Inc"/>
    <s v="Salary Expense"/>
    <s v="Line Item"/>
    <x v="3"/>
    <x v="88"/>
    <x v="88"/>
    <n v="0.3"/>
    <n v="8106"/>
  </r>
  <r>
    <n v="90"/>
    <s v="Berkshire Child and Families, Inc"/>
    <s v="Salary Expense"/>
    <s v="Line Item"/>
    <x v="3"/>
    <x v="89"/>
    <x v="89"/>
    <m/>
    <m/>
  </r>
  <r>
    <n v="91"/>
    <s v="Berkshire Child and Families, Inc"/>
    <s v="Salary Expense"/>
    <s v="Line Item"/>
    <x v="0"/>
    <x v="90"/>
    <x v="90"/>
    <s v="XXXXXX"/>
    <m/>
  </r>
  <r>
    <n v="92"/>
    <s v="Berkshire Child and Families, Inc"/>
    <s v="Salary Expense"/>
    <s v="Total"/>
    <x v="0"/>
    <x v="91"/>
    <x v="91"/>
    <n v="3.04"/>
    <n v="94221"/>
  </r>
  <r>
    <n v="93"/>
    <s v="Berkshire Child and Families, Inc"/>
    <s v="Expense"/>
    <s v="Total"/>
    <x v="0"/>
    <x v="92"/>
    <x v="92"/>
    <m/>
    <n v="94221"/>
  </r>
  <r>
    <n v="94"/>
    <s v="Berkshire Child and Families, Inc"/>
    <s v="Expense"/>
    <s v="Line Item"/>
    <x v="0"/>
    <x v="93"/>
    <x v="93"/>
    <m/>
    <m/>
  </r>
  <r>
    <n v="95"/>
    <s v="Berkshire Child and Families, Inc"/>
    <s v="Expense"/>
    <s v="Line Item"/>
    <x v="0"/>
    <x v="94"/>
    <x v="94"/>
    <m/>
    <m/>
  </r>
  <r>
    <n v="96"/>
    <s v="Berkshire Child and Families, Inc"/>
    <s v="Expense"/>
    <s v="Line Item"/>
    <x v="0"/>
    <x v="95"/>
    <x v="95"/>
    <m/>
    <m/>
  </r>
  <r>
    <n v="97"/>
    <s v="Berkshire Child and Families, Inc"/>
    <s v="Expense"/>
    <s v="Line Item"/>
    <x v="0"/>
    <x v="96"/>
    <x v="96"/>
    <m/>
    <m/>
  </r>
  <r>
    <n v="98"/>
    <s v="Berkshire Child and Families, Inc"/>
    <s v="Expense"/>
    <s v="Total"/>
    <x v="0"/>
    <x v="97"/>
    <x v="97"/>
    <m/>
    <n v="0"/>
  </r>
  <r>
    <n v="99"/>
    <s v="Berkshire Child and Families, Inc"/>
    <s v="Expense"/>
    <s v="Line Item"/>
    <x v="0"/>
    <x v="98"/>
    <x v="98"/>
    <m/>
    <m/>
  </r>
  <r>
    <n v="100"/>
    <s v="Berkshire Child and Families, Inc"/>
    <s v="Expense"/>
    <s v="Total"/>
    <x v="0"/>
    <x v="99"/>
    <x v="99"/>
    <m/>
    <n v="94221"/>
  </r>
  <r>
    <n v="101"/>
    <s v="Berkshire Child and Families, Inc"/>
    <s v="Expense"/>
    <s v="Line Item"/>
    <x v="0"/>
    <x v="100"/>
    <x v="100"/>
    <m/>
    <n v="8392"/>
  </r>
  <r>
    <n v="102"/>
    <s v="Berkshire Child and Families, Inc"/>
    <s v="Expense"/>
    <s v="Line Item"/>
    <x v="0"/>
    <x v="101"/>
    <x v="101"/>
    <m/>
    <n v="10318"/>
  </r>
  <r>
    <n v="103"/>
    <s v="Berkshire Child and Families, Inc"/>
    <s v="Expense"/>
    <s v="Line Item"/>
    <x v="0"/>
    <x v="102"/>
    <x v="102"/>
    <m/>
    <n v="2369"/>
  </r>
  <r>
    <n v="104"/>
    <s v="Berkshire Child and Families, Inc"/>
    <s v="Expense"/>
    <s v="Total"/>
    <x v="0"/>
    <x v="103"/>
    <x v="103"/>
    <m/>
    <n v="115300"/>
  </r>
  <r>
    <n v="105"/>
    <s v="Berkshire Child and Families, Inc"/>
    <s v="Expense"/>
    <s v="Line Item"/>
    <x v="0"/>
    <x v="104"/>
    <x v="104"/>
    <m/>
    <n v="4803"/>
  </r>
  <r>
    <n v="106"/>
    <s v="Berkshire Child and Families, Inc"/>
    <s v="Expense"/>
    <s v="Line Item"/>
    <x v="0"/>
    <x v="105"/>
    <x v="105"/>
    <m/>
    <m/>
  </r>
  <r>
    <n v="107"/>
    <s v="Berkshire Child and Families, Inc"/>
    <s v="Expense"/>
    <s v="Line Item"/>
    <x v="0"/>
    <x v="106"/>
    <x v="106"/>
    <m/>
    <n v="1940"/>
  </r>
  <r>
    <n v="108"/>
    <s v="Berkshire Child and Families, Inc"/>
    <s v="Expense"/>
    <s v="Line Item"/>
    <x v="0"/>
    <x v="107"/>
    <x v="107"/>
    <m/>
    <n v="658"/>
  </r>
  <r>
    <n v="109"/>
    <s v="Berkshire Child and Families, Inc"/>
    <s v="Expense"/>
    <s v="Total"/>
    <x v="0"/>
    <x v="108"/>
    <x v="108"/>
    <m/>
    <n v="7401"/>
  </r>
  <r>
    <n v="110"/>
    <s v="Berkshire Child and Families, Inc"/>
    <s v="Expense"/>
    <s v="Line Item"/>
    <x v="0"/>
    <x v="109"/>
    <x v="109"/>
    <m/>
    <m/>
  </r>
  <r>
    <n v="111"/>
    <s v="Berkshire Child and Families, Inc"/>
    <s v="Expense"/>
    <s v="Line Item"/>
    <x v="0"/>
    <x v="110"/>
    <x v="110"/>
    <m/>
    <m/>
  </r>
  <r>
    <n v="112"/>
    <s v="Berkshire Child and Families, Inc"/>
    <s v="Expense"/>
    <s v="Line Item"/>
    <x v="0"/>
    <x v="111"/>
    <x v="111"/>
    <m/>
    <n v="3"/>
  </r>
  <r>
    <n v="113"/>
    <s v="Berkshire Child and Families, Inc"/>
    <s v="Expense"/>
    <s v="Line Item"/>
    <x v="0"/>
    <x v="112"/>
    <x v="112"/>
    <m/>
    <m/>
  </r>
  <r>
    <n v="114"/>
    <s v="Berkshire Child and Families, Inc"/>
    <s v="Expense"/>
    <s v="Line Item"/>
    <x v="0"/>
    <x v="113"/>
    <x v="113"/>
    <m/>
    <n v="4"/>
  </r>
  <r>
    <n v="115"/>
    <s v="Berkshire Child and Families, Inc"/>
    <s v="Expense"/>
    <s v="Line Item"/>
    <x v="0"/>
    <x v="114"/>
    <x v="114"/>
    <m/>
    <n v="2314"/>
  </r>
  <r>
    <n v="116"/>
    <s v="Berkshire Child and Families, Inc"/>
    <s v="Expense"/>
    <s v="Line Item"/>
    <x v="0"/>
    <x v="115"/>
    <x v="115"/>
    <m/>
    <n v="1469"/>
  </r>
  <r>
    <n v="117"/>
    <s v="Berkshire Child and Families, Inc"/>
    <s v="Expense"/>
    <s v="Line Item"/>
    <x v="0"/>
    <x v="116"/>
    <x v="116"/>
    <m/>
    <n v="802"/>
  </r>
  <r>
    <n v="118"/>
    <s v="Berkshire Child and Families, Inc"/>
    <s v="Expense"/>
    <s v="Line Item"/>
    <x v="0"/>
    <x v="117"/>
    <x v="117"/>
    <m/>
    <m/>
  </r>
  <r>
    <n v="119"/>
    <s v="Berkshire Child and Families, Inc"/>
    <s v="Expense"/>
    <s v="Line Item"/>
    <x v="0"/>
    <x v="118"/>
    <x v="118"/>
    <m/>
    <m/>
  </r>
  <r>
    <n v="120"/>
    <s v="Berkshire Child and Families, Inc"/>
    <s v="Expense"/>
    <s v="Line Item"/>
    <x v="0"/>
    <x v="119"/>
    <x v="119"/>
    <m/>
    <m/>
  </r>
  <r>
    <n v="121"/>
    <s v="Berkshire Child and Families, Inc"/>
    <s v="Expense"/>
    <s v="Line Item"/>
    <x v="0"/>
    <x v="120"/>
    <x v="120"/>
    <m/>
    <m/>
  </r>
  <r>
    <n v="122"/>
    <s v="Berkshire Child and Families, Inc"/>
    <s v="Expense"/>
    <s v="Line Item"/>
    <x v="0"/>
    <x v="121"/>
    <x v="121"/>
    <m/>
    <m/>
  </r>
  <r>
    <n v="123"/>
    <s v="Berkshire Child and Families, Inc"/>
    <s v="Expense"/>
    <s v="Line Item"/>
    <x v="0"/>
    <x v="122"/>
    <x v="122"/>
    <m/>
    <m/>
  </r>
  <r>
    <n v="124"/>
    <s v="Berkshire Child and Families, Inc"/>
    <s v="Expense"/>
    <s v="Line Item"/>
    <x v="0"/>
    <x v="123"/>
    <x v="123"/>
    <m/>
    <m/>
  </r>
  <r>
    <n v="125"/>
    <s v="Berkshire Child and Families, Inc"/>
    <s v="Expense"/>
    <s v="Line Item"/>
    <x v="0"/>
    <x v="124"/>
    <x v="124"/>
    <m/>
    <n v="1389"/>
  </r>
  <r>
    <n v="126"/>
    <s v="Berkshire Child and Families, Inc"/>
    <s v="Expense"/>
    <s v="Line Item"/>
    <x v="0"/>
    <x v="125"/>
    <x v="125"/>
    <m/>
    <m/>
  </r>
  <r>
    <n v="127"/>
    <s v="Berkshire Child and Families, Inc"/>
    <s v="Expense"/>
    <s v="Line Item"/>
    <x v="0"/>
    <x v="126"/>
    <x v="126"/>
    <m/>
    <n v="87"/>
  </r>
  <r>
    <n v="128"/>
    <s v="Berkshire Child and Families, Inc"/>
    <s v="Expense"/>
    <s v="Total"/>
    <x v="0"/>
    <x v="127"/>
    <x v="127"/>
    <m/>
    <n v="6068"/>
  </r>
  <r>
    <n v="129"/>
    <s v="Berkshire Child and Families, Inc"/>
    <s v="Expense"/>
    <s v="Line Item"/>
    <x v="0"/>
    <x v="128"/>
    <x v="128"/>
    <m/>
    <n v="9370"/>
  </r>
  <r>
    <n v="130"/>
    <s v="Berkshire Child and Families, Inc"/>
    <s v="Expense"/>
    <s v="Line Item"/>
    <x v="0"/>
    <x v="129"/>
    <x v="129"/>
    <m/>
    <n v="1033"/>
  </r>
  <r>
    <n v="131"/>
    <s v="Berkshire Child and Families, Inc"/>
    <s v="Expense"/>
    <s v="Line Item"/>
    <x v="0"/>
    <x v="130"/>
    <x v="130"/>
    <m/>
    <m/>
  </r>
  <r>
    <n v="132"/>
    <s v="Berkshire Child and Families, Inc"/>
    <s v="Expense"/>
    <s v="Line Item"/>
    <x v="0"/>
    <x v="131"/>
    <x v="131"/>
    <m/>
    <m/>
  </r>
  <r>
    <n v="133"/>
    <s v="Berkshire Child and Families, Inc"/>
    <s v="Expense"/>
    <s v="Line Item"/>
    <x v="0"/>
    <x v="132"/>
    <x v="132"/>
    <m/>
    <m/>
  </r>
  <r>
    <n v="134"/>
    <s v="Berkshire Child and Families, Inc"/>
    <s v="Expense"/>
    <s v="Line Item"/>
    <x v="0"/>
    <x v="133"/>
    <x v="133"/>
    <m/>
    <m/>
  </r>
  <r>
    <n v="135"/>
    <s v="Berkshire Child and Families, Inc"/>
    <s v="Expense"/>
    <s v="Total"/>
    <x v="0"/>
    <x v="134"/>
    <x v="134"/>
    <m/>
    <n v="10403"/>
  </r>
  <r>
    <n v="136"/>
    <s v="Berkshire Child and Families, Inc"/>
    <s v="Expense"/>
    <s v="Line Item"/>
    <x v="0"/>
    <x v="135"/>
    <x v="135"/>
    <m/>
    <n v="23133.058605998274"/>
  </r>
  <r>
    <n v="137"/>
    <s v="Berkshire Child and Families, Inc"/>
    <s v="Expense"/>
    <s v="Total"/>
    <x v="0"/>
    <x v="136"/>
    <x v="136"/>
    <m/>
    <n v="162305.05860599829"/>
  </r>
  <r>
    <n v="138"/>
    <s v="Berkshire Child and Families, Inc"/>
    <s v="Expense"/>
    <s v="Line Item"/>
    <x v="0"/>
    <x v="137"/>
    <x v="137"/>
    <m/>
    <m/>
  </r>
  <r>
    <n v="139"/>
    <s v="Berkshire Child and Families, Inc"/>
    <s v="Expense"/>
    <s v="Line Item"/>
    <x v="0"/>
    <x v="138"/>
    <x v="138"/>
    <m/>
    <m/>
  </r>
  <r>
    <n v="140"/>
    <s v="Berkshire Child and Families, Inc"/>
    <s v="Expense"/>
    <s v="Total"/>
    <x v="0"/>
    <x v="139"/>
    <x v="139"/>
    <m/>
    <n v="162305.05860599829"/>
  </r>
  <r>
    <n v="141"/>
    <s v="Berkshire Child and Families, Inc"/>
    <s v="Expense"/>
    <s v="Total"/>
    <x v="0"/>
    <x v="140"/>
    <x v="140"/>
    <m/>
    <n v="160697"/>
  </r>
  <r>
    <n v="142"/>
    <s v="Berkshire Child and Families, Inc"/>
    <s v="Expense"/>
    <s v="Line Item"/>
    <x v="0"/>
    <x v="141"/>
    <x v="141"/>
    <m/>
    <n v="-1608.0586059982888"/>
  </r>
  <r>
    <n v="143"/>
    <s v="Berkshire Child and Families, Inc"/>
    <s v="Non-Reimbursable"/>
    <s v="Line Item"/>
    <x v="0"/>
    <x v="142"/>
    <x v="142"/>
    <m/>
    <m/>
  </r>
  <r>
    <n v="144"/>
    <s v="Berkshire Child and Families, Inc"/>
    <s v="Non-Reimbursable"/>
    <s v="Line Item"/>
    <x v="0"/>
    <x v="143"/>
    <x v="143"/>
    <m/>
    <m/>
  </r>
  <r>
    <n v="145"/>
    <s v="Berkshire Child and Families, Inc"/>
    <s v="Non-Reimbursable"/>
    <s v="Line Item"/>
    <x v="0"/>
    <x v="144"/>
    <x v="144"/>
    <m/>
    <m/>
  </r>
  <r>
    <n v="146"/>
    <s v="Berkshire Child and Families, Inc"/>
    <s v="Non-Reimbursable"/>
    <s v="Line Item"/>
    <x v="0"/>
    <x v="145"/>
    <x v="145"/>
    <m/>
    <m/>
  </r>
  <r>
    <n v="147"/>
    <s v="Berkshire Child and Families, Inc"/>
    <s v="Non-Reimbursable"/>
    <s v="Line Item"/>
    <x v="0"/>
    <x v="146"/>
    <x v="146"/>
    <m/>
    <m/>
  </r>
  <r>
    <n v="148"/>
    <s v="Berkshire Child and Families, Inc"/>
    <s v="Non-Reimbursable"/>
    <s v="Line Item"/>
    <x v="0"/>
    <x v="147"/>
    <x v="147"/>
    <m/>
    <m/>
  </r>
  <r>
    <n v="149"/>
    <s v="Berkshire Child and Families, Inc"/>
    <s v="Non-Reimbursable"/>
    <s v="Line Item"/>
    <x v="0"/>
    <x v="148"/>
    <x v="148"/>
    <m/>
    <m/>
  </r>
  <r>
    <n v="150"/>
    <s v="Berkshire Child and Families, Inc"/>
    <s v="Non-Reimbursable"/>
    <s v="Total"/>
    <x v="0"/>
    <x v="149"/>
    <x v="149"/>
    <m/>
    <n v="0"/>
  </r>
  <r>
    <n v="151"/>
    <s v="Berkshire Child and Families, Inc"/>
    <s v="Non-Reimbursable"/>
    <s v="Total"/>
    <x v="0"/>
    <x v="150"/>
    <x v="150"/>
    <m/>
    <n v="0"/>
  </r>
  <r>
    <n v="152"/>
    <s v="Berkshire Child and Families, Inc"/>
    <s v="Non-Reimbursable"/>
    <s v="Line Item"/>
    <x v="0"/>
    <x v="151"/>
    <x v="151"/>
    <m/>
    <n v="90912"/>
  </r>
  <r>
    <n v="153"/>
    <s v="Berkshire Child and Families, Inc"/>
    <s v="Non-Reimbursable"/>
    <s v="Line Item"/>
    <x v="0"/>
    <x v="152"/>
    <x v="152"/>
    <m/>
    <m/>
  </r>
  <r>
    <n v="154"/>
    <s v="Berkshire Child and Families, Inc"/>
    <s v="Non-Reimbursable"/>
    <s v="Line Item"/>
    <x v="0"/>
    <x v="153"/>
    <x v="153"/>
    <m/>
    <n v="-90912"/>
  </r>
  <r>
    <n v="155"/>
    <s v="Catholic Charitable Bureau"/>
    <s v="Revenue"/>
    <s v="Line Item"/>
    <x v="0"/>
    <x v="0"/>
    <x v="0"/>
    <m/>
    <n v="41884"/>
  </r>
  <r>
    <n v="156"/>
    <s v="Catholic Charitable Bureau"/>
    <s v="Revenue"/>
    <s v="Line Item"/>
    <x v="0"/>
    <x v="1"/>
    <x v="1"/>
    <m/>
    <m/>
  </r>
  <r>
    <n v="157"/>
    <s v="Catholic Charitable Bureau"/>
    <s v="Revenue"/>
    <s v="Line Item"/>
    <x v="0"/>
    <x v="2"/>
    <x v="2"/>
    <m/>
    <n v="4103"/>
  </r>
  <r>
    <n v="158"/>
    <s v="Catholic Charitable Bureau"/>
    <s v="Revenue"/>
    <s v="Total"/>
    <x v="0"/>
    <x v="3"/>
    <x v="3"/>
    <m/>
    <n v="45987"/>
  </r>
  <r>
    <n v="159"/>
    <s v="Catholic Charitable Bureau"/>
    <s v="Revenue"/>
    <s v="Line Item"/>
    <x v="0"/>
    <x v="4"/>
    <x v="4"/>
    <m/>
    <m/>
  </r>
  <r>
    <n v="160"/>
    <s v="Catholic Charitable Bureau"/>
    <s v="Revenue"/>
    <s v="Line Item"/>
    <x v="0"/>
    <x v="5"/>
    <x v="5"/>
    <m/>
    <n v="50997"/>
  </r>
  <r>
    <n v="161"/>
    <s v="Catholic Charitable Bureau"/>
    <s v="Revenue"/>
    <s v="Total"/>
    <x v="0"/>
    <x v="6"/>
    <x v="6"/>
    <m/>
    <n v="50997"/>
  </r>
  <r>
    <n v="162"/>
    <s v="Catholic Charitable Bureau"/>
    <s v="Revenue"/>
    <s v="Line Item"/>
    <x v="0"/>
    <x v="7"/>
    <x v="7"/>
    <m/>
    <m/>
  </r>
  <r>
    <n v="163"/>
    <s v="Catholic Charitable Bureau"/>
    <s v="Revenue"/>
    <s v="Line Item"/>
    <x v="0"/>
    <x v="8"/>
    <x v="8"/>
    <m/>
    <m/>
  </r>
  <r>
    <n v="164"/>
    <s v="Catholic Charitable Bureau"/>
    <s v="Revenue"/>
    <s v="Line Item"/>
    <x v="0"/>
    <x v="9"/>
    <x v="9"/>
    <m/>
    <m/>
  </r>
  <r>
    <n v="165"/>
    <s v="Catholic Charitable Bureau"/>
    <s v="Revenue"/>
    <s v="Line Item"/>
    <x v="0"/>
    <x v="10"/>
    <x v="10"/>
    <m/>
    <n v="115330"/>
  </r>
  <r>
    <n v="166"/>
    <s v="Catholic Charitable Bureau"/>
    <s v="Revenue"/>
    <s v="Line Item"/>
    <x v="0"/>
    <x v="11"/>
    <x v="11"/>
    <m/>
    <n v="83900"/>
  </r>
  <r>
    <n v="167"/>
    <s v="Catholic Charitable Bureau"/>
    <s v="Revenue"/>
    <s v="Line Item"/>
    <x v="0"/>
    <x v="12"/>
    <x v="12"/>
    <m/>
    <m/>
  </r>
  <r>
    <n v="168"/>
    <s v="Catholic Charitable Bureau"/>
    <s v="Revenue"/>
    <s v="Line Item"/>
    <x v="0"/>
    <x v="13"/>
    <x v="13"/>
    <m/>
    <m/>
  </r>
  <r>
    <n v="169"/>
    <s v="Catholic Charitable Bureau"/>
    <s v="Revenue"/>
    <s v="Line Item"/>
    <x v="0"/>
    <x v="14"/>
    <x v="14"/>
    <m/>
    <m/>
  </r>
  <r>
    <n v="170"/>
    <s v="Catholic Charitable Bureau"/>
    <s v="Revenue"/>
    <s v="Line Item"/>
    <x v="0"/>
    <x v="15"/>
    <x v="15"/>
    <m/>
    <m/>
  </r>
  <r>
    <n v="171"/>
    <s v="Catholic Charitable Bureau"/>
    <s v="Revenue"/>
    <s v="Line Item"/>
    <x v="0"/>
    <x v="16"/>
    <x v="16"/>
    <m/>
    <m/>
  </r>
  <r>
    <n v="172"/>
    <s v="Catholic Charitable Bureau"/>
    <s v="Revenue"/>
    <s v="Line Item"/>
    <x v="0"/>
    <x v="17"/>
    <x v="17"/>
    <m/>
    <m/>
  </r>
  <r>
    <n v="173"/>
    <s v="Catholic Charitable Bureau"/>
    <s v="Revenue"/>
    <s v="Line Item"/>
    <x v="0"/>
    <x v="18"/>
    <x v="18"/>
    <m/>
    <m/>
  </r>
  <r>
    <n v="174"/>
    <s v="Catholic Charitable Bureau"/>
    <s v="Revenue"/>
    <s v="Line Item"/>
    <x v="0"/>
    <x v="19"/>
    <x v="19"/>
    <m/>
    <n v="0"/>
  </r>
  <r>
    <n v="175"/>
    <s v="Catholic Charitable Bureau"/>
    <s v="Revenue"/>
    <s v="Line Item"/>
    <x v="0"/>
    <x v="20"/>
    <x v="20"/>
    <m/>
    <m/>
  </r>
  <r>
    <n v="176"/>
    <s v="Catholic Charitable Bureau"/>
    <s v="Revenue"/>
    <s v="Line Item"/>
    <x v="0"/>
    <x v="21"/>
    <x v="21"/>
    <m/>
    <m/>
  </r>
  <r>
    <n v="177"/>
    <s v="Catholic Charitable Bureau"/>
    <s v="Revenue"/>
    <s v="Line Item"/>
    <x v="0"/>
    <x v="22"/>
    <x v="22"/>
    <m/>
    <m/>
  </r>
  <r>
    <n v="178"/>
    <s v="Catholic Charitable Bureau"/>
    <s v="Revenue"/>
    <s v="Line Item"/>
    <x v="0"/>
    <x v="23"/>
    <x v="23"/>
    <m/>
    <m/>
  </r>
  <r>
    <n v="179"/>
    <s v="Catholic Charitable Bureau"/>
    <s v="Revenue"/>
    <s v="Line Item"/>
    <x v="0"/>
    <x v="24"/>
    <x v="24"/>
    <m/>
    <m/>
  </r>
  <r>
    <n v="180"/>
    <s v="Catholic Charitable Bureau"/>
    <s v="Revenue"/>
    <s v="Line Item"/>
    <x v="0"/>
    <x v="25"/>
    <x v="25"/>
    <m/>
    <m/>
  </r>
  <r>
    <n v="181"/>
    <s v="Catholic Charitable Bureau"/>
    <s v="Revenue"/>
    <s v="Line Item"/>
    <x v="0"/>
    <x v="26"/>
    <x v="26"/>
    <m/>
    <n v="3364"/>
  </r>
  <r>
    <n v="182"/>
    <s v="Catholic Charitable Bureau"/>
    <s v="Revenue"/>
    <s v="Line Item"/>
    <x v="0"/>
    <x v="27"/>
    <x v="27"/>
    <m/>
    <m/>
  </r>
  <r>
    <n v="183"/>
    <s v="Catholic Charitable Bureau"/>
    <s v="Revenue"/>
    <s v="Line Item"/>
    <x v="0"/>
    <x v="28"/>
    <x v="28"/>
    <m/>
    <n v="5395"/>
  </r>
  <r>
    <n v="184"/>
    <s v="Catholic Charitable Bureau"/>
    <s v="Revenue"/>
    <s v="Line Item"/>
    <x v="0"/>
    <x v="29"/>
    <x v="29"/>
    <m/>
    <n v="1708"/>
  </r>
  <r>
    <n v="185"/>
    <s v="Catholic Charitable Bureau"/>
    <s v="Revenue"/>
    <s v="Line Item"/>
    <x v="0"/>
    <x v="30"/>
    <x v="30"/>
    <m/>
    <m/>
  </r>
  <r>
    <n v="186"/>
    <s v="Catholic Charitable Bureau"/>
    <s v="Revenue"/>
    <s v="Line Item"/>
    <x v="0"/>
    <x v="31"/>
    <x v="31"/>
    <m/>
    <m/>
  </r>
  <r>
    <n v="187"/>
    <s v="Catholic Charitable Bureau"/>
    <s v="Revenue"/>
    <s v="Line Item"/>
    <x v="0"/>
    <x v="32"/>
    <x v="32"/>
    <m/>
    <m/>
  </r>
  <r>
    <n v="188"/>
    <s v="Catholic Charitable Bureau"/>
    <s v="Revenue"/>
    <s v="Line Item"/>
    <x v="0"/>
    <x v="33"/>
    <x v="33"/>
    <m/>
    <m/>
  </r>
  <r>
    <n v="189"/>
    <s v="Catholic Charitable Bureau"/>
    <s v="Revenue"/>
    <s v="Line Item"/>
    <x v="0"/>
    <x v="34"/>
    <x v="34"/>
    <m/>
    <m/>
  </r>
  <r>
    <n v="190"/>
    <s v="Catholic Charitable Bureau"/>
    <s v="Revenue"/>
    <s v="Line Item"/>
    <x v="0"/>
    <x v="35"/>
    <x v="35"/>
    <m/>
    <m/>
  </r>
  <r>
    <n v="191"/>
    <s v="Catholic Charitable Bureau"/>
    <s v="Revenue"/>
    <s v="Line Item"/>
    <x v="0"/>
    <x v="36"/>
    <x v="36"/>
    <m/>
    <m/>
  </r>
  <r>
    <n v="192"/>
    <s v="Catholic Charitable Bureau"/>
    <s v="Revenue"/>
    <s v="Line Item"/>
    <x v="0"/>
    <x v="37"/>
    <x v="37"/>
    <m/>
    <n v="0"/>
  </r>
  <r>
    <n v="193"/>
    <s v="Catholic Charitable Bureau"/>
    <s v="Revenue"/>
    <s v="Line Item"/>
    <x v="0"/>
    <x v="38"/>
    <x v="38"/>
    <m/>
    <m/>
  </r>
  <r>
    <n v="194"/>
    <s v="Catholic Charitable Bureau"/>
    <s v="Revenue"/>
    <s v="Line Item"/>
    <x v="0"/>
    <x v="39"/>
    <x v="39"/>
    <m/>
    <m/>
  </r>
  <r>
    <n v="195"/>
    <s v="Catholic Charitable Bureau"/>
    <s v="Revenue"/>
    <s v="Line Item"/>
    <x v="0"/>
    <x v="40"/>
    <x v="40"/>
    <m/>
    <m/>
  </r>
  <r>
    <n v="196"/>
    <s v="Catholic Charitable Bureau"/>
    <s v="Revenue"/>
    <s v="Line Item"/>
    <x v="0"/>
    <x v="41"/>
    <x v="41"/>
    <m/>
    <m/>
  </r>
  <r>
    <n v="197"/>
    <s v="Catholic Charitable Bureau"/>
    <s v="Revenue"/>
    <s v="Total"/>
    <x v="0"/>
    <x v="42"/>
    <x v="42"/>
    <m/>
    <n v="209697"/>
  </r>
  <r>
    <n v="198"/>
    <s v="Catholic Charitable Bureau"/>
    <s v="Revenue"/>
    <s v="Line Item"/>
    <x v="0"/>
    <x v="43"/>
    <x v="43"/>
    <m/>
    <n v="23374"/>
  </r>
  <r>
    <n v="199"/>
    <s v="Catholic Charitable Bureau"/>
    <s v="Revenue"/>
    <s v="Line Item"/>
    <x v="0"/>
    <x v="44"/>
    <x v="44"/>
    <m/>
    <m/>
  </r>
  <r>
    <n v="200"/>
    <s v="Catholic Charitable Bureau"/>
    <s v="Revenue"/>
    <s v="Line Item"/>
    <x v="0"/>
    <x v="45"/>
    <x v="45"/>
    <m/>
    <m/>
  </r>
  <r>
    <n v="201"/>
    <s v="Catholic Charitable Bureau"/>
    <s v="Revenue"/>
    <s v="Line Item"/>
    <x v="0"/>
    <x v="46"/>
    <x v="46"/>
    <m/>
    <m/>
  </r>
  <r>
    <n v="202"/>
    <s v="Catholic Charitable Bureau"/>
    <s v="Revenue"/>
    <s v="Line Item"/>
    <x v="0"/>
    <x v="47"/>
    <x v="47"/>
    <m/>
    <m/>
  </r>
  <r>
    <n v="203"/>
    <s v="Catholic Charitable Bureau"/>
    <s v="Revenue"/>
    <s v="Line Item"/>
    <x v="0"/>
    <x v="48"/>
    <x v="48"/>
    <m/>
    <n v="22854"/>
  </r>
  <r>
    <n v="204"/>
    <s v="Catholic Charitable Bureau"/>
    <s v="Revenue"/>
    <s v="Line Item"/>
    <x v="0"/>
    <x v="49"/>
    <x v="49"/>
    <m/>
    <n v="10000"/>
  </r>
  <r>
    <n v="205"/>
    <s v="Catholic Charitable Bureau"/>
    <s v="Revenue"/>
    <s v="Line Item"/>
    <x v="0"/>
    <x v="50"/>
    <x v="50"/>
    <m/>
    <m/>
  </r>
  <r>
    <n v="206"/>
    <s v="Catholic Charitable Bureau"/>
    <s v="Revenue"/>
    <s v="Line Item"/>
    <x v="0"/>
    <x v="51"/>
    <x v="51"/>
    <m/>
    <m/>
  </r>
  <r>
    <n v="207"/>
    <s v="Catholic Charitable Bureau"/>
    <s v="Revenue"/>
    <s v="Total"/>
    <x v="0"/>
    <x v="52"/>
    <x v="52"/>
    <m/>
    <n v="362909"/>
  </r>
  <r>
    <n v="208"/>
    <s v="Catholic Charitable Bureau"/>
    <s v="Salary Expense"/>
    <s v="Line Item"/>
    <x v="1"/>
    <x v="53"/>
    <x v="53"/>
    <n v="0.32999999999999996"/>
    <n v="19830"/>
  </r>
  <r>
    <n v="209"/>
    <s v="Catholic Charitable Bureau"/>
    <s v="Salary Expense"/>
    <s v="Line Item"/>
    <x v="1"/>
    <x v="54"/>
    <x v="54"/>
    <n v="6.9999999999999993E-2"/>
    <n v="6641"/>
  </r>
  <r>
    <n v="210"/>
    <s v="Catholic Charitable Bureau"/>
    <s v="Salary Expense"/>
    <s v="Line Item"/>
    <x v="1"/>
    <x v="55"/>
    <x v="55"/>
    <n v="0.08"/>
    <n v="2626"/>
  </r>
  <r>
    <n v="211"/>
    <s v="Catholic Charitable Bureau"/>
    <s v="Salary Expense"/>
    <s v="Line Item"/>
    <x v="1"/>
    <x v="56"/>
    <x v="56"/>
    <m/>
    <m/>
  </r>
  <r>
    <n v="212"/>
    <s v="Catholic Charitable Bureau"/>
    <s v="Salary Expense"/>
    <s v="Line Item"/>
    <x v="2"/>
    <x v="57"/>
    <x v="57"/>
    <m/>
    <m/>
  </r>
  <r>
    <n v="213"/>
    <s v="Catholic Charitable Bureau"/>
    <s v="Salary Expense"/>
    <s v="Line Item"/>
    <x v="2"/>
    <x v="58"/>
    <x v="58"/>
    <m/>
    <m/>
  </r>
  <r>
    <n v="214"/>
    <s v="Catholic Charitable Bureau"/>
    <s v="Salary Expense"/>
    <s v="Line Item"/>
    <x v="2"/>
    <x v="59"/>
    <x v="59"/>
    <m/>
    <m/>
  </r>
  <r>
    <n v="215"/>
    <s v="Catholic Charitable Bureau"/>
    <s v="Salary Expense"/>
    <s v="Line Item"/>
    <x v="2"/>
    <x v="60"/>
    <x v="60"/>
    <m/>
    <m/>
  </r>
  <r>
    <n v="216"/>
    <s v="Catholic Charitable Bureau"/>
    <s v="Salary Expense"/>
    <s v="Line Item"/>
    <x v="2"/>
    <x v="61"/>
    <x v="61"/>
    <m/>
    <m/>
  </r>
  <r>
    <n v="217"/>
    <s v="Catholic Charitable Bureau"/>
    <s v="Salary Expense"/>
    <s v="Line Item"/>
    <x v="2"/>
    <x v="62"/>
    <x v="62"/>
    <m/>
    <m/>
  </r>
  <r>
    <n v="218"/>
    <s v="Catholic Charitable Bureau"/>
    <s v="Salary Expense"/>
    <s v="Line Item"/>
    <x v="2"/>
    <x v="63"/>
    <x v="63"/>
    <m/>
    <m/>
  </r>
  <r>
    <n v="219"/>
    <s v="Catholic Charitable Bureau"/>
    <s v="Salary Expense"/>
    <s v="Line Item"/>
    <x v="2"/>
    <x v="64"/>
    <x v="64"/>
    <m/>
    <m/>
  </r>
  <r>
    <n v="220"/>
    <s v="Catholic Charitable Bureau"/>
    <s v="Salary Expense"/>
    <s v="Line Item"/>
    <x v="2"/>
    <x v="65"/>
    <x v="65"/>
    <m/>
    <m/>
  </r>
  <r>
    <n v="221"/>
    <s v="Catholic Charitable Bureau"/>
    <s v="Salary Expense"/>
    <s v="Line Item"/>
    <x v="2"/>
    <x v="66"/>
    <x v="66"/>
    <m/>
    <m/>
  </r>
  <r>
    <n v="222"/>
    <s v="Catholic Charitable Bureau"/>
    <s v="Salary Expense"/>
    <s v="Line Item"/>
    <x v="2"/>
    <x v="67"/>
    <x v="67"/>
    <m/>
    <m/>
  </r>
  <r>
    <n v="223"/>
    <s v="Catholic Charitable Bureau"/>
    <s v="Salary Expense"/>
    <s v="Line Item"/>
    <x v="2"/>
    <x v="68"/>
    <x v="68"/>
    <m/>
    <m/>
  </r>
  <r>
    <n v="224"/>
    <s v="Catholic Charitable Bureau"/>
    <s v="Salary Expense"/>
    <s v="Line Item"/>
    <x v="2"/>
    <x v="69"/>
    <x v="69"/>
    <m/>
    <m/>
  </r>
  <r>
    <n v="225"/>
    <s v="Catholic Charitable Bureau"/>
    <s v="Salary Expense"/>
    <s v="Line Item"/>
    <x v="2"/>
    <x v="70"/>
    <x v="70"/>
    <m/>
    <m/>
  </r>
  <r>
    <n v="226"/>
    <s v="Catholic Charitable Bureau"/>
    <s v="Salary Expense"/>
    <s v="Line Item"/>
    <x v="2"/>
    <x v="71"/>
    <x v="71"/>
    <m/>
    <m/>
  </r>
  <r>
    <n v="227"/>
    <s v="Catholic Charitable Bureau"/>
    <s v="Salary Expense"/>
    <s v="Line Item"/>
    <x v="2"/>
    <x v="72"/>
    <x v="72"/>
    <m/>
    <m/>
  </r>
  <r>
    <n v="228"/>
    <s v="Catholic Charitable Bureau"/>
    <s v="Salary Expense"/>
    <s v="Line Item"/>
    <x v="2"/>
    <x v="73"/>
    <x v="73"/>
    <m/>
    <m/>
  </r>
  <r>
    <n v="229"/>
    <s v="Catholic Charitable Bureau"/>
    <s v="Salary Expense"/>
    <s v="Line Item"/>
    <x v="2"/>
    <x v="74"/>
    <x v="74"/>
    <m/>
    <m/>
  </r>
  <r>
    <n v="230"/>
    <s v="Catholic Charitable Bureau"/>
    <s v="Salary Expense"/>
    <s v="Line Item"/>
    <x v="2"/>
    <x v="75"/>
    <x v="75"/>
    <n v="0.13"/>
    <n v="4371"/>
  </r>
  <r>
    <n v="231"/>
    <s v="Catholic Charitable Bureau"/>
    <s v="Salary Expense"/>
    <s v="Line Item"/>
    <x v="2"/>
    <x v="76"/>
    <x v="76"/>
    <n v="1.96"/>
    <n v="63700"/>
  </r>
  <r>
    <n v="232"/>
    <s v="Catholic Charitable Bureau"/>
    <s v="Salary Expense"/>
    <s v="Line Item"/>
    <x v="2"/>
    <x v="77"/>
    <x v="77"/>
    <m/>
    <m/>
  </r>
  <r>
    <n v="233"/>
    <s v="Catholic Charitable Bureau"/>
    <s v="Salary Expense"/>
    <s v="Line Item"/>
    <x v="2"/>
    <x v="78"/>
    <x v="78"/>
    <m/>
    <m/>
  </r>
  <r>
    <n v="234"/>
    <s v="Catholic Charitable Bureau"/>
    <s v="Salary Expense"/>
    <s v="Line Item"/>
    <x v="2"/>
    <x v="79"/>
    <x v="79"/>
    <m/>
    <m/>
  </r>
  <r>
    <n v="235"/>
    <s v="Catholic Charitable Bureau"/>
    <s v="Salary Expense"/>
    <s v="Line Item"/>
    <x v="2"/>
    <x v="80"/>
    <x v="80"/>
    <m/>
    <m/>
  </r>
  <r>
    <n v="236"/>
    <s v="Catholic Charitable Bureau"/>
    <s v="Salary Expense"/>
    <s v="Line Item"/>
    <x v="2"/>
    <x v="81"/>
    <x v="81"/>
    <n v="0.01"/>
    <n v="245"/>
  </r>
  <r>
    <n v="237"/>
    <s v="Catholic Charitable Bureau"/>
    <s v="Salary Expense"/>
    <s v="Line Item"/>
    <x v="2"/>
    <x v="82"/>
    <x v="82"/>
    <n v="0.7"/>
    <n v="24241"/>
  </r>
  <r>
    <n v="238"/>
    <s v="Catholic Charitable Bureau"/>
    <s v="Salary Expense"/>
    <s v="Line Item"/>
    <x v="2"/>
    <x v="83"/>
    <x v="83"/>
    <n v="0.5"/>
    <n v="20106"/>
  </r>
  <r>
    <n v="239"/>
    <s v="Catholic Charitable Bureau"/>
    <s v="Salary Expense"/>
    <s v="Line Item"/>
    <x v="2"/>
    <x v="84"/>
    <x v="84"/>
    <m/>
    <m/>
  </r>
  <r>
    <n v="240"/>
    <s v="Catholic Charitable Bureau"/>
    <s v="Salary Expense"/>
    <s v="Line Item"/>
    <x v="2"/>
    <x v="85"/>
    <x v="85"/>
    <n v="1.63"/>
    <n v="69079"/>
  </r>
  <r>
    <n v="241"/>
    <s v="Catholic Charitable Bureau"/>
    <s v="Salary Expense"/>
    <s v="Line Item"/>
    <x v="2"/>
    <x v="86"/>
    <x v="86"/>
    <n v="0"/>
    <n v="0"/>
  </r>
  <r>
    <n v="242"/>
    <s v="Catholic Charitable Bureau"/>
    <s v="Salary Expense"/>
    <s v="Line Item"/>
    <x v="3"/>
    <x v="87"/>
    <x v="87"/>
    <n v="0.23"/>
    <n v="6432"/>
  </r>
  <r>
    <n v="243"/>
    <s v="Catholic Charitable Bureau"/>
    <s v="Salary Expense"/>
    <s v="Line Item"/>
    <x v="3"/>
    <x v="88"/>
    <x v="88"/>
    <m/>
    <m/>
  </r>
  <r>
    <n v="244"/>
    <s v="Catholic Charitable Bureau"/>
    <s v="Salary Expense"/>
    <s v="Line Item"/>
    <x v="3"/>
    <x v="89"/>
    <x v="89"/>
    <n v="0.08"/>
    <n v="1830.4"/>
  </r>
  <r>
    <n v="245"/>
    <s v="Catholic Charitable Bureau"/>
    <s v="Salary Expense"/>
    <s v="Line Item"/>
    <x v="0"/>
    <x v="90"/>
    <x v="90"/>
    <s v="XXXXXX"/>
    <n v="163"/>
  </r>
  <r>
    <n v="246"/>
    <s v="Catholic Charitable Bureau"/>
    <s v="Salary Expense"/>
    <s v="Total"/>
    <x v="0"/>
    <x v="91"/>
    <x v="91"/>
    <n v="5.72"/>
    <n v="219190"/>
  </r>
  <r>
    <n v="247"/>
    <s v="Catholic Charitable Bureau"/>
    <s v="Expense"/>
    <s v="Total"/>
    <x v="0"/>
    <x v="92"/>
    <x v="92"/>
    <n v="5.72"/>
    <n v="219190"/>
  </r>
  <r>
    <n v="248"/>
    <s v="Catholic Charitable Bureau"/>
    <s v="Expense"/>
    <s v="Line Item"/>
    <x v="0"/>
    <x v="93"/>
    <x v="93"/>
    <m/>
    <m/>
  </r>
  <r>
    <n v="249"/>
    <s v="Catholic Charitable Bureau"/>
    <s v="Expense"/>
    <s v="Line Item"/>
    <x v="0"/>
    <x v="94"/>
    <x v="94"/>
    <m/>
    <m/>
  </r>
  <r>
    <n v="250"/>
    <s v="Catholic Charitable Bureau"/>
    <s v="Expense"/>
    <s v="Line Item"/>
    <x v="0"/>
    <x v="95"/>
    <x v="95"/>
    <m/>
    <m/>
  </r>
  <r>
    <n v="251"/>
    <s v="Catholic Charitable Bureau"/>
    <s v="Expense"/>
    <s v="Line Item"/>
    <x v="0"/>
    <x v="96"/>
    <x v="96"/>
    <m/>
    <m/>
  </r>
  <r>
    <n v="252"/>
    <s v="Catholic Charitable Bureau"/>
    <s v="Expense"/>
    <s v="Total"/>
    <x v="0"/>
    <x v="97"/>
    <x v="97"/>
    <n v="0"/>
    <n v="0"/>
  </r>
  <r>
    <n v="253"/>
    <s v="Catholic Charitable Bureau"/>
    <s v="Expense"/>
    <s v="Line Item"/>
    <x v="0"/>
    <x v="98"/>
    <x v="98"/>
    <m/>
    <m/>
  </r>
  <r>
    <n v="254"/>
    <s v="Catholic Charitable Bureau"/>
    <s v="Expense"/>
    <s v="Total"/>
    <x v="0"/>
    <x v="99"/>
    <x v="99"/>
    <n v="5.72"/>
    <n v="219190"/>
  </r>
  <r>
    <n v="255"/>
    <s v="Catholic Charitable Bureau"/>
    <s v="Expense"/>
    <s v="Line Item"/>
    <x v="0"/>
    <x v="100"/>
    <x v="100"/>
    <m/>
    <n v="16258"/>
  </r>
  <r>
    <n v="256"/>
    <s v="Catholic Charitable Bureau"/>
    <s v="Expense"/>
    <s v="Line Item"/>
    <x v="0"/>
    <x v="101"/>
    <x v="101"/>
    <m/>
    <n v="26030"/>
  </r>
  <r>
    <n v="257"/>
    <s v="Catholic Charitable Bureau"/>
    <s v="Expense"/>
    <s v="Line Item"/>
    <x v="0"/>
    <x v="102"/>
    <x v="102"/>
    <m/>
    <m/>
  </r>
  <r>
    <n v="258"/>
    <s v="Catholic Charitable Bureau"/>
    <s v="Expense"/>
    <s v="Total"/>
    <x v="0"/>
    <x v="103"/>
    <x v="103"/>
    <m/>
    <n v="261478"/>
  </r>
  <r>
    <n v="259"/>
    <s v="Catholic Charitable Bureau"/>
    <s v="Expense"/>
    <s v="Line Item"/>
    <x v="0"/>
    <x v="104"/>
    <x v="104"/>
    <m/>
    <n v="16029"/>
  </r>
  <r>
    <n v="260"/>
    <s v="Catholic Charitable Bureau"/>
    <s v="Expense"/>
    <s v="Line Item"/>
    <x v="0"/>
    <x v="105"/>
    <x v="105"/>
    <m/>
    <n v="4692"/>
  </r>
  <r>
    <n v="261"/>
    <s v="Catholic Charitable Bureau"/>
    <s v="Expense"/>
    <s v="Line Item"/>
    <x v="0"/>
    <x v="106"/>
    <x v="106"/>
    <m/>
    <n v="8059"/>
  </r>
  <r>
    <n v="262"/>
    <s v="Catholic Charitable Bureau"/>
    <s v="Expense"/>
    <s v="Line Item"/>
    <x v="0"/>
    <x v="107"/>
    <x v="107"/>
    <m/>
    <n v="1545"/>
  </r>
  <r>
    <n v="263"/>
    <s v="Catholic Charitable Bureau"/>
    <s v="Expense"/>
    <s v="Total"/>
    <x v="0"/>
    <x v="108"/>
    <x v="108"/>
    <m/>
    <n v="30325"/>
  </r>
  <r>
    <n v="264"/>
    <s v="Catholic Charitable Bureau"/>
    <s v="Expense"/>
    <s v="Line Item"/>
    <x v="0"/>
    <x v="109"/>
    <x v="109"/>
    <m/>
    <n v="5"/>
  </r>
  <r>
    <n v="265"/>
    <s v="Catholic Charitable Bureau"/>
    <s v="Expense"/>
    <s v="Line Item"/>
    <x v="0"/>
    <x v="110"/>
    <x v="110"/>
    <m/>
    <m/>
  </r>
  <r>
    <n v="266"/>
    <s v="Catholic Charitable Bureau"/>
    <s v="Expense"/>
    <s v="Line Item"/>
    <x v="0"/>
    <x v="111"/>
    <x v="111"/>
    <m/>
    <m/>
  </r>
  <r>
    <n v="267"/>
    <s v="Catholic Charitable Bureau"/>
    <s v="Expense"/>
    <s v="Line Item"/>
    <x v="0"/>
    <x v="112"/>
    <x v="112"/>
    <m/>
    <m/>
  </r>
  <r>
    <n v="268"/>
    <s v="Catholic Charitable Bureau"/>
    <s v="Expense"/>
    <s v="Line Item"/>
    <x v="0"/>
    <x v="113"/>
    <x v="113"/>
    <m/>
    <n v="1313"/>
  </r>
  <r>
    <n v="269"/>
    <s v="Catholic Charitable Bureau"/>
    <s v="Expense"/>
    <s v="Line Item"/>
    <x v="0"/>
    <x v="114"/>
    <x v="114"/>
    <m/>
    <n v="6751"/>
  </r>
  <r>
    <n v="270"/>
    <s v="Catholic Charitable Bureau"/>
    <s v="Expense"/>
    <s v="Line Item"/>
    <x v="0"/>
    <x v="115"/>
    <x v="115"/>
    <m/>
    <n v="0"/>
  </r>
  <r>
    <n v="271"/>
    <s v="Catholic Charitable Bureau"/>
    <s v="Expense"/>
    <s v="Line Item"/>
    <x v="0"/>
    <x v="116"/>
    <x v="116"/>
    <m/>
    <n v="131"/>
  </r>
  <r>
    <n v="272"/>
    <s v="Catholic Charitable Bureau"/>
    <s v="Expense"/>
    <s v="Line Item"/>
    <x v="0"/>
    <x v="117"/>
    <x v="117"/>
    <m/>
    <n v="0"/>
  </r>
  <r>
    <n v="273"/>
    <s v="Catholic Charitable Bureau"/>
    <s v="Expense"/>
    <s v="Line Item"/>
    <x v="0"/>
    <x v="118"/>
    <x v="118"/>
    <m/>
    <n v="0"/>
  </r>
  <r>
    <n v="274"/>
    <s v="Catholic Charitable Bureau"/>
    <s v="Expense"/>
    <s v="Line Item"/>
    <x v="0"/>
    <x v="119"/>
    <x v="119"/>
    <m/>
    <m/>
  </r>
  <r>
    <n v="275"/>
    <s v="Catholic Charitable Bureau"/>
    <s v="Expense"/>
    <s v="Line Item"/>
    <x v="0"/>
    <x v="120"/>
    <x v="120"/>
    <m/>
    <m/>
  </r>
  <r>
    <n v="276"/>
    <s v="Catholic Charitable Bureau"/>
    <s v="Expense"/>
    <s v="Line Item"/>
    <x v="0"/>
    <x v="121"/>
    <x v="121"/>
    <m/>
    <n v="0"/>
  </r>
  <r>
    <n v="277"/>
    <s v="Catholic Charitable Bureau"/>
    <s v="Expense"/>
    <s v="Line Item"/>
    <x v="0"/>
    <x v="122"/>
    <x v="122"/>
    <m/>
    <m/>
  </r>
  <r>
    <n v="278"/>
    <s v="Catholic Charitable Bureau"/>
    <s v="Expense"/>
    <s v="Line Item"/>
    <x v="0"/>
    <x v="123"/>
    <x v="123"/>
    <m/>
    <m/>
  </r>
  <r>
    <n v="279"/>
    <s v="Catholic Charitable Bureau"/>
    <s v="Expense"/>
    <s v="Line Item"/>
    <x v="0"/>
    <x v="124"/>
    <x v="124"/>
    <m/>
    <n v="3574"/>
  </r>
  <r>
    <n v="280"/>
    <s v="Catholic Charitable Bureau"/>
    <s v="Expense"/>
    <s v="Line Item"/>
    <x v="0"/>
    <x v="125"/>
    <x v="125"/>
    <m/>
    <m/>
  </r>
  <r>
    <n v="281"/>
    <s v="Catholic Charitable Bureau"/>
    <s v="Expense"/>
    <s v="Line Item"/>
    <x v="0"/>
    <x v="126"/>
    <x v="126"/>
    <m/>
    <m/>
  </r>
  <r>
    <n v="282"/>
    <s v="Catholic Charitable Bureau"/>
    <s v="Expense"/>
    <s v="Total"/>
    <x v="0"/>
    <x v="127"/>
    <x v="127"/>
    <m/>
    <n v="11774"/>
  </r>
  <r>
    <n v="283"/>
    <s v="Catholic Charitable Bureau"/>
    <s v="Expense"/>
    <s v="Line Item"/>
    <x v="0"/>
    <x v="128"/>
    <x v="128"/>
    <m/>
    <n v="1707"/>
  </r>
  <r>
    <n v="284"/>
    <s v="Catholic Charitable Bureau"/>
    <s v="Expense"/>
    <s v="Line Item"/>
    <x v="0"/>
    <x v="129"/>
    <x v="129"/>
    <m/>
    <n v="4983"/>
  </r>
  <r>
    <n v="285"/>
    <s v="Catholic Charitable Bureau"/>
    <s v="Expense"/>
    <s v="Line Item"/>
    <x v="0"/>
    <x v="130"/>
    <x v="130"/>
    <m/>
    <n v="0"/>
  </r>
  <r>
    <n v="286"/>
    <s v="Catholic Charitable Bureau"/>
    <s v="Expense"/>
    <s v="Line Item"/>
    <x v="0"/>
    <x v="131"/>
    <x v="131"/>
    <m/>
    <m/>
  </r>
  <r>
    <n v="287"/>
    <s v="Catholic Charitable Bureau"/>
    <s v="Expense"/>
    <s v="Line Item"/>
    <x v="0"/>
    <x v="132"/>
    <x v="132"/>
    <m/>
    <m/>
  </r>
  <r>
    <n v="288"/>
    <s v="Catholic Charitable Bureau"/>
    <s v="Expense"/>
    <s v="Line Item"/>
    <x v="0"/>
    <x v="133"/>
    <x v="133"/>
    <m/>
    <n v="0"/>
  </r>
  <r>
    <n v="289"/>
    <s v="Catholic Charitable Bureau"/>
    <s v="Expense"/>
    <s v="Total"/>
    <x v="0"/>
    <x v="134"/>
    <x v="134"/>
    <m/>
    <n v="6690"/>
  </r>
  <r>
    <n v="290"/>
    <s v="Catholic Charitable Bureau"/>
    <s v="Expense"/>
    <s v="Line Item"/>
    <x v="0"/>
    <x v="135"/>
    <x v="135"/>
    <m/>
    <n v="47693.057516638801"/>
  </r>
  <r>
    <n v="291"/>
    <s v="Catholic Charitable Bureau"/>
    <s v="Expense"/>
    <s v="Total"/>
    <x v="0"/>
    <x v="136"/>
    <x v="136"/>
    <m/>
    <n v="357960.05751663877"/>
  </r>
  <r>
    <n v="292"/>
    <s v="Catholic Charitable Bureau"/>
    <s v="Expense"/>
    <s v="Line Item"/>
    <x v="0"/>
    <x v="137"/>
    <x v="137"/>
    <m/>
    <n v="4103"/>
  </r>
  <r>
    <n v="293"/>
    <s v="Catholic Charitable Bureau"/>
    <s v="Expense"/>
    <s v="Line Item"/>
    <x v="0"/>
    <x v="138"/>
    <x v="138"/>
    <m/>
    <n v="346"/>
  </r>
  <r>
    <n v="294"/>
    <s v="Catholic Charitable Bureau"/>
    <s v="Expense"/>
    <s v="Total"/>
    <x v="0"/>
    <x v="139"/>
    <x v="139"/>
    <m/>
    <n v="362409.05751663877"/>
  </r>
  <r>
    <n v="295"/>
    <s v="Catholic Charitable Bureau"/>
    <s v="Expense"/>
    <s v="Total"/>
    <x v="0"/>
    <x v="140"/>
    <x v="140"/>
    <m/>
    <n v="362909"/>
  </r>
  <r>
    <n v="296"/>
    <s v="Catholic Charitable Bureau"/>
    <s v="Expense"/>
    <s v="Line Item"/>
    <x v="0"/>
    <x v="141"/>
    <x v="141"/>
    <m/>
    <n v="499.94248336122837"/>
  </r>
  <r>
    <n v="297"/>
    <s v="Catholic Charitable Bureau"/>
    <s v="Non-Reimbursable"/>
    <s v="Line Item"/>
    <x v="0"/>
    <x v="142"/>
    <x v="142"/>
    <m/>
    <m/>
  </r>
  <r>
    <n v="298"/>
    <s v="Catholic Charitable Bureau"/>
    <s v="Non-Reimbursable"/>
    <s v="Line Item"/>
    <x v="0"/>
    <x v="143"/>
    <x v="143"/>
    <m/>
    <m/>
  </r>
  <r>
    <n v="299"/>
    <s v="Catholic Charitable Bureau"/>
    <s v="Non-Reimbursable"/>
    <s v="Line Item"/>
    <x v="0"/>
    <x v="144"/>
    <x v="144"/>
    <m/>
    <n v="4103"/>
  </r>
  <r>
    <n v="300"/>
    <s v="Catholic Charitable Bureau"/>
    <s v="Non-Reimbursable"/>
    <s v="Line Item"/>
    <x v="0"/>
    <x v="145"/>
    <x v="145"/>
    <m/>
    <m/>
  </r>
  <r>
    <n v="301"/>
    <s v="Catholic Charitable Bureau"/>
    <s v="Non-Reimbursable"/>
    <s v="Line Item"/>
    <x v="0"/>
    <x v="146"/>
    <x v="146"/>
    <m/>
    <m/>
  </r>
  <r>
    <n v="302"/>
    <s v="Catholic Charitable Bureau"/>
    <s v="Non-Reimbursable"/>
    <s v="Line Item"/>
    <x v="0"/>
    <x v="147"/>
    <x v="147"/>
    <m/>
    <m/>
  </r>
  <r>
    <n v="303"/>
    <s v="Catholic Charitable Bureau"/>
    <s v="Non-Reimbursable"/>
    <s v="Line Item"/>
    <x v="0"/>
    <x v="148"/>
    <x v="148"/>
    <m/>
    <m/>
  </r>
  <r>
    <n v="304"/>
    <s v="Catholic Charitable Bureau"/>
    <s v="Non-Reimbursable"/>
    <s v="Total"/>
    <x v="0"/>
    <x v="149"/>
    <x v="149"/>
    <m/>
    <n v="4103"/>
  </r>
  <r>
    <n v="305"/>
    <s v="Catholic Charitable Bureau"/>
    <s v="Non-Reimbursable"/>
    <s v="Total"/>
    <x v="0"/>
    <x v="150"/>
    <x v="150"/>
    <m/>
    <n v="4449"/>
  </r>
  <r>
    <n v="306"/>
    <s v="Catholic Charitable Bureau"/>
    <s v="Non-Reimbursable"/>
    <s v="Line Item"/>
    <x v="0"/>
    <x v="151"/>
    <x v="151"/>
    <m/>
    <n v="153212"/>
  </r>
  <r>
    <n v="307"/>
    <s v="Catholic Charitable Bureau"/>
    <s v="Non-Reimbursable"/>
    <s v="Line Item"/>
    <x v="0"/>
    <x v="152"/>
    <x v="152"/>
    <m/>
    <m/>
  </r>
  <r>
    <n v="308"/>
    <s v="Catholic Charitable Bureau"/>
    <s v="Non-Reimbursable"/>
    <s v="Line Item"/>
    <x v="0"/>
    <x v="153"/>
    <x v="153"/>
    <m/>
    <n v="-148763"/>
  </r>
  <r>
    <n v="309"/>
    <s v="Centro Latino"/>
    <s v="Revenue"/>
    <s v="Line Item"/>
    <x v="0"/>
    <x v="0"/>
    <x v="0"/>
    <m/>
    <m/>
  </r>
  <r>
    <n v="310"/>
    <s v="Centro Latino"/>
    <s v="Revenue"/>
    <s v="Line Item"/>
    <x v="0"/>
    <x v="1"/>
    <x v="1"/>
    <m/>
    <m/>
  </r>
  <r>
    <n v="311"/>
    <s v="Centro Latino"/>
    <s v="Revenue"/>
    <s v="Line Item"/>
    <x v="0"/>
    <x v="2"/>
    <x v="2"/>
    <m/>
    <m/>
  </r>
  <r>
    <n v="312"/>
    <s v="Centro Latino"/>
    <s v="Revenue"/>
    <s v="Total"/>
    <x v="0"/>
    <x v="3"/>
    <x v="3"/>
    <m/>
    <n v="0"/>
  </r>
  <r>
    <n v="313"/>
    <s v="Centro Latino"/>
    <s v="Revenue"/>
    <s v="Line Item"/>
    <x v="0"/>
    <x v="4"/>
    <x v="4"/>
    <m/>
    <m/>
  </r>
  <r>
    <n v="314"/>
    <s v="Centro Latino"/>
    <s v="Revenue"/>
    <s v="Line Item"/>
    <x v="0"/>
    <x v="5"/>
    <x v="5"/>
    <m/>
    <m/>
  </r>
  <r>
    <n v="315"/>
    <s v="Centro Latino"/>
    <s v="Revenue"/>
    <s v="Total"/>
    <x v="0"/>
    <x v="6"/>
    <x v="6"/>
    <m/>
    <n v="0"/>
  </r>
  <r>
    <n v="316"/>
    <s v="Centro Latino"/>
    <s v="Revenue"/>
    <s v="Line Item"/>
    <x v="0"/>
    <x v="7"/>
    <x v="7"/>
    <m/>
    <m/>
  </r>
  <r>
    <n v="317"/>
    <s v="Centro Latino"/>
    <s v="Revenue"/>
    <s v="Line Item"/>
    <x v="0"/>
    <x v="8"/>
    <x v="8"/>
    <m/>
    <m/>
  </r>
  <r>
    <n v="318"/>
    <s v="Centro Latino"/>
    <s v="Revenue"/>
    <s v="Line Item"/>
    <x v="0"/>
    <x v="9"/>
    <x v="9"/>
    <m/>
    <m/>
  </r>
  <r>
    <n v="319"/>
    <s v="Centro Latino"/>
    <s v="Revenue"/>
    <s v="Line Item"/>
    <x v="0"/>
    <x v="10"/>
    <x v="10"/>
    <m/>
    <n v="67893"/>
  </r>
  <r>
    <n v="320"/>
    <s v="Centro Latino"/>
    <s v="Revenue"/>
    <s v="Line Item"/>
    <x v="0"/>
    <x v="11"/>
    <x v="11"/>
    <m/>
    <m/>
  </r>
  <r>
    <n v="321"/>
    <s v="Centro Latino"/>
    <s v="Revenue"/>
    <s v="Line Item"/>
    <x v="0"/>
    <x v="12"/>
    <x v="12"/>
    <m/>
    <m/>
  </r>
  <r>
    <n v="322"/>
    <s v="Centro Latino"/>
    <s v="Revenue"/>
    <s v="Line Item"/>
    <x v="0"/>
    <x v="13"/>
    <x v="13"/>
    <m/>
    <m/>
  </r>
  <r>
    <n v="323"/>
    <s v="Centro Latino"/>
    <s v="Revenue"/>
    <s v="Line Item"/>
    <x v="0"/>
    <x v="14"/>
    <x v="14"/>
    <m/>
    <m/>
  </r>
  <r>
    <n v="324"/>
    <s v="Centro Latino"/>
    <s v="Revenue"/>
    <s v="Line Item"/>
    <x v="0"/>
    <x v="15"/>
    <x v="15"/>
    <m/>
    <m/>
  </r>
  <r>
    <n v="325"/>
    <s v="Centro Latino"/>
    <s v="Revenue"/>
    <s v="Line Item"/>
    <x v="0"/>
    <x v="16"/>
    <x v="16"/>
    <m/>
    <m/>
  </r>
  <r>
    <n v="326"/>
    <s v="Centro Latino"/>
    <s v="Revenue"/>
    <s v="Line Item"/>
    <x v="0"/>
    <x v="17"/>
    <x v="17"/>
    <m/>
    <m/>
  </r>
  <r>
    <n v="327"/>
    <s v="Centro Latino"/>
    <s v="Revenue"/>
    <s v="Line Item"/>
    <x v="0"/>
    <x v="18"/>
    <x v="18"/>
    <m/>
    <m/>
  </r>
  <r>
    <n v="328"/>
    <s v="Centro Latino"/>
    <s v="Revenue"/>
    <s v="Line Item"/>
    <x v="0"/>
    <x v="19"/>
    <x v="19"/>
    <m/>
    <m/>
  </r>
  <r>
    <n v="329"/>
    <s v="Centro Latino"/>
    <s v="Revenue"/>
    <s v="Line Item"/>
    <x v="0"/>
    <x v="20"/>
    <x v="20"/>
    <m/>
    <m/>
  </r>
  <r>
    <n v="330"/>
    <s v="Centro Latino"/>
    <s v="Revenue"/>
    <s v="Line Item"/>
    <x v="0"/>
    <x v="21"/>
    <x v="21"/>
    <m/>
    <m/>
  </r>
  <r>
    <n v="331"/>
    <s v="Centro Latino"/>
    <s v="Revenue"/>
    <s v="Line Item"/>
    <x v="0"/>
    <x v="22"/>
    <x v="22"/>
    <m/>
    <m/>
  </r>
  <r>
    <n v="332"/>
    <s v="Centro Latino"/>
    <s v="Revenue"/>
    <s v="Line Item"/>
    <x v="0"/>
    <x v="23"/>
    <x v="23"/>
    <m/>
    <m/>
  </r>
  <r>
    <n v="333"/>
    <s v="Centro Latino"/>
    <s v="Revenue"/>
    <s v="Line Item"/>
    <x v="0"/>
    <x v="24"/>
    <x v="24"/>
    <m/>
    <m/>
  </r>
  <r>
    <n v="334"/>
    <s v="Centro Latino"/>
    <s v="Revenue"/>
    <s v="Line Item"/>
    <x v="0"/>
    <x v="25"/>
    <x v="25"/>
    <m/>
    <m/>
  </r>
  <r>
    <n v="335"/>
    <s v="Centro Latino"/>
    <s v="Revenue"/>
    <s v="Line Item"/>
    <x v="0"/>
    <x v="26"/>
    <x v="26"/>
    <m/>
    <m/>
  </r>
  <r>
    <n v="336"/>
    <s v="Centro Latino"/>
    <s v="Revenue"/>
    <s v="Line Item"/>
    <x v="0"/>
    <x v="27"/>
    <x v="27"/>
    <m/>
    <m/>
  </r>
  <r>
    <n v="337"/>
    <s v="Centro Latino"/>
    <s v="Revenue"/>
    <s v="Line Item"/>
    <x v="0"/>
    <x v="28"/>
    <x v="28"/>
    <m/>
    <m/>
  </r>
  <r>
    <n v="338"/>
    <s v="Centro Latino"/>
    <s v="Revenue"/>
    <s v="Line Item"/>
    <x v="0"/>
    <x v="29"/>
    <x v="29"/>
    <m/>
    <m/>
  </r>
  <r>
    <n v="339"/>
    <s v="Centro Latino"/>
    <s v="Revenue"/>
    <s v="Line Item"/>
    <x v="0"/>
    <x v="30"/>
    <x v="30"/>
    <m/>
    <m/>
  </r>
  <r>
    <n v="340"/>
    <s v="Centro Latino"/>
    <s v="Revenue"/>
    <s v="Line Item"/>
    <x v="0"/>
    <x v="31"/>
    <x v="31"/>
    <m/>
    <m/>
  </r>
  <r>
    <n v="341"/>
    <s v="Centro Latino"/>
    <s v="Revenue"/>
    <s v="Line Item"/>
    <x v="0"/>
    <x v="32"/>
    <x v="32"/>
    <m/>
    <m/>
  </r>
  <r>
    <n v="342"/>
    <s v="Centro Latino"/>
    <s v="Revenue"/>
    <s v="Line Item"/>
    <x v="0"/>
    <x v="33"/>
    <x v="33"/>
    <m/>
    <m/>
  </r>
  <r>
    <n v="343"/>
    <s v="Centro Latino"/>
    <s v="Revenue"/>
    <s v="Line Item"/>
    <x v="0"/>
    <x v="34"/>
    <x v="34"/>
    <m/>
    <m/>
  </r>
  <r>
    <n v="344"/>
    <s v="Centro Latino"/>
    <s v="Revenue"/>
    <s v="Line Item"/>
    <x v="0"/>
    <x v="35"/>
    <x v="35"/>
    <m/>
    <m/>
  </r>
  <r>
    <n v="345"/>
    <s v="Centro Latino"/>
    <s v="Revenue"/>
    <s v="Line Item"/>
    <x v="0"/>
    <x v="36"/>
    <x v="36"/>
    <m/>
    <m/>
  </r>
  <r>
    <n v="346"/>
    <s v="Centro Latino"/>
    <s v="Revenue"/>
    <s v="Line Item"/>
    <x v="0"/>
    <x v="37"/>
    <x v="37"/>
    <m/>
    <m/>
  </r>
  <r>
    <n v="347"/>
    <s v="Centro Latino"/>
    <s v="Revenue"/>
    <s v="Line Item"/>
    <x v="0"/>
    <x v="38"/>
    <x v="38"/>
    <m/>
    <m/>
  </r>
  <r>
    <n v="348"/>
    <s v="Centro Latino"/>
    <s v="Revenue"/>
    <s v="Line Item"/>
    <x v="0"/>
    <x v="39"/>
    <x v="39"/>
    <m/>
    <m/>
  </r>
  <r>
    <n v="349"/>
    <s v="Centro Latino"/>
    <s v="Revenue"/>
    <s v="Line Item"/>
    <x v="0"/>
    <x v="40"/>
    <x v="40"/>
    <m/>
    <m/>
  </r>
  <r>
    <n v="350"/>
    <s v="Centro Latino"/>
    <s v="Revenue"/>
    <s v="Line Item"/>
    <x v="0"/>
    <x v="41"/>
    <x v="41"/>
    <m/>
    <m/>
  </r>
  <r>
    <n v="351"/>
    <s v="Centro Latino"/>
    <s v="Revenue"/>
    <s v="Total"/>
    <x v="0"/>
    <x v="42"/>
    <x v="42"/>
    <m/>
    <n v="67893"/>
  </r>
  <r>
    <n v="352"/>
    <s v="Centro Latino"/>
    <s v="Revenue"/>
    <s v="Line Item"/>
    <x v="0"/>
    <x v="43"/>
    <x v="43"/>
    <m/>
    <m/>
  </r>
  <r>
    <n v="353"/>
    <s v="Centro Latino"/>
    <s v="Revenue"/>
    <s v="Line Item"/>
    <x v="0"/>
    <x v="44"/>
    <x v="44"/>
    <m/>
    <m/>
  </r>
  <r>
    <n v="354"/>
    <s v="Centro Latino"/>
    <s v="Revenue"/>
    <s v="Line Item"/>
    <x v="0"/>
    <x v="45"/>
    <x v="45"/>
    <m/>
    <m/>
  </r>
  <r>
    <n v="355"/>
    <s v="Centro Latino"/>
    <s v="Revenue"/>
    <s v="Line Item"/>
    <x v="0"/>
    <x v="46"/>
    <x v="46"/>
    <m/>
    <m/>
  </r>
  <r>
    <n v="356"/>
    <s v="Centro Latino"/>
    <s v="Revenue"/>
    <s v="Line Item"/>
    <x v="0"/>
    <x v="47"/>
    <x v="47"/>
    <m/>
    <m/>
  </r>
  <r>
    <n v="357"/>
    <s v="Centro Latino"/>
    <s v="Revenue"/>
    <s v="Line Item"/>
    <x v="0"/>
    <x v="48"/>
    <x v="48"/>
    <m/>
    <m/>
  </r>
  <r>
    <n v="358"/>
    <s v="Centro Latino"/>
    <s v="Revenue"/>
    <s v="Line Item"/>
    <x v="0"/>
    <x v="49"/>
    <x v="49"/>
    <m/>
    <m/>
  </r>
  <r>
    <n v="359"/>
    <s v="Centro Latino"/>
    <s v="Revenue"/>
    <s v="Line Item"/>
    <x v="0"/>
    <x v="50"/>
    <x v="50"/>
    <m/>
    <m/>
  </r>
  <r>
    <n v="360"/>
    <s v="Centro Latino"/>
    <s v="Revenue"/>
    <s v="Line Item"/>
    <x v="0"/>
    <x v="51"/>
    <x v="51"/>
    <m/>
    <m/>
  </r>
  <r>
    <n v="361"/>
    <s v="Centro Latino"/>
    <s v="Revenue"/>
    <s v="Total"/>
    <x v="0"/>
    <x v="52"/>
    <x v="52"/>
    <m/>
    <n v="67893"/>
  </r>
  <r>
    <n v="362"/>
    <s v="Centro Latino"/>
    <s v="Salary Expense"/>
    <s v="Line Item"/>
    <x v="1"/>
    <x v="53"/>
    <x v="53"/>
    <m/>
    <m/>
  </r>
  <r>
    <n v="363"/>
    <s v="Centro Latino"/>
    <s v="Salary Expense"/>
    <s v="Line Item"/>
    <x v="1"/>
    <x v="54"/>
    <x v="54"/>
    <n v="1.04"/>
    <n v="36385"/>
  </r>
  <r>
    <n v="364"/>
    <s v="Centro Latino"/>
    <s v="Salary Expense"/>
    <s v="Line Item"/>
    <x v="1"/>
    <x v="55"/>
    <x v="55"/>
    <m/>
    <m/>
  </r>
  <r>
    <n v="365"/>
    <s v="Centro Latino"/>
    <s v="Salary Expense"/>
    <s v="Line Item"/>
    <x v="1"/>
    <x v="56"/>
    <x v="56"/>
    <m/>
    <m/>
  </r>
  <r>
    <n v="366"/>
    <s v="Centro Latino"/>
    <s v="Salary Expense"/>
    <s v="Line Item"/>
    <x v="2"/>
    <x v="57"/>
    <x v="57"/>
    <m/>
    <m/>
  </r>
  <r>
    <n v="367"/>
    <s v="Centro Latino"/>
    <s v="Salary Expense"/>
    <s v="Line Item"/>
    <x v="2"/>
    <x v="58"/>
    <x v="58"/>
    <m/>
    <m/>
  </r>
  <r>
    <n v="368"/>
    <s v="Centro Latino"/>
    <s v="Salary Expense"/>
    <s v="Line Item"/>
    <x v="2"/>
    <x v="59"/>
    <x v="59"/>
    <m/>
    <m/>
  </r>
  <r>
    <n v="369"/>
    <s v="Centro Latino"/>
    <s v="Salary Expense"/>
    <s v="Line Item"/>
    <x v="2"/>
    <x v="60"/>
    <x v="60"/>
    <m/>
    <m/>
  </r>
  <r>
    <n v="370"/>
    <s v="Centro Latino"/>
    <s v="Salary Expense"/>
    <s v="Line Item"/>
    <x v="2"/>
    <x v="61"/>
    <x v="61"/>
    <m/>
    <m/>
  </r>
  <r>
    <n v="371"/>
    <s v="Centro Latino"/>
    <s v="Salary Expense"/>
    <s v="Line Item"/>
    <x v="2"/>
    <x v="62"/>
    <x v="62"/>
    <m/>
    <m/>
  </r>
  <r>
    <n v="372"/>
    <s v="Centro Latino"/>
    <s v="Salary Expense"/>
    <s v="Line Item"/>
    <x v="2"/>
    <x v="63"/>
    <x v="63"/>
    <m/>
    <m/>
  </r>
  <r>
    <n v="373"/>
    <s v="Centro Latino"/>
    <s v="Salary Expense"/>
    <s v="Line Item"/>
    <x v="2"/>
    <x v="64"/>
    <x v="64"/>
    <m/>
    <m/>
  </r>
  <r>
    <n v="374"/>
    <s v="Centro Latino"/>
    <s v="Salary Expense"/>
    <s v="Line Item"/>
    <x v="2"/>
    <x v="65"/>
    <x v="65"/>
    <m/>
    <m/>
  </r>
  <r>
    <n v="375"/>
    <s v="Centro Latino"/>
    <s v="Salary Expense"/>
    <s v="Line Item"/>
    <x v="2"/>
    <x v="66"/>
    <x v="66"/>
    <m/>
    <m/>
  </r>
  <r>
    <n v="376"/>
    <s v="Centro Latino"/>
    <s v="Salary Expense"/>
    <s v="Line Item"/>
    <x v="2"/>
    <x v="67"/>
    <x v="67"/>
    <m/>
    <m/>
  </r>
  <r>
    <n v="377"/>
    <s v="Centro Latino"/>
    <s v="Salary Expense"/>
    <s v="Line Item"/>
    <x v="2"/>
    <x v="68"/>
    <x v="68"/>
    <m/>
    <m/>
  </r>
  <r>
    <n v="378"/>
    <s v="Centro Latino"/>
    <s v="Salary Expense"/>
    <s v="Line Item"/>
    <x v="2"/>
    <x v="69"/>
    <x v="69"/>
    <m/>
    <m/>
  </r>
  <r>
    <n v="379"/>
    <s v="Centro Latino"/>
    <s v="Salary Expense"/>
    <s v="Line Item"/>
    <x v="2"/>
    <x v="70"/>
    <x v="70"/>
    <m/>
    <m/>
  </r>
  <r>
    <n v="380"/>
    <s v="Centro Latino"/>
    <s v="Salary Expense"/>
    <s v="Line Item"/>
    <x v="2"/>
    <x v="71"/>
    <x v="71"/>
    <m/>
    <m/>
  </r>
  <r>
    <n v="381"/>
    <s v="Centro Latino"/>
    <s v="Salary Expense"/>
    <s v="Line Item"/>
    <x v="2"/>
    <x v="72"/>
    <x v="72"/>
    <m/>
    <m/>
  </r>
  <r>
    <n v="382"/>
    <s v="Centro Latino"/>
    <s v="Salary Expense"/>
    <s v="Line Item"/>
    <x v="2"/>
    <x v="73"/>
    <x v="73"/>
    <m/>
    <m/>
  </r>
  <r>
    <n v="383"/>
    <s v="Centro Latino"/>
    <s v="Salary Expense"/>
    <s v="Line Item"/>
    <x v="2"/>
    <x v="74"/>
    <x v="74"/>
    <m/>
    <m/>
  </r>
  <r>
    <n v="384"/>
    <s v="Centro Latino"/>
    <s v="Salary Expense"/>
    <s v="Line Item"/>
    <x v="2"/>
    <x v="75"/>
    <x v="75"/>
    <m/>
    <m/>
  </r>
  <r>
    <n v="385"/>
    <s v="Centro Latino"/>
    <s v="Salary Expense"/>
    <s v="Line Item"/>
    <x v="2"/>
    <x v="76"/>
    <x v="76"/>
    <m/>
    <m/>
  </r>
  <r>
    <n v="386"/>
    <s v="Centro Latino"/>
    <s v="Salary Expense"/>
    <s v="Line Item"/>
    <x v="2"/>
    <x v="77"/>
    <x v="77"/>
    <m/>
    <m/>
  </r>
  <r>
    <n v="387"/>
    <s v="Centro Latino"/>
    <s v="Salary Expense"/>
    <s v="Line Item"/>
    <x v="2"/>
    <x v="78"/>
    <x v="78"/>
    <m/>
    <m/>
  </r>
  <r>
    <n v="388"/>
    <s v="Centro Latino"/>
    <s v="Salary Expense"/>
    <s v="Line Item"/>
    <x v="2"/>
    <x v="79"/>
    <x v="79"/>
    <m/>
    <m/>
  </r>
  <r>
    <n v="389"/>
    <s v="Centro Latino"/>
    <s v="Salary Expense"/>
    <s v="Line Item"/>
    <x v="2"/>
    <x v="80"/>
    <x v="80"/>
    <m/>
    <m/>
  </r>
  <r>
    <n v="390"/>
    <s v="Centro Latino"/>
    <s v="Salary Expense"/>
    <s v="Line Item"/>
    <x v="2"/>
    <x v="81"/>
    <x v="81"/>
    <m/>
    <m/>
  </r>
  <r>
    <n v="391"/>
    <s v="Centro Latino"/>
    <s v="Salary Expense"/>
    <s v="Line Item"/>
    <x v="2"/>
    <x v="82"/>
    <x v="82"/>
    <m/>
    <m/>
  </r>
  <r>
    <n v="392"/>
    <s v="Centro Latino"/>
    <s v="Salary Expense"/>
    <s v="Line Item"/>
    <x v="2"/>
    <x v="83"/>
    <x v="83"/>
    <m/>
    <m/>
  </r>
  <r>
    <n v="393"/>
    <s v="Centro Latino"/>
    <s v="Salary Expense"/>
    <s v="Line Item"/>
    <x v="2"/>
    <x v="84"/>
    <x v="84"/>
    <m/>
    <m/>
  </r>
  <r>
    <n v="394"/>
    <s v="Centro Latino"/>
    <s v="Salary Expense"/>
    <s v="Line Item"/>
    <x v="2"/>
    <x v="85"/>
    <x v="85"/>
    <m/>
    <m/>
  </r>
  <r>
    <n v="395"/>
    <s v="Centro Latino"/>
    <s v="Salary Expense"/>
    <s v="Line Item"/>
    <x v="2"/>
    <x v="86"/>
    <x v="86"/>
    <m/>
    <m/>
  </r>
  <r>
    <n v="396"/>
    <s v="Centro Latino"/>
    <s v="Salary Expense"/>
    <s v="Line Item"/>
    <x v="3"/>
    <x v="87"/>
    <x v="87"/>
    <m/>
    <n v="61"/>
  </r>
  <r>
    <n v="397"/>
    <s v="Centro Latino"/>
    <s v="Salary Expense"/>
    <s v="Line Item"/>
    <x v="3"/>
    <x v="88"/>
    <x v="88"/>
    <m/>
    <m/>
  </r>
  <r>
    <n v="398"/>
    <s v="Centro Latino"/>
    <s v="Salary Expense"/>
    <s v="Line Item"/>
    <x v="3"/>
    <x v="89"/>
    <x v="89"/>
    <m/>
    <m/>
  </r>
  <r>
    <n v="399"/>
    <s v="Centro Latino"/>
    <s v="Salary Expense"/>
    <s v="Line Item"/>
    <x v="0"/>
    <x v="90"/>
    <x v="90"/>
    <s v="XXXXXX"/>
    <m/>
  </r>
  <r>
    <n v="400"/>
    <s v="Centro Latino"/>
    <s v="Salary Expense"/>
    <s v="Total"/>
    <x v="0"/>
    <x v="91"/>
    <x v="91"/>
    <n v="1.04"/>
    <n v="36446"/>
  </r>
  <r>
    <n v="401"/>
    <s v="Centro Latino"/>
    <s v="Expense"/>
    <s v="Total"/>
    <x v="0"/>
    <x v="92"/>
    <x v="92"/>
    <n v="1.04"/>
    <n v="36446"/>
  </r>
  <r>
    <n v="402"/>
    <s v="Centro Latino"/>
    <s v="Expense"/>
    <s v="Line Item"/>
    <x v="0"/>
    <x v="93"/>
    <x v="93"/>
    <n v="0.05"/>
    <n v="4046"/>
  </r>
  <r>
    <n v="403"/>
    <s v="Centro Latino"/>
    <s v="Expense"/>
    <s v="Line Item"/>
    <x v="0"/>
    <x v="94"/>
    <x v="94"/>
    <m/>
    <m/>
  </r>
  <r>
    <n v="404"/>
    <s v="Centro Latino"/>
    <s v="Expense"/>
    <s v="Line Item"/>
    <x v="0"/>
    <x v="95"/>
    <x v="95"/>
    <n v="0.14000000000000001"/>
    <n v="5000"/>
  </r>
  <r>
    <n v="405"/>
    <s v="Centro Latino"/>
    <s v="Expense"/>
    <s v="Line Item"/>
    <x v="0"/>
    <x v="96"/>
    <x v="96"/>
    <m/>
    <m/>
  </r>
  <r>
    <n v="406"/>
    <s v="Centro Latino"/>
    <s v="Expense"/>
    <s v="Total"/>
    <x v="0"/>
    <x v="97"/>
    <x v="97"/>
    <n v="0.19"/>
    <n v="9046"/>
  </r>
  <r>
    <n v="407"/>
    <s v="Centro Latino"/>
    <s v="Expense"/>
    <s v="Line Item"/>
    <x v="0"/>
    <x v="98"/>
    <x v="98"/>
    <m/>
    <m/>
  </r>
  <r>
    <n v="408"/>
    <s v="Centro Latino"/>
    <s v="Expense"/>
    <s v="Total"/>
    <x v="0"/>
    <x v="99"/>
    <x v="99"/>
    <n v="1.23"/>
    <n v="45492"/>
  </r>
  <r>
    <n v="409"/>
    <s v="Centro Latino"/>
    <s v="Expense"/>
    <s v="Line Item"/>
    <x v="0"/>
    <x v="100"/>
    <x v="100"/>
    <m/>
    <n v="4094"/>
  </r>
  <r>
    <n v="410"/>
    <s v="Centro Latino"/>
    <s v="Expense"/>
    <s v="Line Item"/>
    <x v="0"/>
    <x v="101"/>
    <x v="101"/>
    <m/>
    <m/>
  </r>
  <r>
    <n v="411"/>
    <s v="Centro Latino"/>
    <s v="Expense"/>
    <s v="Line Item"/>
    <x v="0"/>
    <x v="102"/>
    <x v="102"/>
    <m/>
    <m/>
  </r>
  <r>
    <n v="412"/>
    <s v="Centro Latino"/>
    <s v="Expense"/>
    <s v="Total"/>
    <x v="0"/>
    <x v="103"/>
    <x v="103"/>
    <m/>
    <n v="49586"/>
  </r>
  <r>
    <n v="413"/>
    <s v="Centro Latino"/>
    <s v="Expense"/>
    <s v="Line Item"/>
    <x v="0"/>
    <x v="104"/>
    <x v="104"/>
    <m/>
    <m/>
  </r>
  <r>
    <n v="414"/>
    <s v="Centro Latino"/>
    <s v="Expense"/>
    <s v="Line Item"/>
    <x v="0"/>
    <x v="105"/>
    <x v="105"/>
    <m/>
    <m/>
  </r>
  <r>
    <n v="415"/>
    <s v="Centro Latino"/>
    <s v="Expense"/>
    <s v="Line Item"/>
    <x v="0"/>
    <x v="106"/>
    <x v="106"/>
    <m/>
    <n v="7600"/>
  </r>
  <r>
    <n v="416"/>
    <s v="Centro Latino"/>
    <s v="Expense"/>
    <s v="Line Item"/>
    <x v="0"/>
    <x v="107"/>
    <x v="107"/>
    <m/>
    <m/>
  </r>
  <r>
    <n v="417"/>
    <s v="Centro Latino"/>
    <s v="Expense"/>
    <s v="Total"/>
    <x v="0"/>
    <x v="108"/>
    <x v="108"/>
    <m/>
    <n v="7600"/>
  </r>
  <r>
    <n v="418"/>
    <s v="Centro Latino"/>
    <s v="Expense"/>
    <s v="Line Item"/>
    <x v="0"/>
    <x v="109"/>
    <x v="109"/>
    <m/>
    <m/>
  </r>
  <r>
    <n v="419"/>
    <s v="Centro Latino"/>
    <s v="Expense"/>
    <s v="Line Item"/>
    <x v="0"/>
    <x v="110"/>
    <x v="110"/>
    <m/>
    <m/>
  </r>
  <r>
    <n v="420"/>
    <s v="Centro Latino"/>
    <s v="Expense"/>
    <s v="Line Item"/>
    <x v="0"/>
    <x v="111"/>
    <x v="111"/>
    <m/>
    <m/>
  </r>
  <r>
    <n v="421"/>
    <s v="Centro Latino"/>
    <s v="Expense"/>
    <s v="Line Item"/>
    <x v="0"/>
    <x v="112"/>
    <x v="112"/>
    <m/>
    <m/>
  </r>
  <r>
    <n v="422"/>
    <s v="Centro Latino"/>
    <s v="Expense"/>
    <s v="Line Item"/>
    <x v="0"/>
    <x v="113"/>
    <x v="113"/>
    <m/>
    <n v="30"/>
  </r>
  <r>
    <n v="423"/>
    <s v="Centro Latino"/>
    <s v="Expense"/>
    <s v="Line Item"/>
    <x v="0"/>
    <x v="114"/>
    <x v="114"/>
    <m/>
    <n v="146"/>
  </r>
  <r>
    <n v="424"/>
    <s v="Centro Latino"/>
    <s v="Expense"/>
    <s v="Line Item"/>
    <x v="0"/>
    <x v="115"/>
    <x v="115"/>
    <m/>
    <m/>
  </r>
  <r>
    <n v="425"/>
    <s v="Centro Latino"/>
    <s v="Expense"/>
    <s v="Line Item"/>
    <x v="0"/>
    <x v="116"/>
    <x v="116"/>
    <m/>
    <m/>
  </r>
  <r>
    <n v="426"/>
    <s v="Centro Latino"/>
    <s v="Expense"/>
    <s v="Line Item"/>
    <x v="0"/>
    <x v="117"/>
    <x v="117"/>
    <m/>
    <m/>
  </r>
  <r>
    <n v="427"/>
    <s v="Centro Latino"/>
    <s v="Expense"/>
    <s v="Line Item"/>
    <x v="0"/>
    <x v="118"/>
    <x v="118"/>
    <m/>
    <m/>
  </r>
  <r>
    <n v="428"/>
    <s v="Centro Latino"/>
    <s v="Expense"/>
    <s v="Line Item"/>
    <x v="0"/>
    <x v="119"/>
    <x v="119"/>
    <m/>
    <m/>
  </r>
  <r>
    <n v="429"/>
    <s v="Centro Latino"/>
    <s v="Expense"/>
    <s v="Line Item"/>
    <x v="0"/>
    <x v="120"/>
    <x v="120"/>
    <m/>
    <m/>
  </r>
  <r>
    <n v="430"/>
    <s v="Centro Latino"/>
    <s v="Expense"/>
    <s v="Line Item"/>
    <x v="0"/>
    <x v="121"/>
    <x v="121"/>
    <m/>
    <m/>
  </r>
  <r>
    <n v="431"/>
    <s v="Centro Latino"/>
    <s v="Expense"/>
    <s v="Line Item"/>
    <x v="0"/>
    <x v="122"/>
    <x v="122"/>
    <m/>
    <m/>
  </r>
  <r>
    <n v="432"/>
    <s v="Centro Latino"/>
    <s v="Expense"/>
    <s v="Line Item"/>
    <x v="0"/>
    <x v="123"/>
    <x v="123"/>
    <m/>
    <m/>
  </r>
  <r>
    <n v="433"/>
    <s v="Centro Latino"/>
    <s v="Expense"/>
    <s v="Line Item"/>
    <x v="0"/>
    <x v="124"/>
    <x v="124"/>
    <m/>
    <n v="34"/>
  </r>
  <r>
    <n v="434"/>
    <s v="Centro Latino"/>
    <s v="Expense"/>
    <s v="Line Item"/>
    <x v="0"/>
    <x v="125"/>
    <x v="125"/>
    <m/>
    <m/>
  </r>
  <r>
    <n v="435"/>
    <s v="Centro Latino"/>
    <s v="Expense"/>
    <s v="Line Item"/>
    <x v="0"/>
    <x v="126"/>
    <x v="126"/>
    <m/>
    <m/>
  </r>
  <r>
    <n v="436"/>
    <s v="Centro Latino"/>
    <s v="Expense"/>
    <s v="Total"/>
    <x v="0"/>
    <x v="127"/>
    <x v="127"/>
    <m/>
    <n v="210"/>
  </r>
  <r>
    <n v="437"/>
    <s v="Centro Latino"/>
    <s v="Expense"/>
    <s v="Line Item"/>
    <x v="0"/>
    <x v="128"/>
    <x v="128"/>
    <m/>
    <m/>
  </r>
  <r>
    <n v="438"/>
    <s v="Centro Latino"/>
    <s v="Expense"/>
    <s v="Line Item"/>
    <x v="0"/>
    <x v="129"/>
    <x v="129"/>
    <m/>
    <m/>
  </r>
  <r>
    <n v="439"/>
    <s v="Centro Latino"/>
    <s v="Expense"/>
    <s v="Line Item"/>
    <x v="0"/>
    <x v="130"/>
    <x v="130"/>
    <m/>
    <n v="5"/>
  </r>
  <r>
    <n v="440"/>
    <s v="Centro Latino"/>
    <s v="Expense"/>
    <s v="Line Item"/>
    <x v="0"/>
    <x v="131"/>
    <x v="131"/>
    <m/>
    <n v="4081"/>
  </r>
  <r>
    <n v="441"/>
    <s v="Centro Latino"/>
    <s v="Expense"/>
    <s v="Line Item"/>
    <x v="0"/>
    <x v="132"/>
    <x v="132"/>
    <m/>
    <m/>
  </r>
  <r>
    <n v="442"/>
    <s v="Centro Latino"/>
    <s v="Expense"/>
    <s v="Line Item"/>
    <x v="0"/>
    <x v="133"/>
    <x v="133"/>
    <m/>
    <m/>
  </r>
  <r>
    <n v="443"/>
    <s v="Centro Latino"/>
    <s v="Expense"/>
    <s v="Total"/>
    <x v="0"/>
    <x v="134"/>
    <x v="134"/>
    <m/>
    <n v="4086"/>
  </r>
  <r>
    <n v="444"/>
    <s v="Centro Latino"/>
    <s v="Expense"/>
    <s v="Line Item"/>
    <x v="0"/>
    <x v="135"/>
    <x v="135"/>
    <m/>
    <n v="6889.555702504229"/>
  </r>
  <r>
    <n v="445"/>
    <s v="Centro Latino"/>
    <s v="Expense"/>
    <s v="Total"/>
    <x v="0"/>
    <x v="136"/>
    <x v="136"/>
    <m/>
    <n v="68371.555702504236"/>
  </r>
  <r>
    <n v="446"/>
    <s v="Centro Latino"/>
    <s v="Expense"/>
    <s v="Line Item"/>
    <x v="0"/>
    <x v="137"/>
    <x v="137"/>
    <m/>
    <m/>
  </r>
  <r>
    <n v="447"/>
    <s v="Centro Latino"/>
    <s v="Expense"/>
    <s v="Line Item"/>
    <x v="0"/>
    <x v="138"/>
    <x v="138"/>
    <m/>
    <m/>
  </r>
  <r>
    <n v="448"/>
    <s v="Centro Latino"/>
    <s v="Expense"/>
    <s v="Total"/>
    <x v="0"/>
    <x v="139"/>
    <x v="139"/>
    <m/>
    <n v="68371.555702504236"/>
  </r>
  <r>
    <n v="449"/>
    <s v="Centro Latino"/>
    <s v="Expense"/>
    <s v="Total"/>
    <x v="0"/>
    <x v="140"/>
    <x v="140"/>
    <m/>
    <n v="67893"/>
  </r>
  <r>
    <n v="450"/>
    <s v="Centro Latino"/>
    <s v="Expense"/>
    <s v="Line Item"/>
    <x v="0"/>
    <x v="141"/>
    <x v="141"/>
    <m/>
    <n v="-478.55570250423625"/>
  </r>
  <r>
    <n v="451"/>
    <s v="Centro Latino"/>
    <s v="Non-Reimbursable"/>
    <s v="Line Item"/>
    <x v="0"/>
    <x v="142"/>
    <x v="142"/>
    <m/>
    <m/>
  </r>
  <r>
    <n v="452"/>
    <s v="Centro Latino"/>
    <s v="Non-Reimbursable"/>
    <s v="Line Item"/>
    <x v="0"/>
    <x v="143"/>
    <x v="143"/>
    <m/>
    <m/>
  </r>
  <r>
    <n v="453"/>
    <s v="Centro Latino"/>
    <s v="Non-Reimbursable"/>
    <s v="Line Item"/>
    <x v="0"/>
    <x v="144"/>
    <x v="144"/>
    <m/>
    <m/>
  </r>
  <r>
    <n v="454"/>
    <s v="Centro Latino"/>
    <s v="Non-Reimbursable"/>
    <s v="Line Item"/>
    <x v="0"/>
    <x v="145"/>
    <x v="145"/>
    <m/>
    <m/>
  </r>
  <r>
    <n v="455"/>
    <s v="Centro Latino"/>
    <s v="Non-Reimbursable"/>
    <s v="Line Item"/>
    <x v="0"/>
    <x v="146"/>
    <x v="146"/>
    <m/>
    <m/>
  </r>
  <r>
    <n v="456"/>
    <s v="Centro Latino"/>
    <s v="Non-Reimbursable"/>
    <s v="Line Item"/>
    <x v="0"/>
    <x v="147"/>
    <x v="147"/>
    <m/>
    <m/>
  </r>
  <r>
    <n v="457"/>
    <s v="Centro Latino"/>
    <s v="Non-Reimbursable"/>
    <s v="Line Item"/>
    <x v="0"/>
    <x v="148"/>
    <x v="148"/>
    <m/>
    <m/>
  </r>
  <r>
    <n v="458"/>
    <s v="Centro Latino"/>
    <s v="Non-Reimbursable"/>
    <s v="Total"/>
    <x v="0"/>
    <x v="149"/>
    <x v="149"/>
    <m/>
    <n v="0"/>
  </r>
  <r>
    <n v="459"/>
    <s v="Centro Latino"/>
    <s v="Non-Reimbursable"/>
    <s v="Total"/>
    <x v="0"/>
    <x v="150"/>
    <x v="150"/>
    <m/>
    <n v="0"/>
  </r>
  <r>
    <n v="460"/>
    <s v="Centro Latino"/>
    <s v="Non-Reimbursable"/>
    <s v="Line Item"/>
    <x v="0"/>
    <x v="151"/>
    <x v="151"/>
    <m/>
    <n v="0"/>
  </r>
  <r>
    <n v="461"/>
    <s v="Centro Latino"/>
    <s v="Non-Reimbursable"/>
    <s v="Line Item"/>
    <x v="0"/>
    <x v="152"/>
    <x v="152"/>
    <m/>
    <m/>
  </r>
  <r>
    <n v="462"/>
    <s v="Centro Latino"/>
    <s v="Non-Reimbursable"/>
    <s v="Line Item"/>
    <x v="0"/>
    <x v="153"/>
    <x v="153"/>
    <m/>
    <n v="0"/>
  </r>
  <r>
    <n v="463"/>
    <s v="Health Imperatives, Inc"/>
    <s v="Revenue"/>
    <s v="Line Item"/>
    <x v="0"/>
    <x v="0"/>
    <x v="0"/>
    <m/>
    <n v="500"/>
  </r>
  <r>
    <n v="464"/>
    <s v="Health Imperatives, Inc"/>
    <s v="Revenue"/>
    <s v="Line Item"/>
    <x v="0"/>
    <x v="1"/>
    <x v="1"/>
    <m/>
    <n v="0"/>
  </r>
  <r>
    <n v="465"/>
    <s v="Health Imperatives, Inc"/>
    <s v="Revenue"/>
    <s v="Line Item"/>
    <x v="0"/>
    <x v="2"/>
    <x v="2"/>
    <m/>
    <n v="0"/>
  </r>
  <r>
    <n v="466"/>
    <s v="Health Imperatives, Inc"/>
    <s v="Revenue"/>
    <s v="Total"/>
    <x v="0"/>
    <x v="3"/>
    <x v="3"/>
    <m/>
    <n v="500"/>
  </r>
  <r>
    <n v="467"/>
    <s v="Health Imperatives, Inc"/>
    <s v="Revenue"/>
    <s v="Line Item"/>
    <x v="0"/>
    <x v="4"/>
    <x v="4"/>
    <m/>
    <n v="0"/>
  </r>
  <r>
    <n v="468"/>
    <s v="Health Imperatives, Inc"/>
    <s v="Revenue"/>
    <s v="Line Item"/>
    <x v="0"/>
    <x v="5"/>
    <x v="5"/>
    <m/>
    <n v="0"/>
  </r>
  <r>
    <n v="469"/>
    <s v="Health Imperatives, Inc"/>
    <s v="Revenue"/>
    <s v="Total"/>
    <x v="0"/>
    <x v="6"/>
    <x v="6"/>
    <m/>
    <n v="0"/>
  </r>
  <r>
    <n v="470"/>
    <s v="Health Imperatives, Inc"/>
    <s v="Revenue"/>
    <s v="Line Item"/>
    <x v="0"/>
    <x v="7"/>
    <x v="7"/>
    <m/>
    <n v="0"/>
  </r>
  <r>
    <n v="471"/>
    <s v="Health Imperatives, Inc"/>
    <s v="Revenue"/>
    <s v="Line Item"/>
    <x v="0"/>
    <x v="8"/>
    <x v="8"/>
    <m/>
    <n v="0"/>
  </r>
  <r>
    <n v="472"/>
    <s v="Health Imperatives, Inc"/>
    <s v="Revenue"/>
    <s v="Line Item"/>
    <x v="0"/>
    <x v="9"/>
    <x v="9"/>
    <m/>
    <n v="0"/>
  </r>
  <r>
    <n v="473"/>
    <s v="Health Imperatives, Inc"/>
    <s v="Revenue"/>
    <s v="Line Item"/>
    <x v="0"/>
    <x v="10"/>
    <x v="10"/>
    <m/>
    <n v="142035"/>
  </r>
  <r>
    <n v="474"/>
    <s v="Health Imperatives, Inc"/>
    <s v="Revenue"/>
    <s v="Line Item"/>
    <x v="0"/>
    <x v="11"/>
    <x v="11"/>
    <m/>
    <n v="0"/>
  </r>
  <r>
    <n v="475"/>
    <s v="Health Imperatives, Inc"/>
    <s v="Revenue"/>
    <s v="Line Item"/>
    <x v="0"/>
    <x v="12"/>
    <x v="12"/>
    <m/>
    <n v="0"/>
  </r>
  <r>
    <n v="476"/>
    <s v="Health Imperatives, Inc"/>
    <s v="Revenue"/>
    <s v="Line Item"/>
    <x v="0"/>
    <x v="13"/>
    <x v="13"/>
    <m/>
    <n v="0"/>
  </r>
  <r>
    <n v="477"/>
    <s v="Health Imperatives, Inc"/>
    <s v="Revenue"/>
    <s v="Line Item"/>
    <x v="0"/>
    <x v="14"/>
    <x v="14"/>
    <m/>
    <n v="0"/>
  </r>
  <r>
    <n v="478"/>
    <s v="Health Imperatives, Inc"/>
    <s v="Revenue"/>
    <s v="Line Item"/>
    <x v="0"/>
    <x v="15"/>
    <x v="15"/>
    <m/>
    <n v="0"/>
  </r>
  <r>
    <n v="479"/>
    <s v="Health Imperatives, Inc"/>
    <s v="Revenue"/>
    <s v="Line Item"/>
    <x v="0"/>
    <x v="16"/>
    <x v="16"/>
    <m/>
    <n v="0"/>
  </r>
  <r>
    <n v="480"/>
    <s v="Health Imperatives, Inc"/>
    <s v="Revenue"/>
    <s v="Line Item"/>
    <x v="0"/>
    <x v="17"/>
    <x v="17"/>
    <m/>
    <n v="0"/>
  </r>
  <r>
    <n v="481"/>
    <s v="Health Imperatives, Inc"/>
    <s v="Revenue"/>
    <s v="Line Item"/>
    <x v="0"/>
    <x v="18"/>
    <x v="18"/>
    <m/>
    <n v="0"/>
  </r>
  <r>
    <n v="482"/>
    <s v="Health Imperatives, Inc"/>
    <s v="Revenue"/>
    <s v="Line Item"/>
    <x v="0"/>
    <x v="19"/>
    <x v="19"/>
    <m/>
    <n v="0"/>
  </r>
  <r>
    <n v="483"/>
    <s v="Health Imperatives, Inc"/>
    <s v="Revenue"/>
    <s v="Line Item"/>
    <x v="0"/>
    <x v="20"/>
    <x v="20"/>
    <m/>
    <n v="0"/>
  </r>
  <r>
    <n v="484"/>
    <s v="Health Imperatives, Inc"/>
    <s v="Revenue"/>
    <s v="Line Item"/>
    <x v="0"/>
    <x v="21"/>
    <x v="21"/>
    <m/>
    <n v="0"/>
  </r>
  <r>
    <n v="485"/>
    <s v="Health Imperatives, Inc"/>
    <s v="Revenue"/>
    <s v="Line Item"/>
    <x v="0"/>
    <x v="22"/>
    <x v="22"/>
    <m/>
    <n v="0"/>
  </r>
  <r>
    <n v="486"/>
    <s v="Health Imperatives, Inc"/>
    <s v="Revenue"/>
    <s v="Line Item"/>
    <x v="0"/>
    <x v="23"/>
    <x v="23"/>
    <m/>
    <n v="0"/>
  </r>
  <r>
    <n v="487"/>
    <s v="Health Imperatives, Inc"/>
    <s v="Revenue"/>
    <s v="Line Item"/>
    <x v="0"/>
    <x v="24"/>
    <x v="24"/>
    <m/>
    <n v="0"/>
  </r>
  <r>
    <n v="488"/>
    <s v="Health Imperatives, Inc"/>
    <s v="Revenue"/>
    <s v="Line Item"/>
    <x v="0"/>
    <x v="25"/>
    <x v="25"/>
    <m/>
    <n v="0"/>
  </r>
  <r>
    <n v="489"/>
    <s v="Health Imperatives, Inc"/>
    <s v="Revenue"/>
    <s v="Line Item"/>
    <x v="0"/>
    <x v="26"/>
    <x v="26"/>
    <m/>
    <n v="0"/>
  </r>
  <r>
    <n v="490"/>
    <s v="Health Imperatives, Inc"/>
    <s v="Revenue"/>
    <s v="Line Item"/>
    <x v="0"/>
    <x v="27"/>
    <x v="27"/>
    <m/>
    <n v="0"/>
  </r>
  <r>
    <n v="491"/>
    <s v="Health Imperatives, Inc"/>
    <s v="Revenue"/>
    <s v="Line Item"/>
    <x v="0"/>
    <x v="28"/>
    <x v="28"/>
    <m/>
    <n v="427"/>
  </r>
  <r>
    <n v="492"/>
    <s v="Health Imperatives, Inc"/>
    <s v="Revenue"/>
    <s v="Line Item"/>
    <x v="0"/>
    <x v="29"/>
    <x v="29"/>
    <m/>
    <n v="0"/>
  </r>
  <r>
    <n v="493"/>
    <s v="Health Imperatives, Inc"/>
    <s v="Revenue"/>
    <s v="Line Item"/>
    <x v="0"/>
    <x v="30"/>
    <x v="30"/>
    <m/>
    <n v="0"/>
  </r>
  <r>
    <n v="494"/>
    <s v="Health Imperatives, Inc"/>
    <s v="Revenue"/>
    <s v="Line Item"/>
    <x v="0"/>
    <x v="31"/>
    <x v="31"/>
    <m/>
    <n v="0"/>
  </r>
  <r>
    <n v="495"/>
    <s v="Health Imperatives, Inc"/>
    <s v="Revenue"/>
    <s v="Line Item"/>
    <x v="0"/>
    <x v="32"/>
    <x v="32"/>
    <m/>
    <n v="0"/>
  </r>
  <r>
    <n v="496"/>
    <s v="Health Imperatives, Inc"/>
    <s v="Revenue"/>
    <s v="Line Item"/>
    <x v="0"/>
    <x v="33"/>
    <x v="33"/>
    <m/>
    <n v="0"/>
  </r>
  <r>
    <n v="497"/>
    <s v="Health Imperatives, Inc"/>
    <s v="Revenue"/>
    <s v="Line Item"/>
    <x v="0"/>
    <x v="34"/>
    <x v="34"/>
    <m/>
    <n v="0"/>
  </r>
  <r>
    <n v="498"/>
    <s v="Health Imperatives, Inc"/>
    <s v="Revenue"/>
    <s v="Line Item"/>
    <x v="0"/>
    <x v="35"/>
    <x v="35"/>
    <m/>
    <n v="0"/>
  </r>
  <r>
    <n v="499"/>
    <s v="Health Imperatives, Inc"/>
    <s v="Revenue"/>
    <s v="Line Item"/>
    <x v="0"/>
    <x v="36"/>
    <x v="36"/>
    <m/>
    <n v="0"/>
  </r>
  <r>
    <n v="500"/>
    <s v="Health Imperatives, Inc"/>
    <s v="Revenue"/>
    <s v="Line Item"/>
    <x v="0"/>
    <x v="37"/>
    <x v="37"/>
    <m/>
    <n v="0"/>
  </r>
  <r>
    <n v="501"/>
    <s v="Health Imperatives, Inc"/>
    <s v="Revenue"/>
    <s v="Line Item"/>
    <x v="0"/>
    <x v="38"/>
    <x v="38"/>
    <m/>
    <n v="0"/>
  </r>
  <r>
    <n v="502"/>
    <s v="Health Imperatives, Inc"/>
    <s v="Revenue"/>
    <s v="Line Item"/>
    <x v="0"/>
    <x v="39"/>
    <x v="39"/>
    <m/>
    <n v="0"/>
  </r>
  <r>
    <n v="503"/>
    <s v="Health Imperatives, Inc"/>
    <s v="Revenue"/>
    <s v="Line Item"/>
    <x v="0"/>
    <x v="40"/>
    <x v="40"/>
    <m/>
    <n v="0"/>
  </r>
  <r>
    <n v="504"/>
    <s v="Health Imperatives, Inc"/>
    <s v="Revenue"/>
    <s v="Line Item"/>
    <x v="0"/>
    <x v="41"/>
    <x v="41"/>
    <m/>
    <n v="0"/>
  </r>
  <r>
    <n v="505"/>
    <s v="Health Imperatives, Inc"/>
    <s v="Revenue"/>
    <s v="Total"/>
    <x v="0"/>
    <x v="42"/>
    <x v="42"/>
    <m/>
    <n v="142462"/>
  </r>
  <r>
    <n v="506"/>
    <s v="Health Imperatives, Inc"/>
    <s v="Revenue"/>
    <s v="Line Item"/>
    <x v="0"/>
    <x v="43"/>
    <x v="43"/>
    <m/>
    <n v="357"/>
  </r>
  <r>
    <n v="507"/>
    <s v="Health Imperatives, Inc"/>
    <s v="Revenue"/>
    <s v="Line Item"/>
    <x v="0"/>
    <x v="44"/>
    <x v="44"/>
    <m/>
    <n v="0"/>
  </r>
  <r>
    <n v="508"/>
    <s v="Health Imperatives, Inc"/>
    <s v="Revenue"/>
    <s v="Line Item"/>
    <x v="0"/>
    <x v="45"/>
    <x v="45"/>
    <m/>
    <n v="0"/>
  </r>
  <r>
    <n v="509"/>
    <s v="Health Imperatives, Inc"/>
    <s v="Revenue"/>
    <s v="Line Item"/>
    <x v="0"/>
    <x v="46"/>
    <x v="46"/>
    <m/>
    <n v="0"/>
  </r>
  <r>
    <n v="510"/>
    <s v="Health Imperatives, Inc"/>
    <s v="Revenue"/>
    <s v="Line Item"/>
    <x v="0"/>
    <x v="47"/>
    <x v="47"/>
    <m/>
    <n v="0"/>
  </r>
  <r>
    <n v="511"/>
    <s v="Health Imperatives, Inc"/>
    <s v="Revenue"/>
    <s v="Line Item"/>
    <x v="0"/>
    <x v="48"/>
    <x v="48"/>
    <m/>
    <n v="0"/>
  </r>
  <r>
    <n v="512"/>
    <s v="Health Imperatives, Inc"/>
    <s v="Revenue"/>
    <s v="Line Item"/>
    <x v="0"/>
    <x v="49"/>
    <x v="49"/>
    <m/>
    <n v="0"/>
  </r>
  <r>
    <n v="513"/>
    <s v="Health Imperatives, Inc"/>
    <s v="Revenue"/>
    <s v="Line Item"/>
    <x v="0"/>
    <x v="50"/>
    <x v="50"/>
    <m/>
    <n v="0"/>
  </r>
  <r>
    <n v="514"/>
    <s v="Health Imperatives, Inc"/>
    <s v="Revenue"/>
    <s v="Line Item"/>
    <x v="0"/>
    <x v="51"/>
    <x v="51"/>
    <m/>
    <n v="0"/>
  </r>
  <r>
    <n v="515"/>
    <s v="Health Imperatives, Inc"/>
    <s v="Revenue"/>
    <s v="Total"/>
    <x v="0"/>
    <x v="52"/>
    <x v="52"/>
    <m/>
    <n v="143319"/>
  </r>
  <r>
    <n v="516"/>
    <s v="Health Imperatives, Inc"/>
    <s v="Salary Expense"/>
    <s v="Line Item"/>
    <x v="1"/>
    <x v="53"/>
    <x v="53"/>
    <n v="0.08"/>
    <n v="8302"/>
  </r>
  <r>
    <n v="517"/>
    <s v="Health Imperatives, Inc"/>
    <s v="Salary Expense"/>
    <s v="Line Item"/>
    <x v="1"/>
    <x v="54"/>
    <x v="54"/>
    <n v="0.04"/>
    <n v="3186"/>
  </r>
  <r>
    <n v="518"/>
    <s v="Health Imperatives, Inc"/>
    <s v="Salary Expense"/>
    <s v="Line Item"/>
    <x v="1"/>
    <x v="55"/>
    <x v="55"/>
    <m/>
    <m/>
  </r>
  <r>
    <n v="519"/>
    <s v="Health Imperatives, Inc"/>
    <s v="Salary Expense"/>
    <s v="Line Item"/>
    <x v="1"/>
    <x v="56"/>
    <x v="56"/>
    <m/>
    <m/>
  </r>
  <r>
    <n v="520"/>
    <s v="Health Imperatives, Inc"/>
    <s v="Salary Expense"/>
    <s v="Line Item"/>
    <x v="2"/>
    <x v="57"/>
    <x v="57"/>
    <m/>
    <m/>
  </r>
  <r>
    <n v="521"/>
    <s v="Health Imperatives, Inc"/>
    <s v="Salary Expense"/>
    <s v="Line Item"/>
    <x v="2"/>
    <x v="58"/>
    <x v="58"/>
    <m/>
    <m/>
  </r>
  <r>
    <n v="522"/>
    <s v="Health Imperatives, Inc"/>
    <s v="Salary Expense"/>
    <s v="Line Item"/>
    <x v="2"/>
    <x v="59"/>
    <x v="59"/>
    <m/>
    <m/>
  </r>
  <r>
    <n v="523"/>
    <s v="Health Imperatives, Inc"/>
    <s v="Salary Expense"/>
    <s v="Line Item"/>
    <x v="2"/>
    <x v="60"/>
    <x v="60"/>
    <m/>
    <m/>
  </r>
  <r>
    <n v="524"/>
    <s v="Health Imperatives, Inc"/>
    <s v="Salary Expense"/>
    <s v="Line Item"/>
    <x v="2"/>
    <x v="61"/>
    <x v="61"/>
    <m/>
    <m/>
  </r>
  <r>
    <n v="525"/>
    <s v="Health Imperatives, Inc"/>
    <s v="Salary Expense"/>
    <s v="Line Item"/>
    <x v="2"/>
    <x v="62"/>
    <x v="62"/>
    <m/>
    <m/>
  </r>
  <r>
    <n v="526"/>
    <s v="Health Imperatives, Inc"/>
    <s v="Salary Expense"/>
    <s v="Line Item"/>
    <x v="2"/>
    <x v="63"/>
    <x v="63"/>
    <m/>
    <m/>
  </r>
  <r>
    <n v="527"/>
    <s v="Health Imperatives, Inc"/>
    <s v="Salary Expense"/>
    <s v="Line Item"/>
    <x v="2"/>
    <x v="64"/>
    <x v="64"/>
    <m/>
    <m/>
  </r>
  <r>
    <n v="528"/>
    <s v="Health Imperatives, Inc"/>
    <s v="Salary Expense"/>
    <s v="Line Item"/>
    <x v="2"/>
    <x v="65"/>
    <x v="65"/>
    <m/>
    <m/>
  </r>
  <r>
    <n v="529"/>
    <s v="Health Imperatives, Inc"/>
    <s v="Salary Expense"/>
    <s v="Line Item"/>
    <x v="2"/>
    <x v="66"/>
    <x v="66"/>
    <m/>
    <m/>
  </r>
  <r>
    <n v="530"/>
    <s v="Health Imperatives, Inc"/>
    <s v="Salary Expense"/>
    <s v="Line Item"/>
    <x v="2"/>
    <x v="67"/>
    <x v="67"/>
    <m/>
    <m/>
  </r>
  <r>
    <n v="531"/>
    <s v="Health Imperatives, Inc"/>
    <s v="Salary Expense"/>
    <s v="Line Item"/>
    <x v="2"/>
    <x v="68"/>
    <x v="68"/>
    <m/>
    <m/>
  </r>
  <r>
    <n v="532"/>
    <s v="Health Imperatives, Inc"/>
    <s v="Salary Expense"/>
    <s v="Line Item"/>
    <x v="2"/>
    <x v="69"/>
    <x v="69"/>
    <m/>
    <m/>
  </r>
  <r>
    <n v="533"/>
    <s v="Health Imperatives, Inc"/>
    <s v="Salary Expense"/>
    <s v="Line Item"/>
    <x v="2"/>
    <x v="70"/>
    <x v="70"/>
    <m/>
    <m/>
  </r>
  <r>
    <n v="534"/>
    <s v="Health Imperatives, Inc"/>
    <s v="Salary Expense"/>
    <s v="Line Item"/>
    <x v="2"/>
    <x v="71"/>
    <x v="71"/>
    <m/>
    <m/>
  </r>
  <r>
    <n v="535"/>
    <s v="Health Imperatives, Inc"/>
    <s v="Salary Expense"/>
    <s v="Line Item"/>
    <x v="2"/>
    <x v="72"/>
    <x v="72"/>
    <m/>
    <m/>
  </r>
  <r>
    <n v="536"/>
    <s v="Health Imperatives, Inc"/>
    <s v="Salary Expense"/>
    <s v="Line Item"/>
    <x v="2"/>
    <x v="73"/>
    <x v="73"/>
    <m/>
    <m/>
  </r>
  <r>
    <n v="537"/>
    <s v="Health Imperatives, Inc"/>
    <s v="Salary Expense"/>
    <s v="Line Item"/>
    <x v="2"/>
    <x v="74"/>
    <x v="74"/>
    <m/>
    <m/>
  </r>
  <r>
    <n v="538"/>
    <s v="Health Imperatives, Inc"/>
    <s v="Salary Expense"/>
    <s v="Line Item"/>
    <x v="2"/>
    <x v="75"/>
    <x v="75"/>
    <m/>
    <m/>
  </r>
  <r>
    <n v="539"/>
    <s v="Health Imperatives, Inc"/>
    <s v="Salary Expense"/>
    <s v="Line Item"/>
    <x v="2"/>
    <x v="76"/>
    <x v="76"/>
    <m/>
    <m/>
  </r>
  <r>
    <n v="540"/>
    <s v="Health Imperatives, Inc"/>
    <s v="Salary Expense"/>
    <s v="Line Item"/>
    <x v="2"/>
    <x v="77"/>
    <x v="77"/>
    <m/>
    <m/>
  </r>
  <r>
    <n v="541"/>
    <s v="Health Imperatives, Inc"/>
    <s v="Salary Expense"/>
    <s v="Line Item"/>
    <x v="2"/>
    <x v="78"/>
    <x v="78"/>
    <m/>
    <m/>
  </r>
  <r>
    <n v="542"/>
    <s v="Health Imperatives, Inc"/>
    <s v="Salary Expense"/>
    <s v="Line Item"/>
    <x v="2"/>
    <x v="79"/>
    <x v="79"/>
    <m/>
    <m/>
  </r>
  <r>
    <n v="543"/>
    <s v="Health Imperatives, Inc"/>
    <s v="Salary Expense"/>
    <s v="Line Item"/>
    <x v="2"/>
    <x v="80"/>
    <x v="80"/>
    <m/>
    <m/>
  </r>
  <r>
    <n v="544"/>
    <s v="Health Imperatives, Inc"/>
    <s v="Salary Expense"/>
    <s v="Line Item"/>
    <x v="2"/>
    <x v="81"/>
    <x v="81"/>
    <m/>
    <m/>
  </r>
  <r>
    <n v="545"/>
    <s v="Health Imperatives, Inc"/>
    <s v="Salary Expense"/>
    <s v="Line Item"/>
    <x v="2"/>
    <x v="82"/>
    <x v="82"/>
    <n v="1.08"/>
    <n v="34813"/>
  </r>
  <r>
    <n v="546"/>
    <s v="Health Imperatives, Inc"/>
    <s v="Salary Expense"/>
    <s v="Line Item"/>
    <x v="2"/>
    <x v="83"/>
    <x v="83"/>
    <n v="0.19"/>
    <n v="8463"/>
  </r>
  <r>
    <n v="547"/>
    <s v="Health Imperatives, Inc"/>
    <s v="Salary Expense"/>
    <s v="Line Item"/>
    <x v="2"/>
    <x v="84"/>
    <x v="84"/>
    <m/>
    <m/>
  </r>
  <r>
    <n v="548"/>
    <s v="Health Imperatives, Inc"/>
    <s v="Salary Expense"/>
    <s v="Line Item"/>
    <x v="2"/>
    <x v="85"/>
    <x v="85"/>
    <m/>
    <m/>
  </r>
  <r>
    <n v="549"/>
    <s v="Health Imperatives, Inc"/>
    <s v="Salary Expense"/>
    <s v="Line Item"/>
    <x v="2"/>
    <x v="86"/>
    <x v="86"/>
    <n v="0.86"/>
    <n v="25398"/>
  </r>
  <r>
    <n v="550"/>
    <s v="Health Imperatives, Inc"/>
    <s v="Salary Expense"/>
    <s v="Line Item"/>
    <x v="3"/>
    <x v="87"/>
    <x v="87"/>
    <n v="0.14000000000000001"/>
    <n v="4020"/>
  </r>
  <r>
    <n v="551"/>
    <s v="Health Imperatives, Inc"/>
    <s v="Salary Expense"/>
    <s v="Line Item"/>
    <x v="3"/>
    <x v="88"/>
    <x v="88"/>
    <m/>
    <m/>
  </r>
  <r>
    <n v="552"/>
    <s v="Health Imperatives, Inc"/>
    <s v="Salary Expense"/>
    <s v="Line Item"/>
    <x v="3"/>
    <x v="89"/>
    <x v="89"/>
    <m/>
    <m/>
  </r>
  <r>
    <n v="553"/>
    <s v="Health Imperatives, Inc"/>
    <s v="Salary Expense"/>
    <s v="Line Item"/>
    <x v="0"/>
    <x v="90"/>
    <x v="90"/>
    <s v="XXXXXX"/>
    <m/>
  </r>
  <r>
    <n v="554"/>
    <s v="Health Imperatives, Inc"/>
    <s v="Salary Expense"/>
    <s v="Total"/>
    <x v="0"/>
    <x v="91"/>
    <x v="91"/>
    <n v="2.39"/>
    <n v="84182"/>
  </r>
  <r>
    <n v="555"/>
    <s v="Health Imperatives, Inc"/>
    <s v="Expense"/>
    <s v="Total"/>
    <x v="0"/>
    <x v="92"/>
    <x v="92"/>
    <n v="2.39"/>
    <n v="84182"/>
  </r>
  <r>
    <n v="556"/>
    <s v="Health Imperatives, Inc"/>
    <s v="Expense"/>
    <s v="Line Item"/>
    <x v="0"/>
    <x v="93"/>
    <x v="93"/>
    <m/>
    <n v="0"/>
  </r>
  <r>
    <n v="557"/>
    <s v="Health Imperatives, Inc"/>
    <s v="Expense"/>
    <s v="Line Item"/>
    <x v="0"/>
    <x v="94"/>
    <x v="94"/>
    <m/>
    <n v="0"/>
  </r>
  <r>
    <n v="558"/>
    <s v="Health Imperatives, Inc"/>
    <s v="Expense"/>
    <s v="Line Item"/>
    <x v="0"/>
    <x v="95"/>
    <x v="95"/>
    <m/>
    <n v="0"/>
  </r>
  <r>
    <n v="559"/>
    <s v="Health Imperatives, Inc"/>
    <s v="Expense"/>
    <s v="Line Item"/>
    <x v="0"/>
    <x v="96"/>
    <x v="96"/>
    <m/>
    <n v="0"/>
  </r>
  <r>
    <n v="560"/>
    <s v="Health Imperatives, Inc"/>
    <s v="Expense"/>
    <s v="Total"/>
    <x v="0"/>
    <x v="97"/>
    <x v="97"/>
    <n v="0"/>
    <n v="0"/>
  </r>
  <r>
    <n v="561"/>
    <s v="Health Imperatives, Inc"/>
    <s v="Expense"/>
    <s v="Line Item"/>
    <x v="0"/>
    <x v="98"/>
    <x v="98"/>
    <m/>
    <n v="0"/>
  </r>
  <r>
    <n v="562"/>
    <s v="Health Imperatives, Inc"/>
    <s v="Expense"/>
    <s v="Total"/>
    <x v="0"/>
    <x v="99"/>
    <x v="99"/>
    <n v="2.39"/>
    <n v="84182"/>
  </r>
  <r>
    <n v="563"/>
    <s v="Health Imperatives, Inc"/>
    <s v="Expense"/>
    <s v="Line Item"/>
    <x v="0"/>
    <x v="100"/>
    <x v="100"/>
    <m/>
    <n v="9260"/>
  </r>
  <r>
    <n v="564"/>
    <s v="Health Imperatives, Inc"/>
    <s v="Expense"/>
    <s v="Line Item"/>
    <x v="0"/>
    <x v="101"/>
    <x v="101"/>
    <m/>
    <n v="12533"/>
  </r>
  <r>
    <n v="565"/>
    <s v="Health Imperatives, Inc"/>
    <s v="Expense"/>
    <s v="Line Item"/>
    <x v="0"/>
    <x v="102"/>
    <x v="102"/>
    <m/>
    <m/>
  </r>
  <r>
    <n v="566"/>
    <s v="Health Imperatives, Inc"/>
    <s v="Expense"/>
    <s v="Total"/>
    <x v="0"/>
    <x v="103"/>
    <x v="103"/>
    <m/>
    <n v="105975"/>
  </r>
  <r>
    <n v="567"/>
    <s v="Health Imperatives, Inc"/>
    <s v="Expense"/>
    <s v="Line Item"/>
    <x v="0"/>
    <x v="104"/>
    <x v="104"/>
    <m/>
    <n v="15374"/>
  </r>
  <r>
    <n v="568"/>
    <s v="Health Imperatives, Inc"/>
    <s v="Expense"/>
    <s v="Line Item"/>
    <x v="0"/>
    <x v="105"/>
    <x v="105"/>
    <m/>
    <n v="0"/>
  </r>
  <r>
    <n v="569"/>
    <s v="Health Imperatives, Inc"/>
    <s v="Expense"/>
    <s v="Line Item"/>
    <x v="0"/>
    <x v="106"/>
    <x v="106"/>
    <m/>
    <n v="45"/>
  </r>
  <r>
    <n v="570"/>
    <s v="Health Imperatives, Inc"/>
    <s v="Expense"/>
    <s v="Line Item"/>
    <x v="0"/>
    <x v="107"/>
    <x v="107"/>
    <m/>
    <n v="167"/>
  </r>
  <r>
    <n v="571"/>
    <s v="Health Imperatives, Inc"/>
    <s v="Expense"/>
    <s v="Total"/>
    <x v="0"/>
    <x v="108"/>
    <x v="108"/>
    <m/>
    <n v="15586"/>
  </r>
  <r>
    <n v="572"/>
    <s v="Health Imperatives, Inc"/>
    <s v="Expense"/>
    <s v="Line Item"/>
    <x v="0"/>
    <x v="109"/>
    <x v="109"/>
    <m/>
    <n v="0"/>
  </r>
  <r>
    <n v="573"/>
    <s v="Health Imperatives, Inc"/>
    <s v="Expense"/>
    <s v="Line Item"/>
    <x v="0"/>
    <x v="110"/>
    <x v="110"/>
    <m/>
    <n v="0"/>
  </r>
  <r>
    <n v="574"/>
    <s v="Health Imperatives, Inc"/>
    <s v="Expense"/>
    <s v="Line Item"/>
    <x v="0"/>
    <x v="111"/>
    <x v="111"/>
    <m/>
    <n v="0"/>
  </r>
  <r>
    <n v="575"/>
    <s v="Health Imperatives, Inc"/>
    <s v="Expense"/>
    <s v="Line Item"/>
    <x v="0"/>
    <x v="112"/>
    <x v="112"/>
    <m/>
    <n v="0"/>
  </r>
  <r>
    <n v="576"/>
    <s v="Health Imperatives, Inc"/>
    <s v="Expense"/>
    <s v="Line Item"/>
    <x v="0"/>
    <x v="113"/>
    <x v="113"/>
    <m/>
    <n v="0"/>
  </r>
  <r>
    <n v="577"/>
    <s v="Health Imperatives, Inc"/>
    <s v="Expense"/>
    <s v="Line Item"/>
    <x v="0"/>
    <x v="114"/>
    <x v="114"/>
    <m/>
    <n v="4259"/>
  </r>
  <r>
    <n v="578"/>
    <s v="Health Imperatives, Inc"/>
    <s v="Expense"/>
    <s v="Line Item"/>
    <x v="0"/>
    <x v="115"/>
    <x v="115"/>
    <m/>
    <n v="0"/>
  </r>
  <r>
    <n v="579"/>
    <s v="Health Imperatives, Inc"/>
    <s v="Expense"/>
    <s v="Line Item"/>
    <x v="0"/>
    <x v="116"/>
    <x v="116"/>
    <m/>
    <n v="0"/>
  </r>
  <r>
    <n v="580"/>
    <s v="Health Imperatives, Inc"/>
    <s v="Expense"/>
    <s v="Line Item"/>
    <x v="0"/>
    <x v="117"/>
    <x v="117"/>
    <m/>
    <n v="0"/>
  </r>
  <r>
    <n v="581"/>
    <s v="Health Imperatives, Inc"/>
    <s v="Expense"/>
    <s v="Line Item"/>
    <x v="0"/>
    <x v="118"/>
    <x v="118"/>
    <m/>
    <n v="0"/>
  </r>
  <r>
    <n v="582"/>
    <s v="Health Imperatives, Inc"/>
    <s v="Expense"/>
    <s v="Line Item"/>
    <x v="0"/>
    <x v="119"/>
    <x v="119"/>
    <m/>
    <n v="0"/>
  </r>
  <r>
    <n v="583"/>
    <s v="Health Imperatives, Inc"/>
    <s v="Expense"/>
    <s v="Line Item"/>
    <x v="0"/>
    <x v="120"/>
    <x v="120"/>
    <m/>
    <n v="0"/>
  </r>
  <r>
    <n v="584"/>
    <s v="Health Imperatives, Inc"/>
    <s v="Expense"/>
    <s v="Line Item"/>
    <x v="0"/>
    <x v="121"/>
    <x v="121"/>
    <m/>
    <n v="0"/>
  </r>
  <r>
    <n v="585"/>
    <s v="Health Imperatives, Inc"/>
    <s v="Expense"/>
    <s v="Line Item"/>
    <x v="0"/>
    <x v="122"/>
    <x v="122"/>
    <m/>
    <n v="0"/>
  </r>
  <r>
    <n v="586"/>
    <s v="Health Imperatives, Inc"/>
    <s v="Expense"/>
    <s v="Line Item"/>
    <x v="0"/>
    <x v="123"/>
    <x v="123"/>
    <m/>
    <n v="0"/>
  </r>
  <r>
    <n v="587"/>
    <s v="Health Imperatives, Inc"/>
    <s v="Expense"/>
    <s v="Line Item"/>
    <x v="0"/>
    <x v="124"/>
    <x v="124"/>
    <m/>
    <n v="246"/>
  </r>
  <r>
    <n v="588"/>
    <s v="Health Imperatives, Inc"/>
    <s v="Expense"/>
    <s v="Line Item"/>
    <x v="0"/>
    <x v="125"/>
    <x v="125"/>
    <m/>
    <n v="0"/>
  </r>
  <r>
    <n v="589"/>
    <s v="Health Imperatives, Inc"/>
    <s v="Expense"/>
    <s v="Line Item"/>
    <x v="0"/>
    <x v="126"/>
    <x v="126"/>
    <m/>
    <n v="0"/>
  </r>
  <r>
    <n v="590"/>
    <s v="Health Imperatives, Inc"/>
    <s v="Expense"/>
    <s v="Total"/>
    <x v="0"/>
    <x v="127"/>
    <x v="127"/>
    <m/>
    <n v="4505"/>
  </r>
  <r>
    <n v="591"/>
    <s v="Health Imperatives, Inc"/>
    <s v="Expense"/>
    <s v="Line Item"/>
    <x v="0"/>
    <x v="128"/>
    <x v="128"/>
    <m/>
    <n v="0"/>
  </r>
  <r>
    <n v="592"/>
    <s v="Health Imperatives, Inc"/>
    <s v="Expense"/>
    <s v="Line Item"/>
    <x v="0"/>
    <x v="129"/>
    <x v="129"/>
    <m/>
    <n v="0"/>
  </r>
  <r>
    <n v="593"/>
    <s v="Health Imperatives, Inc"/>
    <s v="Expense"/>
    <s v="Line Item"/>
    <x v="0"/>
    <x v="130"/>
    <x v="130"/>
    <m/>
    <n v="0"/>
  </r>
  <r>
    <n v="594"/>
    <s v="Health Imperatives, Inc"/>
    <s v="Expense"/>
    <s v="Line Item"/>
    <x v="0"/>
    <x v="131"/>
    <x v="131"/>
    <m/>
    <n v="2108"/>
  </r>
  <r>
    <n v="595"/>
    <s v="Health Imperatives, Inc"/>
    <s v="Expense"/>
    <s v="Line Item"/>
    <x v="0"/>
    <x v="132"/>
    <x v="132"/>
    <m/>
    <n v="332"/>
  </r>
  <r>
    <n v="596"/>
    <s v="Health Imperatives, Inc"/>
    <s v="Expense"/>
    <s v="Line Item"/>
    <x v="0"/>
    <x v="133"/>
    <x v="133"/>
    <m/>
    <n v="0"/>
  </r>
  <r>
    <n v="597"/>
    <s v="Health Imperatives, Inc"/>
    <s v="Expense"/>
    <s v="Total"/>
    <x v="0"/>
    <x v="134"/>
    <x v="134"/>
    <m/>
    <n v="2440"/>
  </r>
  <r>
    <n v="598"/>
    <s v="Health Imperatives, Inc"/>
    <s v="Expense"/>
    <s v="Line Item"/>
    <x v="0"/>
    <x v="135"/>
    <x v="135"/>
    <m/>
    <n v="20279.727648421776"/>
  </r>
  <r>
    <n v="599"/>
    <s v="Health Imperatives, Inc"/>
    <s v="Expense"/>
    <s v="Total"/>
    <x v="0"/>
    <x v="136"/>
    <x v="136"/>
    <m/>
    <n v="148785.72764842177"/>
  </r>
  <r>
    <n v="600"/>
    <s v="Health Imperatives, Inc"/>
    <s v="Expense"/>
    <s v="Line Item"/>
    <x v="0"/>
    <x v="137"/>
    <x v="137"/>
    <m/>
    <n v="0"/>
  </r>
  <r>
    <n v="601"/>
    <s v="Health Imperatives, Inc"/>
    <s v="Expense"/>
    <s v="Line Item"/>
    <x v="0"/>
    <x v="138"/>
    <x v="138"/>
    <m/>
    <n v="0"/>
  </r>
  <r>
    <n v="602"/>
    <s v="Health Imperatives, Inc"/>
    <s v="Expense"/>
    <s v="Total"/>
    <x v="0"/>
    <x v="139"/>
    <x v="139"/>
    <m/>
    <n v="148785.72764842177"/>
  </r>
  <r>
    <n v="603"/>
    <s v="Health Imperatives, Inc"/>
    <s v="Expense"/>
    <s v="Total"/>
    <x v="0"/>
    <x v="140"/>
    <x v="140"/>
    <m/>
    <n v="143319"/>
  </r>
  <r>
    <n v="604"/>
    <s v="Health Imperatives, Inc"/>
    <s v="Expense"/>
    <s v="Line Item"/>
    <x v="0"/>
    <x v="141"/>
    <x v="141"/>
    <m/>
    <n v="-5466.7276484217728"/>
  </r>
  <r>
    <n v="605"/>
    <s v="Health Imperatives, Inc"/>
    <s v="Non-Reimbursable"/>
    <s v="Line Item"/>
    <x v="0"/>
    <x v="142"/>
    <x v="142"/>
    <m/>
    <n v="0"/>
  </r>
  <r>
    <n v="606"/>
    <s v="Health Imperatives, Inc"/>
    <s v="Non-Reimbursable"/>
    <s v="Line Item"/>
    <x v="0"/>
    <x v="143"/>
    <x v="143"/>
    <m/>
    <n v="0"/>
  </r>
  <r>
    <n v="607"/>
    <s v="Health Imperatives, Inc"/>
    <s v="Non-Reimbursable"/>
    <s v="Line Item"/>
    <x v="0"/>
    <x v="144"/>
    <x v="144"/>
    <m/>
    <n v="0"/>
  </r>
  <r>
    <n v="608"/>
    <s v="Health Imperatives, Inc"/>
    <s v="Non-Reimbursable"/>
    <s v="Line Item"/>
    <x v="0"/>
    <x v="145"/>
    <x v="145"/>
    <m/>
    <n v="0"/>
  </r>
  <r>
    <n v="609"/>
    <s v="Health Imperatives, Inc"/>
    <s v="Non-Reimbursable"/>
    <s v="Line Item"/>
    <x v="0"/>
    <x v="146"/>
    <x v="146"/>
    <m/>
    <n v="0"/>
  </r>
  <r>
    <n v="610"/>
    <s v="Health Imperatives, Inc"/>
    <s v="Non-Reimbursable"/>
    <s v="Line Item"/>
    <x v="0"/>
    <x v="147"/>
    <x v="147"/>
    <m/>
    <n v="0"/>
  </r>
  <r>
    <n v="611"/>
    <s v="Health Imperatives, Inc"/>
    <s v="Non-Reimbursable"/>
    <s v="Line Item"/>
    <x v="0"/>
    <x v="148"/>
    <x v="148"/>
    <m/>
    <n v="0"/>
  </r>
  <r>
    <n v="612"/>
    <s v="Health Imperatives, Inc"/>
    <s v="Non-Reimbursable"/>
    <s v="Total"/>
    <x v="0"/>
    <x v="149"/>
    <x v="149"/>
    <m/>
    <n v="0"/>
  </r>
  <r>
    <n v="613"/>
    <s v="Health Imperatives, Inc"/>
    <s v="Non-Reimbursable"/>
    <s v="Total"/>
    <x v="0"/>
    <x v="150"/>
    <x v="150"/>
    <m/>
    <n v="0"/>
  </r>
  <r>
    <n v="614"/>
    <s v="Health Imperatives, Inc"/>
    <s v="Non-Reimbursable"/>
    <s v="Line Item"/>
    <x v="0"/>
    <x v="151"/>
    <x v="151"/>
    <m/>
    <n v="857"/>
  </r>
  <r>
    <n v="615"/>
    <s v="Health Imperatives, Inc"/>
    <s v="Non-Reimbursable"/>
    <s v="Line Item"/>
    <x v="0"/>
    <x v="152"/>
    <x v="152"/>
    <m/>
    <n v="0"/>
  </r>
  <r>
    <n v="616"/>
    <s v="Health Imperatives, Inc"/>
    <s v="Non-Reimbursable"/>
    <s v="Line Item"/>
    <x v="0"/>
    <x v="153"/>
    <x v="153"/>
    <m/>
    <n v="-857"/>
  </r>
  <r>
    <n v="617"/>
    <s v="Justice Resource Institute "/>
    <s v="Revenue"/>
    <s v="Line Item"/>
    <x v="0"/>
    <x v="0"/>
    <x v="0"/>
    <m/>
    <n v="119"/>
  </r>
  <r>
    <n v="618"/>
    <s v="Justice Resource Institute "/>
    <s v="Revenue"/>
    <s v="Line Item"/>
    <x v="0"/>
    <x v="1"/>
    <x v="1"/>
    <m/>
    <m/>
  </r>
  <r>
    <n v="619"/>
    <s v="Justice Resource Institute "/>
    <s v="Revenue"/>
    <s v="Line Item"/>
    <x v="0"/>
    <x v="2"/>
    <x v="2"/>
    <m/>
    <m/>
  </r>
  <r>
    <n v="620"/>
    <s v="Justice Resource Institute "/>
    <s v="Revenue"/>
    <s v="Total"/>
    <x v="0"/>
    <x v="3"/>
    <x v="3"/>
    <m/>
    <n v="119"/>
  </r>
  <r>
    <n v="621"/>
    <s v="Justice Resource Institute "/>
    <s v="Revenue"/>
    <s v="Line Item"/>
    <x v="0"/>
    <x v="4"/>
    <x v="4"/>
    <m/>
    <m/>
  </r>
  <r>
    <n v="622"/>
    <s v="Justice Resource Institute "/>
    <s v="Revenue"/>
    <s v="Line Item"/>
    <x v="0"/>
    <x v="5"/>
    <x v="5"/>
    <m/>
    <m/>
  </r>
  <r>
    <n v="623"/>
    <s v="Justice Resource Institute "/>
    <s v="Revenue"/>
    <s v="Total"/>
    <x v="0"/>
    <x v="6"/>
    <x v="6"/>
    <m/>
    <n v="0"/>
  </r>
  <r>
    <n v="624"/>
    <s v="Justice Resource Institute "/>
    <s v="Revenue"/>
    <s v="Line Item"/>
    <x v="0"/>
    <x v="7"/>
    <x v="7"/>
    <m/>
    <m/>
  </r>
  <r>
    <n v="625"/>
    <s v="Justice Resource Institute "/>
    <s v="Revenue"/>
    <s v="Line Item"/>
    <x v="0"/>
    <x v="8"/>
    <x v="8"/>
    <m/>
    <m/>
  </r>
  <r>
    <n v="626"/>
    <s v="Justice Resource Institute "/>
    <s v="Revenue"/>
    <s v="Line Item"/>
    <x v="0"/>
    <x v="9"/>
    <x v="9"/>
    <m/>
    <m/>
  </r>
  <r>
    <n v="627"/>
    <s v="Justice Resource Institute "/>
    <s v="Revenue"/>
    <s v="Line Item"/>
    <x v="0"/>
    <x v="10"/>
    <x v="10"/>
    <m/>
    <n v="104525"/>
  </r>
  <r>
    <n v="628"/>
    <s v="Justice Resource Institute "/>
    <s v="Revenue"/>
    <s v="Line Item"/>
    <x v="0"/>
    <x v="11"/>
    <x v="11"/>
    <m/>
    <m/>
  </r>
  <r>
    <n v="629"/>
    <s v="Justice Resource Institute "/>
    <s v="Revenue"/>
    <s v="Line Item"/>
    <x v="0"/>
    <x v="12"/>
    <x v="12"/>
    <m/>
    <m/>
  </r>
  <r>
    <n v="630"/>
    <s v="Justice Resource Institute "/>
    <s v="Revenue"/>
    <s v="Line Item"/>
    <x v="0"/>
    <x v="13"/>
    <x v="13"/>
    <m/>
    <m/>
  </r>
  <r>
    <n v="631"/>
    <s v="Justice Resource Institute "/>
    <s v="Revenue"/>
    <s v="Line Item"/>
    <x v="0"/>
    <x v="14"/>
    <x v="14"/>
    <m/>
    <m/>
  </r>
  <r>
    <n v="632"/>
    <s v="Justice Resource Institute "/>
    <s v="Revenue"/>
    <s v="Line Item"/>
    <x v="0"/>
    <x v="15"/>
    <x v="15"/>
    <m/>
    <m/>
  </r>
  <r>
    <n v="633"/>
    <s v="Justice Resource Institute "/>
    <s v="Revenue"/>
    <s v="Line Item"/>
    <x v="0"/>
    <x v="16"/>
    <x v="16"/>
    <m/>
    <m/>
  </r>
  <r>
    <n v="634"/>
    <s v="Justice Resource Institute "/>
    <s v="Revenue"/>
    <s v="Line Item"/>
    <x v="0"/>
    <x v="17"/>
    <x v="17"/>
    <m/>
    <m/>
  </r>
  <r>
    <n v="635"/>
    <s v="Justice Resource Institute "/>
    <s v="Revenue"/>
    <s v="Line Item"/>
    <x v="0"/>
    <x v="18"/>
    <x v="18"/>
    <m/>
    <m/>
  </r>
  <r>
    <n v="636"/>
    <s v="Justice Resource Institute "/>
    <s v="Revenue"/>
    <s v="Line Item"/>
    <x v="0"/>
    <x v="19"/>
    <x v="19"/>
    <m/>
    <m/>
  </r>
  <r>
    <n v="637"/>
    <s v="Justice Resource Institute "/>
    <s v="Revenue"/>
    <s v="Line Item"/>
    <x v="0"/>
    <x v="20"/>
    <x v="20"/>
    <m/>
    <m/>
  </r>
  <r>
    <n v="638"/>
    <s v="Justice Resource Institute "/>
    <s v="Revenue"/>
    <s v="Line Item"/>
    <x v="0"/>
    <x v="21"/>
    <x v="21"/>
    <m/>
    <m/>
  </r>
  <r>
    <n v="639"/>
    <s v="Justice Resource Institute "/>
    <s v="Revenue"/>
    <s v="Line Item"/>
    <x v="0"/>
    <x v="22"/>
    <x v="22"/>
    <m/>
    <m/>
  </r>
  <r>
    <n v="640"/>
    <s v="Justice Resource Institute "/>
    <s v="Revenue"/>
    <s v="Line Item"/>
    <x v="0"/>
    <x v="23"/>
    <x v="23"/>
    <m/>
    <m/>
  </r>
  <r>
    <n v="641"/>
    <s v="Justice Resource Institute "/>
    <s v="Revenue"/>
    <s v="Line Item"/>
    <x v="0"/>
    <x v="24"/>
    <x v="24"/>
    <m/>
    <m/>
  </r>
  <r>
    <n v="642"/>
    <s v="Justice Resource Institute "/>
    <s v="Revenue"/>
    <s v="Line Item"/>
    <x v="0"/>
    <x v="25"/>
    <x v="25"/>
    <m/>
    <m/>
  </r>
  <r>
    <n v="643"/>
    <s v="Justice Resource Institute "/>
    <s v="Revenue"/>
    <s v="Line Item"/>
    <x v="0"/>
    <x v="26"/>
    <x v="26"/>
    <m/>
    <m/>
  </r>
  <r>
    <n v="644"/>
    <s v="Justice Resource Institute "/>
    <s v="Revenue"/>
    <s v="Line Item"/>
    <x v="0"/>
    <x v="27"/>
    <x v="27"/>
    <m/>
    <m/>
  </r>
  <r>
    <n v="645"/>
    <s v="Justice Resource Institute "/>
    <s v="Revenue"/>
    <s v="Line Item"/>
    <x v="0"/>
    <x v="28"/>
    <x v="28"/>
    <m/>
    <n v="1068"/>
  </r>
  <r>
    <n v="646"/>
    <s v="Justice Resource Institute "/>
    <s v="Revenue"/>
    <s v="Line Item"/>
    <x v="0"/>
    <x v="29"/>
    <x v="29"/>
    <m/>
    <m/>
  </r>
  <r>
    <n v="647"/>
    <s v="Justice Resource Institute "/>
    <s v="Revenue"/>
    <s v="Line Item"/>
    <x v="0"/>
    <x v="30"/>
    <x v="30"/>
    <m/>
    <m/>
  </r>
  <r>
    <n v="648"/>
    <s v="Justice Resource Institute "/>
    <s v="Revenue"/>
    <s v="Line Item"/>
    <x v="0"/>
    <x v="31"/>
    <x v="31"/>
    <m/>
    <m/>
  </r>
  <r>
    <n v="649"/>
    <s v="Justice Resource Institute "/>
    <s v="Revenue"/>
    <s v="Line Item"/>
    <x v="0"/>
    <x v="32"/>
    <x v="32"/>
    <m/>
    <m/>
  </r>
  <r>
    <n v="650"/>
    <s v="Justice Resource Institute "/>
    <s v="Revenue"/>
    <s v="Line Item"/>
    <x v="0"/>
    <x v="33"/>
    <x v="33"/>
    <m/>
    <m/>
  </r>
  <r>
    <n v="651"/>
    <s v="Justice Resource Institute "/>
    <s v="Revenue"/>
    <s v="Line Item"/>
    <x v="0"/>
    <x v="34"/>
    <x v="34"/>
    <m/>
    <m/>
  </r>
  <r>
    <n v="652"/>
    <s v="Justice Resource Institute "/>
    <s v="Revenue"/>
    <s v="Line Item"/>
    <x v="0"/>
    <x v="35"/>
    <x v="35"/>
    <m/>
    <m/>
  </r>
  <r>
    <n v="653"/>
    <s v="Justice Resource Institute "/>
    <s v="Revenue"/>
    <s v="Line Item"/>
    <x v="0"/>
    <x v="36"/>
    <x v="36"/>
    <m/>
    <m/>
  </r>
  <r>
    <n v="654"/>
    <s v="Justice Resource Institute "/>
    <s v="Revenue"/>
    <s v="Line Item"/>
    <x v="0"/>
    <x v="37"/>
    <x v="37"/>
    <m/>
    <m/>
  </r>
  <r>
    <n v="655"/>
    <s v="Justice Resource Institute "/>
    <s v="Revenue"/>
    <s v="Line Item"/>
    <x v="0"/>
    <x v="38"/>
    <x v="38"/>
    <m/>
    <m/>
  </r>
  <r>
    <n v="656"/>
    <s v="Justice Resource Institute "/>
    <s v="Revenue"/>
    <s v="Line Item"/>
    <x v="0"/>
    <x v="39"/>
    <x v="39"/>
    <m/>
    <m/>
  </r>
  <r>
    <n v="657"/>
    <s v="Justice Resource Institute "/>
    <s v="Revenue"/>
    <s v="Line Item"/>
    <x v="0"/>
    <x v="40"/>
    <x v="40"/>
    <m/>
    <m/>
  </r>
  <r>
    <n v="658"/>
    <s v="Justice Resource Institute "/>
    <s v="Revenue"/>
    <s v="Line Item"/>
    <x v="0"/>
    <x v="41"/>
    <x v="41"/>
    <m/>
    <m/>
  </r>
  <r>
    <n v="659"/>
    <s v="Justice Resource Institute "/>
    <s v="Revenue"/>
    <s v="Total"/>
    <x v="0"/>
    <x v="42"/>
    <x v="42"/>
    <m/>
    <n v="105593"/>
  </r>
  <r>
    <n v="660"/>
    <s v="Justice Resource Institute "/>
    <s v="Revenue"/>
    <s v="Line Item"/>
    <x v="0"/>
    <x v="43"/>
    <x v="43"/>
    <m/>
    <m/>
  </r>
  <r>
    <n v="661"/>
    <s v="Justice Resource Institute "/>
    <s v="Revenue"/>
    <s v="Line Item"/>
    <x v="0"/>
    <x v="44"/>
    <x v="44"/>
    <m/>
    <m/>
  </r>
  <r>
    <n v="662"/>
    <s v="Justice Resource Institute "/>
    <s v="Revenue"/>
    <s v="Line Item"/>
    <x v="0"/>
    <x v="45"/>
    <x v="45"/>
    <m/>
    <m/>
  </r>
  <r>
    <n v="663"/>
    <s v="Justice Resource Institute "/>
    <s v="Revenue"/>
    <s v="Line Item"/>
    <x v="0"/>
    <x v="46"/>
    <x v="46"/>
    <m/>
    <m/>
  </r>
  <r>
    <n v="664"/>
    <s v="Justice Resource Institute "/>
    <s v="Revenue"/>
    <s v="Line Item"/>
    <x v="0"/>
    <x v="47"/>
    <x v="47"/>
    <m/>
    <n v="12"/>
  </r>
  <r>
    <n v="665"/>
    <s v="Justice Resource Institute "/>
    <s v="Revenue"/>
    <s v="Line Item"/>
    <x v="0"/>
    <x v="48"/>
    <x v="48"/>
    <m/>
    <m/>
  </r>
  <r>
    <n v="666"/>
    <s v="Justice Resource Institute "/>
    <s v="Revenue"/>
    <s v="Line Item"/>
    <x v="0"/>
    <x v="49"/>
    <x v="49"/>
    <m/>
    <m/>
  </r>
  <r>
    <n v="667"/>
    <s v="Justice Resource Institute "/>
    <s v="Revenue"/>
    <s v="Line Item"/>
    <x v="0"/>
    <x v="50"/>
    <x v="50"/>
    <m/>
    <m/>
  </r>
  <r>
    <n v="668"/>
    <s v="Justice Resource Institute "/>
    <s v="Revenue"/>
    <s v="Line Item"/>
    <x v="0"/>
    <x v="51"/>
    <x v="51"/>
    <m/>
    <m/>
  </r>
  <r>
    <n v="669"/>
    <s v="Justice Resource Institute "/>
    <s v="Revenue"/>
    <s v="Total"/>
    <x v="0"/>
    <x v="52"/>
    <x v="52"/>
    <m/>
    <n v="105724"/>
  </r>
  <r>
    <n v="670"/>
    <s v="Justice Resource Institute "/>
    <s v="Salary Expense"/>
    <s v="Line Item"/>
    <x v="1"/>
    <x v="53"/>
    <x v="53"/>
    <n v="2.403846153846154E-2"/>
    <n v="1126"/>
  </r>
  <r>
    <n v="671"/>
    <s v="Justice Resource Institute "/>
    <s v="Salary Expense"/>
    <s v="Line Item"/>
    <x v="1"/>
    <x v="54"/>
    <x v="54"/>
    <n v="1.1903846153846154E-2"/>
    <n v="1198"/>
  </r>
  <r>
    <n v="672"/>
    <s v="Justice Resource Institute "/>
    <s v="Salary Expense"/>
    <s v="Line Item"/>
    <x v="1"/>
    <x v="55"/>
    <x v="55"/>
    <m/>
    <n v="0"/>
  </r>
  <r>
    <n v="673"/>
    <s v="Justice Resource Institute "/>
    <s v="Salary Expense"/>
    <s v="Line Item"/>
    <x v="1"/>
    <x v="56"/>
    <x v="56"/>
    <m/>
    <n v="0"/>
  </r>
  <r>
    <n v="674"/>
    <s v="Justice Resource Institute "/>
    <s v="Salary Expense"/>
    <s v="Line Item"/>
    <x v="2"/>
    <x v="57"/>
    <x v="57"/>
    <m/>
    <n v="0"/>
  </r>
  <r>
    <n v="675"/>
    <s v="Justice Resource Institute "/>
    <s v="Salary Expense"/>
    <s v="Line Item"/>
    <x v="2"/>
    <x v="58"/>
    <x v="58"/>
    <m/>
    <n v="0"/>
  </r>
  <r>
    <n v="676"/>
    <s v="Justice Resource Institute "/>
    <s v="Salary Expense"/>
    <s v="Line Item"/>
    <x v="2"/>
    <x v="59"/>
    <x v="59"/>
    <m/>
    <n v="0"/>
  </r>
  <r>
    <n v="677"/>
    <s v="Justice Resource Institute "/>
    <s v="Salary Expense"/>
    <s v="Line Item"/>
    <x v="2"/>
    <x v="60"/>
    <x v="60"/>
    <m/>
    <n v="0"/>
  </r>
  <r>
    <n v="678"/>
    <s v="Justice Resource Institute "/>
    <s v="Salary Expense"/>
    <s v="Line Item"/>
    <x v="2"/>
    <x v="61"/>
    <x v="61"/>
    <m/>
    <n v="0"/>
  </r>
  <r>
    <n v="679"/>
    <s v="Justice Resource Institute "/>
    <s v="Salary Expense"/>
    <s v="Line Item"/>
    <x v="2"/>
    <x v="62"/>
    <x v="62"/>
    <m/>
    <n v="0"/>
  </r>
  <r>
    <n v="680"/>
    <s v="Justice Resource Institute "/>
    <s v="Salary Expense"/>
    <s v="Line Item"/>
    <x v="2"/>
    <x v="63"/>
    <x v="63"/>
    <m/>
    <n v="0"/>
  </r>
  <r>
    <n v="681"/>
    <s v="Justice Resource Institute "/>
    <s v="Salary Expense"/>
    <s v="Line Item"/>
    <x v="2"/>
    <x v="64"/>
    <x v="64"/>
    <m/>
    <n v="0"/>
  </r>
  <r>
    <n v="682"/>
    <s v="Justice Resource Institute "/>
    <s v="Salary Expense"/>
    <s v="Line Item"/>
    <x v="2"/>
    <x v="65"/>
    <x v="65"/>
    <m/>
    <n v="0"/>
  </r>
  <r>
    <n v="683"/>
    <s v="Justice Resource Institute "/>
    <s v="Salary Expense"/>
    <s v="Line Item"/>
    <x v="2"/>
    <x v="66"/>
    <x v="66"/>
    <m/>
    <n v="0"/>
  </r>
  <r>
    <n v="684"/>
    <s v="Justice Resource Institute "/>
    <s v="Salary Expense"/>
    <s v="Line Item"/>
    <x v="2"/>
    <x v="67"/>
    <x v="67"/>
    <m/>
    <n v="0"/>
  </r>
  <r>
    <n v="685"/>
    <s v="Justice Resource Institute "/>
    <s v="Salary Expense"/>
    <s v="Line Item"/>
    <x v="2"/>
    <x v="68"/>
    <x v="68"/>
    <m/>
    <n v="0"/>
  </r>
  <r>
    <n v="686"/>
    <s v="Justice Resource Institute "/>
    <s v="Salary Expense"/>
    <s v="Line Item"/>
    <x v="2"/>
    <x v="69"/>
    <x v="69"/>
    <m/>
    <n v="0"/>
  </r>
  <r>
    <n v="687"/>
    <s v="Justice Resource Institute "/>
    <s v="Salary Expense"/>
    <s v="Line Item"/>
    <x v="2"/>
    <x v="70"/>
    <x v="70"/>
    <m/>
    <n v="0"/>
  </r>
  <r>
    <n v="688"/>
    <s v="Justice Resource Institute "/>
    <s v="Salary Expense"/>
    <s v="Line Item"/>
    <x v="2"/>
    <x v="71"/>
    <x v="71"/>
    <m/>
    <n v="0"/>
  </r>
  <r>
    <n v="689"/>
    <s v="Justice Resource Institute "/>
    <s v="Salary Expense"/>
    <s v="Line Item"/>
    <x v="2"/>
    <x v="72"/>
    <x v="72"/>
    <m/>
    <n v="0"/>
  </r>
  <r>
    <n v="690"/>
    <s v="Justice Resource Institute "/>
    <s v="Salary Expense"/>
    <s v="Line Item"/>
    <x v="2"/>
    <x v="73"/>
    <x v="73"/>
    <m/>
    <n v="0"/>
  </r>
  <r>
    <n v="691"/>
    <s v="Justice Resource Institute "/>
    <s v="Salary Expense"/>
    <s v="Line Item"/>
    <x v="2"/>
    <x v="74"/>
    <x v="74"/>
    <m/>
    <n v="0"/>
  </r>
  <r>
    <n v="692"/>
    <s v="Justice Resource Institute "/>
    <s v="Salary Expense"/>
    <s v="Line Item"/>
    <x v="2"/>
    <x v="75"/>
    <x v="75"/>
    <m/>
    <n v="0"/>
  </r>
  <r>
    <n v="693"/>
    <s v="Justice Resource Institute "/>
    <s v="Salary Expense"/>
    <s v="Line Item"/>
    <x v="2"/>
    <x v="76"/>
    <x v="76"/>
    <m/>
    <n v="0"/>
  </r>
  <r>
    <n v="694"/>
    <s v="Justice Resource Institute "/>
    <s v="Salary Expense"/>
    <s v="Line Item"/>
    <x v="2"/>
    <x v="77"/>
    <x v="77"/>
    <m/>
    <n v="0"/>
  </r>
  <r>
    <n v="695"/>
    <s v="Justice Resource Institute "/>
    <s v="Salary Expense"/>
    <s v="Line Item"/>
    <x v="2"/>
    <x v="78"/>
    <x v="78"/>
    <m/>
    <n v="0"/>
  </r>
  <r>
    <n v="696"/>
    <s v="Justice Resource Institute "/>
    <s v="Salary Expense"/>
    <s v="Line Item"/>
    <x v="2"/>
    <x v="79"/>
    <x v="79"/>
    <m/>
    <n v="0"/>
  </r>
  <r>
    <n v="697"/>
    <s v="Justice Resource Institute "/>
    <s v="Salary Expense"/>
    <s v="Line Item"/>
    <x v="2"/>
    <x v="80"/>
    <x v="80"/>
    <m/>
    <n v="0"/>
  </r>
  <r>
    <n v="698"/>
    <s v="Justice Resource Institute "/>
    <s v="Salary Expense"/>
    <s v="Line Item"/>
    <x v="2"/>
    <x v="81"/>
    <x v="81"/>
    <m/>
    <n v="0"/>
  </r>
  <r>
    <n v="699"/>
    <s v="Justice Resource Institute "/>
    <s v="Salary Expense"/>
    <s v="Line Item"/>
    <x v="2"/>
    <x v="82"/>
    <x v="82"/>
    <n v="1.7226442307692307"/>
    <n v="57757"/>
  </r>
  <r>
    <n v="700"/>
    <s v="Justice Resource Institute "/>
    <s v="Salary Expense"/>
    <s v="Line Item"/>
    <x v="2"/>
    <x v="83"/>
    <x v="83"/>
    <m/>
    <n v="0"/>
  </r>
  <r>
    <n v="701"/>
    <s v="Justice Resource Institute "/>
    <s v="Salary Expense"/>
    <s v="Line Item"/>
    <x v="2"/>
    <x v="84"/>
    <x v="84"/>
    <m/>
    <n v="0"/>
  </r>
  <r>
    <n v="702"/>
    <s v="Justice Resource Institute "/>
    <s v="Salary Expense"/>
    <s v="Line Item"/>
    <x v="2"/>
    <x v="85"/>
    <x v="85"/>
    <m/>
    <n v="0"/>
  </r>
  <r>
    <n v="703"/>
    <s v="Justice Resource Institute "/>
    <s v="Salary Expense"/>
    <s v="Line Item"/>
    <x v="2"/>
    <x v="86"/>
    <x v="86"/>
    <m/>
    <m/>
  </r>
  <r>
    <n v="704"/>
    <s v="Justice Resource Institute "/>
    <s v="Salary Expense"/>
    <s v="Line Item"/>
    <x v="3"/>
    <x v="87"/>
    <x v="87"/>
    <m/>
    <m/>
  </r>
  <r>
    <n v="705"/>
    <s v="Justice Resource Institute "/>
    <s v="Salary Expense"/>
    <s v="Line Item"/>
    <x v="3"/>
    <x v="88"/>
    <x v="88"/>
    <m/>
    <m/>
  </r>
  <r>
    <n v="706"/>
    <s v="Justice Resource Institute "/>
    <s v="Salary Expense"/>
    <s v="Line Item"/>
    <x v="3"/>
    <x v="89"/>
    <x v="89"/>
    <m/>
    <m/>
  </r>
  <r>
    <n v="707"/>
    <s v="Justice Resource Institute "/>
    <s v="Salary Expense"/>
    <s v="Line Item"/>
    <x v="0"/>
    <x v="90"/>
    <x v="90"/>
    <s v="XXXXXX"/>
    <m/>
  </r>
  <r>
    <n v="708"/>
    <s v="Justice Resource Institute "/>
    <s v="Salary Expense"/>
    <s v="Total"/>
    <x v="0"/>
    <x v="91"/>
    <x v="91"/>
    <n v="1.7585865384615385"/>
    <n v="60081"/>
  </r>
  <r>
    <n v="709"/>
    <s v="Justice Resource Institute "/>
    <s v="Expense"/>
    <s v="Total"/>
    <x v="0"/>
    <x v="92"/>
    <x v="92"/>
    <n v="1.7585865384615385"/>
    <n v="60081"/>
  </r>
  <r>
    <n v="710"/>
    <s v="Justice Resource Institute "/>
    <s v="Expense"/>
    <s v="Line Item"/>
    <x v="0"/>
    <x v="93"/>
    <x v="93"/>
    <m/>
    <m/>
  </r>
  <r>
    <n v="711"/>
    <s v="Justice Resource Institute "/>
    <s v="Expense"/>
    <s v="Line Item"/>
    <x v="0"/>
    <x v="94"/>
    <x v="94"/>
    <m/>
    <m/>
  </r>
  <r>
    <n v="712"/>
    <s v="Justice Resource Institute "/>
    <s v="Expense"/>
    <s v="Line Item"/>
    <x v="0"/>
    <x v="95"/>
    <x v="95"/>
    <m/>
    <m/>
  </r>
  <r>
    <n v="713"/>
    <s v="Justice Resource Institute "/>
    <s v="Expense"/>
    <s v="Line Item"/>
    <x v="0"/>
    <x v="96"/>
    <x v="96"/>
    <m/>
    <m/>
  </r>
  <r>
    <n v="714"/>
    <s v="Justice Resource Institute "/>
    <s v="Expense"/>
    <s v="Total"/>
    <x v="0"/>
    <x v="97"/>
    <x v="97"/>
    <n v="0"/>
    <n v="0"/>
  </r>
  <r>
    <n v="715"/>
    <s v="Justice Resource Institute "/>
    <s v="Expense"/>
    <s v="Line Item"/>
    <x v="0"/>
    <x v="98"/>
    <x v="98"/>
    <m/>
    <m/>
  </r>
  <r>
    <n v="716"/>
    <s v="Justice Resource Institute "/>
    <s v="Expense"/>
    <s v="Total"/>
    <x v="0"/>
    <x v="99"/>
    <x v="99"/>
    <n v="1.7585865384615385"/>
    <n v="60081"/>
  </r>
  <r>
    <n v="717"/>
    <s v="Justice Resource Institute "/>
    <s v="Expense"/>
    <s v="Line Item"/>
    <x v="0"/>
    <x v="100"/>
    <x v="100"/>
    <m/>
    <n v="7210"/>
  </r>
  <r>
    <n v="718"/>
    <s v="Justice Resource Institute "/>
    <s v="Expense"/>
    <s v="Line Item"/>
    <x v="0"/>
    <x v="101"/>
    <x v="101"/>
    <m/>
    <n v="9721"/>
  </r>
  <r>
    <n v="719"/>
    <s v="Justice Resource Institute "/>
    <s v="Expense"/>
    <s v="Line Item"/>
    <x v="0"/>
    <x v="102"/>
    <x v="102"/>
    <m/>
    <m/>
  </r>
  <r>
    <n v="720"/>
    <s v="Justice Resource Institute "/>
    <s v="Expense"/>
    <s v="Total"/>
    <x v="0"/>
    <x v="103"/>
    <x v="103"/>
    <m/>
    <n v="77012"/>
  </r>
  <r>
    <n v="721"/>
    <s v="Justice Resource Institute "/>
    <s v="Expense"/>
    <s v="Line Item"/>
    <x v="0"/>
    <x v="104"/>
    <x v="104"/>
    <m/>
    <m/>
  </r>
  <r>
    <n v="722"/>
    <s v="Justice Resource Institute "/>
    <s v="Expense"/>
    <s v="Line Item"/>
    <x v="0"/>
    <x v="105"/>
    <x v="105"/>
    <m/>
    <m/>
  </r>
  <r>
    <n v="723"/>
    <s v="Justice Resource Institute "/>
    <s v="Expense"/>
    <s v="Line Item"/>
    <x v="0"/>
    <x v="106"/>
    <x v="106"/>
    <m/>
    <n v="1487"/>
  </r>
  <r>
    <n v="724"/>
    <s v="Justice Resource Institute "/>
    <s v="Expense"/>
    <s v="Line Item"/>
    <x v="0"/>
    <x v="107"/>
    <x v="107"/>
    <m/>
    <m/>
  </r>
  <r>
    <n v="725"/>
    <s v="Justice Resource Institute "/>
    <s v="Expense"/>
    <s v="Total"/>
    <x v="0"/>
    <x v="108"/>
    <x v="108"/>
    <m/>
    <n v="1487"/>
  </r>
  <r>
    <n v="726"/>
    <s v="Justice Resource Institute "/>
    <s v="Expense"/>
    <s v="Line Item"/>
    <x v="0"/>
    <x v="109"/>
    <x v="109"/>
    <m/>
    <m/>
  </r>
  <r>
    <n v="727"/>
    <s v="Justice Resource Institute "/>
    <s v="Expense"/>
    <s v="Line Item"/>
    <x v="0"/>
    <x v="110"/>
    <x v="110"/>
    <m/>
    <m/>
  </r>
  <r>
    <n v="728"/>
    <s v="Justice Resource Institute "/>
    <s v="Expense"/>
    <s v="Line Item"/>
    <x v="0"/>
    <x v="111"/>
    <x v="111"/>
    <m/>
    <m/>
  </r>
  <r>
    <n v="729"/>
    <s v="Justice Resource Institute "/>
    <s v="Expense"/>
    <s v="Line Item"/>
    <x v="0"/>
    <x v="112"/>
    <x v="112"/>
    <m/>
    <m/>
  </r>
  <r>
    <n v="730"/>
    <s v="Justice Resource Institute "/>
    <s v="Expense"/>
    <s v="Line Item"/>
    <x v="0"/>
    <x v="113"/>
    <x v="113"/>
    <m/>
    <n v="560"/>
  </r>
  <r>
    <n v="731"/>
    <s v="Justice Resource Institute "/>
    <s v="Expense"/>
    <s v="Line Item"/>
    <x v="0"/>
    <x v="114"/>
    <x v="114"/>
    <m/>
    <n v="6544"/>
  </r>
  <r>
    <n v="732"/>
    <s v="Justice Resource Institute "/>
    <s v="Expense"/>
    <s v="Line Item"/>
    <x v="0"/>
    <x v="115"/>
    <x v="115"/>
    <m/>
    <m/>
  </r>
  <r>
    <n v="733"/>
    <s v="Justice Resource Institute "/>
    <s v="Expense"/>
    <s v="Line Item"/>
    <x v="0"/>
    <x v="116"/>
    <x v="116"/>
    <m/>
    <m/>
  </r>
  <r>
    <n v="734"/>
    <s v="Justice Resource Institute "/>
    <s v="Expense"/>
    <s v="Line Item"/>
    <x v="0"/>
    <x v="117"/>
    <x v="117"/>
    <m/>
    <m/>
  </r>
  <r>
    <n v="735"/>
    <s v="Justice Resource Institute "/>
    <s v="Expense"/>
    <s v="Line Item"/>
    <x v="0"/>
    <x v="118"/>
    <x v="118"/>
    <m/>
    <m/>
  </r>
  <r>
    <n v="736"/>
    <s v="Justice Resource Institute "/>
    <s v="Expense"/>
    <s v="Line Item"/>
    <x v="0"/>
    <x v="119"/>
    <x v="119"/>
    <m/>
    <m/>
  </r>
  <r>
    <n v="737"/>
    <s v="Justice Resource Institute "/>
    <s v="Expense"/>
    <s v="Line Item"/>
    <x v="0"/>
    <x v="120"/>
    <x v="120"/>
    <m/>
    <m/>
  </r>
  <r>
    <n v="738"/>
    <s v="Justice Resource Institute "/>
    <s v="Expense"/>
    <s v="Line Item"/>
    <x v="0"/>
    <x v="121"/>
    <x v="121"/>
    <m/>
    <m/>
  </r>
  <r>
    <n v="739"/>
    <s v="Justice Resource Institute "/>
    <s v="Expense"/>
    <s v="Line Item"/>
    <x v="0"/>
    <x v="122"/>
    <x v="122"/>
    <m/>
    <m/>
  </r>
  <r>
    <n v="740"/>
    <s v="Justice Resource Institute "/>
    <s v="Expense"/>
    <s v="Line Item"/>
    <x v="0"/>
    <x v="123"/>
    <x v="123"/>
    <m/>
    <m/>
  </r>
  <r>
    <n v="741"/>
    <s v="Justice Resource Institute "/>
    <s v="Expense"/>
    <s v="Line Item"/>
    <x v="0"/>
    <x v="124"/>
    <x v="124"/>
    <m/>
    <m/>
  </r>
  <r>
    <n v="742"/>
    <s v="Justice Resource Institute "/>
    <s v="Expense"/>
    <s v="Line Item"/>
    <x v="0"/>
    <x v="125"/>
    <x v="125"/>
    <m/>
    <m/>
  </r>
  <r>
    <n v="743"/>
    <s v="Justice Resource Institute "/>
    <s v="Expense"/>
    <s v="Line Item"/>
    <x v="0"/>
    <x v="126"/>
    <x v="126"/>
    <m/>
    <m/>
  </r>
  <r>
    <n v="744"/>
    <s v="Justice Resource Institute "/>
    <s v="Expense"/>
    <s v="Total"/>
    <x v="0"/>
    <x v="127"/>
    <x v="127"/>
    <m/>
    <n v="7104"/>
  </r>
  <r>
    <n v="745"/>
    <s v="Justice Resource Institute "/>
    <s v="Expense"/>
    <s v="Line Item"/>
    <x v="0"/>
    <x v="128"/>
    <x v="128"/>
    <m/>
    <m/>
  </r>
  <r>
    <n v="746"/>
    <s v="Justice Resource Institute "/>
    <s v="Expense"/>
    <s v="Line Item"/>
    <x v="0"/>
    <x v="129"/>
    <x v="129"/>
    <m/>
    <m/>
  </r>
  <r>
    <n v="747"/>
    <s v="Justice Resource Institute "/>
    <s v="Expense"/>
    <s v="Line Item"/>
    <x v="0"/>
    <x v="130"/>
    <x v="130"/>
    <m/>
    <m/>
  </r>
  <r>
    <n v="748"/>
    <s v="Justice Resource Institute "/>
    <s v="Expense"/>
    <s v="Line Item"/>
    <x v="0"/>
    <x v="131"/>
    <x v="131"/>
    <m/>
    <n v="1321"/>
  </r>
  <r>
    <n v="749"/>
    <s v="Justice Resource Institute "/>
    <s v="Expense"/>
    <s v="Line Item"/>
    <x v="0"/>
    <x v="132"/>
    <x v="132"/>
    <m/>
    <m/>
  </r>
  <r>
    <n v="750"/>
    <s v="Justice Resource Institute "/>
    <s v="Expense"/>
    <s v="Line Item"/>
    <x v="0"/>
    <x v="133"/>
    <x v="133"/>
    <m/>
    <m/>
  </r>
  <r>
    <n v="751"/>
    <s v="Justice Resource Institute "/>
    <s v="Expense"/>
    <s v="Total"/>
    <x v="0"/>
    <x v="134"/>
    <x v="134"/>
    <m/>
    <n v="1321"/>
  </r>
  <r>
    <n v="752"/>
    <s v="Justice Resource Institute "/>
    <s v="Expense"/>
    <s v="Line Item"/>
    <x v="0"/>
    <x v="135"/>
    <x v="135"/>
    <m/>
    <n v="8172.9210016235374"/>
  </r>
  <r>
    <n v="753"/>
    <s v="Justice Resource Institute "/>
    <s v="Expense"/>
    <s v="Total"/>
    <x v="0"/>
    <x v="136"/>
    <x v="136"/>
    <m/>
    <n v="95096.92100162353"/>
  </r>
  <r>
    <n v="754"/>
    <s v="Justice Resource Institute "/>
    <s v="Expense"/>
    <s v="Line Item"/>
    <x v="0"/>
    <x v="137"/>
    <x v="137"/>
    <m/>
    <m/>
  </r>
  <r>
    <n v="755"/>
    <s v="Justice Resource Institute "/>
    <s v="Expense"/>
    <s v="Line Item"/>
    <x v="0"/>
    <x v="138"/>
    <x v="138"/>
    <m/>
    <m/>
  </r>
  <r>
    <n v="756"/>
    <s v="Justice Resource Institute "/>
    <s v="Expense"/>
    <s v="Total"/>
    <x v="0"/>
    <x v="139"/>
    <x v="139"/>
    <m/>
    <n v="95096.92100162353"/>
  </r>
  <r>
    <n v="757"/>
    <s v="Justice Resource Institute "/>
    <s v="Expense"/>
    <s v="Total"/>
    <x v="0"/>
    <x v="140"/>
    <x v="140"/>
    <m/>
    <n v="105724"/>
  </r>
  <r>
    <n v="758"/>
    <s v="Justice Resource Institute "/>
    <s v="Expense"/>
    <s v="Line Item"/>
    <x v="0"/>
    <x v="141"/>
    <x v="141"/>
    <m/>
    <n v="10627.07899837647"/>
  </r>
  <r>
    <n v="759"/>
    <s v="Justice Resource Institute "/>
    <s v="Non-Reimbursable"/>
    <s v="Line Item"/>
    <x v="0"/>
    <x v="142"/>
    <x v="142"/>
    <m/>
    <m/>
  </r>
  <r>
    <n v="760"/>
    <s v="Justice Resource Institute "/>
    <s v="Non-Reimbursable"/>
    <s v="Line Item"/>
    <x v="0"/>
    <x v="143"/>
    <x v="143"/>
    <m/>
    <m/>
  </r>
  <r>
    <n v="761"/>
    <s v="Justice Resource Institute "/>
    <s v="Non-Reimbursable"/>
    <s v="Line Item"/>
    <x v="0"/>
    <x v="144"/>
    <x v="144"/>
    <m/>
    <m/>
  </r>
  <r>
    <n v="762"/>
    <s v="Justice Resource Institute "/>
    <s v="Non-Reimbursable"/>
    <s v="Line Item"/>
    <x v="0"/>
    <x v="145"/>
    <x v="145"/>
    <m/>
    <m/>
  </r>
  <r>
    <n v="763"/>
    <s v="Justice Resource Institute "/>
    <s v="Non-Reimbursable"/>
    <s v="Line Item"/>
    <x v="0"/>
    <x v="146"/>
    <x v="146"/>
    <m/>
    <m/>
  </r>
  <r>
    <n v="764"/>
    <s v="Justice Resource Institute "/>
    <s v="Non-Reimbursable"/>
    <s v="Line Item"/>
    <x v="0"/>
    <x v="147"/>
    <x v="147"/>
    <m/>
    <m/>
  </r>
  <r>
    <n v="765"/>
    <s v="Justice Resource Institute "/>
    <s v="Non-Reimbursable"/>
    <s v="Line Item"/>
    <x v="0"/>
    <x v="148"/>
    <x v="148"/>
    <m/>
    <m/>
  </r>
  <r>
    <n v="766"/>
    <s v="Justice Resource Institute "/>
    <s v="Non-Reimbursable"/>
    <s v="Total"/>
    <x v="0"/>
    <x v="149"/>
    <x v="149"/>
    <m/>
    <n v="0"/>
  </r>
  <r>
    <n v="767"/>
    <s v="Justice Resource Institute "/>
    <s v="Non-Reimbursable"/>
    <s v="Total"/>
    <x v="0"/>
    <x v="150"/>
    <x v="150"/>
    <m/>
    <n v="0"/>
  </r>
  <r>
    <n v="768"/>
    <s v="Justice Resource Institute "/>
    <s v="Non-Reimbursable"/>
    <s v="Line Item"/>
    <x v="0"/>
    <x v="151"/>
    <x v="151"/>
    <m/>
    <n v="131"/>
  </r>
  <r>
    <n v="769"/>
    <s v="Justice Resource Institute "/>
    <s v="Non-Reimbursable"/>
    <s v="Line Item"/>
    <x v="0"/>
    <x v="152"/>
    <x v="152"/>
    <m/>
    <m/>
  </r>
  <r>
    <n v="770"/>
    <s v="Justice Resource Institute "/>
    <s v="Non-Reimbursable"/>
    <s v="Line Item"/>
    <x v="0"/>
    <x v="153"/>
    <x v="153"/>
    <m/>
    <n v="-131"/>
  </r>
  <r>
    <n v="771"/>
    <s v="Lutheran Community Services"/>
    <s v="Revenue"/>
    <s v="Line Item"/>
    <x v="0"/>
    <x v="0"/>
    <x v="0"/>
    <m/>
    <m/>
  </r>
  <r>
    <n v="772"/>
    <s v="Lutheran Community Services"/>
    <s v="Revenue"/>
    <s v="Line Item"/>
    <x v="0"/>
    <x v="1"/>
    <x v="1"/>
    <m/>
    <m/>
  </r>
  <r>
    <n v="773"/>
    <s v="Lutheran Community Services"/>
    <s v="Revenue"/>
    <s v="Line Item"/>
    <x v="0"/>
    <x v="2"/>
    <x v="2"/>
    <m/>
    <m/>
  </r>
  <r>
    <n v="774"/>
    <s v="Lutheran Community Services"/>
    <s v="Revenue"/>
    <s v="Total"/>
    <x v="0"/>
    <x v="3"/>
    <x v="3"/>
    <m/>
    <n v="0"/>
  </r>
  <r>
    <n v="775"/>
    <s v="Lutheran Community Services"/>
    <s v="Revenue"/>
    <s v="Line Item"/>
    <x v="0"/>
    <x v="4"/>
    <x v="4"/>
    <m/>
    <m/>
  </r>
  <r>
    <n v="776"/>
    <s v="Lutheran Community Services"/>
    <s v="Revenue"/>
    <s v="Line Item"/>
    <x v="0"/>
    <x v="5"/>
    <x v="5"/>
    <m/>
    <m/>
  </r>
  <r>
    <n v="777"/>
    <s v="Lutheran Community Services"/>
    <s v="Revenue"/>
    <s v="Total"/>
    <x v="0"/>
    <x v="6"/>
    <x v="6"/>
    <m/>
    <n v="0"/>
  </r>
  <r>
    <n v="778"/>
    <s v="Lutheran Community Services"/>
    <s v="Revenue"/>
    <s v="Line Item"/>
    <x v="0"/>
    <x v="7"/>
    <x v="7"/>
    <m/>
    <m/>
  </r>
  <r>
    <n v="779"/>
    <s v="Lutheran Community Services"/>
    <s v="Revenue"/>
    <s v="Line Item"/>
    <x v="0"/>
    <x v="8"/>
    <x v="8"/>
    <m/>
    <m/>
  </r>
  <r>
    <n v="780"/>
    <s v="Lutheran Community Services"/>
    <s v="Revenue"/>
    <s v="Line Item"/>
    <x v="0"/>
    <x v="9"/>
    <x v="9"/>
    <m/>
    <m/>
  </r>
  <r>
    <n v="781"/>
    <s v="Lutheran Community Services"/>
    <s v="Revenue"/>
    <s v="Line Item"/>
    <x v="0"/>
    <x v="10"/>
    <x v="10"/>
    <m/>
    <n v="98950"/>
  </r>
  <r>
    <n v="782"/>
    <s v="Lutheran Community Services"/>
    <s v="Revenue"/>
    <s v="Line Item"/>
    <x v="0"/>
    <x v="11"/>
    <x v="11"/>
    <m/>
    <m/>
  </r>
  <r>
    <n v="783"/>
    <s v="Lutheran Community Services"/>
    <s v="Revenue"/>
    <s v="Line Item"/>
    <x v="0"/>
    <x v="12"/>
    <x v="12"/>
    <m/>
    <m/>
  </r>
  <r>
    <n v="784"/>
    <s v="Lutheran Community Services"/>
    <s v="Revenue"/>
    <s v="Line Item"/>
    <x v="0"/>
    <x v="13"/>
    <x v="13"/>
    <m/>
    <m/>
  </r>
  <r>
    <n v="785"/>
    <s v="Lutheran Community Services"/>
    <s v="Revenue"/>
    <s v="Line Item"/>
    <x v="0"/>
    <x v="14"/>
    <x v="14"/>
    <m/>
    <m/>
  </r>
  <r>
    <n v="786"/>
    <s v="Lutheran Community Services"/>
    <s v="Revenue"/>
    <s v="Line Item"/>
    <x v="0"/>
    <x v="15"/>
    <x v="15"/>
    <m/>
    <m/>
  </r>
  <r>
    <n v="787"/>
    <s v="Lutheran Community Services"/>
    <s v="Revenue"/>
    <s v="Line Item"/>
    <x v="0"/>
    <x v="16"/>
    <x v="16"/>
    <m/>
    <m/>
  </r>
  <r>
    <n v="788"/>
    <s v="Lutheran Community Services"/>
    <s v="Revenue"/>
    <s v="Line Item"/>
    <x v="0"/>
    <x v="17"/>
    <x v="17"/>
    <m/>
    <m/>
  </r>
  <r>
    <n v="789"/>
    <s v="Lutheran Community Services"/>
    <s v="Revenue"/>
    <s v="Line Item"/>
    <x v="0"/>
    <x v="18"/>
    <x v="18"/>
    <m/>
    <m/>
  </r>
  <r>
    <n v="790"/>
    <s v="Lutheran Community Services"/>
    <s v="Revenue"/>
    <s v="Line Item"/>
    <x v="0"/>
    <x v="19"/>
    <x v="19"/>
    <m/>
    <m/>
  </r>
  <r>
    <n v="791"/>
    <s v="Lutheran Community Services"/>
    <s v="Revenue"/>
    <s v="Line Item"/>
    <x v="0"/>
    <x v="20"/>
    <x v="20"/>
    <m/>
    <m/>
  </r>
  <r>
    <n v="792"/>
    <s v="Lutheran Community Services"/>
    <s v="Revenue"/>
    <s v="Line Item"/>
    <x v="0"/>
    <x v="21"/>
    <x v="21"/>
    <m/>
    <m/>
  </r>
  <r>
    <n v="793"/>
    <s v="Lutheran Community Services"/>
    <s v="Revenue"/>
    <s v="Line Item"/>
    <x v="0"/>
    <x v="22"/>
    <x v="22"/>
    <m/>
    <m/>
  </r>
  <r>
    <n v="794"/>
    <s v="Lutheran Community Services"/>
    <s v="Revenue"/>
    <s v="Line Item"/>
    <x v="0"/>
    <x v="23"/>
    <x v="23"/>
    <m/>
    <m/>
  </r>
  <r>
    <n v="795"/>
    <s v="Lutheran Community Services"/>
    <s v="Revenue"/>
    <s v="Line Item"/>
    <x v="0"/>
    <x v="24"/>
    <x v="24"/>
    <m/>
    <m/>
  </r>
  <r>
    <n v="796"/>
    <s v="Lutheran Community Services"/>
    <s v="Revenue"/>
    <s v="Line Item"/>
    <x v="0"/>
    <x v="25"/>
    <x v="25"/>
    <m/>
    <m/>
  </r>
  <r>
    <n v="797"/>
    <s v="Lutheran Community Services"/>
    <s v="Revenue"/>
    <s v="Line Item"/>
    <x v="0"/>
    <x v="26"/>
    <x v="26"/>
    <m/>
    <m/>
  </r>
  <r>
    <n v="798"/>
    <s v="Lutheran Community Services"/>
    <s v="Revenue"/>
    <s v="Line Item"/>
    <x v="0"/>
    <x v="27"/>
    <x v="27"/>
    <m/>
    <m/>
  </r>
  <r>
    <n v="799"/>
    <s v="Lutheran Community Services"/>
    <s v="Revenue"/>
    <s v="Line Item"/>
    <x v="0"/>
    <x v="28"/>
    <x v="28"/>
    <m/>
    <n v="1298"/>
  </r>
  <r>
    <n v="800"/>
    <s v="Lutheran Community Services"/>
    <s v="Revenue"/>
    <s v="Line Item"/>
    <x v="0"/>
    <x v="29"/>
    <x v="29"/>
    <m/>
    <m/>
  </r>
  <r>
    <n v="801"/>
    <s v="Lutheran Community Services"/>
    <s v="Revenue"/>
    <s v="Line Item"/>
    <x v="0"/>
    <x v="30"/>
    <x v="30"/>
    <m/>
    <m/>
  </r>
  <r>
    <n v="802"/>
    <s v="Lutheran Community Services"/>
    <s v="Revenue"/>
    <s v="Line Item"/>
    <x v="0"/>
    <x v="31"/>
    <x v="31"/>
    <m/>
    <m/>
  </r>
  <r>
    <n v="803"/>
    <s v="Lutheran Community Services"/>
    <s v="Revenue"/>
    <s v="Line Item"/>
    <x v="0"/>
    <x v="32"/>
    <x v="32"/>
    <m/>
    <m/>
  </r>
  <r>
    <n v="804"/>
    <s v="Lutheran Community Services"/>
    <s v="Revenue"/>
    <s v="Line Item"/>
    <x v="0"/>
    <x v="33"/>
    <x v="33"/>
    <m/>
    <m/>
  </r>
  <r>
    <n v="805"/>
    <s v="Lutheran Community Services"/>
    <s v="Revenue"/>
    <s v="Line Item"/>
    <x v="0"/>
    <x v="34"/>
    <x v="34"/>
    <m/>
    <m/>
  </r>
  <r>
    <n v="806"/>
    <s v="Lutheran Community Services"/>
    <s v="Revenue"/>
    <s v="Line Item"/>
    <x v="0"/>
    <x v="35"/>
    <x v="35"/>
    <m/>
    <m/>
  </r>
  <r>
    <n v="807"/>
    <s v="Lutheran Community Services"/>
    <s v="Revenue"/>
    <s v="Line Item"/>
    <x v="0"/>
    <x v="36"/>
    <x v="36"/>
    <m/>
    <m/>
  </r>
  <r>
    <n v="808"/>
    <s v="Lutheran Community Services"/>
    <s v="Revenue"/>
    <s v="Line Item"/>
    <x v="0"/>
    <x v="37"/>
    <x v="37"/>
    <m/>
    <m/>
  </r>
  <r>
    <n v="809"/>
    <s v="Lutheran Community Services"/>
    <s v="Revenue"/>
    <s v="Line Item"/>
    <x v="0"/>
    <x v="38"/>
    <x v="38"/>
    <m/>
    <m/>
  </r>
  <r>
    <n v="810"/>
    <s v="Lutheran Community Services"/>
    <s v="Revenue"/>
    <s v="Line Item"/>
    <x v="0"/>
    <x v="39"/>
    <x v="39"/>
    <m/>
    <m/>
  </r>
  <r>
    <n v="811"/>
    <s v="Lutheran Community Services"/>
    <s v="Revenue"/>
    <s v="Line Item"/>
    <x v="0"/>
    <x v="40"/>
    <x v="40"/>
    <m/>
    <m/>
  </r>
  <r>
    <n v="812"/>
    <s v="Lutheran Community Services"/>
    <s v="Revenue"/>
    <s v="Line Item"/>
    <x v="0"/>
    <x v="41"/>
    <x v="41"/>
    <m/>
    <m/>
  </r>
  <r>
    <n v="813"/>
    <s v="Lutheran Community Services"/>
    <s v="Revenue"/>
    <s v="Total"/>
    <x v="0"/>
    <x v="42"/>
    <x v="42"/>
    <m/>
    <n v="100248"/>
  </r>
  <r>
    <n v="814"/>
    <s v="Lutheran Community Services"/>
    <s v="Revenue"/>
    <s v="Line Item"/>
    <x v="0"/>
    <x v="43"/>
    <x v="43"/>
    <m/>
    <m/>
  </r>
  <r>
    <n v="815"/>
    <s v="Lutheran Community Services"/>
    <s v="Revenue"/>
    <s v="Line Item"/>
    <x v="0"/>
    <x v="44"/>
    <x v="44"/>
    <m/>
    <m/>
  </r>
  <r>
    <n v="816"/>
    <s v="Lutheran Community Services"/>
    <s v="Revenue"/>
    <s v="Line Item"/>
    <x v="0"/>
    <x v="45"/>
    <x v="45"/>
    <m/>
    <m/>
  </r>
  <r>
    <n v="817"/>
    <s v="Lutheran Community Services"/>
    <s v="Revenue"/>
    <s v="Line Item"/>
    <x v="0"/>
    <x v="46"/>
    <x v="46"/>
    <m/>
    <m/>
  </r>
  <r>
    <n v="818"/>
    <s v="Lutheran Community Services"/>
    <s v="Revenue"/>
    <s v="Line Item"/>
    <x v="0"/>
    <x v="47"/>
    <x v="47"/>
    <m/>
    <m/>
  </r>
  <r>
    <n v="819"/>
    <s v="Lutheran Community Services"/>
    <s v="Revenue"/>
    <s v="Line Item"/>
    <x v="0"/>
    <x v="48"/>
    <x v="48"/>
    <m/>
    <m/>
  </r>
  <r>
    <n v="820"/>
    <s v="Lutheran Community Services"/>
    <s v="Revenue"/>
    <s v="Line Item"/>
    <x v="0"/>
    <x v="49"/>
    <x v="49"/>
    <m/>
    <n v="2940"/>
  </r>
  <r>
    <n v="821"/>
    <s v="Lutheran Community Services"/>
    <s v="Revenue"/>
    <s v="Line Item"/>
    <x v="0"/>
    <x v="50"/>
    <x v="50"/>
    <m/>
    <m/>
  </r>
  <r>
    <n v="822"/>
    <s v="Lutheran Community Services"/>
    <s v="Revenue"/>
    <s v="Line Item"/>
    <x v="0"/>
    <x v="51"/>
    <x v="51"/>
    <m/>
    <m/>
  </r>
  <r>
    <n v="823"/>
    <s v="Lutheran Community Services"/>
    <s v="Revenue"/>
    <s v="Total"/>
    <x v="0"/>
    <x v="52"/>
    <x v="52"/>
    <m/>
    <n v="103188"/>
  </r>
  <r>
    <n v="824"/>
    <s v="Lutheran Community Services"/>
    <s v="Salary Expense"/>
    <s v="Line Item"/>
    <x v="1"/>
    <x v="53"/>
    <x v="53"/>
    <n v="0.2"/>
    <n v="10002"/>
  </r>
  <r>
    <n v="825"/>
    <s v="Lutheran Community Services"/>
    <s v="Salary Expense"/>
    <s v="Line Item"/>
    <x v="1"/>
    <x v="54"/>
    <x v="54"/>
    <m/>
    <m/>
  </r>
  <r>
    <n v="826"/>
    <s v="Lutheran Community Services"/>
    <s v="Salary Expense"/>
    <s v="Line Item"/>
    <x v="1"/>
    <x v="55"/>
    <x v="55"/>
    <n v="0.9"/>
    <n v="24585"/>
  </r>
  <r>
    <n v="827"/>
    <s v="Lutheran Community Services"/>
    <s v="Salary Expense"/>
    <s v="Line Item"/>
    <x v="1"/>
    <x v="56"/>
    <x v="56"/>
    <m/>
    <m/>
  </r>
  <r>
    <n v="828"/>
    <s v="Lutheran Community Services"/>
    <s v="Salary Expense"/>
    <s v="Line Item"/>
    <x v="2"/>
    <x v="57"/>
    <x v="57"/>
    <m/>
    <m/>
  </r>
  <r>
    <n v="829"/>
    <s v="Lutheran Community Services"/>
    <s v="Salary Expense"/>
    <s v="Line Item"/>
    <x v="2"/>
    <x v="58"/>
    <x v="58"/>
    <m/>
    <m/>
  </r>
  <r>
    <n v="830"/>
    <s v="Lutheran Community Services"/>
    <s v="Salary Expense"/>
    <s v="Line Item"/>
    <x v="2"/>
    <x v="59"/>
    <x v="59"/>
    <m/>
    <m/>
  </r>
  <r>
    <n v="831"/>
    <s v="Lutheran Community Services"/>
    <s v="Salary Expense"/>
    <s v="Line Item"/>
    <x v="2"/>
    <x v="60"/>
    <x v="60"/>
    <m/>
    <m/>
  </r>
  <r>
    <n v="832"/>
    <s v="Lutheran Community Services"/>
    <s v="Salary Expense"/>
    <s v="Line Item"/>
    <x v="2"/>
    <x v="61"/>
    <x v="61"/>
    <m/>
    <m/>
  </r>
  <r>
    <n v="833"/>
    <s v="Lutheran Community Services"/>
    <s v="Salary Expense"/>
    <s v="Line Item"/>
    <x v="2"/>
    <x v="62"/>
    <x v="62"/>
    <m/>
    <m/>
  </r>
  <r>
    <n v="834"/>
    <s v="Lutheran Community Services"/>
    <s v="Salary Expense"/>
    <s v="Line Item"/>
    <x v="2"/>
    <x v="63"/>
    <x v="63"/>
    <m/>
    <m/>
  </r>
  <r>
    <n v="835"/>
    <s v="Lutheran Community Services"/>
    <s v="Salary Expense"/>
    <s v="Line Item"/>
    <x v="2"/>
    <x v="64"/>
    <x v="64"/>
    <m/>
    <m/>
  </r>
  <r>
    <n v="836"/>
    <s v="Lutheran Community Services"/>
    <s v="Salary Expense"/>
    <s v="Line Item"/>
    <x v="2"/>
    <x v="65"/>
    <x v="65"/>
    <m/>
    <m/>
  </r>
  <r>
    <n v="837"/>
    <s v="Lutheran Community Services"/>
    <s v="Salary Expense"/>
    <s v="Line Item"/>
    <x v="2"/>
    <x v="66"/>
    <x v="66"/>
    <m/>
    <m/>
  </r>
  <r>
    <n v="838"/>
    <s v="Lutheran Community Services"/>
    <s v="Salary Expense"/>
    <s v="Line Item"/>
    <x v="2"/>
    <x v="67"/>
    <x v="67"/>
    <m/>
    <m/>
  </r>
  <r>
    <n v="839"/>
    <s v="Lutheran Community Services"/>
    <s v="Salary Expense"/>
    <s v="Line Item"/>
    <x v="2"/>
    <x v="68"/>
    <x v="68"/>
    <m/>
    <m/>
  </r>
  <r>
    <n v="840"/>
    <s v="Lutheran Community Services"/>
    <s v="Salary Expense"/>
    <s v="Line Item"/>
    <x v="2"/>
    <x v="69"/>
    <x v="69"/>
    <m/>
    <m/>
  </r>
  <r>
    <n v="841"/>
    <s v="Lutheran Community Services"/>
    <s v="Salary Expense"/>
    <s v="Line Item"/>
    <x v="2"/>
    <x v="70"/>
    <x v="70"/>
    <m/>
    <m/>
  </r>
  <r>
    <n v="842"/>
    <s v="Lutheran Community Services"/>
    <s v="Salary Expense"/>
    <s v="Line Item"/>
    <x v="2"/>
    <x v="71"/>
    <x v="71"/>
    <m/>
    <m/>
  </r>
  <r>
    <n v="843"/>
    <s v="Lutheran Community Services"/>
    <s v="Salary Expense"/>
    <s v="Line Item"/>
    <x v="2"/>
    <x v="72"/>
    <x v="72"/>
    <m/>
    <m/>
  </r>
  <r>
    <n v="844"/>
    <s v="Lutheran Community Services"/>
    <s v="Salary Expense"/>
    <s v="Line Item"/>
    <x v="2"/>
    <x v="73"/>
    <x v="73"/>
    <m/>
    <m/>
  </r>
  <r>
    <n v="845"/>
    <s v="Lutheran Community Services"/>
    <s v="Salary Expense"/>
    <s v="Line Item"/>
    <x v="2"/>
    <x v="74"/>
    <x v="74"/>
    <m/>
    <m/>
  </r>
  <r>
    <n v="846"/>
    <s v="Lutheran Community Services"/>
    <s v="Salary Expense"/>
    <s v="Line Item"/>
    <x v="2"/>
    <x v="75"/>
    <x v="75"/>
    <m/>
    <m/>
  </r>
  <r>
    <n v="847"/>
    <s v="Lutheran Community Services"/>
    <s v="Salary Expense"/>
    <s v="Line Item"/>
    <x v="2"/>
    <x v="76"/>
    <x v="76"/>
    <m/>
    <m/>
  </r>
  <r>
    <n v="848"/>
    <s v="Lutheran Community Services"/>
    <s v="Salary Expense"/>
    <s v="Line Item"/>
    <x v="2"/>
    <x v="77"/>
    <x v="77"/>
    <m/>
    <m/>
  </r>
  <r>
    <n v="849"/>
    <s v="Lutheran Community Services"/>
    <s v="Salary Expense"/>
    <s v="Line Item"/>
    <x v="2"/>
    <x v="78"/>
    <x v="78"/>
    <m/>
    <m/>
  </r>
  <r>
    <n v="850"/>
    <s v="Lutheran Community Services"/>
    <s v="Salary Expense"/>
    <s v="Line Item"/>
    <x v="2"/>
    <x v="79"/>
    <x v="79"/>
    <m/>
    <m/>
  </r>
  <r>
    <n v="851"/>
    <s v="Lutheran Community Services"/>
    <s v="Salary Expense"/>
    <s v="Line Item"/>
    <x v="2"/>
    <x v="80"/>
    <x v="80"/>
    <m/>
    <m/>
  </r>
  <r>
    <n v="852"/>
    <s v="Lutheran Community Services"/>
    <s v="Salary Expense"/>
    <s v="Line Item"/>
    <x v="2"/>
    <x v="81"/>
    <x v="81"/>
    <m/>
    <m/>
  </r>
  <r>
    <n v="853"/>
    <s v="Lutheran Community Services"/>
    <s v="Salary Expense"/>
    <s v="Line Item"/>
    <x v="2"/>
    <x v="82"/>
    <x v="82"/>
    <n v="0.77"/>
    <n v="26908"/>
  </r>
  <r>
    <n v="854"/>
    <s v="Lutheran Community Services"/>
    <s v="Salary Expense"/>
    <s v="Line Item"/>
    <x v="2"/>
    <x v="83"/>
    <x v="83"/>
    <m/>
    <m/>
  </r>
  <r>
    <n v="855"/>
    <s v="Lutheran Community Services"/>
    <s v="Salary Expense"/>
    <s v="Line Item"/>
    <x v="2"/>
    <x v="84"/>
    <x v="84"/>
    <m/>
    <m/>
  </r>
  <r>
    <n v="856"/>
    <s v="Lutheran Community Services"/>
    <s v="Salary Expense"/>
    <s v="Line Item"/>
    <x v="2"/>
    <x v="85"/>
    <x v="85"/>
    <m/>
    <m/>
  </r>
  <r>
    <n v="857"/>
    <s v="Lutheran Community Services"/>
    <s v="Salary Expense"/>
    <s v="Line Item"/>
    <x v="2"/>
    <x v="86"/>
    <x v="86"/>
    <n v="0.15"/>
    <n v="1659"/>
  </r>
  <r>
    <n v="858"/>
    <s v="Lutheran Community Services"/>
    <s v="Salary Expense"/>
    <s v="Line Item"/>
    <x v="3"/>
    <x v="87"/>
    <x v="87"/>
    <m/>
    <m/>
  </r>
  <r>
    <n v="859"/>
    <s v="Lutheran Community Services"/>
    <s v="Salary Expense"/>
    <s v="Line Item"/>
    <x v="3"/>
    <x v="88"/>
    <x v="88"/>
    <m/>
    <m/>
  </r>
  <r>
    <n v="860"/>
    <s v="Lutheran Community Services"/>
    <s v="Salary Expense"/>
    <s v="Line Item"/>
    <x v="3"/>
    <x v="89"/>
    <x v="89"/>
    <m/>
    <m/>
  </r>
  <r>
    <n v="861"/>
    <s v="Lutheran Community Services"/>
    <s v="Salary Expense"/>
    <s v="Line Item"/>
    <x v="0"/>
    <x v="90"/>
    <x v="90"/>
    <s v="XXXXXX"/>
    <m/>
  </r>
  <r>
    <n v="862"/>
    <s v="Lutheran Community Services"/>
    <s v="Salary Expense"/>
    <s v="Total"/>
    <x v="0"/>
    <x v="91"/>
    <x v="91"/>
    <n v="2.02"/>
    <n v="63154"/>
  </r>
  <r>
    <n v="863"/>
    <s v="Lutheran Community Services"/>
    <s v="Expense"/>
    <s v="Total"/>
    <x v="0"/>
    <x v="92"/>
    <x v="92"/>
    <n v="2.02"/>
    <n v="63154"/>
  </r>
  <r>
    <n v="864"/>
    <s v="Lutheran Community Services"/>
    <s v="Expense"/>
    <s v="Line Item"/>
    <x v="0"/>
    <x v="93"/>
    <x v="93"/>
    <m/>
    <m/>
  </r>
  <r>
    <n v="865"/>
    <s v="Lutheran Community Services"/>
    <s v="Expense"/>
    <s v="Line Item"/>
    <x v="0"/>
    <x v="94"/>
    <x v="94"/>
    <m/>
    <m/>
  </r>
  <r>
    <n v="866"/>
    <s v="Lutheran Community Services"/>
    <s v="Expense"/>
    <s v="Line Item"/>
    <x v="0"/>
    <x v="95"/>
    <x v="95"/>
    <m/>
    <m/>
  </r>
  <r>
    <n v="867"/>
    <s v="Lutheran Community Services"/>
    <s v="Expense"/>
    <s v="Line Item"/>
    <x v="0"/>
    <x v="96"/>
    <x v="96"/>
    <m/>
    <m/>
  </r>
  <r>
    <n v="868"/>
    <s v="Lutheran Community Services"/>
    <s v="Expense"/>
    <s v="Total"/>
    <x v="0"/>
    <x v="97"/>
    <x v="97"/>
    <n v="0"/>
    <n v="0"/>
  </r>
  <r>
    <n v="869"/>
    <s v="Lutheran Community Services"/>
    <s v="Expense"/>
    <s v="Line Item"/>
    <x v="0"/>
    <x v="98"/>
    <x v="98"/>
    <m/>
    <m/>
  </r>
  <r>
    <n v="870"/>
    <s v="Lutheran Community Services"/>
    <s v="Expense"/>
    <s v="Total"/>
    <x v="0"/>
    <x v="99"/>
    <x v="99"/>
    <n v="2.02"/>
    <n v="63154"/>
  </r>
  <r>
    <n v="871"/>
    <s v="Lutheran Community Services"/>
    <s v="Expense"/>
    <s v="Line Item"/>
    <x v="0"/>
    <x v="100"/>
    <x v="100"/>
    <m/>
    <n v="4289"/>
  </r>
  <r>
    <n v="872"/>
    <s v="Lutheran Community Services"/>
    <s v="Expense"/>
    <s v="Line Item"/>
    <x v="0"/>
    <x v="101"/>
    <x v="101"/>
    <m/>
    <n v="17423"/>
  </r>
  <r>
    <n v="873"/>
    <s v="Lutheran Community Services"/>
    <s v="Expense"/>
    <s v="Line Item"/>
    <x v="0"/>
    <x v="102"/>
    <x v="102"/>
    <m/>
    <n v="-3432"/>
  </r>
  <r>
    <n v="874"/>
    <s v="Lutheran Community Services"/>
    <s v="Expense"/>
    <s v="Total"/>
    <x v="0"/>
    <x v="103"/>
    <x v="103"/>
    <m/>
    <n v="81434"/>
  </r>
  <r>
    <n v="875"/>
    <s v="Lutheran Community Services"/>
    <s v="Expense"/>
    <s v="Line Item"/>
    <x v="0"/>
    <x v="104"/>
    <x v="104"/>
    <m/>
    <m/>
  </r>
  <r>
    <n v="876"/>
    <s v="Lutheran Community Services"/>
    <s v="Expense"/>
    <s v="Line Item"/>
    <x v="0"/>
    <x v="105"/>
    <x v="105"/>
    <m/>
    <n v="4"/>
  </r>
  <r>
    <n v="877"/>
    <s v="Lutheran Community Services"/>
    <s v="Expense"/>
    <s v="Line Item"/>
    <x v="0"/>
    <x v="106"/>
    <x v="106"/>
    <m/>
    <n v="6401"/>
  </r>
  <r>
    <n v="878"/>
    <s v="Lutheran Community Services"/>
    <s v="Expense"/>
    <s v="Line Item"/>
    <x v="0"/>
    <x v="107"/>
    <x v="107"/>
    <m/>
    <n v="494"/>
  </r>
  <r>
    <n v="879"/>
    <s v="Lutheran Community Services"/>
    <s v="Expense"/>
    <s v="Total"/>
    <x v="0"/>
    <x v="108"/>
    <x v="108"/>
    <m/>
    <n v="6899"/>
  </r>
  <r>
    <n v="880"/>
    <s v="Lutheran Community Services"/>
    <s v="Expense"/>
    <s v="Line Item"/>
    <x v="0"/>
    <x v="109"/>
    <x v="109"/>
    <m/>
    <m/>
  </r>
  <r>
    <n v="881"/>
    <s v="Lutheran Community Services"/>
    <s v="Expense"/>
    <s v="Line Item"/>
    <x v="0"/>
    <x v="110"/>
    <x v="110"/>
    <m/>
    <m/>
  </r>
  <r>
    <n v="882"/>
    <s v="Lutheran Community Services"/>
    <s v="Expense"/>
    <s v="Line Item"/>
    <x v="0"/>
    <x v="111"/>
    <x v="111"/>
    <m/>
    <m/>
  </r>
  <r>
    <n v="883"/>
    <s v="Lutheran Community Services"/>
    <s v="Expense"/>
    <s v="Line Item"/>
    <x v="0"/>
    <x v="112"/>
    <x v="112"/>
    <m/>
    <m/>
  </r>
  <r>
    <n v="884"/>
    <s v="Lutheran Community Services"/>
    <s v="Expense"/>
    <s v="Line Item"/>
    <x v="0"/>
    <x v="113"/>
    <x v="113"/>
    <m/>
    <m/>
  </r>
  <r>
    <n v="885"/>
    <s v="Lutheran Community Services"/>
    <s v="Expense"/>
    <s v="Line Item"/>
    <x v="0"/>
    <x v="114"/>
    <x v="114"/>
    <m/>
    <n v="972"/>
  </r>
  <r>
    <n v="886"/>
    <s v="Lutheran Community Services"/>
    <s v="Expense"/>
    <s v="Line Item"/>
    <x v="0"/>
    <x v="115"/>
    <x v="115"/>
    <m/>
    <m/>
  </r>
  <r>
    <n v="887"/>
    <s v="Lutheran Community Services"/>
    <s v="Expense"/>
    <s v="Line Item"/>
    <x v="0"/>
    <x v="116"/>
    <x v="116"/>
    <m/>
    <m/>
  </r>
  <r>
    <n v="888"/>
    <s v="Lutheran Community Services"/>
    <s v="Expense"/>
    <s v="Line Item"/>
    <x v="0"/>
    <x v="117"/>
    <x v="117"/>
    <m/>
    <m/>
  </r>
  <r>
    <n v="889"/>
    <s v="Lutheran Community Services"/>
    <s v="Expense"/>
    <s v="Line Item"/>
    <x v="0"/>
    <x v="118"/>
    <x v="118"/>
    <m/>
    <m/>
  </r>
  <r>
    <n v="890"/>
    <s v="Lutheran Community Services"/>
    <s v="Expense"/>
    <s v="Line Item"/>
    <x v="0"/>
    <x v="119"/>
    <x v="119"/>
    <m/>
    <m/>
  </r>
  <r>
    <n v="891"/>
    <s v="Lutheran Community Services"/>
    <s v="Expense"/>
    <s v="Line Item"/>
    <x v="0"/>
    <x v="120"/>
    <x v="120"/>
    <m/>
    <m/>
  </r>
  <r>
    <n v="892"/>
    <s v="Lutheran Community Services"/>
    <s v="Expense"/>
    <s v="Line Item"/>
    <x v="0"/>
    <x v="121"/>
    <x v="121"/>
    <m/>
    <m/>
  </r>
  <r>
    <n v="893"/>
    <s v="Lutheran Community Services"/>
    <s v="Expense"/>
    <s v="Line Item"/>
    <x v="0"/>
    <x v="122"/>
    <x v="122"/>
    <m/>
    <m/>
  </r>
  <r>
    <n v="894"/>
    <s v="Lutheran Community Services"/>
    <s v="Expense"/>
    <s v="Line Item"/>
    <x v="0"/>
    <x v="123"/>
    <x v="123"/>
    <m/>
    <m/>
  </r>
  <r>
    <n v="895"/>
    <s v="Lutheran Community Services"/>
    <s v="Expense"/>
    <s v="Line Item"/>
    <x v="0"/>
    <x v="124"/>
    <x v="124"/>
    <m/>
    <n v="652"/>
  </r>
  <r>
    <n v="896"/>
    <s v="Lutheran Community Services"/>
    <s v="Expense"/>
    <s v="Line Item"/>
    <x v="0"/>
    <x v="125"/>
    <x v="125"/>
    <m/>
    <m/>
  </r>
  <r>
    <n v="897"/>
    <s v="Lutheran Community Services"/>
    <s v="Expense"/>
    <s v="Line Item"/>
    <x v="0"/>
    <x v="126"/>
    <x v="126"/>
    <m/>
    <m/>
  </r>
  <r>
    <n v="898"/>
    <s v="Lutheran Community Services"/>
    <s v="Expense"/>
    <s v="Total"/>
    <x v="0"/>
    <x v="127"/>
    <x v="127"/>
    <m/>
    <n v="1624"/>
  </r>
  <r>
    <n v="899"/>
    <s v="Lutheran Community Services"/>
    <s v="Expense"/>
    <s v="Line Item"/>
    <x v="0"/>
    <x v="128"/>
    <x v="128"/>
    <m/>
    <n v="298"/>
  </r>
  <r>
    <n v="900"/>
    <s v="Lutheran Community Services"/>
    <s v="Expense"/>
    <s v="Line Item"/>
    <x v="0"/>
    <x v="129"/>
    <x v="129"/>
    <m/>
    <m/>
  </r>
  <r>
    <n v="901"/>
    <s v="Lutheran Community Services"/>
    <s v="Expense"/>
    <s v="Line Item"/>
    <x v="0"/>
    <x v="130"/>
    <x v="130"/>
    <m/>
    <m/>
  </r>
  <r>
    <n v="902"/>
    <s v="Lutheran Community Services"/>
    <s v="Expense"/>
    <s v="Line Item"/>
    <x v="0"/>
    <x v="131"/>
    <x v="131"/>
    <m/>
    <n v="1677"/>
  </r>
  <r>
    <n v="903"/>
    <s v="Lutheran Community Services"/>
    <s v="Expense"/>
    <s v="Line Item"/>
    <x v="0"/>
    <x v="132"/>
    <x v="132"/>
    <m/>
    <n v="820"/>
  </r>
  <r>
    <n v="904"/>
    <s v="Lutheran Community Services"/>
    <s v="Expense"/>
    <s v="Line Item"/>
    <x v="0"/>
    <x v="133"/>
    <x v="133"/>
    <m/>
    <m/>
  </r>
  <r>
    <n v="905"/>
    <s v="Lutheran Community Services"/>
    <s v="Expense"/>
    <s v="Total"/>
    <x v="0"/>
    <x v="134"/>
    <x v="134"/>
    <m/>
    <n v="2795"/>
  </r>
  <r>
    <n v="906"/>
    <s v="Lutheran Community Services"/>
    <s v="Expense"/>
    <s v="Line Item"/>
    <x v="0"/>
    <x v="135"/>
    <x v="135"/>
    <m/>
    <n v="12020.187682825028"/>
  </r>
  <r>
    <n v="907"/>
    <s v="Lutheran Community Services"/>
    <s v="Expense"/>
    <s v="Total"/>
    <x v="0"/>
    <x v="136"/>
    <x v="136"/>
    <m/>
    <n v="104772.18768282502"/>
  </r>
  <r>
    <n v="908"/>
    <s v="Lutheran Community Services"/>
    <s v="Expense"/>
    <s v="Line Item"/>
    <x v="0"/>
    <x v="137"/>
    <x v="137"/>
    <m/>
    <m/>
  </r>
  <r>
    <n v="909"/>
    <s v="Lutheran Community Services"/>
    <s v="Expense"/>
    <s v="Line Item"/>
    <x v="0"/>
    <x v="138"/>
    <x v="138"/>
    <m/>
    <m/>
  </r>
  <r>
    <n v="910"/>
    <s v="Lutheran Community Services"/>
    <s v="Expense"/>
    <s v="Total"/>
    <x v="0"/>
    <x v="139"/>
    <x v="139"/>
    <m/>
    <n v="104772.18768282502"/>
  </r>
  <r>
    <n v="911"/>
    <s v="Lutheran Community Services"/>
    <s v="Expense"/>
    <s v="Total"/>
    <x v="0"/>
    <x v="140"/>
    <x v="140"/>
    <m/>
    <n v="103188"/>
  </r>
  <r>
    <n v="912"/>
    <s v="Lutheran Community Services"/>
    <s v="Expense"/>
    <s v="Line Item"/>
    <x v="0"/>
    <x v="141"/>
    <x v="141"/>
    <m/>
    <n v="-1584.1876828250242"/>
  </r>
  <r>
    <n v="913"/>
    <s v="Lutheran Community Services"/>
    <s v="Non-Reimbursable"/>
    <s v="Line Item"/>
    <x v="0"/>
    <x v="142"/>
    <x v="142"/>
    <m/>
    <m/>
  </r>
  <r>
    <n v="914"/>
    <s v="Lutheran Community Services"/>
    <s v="Non-Reimbursable"/>
    <s v="Line Item"/>
    <x v="0"/>
    <x v="143"/>
    <x v="143"/>
    <m/>
    <m/>
  </r>
  <r>
    <n v="915"/>
    <s v="Lutheran Community Services"/>
    <s v="Non-Reimbursable"/>
    <s v="Line Item"/>
    <x v="0"/>
    <x v="144"/>
    <x v="144"/>
    <m/>
    <m/>
  </r>
  <r>
    <n v="916"/>
    <s v="Lutheran Community Services"/>
    <s v="Non-Reimbursable"/>
    <s v="Line Item"/>
    <x v="0"/>
    <x v="145"/>
    <x v="145"/>
    <m/>
    <m/>
  </r>
  <r>
    <n v="917"/>
    <s v="Lutheran Community Services"/>
    <s v="Non-Reimbursable"/>
    <s v="Line Item"/>
    <x v="0"/>
    <x v="146"/>
    <x v="146"/>
    <m/>
    <m/>
  </r>
  <r>
    <n v="918"/>
    <s v="Lutheran Community Services"/>
    <s v="Non-Reimbursable"/>
    <s v="Line Item"/>
    <x v="0"/>
    <x v="147"/>
    <x v="147"/>
    <m/>
    <m/>
  </r>
  <r>
    <n v="919"/>
    <s v="Lutheran Community Services"/>
    <s v="Non-Reimbursable"/>
    <s v="Line Item"/>
    <x v="0"/>
    <x v="148"/>
    <x v="148"/>
    <m/>
    <m/>
  </r>
  <r>
    <n v="920"/>
    <s v="Lutheran Community Services"/>
    <s v="Non-Reimbursable"/>
    <s v="Total"/>
    <x v="0"/>
    <x v="149"/>
    <x v="149"/>
    <m/>
    <n v="0"/>
  </r>
  <r>
    <n v="921"/>
    <s v="Lutheran Community Services"/>
    <s v="Non-Reimbursable"/>
    <s v="Total"/>
    <x v="0"/>
    <x v="150"/>
    <x v="150"/>
    <m/>
    <n v="0"/>
  </r>
  <r>
    <n v="922"/>
    <s v="Lutheran Community Services"/>
    <s v="Non-Reimbursable"/>
    <s v="Line Item"/>
    <x v="0"/>
    <x v="151"/>
    <x v="151"/>
    <m/>
    <n v="2940"/>
  </r>
  <r>
    <n v="923"/>
    <s v="Lutheran Community Services"/>
    <s v="Non-Reimbursable"/>
    <s v="Line Item"/>
    <x v="0"/>
    <x v="152"/>
    <x v="152"/>
    <m/>
    <m/>
  </r>
  <r>
    <n v="924"/>
    <s v="Lutheran Community Services"/>
    <s v="Non-Reimbursable"/>
    <s v="Line Item"/>
    <x v="0"/>
    <x v="153"/>
    <x v="153"/>
    <m/>
    <n v="-2940"/>
  </r>
  <r>
    <n v="925"/>
    <s v="MA Society for the Prevention of Cruelty to Children"/>
    <s v="Revenue"/>
    <s v="Line Item"/>
    <x v="0"/>
    <x v="0"/>
    <x v="0"/>
    <m/>
    <n v="2333"/>
  </r>
  <r>
    <n v="926"/>
    <s v="MA Society for the Prevention of Cruelty to Children"/>
    <s v="Revenue"/>
    <s v="Line Item"/>
    <x v="0"/>
    <x v="1"/>
    <x v="1"/>
    <m/>
    <m/>
  </r>
  <r>
    <n v="927"/>
    <s v="MA Society for the Prevention of Cruelty to Children"/>
    <s v="Revenue"/>
    <s v="Line Item"/>
    <x v="0"/>
    <x v="2"/>
    <x v="2"/>
    <m/>
    <n v="167"/>
  </r>
  <r>
    <n v="928"/>
    <s v="MA Society for the Prevention of Cruelty to Children"/>
    <s v="Revenue"/>
    <s v="Total"/>
    <x v="0"/>
    <x v="3"/>
    <x v="3"/>
    <m/>
    <n v="2500"/>
  </r>
  <r>
    <n v="929"/>
    <s v="MA Society for the Prevention of Cruelty to Children"/>
    <s v="Revenue"/>
    <s v="Line Item"/>
    <x v="0"/>
    <x v="4"/>
    <x v="4"/>
    <m/>
    <m/>
  </r>
  <r>
    <n v="930"/>
    <s v="MA Society for the Prevention of Cruelty to Children"/>
    <s v="Revenue"/>
    <s v="Line Item"/>
    <x v="0"/>
    <x v="5"/>
    <x v="5"/>
    <m/>
    <m/>
  </r>
  <r>
    <n v="931"/>
    <s v="MA Society for the Prevention of Cruelty to Children"/>
    <s v="Revenue"/>
    <s v="Total"/>
    <x v="0"/>
    <x v="6"/>
    <x v="6"/>
    <m/>
    <n v="0"/>
  </r>
  <r>
    <n v="932"/>
    <s v="MA Society for the Prevention of Cruelty to Children"/>
    <s v="Revenue"/>
    <s v="Line Item"/>
    <x v="0"/>
    <x v="7"/>
    <x v="7"/>
    <m/>
    <m/>
  </r>
  <r>
    <n v="933"/>
    <s v="MA Society for the Prevention of Cruelty to Children"/>
    <s v="Revenue"/>
    <s v="Line Item"/>
    <x v="0"/>
    <x v="8"/>
    <x v="8"/>
    <m/>
    <m/>
  </r>
  <r>
    <n v="934"/>
    <s v="MA Society for the Prevention of Cruelty to Children"/>
    <s v="Revenue"/>
    <s v="Line Item"/>
    <x v="0"/>
    <x v="9"/>
    <x v="9"/>
    <m/>
    <m/>
  </r>
  <r>
    <n v="935"/>
    <s v="MA Society for the Prevention of Cruelty to Children"/>
    <s v="Revenue"/>
    <s v="Line Item"/>
    <x v="0"/>
    <x v="10"/>
    <x v="10"/>
    <m/>
    <n v="113113"/>
  </r>
  <r>
    <n v="936"/>
    <s v="MA Society for the Prevention of Cruelty to Children"/>
    <s v="Revenue"/>
    <s v="Line Item"/>
    <x v="0"/>
    <x v="11"/>
    <x v="11"/>
    <m/>
    <m/>
  </r>
  <r>
    <n v="937"/>
    <s v="MA Society for the Prevention of Cruelty to Children"/>
    <s v="Revenue"/>
    <s v="Line Item"/>
    <x v="0"/>
    <x v="12"/>
    <x v="12"/>
    <m/>
    <m/>
  </r>
  <r>
    <n v="938"/>
    <s v="MA Society for the Prevention of Cruelty to Children"/>
    <s v="Revenue"/>
    <s v="Line Item"/>
    <x v="0"/>
    <x v="13"/>
    <x v="13"/>
    <m/>
    <m/>
  </r>
  <r>
    <n v="939"/>
    <s v="MA Society for the Prevention of Cruelty to Children"/>
    <s v="Revenue"/>
    <s v="Line Item"/>
    <x v="0"/>
    <x v="14"/>
    <x v="14"/>
    <m/>
    <m/>
  </r>
  <r>
    <n v="940"/>
    <s v="MA Society for the Prevention of Cruelty to Children"/>
    <s v="Revenue"/>
    <s v="Line Item"/>
    <x v="0"/>
    <x v="15"/>
    <x v="15"/>
    <m/>
    <m/>
  </r>
  <r>
    <n v="941"/>
    <s v="MA Society for the Prevention of Cruelty to Children"/>
    <s v="Revenue"/>
    <s v="Line Item"/>
    <x v="0"/>
    <x v="16"/>
    <x v="16"/>
    <m/>
    <m/>
  </r>
  <r>
    <n v="942"/>
    <s v="MA Society for the Prevention of Cruelty to Children"/>
    <s v="Revenue"/>
    <s v="Line Item"/>
    <x v="0"/>
    <x v="17"/>
    <x v="17"/>
    <m/>
    <m/>
  </r>
  <r>
    <n v="943"/>
    <s v="MA Society for the Prevention of Cruelty to Children"/>
    <s v="Revenue"/>
    <s v="Line Item"/>
    <x v="0"/>
    <x v="18"/>
    <x v="18"/>
    <m/>
    <m/>
  </r>
  <r>
    <n v="944"/>
    <s v="MA Society for the Prevention of Cruelty to Children"/>
    <s v="Revenue"/>
    <s v="Line Item"/>
    <x v="0"/>
    <x v="19"/>
    <x v="19"/>
    <m/>
    <m/>
  </r>
  <r>
    <n v="945"/>
    <s v="MA Society for the Prevention of Cruelty to Children"/>
    <s v="Revenue"/>
    <s v="Line Item"/>
    <x v="0"/>
    <x v="20"/>
    <x v="20"/>
    <m/>
    <m/>
  </r>
  <r>
    <n v="946"/>
    <s v="MA Society for the Prevention of Cruelty to Children"/>
    <s v="Revenue"/>
    <s v="Line Item"/>
    <x v="0"/>
    <x v="21"/>
    <x v="21"/>
    <m/>
    <m/>
  </r>
  <r>
    <n v="947"/>
    <s v="MA Society for the Prevention of Cruelty to Children"/>
    <s v="Revenue"/>
    <s v="Line Item"/>
    <x v="0"/>
    <x v="22"/>
    <x v="22"/>
    <m/>
    <m/>
  </r>
  <r>
    <n v="948"/>
    <s v="MA Society for the Prevention of Cruelty to Children"/>
    <s v="Revenue"/>
    <s v="Line Item"/>
    <x v="0"/>
    <x v="23"/>
    <x v="23"/>
    <m/>
    <m/>
  </r>
  <r>
    <n v="949"/>
    <s v="MA Society for the Prevention of Cruelty to Children"/>
    <s v="Revenue"/>
    <s v="Line Item"/>
    <x v="0"/>
    <x v="24"/>
    <x v="24"/>
    <m/>
    <m/>
  </r>
  <r>
    <n v="950"/>
    <s v="MA Society for the Prevention of Cruelty to Children"/>
    <s v="Revenue"/>
    <s v="Line Item"/>
    <x v="0"/>
    <x v="25"/>
    <x v="25"/>
    <m/>
    <m/>
  </r>
  <r>
    <n v="951"/>
    <s v="MA Society for the Prevention of Cruelty to Children"/>
    <s v="Revenue"/>
    <s v="Line Item"/>
    <x v="0"/>
    <x v="26"/>
    <x v="26"/>
    <m/>
    <m/>
  </r>
  <r>
    <n v="952"/>
    <s v="MA Society for the Prevention of Cruelty to Children"/>
    <s v="Revenue"/>
    <s v="Line Item"/>
    <x v="0"/>
    <x v="27"/>
    <x v="27"/>
    <m/>
    <m/>
  </r>
  <r>
    <n v="953"/>
    <s v="MA Society for the Prevention of Cruelty to Children"/>
    <s v="Revenue"/>
    <s v="Line Item"/>
    <x v="0"/>
    <x v="28"/>
    <x v="28"/>
    <m/>
    <n v="1338"/>
  </r>
  <r>
    <n v="954"/>
    <s v="MA Society for the Prevention of Cruelty to Children"/>
    <s v="Revenue"/>
    <s v="Line Item"/>
    <x v="0"/>
    <x v="29"/>
    <x v="29"/>
    <m/>
    <m/>
  </r>
  <r>
    <n v="955"/>
    <s v="MA Society for the Prevention of Cruelty to Children"/>
    <s v="Revenue"/>
    <s v="Line Item"/>
    <x v="0"/>
    <x v="30"/>
    <x v="30"/>
    <m/>
    <m/>
  </r>
  <r>
    <n v="956"/>
    <s v="MA Society for the Prevention of Cruelty to Children"/>
    <s v="Revenue"/>
    <s v="Line Item"/>
    <x v="0"/>
    <x v="31"/>
    <x v="31"/>
    <m/>
    <m/>
  </r>
  <r>
    <n v="957"/>
    <s v="MA Society for the Prevention of Cruelty to Children"/>
    <s v="Revenue"/>
    <s v="Line Item"/>
    <x v="0"/>
    <x v="32"/>
    <x v="32"/>
    <m/>
    <m/>
  </r>
  <r>
    <n v="958"/>
    <s v="MA Society for the Prevention of Cruelty to Children"/>
    <s v="Revenue"/>
    <s v="Line Item"/>
    <x v="0"/>
    <x v="33"/>
    <x v="33"/>
    <m/>
    <m/>
  </r>
  <r>
    <n v="959"/>
    <s v="MA Society for the Prevention of Cruelty to Children"/>
    <s v="Revenue"/>
    <s v="Line Item"/>
    <x v="0"/>
    <x v="34"/>
    <x v="34"/>
    <m/>
    <n v="0"/>
  </r>
  <r>
    <n v="960"/>
    <s v="MA Society for the Prevention of Cruelty to Children"/>
    <s v="Revenue"/>
    <s v="Line Item"/>
    <x v="0"/>
    <x v="35"/>
    <x v="35"/>
    <m/>
    <m/>
  </r>
  <r>
    <n v="961"/>
    <s v="MA Society for the Prevention of Cruelty to Children"/>
    <s v="Revenue"/>
    <s v="Line Item"/>
    <x v="0"/>
    <x v="36"/>
    <x v="36"/>
    <m/>
    <m/>
  </r>
  <r>
    <n v="962"/>
    <s v="MA Society for the Prevention of Cruelty to Children"/>
    <s v="Revenue"/>
    <s v="Line Item"/>
    <x v="0"/>
    <x v="37"/>
    <x v="37"/>
    <m/>
    <m/>
  </r>
  <r>
    <n v="963"/>
    <s v="MA Society for the Prevention of Cruelty to Children"/>
    <s v="Revenue"/>
    <s v="Line Item"/>
    <x v="0"/>
    <x v="38"/>
    <x v="38"/>
    <m/>
    <m/>
  </r>
  <r>
    <n v="964"/>
    <s v="MA Society for the Prevention of Cruelty to Children"/>
    <s v="Revenue"/>
    <s v="Line Item"/>
    <x v="0"/>
    <x v="39"/>
    <x v="39"/>
    <m/>
    <m/>
  </r>
  <r>
    <n v="965"/>
    <s v="MA Society for the Prevention of Cruelty to Children"/>
    <s v="Revenue"/>
    <s v="Line Item"/>
    <x v="0"/>
    <x v="40"/>
    <x v="40"/>
    <m/>
    <m/>
  </r>
  <r>
    <n v="966"/>
    <s v="MA Society for the Prevention of Cruelty to Children"/>
    <s v="Revenue"/>
    <s v="Line Item"/>
    <x v="0"/>
    <x v="41"/>
    <x v="41"/>
    <m/>
    <m/>
  </r>
  <r>
    <n v="967"/>
    <s v="MA Society for the Prevention of Cruelty to Children"/>
    <s v="Revenue"/>
    <s v="Total"/>
    <x v="0"/>
    <x v="42"/>
    <x v="42"/>
    <m/>
    <n v="114451"/>
  </r>
  <r>
    <n v="968"/>
    <s v="MA Society for the Prevention of Cruelty to Children"/>
    <s v="Revenue"/>
    <s v="Line Item"/>
    <x v="0"/>
    <x v="43"/>
    <x v="43"/>
    <m/>
    <n v="8985"/>
  </r>
  <r>
    <n v="969"/>
    <s v="MA Society for the Prevention of Cruelty to Children"/>
    <s v="Revenue"/>
    <s v="Line Item"/>
    <x v="0"/>
    <x v="44"/>
    <x v="44"/>
    <m/>
    <m/>
  </r>
  <r>
    <n v="970"/>
    <s v="MA Society for the Prevention of Cruelty to Children"/>
    <s v="Revenue"/>
    <s v="Line Item"/>
    <x v="0"/>
    <x v="45"/>
    <x v="45"/>
    <m/>
    <m/>
  </r>
  <r>
    <n v="971"/>
    <s v="MA Society for the Prevention of Cruelty to Children"/>
    <s v="Revenue"/>
    <s v="Line Item"/>
    <x v="0"/>
    <x v="46"/>
    <x v="46"/>
    <m/>
    <m/>
  </r>
  <r>
    <n v="972"/>
    <s v="MA Society for the Prevention of Cruelty to Children"/>
    <s v="Revenue"/>
    <s v="Line Item"/>
    <x v="0"/>
    <x v="47"/>
    <x v="47"/>
    <m/>
    <n v="11"/>
  </r>
  <r>
    <n v="973"/>
    <s v="MA Society for the Prevention of Cruelty to Children"/>
    <s v="Revenue"/>
    <s v="Line Item"/>
    <x v="0"/>
    <x v="48"/>
    <x v="48"/>
    <m/>
    <m/>
  </r>
  <r>
    <n v="974"/>
    <s v="MA Society for the Prevention of Cruelty to Children"/>
    <s v="Revenue"/>
    <s v="Line Item"/>
    <x v="0"/>
    <x v="49"/>
    <x v="49"/>
    <m/>
    <m/>
  </r>
  <r>
    <n v="975"/>
    <s v="MA Society for the Prevention of Cruelty to Children"/>
    <s v="Revenue"/>
    <s v="Line Item"/>
    <x v="0"/>
    <x v="50"/>
    <x v="50"/>
    <m/>
    <m/>
  </r>
  <r>
    <n v="976"/>
    <s v="MA Society for the Prevention of Cruelty to Children"/>
    <s v="Revenue"/>
    <s v="Line Item"/>
    <x v="0"/>
    <x v="51"/>
    <x v="51"/>
    <m/>
    <m/>
  </r>
  <r>
    <n v="977"/>
    <s v="MA Society for the Prevention of Cruelty to Children"/>
    <s v="Revenue"/>
    <s v="Total"/>
    <x v="0"/>
    <x v="52"/>
    <x v="52"/>
    <m/>
    <n v="125947"/>
  </r>
  <r>
    <n v="978"/>
    <s v="MA Society for the Prevention of Cruelty to Children"/>
    <s v="Salary Expense"/>
    <s v="Line Item"/>
    <x v="1"/>
    <x v="53"/>
    <x v="53"/>
    <m/>
    <m/>
  </r>
  <r>
    <n v="979"/>
    <s v="MA Society for the Prevention of Cruelty to Children"/>
    <s v="Salary Expense"/>
    <s v="Line Item"/>
    <x v="1"/>
    <x v="54"/>
    <x v="54"/>
    <n v="0.2"/>
    <n v="10651"/>
  </r>
  <r>
    <n v="980"/>
    <s v="MA Society for the Prevention of Cruelty to Children"/>
    <s v="Salary Expense"/>
    <s v="Line Item"/>
    <x v="1"/>
    <x v="55"/>
    <x v="55"/>
    <m/>
    <m/>
  </r>
  <r>
    <n v="981"/>
    <s v="MA Society for the Prevention of Cruelty to Children"/>
    <s v="Salary Expense"/>
    <s v="Line Item"/>
    <x v="1"/>
    <x v="56"/>
    <x v="56"/>
    <m/>
    <m/>
  </r>
  <r>
    <n v="982"/>
    <s v="MA Society for the Prevention of Cruelty to Children"/>
    <s v="Salary Expense"/>
    <s v="Line Item"/>
    <x v="2"/>
    <x v="57"/>
    <x v="57"/>
    <m/>
    <m/>
  </r>
  <r>
    <n v="983"/>
    <s v="MA Society for the Prevention of Cruelty to Children"/>
    <s v="Salary Expense"/>
    <s v="Line Item"/>
    <x v="2"/>
    <x v="58"/>
    <x v="58"/>
    <m/>
    <m/>
  </r>
  <r>
    <n v="984"/>
    <s v="MA Society for the Prevention of Cruelty to Children"/>
    <s v="Salary Expense"/>
    <s v="Line Item"/>
    <x v="2"/>
    <x v="59"/>
    <x v="59"/>
    <m/>
    <m/>
  </r>
  <r>
    <n v="985"/>
    <s v="MA Society for the Prevention of Cruelty to Children"/>
    <s v="Salary Expense"/>
    <s v="Line Item"/>
    <x v="2"/>
    <x v="60"/>
    <x v="60"/>
    <m/>
    <m/>
  </r>
  <r>
    <n v="986"/>
    <s v="MA Society for the Prevention of Cruelty to Children"/>
    <s v="Salary Expense"/>
    <s v="Line Item"/>
    <x v="2"/>
    <x v="61"/>
    <x v="61"/>
    <m/>
    <m/>
  </r>
  <r>
    <n v="987"/>
    <s v="MA Society for the Prevention of Cruelty to Children"/>
    <s v="Salary Expense"/>
    <s v="Line Item"/>
    <x v="2"/>
    <x v="62"/>
    <x v="62"/>
    <m/>
    <m/>
  </r>
  <r>
    <n v="988"/>
    <s v="MA Society for the Prevention of Cruelty to Children"/>
    <s v="Salary Expense"/>
    <s v="Line Item"/>
    <x v="2"/>
    <x v="63"/>
    <x v="63"/>
    <m/>
    <m/>
  </r>
  <r>
    <n v="989"/>
    <s v="MA Society for the Prevention of Cruelty to Children"/>
    <s v="Salary Expense"/>
    <s v="Line Item"/>
    <x v="2"/>
    <x v="64"/>
    <x v="64"/>
    <m/>
    <m/>
  </r>
  <r>
    <n v="990"/>
    <s v="MA Society for the Prevention of Cruelty to Children"/>
    <s v="Salary Expense"/>
    <s v="Line Item"/>
    <x v="2"/>
    <x v="65"/>
    <x v="65"/>
    <m/>
    <m/>
  </r>
  <r>
    <n v="991"/>
    <s v="MA Society for the Prevention of Cruelty to Children"/>
    <s v="Salary Expense"/>
    <s v="Line Item"/>
    <x v="2"/>
    <x v="66"/>
    <x v="66"/>
    <m/>
    <m/>
  </r>
  <r>
    <n v="992"/>
    <s v="MA Society for the Prevention of Cruelty to Children"/>
    <s v="Salary Expense"/>
    <s v="Line Item"/>
    <x v="2"/>
    <x v="67"/>
    <x v="67"/>
    <m/>
    <m/>
  </r>
  <r>
    <n v="993"/>
    <s v="MA Society for the Prevention of Cruelty to Children"/>
    <s v="Salary Expense"/>
    <s v="Line Item"/>
    <x v="2"/>
    <x v="68"/>
    <x v="68"/>
    <m/>
    <m/>
  </r>
  <r>
    <n v="994"/>
    <s v="MA Society for the Prevention of Cruelty to Children"/>
    <s v="Salary Expense"/>
    <s v="Line Item"/>
    <x v="2"/>
    <x v="69"/>
    <x v="69"/>
    <m/>
    <m/>
  </r>
  <r>
    <n v="995"/>
    <s v="MA Society for the Prevention of Cruelty to Children"/>
    <s v="Salary Expense"/>
    <s v="Line Item"/>
    <x v="2"/>
    <x v="70"/>
    <x v="70"/>
    <m/>
    <m/>
  </r>
  <r>
    <n v="996"/>
    <s v="MA Society for the Prevention of Cruelty to Children"/>
    <s v="Salary Expense"/>
    <s v="Line Item"/>
    <x v="2"/>
    <x v="71"/>
    <x v="71"/>
    <m/>
    <m/>
  </r>
  <r>
    <n v="997"/>
    <s v="MA Society for the Prevention of Cruelty to Children"/>
    <s v="Salary Expense"/>
    <s v="Line Item"/>
    <x v="2"/>
    <x v="72"/>
    <x v="72"/>
    <m/>
    <m/>
  </r>
  <r>
    <n v="998"/>
    <s v="MA Society for the Prevention of Cruelty to Children"/>
    <s v="Salary Expense"/>
    <s v="Line Item"/>
    <x v="2"/>
    <x v="73"/>
    <x v="73"/>
    <m/>
    <m/>
  </r>
  <r>
    <n v="999"/>
    <s v="MA Society for the Prevention of Cruelty to Children"/>
    <s v="Salary Expense"/>
    <s v="Line Item"/>
    <x v="2"/>
    <x v="74"/>
    <x v="74"/>
    <m/>
    <m/>
  </r>
  <r>
    <n v="1000"/>
    <s v="MA Society for the Prevention of Cruelty to Children"/>
    <s v="Salary Expense"/>
    <s v="Line Item"/>
    <x v="2"/>
    <x v="75"/>
    <x v="75"/>
    <m/>
    <m/>
  </r>
  <r>
    <n v="1001"/>
    <s v="MA Society for the Prevention of Cruelty to Children"/>
    <s v="Salary Expense"/>
    <s v="Line Item"/>
    <x v="2"/>
    <x v="76"/>
    <x v="76"/>
    <n v="0.1"/>
    <n v="8414"/>
  </r>
  <r>
    <n v="1002"/>
    <s v="MA Society for the Prevention of Cruelty to Children"/>
    <s v="Salary Expense"/>
    <s v="Line Item"/>
    <x v="2"/>
    <x v="77"/>
    <x v="77"/>
    <m/>
    <m/>
  </r>
  <r>
    <n v="1003"/>
    <s v="MA Society for the Prevention of Cruelty to Children"/>
    <s v="Salary Expense"/>
    <s v="Line Item"/>
    <x v="2"/>
    <x v="78"/>
    <x v="78"/>
    <m/>
    <m/>
  </r>
  <r>
    <n v="1004"/>
    <s v="MA Society for the Prevention of Cruelty to Children"/>
    <s v="Salary Expense"/>
    <s v="Line Item"/>
    <x v="2"/>
    <x v="79"/>
    <x v="79"/>
    <m/>
    <m/>
  </r>
  <r>
    <n v="1005"/>
    <s v="MA Society for the Prevention of Cruelty to Children"/>
    <s v="Salary Expense"/>
    <s v="Line Item"/>
    <x v="2"/>
    <x v="80"/>
    <x v="80"/>
    <m/>
    <m/>
  </r>
  <r>
    <n v="1006"/>
    <s v="MA Society for the Prevention of Cruelty to Children"/>
    <s v="Salary Expense"/>
    <s v="Line Item"/>
    <x v="2"/>
    <x v="81"/>
    <x v="81"/>
    <m/>
    <m/>
  </r>
  <r>
    <n v="1007"/>
    <s v="MA Society for the Prevention of Cruelty to Children"/>
    <s v="Salary Expense"/>
    <s v="Line Item"/>
    <x v="2"/>
    <x v="82"/>
    <x v="82"/>
    <m/>
    <m/>
  </r>
  <r>
    <n v="1008"/>
    <s v="MA Society for the Prevention of Cruelty to Children"/>
    <s v="Salary Expense"/>
    <s v="Line Item"/>
    <x v="2"/>
    <x v="83"/>
    <x v="83"/>
    <m/>
    <m/>
  </r>
  <r>
    <n v="1009"/>
    <s v="MA Society for the Prevention of Cruelty to Children"/>
    <s v="Salary Expense"/>
    <s v="Line Item"/>
    <x v="2"/>
    <x v="84"/>
    <x v="84"/>
    <m/>
    <m/>
  </r>
  <r>
    <n v="1010"/>
    <s v="MA Society for the Prevention of Cruelty to Children"/>
    <s v="Salary Expense"/>
    <s v="Line Item"/>
    <x v="2"/>
    <x v="85"/>
    <x v="85"/>
    <m/>
    <m/>
  </r>
  <r>
    <n v="1011"/>
    <s v="MA Society for the Prevention of Cruelty to Children"/>
    <s v="Salary Expense"/>
    <s v="Line Item"/>
    <x v="2"/>
    <x v="86"/>
    <x v="86"/>
    <n v="1.47"/>
    <n v="66908"/>
  </r>
  <r>
    <n v="1012"/>
    <s v="MA Society for the Prevention of Cruelty to Children"/>
    <s v="Salary Expense"/>
    <s v="Line Item"/>
    <x v="3"/>
    <x v="87"/>
    <x v="87"/>
    <m/>
    <m/>
  </r>
  <r>
    <n v="1013"/>
    <s v="MA Society for the Prevention of Cruelty to Children"/>
    <s v="Salary Expense"/>
    <s v="Line Item"/>
    <x v="3"/>
    <x v="88"/>
    <x v="88"/>
    <m/>
    <m/>
  </r>
  <r>
    <n v="1014"/>
    <s v="MA Society for the Prevention of Cruelty to Children"/>
    <s v="Salary Expense"/>
    <s v="Line Item"/>
    <x v="3"/>
    <x v="89"/>
    <x v="89"/>
    <m/>
    <m/>
  </r>
  <r>
    <n v="1015"/>
    <s v="MA Society for the Prevention of Cruelty to Children"/>
    <s v="Salary Expense"/>
    <s v="Line Item"/>
    <x v="0"/>
    <x v="90"/>
    <x v="90"/>
    <s v="XXXXXX"/>
    <m/>
  </r>
  <r>
    <n v="1016"/>
    <s v="MA Society for the Prevention of Cruelty to Children"/>
    <s v="Salary Expense"/>
    <s v="Total"/>
    <x v="0"/>
    <x v="91"/>
    <x v="91"/>
    <n v="1.85"/>
    <n v="93203"/>
  </r>
  <r>
    <n v="1017"/>
    <s v="MA Society for the Prevention of Cruelty to Children"/>
    <s v="Expense"/>
    <s v="Total"/>
    <x v="0"/>
    <x v="92"/>
    <x v="92"/>
    <n v="1.85"/>
    <n v="93203"/>
  </r>
  <r>
    <n v="1018"/>
    <s v="MA Society for the Prevention of Cruelty to Children"/>
    <s v="Expense"/>
    <s v="Line Item"/>
    <x v="0"/>
    <x v="93"/>
    <x v="93"/>
    <m/>
    <m/>
  </r>
  <r>
    <n v="1019"/>
    <s v="MA Society for the Prevention of Cruelty to Children"/>
    <s v="Expense"/>
    <s v="Line Item"/>
    <x v="0"/>
    <x v="94"/>
    <x v="94"/>
    <m/>
    <m/>
  </r>
  <r>
    <n v="1020"/>
    <s v="MA Society for the Prevention of Cruelty to Children"/>
    <s v="Expense"/>
    <s v="Line Item"/>
    <x v="0"/>
    <x v="95"/>
    <x v="95"/>
    <m/>
    <m/>
  </r>
  <r>
    <n v="1021"/>
    <s v="MA Society for the Prevention of Cruelty to Children"/>
    <s v="Expense"/>
    <s v="Line Item"/>
    <x v="0"/>
    <x v="96"/>
    <x v="96"/>
    <m/>
    <m/>
  </r>
  <r>
    <n v="1022"/>
    <s v="MA Society for the Prevention of Cruelty to Children"/>
    <s v="Expense"/>
    <s v="Total"/>
    <x v="0"/>
    <x v="97"/>
    <x v="97"/>
    <n v="0"/>
    <n v="0"/>
  </r>
  <r>
    <n v="1023"/>
    <s v="MA Society for the Prevention of Cruelty to Children"/>
    <s v="Expense"/>
    <s v="Line Item"/>
    <x v="0"/>
    <x v="98"/>
    <x v="98"/>
    <m/>
    <m/>
  </r>
  <r>
    <n v="1024"/>
    <s v="MA Society for the Prevention of Cruelty to Children"/>
    <s v="Expense"/>
    <s v="Total"/>
    <x v="0"/>
    <x v="99"/>
    <x v="99"/>
    <n v="1.85"/>
    <n v="93203"/>
  </r>
  <r>
    <n v="1025"/>
    <s v="MA Society for the Prevention of Cruelty to Children"/>
    <s v="Expense"/>
    <s v="Line Item"/>
    <x v="0"/>
    <x v="100"/>
    <x v="100"/>
    <m/>
    <n v="9336"/>
  </r>
  <r>
    <n v="1026"/>
    <s v="MA Society for the Prevention of Cruelty to Children"/>
    <s v="Expense"/>
    <s v="Line Item"/>
    <x v="0"/>
    <x v="101"/>
    <x v="101"/>
    <m/>
    <n v="8766"/>
  </r>
  <r>
    <n v="1027"/>
    <s v="MA Society for the Prevention of Cruelty to Children"/>
    <s v="Expense"/>
    <s v="Line Item"/>
    <x v="0"/>
    <x v="102"/>
    <x v="102"/>
    <m/>
    <n v="1123"/>
  </r>
  <r>
    <n v="1028"/>
    <s v="MA Society for the Prevention of Cruelty to Children"/>
    <s v="Expense"/>
    <s v="Total"/>
    <x v="0"/>
    <x v="103"/>
    <x v="103"/>
    <m/>
    <n v="112428"/>
  </r>
  <r>
    <n v="1029"/>
    <s v="MA Society for the Prevention of Cruelty to Children"/>
    <s v="Expense"/>
    <s v="Line Item"/>
    <x v="0"/>
    <x v="104"/>
    <x v="104"/>
    <m/>
    <n v="22257"/>
  </r>
  <r>
    <n v="1030"/>
    <s v="MA Society for the Prevention of Cruelty to Children"/>
    <s v="Expense"/>
    <s v="Line Item"/>
    <x v="0"/>
    <x v="105"/>
    <x v="105"/>
    <m/>
    <n v="1055"/>
  </r>
  <r>
    <n v="1031"/>
    <s v="MA Society for the Prevention of Cruelty to Children"/>
    <s v="Expense"/>
    <s v="Line Item"/>
    <x v="0"/>
    <x v="106"/>
    <x v="106"/>
    <m/>
    <m/>
  </r>
  <r>
    <n v="1032"/>
    <s v="MA Society for the Prevention of Cruelty to Children"/>
    <s v="Expense"/>
    <s v="Line Item"/>
    <x v="0"/>
    <x v="107"/>
    <x v="107"/>
    <m/>
    <m/>
  </r>
  <r>
    <n v="1033"/>
    <s v="MA Society for the Prevention of Cruelty to Children"/>
    <s v="Expense"/>
    <s v="Total"/>
    <x v="0"/>
    <x v="108"/>
    <x v="108"/>
    <m/>
    <n v="23312"/>
  </r>
  <r>
    <n v="1034"/>
    <s v="MA Society for the Prevention of Cruelty to Children"/>
    <s v="Expense"/>
    <s v="Line Item"/>
    <x v="0"/>
    <x v="109"/>
    <x v="109"/>
    <m/>
    <m/>
  </r>
  <r>
    <n v="1035"/>
    <s v="MA Society for the Prevention of Cruelty to Children"/>
    <s v="Expense"/>
    <s v="Line Item"/>
    <x v="0"/>
    <x v="110"/>
    <x v="110"/>
    <m/>
    <m/>
  </r>
  <r>
    <n v="1036"/>
    <s v="MA Society for the Prevention of Cruelty to Children"/>
    <s v="Expense"/>
    <s v="Line Item"/>
    <x v="0"/>
    <x v="111"/>
    <x v="111"/>
    <m/>
    <m/>
  </r>
  <r>
    <n v="1037"/>
    <s v="MA Society for the Prevention of Cruelty to Children"/>
    <s v="Expense"/>
    <s v="Line Item"/>
    <x v="0"/>
    <x v="112"/>
    <x v="112"/>
    <m/>
    <m/>
  </r>
  <r>
    <n v="1038"/>
    <s v="MA Society for the Prevention of Cruelty to Children"/>
    <s v="Expense"/>
    <s v="Line Item"/>
    <x v="0"/>
    <x v="113"/>
    <x v="113"/>
    <m/>
    <n v="72"/>
  </r>
  <r>
    <n v="1039"/>
    <s v="MA Society for the Prevention of Cruelty to Children"/>
    <s v="Expense"/>
    <s v="Line Item"/>
    <x v="0"/>
    <x v="114"/>
    <x v="114"/>
    <m/>
    <n v="2704"/>
  </r>
  <r>
    <n v="1040"/>
    <s v="MA Society for the Prevention of Cruelty to Children"/>
    <s v="Expense"/>
    <s v="Line Item"/>
    <x v="0"/>
    <x v="115"/>
    <x v="115"/>
    <m/>
    <m/>
  </r>
  <r>
    <n v="1041"/>
    <s v="MA Society for the Prevention of Cruelty to Children"/>
    <s v="Expense"/>
    <s v="Line Item"/>
    <x v="0"/>
    <x v="116"/>
    <x v="116"/>
    <m/>
    <n v="22"/>
  </r>
  <r>
    <n v="1042"/>
    <s v="MA Society for the Prevention of Cruelty to Children"/>
    <s v="Expense"/>
    <s v="Line Item"/>
    <x v="0"/>
    <x v="117"/>
    <x v="117"/>
    <m/>
    <m/>
  </r>
  <r>
    <n v="1043"/>
    <s v="MA Society for the Prevention of Cruelty to Children"/>
    <s v="Expense"/>
    <s v="Line Item"/>
    <x v="0"/>
    <x v="118"/>
    <x v="118"/>
    <m/>
    <m/>
  </r>
  <r>
    <n v="1044"/>
    <s v="MA Society for the Prevention of Cruelty to Children"/>
    <s v="Expense"/>
    <s v="Line Item"/>
    <x v="0"/>
    <x v="119"/>
    <x v="119"/>
    <m/>
    <m/>
  </r>
  <r>
    <n v="1045"/>
    <s v="MA Society for the Prevention of Cruelty to Children"/>
    <s v="Expense"/>
    <s v="Line Item"/>
    <x v="0"/>
    <x v="120"/>
    <x v="120"/>
    <m/>
    <m/>
  </r>
  <r>
    <n v="1046"/>
    <s v="MA Society for the Prevention of Cruelty to Children"/>
    <s v="Expense"/>
    <s v="Line Item"/>
    <x v="0"/>
    <x v="121"/>
    <x v="121"/>
    <m/>
    <m/>
  </r>
  <r>
    <n v="1047"/>
    <s v="MA Society for the Prevention of Cruelty to Children"/>
    <s v="Expense"/>
    <s v="Line Item"/>
    <x v="0"/>
    <x v="122"/>
    <x v="122"/>
    <m/>
    <m/>
  </r>
  <r>
    <n v="1048"/>
    <s v="MA Society for the Prevention of Cruelty to Children"/>
    <s v="Expense"/>
    <s v="Line Item"/>
    <x v="0"/>
    <x v="123"/>
    <x v="123"/>
    <m/>
    <m/>
  </r>
  <r>
    <n v="1049"/>
    <s v="MA Society for the Prevention of Cruelty to Children"/>
    <s v="Expense"/>
    <s v="Line Item"/>
    <x v="0"/>
    <x v="124"/>
    <x v="124"/>
    <m/>
    <n v="138"/>
  </r>
  <r>
    <n v="1050"/>
    <s v="MA Society for the Prevention of Cruelty to Children"/>
    <s v="Expense"/>
    <s v="Line Item"/>
    <x v="0"/>
    <x v="125"/>
    <x v="125"/>
    <m/>
    <m/>
  </r>
  <r>
    <n v="1051"/>
    <s v="MA Society for the Prevention of Cruelty to Children"/>
    <s v="Expense"/>
    <s v="Line Item"/>
    <x v="0"/>
    <x v="126"/>
    <x v="126"/>
    <m/>
    <m/>
  </r>
  <r>
    <n v="1052"/>
    <s v="MA Society for the Prevention of Cruelty to Children"/>
    <s v="Expense"/>
    <s v="Total"/>
    <x v="0"/>
    <x v="127"/>
    <x v="127"/>
    <m/>
    <n v="2936"/>
  </r>
  <r>
    <n v="1053"/>
    <s v="MA Society for the Prevention of Cruelty to Children"/>
    <s v="Expense"/>
    <s v="Line Item"/>
    <x v="0"/>
    <x v="128"/>
    <x v="128"/>
    <m/>
    <n v="672"/>
  </r>
  <r>
    <n v="1054"/>
    <s v="MA Society for the Prevention of Cruelty to Children"/>
    <s v="Expense"/>
    <s v="Line Item"/>
    <x v="0"/>
    <x v="129"/>
    <x v="129"/>
    <m/>
    <n v="1585"/>
  </r>
  <r>
    <n v="1055"/>
    <s v="MA Society for the Prevention of Cruelty to Children"/>
    <s v="Expense"/>
    <s v="Line Item"/>
    <x v="0"/>
    <x v="130"/>
    <x v="130"/>
    <m/>
    <m/>
  </r>
  <r>
    <n v="1056"/>
    <s v="MA Society for the Prevention of Cruelty to Children"/>
    <s v="Expense"/>
    <s v="Line Item"/>
    <x v="0"/>
    <x v="131"/>
    <x v="131"/>
    <m/>
    <n v="494"/>
  </r>
  <r>
    <n v="1057"/>
    <s v="MA Society for the Prevention of Cruelty to Children"/>
    <s v="Expense"/>
    <s v="Line Item"/>
    <x v="0"/>
    <x v="132"/>
    <x v="132"/>
    <m/>
    <m/>
  </r>
  <r>
    <n v="1058"/>
    <s v="MA Society for the Prevention of Cruelty to Children"/>
    <s v="Expense"/>
    <s v="Line Item"/>
    <x v="0"/>
    <x v="133"/>
    <x v="133"/>
    <m/>
    <m/>
  </r>
  <r>
    <n v="1059"/>
    <s v="MA Society for the Prevention of Cruelty to Children"/>
    <s v="Expense"/>
    <s v="Total"/>
    <x v="0"/>
    <x v="134"/>
    <x v="134"/>
    <m/>
    <n v="2751"/>
  </r>
  <r>
    <n v="1060"/>
    <s v="MA Society for the Prevention of Cruelty to Children"/>
    <s v="Expense"/>
    <s v="Line Item"/>
    <x v="0"/>
    <x v="135"/>
    <x v="135"/>
    <m/>
    <n v="24569.972471296351"/>
  </r>
  <r>
    <n v="1061"/>
    <s v="MA Society for the Prevention of Cruelty to Children"/>
    <s v="Expense"/>
    <s v="Total"/>
    <x v="0"/>
    <x v="136"/>
    <x v="136"/>
    <m/>
    <n v="165996.97247129635"/>
  </r>
  <r>
    <n v="1062"/>
    <s v="MA Society for the Prevention of Cruelty to Children"/>
    <s v="Expense"/>
    <s v="Line Item"/>
    <x v="0"/>
    <x v="137"/>
    <x v="137"/>
    <m/>
    <n v="168"/>
  </r>
  <r>
    <n v="1063"/>
    <s v="MA Society for the Prevention of Cruelty to Children"/>
    <s v="Expense"/>
    <s v="Line Item"/>
    <x v="0"/>
    <x v="138"/>
    <x v="138"/>
    <m/>
    <m/>
  </r>
  <r>
    <n v="1064"/>
    <s v="MA Society for the Prevention of Cruelty to Children"/>
    <s v="Expense"/>
    <s v="Total"/>
    <x v="0"/>
    <x v="139"/>
    <x v="139"/>
    <m/>
    <n v="166164.97247129635"/>
  </r>
  <r>
    <n v="1065"/>
    <s v="MA Society for the Prevention of Cruelty to Children"/>
    <s v="Expense"/>
    <s v="Total"/>
    <x v="0"/>
    <x v="140"/>
    <x v="140"/>
    <m/>
    <n v="125947"/>
  </r>
  <r>
    <n v="1066"/>
    <s v="MA Society for the Prevention of Cruelty to Children"/>
    <s v="Expense"/>
    <s v="Line Item"/>
    <x v="0"/>
    <x v="141"/>
    <x v="141"/>
    <m/>
    <n v="-40217.972471296351"/>
  </r>
  <r>
    <n v="1067"/>
    <s v="MA Society for the Prevention of Cruelty to Children"/>
    <s v="Non-Reimbursable"/>
    <s v="Line Item"/>
    <x v="0"/>
    <x v="142"/>
    <x v="142"/>
    <m/>
    <m/>
  </r>
  <r>
    <n v="1068"/>
    <s v="MA Society for the Prevention of Cruelty to Children"/>
    <s v="Non-Reimbursable"/>
    <s v="Line Item"/>
    <x v="0"/>
    <x v="143"/>
    <x v="143"/>
    <m/>
    <m/>
  </r>
  <r>
    <n v="1069"/>
    <s v="MA Society for the Prevention of Cruelty to Children"/>
    <s v="Non-Reimbursable"/>
    <s v="Line Item"/>
    <x v="0"/>
    <x v="144"/>
    <x v="144"/>
    <m/>
    <n v="167"/>
  </r>
  <r>
    <n v="1070"/>
    <s v="MA Society for the Prevention of Cruelty to Children"/>
    <s v="Non-Reimbursable"/>
    <s v="Line Item"/>
    <x v="0"/>
    <x v="145"/>
    <x v="145"/>
    <m/>
    <m/>
  </r>
  <r>
    <n v="1071"/>
    <s v="MA Society for the Prevention of Cruelty to Children"/>
    <s v="Non-Reimbursable"/>
    <s v="Line Item"/>
    <x v="0"/>
    <x v="146"/>
    <x v="146"/>
    <m/>
    <m/>
  </r>
  <r>
    <n v="1072"/>
    <s v="MA Society for the Prevention of Cruelty to Children"/>
    <s v="Non-Reimbursable"/>
    <s v="Line Item"/>
    <x v="0"/>
    <x v="147"/>
    <x v="147"/>
    <m/>
    <n v="1"/>
  </r>
  <r>
    <n v="1073"/>
    <s v="MA Society for the Prevention of Cruelty to Children"/>
    <s v="Non-Reimbursable"/>
    <s v="Line Item"/>
    <x v="0"/>
    <x v="148"/>
    <x v="148"/>
    <m/>
    <m/>
  </r>
  <r>
    <n v="1074"/>
    <s v="MA Society for the Prevention of Cruelty to Children"/>
    <s v="Non-Reimbursable"/>
    <s v="Total"/>
    <x v="0"/>
    <x v="149"/>
    <x v="149"/>
    <m/>
    <n v="168"/>
  </r>
  <r>
    <n v="1075"/>
    <s v="MA Society for the Prevention of Cruelty to Children"/>
    <s v="Non-Reimbursable"/>
    <s v="Total"/>
    <x v="0"/>
    <x v="150"/>
    <x v="150"/>
    <m/>
    <n v="168"/>
  </r>
  <r>
    <n v="1076"/>
    <s v="MA Society for the Prevention of Cruelty to Children"/>
    <s v="Non-Reimbursable"/>
    <s v="Line Item"/>
    <x v="0"/>
    <x v="151"/>
    <x v="151"/>
    <m/>
    <n v="11496"/>
  </r>
  <r>
    <n v="1077"/>
    <s v="MA Society for the Prevention of Cruelty to Children"/>
    <s v="Non-Reimbursable"/>
    <s v="Line Item"/>
    <x v="0"/>
    <x v="152"/>
    <x v="152"/>
    <m/>
    <m/>
  </r>
  <r>
    <n v="1078"/>
    <s v="MA Society for the Prevention of Cruelty to Children"/>
    <s v="Non-Reimbursable"/>
    <s v="Line Item"/>
    <x v="0"/>
    <x v="153"/>
    <x v="153"/>
    <m/>
    <n v="-11328"/>
  </r>
  <r>
    <n v="1079"/>
    <s v="Martin Luther King Jr. Family Services"/>
    <s v="Revenue"/>
    <s v="Line Item"/>
    <x v="0"/>
    <x v="0"/>
    <x v="0"/>
    <m/>
    <m/>
  </r>
  <r>
    <n v="1080"/>
    <s v="Martin Luther King Jr. Family Services"/>
    <s v="Revenue"/>
    <s v="Line Item"/>
    <x v="0"/>
    <x v="1"/>
    <x v="1"/>
    <m/>
    <m/>
  </r>
  <r>
    <n v="1081"/>
    <s v="Martin Luther King Jr. Family Services"/>
    <s v="Revenue"/>
    <s v="Line Item"/>
    <x v="0"/>
    <x v="2"/>
    <x v="2"/>
    <m/>
    <m/>
  </r>
  <r>
    <n v="1082"/>
    <s v="Martin Luther King Jr. Family Services"/>
    <s v="Revenue"/>
    <s v="Total"/>
    <x v="0"/>
    <x v="3"/>
    <x v="3"/>
    <m/>
    <n v="0"/>
  </r>
  <r>
    <n v="1083"/>
    <s v="Martin Luther King Jr. Family Services"/>
    <s v="Revenue"/>
    <s v="Line Item"/>
    <x v="0"/>
    <x v="4"/>
    <x v="4"/>
    <m/>
    <m/>
  </r>
  <r>
    <n v="1084"/>
    <s v="Martin Luther King Jr. Family Services"/>
    <s v="Revenue"/>
    <s v="Line Item"/>
    <x v="0"/>
    <x v="5"/>
    <x v="5"/>
    <m/>
    <m/>
  </r>
  <r>
    <n v="1085"/>
    <s v="Martin Luther King Jr. Family Services"/>
    <s v="Revenue"/>
    <s v="Total"/>
    <x v="0"/>
    <x v="6"/>
    <x v="6"/>
    <m/>
    <n v="0"/>
  </r>
  <r>
    <n v="1086"/>
    <s v="Martin Luther King Jr. Family Services"/>
    <s v="Revenue"/>
    <s v="Line Item"/>
    <x v="0"/>
    <x v="7"/>
    <x v="7"/>
    <m/>
    <m/>
  </r>
  <r>
    <n v="1087"/>
    <s v="Martin Luther King Jr. Family Services"/>
    <s v="Revenue"/>
    <s v="Line Item"/>
    <x v="0"/>
    <x v="8"/>
    <x v="8"/>
    <m/>
    <m/>
  </r>
  <r>
    <n v="1088"/>
    <s v="Martin Luther King Jr. Family Services"/>
    <s v="Revenue"/>
    <s v="Line Item"/>
    <x v="0"/>
    <x v="9"/>
    <x v="9"/>
    <m/>
    <m/>
  </r>
  <r>
    <n v="1089"/>
    <s v="Martin Luther King Jr. Family Services"/>
    <s v="Revenue"/>
    <s v="Line Item"/>
    <x v="0"/>
    <x v="10"/>
    <x v="10"/>
    <m/>
    <n v="63299"/>
  </r>
  <r>
    <n v="1090"/>
    <s v="Martin Luther King Jr. Family Services"/>
    <s v="Revenue"/>
    <s v="Line Item"/>
    <x v="0"/>
    <x v="11"/>
    <x v="11"/>
    <m/>
    <m/>
  </r>
  <r>
    <n v="1091"/>
    <s v="Martin Luther King Jr. Family Services"/>
    <s v="Revenue"/>
    <s v="Line Item"/>
    <x v="0"/>
    <x v="12"/>
    <x v="12"/>
    <m/>
    <m/>
  </r>
  <r>
    <n v="1092"/>
    <s v="Martin Luther King Jr. Family Services"/>
    <s v="Revenue"/>
    <s v="Line Item"/>
    <x v="0"/>
    <x v="13"/>
    <x v="13"/>
    <m/>
    <m/>
  </r>
  <r>
    <n v="1093"/>
    <s v="Martin Luther King Jr. Family Services"/>
    <s v="Revenue"/>
    <s v="Line Item"/>
    <x v="0"/>
    <x v="14"/>
    <x v="14"/>
    <m/>
    <m/>
  </r>
  <r>
    <n v="1094"/>
    <s v="Martin Luther King Jr. Family Services"/>
    <s v="Revenue"/>
    <s v="Line Item"/>
    <x v="0"/>
    <x v="15"/>
    <x v="15"/>
    <m/>
    <m/>
  </r>
  <r>
    <n v="1095"/>
    <s v="Martin Luther King Jr. Family Services"/>
    <s v="Revenue"/>
    <s v="Line Item"/>
    <x v="0"/>
    <x v="16"/>
    <x v="16"/>
    <m/>
    <m/>
  </r>
  <r>
    <n v="1096"/>
    <s v="Martin Luther King Jr. Family Services"/>
    <s v="Revenue"/>
    <s v="Line Item"/>
    <x v="0"/>
    <x v="17"/>
    <x v="17"/>
    <m/>
    <m/>
  </r>
  <r>
    <n v="1097"/>
    <s v="Martin Luther King Jr. Family Services"/>
    <s v="Revenue"/>
    <s v="Line Item"/>
    <x v="0"/>
    <x v="18"/>
    <x v="18"/>
    <m/>
    <m/>
  </r>
  <r>
    <n v="1098"/>
    <s v="Martin Luther King Jr. Family Services"/>
    <s v="Revenue"/>
    <s v="Line Item"/>
    <x v="0"/>
    <x v="19"/>
    <x v="19"/>
    <m/>
    <m/>
  </r>
  <r>
    <n v="1099"/>
    <s v="Martin Luther King Jr. Family Services"/>
    <s v="Revenue"/>
    <s v="Line Item"/>
    <x v="0"/>
    <x v="20"/>
    <x v="20"/>
    <m/>
    <m/>
  </r>
  <r>
    <n v="1100"/>
    <s v="Martin Luther King Jr. Family Services"/>
    <s v="Revenue"/>
    <s v="Line Item"/>
    <x v="0"/>
    <x v="21"/>
    <x v="21"/>
    <m/>
    <m/>
  </r>
  <r>
    <n v="1101"/>
    <s v="Martin Luther King Jr. Family Services"/>
    <s v="Revenue"/>
    <s v="Line Item"/>
    <x v="0"/>
    <x v="22"/>
    <x v="22"/>
    <m/>
    <m/>
  </r>
  <r>
    <n v="1102"/>
    <s v="Martin Luther King Jr. Family Services"/>
    <s v="Revenue"/>
    <s v="Line Item"/>
    <x v="0"/>
    <x v="23"/>
    <x v="23"/>
    <m/>
    <m/>
  </r>
  <r>
    <n v="1103"/>
    <s v="Martin Luther King Jr. Family Services"/>
    <s v="Revenue"/>
    <s v="Line Item"/>
    <x v="0"/>
    <x v="24"/>
    <x v="24"/>
    <m/>
    <m/>
  </r>
  <r>
    <n v="1104"/>
    <s v="Martin Luther King Jr. Family Services"/>
    <s v="Revenue"/>
    <s v="Line Item"/>
    <x v="0"/>
    <x v="25"/>
    <x v="25"/>
    <m/>
    <m/>
  </r>
  <r>
    <n v="1105"/>
    <s v="Martin Luther King Jr. Family Services"/>
    <s v="Revenue"/>
    <s v="Line Item"/>
    <x v="0"/>
    <x v="26"/>
    <x v="26"/>
    <m/>
    <m/>
  </r>
  <r>
    <n v="1106"/>
    <s v="Martin Luther King Jr. Family Services"/>
    <s v="Revenue"/>
    <s v="Line Item"/>
    <x v="0"/>
    <x v="27"/>
    <x v="27"/>
    <m/>
    <m/>
  </r>
  <r>
    <n v="1107"/>
    <s v="Martin Luther King Jr. Family Services"/>
    <s v="Revenue"/>
    <s v="Line Item"/>
    <x v="0"/>
    <x v="28"/>
    <x v="28"/>
    <m/>
    <m/>
  </r>
  <r>
    <n v="1108"/>
    <s v="Martin Luther King Jr. Family Services"/>
    <s v="Revenue"/>
    <s v="Line Item"/>
    <x v="0"/>
    <x v="29"/>
    <x v="29"/>
    <m/>
    <m/>
  </r>
  <r>
    <n v="1109"/>
    <s v="Martin Luther King Jr. Family Services"/>
    <s v="Revenue"/>
    <s v="Line Item"/>
    <x v="0"/>
    <x v="30"/>
    <x v="30"/>
    <m/>
    <m/>
  </r>
  <r>
    <n v="1110"/>
    <s v="Martin Luther King Jr. Family Services"/>
    <s v="Revenue"/>
    <s v="Line Item"/>
    <x v="0"/>
    <x v="31"/>
    <x v="31"/>
    <m/>
    <m/>
  </r>
  <r>
    <n v="1111"/>
    <s v="Martin Luther King Jr. Family Services"/>
    <s v="Revenue"/>
    <s v="Line Item"/>
    <x v="0"/>
    <x v="32"/>
    <x v="32"/>
    <m/>
    <m/>
  </r>
  <r>
    <n v="1112"/>
    <s v="Martin Luther King Jr. Family Services"/>
    <s v="Revenue"/>
    <s v="Line Item"/>
    <x v="0"/>
    <x v="33"/>
    <x v="33"/>
    <m/>
    <m/>
  </r>
  <r>
    <n v="1113"/>
    <s v="Martin Luther King Jr. Family Services"/>
    <s v="Revenue"/>
    <s v="Line Item"/>
    <x v="0"/>
    <x v="34"/>
    <x v="34"/>
    <m/>
    <m/>
  </r>
  <r>
    <n v="1114"/>
    <s v="Martin Luther King Jr. Family Services"/>
    <s v="Revenue"/>
    <s v="Line Item"/>
    <x v="0"/>
    <x v="35"/>
    <x v="35"/>
    <m/>
    <m/>
  </r>
  <r>
    <n v="1115"/>
    <s v="Martin Luther King Jr. Family Services"/>
    <s v="Revenue"/>
    <s v="Line Item"/>
    <x v="0"/>
    <x v="36"/>
    <x v="36"/>
    <m/>
    <m/>
  </r>
  <r>
    <n v="1116"/>
    <s v="Martin Luther King Jr. Family Services"/>
    <s v="Revenue"/>
    <s v="Line Item"/>
    <x v="0"/>
    <x v="37"/>
    <x v="37"/>
    <m/>
    <m/>
  </r>
  <r>
    <n v="1117"/>
    <s v="Martin Luther King Jr. Family Services"/>
    <s v="Revenue"/>
    <s v="Line Item"/>
    <x v="0"/>
    <x v="38"/>
    <x v="38"/>
    <m/>
    <m/>
  </r>
  <r>
    <n v="1118"/>
    <s v="Martin Luther King Jr. Family Services"/>
    <s v="Revenue"/>
    <s v="Line Item"/>
    <x v="0"/>
    <x v="39"/>
    <x v="39"/>
    <m/>
    <m/>
  </r>
  <r>
    <n v="1119"/>
    <s v="Martin Luther King Jr. Family Services"/>
    <s v="Revenue"/>
    <s v="Line Item"/>
    <x v="0"/>
    <x v="40"/>
    <x v="40"/>
    <m/>
    <m/>
  </r>
  <r>
    <n v="1120"/>
    <s v="Martin Luther King Jr. Family Services"/>
    <s v="Revenue"/>
    <s v="Line Item"/>
    <x v="0"/>
    <x v="41"/>
    <x v="41"/>
    <m/>
    <m/>
  </r>
  <r>
    <n v="1121"/>
    <s v="Martin Luther King Jr. Family Services"/>
    <s v="Revenue"/>
    <s v="Total"/>
    <x v="0"/>
    <x v="42"/>
    <x v="42"/>
    <m/>
    <n v="63299"/>
  </r>
  <r>
    <n v="1122"/>
    <s v="Martin Luther King Jr. Family Services"/>
    <s v="Revenue"/>
    <s v="Line Item"/>
    <x v="0"/>
    <x v="43"/>
    <x v="43"/>
    <m/>
    <m/>
  </r>
  <r>
    <n v="1123"/>
    <s v="Martin Luther King Jr. Family Services"/>
    <s v="Revenue"/>
    <s v="Line Item"/>
    <x v="0"/>
    <x v="44"/>
    <x v="44"/>
    <m/>
    <m/>
  </r>
  <r>
    <n v="1124"/>
    <s v="Martin Luther King Jr. Family Services"/>
    <s v="Revenue"/>
    <s v="Line Item"/>
    <x v="0"/>
    <x v="45"/>
    <x v="45"/>
    <m/>
    <m/>
  </r>
  <r>
    <n v="1125"/>
    <s v="Martin Luther King Jr. Family Services"/>
    <s v="Revenue"/>
    <s v="Line Item"/>
    <x v="0"/>
    <x v="46"/>
    <x v="46"/>
    <m/>
    <m/>
  </r>
  <r>
    <n v="1126"/>
    <s v="Martin Luther King Jr. Family Services"/>
    <s v="Revenue"/>
    <s v="Line Item"/>
    <x v="0"/>
    <x v="47"/>
    <x v="47"/>
    <m/>
    <m/>
  </r>
  <r>
    <n v="1127"/>
    <s v="Martin Luther King Jr. Family Services"/>
    <s v="Revenue"/>
    <s v="Line Item"/>
    <x v="0"/>
    <x v="48"/>
    <x v="48"/>
    <m/>
    <m/>
  </r>
  <r>
    <n v="1128"/>
    <s v="Martin Luther King Jr. Family Services"/>
    <s v="Revenue"/>
    <s v="Line Item"/>
    <x v="0"/>
    <x v="49"/>
    <x v="49"/>
    <m/>
    <m/>
  </r>
  <r>
    <n v="1129"/>
    <s v="Martin Luther King Jr. Family Services"/>
    <s v="Revenue"/>
    <s v="Line Item"/>
    <x v="0"/>
    <x v="50"/>
    <x v="50"/>
    <m/>
    <m/>
  </r>
  <r>
    <n v="1130"/>
    <s v="Martin Luther King Jr. Family Services"/>
    <s v="Revenue"/>
    <s v="Line Item"/>
    <x v="0"/>
    <x v="51"/>
    <x v="51"/>
    <m/>
    <m/>
  </r>
  <r>
    <n v="1131"/>
    <s v="Martin Luther King Jr. Family Services"/>
    <s v="Revenue"/>
    <s v="Total"/>
    <x v="0"/>
    <x v="52"/>
    <x v="52"/>
    <m/>
    <n v="63299"/>
  </r>
  <r>
    <n v="1132"/>
    <s v="Martin Luther King Jr. Family Services"/>
    <s v="Salary Expense"/>
    <s v="Line Item"/>
    <x v="1"/>
    <x v="53"/>
    <x v="53"/>
    <n v="0.2"/>
    <n v="5019"/>
  </r>
  <r>
    <n v="1133"/>
    <s v="Martin Luther King Jr. Family Services"/>
    <s v="Salary Expense"/>
    <s v="Line Item"/>
    <x v="1"/>
    <x v="54"/>
    <x v="54"/>
    <m/>
    <m/>
  </r>
  <r>
    <n v="1134"/>
    <s v="Martin Luther King Jr. Family Services"/>
    <s v="Salary Expense"/>
    <s v="Line Item"/>
    <x v="1"/>
    <x v="55"/>
    <x v="55"/>
    <m/>
    <m/>
  </r>
  <r>
    <n v="1135"/>
    <s v="Martin Luther King Jr. Family Services"/>
    <s v="Salary Expense"/>
    <s v="Line Item"/>
    <x v="1"/>
    <x v="56"/>
    <x v="56"/>
    <m/>
    <m/>
  </r>
  <r>
    <n v="1136"/>
    <s v="Martin Luther King Jr. Family Services"/>
    <s v="Salary Expense"/>
    <s v="Line Item"/>
    <x v="2"/>
    <x v="57"/>
    <x v="57"/>
    <m/>
    <m/>
  </r>
  <r>
    <n v="1137"/>
    <s v="Martin Luther King Jr. Family Services"/>
    <s v="Salary Expense"/>
    <s v="Line Item"/>
    <x v="2"/>
    <x v="58"/>
    <x v="58"/>
    <m/>
    <m/>
  </r>
  <r>
    <n v="1138"/>
    <s v="Martin Luther King Jr. Family Services"/>
    <s v="Salary Expense"/>
    <s v="Line Item"/>
    <x v="2"/>
    <x v="59"/>
    <x v="59"/>
    <m/>
    <m/>
  </r>
  <r>
    <n v="1139"/>
    <s v="Martin Luther King Jr. Family Services"/>
    <s v="Salary Expense"/>
    <s v="Line Item"/>
    <x v="2"/>
    <x v="60"/>
    <x v="60"/>
    <m/>
    <m/>
  </r>
  <r>
    <n v="1140"/>
    <s v="Martin Luther King Jr. Family Services"/>
    <s v="Salary Expense"/>
    <s v="Line Item"/>
    <x v="2"/>
    <x v="61"/>
    <x v="61"/>
    <m/>
    <m/>
  </r>
  <r>
    <n v="1141"/>
    <s v="Martin Luther King Jr. Family Services"/>
    <s v="Salary Expense"/>
    <s v="Line Item"/>
    <x v="2"/>
    <x v="62"/>
    <x v="62"/>
    <m/>
    <m/>
  </r>
  <r>
    <n v="1142"/>
    <s v="Martin Luther King Jr. Family Services"/>
    <s v="Salary Expense"/>
    <s v="Line Item"/>
    <x v="2"/>
    <x v="63"/>
    <x v="63"/>
    <m/>
    <m/>
  </r>
  <r>
    <n v="1143"/>
    <s v="Martin Luther King Jr. Family Services"/>
    <s v="Salary Expense"/>
    <s v="Line Item"/>
    <x v="2"/>
    <x v="64"/>
    <x v="64"/>
    <m/>
    <m/>
  </r>
  <r>
    <n v="1144"/>
    <s v="Martin Luther King Jr. Family Services"/>
    <s v="Salary Expense"/>
    <s v="Line Item"/>
    <x v="2"/>
    <x v="65"/>
    <x v="65"/>
    <m/>
    <m/>
  </r>
  <r>
    <n v="1145"/>
    <s v="Martin Luther King Jr. Family Services"/>
    <s v="Salary Expense"/>
    <s v="Line Item"/>
    <x v="2"/>
    <x v="66"/>
    <x v="66"/>
    <m/>
    <m/>
  </r>
  <r>
    <n v="1146"/>
    <s v="Martin Luther King Jr. Family Services"/>
    <s v="Salary Expense"/>
    <s v="Line Item"/>
    <x v="2"/>
    <x v="67"/>
    <x v="67"/>
    <m/>
    <m/>
  </r>
  <r>
    <n v="1147"/>
    <s v="Martin Luther King Jr. Family Services"/>
    <s v="Salary Expense"/>
    <s v="Line Item"/>
    <x v="2"/>
    <x v="68"/>
    <x v="68"/>
    <m/>
    <m/>
  </r>
  <r>
    <n v="1148"/>
    <s v="Martin Luther King Jr. Family Services"/>
    <s v="Salary Expense"/>
    <s v="Line Item"/>
    <x v="2"/>
    <x v="69"/>
    <x v="69"/>
    <m/>
    <m/>
  </r>
  <r>
    <n v="1149"/>
    <s v="Martin Luther King Jr. Family Services"/>
    <s v="Salary Expense"/>
    <s v="Line Item"/>
    <x v="2"/>
    <x v="70"/>
    <x v="70"/>
    <m/>
    <m/>
  </r>
  <r>
    <n v="1150"/>
    <s v="Martin Luther King Jr. Family Services"/>
    <s v="Salary Expense"/>
    <s v="Line Item"/>
    <x v="2"/>
    <x v="71"/>
    <x v="71"/>
    <m/>
    <m/>
  </r>
  <r>
    <n v="1151"/>
    <s v="Martin Luther King Jr. Family Services"/>
    <s v="Salary Expense"/>
    <s v="Line Item"/>
    <x v="2"/>
    <x v="72"/>
    <x v="72"/>
    <m/>
    <m/>
  </r>
  <r>
    <n v="1152"/>
    <s v="Martin Luther King Jr. Family Services"/>
    <s v="Salary Expense"/>
    <s v="Line Item"/>
    <x v="2"/>
    <x v="73"/>
    <x v="73"/>
    <m/>
    <m/>
  </r>
  <r>
    <n v="1153"/>
    <s v="Martin Luther King Jr. Family Services"/>
    <s v="Salary Expense"/>
    <s v="Line Item"/>
    <x v="2"/>
    <x v="74"/>
    <x v="74"/>
    <m/>
    <m/>
  </r>
  <r>
    <n v="1154"/>
    <s v="Martin Luther King Jr. Family Services"/>
    <s v="Salary Expense"/>
    <s v="Line Item"/>
    <x v="2"/>
    <x v="75"/>
    <x v="75"/>
    <m/>
    <m/>
  </r>
  <r>
    <n v="1155"/>
    <s v="Martin Luther King Jr. Family Services"/>
    <s v="Salary Expense"/>
    <s v="Line Item"/>
    <x v="2"/>
    <x v="76"/>
    <x v="76"/>
    <m/>
    <m/>
  </r>
  <r>
    <n v="1156"/>
    <s v="Martin Luther King Jr. Family Services"/>
    <s v="Salary Expense"/>
    <s v="Line Item"/>
    <x v="2"/>
    <x v="77"/>
    <x v="77"/>
    <m/>
    <m/>
  </r>
  <r>
    <n v="1157"/>
    <s v="Martin Luther King Jr. Family Services"/>
    <s v="Salary Expense"/>
    <s v="Line Item"/>
    <x v="2"/>
    <x v="78"/>
    <x v="78"/>
    <m/>
    <m/>
  </r>
  <r>
    <n v="1158"/>
    <s v="Martin Luther King Jr. Family Services"/>
    <s v="Salary Expense"/>
    <s v="Line Item"/>
    <x v="2"/>
    <x v="79"/>
    <x v="79"/>
    <m/>
    <m/>
  </r>
  <r>
    <n v="1159"/>
    <s v="Martin Luther King Jr. Family Services"/>
    <s v="Salary Expense"/>
    <s v="Line Item"/>
    <x v="2"/>
    <x v="80"/>
    <x v="80"/>
    <m/>
    <m/>
  </r>
  <r>
    <n v="1160"/>
    <s v="Martin Luther King Jr. Family Services"/>
    <s v="Salary Expense"/>
    <s v="Line Item"/>
    <x v="2"/>
    <x v="81"/>
    <x v="81"/>
    <m/>
    <m/>
  </r>
  <r>
    <n v="1161"/>
    <s v="Martin Luther King Jr. Family Services"/>
    <s v="Salary Expense"/>
    <s v="Line Item"/>
    <x v="2"/>
    <x v="82"/>
    <x v="82"/>
    <n v="1"/>
    <n v="31210"/>
  </r>
  <r>
    <n v="1162"/>
    <s v="Martin Luther King Jr. Family Services"/>
    <s v="Salary Expense"/>
    <s v="Line Item"/>
    <x v="2"/>
    <x v="83"/>
    <x v="83"/>
    <m/>
    <m/>
  </r>
  <r>
    <n v="1163"/>
    <s v="Martin Luther King Jr. Family Services"/>
    <s v="Salary Expense"/>
    <s v="Line Item"/>
    <x v="2"/>
    <x v="84"/>
    <x v="84"/>
    <m/>
    <m/>
  </r>
  <r>
    <n v="1164"/>
    <s v="Martin Luther King Jr. Family Services"/>
    <s v="Salary Expense"/>
    <s v="Line Item"/>
    <x v="2"/>
    <x v="85"/>
    <x v="85"/>
    <m/>
    <m/>
  </r>
  <r>
    <n v="1165"/>
    <s v="Martin Luther King Jr. Family Services"/>
    <s v="Salary Expense"/>
    <s v="Line Item"/>
    <x v="2"/>
    <x v="86"/>
    <x v="86"/>
    <m/>
    <m/>
  </r>
  <r>
    <n v="1166"/>
    <s v="Martin Luther King Jr. Family Services"/>
    <s v="Salary Expense"/>
    <s v="Line Item"/>
    <x v="3"/>
    <x v="87"/>
    <x v="87"/>
    <m/>
    <m/>
  </r>
  <r>
    <n v="1167"/>
    <s v="Martin Luther King Jr. Family Services"/>
    <s v="Salary Expense"/>
    <s v="Line Item"/>
    <x v="3"/>
    <x v="88"/>
    <x v="88"/>
    <m/>
    <m/>
  </r>
  <r>
    <n v="1168"/>
    <s v="Martin Luther King Jr. Family Services"/>
    <s v="Salary Expense"/>
    <s v="Line Item"/>
    <x v="3"/>
    <x v="89"/>
    <x v="89"/>
    <m/>
    <m/>
  </r>
  <r>
    <n v="1169"/>
    <s v="Martin Luther King Jr. Family Services"/>
    <s v="Salary Expense"/>
    <s v="Line Item"/>
    <x v="0"/>
    <x v="90"/>
    <x v="90"/>
    <s v="XXXXXX"/>
    <m/>
  </r>
  <r>
    <n v="1170"/>
    <s v="Martin Luther King Jr. Family Services"/>
    <s v="Salary Expense"/>
    <s v="Total"/>
    <x v="0"/>
    <x v="91"/>
    <x v="91"/>
    <n v="1.2"/>
    <n v="36229"/>
  </r>
  <r>
    <n v="1171"/>
    <s v="Martin Luther King Jr. Family Services"/>
    <s v="Expense"/>
    <s v="Total"/>
    <x v="0"/>
    <x v="92"/>
    <x v="92"/>
    <n v="1.2"/>
    <n v="36229"/>
  </r>
  <r>
    <n v="1172"/>
    <s v="Martin Luther King Jr. Family Services"/>
    <s v="Expense"/>
    <s v="Line Item"/>
    <x v="0"/>
    <x v="93"/>
    <x v="93"/>
    <m/>
    <m/>
  </r>
  <r>
    <n v="1173"/>
    <s v="Martin Luther King Jr. Family Services"/>
    <s v="Expense"/>
    <s v="Line Item"/>
    <x v="0"/>
    <x v="94"/>
    <x v="94"/>
    <m/>
    <m/>
  </r>
  <r>
    <n v="1174"/>
    <s v="Martin Luther King Jr. Family Services"/>
    <s v="Expense"/>
    <s v="Line Item"/>
    <x v="0"/>
    <x v="95"/>
    <x v="95"/>
    <m/>
    <m/>
  </r>
  <r>
    <n v="1175"/>
    <s v="Martin Luther King Jr. Family Services"/>
    <s v="Expense"/>
    <s v="Line Item"/>
    <x v="0"/>
    <x v="96"/>
    <x v="96"/>
    <m/>
    <m/>
  </r>
  <r>
    <n v="1176"/>
    <s v="Martin Luther King Jr. Family Services"/>
    <s v="Expense"/>
    <s v="Total"/>
    <x v="0"/>
    <x v="97"/>
    <x v="97"/>
    <n v="0"/>
    <n v="0"/>
  </r>
  <r>
    <n v="1177"/>
    <s v="Martin Luther King Jr. Family Services"/>
    <s v="Expense"/>
    <s v="Line Item"/>
    <x v="0"/>
    <x v="98"/>
    <x v="98"/>
    <m/>
    <m/>
  </r>
  <r>
    <n v="1178"/>
    <s v="Martin Luther King Jr. Family Services"/>
    <s v="Expense"/>
    <s v="Total"/>
    <x v="0"/>
    <x v="99"/>
    <x v="99"/>
    <n v="1.2"/>
    <n v="36229"/>
  </r>
  <r>
    <n v="1179"/>
    <s v="Martin Luther King Jr. Family Services"/>
    <s v="Expense"/>
    <s v="Line Item"/>
    <x v="0"/>
    <x v="100"/>
    <x v="100"/>
    <m/>
    <n v="6026"/>
  </r>
  <r>
    <n v="1180"/>
    <s v="Martin Luther King Jr. Family Services"/>
    <s v="Expense"/>
    <s v="Line Item"/>
    <x v="0"/>
    <x v="101"/>
    <x v="101"/>
    <m/>
    <n v="10318"/>
  </r>
  <r>
    <n v="1181"/>
    <s v="Martin Luther King Jr. Family Services"/>
    <s v="Expense"/>
    <s v="Line Item"/>
    <x v="0"/>
    <x v="102"/>
    <x v="102"/>
    <m/>
    <m/>
  </r>
  <r>
    <n v="1182"/>
    <s v="Martin Luther King Jr. Family Services"/>
    <s v="Expense"/>
    <s v="Total"/>
    <x v="0"/>
    <x v="103"/>
    <x v="103"/>
    <m/>
    <n v="52573"/>
  </r>
  <r>
    <n v="1183"/>
    <s v="Martin Luther King Jr. Family Services"/>
    <s v="Expense"/>
    <s v="Line Item"/>
    <x v="0"/>
    <x v="104"/>
    <x v="104"/>
    <m/>
    <m/>
  </r>
  <r>
    <n v="1184"/>
    <s v="Martin Luther King Jr. Family Services"/>
    <s v="Expense"/>
    <s v="Line Item"/>
    <x v="0"/>
    <x v="105"/>
    <x v="105"/>
    <m/>
    <n v="602"/>
  </r>
  <r>
    <n v="1185"/>
    <s v="Martin Luther King Jr. Family Services"/>
    <s v="Expense"/>
    <s v="Line Item"/>
    <x v="0"/>
    <x v="106"/>
    <x v="106"/>
    <m/>
    <n v="1046"/>
  </r>
  <r>
    <n v="1186"/>
    <s v="Martin Luther King Jr. Family Services"/>
    <s v="Expense"/>
    <s v="Line Item"/>
    <x v="0"/>
    <x v="107"/>
    <x v="107"/>
    <m/>
    <n v="931"/>
  </r>
  <r>
    <n v="1187"/>
    <s v="Martin Luther King Jr. Family Services"/>
    <s v="Expense"/>
    <s v="Total"/>
    <x v="0"/>
    <x v="108"/>
    <x v="108"/>
    <m/>
    <n v="2579"/>
  </r>
  <r>
    <n v="1188"/>
    <s v="Martin Luther King Jr. Family Services"/>
    <s v="Expense"/>
    <s v="Line Item"/>
    <x v="0"/>
    <x v="109"/>
    <x v="109"/>
    <m/>
    <m/>
  </r>
  <r>
    <n v="1189"/>
    <s v="Martin Luther King Jr. Family Services"/>
    <s v="Expense"/>
    <s v="Line Item"/>
    <x v="0"/>
    <x v="110"/>
    <x v="110"/>
    <m/>
    <m/>
  </r>
  <r>
    <n v="1190"/>
    <s v="Martin Luther King Jr. Family Services"/>
    <s v="Expense"/>
    <s v="Line Item"/>
    <x v="0"/>
    <x v="111"/>
    <x v="111"/>
    <m/>
    <m/>
  </r>
  <r>
    <n v="1191"/>
    <s v="Martin Luther King Jr. Family Services"/>
    <s v="Expense"/>
    <s v="Line Item"/>
    <x v="0"/>
    <x v="112"/>
    <x v="112"/>
    <m/>
    <m/>
  </r>
  <r>
    <n v="1192"/>
    <s v="Martin Luther King Jr. Family Services"/>
    <s v="Expense"/>
    <s v="Line Item"/>
    <x v="0"/>
    <x v="113"/>
    <x v="113"/>
    <m/>
    <n v="500"/>
  </r>
  <r>
    <n v="1193"/>
    <s v="Martin Luther King Jr. Family Services"/>
    <s v="Expense"/>
    <s v="Line Item"/>
    <x v="0"/>
    <x v="114"/>
    <x v="114"/>
    <m/>
    <n v="1555"/>
  </r>
  <r>
    <n v="1194"/>
    <s v="Martin Luther King Jr. Family Services"/>
    <s v="Expense"/>
    <s v="Line Item"/>
    <x v="0"/>
    <x v="115"/>
    <x v="115"/>
    <m/>
    <m/>
  </r>
  <r>
    <n v="1195"/>
    <s v="Martin Luther King Jr. Family Services"/>
    <s v="Expense"/>
    <s v="Line Item"/>
    <x v="0"/>
    <x v="116"/>
    <x v="116"/>
    <m/>
    <m/>
  </r>
  <r>
    <n v="1196"/>
    <s v="Martin Luther King Jr. Family Services"/>
    <s v="Expense"/>
    <s v="Line Item"/>
    <x v="0"/>
    <x v="117"/>
    <x v="117"/>
    <m/>
    <m/>
  </r>
  <r>
    <n v="1197"/>
    <s v="Martin Luther King Jr. Family Services"/>
    <s v="Expense"/>
    <s v="Line Item"/>
    <x v="0"/>
    <x v="118"/>
    <x v="118"/>
    <m/>
    <m/>
  </r>
  <r>
    <n v="1198"/>
    <s v="Martin Luther King Jr. Family Services"/>
    <s v="Expense"/>
    <s v="Line Item"/>
    <x v="0"/>
    <x v="119"/>
    <x v="119"/>
    <m/>
    <m/>
  </r>
  <r>
    <n v="1199"/>
    <s v="Martin Luther King Jr. Family Services"/>
    <s v="Expense"/>
    <s v="Line Item"/>
    <x v="0"/>
    <x v="120"/>
    <x v="120"/>
    <m/>
    <m/>
  </r>
  <r>
    <n v="1200"/>
    <s v="Martin Luther King Jr. Family Services"/>
    <s v="Expense"/>
    <s v="Line Item"/>
    <x v="0"/>
    <x v="121"/>
    <x v="121"/>
    <m/>
    <m/>
  </r>
  <r>
    <n v="1201"/>
    <s v="Martin Luther King Jr. Family Services"/>
    <s v="Expense"/>
    <s v="Line Item"/>
    <x v="0"/>
    <x v="122"/>
    <x v="122"/>
    <m/>
    <m/>
  </r>
  <r>
    <n v="1202"/>
    <s v="Martin Luther King Jr. Family Services"/>
    <s v="Expense"/>
    <s v="Line Item"/>
    <x v="0"/>
    <x v="123"/>
    <x v="123"/>
    <m/>
    <m/>
  </r>
  <r>
    <n v="1203"/>
    <s v="Martin Luther King Jr. Family Services"/>
    <s v="Expense"/>
    <s v="Line Item"/>
    <x v="0"/>
    <x v="124"/>
    <x v="124"/>
    <m/>
    <m/>
  </r>
  <r>
    <n v="1204"/>
    <s v="Martin Luther King Jr. Family Services"/>
    <s v="Expense"/>
    <s v="Line Item"/>
    <x v="0"/>
    <x v="125"/>
    <x v="125"/>
    <m/>
    <m/>
  </r>
  <r>
    <n v="1205"/>
    <s v="Martin Luther King Jr. Family Services"/>
    <s v="Expense"/>
    <s v="Line Item"/>
    <x v="0"/>
    <x v="126"/>
    <x v="126"/>
    <m/>
    <m/>
  </r>
  <r>
    <n v="1206"/>
    <s v="Martin Luther King Jr. Family Services"/>
    <s v="Expense"/>
    <s v="Total"/>
    <x v="0"/>
    <x v="127"/>
    <x v="127"/>
    <m/>
    <n v="2055"/>
  </r>
  <r>
    <n v="1207"/>
    <s v="Martin Luther King Jr. Family Services"/>
    <s v="Expense"/>
    <s v="Line Item"/>
    <x v="0"/>
    <x v="128"/>
    <x v="128"/>
    <m/>
    <n v="960"/>
  </r>
  <r>
    <n v="1208"/>
    <s v="Martin Luther King Jr. Family Services"/>
    <s v="Expense"/>
    <s v="Line Item"/>
    <x v="0"/>
    <x v="129"/>
    <x v="129"/>
    <m/>
    <n v="25"/>
  </r>
  <r>
    <n v="1209"/>
    <s v="Martin Luther King Jr. Family Services"/>
    <s v="Expense"/>
    <s v="Line Item"/>
    <x v="0"/>
    <x v="130"/>
    <x v="130"/>
    <m/>
    <m/>
  </r>
  <r>
    <n v="1210"/>
    <s v="Martin Luther King Jr. Family Services"/>
    <s v="Expense"/>
    <s v="Line Item"/>
    <x v="0"/>
    <x v="131"/>
    <x v="131"/>
    <m/>
    <m/>
  </r>
  <r>
    <n v="1211"/>
    <s v="Martin Luther King Jr. Family Services"/>
    <s v="Expense"/>
    <s v="Line Item"/>
    <x v="0"/>
    <x v="132"/>
    <x v="132"/>
    <m/>
    <m/>
  </r>
  <r>
    <n v="1212"/>
    <s v="Martin Luther King Jr. Family Services"/>
    <s v="Expense"/>
    <s v="Line Item"/>
    <x v="0"/>
    <x v="133"/>
    <x v="133"/>
    <m/>
    <m/>
  </r>
  <r>
    <n v="1213"/>
    <s v="Martin Luther King Jr. Family Services"/>
    <s v="Expense"/>
    <s v="Total"/>
    <x v="0"/>
    <x v="134"/>
    <x v="134"/>
    <m/>
    <n v="985"/>
  </r>
  <r>
    <n v="1214"/>
    <s v="Martin Luther King Jr. Family Services"/>
    <s v="Expense"/>
    <s v="Line Item"/>
    <x v="0"/>
    <x v="135"/>
    <x v="135"/>
    <m/>
    <n v="13012.098567839465"/>
  </r>
  <r>
    <n v="1215"/>
    <s v="Martin Luther King Jr. Family Services"/>
    <s v="Expense"/>
    <s v="Total"/>
    <x v="0"/>
    <x v="136"/>
    <x v="136"/>
    <m/>
    <n v="71204.098567839465"/>
  </r>
  <r>
    <n v="1216"/>
    <s v="Martin Luther King Jr. Family Services"/>
    <s v="Expense"/>
    <s v="Line Item"/>
    <x v="0"/>
    <x v="137"/>
    <x v="137"/>
    <m/>
    <m/>
  </r>
  <r>
    <n v="1217"/>
    <s v="Martin Luther King Jr. Family Services"/>
    <s v="Expense"/>
    <s v="Line Item"/>
    <x v="0"/>
    <x v="138"/>
    <x v="138"/>
    <m/>
    <m/>
  </r>
  <r>
    <n v="1218"/>
    <s v="Martin Luther King Jr. Family Services"/>
    <s v="Expense"/>
    <s v="Total"/>
    <x v="0"/>
    <x v="139"/>
    <x v="139"/>
    <m/>
    <n v="71204.098567839465"/>
  </r>
  <r>
    <n v="1219"/>
    <s v="Martin Luther King Jr. Family Services"/>
    <s v="Expense"/>
    <s v="Total"/>
    <x v="0"/>
    <x v="140"/>
    <x v="140"/>
    <m/>
    <n v="63299"/>
  </r>
  <r>
    <n v="1220"/>
    <s v="Martin Luther King Jr. Family Services"/>
    <s v="Expense"/>
    <s v="Line Item"/>
    <x v="0"/>
    <x v="141"/>
    <x v="141"/>
    <m/>
    <n v="-7905.0985678394645"/>
  </r>
  <r>
    <n v="1221"/>
    <s v="Martin Luther King Jr. Family Services"/>
    <s v="Non-Reimbursable"/>
    <s v="Line Item"/>
    <x v="0"/>
    <x v="142"/>
    <x v="142"/>
    <m/>
    <m/>
  </r>
  <r>
    <n v="1222"/>
    <s v="Martin Luther King Jr. Family Services"/>
    <s v="Non-Reimbursable"/>
    <s v="Line Item"/>
    <x v="0"/>
    <x v="143"/>
    <x v="143"/>
    <m/>
    <m/>
  </r>
  <r>
    <n v="1223"/>
    <s v="Martin Luther King Jr. Family Services"/>
    <s v="Non-Reimbursable"/>
    <s v="Line Item"/>
    <x v="0"/>
    <x v="144"/>
    <x v="144"/>
    <m/>
    <m/>
  </r>
  <r>
    <n v="1224"/>
    <s v="Martin Luther King Jr. Family Services"/>
    <s v="Non-Reimbursable"/>
    <s v="Line Item"/>
    <x v="0"/>
    <x v="145"/>
    <x v="145"/>
    <m/>
    <m/>
  </r>
  <r>
    <n v="1225"/>
    <s v="Martin Luther King Jr. Family Services"/>
    <s v="Non-Reimbursable"/>
    <s v="Line Item"/>
    <x v="0"/>
    <x v="146"/>
    <x v="146"/>
    <m/>
    <m/>
  </r>
  <r>
    <n v="1226"/>
    <s v="Martin Luther King Jr. Family Services"/>
    <s v="Non-Reimbursable"/>
    <s v="Line Item"/>
    <x v="0"/>
    <x v="147"/>
    <x v="147"/>
    <m/>
    <m/>
  </r>
  <r>
    <n v="1227"/>
    <s v="Martin Luther King Jr. Family Services"/>
    <s v="Non-Reimbursable"/>
    <s v="Line Item"/>
    <x v="0"/>
    <x v="148"/>
    <x v="148"/>
    <m/>
    <m/>
  </r>
  <r>
    <n v="1228"/>
    <s v="Martin Luther King Jr. Family Services"/>
    <s v="Non-Reimbursable"/>
    <s v="Total"/>
    <x v="0"/>
    <x v="149"/>
    <x v="149"/>
    <m/>
    <n v="0"/>
  </r>
  <r>
    <n v="1229"/>
    <s v="Martin Luther King Jr. Family Services"/>
    <s v="Non-Reimbursable"/>
    <s v="Total"/>
    <x v="0"/>
    <x v="150"/>
    <x v="150"/>
    <m/>
    <n v="0"/>
  </r>
  <r>
    <n v="1230"/>
    <s v="Martin Luther King Jr. Family Services"/>
    <s v="Non-Reimbursable"/>
    <s v="Line Item"/>
    <x v="0"/>
    <x v="151"/>
    <x v="151"/>
    <m/>
    <n v="0"/>
  </r>
  <r>
    <n v="1231"/>
    <s v="Martin Luther King Jr. Family Services"/>
    <s v="Non-Reimbursable"/>
    <s v="Line Item"/>
    <x v="0"/>
    <x v="152"/>
    <x v="152"/>
    <m/>
    <m/>
  </r>
  <r>
    <n v="1232"/>
    <s v="Martin Luther King Jr. Family Services"/>
    <s v="Non-Reimbursable"/>
    <s v="Line Item"/>
    <x v="0"/>
    <x v="153"/>
    <x v="153"/>
    <m/>
    <n v="0"/>
  </r>
  <r>
    <n v="1233"/>
    <s v="New North"/>
    <s v="Revenue"/>
    <s v="Line Item"/>
    <x v="0"/>
    <x v="0"/>
    <x v="0"/>
    <m/>
    <m/>
  </r>
  <r>
    <n v="1234"/>
    <s v="New North"/>
    <s v="Revenue"/>
    <s v="Line Item"/>
    <x v="0"/>
    <x v="1"/>
    <x v="1"/>
    <m/>
    <m/>
  </r>
  <r>
    <n v="1235"/>
    <s v="New North"/>
    <s v="Revenue"/>
    <s v="Line Item"/>
    <x v="0"/>
    <x v="2"/>
    <x v="2"/>
    <m/>
    <m/>
  </r>
  <r>
    <n v="1236"/>
    <s v="New North"/>
    <s v="Revenue"/>
    <s v="Total"/>
    <x v="0"/>
    <x v="3"/>
    <x v="3"/>
    <m/>
    <n v="0"/>
  </r>
  <r>
    <n v="1237"/>
    <s v="New North"/>
    <s v="Revenue"/>
    <s v="Line Item"/>
    <x v="0"/>
    <x v="4"/>
    <x v="4"/>
    <m/>
    <m/>
  </r>
  <r>
    <n v="1238"/>
    <s v="New North"/>
    <s v="Revenue"/>
    <s v="Line Item"/>
    <x v="0"/>
    <x v="5"/>
    <x v="5"/>
    <m/>
    <m/>
  </r>
  <r>
    <n v="1239"/>
    <s v="New North"/>
    <s v="Revenue"/>
    <s v="Total"/>
    <x v="0"/>
    <x v="6"/>
    <x v="6"/>
    <m/>
    <n v="0"/>
  </r>
  <r>
    <n v="1240"/>
    <s v="New North"/>
    <s v="Revenue"/>
    <s v="Line Item"/>
    <x v="0"/>
    <x v="7"/>
    <x v="7"/>
    <m/>
    <m/>
  </r>
  <r>
    <n v="1241"/>
    <s v="New North"/>
    <s v="Revenue"/>
    <s v="Line Item"/>
    <x v="0"/>
    <x v="8"/>
    <x v="8"/>
    <m/>
    <m/>
  </r>
  <r>
    <n v="1242"/>
    <s v="New North"/>
    <s v="Revenue"/>
    <s v="Line Item"/>
    <x v="0"/>
    <x v="9"/>
    <x v="9"/>
    <m/>
    <m/>
  </r>
  <r>
    <n v="1243"/>
    <s v="New North"/>
    <s v="Revenue"/>
    <s v="Line Item"/>
    <x v="0"/>
    <x v="10"/>
    <x v="10"/>
    <m/>
    <n v="160875"/>
  </r>
  <r>
    <n v="1244"/>
    <s v="New North"/>
    <s v="Revenue"/>
    <s v="Line Item"/>
    <x v="0"/>
    <x v="11"/>
    <x v="11"/>
    <m/>
    <m/>
  </r>
  <r>
    <n v="1245"/>
    <s v="New North"/>
    <s v="Revenue"/>
    <s v="Line Item"/>
    <x v="0"/>
    <x v="12"/>
    <x v="12"/>
    <m/>
    <m/>
  </r>
  <r>
    <n v="1246"/>
    <s v="New North"/>
    <s v="Revenue"/>
    <s v="Line Item"/>
    <x v="0"/>
    <x v="13"/>
    <x v="13"/>
    <m/>
    <m/>
  </r>
  <r>
    <n v="1247"/>
    <s v="New North"/>
    <s v="Revenue"/>
    <s v="Line Item"/>
    <x v="0"/>
    <x v="14"/>
    <x v="14"/>
    <m/>
    <m/>
  </r>
  <r>
    <n v="1248"/>
    <s v="New North"/>
    <s v="Revenue"/>
    <s v="Line Item"/>
    <x v="0"/>
    <x v="15"/>
    <x v="15"/>
    <m/>
    <m/>
  </r>
  <r>
    <n v="1249"/>
    <s v="New North"/>
    <s v="Revenue"/>
    <s v="Line Item"/>
    <x v="0"/>
    <x v="16"/>
    <x v="16"/>
    <m/>
    <m/>
  </r>
  <r>
    <n v="1250"/>
    <s v="New North"/>
    <s v="Revenue"/>
    <s v="Line Item"/>
    <x v="0"/>
    <x v="17"/>
    <x v="17"/>
    <m/>
    <m/>
  </r>
  <r>
    <n v="1251"/>
    <s v="New North"/>
    <s v="Revenue"/>
    <s v="Line Item"/>
    <x v="0"/>
    <x v="18"/>
    <x v="18"/>
    <m/>
    <m/>
  </r>
  <r>
    <n v="1252"/>
    <s v="New North"/>
    <s v="Revenue"/>
    <s v="Line Item"/>
    <x v="0"/>
    <x v="19"/>
    <x v="19"/>
    <m/>
    <m/>
  </r>
  <r>
    <n v="1253"/>
    <s v="New North"/>
    <s v="Revenue"/>
    <s v="Line Item"/>
    <x v="0"/>
    <x v="20"/>
    <x v="20"/>
    <m/>
    <m/>
  </r>
  <r>
    <n v="1254"/>
    <s v="New North"/>
    <s v="Revenue"/>
    <s v="Line Item"/>
    <x v="0"/>
    <x v="21"/>
    <x v="21"/>
    <m/>
    <m/>
  </r>
  <r>
    <n v="1255"/>
    <s v="New North"/>
    <s v="Revenue"/>
    <s v="Line Item"/>
    <x v="0"/>
    <x v="22"/>
    <x v="22"/>
    <m/>
    <m/>
  </r>
  <r>
    <n v="1256"/>
    <s v="New North"/>
    <s v="Revenue"/>
    <s v="Line Item"/>
    <x v="0"/>
    <x v="23"/>
    <x v="23"/>
    <m/>
    <m/>
  </r>
  <r>
    <n v="1257"/>
    <s v="New North"/>
    <s v="Revenue"/>
    <s v="Line Item"/>
    <x v="0"/>
    <x v="24"/>
    <x v="24"/>
    <m/>
    <m/>
  </r>
  <r>
    <n v="1258"/>
    <s v="New North"/>
    <s v="Revenue"/>
    <s v="Line Item"/>
    <x v="0"/>
    <x v="25"/>
    <x v="25"/>
    <m/>
    <m/>
  </r>
  <r>
    <n v="1259"/>
    <s v="New North"/>
    <s v="Revenue"/>
    <s v="Line Item"/>
    <x v="0"/>
    <x v="26"/>
    <x v="26"/>
    <m/>
    <m/>
  </r>
  <r>
    <n v="1260"/>
    <s v="New North"/>
    <s v="Revenue"/>
    <s v="Line Item"/>
    <x v="0"/>
    <x v="27"/>
    <x v="27"/>
    <m/>
    <m/>
  </r>
  <r>
    <n v="1261"/>
    <s v="New North"/>
    <s v="Revenue"/>
    <s v="Line Item"/>
    <x v="0"/>
    <x v="28"/>
    <x v="28"/>
    <m/>
    <m/>
  </r>
  <r>
    <n v="1262"/>
    <s v="New North"/>
    <s v="Revenue"/>
    <s v="Line Item"/>
    <x v="0"/>
    <x v="29"/>
    <x v="29"/>
    <m/>
    <m/>
  </r>
  <r>
    <n v="1263"/>
    <s v="New North"/>
    <s v="Revenue"/>
    <s v="Line Item"/>
    <x v="0"/>
    <x v="30"/>
    <x v="30"/>
    <m/>
    <m/>
  </r>
  <r>
    <n v="1264"/>
    <s v="New North"/>
    <s v="Revenue"/>
    <s v="Line Item"/>
    <x v="0"/>
    <x v="31"/>
    <x v="31"/>
    <m/>
    <m/>
  </r>
  <r>
    <n v="1265"/>
    <s v="New North"/>
    <s v="Revenue"/>
    <s v="Line Item"/>
    <x v="0"/>
    <x v="32"/>
    <x v="32"/>
    <m/>
    <m/>
  </r>
  <r>
    <n v="1266"/>
    <s v="New North"/>
    <s v="Revenue"/>
    <s v="Line Item"/>
    <x v="0"/>
    <x v="33"/>
    <x v="33"/>
    <m/>
    <m/>
  </r>
  <r>
    <n v="1267"/>
    <s v="New North"/>
    <s v="Revenue"/>
    <s v="Line Item"/>
    <x v="0"/>
    <x v="34"/>
    <x v="34"/>
    <m/>
    <m/>
  </r>
  <r>
    <n v="1268"/>
    <s v="New North"/>
    <s v="Revenue"/>
    <s v="Line Item"/>
    <x v="0"/>
    <x v="35"/>
    <x v="35"/>
    <m/>
    <m/>
  </r>
  <r>
    <n v="1269"/>
    <s v="New North"/>
    <s v="Revenue"/>
    <s v="Line Item"/>
    <x v="0"/>
    <x v="36"/>
    <x v="36"/>
    <m/>
    <m/>
  </r>
  <r>
    <n v="1270"/>
    <s v="New North"/>
    <s v="Revenue"/>
    <s v="Line Item"/>
    <x v="0"/>
    <x v="37"/>
    <x v="37"/>
    <m/>
    <m/>
  </r>
  <r>
    <n v="1271"/>
    <s v="New North"/>
    <s v="Revenue"/>
    <s v="Line Item"/>
    <x v="0"/>
    <x v="38"/>
    <x v="38"/>
    <m/>
    <m/>
  </r>
  <r>
    <n v="1272"/>
    <s v="New North"/>
    <s v="Revenue"/>
    <s v="Line Item"/>
    <x v="0"/>
    <x v="39"/>
    <x v="39"/>
    <m/>
    <m/>
  </r>
  <r>
    <n v="1273"/>
    <s v="New North"/>
    <s v="Revenue"/>
    <s v="Line Item"/>
    <x v="0"/>
    <x v="40"/>
    <x v="40"/>
    <m/>
    <m/>
  </r>
  <r>
    <n v="1274"/>
    <s v="New North"/>
    <s v="Revenue"/>
    <s v="Line Item"/>
    <x v="0"/>
    <x v="41"/>
    <x v="41"/>
    <m/>
    <m/>
  </r>
  <r>
    <n v="1275"/>
    <s v="New North"/>
    <s v="Revenue"/>
    <s v="Total"/>
    <x v="0"/>
    <x v="42"/>
    <x v="42"/>
    <m/>
    <n v="160875"/>
  </r>
  <r>
    <n v="1276"/>
    <s v="New North"/>
    <s v="Revenue"/>
    <s v="Line Item"/>
    <x v="0"/>
    <x v="43"/>
    <x v="43"/>
    <m/>
    <m/>
  </r>
  <r>
    <n v="1277"/>
    <s v="New North"/>
    <s v="Revenue"/>
    <s v="Line Item"/>
    <x v="0"/>
    <x v="44"/>
    <x v="44"/>
    <m/>
    <m/>
  </r>
  <r>
    <n v="1278"/>
    <s v="New North"/>
    <s v="Revenue"/>
    <s v="Line Item"/>
    <x v="0"/>
    <x v="45"/>
    <x v="45"/>
    <m/>
    <m/>
  </r>
  <r>
    <n v="1279"/>
    <s v="New North"/>
    <s v="Revenue"/>
    <s v="Line Item"/>
    <x v="0"/>
    <x v="46"/>
    <x v="46"/>
    <m/>
    <m/>
  </r>
  <r>
    <n v="1280"/>
    <s v="New North"/>
    <s v="Revenue"/>
    <s v="Line Item"/>
    <x v="0"/>
    <x v="47"/>
    <x v="47"/>
    <m/>
    <m/>
  </r>
  <r>
    <n v="1281"/>
    <s v="New North"/>
    <s v="Revenue"/>
    <s v="Line Item"/>
    <x v="0"/>
    <x v="48"/>
    <x v="48"/>
    <m/>
    <m/>
  </r>
  <r>
    <n v="1282"/>
    <s v="New North"/>
    <s v="Revenue"/>
    <s v="Line Item"/>
    <x v="0"/>
    <x v="49"/>
    <x v="49"/>
    <m/>
    <m/>
  </r>
  <r>
    <n v="1283"/>
    <s v="New North"/>
    <s v="Revenue"/>
    <s v="Line Item"/>
    <x v="0"/>
    <x v="50"/>
    <x v="50"/>
    <m/>
    <m/>
  </r>
  <r>
    <n v="1284"/>
    <s v="New North"/>
    <s v="Revenue"/>
    <s v="Line Item"/>
    <x v="0"/>
    <x v="51"/>
    <x v="51"/>
    <m/>
    <m/>
  </r>
  <r>
    <n v="1285"/>
    <s v="New North"/>
    <s v="Revenue"/>
    <s v="Total"/>
    <x v="0"/>
    <x v="52"/>
    <x v="52"/>
    <m/>
    <n v="160875"/>
  </r>
  <r>
    <n v="1286"/>
    <s v="New North"/>
    <s v="Salary Expense"/>
    <s v="Line Item"/>
    <x v="1"/>
    <x v="53"/>
    <x v="53"/>
    <n v="0.625"/>
    <n v="56250"/>
  </r>
  <r>
    <n v="1287"/>
    <s v="New North"/>
    <s v="Salary Expense"/>
    <s v="Line Item"/>
    <x v="1"/>
    <x v="54"/>
    <x v="54"/>
    <m/>
    <m/>
  </r>
  <r>
    <n v="1288"/>
    <s v="New North"/>
    <s v="Salary Expense"/>
    <s v="Line Item"/>
    <x v="1"/>
    <x v="55"/>
    <x v="55"/>
    <m/>
    <m/>
  </r>
  <r>
    <n v="1289"/>
    <s v="New North"/>
    <s v="Salary Expense"/>
    <s v="Line Item"/>
    <x v="1"/>
    <x v="56"/>
    <x v="56"/>
    <m/>
    <m/>
  </r>
  <r>
    <n v="1290"/>
    <s v="New North"/>
    <s v="Salary Expense"/>
    <s v="Line Item"/>
    <x v="2"/>
    <x v="57"/>
    <x v="57"/>
    <m/>
    <m/>
  </r>
  <r>
    <n v="1291"/>
    <s v="New North"/>
    <s v="Salary Expense"/>
    <s v="Line Item"/>
    <x v="2"/>
    <x v="58"/>
    <x v="58"/>
    <m/>
    <m/>
  </r>
  <r>
    <n v="1292"/>
    <s v="New North"/>
    <s v="Salary Expense"/>
    <s v="Line Item"/>
    <x v="2"/>
    <x v="59"/>
    <x v="59"/>
    <m/>
    <m/>
  </r>
  <r>
    <n v="1293"/>
    <s v="New North"/>
    <s v="Salary Expense"/>
    <s v="Line Item"/>
    <x v="2"/>
    <x v="60"/>
    <x v="60"/>
    <m/>
    <m/>
  </r>
  <r>
    <n v="1294"/>
    <s v="New North"/>
    <s v="Salary Expense"/>
    <s v="Line Item"/>
    <x v="2"/>
    <x v="61"/>
    <x v="61"/>
    <m/>
    <m/>
  </r>
  <r>
    <n v="1295"/>
    <s v="New North"/>
    <s v="Salary Expense"/>
    <s v="Line Item"/>
    <x v="2"/>
    <x v="62"/>
    <x v="62"/>
    <m/>
    <m/>
  </r>
  <r>
    <n v="1296"/>
    <s v="New North"/>
    <s v="Salary Expense"/>
    <s v="Line Item"/>
    <x v="2"/>
    <x v="63"/>
    <x v="63"/>
    <m/>
    <m/>
  </r>
  <r>
    <n v="1297"/>
    <s v="New North"/>
    <s v="Salary Expense"/>
    <s v="Line Item"/>
    <x v="2"/>
    <x v="64"/>
    <x v="64"/>
    <m/>
    <m/>
  </r>
  <r>
    <n v="1298"/>
    <s v="New North"/>
    <s v="Salary Expense"/>
    <s v="Line Item"/>
    <x v="2"/>
    <x v="65"/>
    <x v="65"/>
    <m/>
    <m/>
  </r>
  <r>
    <n v="1299"/>
    <s v="New North"/>
    <s v="Salary Expense"/>
    <s v="Line Item"/>
    <x v="2"/>
    <x v="66"/>
    <x v="66"/>
    <m/>
    <m/>
  </r>
  <r>
    <n v="1300"/>
    <s v="New North"/>
    <s v="Salary Expense"/>
    <s v="Line Item"/>
    <x v="2"/>
    <x v="67"/>
    <x v="67"/>
    <m/>
    <m/>
  </r>
  <r>
    <n v="1301"/>
    <s v="New North"/>
    <s v="Salary Expense"/>
    <s v="Line Item"/>
    <x v="2"/>
    <x v="68"/>
    <x v="68"/>
    <m/>
    <m/>
  </r>
  <r>
    <n v="1302"/>
    <s v="New North"/>
    <s v="Salary Expense"/>
    <s v="Line Item"/>
    <x v="2"/>
    <x v="69"/>
    <x v="69"/>
    <m/>
    <m/>
  </r>
  <r>
    <n v="1303"/>
    <s v="New North"/>
    <s v="Salary Expense"/>
    <s v="Line Item"/>
    <x v="2"/>
    <x v="70"/>
    <x v="70"/>
    <m/>
    <m/>
  </r>
  <r>
    <n v="1304"/>
    <s v="New North"/>
    <s v="Salary Expense"/>
    <s v="Line Item"/>
    <x v="2"/>
    <x v="71"/>
    <x v="71"/>
    <m/>
    <m/>
  </r>
  <r>
    <n v="1305"/>
    <s v="New North"/>
    <s v="Salary Expense"/>
    <s v="Line Item"/>
    <x v="2"/>
    <x v="72"/>
    <x v="72"/>
    <m/>
    <m/>
  </r>
  <r>
    <n v="1306"/>
    <s v="New North"/>
    <s v="Salary Expense"/>
    <s v="Line Item"/>
    <x v="2"/>
    <x v="73"/>
    <x v="73"/>
    <m/>
    <m/>
  </r>
  <r>
    <n v="1307"/>
    <s v="New North"/>
    <s v="Salary Expense"/>
    <s v="Line Item"/>
    <x v="2"/>
    <x v="74"/>
    <x v="74"/>
    <m/>
    <m/>
  </r>
  <r>
    <n v="1308"/>
    <s v="New North"/>
    <s v="Salary Expense"/>
    <s v="Line Item"/>
    <x v="2"/>
    <x v="75"/>
    <x v="75"/>
    <m/>
    <m/>
  </r>
  <r>
    <n v="1309"/>
    <s v="New North"/>
    <s v="Salary Expense"/>
    <s v="Line Item"/>
    <x v="2"/>
    <x v="76"/>
    <x v="76"/>
    <m/>
    <m/>
  </r>
  <r>
    <n v="1310"/>
    <s v="New North"/>
    <s v="Salary Expense"/>
    <s v="Line Item"/>
    <x v="2"/>
    <x v="77"/>
    <x v="77"/>
    <m/>
    <m/>
  </r>
  <r>
    <n v="1311"/>
    <s v="New North"/>
    <s v="Salary Expense"/>
    <s v="Line Item"/>
    <x v="2"/>
    <x v="78"/>
    <x v="78"/>
    <m/>
    <m/>
  </r>
  <r>
    <n v="1312"/>
    <s v="New North"/>
    <s v="Salary Expense"/>
    <s v="Line Item"/>
    <x v="2"/>
    <x v="79"/>
    <x v="79"/>
    <m/>
    <m/>
  </r>
  <r>
    <n v="1313"/>
    <s v="New North"/>
    <s v="Salary Expense"/>
    <s v="Line Item"/>
    <x v="2"/>
    <x v="80"/>
    <x v="80"/>
    <m/>
    <m/>
  </r>
  <r>
    <n v="1314"/>
    <s v="New North"/>
    <s v="Salary Expense"/>
    <s v="Line Item"/>
    <x v="2"/>
    <x v="81"/>
    <x v="81"/>
    <m/>
    <m/>
  </r>
  <r>
    <n v="1315"/>
    <s v="New North"/>
    <s v="Salary Expense"/>
    <s v="Line Item"/>
    <x v="2"/>
    <x v="82"/>
    <x v="82"/>
    <m/>
    <m/>
  </r>
  <r>
    <n v="1316"/>
    <s v="New North"/>
    <s v="Salary Expense"/>
    <s v="Line Item"/>
    <x v="2"/>
    <x v="83"/>
    <x v="83"/>
    <m/>
    <m/>
  </r>
  <r>
    <n v="1317"/>
    <s v="New North"/>
    <s v="Salary Expense"/>
    <s v="Line Item"/>
    <x v="2"/>
    <x v="84"/>
    <x v="84"/>
    <m/>
    <m/>
  </r>
  <r>
    <n v="1318"/>
    <s v="New North"/>
    <s v="Salary Expense"/>
    <s v="Line Item"/>
    <x v="2"/>
    <x v="85"/>
    <x v="85"/>
    <m/>
    <m/>
  </r>
  <r>
    <n v="1319"/>
    <s v="New North"/>
    <s v="Salary Expense"/>
    <s v="Line Item"/>
    <x v="2"/>
    <x v="86"/>
    <x v="86"/>
    <n v="1.1499999999999999"/>
    <n v="33741"/>
  </r>
  <r>
    <n v="1320"/>
    <s v="New North"/>
    <s v="Salary Expense"/>
    <s v="Line Item"/>
    <x v="3"/>
    <x v="87"/>
    <x v="87"/>
    <m/>
    <m/>
  </r>
  <r>
    <n v="1321"/>
    <s v="New North"/>
    <s v="Salary Expense"/>
    <s v="Line Item"/>
    <x v="3"/>
    <x v="88"/>
    <x v="88"/>
    <m/>
    <m/>
  </r>
  <r>
    <n v="1322"/>
    <s v="New North"/>
    <s v="Salary Expense"/>
    <s v="Line Item"/>
    <x v="3"/>
    <x v="89"/>
    <x v="89"/>
    <m/>
    <m/>
  </r>
  <r>
    <n v="1323"/>
    <s v="New North"/>
    <s v="Salary Expense"/>
    <s v="Line Item"/>
    <x v="0"/>
    <x v="90"/>
    <x v="90"/>
    <s v="XXXXXX"/>
    <m/>
  </r>
  <r>
    <n v="1324"/>
    <s v="New North"/>
    <s v="Salary Expense"/>
    <s v="Total"/>
    <x v="0"/>
    <x v="91"/>
    <x v="91"/>
    <n v="1.7749999999999999"/>
    <n v="89991"/>
  </r>
  <r>
    <n v="1325"/>
    <s v="New North"/>
    <s v="Expense"/>
    <s v="Total"/>
    <x v="0"/>
    <x v="92"/>
    <x v="92"/>
    <n v="1.7749999999999999"/>
    <n v="89991"/>
  </r>
  <r>
    <n v="1326"/>
    <s v="New North"/>
    <s v="Expense"/>
    <s v="Line Item"/>
    <x v="0"/>
    <x v="93"/>
    <x v="93"/>
    <m/>
    <m/>
  </r>
  <r>
    <n v="1327"/>
    <s v="New North"/>
    <s v="Expense"/>
    <s v="Line Item"/>
    <x v="0"/>
    <x v="94"/>
    <x v="94"/>
    <m/>
    <m/>
  </r>
  <r>
    <n v="1328"/>
    <s v="New North"/>
    <s v="Expense"/>
    <s v="Line Item"/>
    <x v="0"/>
    <x v="95"/>
    <x v="95"/>
    <m/>
    <m/>
  </r>
  <r>
    <n v="1329"/>
    <s v="New North"/>
    <s v="Expense"/>
    <s v="Line Item"/>
    <x v="0"/>
    <x v="96"/>
    <x v="96"/>
    <m/>
    <m/>
  </r>
  <r>
    <n v="1330"/>
    <s v="New North"/>
    <s v="Expense"/>
    <s v="Total"/>
    <x v="0"/>
    <x v="97"/>
    <x v="97"/>
    <n v="0"/>
    <n v="0"/>
  </r>
  <r>
    <n v="1331"/>
    <s v="New North"/>
    <s v="Expense"/>
    <s v="Line Item"/>
    <x v="0"/>
    <x v="98"/>
    <x v="98"/>
    <m/>
    <m/>
  </r>
  <r>
    <n v="1332"/>
    <s v="New North"/>
    <s v="Expense"/>
    <s v="Total"/>
    <x v="0"/>
    <x v="99"/>
    <x v="99"/>
    <n v="1.7749999999999999"/>
    <n v="89991"/>
  </r>
  <r>
    <n v="1333"/>
    <s v="New North"/>
    <s v="Expense"/>
    <s v="Line Item"/>
    <x v="0"/>
    <x v="100"/>
    <x v="100"/>
    <m/>
    <n v="9835"/>
  </r>
  <r>
    <n v="1334"/>
    <s v="New North"/>
    <s v="Expense"/>
    <s v="Line Item"/>
    <x v="0"/>
    <x v="101"/>
    <x v="101"/>
    <m/>
    <n v="8643"/>
  </r>
  <r>
    <n v="1335"/>
    <s v="New North"/>
    <s v="Expense"/>
    <s v="Line Item"/>
    <x v="0"/>
    <x v="102"/>
    <x v="102"/>
    <m/>
    <m/>
  </r>
  <r>
    <n v="1336"/>
    <s v="New North"/>
    <s v="Expense"/>
    <s v="Total"/>
    <x v="0"/>
    <x v="103"/>
    <x v="103"/>
    <m/>
    <n v="108469"/>
  </r>
  <r>
    <n v="1337"/>
    <s v="New North"/>
    <s v="Expense"/>
    <s v="Line Item"/>
    <x v="0"/>
    <x v="104"/>
    <x v="104"/>
    <m/>
    <n v="12500"/>
  </r>
  <r>
    <n v="1338"/>
    <s v="New North"/>
    <s v="Expense"/>
    <s v="Line Item"/>
    <x v="0"/>
    <x v="105"/>
    <x v="105"/>
    <m/>
    <m/>
  </r>
  <r>
    <n v="1339"/>
    <s v="New North"/>
    <s v="Expense"/>
    <s v="Line Item"/>
    <x v="0"/>
    <x v="106"/>
    <x v="106"/>
    <m/>
    <n v="1160"/>
  </r>
  <r>
    <n v="1340"/>
    <s v="New North"/>
    <s v="Expense"/>
    <s v="Line Item"/>
    <x v="0"/>
    <x v="107"/>
    <x v="107"/>
    <m/>
    <m/>
  </r>
  <r>
    <n v="1341"/>
    <s v="New North"/>
    <s v="Expense"/>
    <s v="Total"/>
    <x v="0"/>
    <x v="108"/>
    <x v="108"/>
    <m/>
    <n v="13660"/>
  </r>
  <r>
    <n v="1342"/>
    <s v="New North"/>
    <s v="Expense"/>
    <s v="Line Item"/>
    <x v="0"/>
    <x v="109"/>
    <x v="109"/>
    <m/>
    <n v="5445"/>
  </r>
  <r>
    <n v="1343"/>
    <s v="New North"/>
    <s v="Expense"/>
    <s v="Line Item"/>
    <x v="0"/>
    <x v="110"/>
    <x v="110"/>
    <m/>
    <m/>
  </r>
  <r>
    <n v="1344"/>
    <s v="New North"/>
    <s v="Expense"/>
    <s v="Line Item"/>
    <x v="0"/>
    <x v="111"/>
    <x v="111"/>
    <m/>
    <n v="1150"/>
  </r>
  <r>
    <n v="1345"/>
    <s v="New North"/>
    <s v="Expense"/>
    <s v="Line Item"/>
    <x v="0"/>
    <x v="112"/>
    <x v="112"/>
    <m/>
    <m/>
  </r>
  <r>
    <n v="1346"/>
    <s v="New North"/>
    <s v="Expense"/>
    <s v="Line Item"/>
    <x v="0"/>
    <x v="113"/>
    <x v="113"/>
    <m/>
    <m/>
  </r>
  <r>
    <n v="1347"/>
    <s v="New North"/>
    <s v="Expense"/>
    <s v="Line Item"/>
    <x v="0"/>
    <x v="114"/>
    <x v="114"/>
    <m/>
    <n v="6027"/>
  </r>
  <r>
    <n v="1348"/>
    <s v="New North"/>
    <s v="Expense"/>
    <s v="Line Item"/>
    <x v="0"/>
    <x v="115"/>
    <x v="115"/>
    <m/>
    <n v="1868"/>
  </r>
  <r>
    <n v="1349"/>
    <s v="New North"/>
    <s v="Expense"/>
    <s v="Line Item"/>
    <x v="0"/>
    <x v="116"/>
    <x v="116"/>
    <m/>
    <n v="746"/>
  </r>
  <r>
    <n v="1350"/>
    <s v="New North"/>
    <s v="Expense"/>
    <s v="Line Item"/>
    <x v="0"/>
    <x v="117"/>
    <x v="117"/>
    <m/>
    <n v="234"/>
  </r>
  <r>
    <n v="1351"/>
    <s v="New North"/>
    <s v="Expense"/>
    <s v="Line Item"/>
    <x v="0"/>
    <x v="118"/>
    <x v="118"/>
    <m/>
    <m/>
  </r>
  <r>
    <n v="1352"/>
    <s v="New North"/>
    <s v="Expense"/>
    <s v="Line Item"/>
    <x v="0"/>
    <x v="119"/>
    <x v="119"/>
    <m/>
    <m/>
  </r>
  <r>
    <n v="1353"/>
    <s v="New North"/>
    <s v="Expense"/>
    <s v="Line Item"/>
    <x v="0"/>
    <x v="120"/>
    <x v="120"/>
    <m/>
    <m/>
  </r>
  <r>
    <n v="1354"/>
    <s v="New North"/>
    <s v="Expense"/>
    <s v="Line Item"/>
    <x v="0"/>
    <x v="121"/>
    <x v="121"/>
    <m/>
    <n v="2587"/>
  </r>
  <r>
    <n v="1355"/>
    <s v="New North"/>
    <s v="Expense"/>
    <s v="Line Item"/>
    <x v="0"/>
    <x v="122"/>
    <x v="122"/>
    <m/>
    <m/>
  </r>
  <r>
    <n v="1356"/>
    <s v="New North"/>
    <s v="Expense"/>
    <s v="Line Item"/>
    <x v="0"/>
    <x v="123"/>
    <x v="123"/>
    <m/>
    <m/>
  </r>
  <r>
    <n v="1357"/>
    <s v="New North"/>
    <s v="Expense"/>
    <s v="Line Item"/>
    <x v="0"/>
    <x v="124"/>
    <x v="124"/>
    <m/>
    <n v="2736"/>
  </r>
  <r>
    <n v="1358"/>
    <s v="New North"/>
    <s v="Expense"/>
    <s v="Line Item"/>
    <x v="0"/>
    <x v="125"/>
    <x v="125"/>
    <m/>
    <m/>
  </r>
  <r>
    <n v="1359"/>
    <s v="New North"/>
    <s v="Expense"/>
    <s v="Line Item"/>
    <x v="0"/>
    <x v="126"/>
    <x v="126"/>
    <m/>
    <m/>
  </r>
  <r>
    <n v="1360"/>
    <s v="New North"/>
    <s v="Expense"/>
    <s v="Total"/>
    <x v="0"/>
    <x v="127"/>
    <x v="127"/>
    <m/>
    <n v="20793"/>
  </r>
  <r>
    <n v="1361"/>
    <s v="New North"/>
    <s v="Expense"/>
    <s v="Line Item"/>
    <x v="0"/>
    <x v="128"/>
    <x v="128"/>
    <m/>
    <m/>
  </r>
  <r>
    <n v="1362"/>
    <s v="New North"/>
    <s v="Expense"/>
    <s v="Line Item"/>
    <x v="0"/>
    <x v="129"/>
    <x v="129"/>
    <m/>
    <m/>
  </r>
  <r>
    <n v="1363"/>
    <s v="New North"/>
    <s v="Expense"/>
    <s v="Line Item"/>
    <x v="0"/>
    <x v="130"/>
    <x v="130"/>
    <m/>
    <m/>
  </r>
  <r>
    <n v="1364"/>
    <s v="New North"/>
    <s v="Expense"/>
    <s v="Line Item"/>
    <x v="0"/>
    <x v="131"/>
    <x v="131"/>
    <m/>
    <n v="4026"/>
  </r>
  <r>
    <n v="1365"/>
    <s v="New North"/>
    <s v="Expense"/>
    <s v="Line Item"/>
    <x v="0"/>
    <x v="132"/>
    <x v="132"/>
    <m/>
    <m/>
  </r>
  <r>
    <n v="1366"/>
    <s v="New North"/>
    <s v="Expense"/>
    <s v="Line Item"/>
    <x v="0"/>
    <x v="133"/>
    <x v="133"/>
    <m/>
    <m/>
  </r>
  <r>
    <n v="1367"/>
    <s v="New North"/>
    <s v="Expense"/>
    <s v="Total"/>
    <x v="0"/>
    <x v="134"/>
    <x v="134"/>
    <m/>
    <n v="4026"/>
  </r>
  <r>
    <n v="1368"/>
    <s v="New North"/>
    <s v="Expense"/>
    <s v="Line Item"/>
    <x v="0"/>
    <x v="135"/>
    <x v="135"/>
    <m/>
    <n v="14820.956142914803"/>
  </r>
  <r>
    <n v="1369"/>
    <s v="New North"/>
    <s v="Expense"/>
    <s v="Total"/>
    <x v="0"/>
    <x v="136"/>
    <x v="136"/>
    <m/>
    <n v="161768.9561429148"/>
  </r>
  <r>
    <n v="1370"/>
    <s v="New North"/>
    <s v="Expense"/>
    <s v="Line Item"/>
    <x v="0"/>
    <x v="137"/>
    <x v="137"/>
    <m/>
    <m/>
  </r>
  <r>
    <n v="1371"/>
    <s v="New North"/>
    <s v="Expense"/>
    <s v="Line Item"/>
    <x v="0"/>
    <x v="138"/>
    <x v="138"/>
    <m/>
    <m/>
  </r>
  <r>
    <n v="1372"/>
    <s v="New North"/>
    <s v="Expense"/>
    <s v="Total"/>
    <x v="0"/>
    <x v="139"/>
    <x v="139"/>
    <m/>
    <n v="161768.9561429148"/>
  </r>
  <r>
    <n v="1373"/>
    <s v="New North"/>
    <s v="Expense"/>
    <s v="Total"/>
    <x v="0"/>
    <x v="140"/>
    <x v="140"/>
    <m/>
    <n v="160875"/>
  </r>
  <r>
    <n v="1374"/>
    <s v="New North"/>
    <s v="Expense"/>
    <s v="Line Item"/>
    <x v="0"/>
    <x v="141"/>
    <x v="141"/>
    <m/>
    <n v="-893.9561429148016"/>
  </r>
  <r>
    <n v="1375"/>
    <s v="New North"/>
    <s v="Non-Reimbursable"/>
    <s v="Line Item"/>
    <x v="0"/>
    <x v="142"/>
    <x v="142"/>
    <m/>
    <m/>
  </r>
  <r>
    <n v="1376"/>
    <s v="New North"/>
    <s v="Non-Reimbursable"/>
    <s v="Line Item"/>
    <x v="0"/>
    <x v="143"/>
    <x v="143"/>
    <m/>
    <m/>
  </r>
  <r>
    <n v="1377"/>
    <s v="New North"/>
    <s v="Non-Reimbursable"/>
    <s v="Line Item"/>
    <x v="0"/>
    <x v="144"/>
    <x v="144"/>
    <m/>
    <m/>
  </r>
  <r>
    <n v="1378"/>
    <s v="New North"/>
    <s v="Non-Reimbursable"/>
    <s v="Line Item"/>
    <x v="0"/>
    <x v="145"/>
    <x v="145"/>
    <m/>
    <m/>
  </r>
  <r>
    <n v="1379"/>
    <s v="New North"/>
    <s v="Non-Reimbursable"/>
    <s v="Line Item"/>
    <x v="0"/>
    <x v="146"/>
    <x v="146"/>
    <m/>
    <m/>
  </r>
  <r>
    <n v="1380"/>
    <s v="New North"/>
    <s v="Non-Reimbursable"/>
    <s v="Line Item"/>
    <x v="0"/>
    <x v="147"/>
    <x v="147"/>
    <m/>
    <m/>
  </r>
  <r>
    <n v="1381"/>
    <s v="New North"/>
    <s v="Non-Reimbursable"/>
    <s v="Line Item"/>
    <x v="0"/>
    <x v="148"/>
    <x v="148"/>
    <m/>
    <m/>
  </r>
  <r>
    <n v="1382"/>
    <s v="New North"/>
    <s v="Non-Reimbursable"/>
    <s v="Total"/>
    <x v="0"/>
    <x v="149"/>
    <x v="149"/>
    <m/>
    <n v="0"/>
  </r>
  <r>
    <n v="1383"/>
    <s v="New North"/>
    <s v="Non-Reimbursable"/>
    <s v="Total"/>
    <x v="0"/>
    <x v="150"/>
    <x v="150"/>
    <m/>
    <n v="0"/>
  </r>
  <r>
    <n v="1384"/>
    <s v="New North"/>
    <s v="Non-Reimbursable"/>
    <s v="Line Item"/>
    <x v="0"/>
    <x v="151"/>
    <x v="151"/>
    <m/>
    <n v="0"/>
  </r>
  <r>
    <n v="1385"/>
    <s v="New North"/>
    <s v="Non-Reimbursable"/>
    <s v="Line Item"/>
    <x v="0"/>
    <x v="152"/>
    <x v="152"/>
    <m/>
    <m/>
  </r>
  <r>
    <n v="1386"/>
    <s v="New North"/>
    <s v="Non-Reimbursable"/>
    <s v="Line Item"/>
    <x v="0"/>
    <x v="153"/>
    <x v="153"/>
    <m/>
    <n v="0"/>
  </r>
  <r>
    <n v="1387"/>
    <s v="New North"/>
    <s v="Revenue"/>
    <s v="Line Item"/>
    <x v="0"/>
    <x v="0"/>
    <x v="0"/>
    <m/>
    <m/>
  </r>
  <r>
    <n v="1388"/>
    <s v="New North"/>
    <s v="Revenue"/>
    <s v="Line Item"/>
    <x v="0"/>
    <x v="1"/>
    <x v="1"/>
    <m/>
    <m/>
  </r>
  <r>
    <n v="1389"/>
    <s v="New North"/>
    <s v="Revenue"/>
    <s v="Line Item"/>
    <x v="0"/>
    <x v="2"/>
    <x v="2"/>
    <m/>
    <m/>
  </r>
  <r>
    <n v="1390"/>
    <s v="New North"/>
    <s v="Revenue"/>
    <s v="Total"/>
    <x v="0"/>
    <x v="3"/>
    <x v="3"/>
    <m/>
    <n v="0"/>
  </r>
  <r>
    <n v="1391"/>
    <s v="New North"/>
    <s v="Revenue"/>
    <s v="Line Item"/>
    <x v="0"/>
    <x v="4"/>
    <x v="4"/>
    <m/>
    <m/>
  </r>
  <r>
    <n v="1392"/>
    <s v="New North"/>
    <s v="Revenue"/>
    <s v="Line Item"/>
    <x v="0"/>
    <x v="5"/>
    <x v="5"/>
    <m/>
    <m/>
  </r>
  <r>
    <n v="1393"/>
    <s v="New North"/>
    <s v="Revenue"/>
    <s v="Total"/>
    <x v="0"/>
    <x v="6"/>
    <x v="6"/>
    <m/>
    <n v="0"/>
  </r>
  <r>
    <n v="1394"/>
    <s v="New North"/>
    <s v="Revenue"/>
    <s v="Line Item"/>
    <x v="0"/>
    <x v="7"/>
    <x v="7"/>
    <m/>
    <m/>
  </r>
  <r>
    <n v="1395"/>
    <s v="New North"/>
    <s v="Revenue"/>
    <s v="Line Item"/>
    <x v="0"/>
    <x v="8"/>
    <x v="8"/>
    <m/>
    <m/>
  </r>
  <r>
    <n v="1396"/>
    <s v="New North"/>
    <s v="Revenue"/>
    <s v="Line Item"/>
    <x v="0"/>
    <x v="9"/>
    <x v="9"/>
    <m/>
    <m/>
  </r>
  <r>
    <n v="1397"/>
    <s v="New North"/>
    <s v="Revenue"/>
    <s v="Line Item"/>
    <x v="0"/>
    <x v="10"/>
    <x v="10"/>
    <m/>
    <n v="257932"/>
  </r>
  <r>
    <n v="1398"/>
    <s v="New North"/>
    <s v="Revenue"/>
    <s v="Line Item"/>
    <x v="0"/>
    <x v="11"/>
    <x v="11"/>
    <m/>
    <m/>
  </r>
  <r>
    <n v="1399"/>
    <s v="New North"/>
    <s v="Revenue"/>
    <s v="Line Item"/>
    <x v="0"/>
    <x v="12"/>
    <x v="12"/>
    <m/>
    <m/>
  </r>
  <r>
    <n v="1400"/>
    <s v="New North"/>
    <s v="Revenue"/>
    <s v="Line Item"/>
    <x v="0"/>
    <x v="13"/>
    <x v="13"/>
    <m/>
    <m/>
  </r>
  <r>
    <n v="1401"/>
    <s v="New North"/>
    <s v="Revenue"/>
    <s v="Line Item"/>
    <x v="0"/>
    <x v="14"/>
    <x v="14"/>
    <m/>
    <m/>
  </r>
  <r>
    <n v="1402"/>
    <s v="New North"/>
    <s v="Revenue"/>
    <s v="Line Item"/>
    <x v="0"/>
    <x v="15"/>
    <x v="15"/>
    <m/>
    <m/>
  </r>
  <r>
    <n v="1403"/>
    <s v="New North"/>
    <s v="Revenue"/>
    <s v="Line Item"/>
    <x v="0"/>
    <x v="16"/>
    <x v="16"/>
    <m/>
    <m/>
  </r>
  <r>
    <n v="1404"/>
    <s v="New North"/>
    <s v="Revenue"/>
    <s v="Line Item"/>
    <x v="0"/>
    <x v="17"/>
    <x v="17"/>
    <m/>
    <m/>
  </r>
  <r>
    <n v="1405"/>
    <s v="New North"/>
    <s v="Revenue"/>
    <s v="Line Item"/>
    <x v="0"/>
    <x v="18"/>
    <x v="18"/>
    <m/>
    <m/>
  </r>
  <r>
    <n v="1406"/>
    <s v="New North"/>
    <s v="Revenue"/>
    <s v="Line Item"/>
    <x v="0"/>
    <x v="19"/>
    <x v="19"/>
    <m/>
    <m/>
  </r>
  <r>
    <n v="1407"/>
    <s v="New North"/>
    <s v="Revenue"/>
    <s v="Line Item"/>
    <x v="0"/>
    <x v="20"/>
    <x v="20"/>
    <m/>
    <m/>
  </r>
  <r>
    <n v="1408"/>
    <s v="New North"/>
    <s v="Revenue"/>
    <s v="Line Item"/>
    <x v="0"/>
    <x v="21"/>
    <x v="21"/>
    <m/>
    <m/>
  </r>
  <r>
    <n v="1409"/>
    <s v="New North"/>
    <s v="Revenue"/>
    <s v="Line Item"/>
    <x v="0"/>
    <x v="22"/>
    <x v="22"/>
    <m/>
    <m/>
  </r>
  <r>
    <n v="1410"/>
    <s v="New North"/>
    <s v="Revenue"/>
    <s v="Line Item"/>
    <x v="0"/>
    <x v="23"/>
    <x v="23"/>
    <m/>
    <m/>
  </r>
  <r>
    <n v="1411"/>
    <s v="New North"/>
    <s v="Revenue"/>
    <s v="Line Item"/>
    <x v="0"/>
    <x v="24"/>
    <x v="24"/>
    <m/>
    <m/>
  </r>
  <r>
    <n v="1412"/>
    <s v="New North"/>
    <s v="Revenue"/>
    <s v="Line Item"/>
    <x v="0"/>
    <x v="25"/>
    <x v="25"/>
    <m/>
    <m/>
  </r>
  <r>
    <n v="1413"/>
    <s v="New North"/>
    <s v="Revenue"/>
    <s v="Line Item"/>
    <x v="0"/>
    <x v="26"/>
    <x v="26"/>
    <m/>
    <m/>
  </r>
  <r>
    <n v="1414"/>
    <s v="New North"/>
    <s v="Revenue"/>
    <s v="Line Item"/>
    <x v="0"/>
    <x v="27"/>
    <x v="27"/>
    <m/>
    <m/>
  </r>
  <r>
    <n v="1415"/>
    <s v="New North"/>
    <s v="Revenue"/>
    <s v="Line Item"/>
    <x v="0"/>
    <x v="28"/>
    <x v="28"/>
    <m/>
    <m/>
  </r>
  <r>
    <n v="1416"/>
    <s v="New North"/>
    <s v="Revenue"/>
    <s v="Line Item"/>
    <x v="0"/>
    <x v="29"/>
    <x v="29"/>
    <m/>
    <m/>
  </r>
  <r>
    <n v="1417"/>
    <s v="New North"/>
    <s v="Revenue"/>
    <s v="Line Item"/>
    <x v="0"/>
    <x v="30"/>
    <x v="30"/>
    <m/>
    <m/>
  </r>
  <r>
    <n v="1418"/>
    <s v="New North"/>
    <s v="Revenue"/>
    <s v="Line Item"/>
    <x v="0"/>
    <x v="31"/>
    <x v="31"/>
    <m/>
    <m/>
  </r>
  <r>
    <n v="1419"/>
    <s v="New North"/>
    <s v="Revenue"/>
    <s v="Line Item"/>
    <x v="0"/>
    <x v="32"/>
    <x v="32"/>
    <m/>
    <m/>
  </r>
  <r>
    <n v="1420"/>
    <s v="New North"/>
    <s v="Revenue"/>
    <s v="Line Item"/>
    <x v="0"/>
    <x v="33"/>
    <x v="33"/>
    <m/>
    <m/>
  </r>
  <r>
    <n v="1421"/>
    <s v="New North"/>
    <s v="Revenue"/>
    <s v="Line Item"/>
    <x v="0"/>
    <x v="34"/>
    <x v="34"/>
    <m/>
    <m/>
  </r>
  <r>
    <n v="1422"/>
    <s v="New North"/>
    <s v="Revenue"/>
    <s v="Line Item"/>
    <x v="0"/>
    <x v="35"/>
    <x v="35"/>
    <m/>
    <m/>
  </r>
  <r>
    <n v="1423"/>
    <s v="New North"/>
    <s v="Revenue"/>
    <s v="Line Item"/>
    <x v="0"/>
    <x v="36"/>
    <x v="36"/>
    <m/>
    <m/>
  </r>
  <r>
    <n v="1424"/>
    <s v="New North"/>
    <s v="Revenue"/>
    <s v="Line Item"/>
    <x v="0"/>
    <x v="37"/>
    <x v="37"/>
    <m/>
    <m/>
  </r>
  <r>
    <n v="1425"/>
    <s v="New North"/>
    <s v="Revenue"/>
    <s v="Line Item"/>
    <x v="0"/>
    <x v="38"/>
    <x v="38"/>
    <m/>
    <m/>
  </r>
  <r>
    <n v="1426"/>
    <s v="New North"/>
    <s v="Revenue"/>
    <s v="Line Item"/>
    <x v="0"/>
    <x v="39"/>
    <x v="39"/>
    <m/>
    <m/>
  </r>
  <r>
    <n v="1427"/>
    <s v="New North"/>
    <s v="Revenue"/>
    <s v="Line Item"/>
    <x v="0"/>
    <x v="40"/>
    <x v="40"/>
    <m/>
    <m/>
  </r>
  <r>
    <n v="1428"/>
    <s v="New North"/>
    <s v="Revenue"/>
    <s v="Line Item"/>
    <x v="0"/>
    <x v="41"/>
    <x v="41"/>
    <m/>
    <m/>
  </r>
  <r>
    <n v="1429"/>
    <s v="New North"/>
    <s v="Revenue"/>
    <s v="Total"/>
    <x v="0"/>
    <x v="42"/>
    <x v="42"/>
    <m/>
    <n v="257932"/>
  </r>
  <r>
    <n v="1430"/>
    <s v="New North"/>
    <s v="Revenue"/>
    <s v="Line Item"/>
    <x v="0"/>
    <x v="43"/>
    <x v="43"/>
    <m/>
    <m/>
  </r>
  <r>
    <n v="1431"/>
    <s v="New North"/>
    <s v="Revenue"/>
    <s v="Line Item"/>
    <x v="0"/>
    <x v="44"/>
    <x v="44"/>
    <m/>
    <m/>
  </r>
  <r>
    <n v="1432"/>
    <s v="New North"/>
    <s v="Revenue"/>
    <s v="Line Item"/>
    <x v="0"/>
    <x v="45"/>
    <x v="45"/>
    <m/>
    <m/>
  </r>
  <r>
    <n v="1433"/>
    <s v="New North"/>
    <s v="Revenue"/>
    <s v="Line Item"/>
    <x v="0"/>
    <x v="46"/>
    <x v="46"/>
    <m/>
    <m/>
  </r>
  <r>
    <n v="1434"/>
    <s v="New North"/>
    <s v="Revenue"/>
    <s v="Line Item"/>
    <x v="0"/>
    <x v="47"/>
    <x v="47"/>
    <m/>
    <m/>
  </r>
  <r>
    <n v="1435"/>
    <s v="New North"/>
    <s v="Revenue"/>
    <s v="Line Item"/>
    <x v="0"/>
    <x v="48"/>
    <x v="48"/>
    <m/>
    <m/>
  </r>
  <r>
    <n v="1436"/>
    <s v="New North"/>
    <s v="Revenue"/>
    <s v="Line Item"/>
    <x v="0"/>
    <x v="49"/>
    <x v="49"/>
    <m/>
    <m/>
  </r>
  <r>
    <n v="1437"/>
    <s v="New North"/>
    <s v="Revenue"/>
    <s v="Line Item"/>
    <x v="0"/>
    <x v="50"/>
    <x v="50"/>
    <m/>
    <m/>
  </r>
  <r>
    <n v="1438"/>
    <s v="New North"/>
    <s v="Revenue"/>
    <s v="Line Item"/>
    <x v="0"/>
    <x v="51"/>
    <x v="51"/>
    <m/>
    <m/>
  </r>
  <r>
    <n v="1439"/>
    <s v="New North"/>
    <s v="Revenue"/>
    <s v="Total"/>
    <x v="0"/>
    <x v="52"/>
    <x v="52"/>
    <m/>
    <n v="257932"/>
  </r>
  <r>
    <n v="1440"/>
    <s v="New North"/>
    <s v="Salary Expense"/>
    <s v="Line Item"/>
    <x v="1"/>
    <x v="53"/>
    <x v="53"/>
    <n v="0.15"/>
    <n v="13050"/>
  </r>
  <r>
    <n v="1441"/>
    <s v="New North"/>
    <s v="Salary Expense"/>
    <s v="Line Item"/>
    <x v="1"/>
    <x v="54"/>
    <x v="54"/>
    <m/>
    <m/>
  </r>
  <r>
    <n v="1442"/>
    <s v="New North"/>
    <s v="Salary Expense"/>
    <s v="Line Item"/>
    <x v="1"/>
    <x v="55"/>
    <x v="55"/>
    <m/>
    <m/>
  </r>
  <r>
    <n v="1443"/>
    <s v="New North"/>
    <s v="Salary Expense"/>
    <s v="Line Item"/>
    <x v="1"/>
    <x v="56"/>
    <x v="56"/>
    <n v="0.8"/>
    <n v="50000"/>
  </r>
  <r>
    <n v="1444"/>
    <s v="New North"/>
    <s v="Salary Expense"/>
    <s v="Line Item"/>
    <x v="2"/>
    <x v="57"/>
    <x v="57"/>
    <m/>
    <m/>
  </r>
  <r>
    <n v="1445"/>
    <s v="New North"/>
    <s v="Salary Expense"/>
    <s v="Line Item"/>
    <x v="2"/>
    <x v="58"/>
    <x v="58"/>
    <m/>
    <m/>
  </r>
  <r>
    <n v="1446"/>
    <s v="New North"/>
    <s v="Salary Expense"/>
    <s v="Line Item"/>
    <x v="2"/>
    <x v="59"/>
    <x v="59"/>
    <m/>
    <m/>
  </r>
  <r>
    <n v="1447"/>
    <s v="New North"/>
    <s v="Salary Expense"/>
    <s v="Line Item"/>
    <x v="2"/>
    <x v="60"/>
    <x v="60"/>
    <m/>
    <m/>
  </r>
  <r>
    <n v="1448"/>
    <s v="New North"/>
    <s v="Salary Expense"/>
    <s v="Line Item"/>
    <x v="2"/>
    <x v="61"/>
    <x v="61"/>
    <m/>
    <m/>
  </r>
  <r>
    <n v="1449"/>
    <s v="New North"/>
    <s v="Salary Expense"/>
    <s v="Line Item"/>
    <x v="2"/>
    <x v="62"/>
    <x v="62"/>
    <m/>
    <m/>
  </r>
  <r>
    <n v="1450"/>
    <s v="New North"/>
    <s v="Salary Expense"/>
    <s v="Line Item"/>
    <x v="2"/>
    <x v="63"/>
    <x v="63"/>
    <m/>
    <m/>
  </r>
  <r>
    <n v="1451"/>
    <s v="New North"/>
    <s v="Salary Expense"/>
    <s v="Line Item"/>
    <x v="2"/>
    <x v="64"/>
    <x v="64"/>
    <m/>
    <m/>
  </r>
  <r>
    <n v="1452"/>
    <s v="New North"/>
    <s v="Salary Expense"/>
    <s v="Line Item"/>
    <x v="2"/>
    <x v="65"/>
    <x v="65"/>
    <m/>
    <m/>
  </r>
  <r>
    <n v="1453"/>
    <s v="New North"/>
    <s v="Salary Expense"/>
    <s v="Line Item"/>
    <x v="2"/>
    <x v="66"/>
    <x v="66"/>
    <m/>
    <m/>
  </r>
  <r>
    <n v="1454"/>
    <s v="New North"/>
    <s v="Salary Expense"/>
    <s v="Line Item"/>
    <x v="2"/>
    <x v="67"/>
    <x v="67"/>
    <m/>
    <m/>
  </r>
  <r>
    <n v="1455"/>
    <s v="New North"/>
    <s v="Salary Expense"/>
    <s v="Line Item"/>
    <x v="2"/>
    <x v="68"/>
    <x v="68"/>
    <m/>
    <m/>
  </r>
  <r>
    <n v="1456"/>
    <s v="New North"/>
    <s v="Salary Expense"/>
    <s v="Line Item"/>
    <x v="2"/>
    <x v="69"/>
    <x v="69"/>
    <m/>
    <m/>
  </r>
  <r>
    <n v="1457"/>
    <s v="New North"/>
    <s v="Salary Expense"/>
    <s v="Line Item"/>
    <x v="2"/>
    <x v="70"/>
    <x v="70"/>
    <m/>
    <m/>
  </r>
  <r>
    <n v="1458"/>
    <s v="New North"/>
    <s v="Salary Expense"/>
    <s v="Line Item"/>
    <x v="2"/>
    <x v="71"/>
    <x v="71"/>
    <m/>
    <m/>
  </r>
  <r>
    <n v="1459"/>
    <s v="New North"/>
    <s v="Salary Expense"/>
    <s v="Line Item"/>
    <x v="2"/>
    <x v="72"/>
    <x v="72"/>
    <m/>
    <m/>
  </r>
  <r>
    <n v="1460"/>
    <s v="New North"/>
    <s v="Salary Expense"/>
    <s v="Line Item"/>
    <x v="2"/>
    <x v="73"/>
    <x v="73"/>
    <m/>
    <m/>
  </r>
  <r>
    <n v="1461"/>
    <s v="New North"/>
    <s v="Salary Expense"/>
    <s v="Line Item"/>
    <x v="2"/>
    <x v="74"/>
    <x v="74"/>
    <m/>
    <m/>
  </r>
  <r>
    <n v="1462"/>
    <s v="New North"/>
    <s v="Salary Expense"/>
    <s v="Line Item"/>
    <x v="2"/>
    <x v="75"/>
    <x v="75"/>
    <m/>
    <m/>
  </r>
  <r>
    <n v="1463"/>
    <s v="New North"/>
    <s v="Salary Expense"/>
    <s v="Line Item"/>
    <x v="2"/>
    <x v="76"/>
    <x v="76"/>
    <m/>
    <m/>
  </r>
  <r>
    <n v="1464"/>
    <s v="New North"/>
    <s v="Salary Expense"/>
    <s v="Line Item"/>
    <x v="2"/>
    <x v="77"/>
    <x v="77"/>
    <m/>
    <m/>
  </r>
  <r>
    <n v="1465"/>
    <s v="New North"/>
    <s v="Salary Expense"/>
    <s v="Line Item"/>
    <x v="2"/>
    <x v="78"/>
    <x v="78"/>
    <m/>
    <m/>
  </r>
  <r>
    <n v="1466"/>
    <s v="New North"/>
    <s v="Salary Expense"/>
    <s v="Line Item"/>
    <x v="2"/>
    <x v="79"/>
    <x v="79"/>
    <m/>
    <m/>
  </r>
  <r>
    <n v="1467"/>
    <s v="New North"/>
    <s v="Salary Expense"/>
    <s v="Line Item"/>
    <x v="2"/>
    <x v="80"/>
    <x v="80"/>
    <m/>
    <m/>
  </r>
  <r>
    <n v="1468"/>
    <s v="New North"/>
    <s v="Salary Expense"/>
    <s v="Line Item"/>
    <x v="2"/>
    <x v="81"/>
    <x v="81"/>
    <m/>
    <m/>
  </r>
  <r>
    <n v="1469"/>
    <s v="New North"/>
    <s v="Salary Expense"/>
    <s v="Line Item"/>
    <x v="2"/>
    <x v="82"/>
    <x v="82"/>
    <m/>
    <m/>
  </r>
  <r>
    <n v="1470"/>
    <s v="New North"/>
    <s v="Salary Expense"/>
    <s v="Line Item"/>
    <x v="2"/>
    <x v="83"/>
    <x v="83"/>
    <m/>
    <m/>
  </r>
  <r>
    <n v="1471"/>
    <s v="New North"/>
    <s v="Salary Expense"/>
    <s v="Line Item"/>
    <x v="2"/>
    <x v="84"/>
    <x v="84"/>
    <m/>
    <m/>
  </r>
  <r>
    <n v="1472"/>
    <s v="New North"/>
    <s v="Salary Expense"/>
    <s v="Line Item"/>
    <x v="2"/>
    <x v="85"/>
    <x v="85"/>
    <m/>
    <m/>
  </r>
  <r>
    <n v="1473"/>
    <s v="New North"/>
    <s v="Salary Expense"/>
    <s v="Line Item"/>
    <x v="2"/>
    <x v="86"/>
    <x v="86"/>
    <n v="2"/>
    <n v="64978"/>
  </r>
  <r>
    <n v="1474"/>
    <s v="New North"/>
    <s v="Salary Expense"/>
    <s v="Line Item"/>
    <x v="3"/>
    <x v="87"/>
    <x v="87"/>
    <m/>
    <m/>
  </r>
  <r>
    <n v="1475"/>
    <s v="New North"/>
    <s v="Salary Expense"/>
    <s v="Line Item"/>
    <x v="3"/>
    <x v="88"/>
    <x v="88"/>
    <m/>
    <m/>
  </r>
  <r>
    <n v="1476"/>
    <s v="New North"/>
    <s v="Salary Expense"/>
    <s v="Line Item"/>
    <x v="3"/>
    <x v="89"/>
    <x v="89"/>
    <m/>
    <m/>
  </r>
  <r>
    <n v="1477"/>
    <s v="New North"/>
    <s v="Salary Expense"/>
    <s v="Line Item"/>
    <x v="0"/>
    <x v="90"/>
    <x v="90"/>
    <s v="XXXXXX"/>
    <m/>
  </r>
  <r>
    <n v="1478"/>
    <s v="New North"/>
    <s v="Salary Expense"/>
    <s v="Total"/>
    <x v="0"/>
    <x v="91"/>
    <x v="91"/>
    <n v="2.95"/>
    <n v="128028"/>
  </r>
  <r>
    <n v="1479"/>
    <s v="New North"/>
    <s v="Expense"/>
    <s v="Total"/>
    <x v="0"/>
    <x v="92"/>
    <x v="92"/>
    <n v="2.95"/>
    <n v="128028"/>
  </r>
  <r>
    <n v="1480"/>
    <s v="New North"/>
    <s v="Expense"/>
    <s v="Line Item"/>
    <x v="0"/>
    <x v="93"/>
    <x v="93"/>
    <m/>
    <m/>
  </r>
  <r>
    <n v="1481"/>
    <s v="New North"/>
    <s v="Expense"/>
    <s v="Line Item"/>
    <x v="0"/>
    <x v="94"/>
    <x v="94"/>
    <m/>
    <m/>
  </r>
  <r>
    <n v="1482"/>
    <s v="New North"/>
    <s v="Expense"/>
    <s v="Line Item"/>
    <x v="0"/>
    <x v="95"/>
    <x v="95"/>
    <m/>
    <m/>
  </r>
  <r>
    <n v="1483"/>
    <s v="New North"/>
    <s v="Expense"/>
    <s v="Line Item"/>
    <x v="0"/>
    <x v="96"/>
    <x v="96"/>
    <m/>
    <m/>
  </r>
  <r>
    <n v="1484"/>
    <s v="New North"/>
    <s v="Expense"/>
    <s v="Total"/>
    <x v="0"/>
    <x v="97"/>
    <x v="97"/>
    <n v="0"/>
    <n v="0"/>
  </r>
  <r>
    <n v="1485"/>
    <s v="New North"/>
    <s v="Expense"/>
    <s v="Line Item"/>
    <x v="0"/>
    <x v="98"/>
    <x v="98"/>
    <m/>
    <m/>
  </r>
  <r>
    <n v="1486"/>
    <s v="New North"/>
    <s v="Expense"/>
    <s v="Total"/>
    <x v="0"/>
    <x v="99"/>
    <x v="99"/>
    <n v="2.95"/>
    <n v="128028"/>
  </r>
  <r>
    <n v="1487"/>
    <s v="New North"/>
    <s v="Expense"/>
    <s v="Line Item"/>
    <x v="0"/>
    <x v="100"/>
    <x v="100"/>
    <m/>
    <n v="12681"/>
  </r>
  <r>
    <n v="1488"/>
    <s v="New North"/>
    <s v="Expense"/>
    <s v="Line Item"/>
    <x v="0"/>
    <x v="101"/>
    <x v="101"/>
    <m/>
    <n v="10394"/>
  </r>
  <r>
    <n v="1489"/>
    <s v="New North"/>
    <s v="Expense"/>
    <s v="Line Item"/>
    <x v="0"/>
    <x v="102"/>
    <x v="102"/>
    <m/>
    <m/>
  </r>
  <r>
    <n v="1490"/>
    <s v="New North"/>
    <s v="Expense"/>
    <s v="Total"/>
    <x v="0"/>
    <x v="103"/>
    <x v="103"/>
    <m/>
    <n v="151103"/>
  </r>
  <r>
    <n v="1491"/>
    <s v="New North"/>
    <s v="Expense"/>
    <s v="Line Item"/>
    <x v="0"/>
    <x v="104"/>
    <x v="104"/>
    <m/>
    <n v="25500"/>
  </r>
  <r>
    <n v="1492"/>
    <s v="New North"/>
    <s v="Expense"/>
    <s v="Line Item"/>
    <x v="0"/>
    <x v="105"/>
    <x v="105"/>
    <m/>
    <m/>
  </r>
  <r>
    <n v="1493"/>
    <s v="New North"/>
    <s v="Expense"/>
    <s v="Line Item"/>
    <x v="0"/>
    <x v="106"/>
    <x v="106"/>
    <m/>
    <n v="4564"/>
  </r>
  <r>
    <n v="1494"/>
    <s v="New North"/>
    <s v="Expense"/>
    <s v="Line Item"/>
    <x v="0"/>
    <x v="107"/>
    <x v="107"/>
    <m/>
    <m/>
  </r>
  <r>
    <n v="1495"/>
    <s v="New North"/>
    <s v="Expense"/>
    <s v="Total"/>
    <x v="0"/>
    <x v="108"/>
    <x v="108"/>
    <m/>
    <n v="30064"/>
  </r>
  <r>
    <n v="1496"/>
    <s v="New North"/>
    <s v="Expense"/>
    <s v="Line Item"/>
    <x v="0"/>
    <x v="109"/>
    <x v="109"/>
    <m/>
    <n v="15175"/>
  </r>
  <r>
    <n v="1497"/>
    <s v="New North"/>
    <s v="Expense"/>
    <s v="Line Item"/>
    <x v="0"/>
    <x v="110"/>
    <x v="110"/>
    <m/>
    <m/>
  </r>
  <r>
    <n v="1498"/>
    <s v="New North"/>
    <s v="Expense"/>
    <s v="Line Item"/>
    <x v="0"/>
    <x v="111"/>
    <x v="111"/>
    <m/>
    <n v="650"/>
  </r>
  <r>
    <n v="1499"/>
    <s v="New North"/>
    <s v="Expense"/>
    <s v="Line Item"/>
    <x v="0"/>
    <x v="112"/>
    <x v="112"/>
    <m/>
    <m/>
  </r>
  <r>
    <n v="1500"/>
    <s v="New North"/>
    <s v="Expense"/>
    <s v="Line Item"/>
    <x v="0"/>
    <x v="113"/>
    <x v="113"/>
    <m/>
    <m/>
  </r>
  <r>
    <n v="1501"/>
    <s v="New North"/>
    <s v="Expense"/>
    <s v="Line Item"/>
    <x v="0"/>
    <x v="114"/>
    <x v="114"/>
    <m/>
    <n v="6619"/>
  </r>
  <r>
    <n v="1502"/>
    <s v="New North"/>
    <s v="Expense"/>
    <s v="Line Item"/>
    <x v="0"/>
    <x v="115"/>
    <x v="115"/>
    <m/>
    <n v="39"/>
  </r>
  <r>
    <n v="1503"/>
    <s v="New North"/>
    <s v="Expense"/>
    <s v="Line Item"/>
    <x v="0"/>
    <x v="116"/>
    <x v="116"/>
    <m/>
    <m/>
  </r>
  <r>
    <n v="1504"/>
    <s v="New North"/>
    <s v="Expense"/>
    <s v="Line Item"/>
    <x v="0"/>
    <x v="117"/>
    <x v="117"/>
    <m/>
    <n v="2914"/>
  </r>
  <r>
    <n v="1505"/>
    <s v="New North"/>
    <s v="Expense"/>
    <s v="Line Item"/>
    <x v="0"/>
    <x v="118"/>
    <x v="118"/>
    <m/>
    <m/>
  </r>
  <r>
    <n v="1506"/>
    <s v="New North"/>
    <s v="Expense"/>
    <s v="Line Item"/>
    <x v="0"/>
    <x v="119"/>
    <x v="119"/>
    <m/>
    <m/>
  </r>
  <r>
    <n v="1507"/>
    <s v="New North"/>
    <s v="Expense"/>
    <s v="Line Item"/>
    <x v="0"/>
    <x v="120"/>
    <x v="120"/>
    <m/>
    <m/>
  </r>
  <r>
    <n v="1508"/>
    <s v="New North"/>
    <s v="Expense"/>
    <s v="Line Item"/>
    <x v="0"/>
    <x v="121"/>
    <x v="121"/>
    <m/>
    <n v="6491"/>
  </r>
  <r>
    <n v="1509"/>
    <s v="New North"/>
    <s v="Expense"/>
    <s v="Line Item"/>
    <x v="0"/>
    <x v="122"/>
    <x v="122"/>
    <m/>
    <m/>
  </r>
  <r>
    <n v="1510"/>
    <s v="New North"/>
    <s v="Expense"/>
    <s v="Line Item"/>
    <x v="0"/>
    <x v="123"/>
    <x v="123"/>
    <m/>
    <m/>
  </r>
  <r>
    <n v="1511"/>
    <s v="New North"/>
    <s v="Expense"/>
    <s v="Line Item"/>
    <x v="0"/>
    <x v="124"/>
    <x v="124"/>
    <m/>
    <n v="8297"/>
  </r>
  <r>
    <n v="1512"/>
    <s v="New North"/>
    <s v="Expense"/>
    <s v="Line Item"/>
    <x v="0"/>
    <x v="125"/>
    <x v="125"/>
    <m/>
    <m/>
  </r>
  <r>
    <n v="1513"/>
    <s v="New North"/>
    <s v="Expense"/>
    <s v="Line Item"/>
    <x v="0"/>
    <x v="126"/>
    <x v="126"/>
    <m/>
    <m/>
  </r>
  <r>
    <n v="1514"/>
    <s v="New North"/>
    <s v="Expense"/>
    <s v="Total"/>
    <x v="0"/>
    <x v="127"/>
    <x v="127"/>
    <m/>
    <n v="40185"/>
  </r>
  <r>
    <n v="1515"/>
    <s v="New North"/>
    <s v="Expense"/>
    <s v="Line Item"/>
    <x v="0"/>
    <x v="128"/>
    <x v="128"/>
    <m/>
    <m/>
  </r>
  <r>
    <n v="1516"/>
    <s v="New North"/>
    <s v="Expense"/>
    <s v="Line Item"/>
    <x v="0"/>
    <x v="129"/>
    <x v="129"/>
    <m/>
    <m/>
  </r>
  <r>
    <n v="1517"/>
    <s v="New North"/>
    <s v="Expense"/>
    <s v="Line Item"/>
    <x v="0"/>
    <x v="130"/>
    <x v="130"/>
    <m/>
    <m/>
  </r>
  <r>
    <n v="1518"/>
    <s v="New North"/>
    <s v="Expense"/>
    <s v="Line Item"/>
    <x v="0"/>
    <x v="131"/>
    <x v="131"/>
    <m/>
    <n v="13427"/>
  </r>
  <r>
    <n v="1519"/>
    <s v="New North"/>
    <s v="Expense"/>
    <s v="Line Item"/>
    <x v="0"/>
    <x v="132"/>
    <x v="132"/>
    <m/>
    <m/>
  </r>
  <r>
    <n v="1520"/>
    <s v="New North"/>
    <s v="Expense"/>
    <s v="Line Item"/>
    <x v="0"/>
    <x v="133"/>
    <x v="133"/>
    <m/>
    <m/>
  </r>
  <r>
    <n v="1521"/>
    <s v="New North"/>
    <s v="Expense"/>
    <s v="Total"/>
    <x v="0"/>
    <x v="134"/>
    <x v="134"/>
    <m/>
    <n v="13427"/>
  </r>
  <r>
    <n v="1522"/>
    <s v="New North"/>
    <s v="Expense"/>
    <s v="Line Item"/>
    <x v="0"/>
    <x v="135"/>
    <x v="135"/>
    <m/>
    <n v="23558.335703687841"/>
  </r>
  <r>
    <n v="1523"/>
    <s v="New North"/>
    <s v="Expense"/>
    <s v="Total"/>
    <x v="0"/>
    <x v="136"/>
    <x v="136"/>
    <m/>
    <n v="258337.33570368783"/>
  </r>
  <r>
    <n v="1524"/>
    <s v="New North"/>
    <s v="Expense"/>
    <s v="Line Item"/>
    <x v="0"/>
    <x v="137"/>
    <x v="137"/>
    <m/>
    <m/>
  </r>
  <r>
    <n v="1525"/>
    <s v="New North"/>
    <s v="Expense"/>
    <s v="Line Item"/>
    <x v="0"/>
    <x v="138"/>
    <x v="138"/>
    <m/>
    <m/>
  </r>
  <r>
    <n v="1526"/>
    <s v="New North"/>
    <s v="Expense"/>
    <s v="Total"/>
    <x v="0"/>
    <x v="139"/>
    <x v="139"/>
    <m/>
    <n v="258337.33570368783"/>
  </r>
  <r>
    <n v="1527"/>
    <s v="New North"/>
    <s v="Expense"/>
    <s v="Total"/>
    <x v="0"/>
    <x v="140"/>
    <x v="140"/>
    <m/>
    <n v="257932"/>
  </r>
  <r>
    <n v="1528"/>
    <s v="New North"/>
    <s v="Expense"/>
    <s v="Line Item"/>
    <x v="0"/>
    <x v="141"/>
    <x v="141"/>
    <m/>
    <n v="-405.33570368782966"/>
  </r>
  <r>
    <n v="1529"/>
    <s v="New North"/>
    <s v="Non-Reimbursable"/>
    <s v="Line Item"/>
    <x v="0"/>
    <x v="142"/>
    <x v="142"/>
    <m/>
    <m/>
  </r>
  <r>
    <n v="1530"/>
    <s v="New North"/>
    <s v="Non-Reimbursable"/>
    <s v="Line Item"/>
    <x v="0"/>
    <x v="143"/>
    <x v="143"/>
    <m/>
    <m/>
  </r>
  <r>
    <n v="1531"/>
    <s v="New North"/>
    <s v="Non-Reimbursable"/>
    <s v="Line Item"/>
    <x v="0"/>
    <x v="144"/>
    <x v="144"/>
    <m/>
    <m/>
  </r>
  <r>
    <n v="1532"/>
    <s v="New North"/>
    <s v="Non-Reimbursable"/>
    <s v="Line Item"/>
    <x v="0"/>
    <x v="145"/>
    <x v="145"/>
    <m/>
    <m/>
  </r>
  <r>
    <n v="1533"/>
    <s v="New North"/>
    <s v="Non-Reimbursable"/>
    <s v="Line Item"/>
    <x v="0"/>
    <x v="146"/>
    <x v="146"/>
    <m/>
    <m/>
  </r>
  <r>
    <n v="1534"/>
    <s v="New North"/>
    <s v="Non-Reimbursable"/>
    <s v="Line Item"/>
    <x v="0"/>
    <x v="147"/>
    <x v="147"/>
    <m/>
    <m/>
  </r>
  <r>
    <n v="1535"/>
    <s v="New North"/>
    <s v="Non-Reimbursable"/>
    <s v="Line Item"/>
    <x v="0"/>
    <x v="148"/>
    <x v="148"/>
    <m/>
    <m/>
  </r>
  <r>
    <n v="1536"/>
    <s v="New North"/>
    <s v="Non-Reimbursable"/>
    <s v="Total"/>
    <x v="0"/>
    <x v="149"/>
    <x v="149"/>
    <m/>
    <n v="0"/>
  </r>
  <r>
    <n v="1537"/>
    <s v="New North"/>
    <s v="Non-Reimbursable"/>
    <s v="Total"/>
    <x v="0"/>
    <x v="150"/>
    <x v="150"/>
    <m/>
    <n v="0"/>
  </r>
  <r>
    <n v="1538"/>
    <s v="New North"/>
    <s v="Non-Reimbursable"/>
    <s v="Line Item"/>
    <x v="0"/>
    <x v="151"/>
    <x v="151"/>
    <m/>
    <n v="0"/>
  </r>
  <r>
    <n v="1539"/>
    <s v="New North"/>
    <s v="Non-Reimbursable"/>
    <s v="Line Item"/>
    <x v="0"/>
    <x v="152"/>
    <x v="152"/>
    <m/>
    <m/>
  </r>
  <r>
    <n v="1540"/>
    <s v="New North"/>
    <s v="Non-Reimbursable"/>
    <s v="Line Item"/>
    <x v="0"/>
    <x v="153"/>
    <x v="153"/>
    <m/>
    <n v="0"/>
  </r>
  <r>
    <n v="1541"/>
    <s v="New North"/>
    <s v="Revenue"/>
    <s v="Line Item"/>
    <x v="0"/>
    <x v="0"/>
    <x v="0"/>
    <m/>
    <m/>
  </r>
  <r>
    <n v="1542"/>
    <s v="New North"/>
    <s v="Revenue"/>
    <s v="Line Item"/>
    <x v="0"/>
    <x v="1"/>
    <x v="1"/>
    <m/>
    <m/>
  </r>
  <r>
    <n v="1543"/>
    <s v="New North"/>
    <s v="Revenue"/>
    <s v="Line Item"/>
    <x v="0"/>
    <x v="2"/>
    <x v="2"/>
    <m/>
    <m/>
  </r>
  <r>
    <n v="1544"/>
    <s v="New North"/>
    <s v="Revenue"/>
    <s v="Total"/>
    <x v="0"/>
    <x v="3"/>
    <x v="3"/>
    <m/>
    <n v="0"/>
  </r>
  <r>
    <n v="1545"/>
    <s v="New North"/>
    <s v="Revenue"/>
    <s v="Line Item"/>
    <x v="0"/>
    <x v="4"/>
    <x v="4"/>
    <m/>
    <m/>
  </r>
  <r>
    <n v="1546"/>
    <s v="New North"/>
    <s v="Revenue"/>
    <s v="Line Item"/>
    <x v="0"/>
    <x v="5"/>
    <x v="5"/>
    <m/>
    <m/>
  </r>
  <r>
    <n v="1547"/>
    <s v="New North"/>
    <s v="Revenue"/>
    <s v="Total"/>
    <x v="0"/>
    <x v="6"/>
    <x v="6"/>
    <m/>
    <n v="0"/>
  </r>
  <r>
    <n v="1548"/>
    <s v="New North"/>
    <s v="Revenue"/>
    <s v="Line Item"/>
    <x v="0"/>
    <x v="7"/>
    <x v="7"/>
    <m/>
    <m/>
  </r>
  <r>
    <n v="1549"/>
    <s v="New North"/>
    <s v="Revenue"/>
    <s v="Line Item"/>
    <x v="0"/>
    <x v="8"/>
    <x v="8"/>
    <m/>
    <m/>
  </r>
  <r>
    <n v="1550"/>
    <s v="New North"/>
    <s v="Revenue"/>
    <s v="Line Item"/>
    <x v="0"/>
    <x v="9"/>
    <x v="9"/>
    <m/>
    <m/>
  </r>
  <r>
    <n v="1551"/>
    <s v="New North"/>
    <s v="Revenue"/>
    <s v="Line Item"/>
    <x v="0"/>
    <x v="10"/>
    <x v="10"/>
    <m/>
    <n v="33500"/>
  </r>
  <r>
    <n v="1552"/>
    <s v="New North"/>
    <s v="Revenue"/>
    <s v="Line Item"/>
    <x v="0"/>
    <x v="11"/>
    <x v="11"/>
    <m/>
    <m/>
  </r>
  <r>
    <n v="1553"/>
    <s v="New North"/>
    <s v="Revenue"/>
    <s v="Line Item"/>
    <x v="0"/>
    <x v="12"/>
    <x v="12"/>
    <m/>
    <m/>
  </r>
  <r>
    <n v="1554"/>
    <s v="New North"/>
    <s v="Revenue"/>
    <s v="Line Item"/>
    <x v="0"/>
    <x v="13"/>
    <x v="13"/>
    <m/>
    <m/>
  </r>
  <r>
    <n v="1555"/>
    <s v="New North"/>
    <s v="Revenue"/>
    <s v="Line Item"/>
    <x v="0"/>
    <x v="14"/>
    <x v="14"/>
    <m/>
    <m/>
  </r>
  <r>
    <n v="1556"/>
    <s v="New North"/>
    <s v="Revenue"/>
    <s v="Line Item"/>
    <x v="0"/>
    <x v="15"/>
    <x v="15"/>
    <m/>
    <m/>
  </r>
  <r>
    <n v="1557"/>
    <s v="New North"/>
    <s v="Revenue"/>
    <s v="Line Item"/>
    <x v="0"/>
    <x v="16"/>
    <x v="16"/>
    <m/>
    <m/>
  </r>
  <r>
    <n v="1558"/>
    <s v="New North"/>
    <s v="Revenue"/>
    <s v="Line Item"/>
    <x v="0"/>
    <x v="17"/>
    <x v="17"/>
    <m/>
    <m/>
  </r>
  <r>
    <n v="1559"/>
    <s v="New North"/>
    <s v="Revenue"/>
    <s v="Line Item"/>
    <x v="0"/>
    <x v="18"/>
    <x v="18"/>
    <m/>
    <m/>
  </r>
  <r>
    <n v="1560"/>
    <s v="New North"/>
    <s v="Revenue"/>
    <s v="Line Item"/>
    <x v="0"/>
    <x v="19"/>
    <x v="19"/>
    <m/>
    <m/>
  </r>
  <r>
    <n v="1561"/>
    <s v="New North"/>
    <s v="Revenue"/>
    <s v="Line Item"/>
    <x v="0"/>
    <x v="20"/>
    <x v="20"/>
    <m/>
    <m/>
  </r>
  <r>
    <n v="1562"/>
    <s v="New North"/>
    <s v="Revenue"/>
    <s v="Line Item"/>
    <x v="0"/>
    <x v="21"/>
    <x v="21"/>
    <m/>
    <m/>
  </r>
  <r>
    <n v="1563"/>
    <s v="New North"/>
    <s v="Revenue"/>
    <s v="Line Item"/>
    <x v="0"/>
    <x v="22"/>
    <x v="22"/>
    <m/>
    <m/>
  </r>
  <r>
    <n v="1564"/>
    <s v="New North"/>
    <s v="Revenue"/>
    <s v="Line Item"/>
    <x v="0"/>
    <x v="23"/>
    <x v="23"/>
    <m/>
    <m/>
  </r>
  <r>
    <n v="1565"/>
    <s v="New North"/>
    <s v="Revenue"/>
    <s v="Line Item"/>
    <x v="0"/>
    <x v="24"/>
    <x v="24"/>
    <m/>
    <m/>
  </r>
  <r>
    <n v="1566"/>
    <s v="New North"/>
    <s v="Revenue"/>
    <s v="Line Item"/>
    <x v="0"/>
    <x v="25"/>
    <x v="25"/>
    <m/>
    <m/>
  </r>
  <r>
    <n v="1567"/>
    <s v="New North"/>
    <s v="Revenue"/>
    <s v="Line Item"/>
    <x v="0"/>
    <x v="26"/>
    <x v="26"/>
    <m/>
    <m/>
  </r>
  <r>
    <n v="1568"/>
    <s v="New North"/>
    <s v="Revenue"/>
    <s v="Line Item"/>
    <x v="0"/>
    <x v="27"/>
    <x v="27"/>
    <m/>
    <m/>
  </r>
  <r>
    <n v="1569"/>
    <s v="New North"/>
    <s v="Revenue"/>
    <s v="Line Item"/>
    <x v="0"/>
    <x v="28"/>
    <x v="28"/>
    <m/>
    <m/>
  </r>
  <r>
    <n v="1570"/>
    <s v="New North"/>
    <s v="Revenue"/>
    <s v="Line Item"/>
    <x v="0"/>
    <x v="29"/>
    <x v="29"/>
    <m/>
    <m/>
  </r>
  <r>
    <n v="1571"/>
    <s v="New North"/>
    <s v="Revenue"/>
    <s v="Line Item"/>
    <x v="0"/>
    <x v="30"/>
    <x v="30"/>
    <m/>
    <m/>
  </r>
  <r>
    <n v="1572"/>
    <s v="New North"/>
    <s v="Revenue"/>
    <s v="Line Item"/>
    <x v="0"/>
    <x v="31"/>
    <x v="31"/>
    <m/>
    <m/>
  </r>
  <r>
    <n v="1573"/>
    <s v="New North"/>
    <s v="Revenue"/>
    <s v="Line Item"/>
    <x v="0"/>
    <x v="32"/>
    <x v="32"/>
    <m/>
    <m/>
  </r>
  <r>
    <n v="1574"/>
    <s v="New North"/>
    <s v="Revenue"/>
    <s v="Line Item"/>
    <x v="0"/>
    <x v="33"/>
    <x v="33"/>
    <m/>
    <m/>
  </r>
  <r>
    <n v="1575"/>
    <s v="New North"/>
    <s v="Revenue"/>
    <s v="Line Item"/>
    <x v="0"/>
    <x v="34"/>
    <x v="34"/>
    <m/>
    <m/>
  </r>
  <r>
    <n v="1576"/>
    <s v="New North"/>
    <s v="Revenue"/>
    <s v="Line Item"/>
    <x v="0"/>
    <x v="35"/>
    <x v="35"/>
    <m/>
    <m/>
  </r>
  <r>
    <n v="1577"/>
    <s v="New North"/>
    <s v="Revenue"/>
    <s v="Line Item"/>
    <x v="0"/>
    <x v="36"/>
    <x v="36"/>
    <m/>
    <m/>
  </r>
  <r>
    <n v="1578"/>
    <s v="New North"/>
    <s v="Revenue"/>
    <s v="Line Item"/>
    <x v="0"/>
    <x v="37"/>
    <x v="37"/>
    <m/>
    <m/>
  </r>
  <r>
    <n v="1579"/>
    <s v="New North"/>
    <s v="Revenue"/>
    <s v="Line Item"/>
    <x v="0"/>
    <x v="38"/>
    <x v="38"/>
    <m/>
    <m/>
  </r>
  <r>
    <n v="1580"/>
    <s v="New North"/>
    <s v="Revenue"/>
    <s v="Line Item"/>
    <x v="0"/>
    <x v="39"/>
    <x v="39"/>
    <m/>
    <m/>
  </r>
  <r>
    <n v="1581"/>
    <s v="New North"/>
    <s v="Revenue"/>
    <s v="Line Item"/>
    <x v="0"/>
    <x v="40"/>
    <x v="40"/>
    <m/>
    <m/>
  </r>
  <r>
    <n v="1582"/>
    <s v="New North"/>
    <s v="Revenue"/>
    <s v="Line Item"/>
    <x v="0"/>
    <x v="41"/>
    <x v="41"/>
    <m/>
    <m/>
  </r>
  <r>
    <n v="1583"/>
    <s v="New North"/>
    <s v="Revenue"/>
    <s v="Total"/>
    <x v="0"/>
    <x v="42"/>
    <x v="42"/>
    <m/>
    <n v="33500"/>
  </r>
  <r>
    <n v="1584"/>
    <s v="New North"/>
    <s v="Revenue"/>
    <s v="Line Item"/>
    <x v="0"/>
    <x v="43"/>
    <x v="43"/>
    <m/>
    <m/>
  </r>
  <r>
    <n v="1585"/>
    <s v="New North"/>
    <s v="Revenue"/>
    <s v="Line Item"/>
    <x v="0"/>
    <x v="44"/>
    <x v="44"/>
    <m/>
    <m/>
  </r>
  <r>
    <n v="1586"/>
    <s v="New North"/>
    <s v="Revenue"/>
    <s v="Line Item"/>
    <x v="0"/>
    <x v="45"/>
    <x v="45"/>
    <m/>
    <m/>
  </r>
  <r>
    <n v="1587"/>
    <s v="New North"/>
    <s v="Revenue"/>
    <s v="Line Item"/>
    <x v="0"/>
    <x v="46"/>
    <x v="46"/>
    <m/>
    <m/>
  </r>
  <r>
    <n v="1588"/>
    <s v="New North"/>
    <s v="Revenue"/>
    <s v="Line Item"/>
    <x v="0"/>
    <x v="47"/>
    <x v="47"/>
    <m/>
    <m/>
  </r>
  <r>
    <n v="1589"/>
    <s v="New North"/>
    <s v="Revenue"/>
    <s v="Line Item"/>
    <x v="0"/>
    <x v="48"/>
    <x v="48"/>
    <m/>
    <m/>
  </r>
  <r>
    <n v="1590"/>
    <s v="New North"/>
    <s v="Revenue"/>
    <s v="Line Item"/>
    <x v="0"/>
    <x v="49"/>
    <x v="49"/>
    <m/>
    <m/>
  </r>
  <r>
    <n v="1591"/>
    <s v="New North"/>
    <s v="Revenue"/>
    <s v="Line Item"/>
    <x v="0"/>
    <x v="50"/>
    <x v="50"/>
    <m/>
    <m/>
  </r>
  <r>
    <n v="1592"/>
    <s v="New North"/>
    <s v="Revenue"/>
    <s v="Line Item"/>
    <x v="0"/>
    <x v="51"/>
    <x v="51"/>
    <m/>
    <m/>
  </r>
  <r>
    <n v="1593"/>
    <s v="New North"/>
    <s v="Revenue"/>
    <s v="Total"/>
    <x v="0"/>
    <x v="52"/>
    <x v="52"/>
    <m/>
    <n v="33500"/>
  </r>
  <r>
    <n v="1594"/>
    <s v="New North"/>
    <s v="Salary Expense"/>
    <s v="Line Item"/>
    <x v="1"/>
    <x v="53"/>
    <x v="53"/>
    <m/>
    <m/>
  </r>
  <r>
    <n v="1595"/>
    <s v="New North"/>
    <s v="Salary Expense"/>
    <s v="Line Item"/>
    <x v="1"/>
    <x v="54"/>
    <x v="54"/>
    <m/>
    <m/>
  </r>
  <r>
    <n v="1596"/>
    <s v="New North"/>
    <s v="Salary Expense"/>
    <s v="Line Item"/>
    <x v="1"/>
    <x v="55"/>
    <x v="55"/>
    <m/>
    <m/>
  </r>
  <r>
    <n v="1597"/>
    <s v="New North"/>
    <s v="Salary Expense"/>
    <s v="Line Item"/>
    <x v="1"/>
    <x v="56"/>
    <x v="56"/>
    <m/>
    <m/>
  </r>
  <r>
    <n v="1598"/>
    <s v="New North"/>
    <s v="Salary Expense"/>
    <s v="Line Item"/>
    <x v="2"/>
    <x v="57"/>
    <x v="57"/>
    <m/>
    <m/>
  </r>
  <r>
    <n v="1599"/>
    <s v="New North"/>
    <s v="Salary Expense"/>
    <s v="Line Item"/>
    <x v="2"/>
    <x v="58"/>
    <x v="58"/>
    <m/>
    <m/>
  </r>
  <r>
    <n v="1600"/>
    <s v="New North"/>
    <s v="Salary Expense"/>
    <s v="Line Item"/>
    <x v="2"/>
    <x v="59"/>
    <x v="59"/>
    <m/>
    <m/>
  </r>
  <r>
    <n v="1601"/>
    <s v="New North"/>
    <s v="Salary Expense"/>
    <s v="Line Item"/>
    <x v="2"/>
    <x v="60"/>
    <x v="60"/>
    <m/>
    <m/>
  </r>
  <r>
    <n v="1602"/>
    <s v="New North"/>
    <s v="Salary Expense"/>
    <s v="Line Item"/>
    <x v="2"/>
    <x v="61"/>
    <x v="61"/>
    <m/>
    <m/>
  </r>
  <r>
    <n v="1603"/>
    <s v="New North"/>
    <s v="Salary Expense"/>
    <s v="Line Item"/>
    <x v="2"/>
    <x v="62"/>
    <x v="62"/>
    <m/>
    <m/>
  </r>
  <r>
    <n v="1604"/>
    <s v="New North"/>
    <s v="Salary Expense"/>
    <s v="Line Item"/>
    <x v="2"/>
    <x v="63"/>
    <x v="63"/>
    <m/>
    <m/>
  </r>
  <r>
    <n v="1605"/>
    <s v="New North"/>
    <s v="Salary Expense"/>
    <s v="Line Item"/>
    <x v="2"/>
    <x v="64"/>
    <x v="64"/>
    <m/>
    <m/>
  </r>
  <r>
    <n v="1606"/>
    <s v="New North"/>
    <s v="Salary Expense"/>
    <s v="Line Item"/>
    <x v="2"/>
    <x v="65"/>
    <x v="65"/>
    <m/>
    <m/>
  </r>
  <r>
    <n v="1607"/>
    <s v="New North"/>
    <s v="Salary Expense"/>
    <s v="Line Item"/>
    <x v="2"/>
    <x v="66"/>
    <x v="66"/>
    <m/>
    <m/>
  </r>
  <r>
    <n v="1608"/>
    <s v="New North"/>
    <s v="Salary Expense"/>
    <s v="Line Item"/>
    <x v="2"/>
    <x v="67"/>
    <x v="67"/>
    <m/>
    <m/>
  </r>
  <r>
    <n v="1609"/>
    <s v="New North"/>
    <s v="Salary Expense"/>
    <s v="Line Item"/>
    <x v="2"/>
    <x v="68"/>
    <x v="68"/>
    <m/>
    <m/>
  </r>
  <r>
    <n v="1610"/>
    <s v="New North"/>
    <s v="Salary Expense"/>
    <s v="Line Item"/>
    <x v="2"/>
    <x v="69"/>
    <x v="69"/>
    <m/>
    <m/>
  </r>
  <r>
    <n v="1611"/>
    <s v="New North"/>
    <s v="Salary Expense"/>
    <s v="Line Item"/>
    <x v="2"/>
    <x v="70"/>
    <x v="70"/>
    <m/>
    <m/>
  </r>
  <r>
    <n v="1612"/>
    <s v="New North"/>
    <s v="Salary Expense"/>
    <s v="Line Item"/>
    <x v="2"/>
    <x v="71"/>
    <x v="71"/>
    <m/>
    <m/>
  </r>
  <r>
    <n v="1613"/>
    <s v="New North"/>
    <s v="Salary Expense"/>
    <s v="Line Item"/>
    <x v="2"/>
    <x v="72"/>
    <x v="72"/>
    <m/>
    <m/>
  </r>
  <r>
    <n v="1614"/>
    <s v="New North"/>
    <s v="Salary Expense"/>
    <s v="Line Item"/>
    <x v="2"/>
    <x v="73"/>
    <x v="73"/>
    <m/>
    <m/>
  </r>
  <r>
    <n v="1615"/>
    <s v="New North"/>
    <s v="Salary Expense"/>
    <s v="Line Item"/>
    <x v="2"/>
    <x v="74"/>
    <x v="74"/>
    <m/>
    <m/>
  </r>
  <r>
    <n v="1616"/>
    <s v="New North"/>
    <s v="Salary Expense"/>
    <s v="Line Item"/>
    <x v="2"/>
    <x v="75"/>
    <x v="75"/>
    <m/>
    <m/>
  </r>
  <r>
    <n v="1617"/>
    <s v="New North"/>
    <s v="Salary Expense"/>
    <s v="Line Item"/>
    <x v="2"/>
    <x v="76"/>
    <x v="76"/>
    <m/>
    <m/>
  </r>
  <r>
    <n v="1618"/>
    <s v="New North"/>
    <s v="Salary Expense"/>
    <s v="Line Item"/>
    <x v="2"/>
    <x v="77"/>
    <x v="77"/>
    <m/>
    <m/>
  </r>
  <r>
    <n v="1619"/>
    <s v="New North"/>
    <s v="Salary Expense"/>
    <s v="Line Item"/>
    <x v="2"/>
    <x v="78"/>
    <x v="78"/>
    <m/>
    <m/>
  </r>
  <r>
    <n v="1620"/>
    <s v="New North"/>
    <s v="Salary Expense"/>
    <s v="Line Item"/>
    <x v="2"/>
    <x v="79"/>
    <x v="79"/>
    <m/>
    <m/>
  </r>
  <r>
    <n v="1621"/>
    <s v="New North"/>
    <s v="Salary Expense"/>
    <s v="Line Item"/>
    <x v="2"/>
    <x v="80"/>
    <x v="80"/>
    <m/>
    <m/>
  </r>
  <r>
    <n v="1622"/>
    <s v="New North"/>
    <s v="Salary Expense"/>
    <s v="Line Item"/>
    <x v="2"/>
    <x v="81"/>
    <x v="81"/>
    <m/>
    <m/>
  </r>
  <r>
    <n v="1623"/>
    <s v="New North"/>
    <s v="Salary Expense"/>
    <s v="Line Item"/>
    <x v="2"/>
    <x v="82"/>
    <x v="82"/>
    <m/>
    <m/>
  </r>
  <r>
    <n v="1624"/>
    <s v="New North"/>
    <s v="Salary Expense"/>
    <s v="Line Item"/>
    <x v="2"/>
    <x v="83"/>
    <x v="83"/>
    <m/>
    <m/>
  </r>
  <r>
    <n v="1625"/>
    <s v="New North"/>
    <s v="Salary Expense"/>
    <s v="Line Item"/>
    <x v="2"/>
    <x v="84"/>
    <x v="84"/>
    <m/>
    <m/>
  </r>
  <r>
    <n v="1626"/>
    <s v="New North"/>
    <s v="Salary Expense"/>
    <s v="Line Item"/>
    <x v="2"/>
    <x v="85"/>
    <x v="85"/>
    <m/>
    <m/>
  </r>
  <r>
    <n v="1627"/>
    <s v="New North"/>
    <s v="Salary Expense"/>
    <s v="Line Item"/>
    <x v="2"/>
    <x v="86"/>
    <x v="86"/>
    <n v="0.65"/>
    <n v="23496"/>
  </r>
  <r>
    <n v="1628"/>
    <s v="New North"/>
    <s v="Salary Expense"/>
    <s v="Line Item"/>
    <x v="3"/>
    <x v="87"/>
    <x v="87"/>
    <m/>
    <m/>
  </r>
  <r>
    <n v="1629"/>
    <s v="New North"/>
    <s v="Salary Expense"/>
    <s v="Line Item"/>
    <x v="3"/>
    <x v="88"/>
    <x v="88"/>
    <m/>
    <m/>
  </r>
  <r>
    <n v="1630"/>
    <s v="New North"/>
    <s v="Salary Expense"/>
    <s v="Line Item"/>
    <x v="3"/>
    <x v="89"/>
    <x v="89"/>
    <m/>
    <m/>
  </r>
  <r>
    <n v="1631"/>
    <s v="New North"/>
    <s v="Salary Expense"/>
    <s v="Line Item"/>
    <x v="0"/>
    <x v="90"/>
    <x v="90"/>
    <s v="XXXXXX"/>
    <m/>
  </r>
  <r>
    <n v="1632"/>
    <s v="New North"/>
    <s v="Salary Expense"/>
    <s v="Total"/>
    <x v="0"/>
    <x v="91"/>
    <x v="91"/>
    <n v="0.65"/>
    <n v="23496"/>
  </r>
  <r>
    <n v="1633"/>
    <s v="New North"/>
    <s v="Expense"/>
    <s v="Total"/>
    <x v="0"/>
    <x v="92"/>
    <x v="92"/>
    <n v="0.65"/>
    <n v="23496"/>
  </r>
  <r>
    <n v="1634"/>
    <s v="New North"/>
    <s v="Expense"/>
    <s v="Line Item"/>
    <x v="0"/>
    <x v="93"/>
    <x v="93"/>
    <m/>
    <m/>
  </r>
  <r>
    <n v="1635"/>
    <s v="New North"/>
    <s v="Expense"/>
    <s v="Line Item"/>
    <x v="0"/>
    <x v="94"/>
    <x v="94"/>
    <m/>
    <m/>
  </r>
  <r>
    <n v="1636"/>
    <s v="New North"/>
    <s v="Expense"/>
    <s v="Line Item"/>
    <x v="0"/>
    <x v="95"/>
    <x v="95"/>
    <m/>
    <m/>
  </r>
  <r>
    <n v="1637"/>
    <s v="New North"/>
    <s v="Expense"/>
    <s v="Line Item"/>
    <x v="0"/>
    <x v="96"/>
    <x v="96"/>
    <m/>
    <m/>
  </r>
  <r>
    <n v="1638"/>
    <s v="New North"/>
    <s v="Expense"/>
    <s v="Total"/>
    <x v="0"/>
    <x v="97"/>
    <x v="97"/>
    <n v="0"/>
    <n v="0"/>
  </r>
  <r>
    <n v="1639"/>
    <s v="New North"/>
    <s v="Expense"/>
    <s v="Line Item"/>
    <x v="0"/>
    <x v="98"/>
    <x v="98"/>
    <m/>
    <m/>
  </r>
  <r>
    <n v="1640"/>
    <s v="New North"/>
    <s v="Expense"/>
    <s v="Total"/>
    <x v="0"/>
    <x v="99"/>
    <x v="99"/>
    <n v="0.65"/>
    <n v="23496"/>
  </r>
  <r>
    <n v="1641"/>
    <s v="New North"/>
    <s v="Expense"/>
    <s v="Line Item"/>
    <x v="0"/>
    <x v="100"/>
    <x v="100"/>
    <m/>
    <n v="2530"/>
  </r>
  <r>
    <n v="1642"/>
    <s v="New North"/>
    <s v="Expense"/>
    <s v="Line Item"/>
    <x v="0"/>
    <x v="101"/>
    <x v="101"/>
    <m/>
    <n v="1962"/>
  </r>
  <r>
    <n v="1643"/>
    <s v="New North"/>
    <s v="Expense"/>
    <s v="Line Item"/>
    <x v="0"/>
    <x v="102"/>
    <x v="102"/>
    <m/>
    <m/>
  </r>
  <r>
    <n v="1644"/>
    <s v="New North"/>
    <s v="Expense"/>
    <s v="Total"/>
    <x v="0"/>
    <x v="103"/>
    <x v="103"/>
    <m/>
    <n v="27988"/>
  </r>
  <r>
    <n v="1645"/>
    <s v="New North"/>
    <s v="Expense"/>
    <s v="Line Item"/>
    <x v="0"/>
    <x v="104"/>
    <x v="104"/>
    <m/>
    <m/>
  </r>
  <r>
    <n v="1646"/>
    <s v="New North"/>
    <s v="Expense"/>
    <s v="Line Item"/>
    <x v="0"/>
    <x v="105"/>
    <x v="105"/>
    <m/>
    <m/>
  </r>
  <r>
    <n v="1647"/>
    <s v="New North"/>
    <s v="Expense"/>
    <s v="Line Item"/>
    <x v="0"/>
    <x v="106"/>
    <x v="106"/>
    <m/>
    <m/>
  </r>
  <r>
    <n v="1648"/>
    <s v="New North"/>
    <s v="Expense"/>
    <s v="Line Item"/>
    <x v="0"/>
    <x v="107"/>
    <x v="107"/>
    <m/>
    <m/>
  </r>
  <r>
    <n v="1649"/>
    <s v="New North"/>
    <s v="Expense"/>
    <s v="Total"/>
    <x v="0"/>
    <x v="108"/>
    <x v="108"/>
    <m/>
    <n v="0"/>
  </r>
  <r>
    <n v="1650"/>
    <s v="New North"/>
    <s v="Expense"/>
    <s v="Line Item"/>
    <x v="0"/>
    <x v="109"/>
    <x v="109"/>
    <m/>
    <m/>
  </r>
  <r>
    <n v="1651"/>
    <s v="New North"/>
    <s v="Expense"/>
    <s v="Line Item"/>
    <x v="0"/>
    <x v="110"/>
    <x v="110"/>
    <m/>
    <m/>
  </r>
  <r>
    <n v="1652"/>
    <s v="New North"/>
    <s v="Expense"/>
    <s v="Line Item"/>
    <x v="0"/>
    <x v="111"/>
    <x v="111"/>
    <m/>
    <m/>
  </r>
  <r>
    <n v="1653"/>
    <s v="New North"/>
    <s v="Expense"/>
    <s v="Line Item"/>
    <x v="0"/>
    <x v="112"/>
    <x v="112"/>
    <m/>
    <m/>
  </r>
  <r>
    <n v="1654"/>
    <s v="New North"/>
    <s v="Expense"/>
    <s v="Line Item"/>
    <x v="0"/>
    <x v="113"/>
    <x v="113"/>
    <m/>
    <m/>
  </r>
  <r>
    <n v="1655"/>
    <s v="New North"/>
    <s v="Expense"/>
    <s v="Line Item"/>
    <x v="0"/>
    <x v="114"/>
    <x v="114"/>
    <m/>
    <n v="477"/>
  </r>
  <r>
    <n v="1656"/>
    <s v="New North"/>
    <s v="Expense"/>
    <s v="Line Item"/>
    <x v="0"/>
    <x v="115"/>
    <x v="115"/>
    <m/>
    <n v="326"/>
  </r>
  <r>
    <n v="1657"/>
    <s v="New North"/>
    <s v="Expense"/>
    <s v="Line Item"/>
    <x v="0"/>
    <x v="116"/>
    <x v="116"/>
    <m/>
    <m/>
  </r>
  <r>
    <n v="1658"/>
    <s v="New North"/>
    <s v="Expense"/>
    <s v="Line Item"/>
    <x v="0"/>
    <x v="117"/>
    <x v="117"/>
    <m/>
    <m/>
  </r>
  <r>
    <n v="1659"/>
    <s v="New North"/>
    <s v="Expense"/>
    <s v="Line Item"/>
    <x v="0"/>
    <x v="118"/>
    <x v="118"/>
    <m/>
    <m/>
  </r>
  <r>
    <n v="1660"/>
    <s v="New North"/>
    <s v="Expense"/>
    <s v="Line Item"/>
    <x v="0"/>
    <x v="119"/>
    <x v="119"/>
    <m/>
    <m/>
  </r>
  <r>
    <n v="1661"/>
    <s v="New North"/>
    <s v="Expense"/>
    <s v="Line Item"/>
    <x v="0"/>
    <x v="120"/>
    <x v="120"/>
    <m/>
    <m/>
  </r>
  <r>
    <n v="1662"/>
    <s v="New North"/>
    <s v="Expense"/>
    <s v="Line Item"/>
    <x v="0"/>
    <x v="121"/>
    <x v="121"/>
    <m/>
    <m/>
  </r>
  <r>
    <n v="1663"/>
    <s v="New North"/>
    <s v="Expense"/>
    <s v="Line Item"/>
    <x v="0"/>
    <x v="122"/>
    <x v="122"/>
    <m/>
    <m/>
  </r>
  <r>
    <n v="1664"/>
    <s v="New North"/>
    <s v="Expense"/>
    <s v="Line Item"/>
    <x v="0"/>
    <x v="123"/>
    <x v="123"/>
    <m/>
    <m/>
  </r>
  <r>
    <n v="1665"/>
    <s v="New North"/>
    <s v="Expense"/>
    <s v="Line Item"/>
    <x v="0"/>
    <x v="124"/>
    <x v="124"/>
    <m/>
    <n v="1710"/>
  </r>
  <r>
    <n v="1666"/>
    <s v="New North"/>
    <s v="Expense"/>
    <s v="Line Item"/>
    <x v="0"/>
    <x v="125"/>
    <x v="125"/>
    <m/>
    <m/>
  </r>
  <r>
    <n v="1667"/>
    <s v="New North"/>
    <s v="Expense"/>
    <s v="Line Item"/>
    <x v="0"/>
    <x v="126"/>
    <x v="126"/>
    <m/>
    <m/>
  </r>
  <r>
    <n v="1668"/>
    <s v="New North"/>
    <s v="Expense"/>
    <s v="Total"/>
    <x v="0"/>
    <x v="127"/>
    <x v="127"/>
    <m/>
    <n v="2513"/>
  </r>
  <r>
    <n v="1669"/>
    <s v="New North"/>
    <s v="Expense"/>
    <s v="Line Item"/>
    <x v="0"/>
    <x v="128"/>
    <x v="128"/>
    <m/>
    <m/>
  </r>
  <r>
    <n v="1670"/>
    <s v="New North"/>
    <s v="Expense"/>
    <s v="Line Item"/>
    <x v="0"/>
    <x v="129"/>
    <x v="129"/>
    <m/>
    <m/>
  </r>
  <r>
    <n v="1671"/>
    <s v="New North"/>
    <s v="Expense"/>
    <s v="Line Item"/>
    <x v="0"/>
    <x v="130"/>
    <x v="130"/>
    <m/>
    <m/>
  </r>
  <r>
    <n v="1672"/>
    <s v="New North"/>
    <s v="Expense"/>
    <s v="Line Item"/>
    <x v="0"/>
    <x v="131"/>
    <x v="131"/>
    <m/>
    <n v="60"/>
  </r>
  <r>
    <n v="1673"/>
    <s v="New North"/>
    <s v="Expense"/>
    <s v="Line Item"/>
    <x v="0"/>
    <x v="132"/>
    <x v="132"/>
    <m/>
    <m/>
  </r>
  <r>
    <n v="1674"/>
    <s v="New North"/>
    <s v="Expense"/>
    <s v="Line Item"/>
    <x v="0"/>
    <x v="133"/>
    <x v="133"/>
    <m/>
    <m/>
  </r>
  <r>
    <n v="1675"/>
    <s v="New North"/>
    <s v="Expense"/>
    <s v="Total"/>
    <x v="0"/>
    <x v="134"/>
    <x v="134"/>
    <m/>
    <n v="60"/>
  </r>
  <r>
    <n v="1676"/>
    <s v="New North"/>
    <s v="Expense"/>
    <s v="Line Item"/>
    <x v="0"/>
    <x v="135"/>
    <x v="135"/>
    <m/>
    <n v="3162.7685071930177"/>
  </r>
  <r>
    <n v="1677"/>
    <s v="New North"/>
    <s v="Expense"/>
    <s v="Total"/>
    <x v="0"/>
    <x v="136"/>
    <x v="136"/>
    <m/>
    <n v="33723.768507193017"/>
  </r>
  <r>
    <n v="1678"/>
    <s v="New North"/>
    <s v="Expense"/>
    <s v="Line Item"/>
    <x v="0"/>
    <x v="137"/>
    <x v="137"/>
    <m/>
    <m/>
  </r>
  <r>
    <n v="1679"/>
    <s v="New North"/>
    <s v="Expense"/>
    <s v="Line Item"/>
    <x v="0"/>
    <x v="138"/>
    <x v="138"/>
    <m/>
    <m/>
  </r>
  <r>
    <n v="1680"/>
    <s v="New North"/>
    <s v="Expense"/>
    <s v="Total"/>
    <x v="0"/>
    <x v="139"/>
    <x v="139"/>
    <m/>
    <n v="33723.768507193017"/>
  </r>
  <r>
    <n v="1681"/>
    <s v="New North"/>
    <s v="Expense"/>
    <s v="Total"/>
    <x v="0"/>
    <x v="140"/>
    <x v="140"/>
    <m/>
    <n v="33500"/>
  </r>
  <r>
    <n v="1682"/>
    <s v="New North"/>
    <s v="Expense"/>
    <s v="Line Item"/>
    <x v="0"/>
    <x v="141"/>
    <x v="141"/>
    <m/>
    <n v="-223.76850719301729"/>
  </r>
  <r>
    <n v="1683"/>
    <s v="New North"/>
    <s v="Non-Reimbursable"/>
    <s v="Line Item"/>
    <x v="0"/>
    <x v="142"/>
    <x v="142"/>
    <m/>
    <m/>
  </r>
  <r>
    <n v="1684"/>
    <s v="New North"/>
    <s v="Non-Reimbursable"/>
    <s v="Line Item"/>
    <x v="0"/>
    <x v="143"/>
    <x v="143"/>
    <m/>
    <m/>
  </r>
  <r>
    <n v="1685"/>
    <s v="New North"/>
    <s v="Non-Reimbursable"/>
    <s v="Line Item"/>
    <x v="0"/>
    <x v="144"/>
    <x v="144"/>
    <m/>
    <m/>
  </r>
  <r>
    <n v="1686"/>
    <s v="New North"/>
    <s v="Non-Reimbursable"/>
    <s v="Line Item"/>
    <x v="0"/>
    <x v="145"/>
    <x v="145"/>
    <m/>
    <m/>
  </r>
  <r>
    <n v="1687"/>
    <s v="New North"/>
    <s v="Non-Reimbursable"/>
    <s v="Line Item"/>
    <x v="0"/>
    <x v="146"/>
    <x v="146"/>
    <m/>
    <m/>
  </r>
  <r>
    <n v="1688"/>
    <s v="New North"/>
    <s v="Non-Reimbursable"/>
    <s v="Line Item"/>
    <x v="0"/>
    <x v="147"/>
    <x v="147"/>
    <m/>
    <m/>
  </r>
  <r>
    <n v="1689"/>
    <s v="New North"/>
    <s v="Non-Reimbursable"/>
    <s v="Line Item"/>
    <x v="0"/>
    <x v="148"/>
    <x v="148"/>
    <m/>
    <m/>
  </r>
  <r>
    <n v="1690"/>
    <s v="New North"/>
    <s v="Non-Reimbursable"/>
    <s v="Total"/>
    <x v="0"/>
    <x v="149"/>
    <x v="149"/>
    <m/>
    <n v="0"/>
  </r>
  <r>
    <n v="1691"/>
    <s v="New North"/>
    <s v="Non-Reimbursable"/>
    <s v="Total"/>
    <x v="0"/>
    <x v="150"/>
    <x v="150"/>
    <m/>
    <n v="0"/>
  </r>
  <r>
    <n v="1692"/>
    <s v="New North"/>
    <s v="Non-Reimbursable"/>
    <s v="Line Item"/>
    <x v="0"/>
    <x v="151"/>
    <x v="151"/>
    <m/>
    <n v="0"/>
  </r>
  <r>
    <n v="1693"/>
    <s v="New North"/>
    <s v="Non-Reimbursable"/>
    <s v="Line Item"/>
    <x v="0"/>
    <x v="152"/>
    <x v="152"/>
    <m/>
    <m/>
  </r>
  <r>
    <n v="1694"/>
    <s v="New North"/>
    <s v="Non-Reimbursable"/>
    <s v="Line Item"/>
    <x v="0"/>
    <x v="153"/>
    <x v="153"/>
    <m/>
    <n v="0"/>
  </r>
  <r>
    <n v="1695"/>
    <s v="New North"/>
    <s v="Revenue"/>
    <s v="Line Item"/>
    <x v="0"/>
    <x v="0"/>
    <x v="0"/>
    <m/>
    <m/>
  </r>
  <r>
    <n v="1696"/>
    <s v="New North"/>
    <s v="Revenue"/>
    <s v="Line Item"/>
    <x v="0"/>
    <x v="1"/>
    <x v="1"/>
    <m/>
    <m/>
  </r>
  <r>
    <n v="1697"/>
    <s v="New North"/>
    <s v="Revenue"/>
    <s v="Line Item"/>
    <x v="0"/>
    <x v="2"/>
    <x v="2"/>
    <m/>
    <m/>
  </r>
  <r>
    <n v="1698"/>
    <s v="New North"/>
    <s v="Revenue"/>
    <s v="Total"/>
    <x v="0"/>
    <x v="3"/>
    <x v="3"/>
    <m/>
    <n v="0"/>
  </r>
  <r>
    <n v="1699"/>
    <s v="New North"/>
    <s v="Revenue"/>
    <s v="Line Item"/>
    <x v="0"/>
    <x v="4"/>
    <x v="4"/>
    <m/>
    <m/>
  </r>
  <r>
    <n v="1700"/>
    <s v="New North"/>
    <s v="Revenue"/>
    <s v="Line Item"/>
    <x v="0"/>
    <x v="5"/>
    <x v="5"/>
    <m/>
    <m/>
  </r>
  <r>
    <n v="1701"/>
    <s v="New North"/>
    <s v="Revenue"/>
    <s v="Total"/>
    <x v="0"/>
    <x v="6"/>
    <x v="6"/>
    <m/>
    <n v="0"/>
  </r>
  <r>
    <n v="1702"/>
    <s v="New North"/>
    <s v="Revenue"/>
    <s v="Line Item"/>
    <x v="0"/>
    <x v="7"/>
    <x v="7"/>
    <m/>
    <m/>
  </r>
  <r>
    <n v="1703"/>
    <s v="New North"/>
    <s v="Revenue"/>
    <s v="Line Item"/>
    <x v="0"/>
    <x v="8"/>
    <x v="8"/>
    <m/>
    <m/>
  </r>
  <r>
    <n v="1704"/>
    <s v="New North"/>
    <s v="Revenue"/>
    <s v="Line Item"/>
    <x v="0"/>
    <x v="9"/>
    <x v="9"/>
    <m/>
    <m/>
  </r>
  <r>
    <n v="1705"/>
    <s v="New North"/>
    <s v="Revenue"/>
    <s v="Line Item"/>
    <x v="0"/>
    <x v="10"/>
    <x v="10"/>
    <m/>
    <n v="64116"/>
  </r>
  <r>
    <n v="1706"/>
    <s v="New North"/>
    <s v="Revenue"/>
    <s v="Line Item"/>
    <x v="0"/>
    <x v="11"/>
    <x v="11"/>
    <m/>
    <m/>
  </r>
  <r>
    <n v="1707"/>
    <s v="New North"/>
    <s v="Revenue"/>
    <s v="Line Item"/>
    <x v="0"/>
    <x v="12"/>
    <x v="12"/>
    <m/>
    <m/>
  </r>
  <r>
    <n v="1708"/>
    <s v="New North"/>
    <s v="Revenue"/>
    <s v="Line Item"/>
    <x v="0"/>
    <x v="13"/>
    <x v="13"/>
    <m/>
    <m/>
  </r>
  <r>
    <n v="1709"/>
    <s v="New North"/>
    <s v="Revenue"/>
    <s v="Line Item"/>
    <x v="0"/>
    <x v="14"/>
    <x v="14"/>
    <m/>
    <m/>
  </r>
  <r>
    <n v="1710"/>
    <s v="New North"/>
    <s v="Revenue"/>
    <s v="Line Item"/>
    <x v="0"/>
    <x v="15"/>
    <x v="15"/>
    <m/>
    <m/>
  </r>
  <r>
    <n v="1711"/>
    <s v="New North"/>
    <s v="Revenue"/>
    <s v="Line Item"/>
    <x v="0"/>
    <x v="16"/>
    <x v="16"/>
    <m/>
    <m/>
  </r>
  <r>
    <n v="1712"/>
    <s v="New North"/>
    <s v="Revenue"/>
    <s v="Line Item"/>
    <x v="0"/>
    <x v="17"/>
    <x v="17"/>
    <m/>
    <m/>
  </r>
  <r>
    <n v="1713"/>
    <s v="New North"/>
    <s v="Revenue"/>
    <s v="Line Item"/>
    <x v="0"/>
    <x v="18"/>
    <x v="18"/>
    <m/>
    <m/>
  </r>
  <r>
    <n v="1714"/>
    <s v="New North"/>
    <s v="Revenue"/>
    <s v="Line Item"/>
    <x v="0"/>
    <x v="19"/>
    <x v="19"/>
    <m/>
    <m/>
  </r>
  <r>
    <n v="1715"/>
    <s v="New North"/>
    <s v="Revenue"/>
    <s v="Line Item"/>
    <x v="0"/>
    <x v="20"/>
    <x v="20"/>
    <m/>
    <m/>
  </r>
  <r>
    <n v="1716"/>
    <s v="New North"/>
    <s v="Revenue"/>
    <s v="Line Item"/>
    <x v="0"/>
    <x v="21"/>
    <x v="21"/>
    <m/>
    <m/>
  </r>
  <r>
    <n v="1717"/>
    <s v="New North"/>
    <s v="Revenue"/>
    <s v="Line Item"/>
    <x v="0"/>
    <x v="22"/>
    <x v="22"/>
    <m/>
    <m/>
  </r>
  <r>
    <n v="1718"/>
    <s v="New North"/>
    <s v="Revenue"/>
    <s v="Line Item"/>
    <x v="0"/>
    <x v="23"/>
    <x v="23"/>
    <m/>
    <m/>
  </r>
  <r>
    <n v="1719"/>
    <s v="New North"/>
    <s v="Revenue"/>
    <s v="Line Item"/>
    <x v="0"/>
    <x v="24"/>
    <x v="24"/>
    <m/>
    <m/>
  </r>
  <r>
    <n v="1720"/>
    <s v="New North"/>
    <s v="Revenue"/>
    <s v="Line Item"/>
    <x v="0"/>
    <x v="25"/>
    <x v="25"/>
    <m/>
    <m/>
  </r>
  <r>
    <n v="1721"/>
    <s v="New North"/>
    <s v="Revenue"/>
    <s v="Line Item"/>
    <x v="0"/>
    <x v="26"/>
    <x v="26"/>
    <m/>
    <m/>
  </r>
  <r>
    <n v="1722"/>
    <s v="New North"/>
    <s v="Revenue"/>
    <s v="Line Item"/>
    <x v="0"/>
    <x v="27"/>
    <x v="27"/>
    <m/>
    <m/>
  </r>
  <r>
    <n v="1723"/>
    <s v="New North"/>
    <s v="Revenue"/>
    <s v="Line Item"/>
    <x v="0"/>
    <x v="28"/>
    <x v="28"/>
    <m/>
    <m/>
  </r>
  <r>
    <n v="1724"/>
    <s v="New North"/>
    <s v="Revenue"/>
    <s v="Line Item"/>
    <x v="0"/>
    <x v="29"/>
    <x v="29"/>
    <m/>
    <m/>
  </r>
  <r>
    <n v="1725"/>
    <s v="New North"/>
    <s v="Revenue"/>
    <s v="Line Item"/>
    <x v="0"/>
    <x v="30"/>
    <x v="30"/>
    <m/>
    <m/>
  </r>
  <r>
    <n v="1726"/>
    <s v="New North"/>
    <s v="Revenue"/>
    <s v="Line Item"/>
    <x v="0"/>
    <x v="31"/>
    <x v="31"/>
    <m/>
    <m/>
  </r>
  <r>
    <n v="1727"/>
    <s v="New North"/>
    <s v="Revenue"/>
    <s v="Line Item"/>
    <x v="0"/>
    <x v="32"/>
    <x v="32"/>
    <m/>
    <m/>
  </r>
  <r>
    <n v="1728"/>
    <s v="New North"/>
    <s v="Revenue"/>
    <s v="Line Item"/>
    <x v="0"/>
    <x v="33"/>
    <x v="33"/>
    <m/>
    <m/>
  </r>
  <r>
    <n v="1729"/>
    <s v="New North"/>
    <s v="Revenue"/>
    <s v="Line Item"/>
    <x v="0"/>
    <x v="34"/>
    <x v="34"/>
    <m/>
    <m/>
  </r>
  <r>
    <n v="1730"/>
    <s v="New North"/>
    <s v="Revenue"/>
    <s v="Line Item"/>
    <x v="0"/>
    <x v="35"/>
    <x v="35"/>
    <m/>
    <m/>
  </r>
  <r>
    <n v="1731"/>
    <s v="New North"/>
    <s v="Revenue"/>
    <s v="Line Item"/>
    <x v="0"/>
    <x v="36"/>
    <x v="36"/>
    <m/>
    <m/>
  </r>
  <r>
    <n v="1732"/>
    <s v="New North"/>
    <s v="Revenue"/>
    <s v="Line Item"/>
    <x v="0"/>
    <x v="37"/>
    <x v="37"/>
    <m/>
    <m/>
  </r>
  <r>
    <n v="1733"/>
    <s v="New North"/>
    <s v="Revenue"/>
    <s v="Line Item"/>
    <x v="0"/>
    <x v="38"/>
    <x v="38"/>
    <m/>
    <m/>
  </r>
  <r>
    <n v="1734"/>
    <s v="New North"/>
    <s v="Revenue"/>
    <s v="Line Item"/>
    <x v="0"/>
    <x v="39"/>
    <x v="39"/>
    <m/>
    <m/>
  </r>
  <r>
    <n v="1735"/>
    <s v="New North"/>
    <s v="Revenue"/>
    <s v="Line Item"/>
    <x v="0"/>
    <x v="40"/>
    <x v="40"/>
    <m/>
    <m/>
  </r>
  <r>
    <n v="1736"/>
    <s v="New North"/>
    <s v="Revenue"/>
    <s v="Line Item"/>
    <x v="0"/>
    <x v="41"/>
    <x v="41"/>
    <m/>
    <m/>
  </r>
  <r>
    <n v="1737"/>
    <s v="New North"/>
    <s v="Revenue"/>
    <s v="Total"/>
    <x v="0"/>
    <x v="42"/>
    <x v="42"/>
    <m/>
    <n v="64116"/>
  </r>
  <r>
    <n v="1738"/>
    <s v="New North"/>
    <s v="Revenue"/>
    <s v="Line Item"/>
    <x v="0"/>
    <x v="43"/>
    <x v="43"/>
    <m/>
    <m/>
  </r>
  <r>
    <n v="1739"/>
    <s v="New North"/>
    <s v="Revenue"/>
    <s v="Line Item"/>
    <x v="0"/>
    <x v="44"/>
    <x v="44"/>
    <m/>
    <m/>
  </r>
  <r>
    <n v="1740"/>
    <s v="New North"/>
    <s v="Revenue"/>
    <s v="Line Item"/>
    <x v="0"/>
    <x v="45"/>
    <x v="45"/>
    <m/>
    <m/>
  </r>
  <r>
    <n v="1741"/>
    <s v="New North"/>
    <s v="Revenue"/>
    <s v="Line Item"/>
    <x v="0"/>
    <x v="46"/>
    <x v="46"/>
    <m/>
    <m/>
  </r>
  <r>
    <n v="1742"/>
    <s v="New North"/>
    <s v="Revenue"/>
    <s v="Line Item"/>
    <x v="0"/>
    <x v="47"/>
    <x v="47"/>
    <m/>
    <m/>
  </r>
  <r>
    <n v="1743"/>
    <s v="New North"/>
    <s v="Revenue"/>
    <s v="Line Item"/>
    <x v="0"/>
    <x v="48"/>
    <x v="48"/>
    <m/>
    <m/>
  </r>
  <r>
    <n v="1744"/>
    <s v="New North"/>
    <s v="Revenue"/>
    <s v="Line Item"/>
    <x v="0"/>
    <x v="49"/>
    <x v="49"/>
    <m/>
    <m/>
  </r>
  <r>
    <n v="1745"/>
    <s v="New North"/>
    <s v="Revenue"/>
    <s v="Line Item"/>
    <x v="0"/>
    <x v="50"/>
    <x v="50"/>
    <m/>
    <m/>
  </r>
  <r>
    <n v="1746"/>
    <s v="New North"/>
    <s v="Revenue"/>
    <s v="Line Item"/>
    <x v="0"/>
    <x v="51"/>
    <x v="51"/>
    <m/>
    <m/>
  </r>
  <r>
    <n v="1747"/>
    <s v="New North"/>
    <s v="Revenue"/>
    <s v="Total"/>
    <x v="0"/>
    <x v="52"/>
    <x v="52"/>
    <m/>
    <n v="64116"/>
  </r>
  <r>
    <n v="1748"/>
    <s v="New North"/>
    <s v="Salary Expense"/>
    <s v="Line Item"/>
    <x v="1"/>
    <x v="53"/>
    <x v="53"/>
    <n v="0.1"/>
    <n v="7000"/>
  </r>
  <r>
    <n v="1749"/>
    <s v="New North"/>
    <s v="Salary Expense"/>
    <s v="Line Item"/>
    <x v="1"/>
    <x v="54"/>
    <x v="54"/>
    <m/>
    <m/>
  </r>
  <r>
    <n v="1750"/>
    <s v="New North"/>
    <s v="Salary Expense"/>
    <s v="Line Item"/>
    <x v="1"/>
    <x v="55"/>
    <x v="55"/>
    <m/>
    <m/>
  </r>
  <r>
    <n v="1751"/>
    <s v="New North"/>
    <s v="Salary Expense"/>
    <s v="Line Item"/>
    <x v="1"/>
    <x v="56"/>
    <x v="56"/>
    <m/>
    <m/>
  </r>
  <r>
    <n v="1752"/>
    <s v="New North"/>
    <s v="Salary Expense"/>
    <s v="Line Item"/>
    <x v="2"/>
    <x v="57"/>
    <x v="57"/>
    <m/>
    <m/>
  </r>
  <r>
    <n v="1753"/>
    <s v="New North"/>
    <s v="Salary Expense"/>
    <s v="Line Item"/>
    <x v="2"/>
    <x v="58"/>
    <x v="58"/>
    <m/>
    <m/>
  </r>
  <r>
    <n v="1754"/>
    <s v="New North"/>
    <s v="Salary Expense"/>
    <s v="Line Item"/>
    <x v="2"/>
    <x v="59"/>
    <x v="59"/>
    <m/>
    <m/>
  </r>
  <r>
    <n v="1755"/>
    <s v="New North"/>
    <s v="Salary Expense"/>
    <s v="Line Item"/>
    <x v="2"/>
    <x v="60"/>
    <x v="60"/>
    <m/>
    <m/>
  </r>
  <r>
    <n v="1756"/>
    <s v="New North"/>
    <s v="Salary Expense"/>
    <s v="Line Item"/>
    <x v="2"/>
    <x v="61"/>
    <x v="61"/>
    <m/>
    <m/>
  </r>
  <r>
    <n v="1757"/>
    <s v="New North"/>
    <s v="Salary Expense"/>
    <s v="Line Item"/>
    <x v="2"/>
    <x v="62"/>
    <x v="62"/>
    <m/>
    <m/>
  </r>
  <r>
    <n v="1758"/>
    <s v="New North"/>
    <s v="Salary Expense"/>
    <s v="Line Item"/>
    <x v="2"/>
    <x v="63"/>
    <x v="63"/>
    <m/>
    <m/>
  </r>
  <r>
    <n v="1759"/>
    <s v="New North"/>
    <s v="Salary Expense"/>
    <s v="Line Item"/>
    <x v="2"/>
    <x v="64"/>
    <x v="64"/>
    <m/>
    <m/>
  </r>
  <r>
    <n v="1760"/>
    <s v="New North"/>
    <s v="Salary Expense"/>
    <s v="Line Item"/>
    <x v="2"/>
    <x v="65"/>
    <x v="65"/>
    <m/>
    <m/>
  </r>
  <r>
    <n v="1761"/>
    <s v="New North"/>
    <s v="Salary Expense"/>
    <s v="Line Item"/>
    <x v="2"/>
    <x v="66"/>
    <x v="66"/>
    <m/>
    <m/>
  </r>
  <r>
    <n v="1762"/>
    <s v="New North"/>
    <s v="Salary Expense"/>
    <s v="Line Item"/>
    <x v="2"/>
    <x v="67"/>
    <x v="67"/>
    <m/>
    <m/>
  </r>
  <r>
    <n v="1763"/>
    <s v="New North"/>
    <s v="Salary Expense"/>
    <s v="Line Item"/>
    <x v="2"/>
    <x v="68"/>
    <x v="68"/>
    <m/>
    <m/>
  </r>
  <r>
    <n v="1764"/>
    <s v="New North"/>
    <s v="Salary Expense"/>
    <s v="Line Item"/>
    <x v="2"/>
    <x v="69"/>
    <x v="69"/>
    <m/>
    <m/>
  </r>
  <r>
    <n v="1765"/>
    <s v="New North"/>
    <s v="Salary Expense"/>
    <s v="Line Item"/>
    <x v="2"/>
    <x v="70"/>
    <x v="70"/>
    <m/>
    <m/>
  </r>
  <r>
    <n v="1766"/>
    <s v="New North"/>
    <s v="Salary Expense"/>
    <s v="Line Item"/>
    <x v="2"/>
    <x v="71"/>
    <x v="71"/>
    <m/>
    <m/>
  </r>
  <r>
    <n v="1767"/>
    <s v="New North"/>
    <s v="Salary Expense"/>
    <s v="Line Item"/>
    <x v="2"/>
    <x v="72"/>
    <x v="72"/>
    <m/>
    <m/>
  </r>
  <r>
    <n v="1768"/>
    <s v="New North"/>
    <s v="Salary Expense"/>
    <s v="Line Item"/>
    <x v="2"/>
    <x v="73"/>
    <x v="73"/>
    <m/>
    <m/>
  </r>
  <r>
    <n v="1769"/>
    <s v="New North"/>
    <s v="Salary Expense"/>
    <s v="Line Item"/>
    <x v="2"/>
    <x v="74"/>
    <x v="74"/>
    <m/>
    <m/>
  </r>
  <r>
    <n v="1770"/>
    <s v="New North"/>
    <s v="Salary Expense"/>
    <s v="Line Item"/>
    <x v="2"/>
    <x v="75"/>
    <x v="75"/>
    <m/>
    <m/>
  </r>
  <r>
    <n v="1771"/>
    <s v="New North"/>
    <s v="Salary Expense"/>
    <s v="Line Item"/>
    <x v="2"/>
    <x v="76"/>
    <x v="76"/>
    <m/>
    <m/>
  </r>
  <r>
    <n v="1772"/>
    <s v="New North"/>
    <s v="Salary Expense"/>
    <s v="Line Item"/>
    <x v="2"/>
    <x v="77"/>
    <x v="77"/>
    <m/>
    <m/>
  </r>
  <r>
    <n v="1773"/>
    <s v="New North"/>
    <s v="Salary Expense"/>
    <s v="Line Item"/>
    <x v="2"/>
    <x v="78"/>
    <x v="78"/>
    <m/>
    <m/>
  </r>
  <r>
    <n v="1774"/>
    <s v="New North"/>
    <s v="Salary Expense"/>
    <s v="Line Item"/>
    <x v="2"/>
    <x v="79"/>
    <x v="79"/>
    <m/>
    <m/>
  </r>
  <r>
    <n v="1775"/>
    <s v="New North"/>
    <s v="Salary Expense"/>
    <s v="Line Item"/>
    <x v="2"/>
    <x v="80"/>
    <x v="80"/>
    <m/>
    <m/>
  </r>
  <r>
    <n v="1776"/>
    <s v="New North"/>
    <s v="Salary Expense"/>
    <s v="Line Item"/>
    <x v="2"/>
    <x v="81"/>
    <x v="81"/>
    <m/>
    <m/>
  </r>
  <r>
    <n v="1777"/>
    <s v="New North"/>
    <s v="Salary Expense"/>
    <s v="Line Item"/>
    <x v="2"/>
    <x v="82"/>
    <x v="82"/>
    <n v="0.5"/>
    <n v="11787"/>
  </r>
  <r>
    <n v="1778"/>
    <s v="New North"/>
    <s v="Salary Expense"/>
    <s v="Line Item"/>
    <x v="2"/>
    <x v="83"/>
    <x v="83"/>
    <m/>
    <m/>
  </r>
  <r>
    <n v="1779"/>
    <s v="New North"/>
    <s v="Salary Expense"/>
    <s v="Line Item"/>
    <x v="2"/>
    <x v="84"/>
    <x v="84"/>
    <m/>
    <m/>
  </r>
  <r>
    <n v="1780"/>
    <s v="New North"/>
    <s v="Salary Expense"/>
    <s v="Line Item"/>
    <x v="2"/>
    <x v="85"/>
    <x v="85"/>
    <m/>
    <m/>
  </r>
  <r>
    <n v="1781"/>
    <s v="New North"/>
    <s v="Salary Expense"/>
    <s v="Line Item"/>
    <x v="2"/>
    <x v="86"/>
    <x v="86"/>
    <m/>
    <m/>
  </r>
  <r>
    <n v="1782"/>
    <s v="New North"/>
    <s v="Salary Expense"/>
    <s v="Line Item"/>
    <x v="3"/>
    <x v="87"/>
    <x v="87"/>
    <m/>
    <m/>
  </r>
  <r>
    <n v="1783"/>
    <s v="New North"/>
    <s v="Salary Expense"/>
    <s v="Line Item"/>
    <x v="3"/>
    <x v="88"/>
    <x v="88"/>
    <m/>
    <m/>
  </r>
  <r>
    <n v="1784"/>
    <s v="New North"/>
    <s v="Salary Expense"/>
    <s v="Line Item"/>
    <x v="3"/>
    <x v="89"/>
    <x v="89"/>
    <m/>
    <m/>
  </r>
  <r>
    <n v="1785"/>
    <s v="New North"/>
    <s v="Salary Expense"/>
    <s v="Line Item"/>
    <x v="0"/>
    <x v="90"/>
    <x v="90"/>
    <s v="XXXXXX"/>
    <m/>
  </r>
  <r>
    <n v="1786"/>
    <s v="New North"/>
    <s v="Salary Expense"/>
    <s v="Total"/>
    <x v="0"/>
    <x v="91"/>
    <x v="91"/>
    <n v="0.6"/>
    <n v="18787"/>
  </r>
  <r>
    <n v="1787"/>
    <s v="New North"/>
    <s v="Expense"/>
    <s v="Total"/>
    <x v="0"/>
    <x v="92"/>
    <x v="92"/>
    <n v="0.6"/>
    <n v="18787"/>
  </r>
  <r>
    <n v="1788"/>
    <s v="New North"/>
    <s v="Expense"/>
    <s v="Line Item"/>
    <x v="0"/>
    <x v="93"/>
    <x v="93"/>
    <m/>
    <m/>
  </r>
  <r>
    <n v="1789"/>
    <s v="New North"/>
    <s v="Expense"/>
    <s v="Line Item"/>
    <x v="0"/>
    <x v="94"/>
    <x v="94"/>
    <m/>
    <m/>
  </r>
  <r>
    <n v="1790"/>
    <s v="New North"/>
    <s v="Expense"/>
    <s v="Line Item"/>
    <x v="0"/>
    <x v="95"/>
    <x v="95"/>
    <m/>
    <m/>
  </r>
  <r>
    <n v="1791"/>
    <s v="New North"/>
    <s v="Expense"/>
    <s v="Line Item"/>
    <x v="0"/>
    <x v="96"/>
    <x v="96"/>
    <m/>
    <m/>
  </r>
  <r>
    <n v="1792"/>
    <s v="New North"/>
    <s v="Expense"/>
    <s v="Total"/>
    <x v="0"/>
    <x v="97"/>
    <x v="97"/>
    <n v="0"/>
    <n v="0"/>
  </r>
  <r>
    <n v="1793"/>
    <s v="New North"/>
    <s v="Expense"/>
    <s v="Line Item"/>
    <x v="0"/>
    <x v="98"/>
    <x v="98"/>
    <m/>
    <m/>
  </r>
  <r>
    <n v="1794"/>
    <s v="New North"/>
    <s v="Expense"/>
    <s v="Total"/>
    <x v="0"/>
    <x v="99"/>
    <x v="99"/>
    <n v="0.6"/>
    <n v="18787"/>
  </r>
  <r>
    <n v="1795"/>
    <s v="New North"/>
    <s v="Expense"/>
    <s v="Line Item"/>
    <x v="0"/>
    <x v="100"/>
    <x v="100"/>
    <m/>
    <n v="1948"/>
  </r>
  <r>
    <n v="1796"/>
    <s v="New North"/>
    <s v="Expense"/>
    <s v="Line Item"/>
    <x v="0"/>
    <x v="101"/>
    <x v="101"/>
    <m/>
    <n v="1043"/>
  </r>
  <r>
    <n v="1797"/>
    <s v="New North"/>
    <s v="Expense"/>
    <s v="Line Item"/>
    <x v="0"/>
    <x v="102"/>
    <x v="102"/>
    <m/>
    <m/>
  </r>
  <r>
    <n v="1798"/>
    <s v="New North"/>
    <s v="Expense"/>
    <s v="Total"/>
    <x v="0"/>
    <x v="103"/>
    <x v="103"/>
    <m/>
    <n v="21778"/>
  </r>
  <r>
    <n v="1799"/>
    <s v="New North"/>
    <s v="Expense"/>
    <s v="Line Item"/>
    <x v="0"/>
    <x v="104"/>
    <x v="104"/>
    <m/>
    <m/>
  </r>
  <r>
    <n v="1800"/>
    <s v="New North"/>
    <s v="Expense"/>
    <s v="Line Item"/>
    <x v="0"/>
    <x v="105"/>
    <x v="105"/>
    <m/>
    <n v="107"/>
  </r>
  <r>
    <n v="1801"/>
    <s v="New North"/>
    <s v="Expense"/>
    <s v="Line Item"/>
    <x v="0"/>
    <x v="106"/>
    <x v="106"/>
    <m/>
    <m/>
  </r>
  <r>
    <n v="1802"/>
    <s v="New North"/>
    <s v="Expense"/>
    <s v="Line Item"/>
    <x v="0"/>
    <x v="107"/>
    <x v="107"/>
    <m/>
    <m/>
  </r>
  <r>
    <n v="1803"/>
    <s v="New North"/>
    <s v="Expense"/>
    <s v="Total"/>
    <x v="0"/>
    <x v="108"/>
    <x v="108"/>
    <m/>
    <n v="107"/>
  </r>
  <r>
    <n v="1804"/>
    <s v="New North"/>
    <s v="Expense"/>
    <s v="Line Item"/>
    <x v="0"/>
    <x v="109"/>
    <x v="109"/>
    <m/>
    <n v="13725"/>
  </r>
  <r>
    <n v="1805"/>
    <s v="New North"/>
    <s v="Expense"/>
    <s v="Line Item"/>
    <x v="0"/>
    <x v="110"/>
    <x v="110"/>
    <m/>
    <m/>
  </r>
  <r>
    <n v="1806"/>
    <s v="New North"/>
    <s v="Expense"/>
    <s v="Line Item"/>
    <x v="0"/>
    <x v="111"/>
    <x v="111"/>
    <m/>
    <m/>
  </r>
  <r>
    <n v="1807"/>
    <s v="New North"/>
    <s v="Expense"/>
    <s v="Line Item"/>
    <x v="0"/>
    <x v="112"/>
    <x v="112"/>
    <m/>
    <m/>
  </r>
  <r>
    <n v="1808"/>
    <s v="New North"/>
    <s v="Expense"/>
    <s v="Line Item"/>
    <x v="0"/>
    <x v="113"/>
    <x v="113"/>
    <m/>
    <m/>
  </r>
  <r>
    <n v="1809"/>
    <s v="New North"/>
    <s v="Expense"/>
    <s v="Line Item"/>
    <x v="0"/>
    <x v="114"/>
    <x v="114"/>
    <m/>
    <n v="189"/>
  </r>
  <r>
    <n v="1810"/>
    <s v="New North"/>
    <s v="Expense"/>
    <s v="Line Item"/>
    <x v="0"/>
    <x v="115"/>
    <x v="115"/>
    <m/>
    <n v="54"/>
  </r>
  <r>
    <n v="1811"/>
    <s v="New North"/>
    <s v="Expense"/>
    <s v="Line Item"/>
    <x v="0"/>
    <x v="116"/>
    <x v="116"/>
    <m/>
    <n v="115"/>
  </r>
  <r>
    <n v="1812"/>
    <s v="New North"/>
    <s v="Expense"/>
    <s v="Line Item"/>
    <x v="0"/>
    <x v="117"/>
    <x v="117"/>
    <m/>
    <m/>
  </r>
  <r>
    <n v="1813"/>
    <s v="New North"/>
    <s v="Expense"/>
    <s v="Line Item"/>
    <x v="0"/>
    <x v="118"/>
    <x v="118"/>
    <m/>
    <m/>
  </r>
  <r>
    <n v="1814"/>
    <s v="New North"/>
    <s v="Expense"/>
    <s v="Line Item"/>
    <x v="0"/>
    <x v="119"/>
    <x v="119"/>
    <m/>
    <m/>
  </r>
  <r>
    <n v="1815"/>
    <s v="New North"/>
    <s v="Expense"/>
    <s v="Line Item"/>
    <x v="0"/>
    <x v="120"/>
    <x v="120"/>
    <m/>
    <m/>
  </r>
  <r>
    <n v="1816"/>
    <s v="New North"/>
    <s v="Expense"/>
    <s v="Line Item"/>
    <x v="0"/>
    <x v="121"/>
    <x v="121"/>
    <m/>
    <n v="21"/>
  </r>
  <r>
    <n v="1817"/>
    <s v="New North"/>
    <s v="Expense"/>
    <s v="Line Item"/>
    <x v="0"/>
    <x v="122"/>
    <x v="122"/>
    <m/>
    <m/>
  </r>
  <r>
    <n v="1818"/>
    <s v="New North"/>
    <s v="Expense"/>
    <s v="Line Item"/>
    <x v="0"/>
    <x v="123"/>
    <x v="123"/>
    <m/>
    <m/>
  </r>
  <r>
    <n v="1819"/>
    <s v="New North"/>
    <s v="Expense"/>
    <s v="Line Item"/>
    <x v="0"/>
    <x v="124"/>
    <x v="124"/>
    <m/>
    <m/>
  </r>
  <r>
    <n v="1820"/>
    <s v="New North"/>
    <s v="Expense"/>
    <s v="Line Item"/>
    <x v="0"/>
    <x v="125"/>
    <x v="125"/>
    <m/>
    <m/>
  </r>
  <r>
    <n v="1821"/>
    <s v="New North"/>
    <s v="Expense"/>
    <s v="Line Item"/>
    <x v="0"/>
    <x v="126"/>
    <x v="126"/>
    <m/>
    <m/>
  </r>
  <r>
    <n v="1822"/>
    <s v="New North"/>
    <s v="Expense"/>
    <s v="Total"/>
    <x v="0"/>
    <x v="127"/>
    <x v="127"/>
    <m/>
    <n v="14104"/>
  </r>
  <r>
    <n v="1823"/>
    <s v="New North"/>
    <s v="Expense"/>
    <s v="Line Item"/>
    <x v="0"/>
    <x v="128"/>
    <x v="128"/>
    <m/>
    <m/>
  </r>
  <r>
    <n v="1824"/>
    <s v="New North"/>
    <s v="Expense"/>
    <s v="Line Item"/>
    <x v="0"/>
    <x v="129"/>
    <x v="129"/>
    <m/>
    <m/>
  </r>
  <r>
    <n v="1825"/>
    <s v="New North"/>
    <s v="Expense"/>
    <s v="Line Item"/>
    <x v="0"/>
    <x v="130"/>
    <x v="130"/>
    <m/>
    <m/>
  </r>
  <r>
    <n v="1826"/>
    <s v="New North"/>
    <s v="Expense"/>
    <s v="Line Item"/>
    <x v="0"/>
    <x v="131"/>
    <x v="131"/>
    <m/>
    <n v="290"/>
  </r>
  <r>
    <n v="1827"/>
    <s v="New North"/>
    <s v="Expense"/>
    <s v="Line Item"/>
    <x v="0"/>
    <x v="132"/>
    <x v="132"/>
    <m/>
    <m/>
  </r>
  <r>
    <n v="1828"/>
    <s v="New North"/>
    <s v="Expense"/>
    <s v="Line Item"/>
    <x v="0"/>
    <x v="133"/>
    <x v="133"/>
    <m/>
    <m/>
  </r>
  <r>
    <n v="1829"/>
    <s v="New North"/>
    <s v="Expense"/>
    <s v="Total"/>
    <x v="0"/>
    <x v="134"/>
    <x v="134"/>
    <m/>
    <n v="290"/>
  </r>
  <r>
    <n v="1830"/>
    <s v="New North"/>
    <s v="Expense"/>
    <s v="Line Item"/>
    <x v="0"/>
    <x v="135"/>
    <x v="135"/>
    <m/>
    <n v="3752.3530163870437"/>
  </r>
  <r>
    <n v="1831"/>
    <s v="New North"/>
    <s v="Expense"/>
    <s v="Total"/>
    <x v="0"/>
    <x v="136"/>
    <x v="136"/>
    <m/>
    <n v="40031.353016387045"/>
  </r>
  <r>
    <n v="1832"/>
    <s v="New North"/>
    <s v="Expense"/>
    <s v="Line Item"/>
    <x v="0"/>
    <x v="137"/>
    <x v="137"/>
    <m/>
    <m/>
  </r>
  <r>
    <n v="1833"/>
    <s v="New North"/>
    <s v="Expense"/>
    <s v="Line Item"/>
    <x v="0"/>
    <x v="138"/>
    <x v="138"/>
    <m/>
    <m/>
  </r>
  <r>
    <n v="1834"/>
    <s v="New North"/>
    <s v="Expense"/>
    <s v="Total"/>
    <x v="0"/>
    <x v="139"/>
    <x v="139"/>
    <m/>
    <n v="40031.353016387045"/>
  </r>
  <r>
    <n v="1835"/>
    <s v="New North"/>
    <s v="Expense"/>
    <s v="Total"/>
    <x v="0"/>
    <x v="140"/>
    <x v="140"/>
    <m/>
    <n v="64116"/>
  </r>
  <r>
    <n v="1836"/>
    <s v="New North"/>
    <s v="Expense"/>
    <s v="Line Item"/>
    <x v="0"/>
    <x v="141"/>
    <x v="141"/>
    <m/>
    <n v="24084.646983612955"/>
  </r>
  <r>
    <n v="1837"/>
    <s v="New North"/>
    <s v="Non-Reimbursable"/>
    <s v="Line Item"/>
    <x v="0"/>
    <x v="142"/>
    <x v="142"/>
    <m/>
    <m/>
  </r>
  <r>
    <n v="1838"/>
    <s v="New North"/>
    <s v="Non-Reimbursable"/>
    <s v="Line Item"/>
    <x v="0"/>
    <x v="143"/>
    <x v="143"/>
    <m/>
    <m/>
  </r>
  <r>
    <n v="1839"/>
    <s v="New North"/>
    <s v="Non-Reimbursable"/>
    <s v="Line Item"/>
    <x v="0"/>
    <x v="144"/>
    <x v="144"/>
    <m/>
    <m/>
  </r>
  <r>
    <n v="1840"/>
    <s v="New North"/>
    <s v="Non-Reimbursable"/>
    <s v="Line Item"/>
    <x v="0"/>
    <x v="145"/>
    <x v="145"/>
    <m/>
    <m/>
  </r>
  <r>
    <n v="1841"/>
    <s v="New North"/>
    <s v="Non-Reimbursable"/>
    <s v="Line Item"/>
    <x v="0"/>
    <x v="146"/>
    <x v="146"/>
    <m/>
    <m/>
  </r>
  <r>
    <n v="1842"/>
    <s v="New North"/>
    <s v="Non-Reimbursable"/>
    <s v="Line Item"/>
    <x v="0"/>
    <x v="147"/>
    <x v="147"/>
    <m/>
    <m/>
  </r>
  <r>
    <n v="1843"/>
    <s v="New North"/>
    <s v="Non-Reimbursable"/>
    <s v="Line Item"/>
    <x v="0"/>
    <x v="148"/>
    <x v="148"/>
    <m/>
    <m/>
  </r>
  <r>
    <n v="1844"/>
    <s v="New North"/>
    <s v="Non-Reimbursable"/>
    <s v="Total"/>
    <x v="0"/>
    <x v="149"/>
    <x v="149"/>
    <m/>
    <n v="0"/>
  </r>
  <r>
    <n v="1845"/>
    <s v="New North"/>
    <s v="Non-Reimbursable"/>
    <s v="Total"/>
    <x v="0"/>
    <x v="150"/>
    <x v="150"/>
    <m/>
    <n v="0"/>
  </r>
  <r>
    <n v="1846"/>
    <s v="New North"/>
    <s v="Non-Reimbursable"/>
    <s v="Line Item"/>
    <x v="0"/>
    <x v="151"/>
    <x v="151"/>
    <m/>
    <n v="0"/>
  </r>
  <r>
    <n v="1847"/>
    <s v="New North"/>
    <s v="Non-Reimbursable"/>
    <s v="Line Item"/>
    <x v="0"/>
    <x v="152"/>
    <x v="152"/>
    <m/>
    <m/>
  </r>
  <r>
    <n v="1848"/>
    <s v="New North"/>
    <s v="Non-Reimbursable"/>
    <s v="Line Item"/>
    <x v="0"/>
    <x v="153"/>
    <x v="153"/>
    <m/>
    <n v="0"/>
  </r>
  <r>
    <n v="1849"/>
    <s v="Newton"/>
    <s v="Revenue"/>
    <s v="Line Item"/>
    <x v="0"/>
    <x v="0"/>
    <x v="0"/>
    <m/>
    <n v="25"/>
  </r>
  <r>
    <n v="1850"/>
    <s v="Newton"/>
    <s v="Revenue"/>
    <s v="Line Item"/>
    <x v="0"/>
    <x v="1"/>
    <x v="1"/>
    <m/>
    <m/>
  </r>
  <r>
    <n v="1851"/>
    <s v="Newton"/>
    <s v="Revenue"/>
    <s v="Line Item"/>
    <x v="0"/>
    <x v="2"/>
    <x v="2"/>
    <m/>
    <m/>
  </r>
  <r>
    <n v="1852"/>
    <s v="Newton"/>
    <s v="Revenue"/>
    <s v="Total"/>
    <x v="0"/>
    <x v="3"/>
    <x v="3"/>
    <m/>
    <n v="25"/>
  </r>
  <r>
    <n v="1853"/>
    <s v="Newton"/>
    <s v="Revenue"/>
    <s v="Line Item"/>
    <x v="0"/>
    <x v="4"/>
    <x v="4"/>
    <m/>
    <m/>
  </r>
  <r>
    <n v="1854"/>
    <s v="Newton"/>
    <s v="Revenue"/>
    <s v="Line Item"/>
    <x v="0"/>
    <x v="5"/>
    <x v="5"/>
    <m/>
    <n v="600"/>
  </r>
  <r>
    <n v="1855"/>
    <s v="Newton"/>
    <s v="Revenue"/>
    <s v="Total"/>
    <x v="0"/>
    <x v="6"/>
    <x v="6"/>
    <m/>
    <n v="600"/>
  </r>
  <r>
    <n v="1856"/>
    <s v="Newton"/>
    <s v="Revenue"/>
    <s v="Line Item"/>
    <x v="0"/>
    <x v="7"/>
    <x v="7"/>
    <m/>
    <m/>
  </r>
  <r>
    <n v="1857"/>
    <s v="Newton"/>
    <s v="Revenue"/>
    <s v="Line Item"/>
    <x v="0"/>
    <x v="8"/>
    <x v="8"/>
    <m/>
    <m/>
  </r>
  <r>
    <n v="1858"/>
    <s v="Newton"/>
    <s v="Revenue"/>
    <s v="Line Item"/>
    <x v="0"/>
    <x v="9"/>
    <x v="9"/>
    <m/>
    <m/>
  </r>
  <r>
    <n v="1859"/>
    <s v="Newton"/>
    <s v="Revenue"/>
    <s v="Line Item"/>
    <x v="0"/>
    <x v="10"/>
    <x v="10"/>
    <m/>
    <n v="50996"/>
  </r>
  <r>
    <n v="1860"/>
    <s v="Newton"/>
    <s v="Revenue"/>
    <s v="Line Item"/>
    <x v="0"/>
    <x v="11"/>
    <x v="11"/>
    <m/>
    <m/>
  </r>
  <r>
    <n v="1861"/>
    <s v="Newton"/>
    <s v="Revenue"/>
    <s v="Line Item"/>
    <x v="0"/>
    <x v="12"/>
    <x v="12"/>
    <m/>
    <m/>
  </r>
  <r>
    <n v="1862"/>
    <s v="Newton"/>
    <s v="Revenue"/>
    <s v="Line Item"/>
    <x v="0"/>
    <x v="13"/>
    <x v="13"/>
    <m/>
    <m/>
  </r>
  <r>
    <n v="1863"/>
    <s v="Newton"/>
    <s v="Revenue"/>
    <s v="Line Item"/>
    <x v="0"/>
    <x v="14"/>
    <x v="14"/>
    <m/>
    <m/>
  </r>
  <r>
    <n v="1864"/>
    <s v="Newton"/>
    <s v="Revenue"/>
    <s v="Line Item"/>
    <x v="0"/>
    <x v="15"/>
    <x v="15"/>
    <m/>
    <m/>
  </r>
  <r>
    <n v="1865"/>
    <s v="Newton"/>
    <s v="Revenue"/>
    <s v="Line Item"/>
    <x v="0"/>
    <x v="16"/>
    <x v="16"/>
    <m/>
    <m/>
  </r>
  <r>
    <n v="1866"/>
    <s v="Newton"/>
    <s v="Revenue"/>
    <s v="Line Item"/>
    <x v="0"/>
    <x v="17"/>
    <x v="17"/>
    <m/>
    <m/>
  </r>
  <r>
    <n v="1867"/>
    <s v="Newton"/>
    <s v="Revenue"/>
    <s v="Line Item"/>
    <x v="0"/>
    <x v="18"/>
    <x v="18"/>
    <m/>
    <m/>
  </r>
  <r>
    <n v="1868"/>
    <s v="Newton"/>
    <s v="Revenue"/>
    <s v="Line Item"/>
    <x v="0"/>
    <x v="19"/>
    <x v="19"/>
    <m/>
    <m/>
  </r>
  <r>
    <n v="1869"/>
    <s v="Newton"/>
    <s v="Revenue"/>
    <s v="Line Item"/>
    <x v="0"/>
    <x v="20"/>
    <x v="20"/>
    <m/>
    <m/>
  </r>
  <r>
    <n v="1870"/>
    <s v="Newton"/>
    <s v="Revenue"/>
    <s v="Line Item"/>
    <x v="0"/>
    <x v="21"/>
    <x v="21"/>
    <m/>
    <m/>
  </r>
  <r>
    <n v="1871"/>
    <s v="Newton"/>
    <s v="Revenue"/>
    <s v="Line Item"/>
    <x v="0"/>
    <x v="22"/>
    <x v="22"/>
    <m/>
    <m/>
  </r>
  <r>
    <n v="1872"/>
    <s v="Newton"/>
    <s v="Revenue"/>
    <s v="Line Item"/>
    <x v="0"/>
    <x v="23"/>
    <x v="23"/>
    <m/>
    <m/>
  </r>
  <r>
    <n v="1873"/>
    <s v="Newton"/>
    <s v="Revenue"/>
    <s v="Line Item"/>
    <x v="0"/>
    <x v="24"/>
    <x v="24"/>
    <m/>
    <m/>
  </r>
  <r>
    <n v="1874"/>
    <s v="Newton"/>
    <s v="Revenue"/>
    <s v="Line Item"/>
    <x v="0"/>
    <x v="25"/>
    <x v="25"/>
    <m/>
    <m/>
  </r>
  <r>
    <n v="1875"/>
    <s v="Newton"/>
    <s v="Revenue"/>
    <s v="Line Item"/>
    <x v="0"/>
    <x v="26"/>
    <x v="26"/>
    <m/>
    <m/>
  </r>
  <r>
    <n v="1876"/>
    <s v="Newton"/>
    <s v="Revenue"/>
    <s v="Line Item"/>
    <x v="0"/>
    <x v="27"/>
    <x v="27"/>
    <m/>
    <m/>
  </r>
  <r>
    <n v="1877"/>
    <s v="Newton"/>
    <s v="Revenue"/>
    <s v="Line Item"/>
    <x v="0"/>
    <x v="28"/>
    <x v="28"/>
    <m/>
    <m/>
  </r>
  <r>
    <n v="1878"/>
    <s v="Newton"/>
    <s v="Revenue"/>
    <s v="Line Item"/>
    <x v="0"/>
    <x v="29"/>
    <x v="29"/>
    <m/>
    <m/>
  </r>
  <r>
    <n v="1879"/>
    <s v="Newton"/>
    <s v="Revenue"/>
    <s v="Line Item"/>
    <x v="0"/>
    <x v="30"/>
    <x v="30"/>
    <m/>
    <n v="23917"/>
  </r>
  <r>
    <n v="1880"/>
    <s v="Newton"/>
    <s v="Revenue"/>
    <s v="Line Item"/>
    <x v="0"/>
    <x v="31"/>
    <x v="31"/>
    <m/>
    <m/>
  </r>
  <r>
    <n v="1881"/>
    <s v="Newton"/>
    <s v="Revenue"/>
    <s v="Line Item"/>
    <x v="0"/>
    <x v="32"/>
    <x v="32"/>
    <m/>
    <m/>
  </r>
  <r>
    <n v="1882"/>
    <s v="Newton"/>
    <s v="Revenue"/>
    <s v="Line Item"/>
    <x v="0"/>
    <x v="33"/>
    <x v="33"/>
    <m/>
    <m/>
  </r>
  <r>
    <n v="1883"/>
    <s v="Newton"/>
    <s v="Revenue"/>
    <s v="Line Item"/>
    <x v="0"/>
    <x v="34"/>
    <x v="34"/>
    <m/>
    <m/>
  </r>
  <r>
    <n v="1884"/>
    <s v="Newton"/>
    <s v="Revenue"/>
    <s v="Line Item"/>
    <x v="0"/>
    <x v="35"/>
    <x v="35"/>
    <m/>
    <m/>
  </r>
  <r>
    <n v="1885"/>
    <s v="Newton"/>
    <s v="Revenue"/>
    <s v="Line Item"/>
    <x v="0"/>
    <x v="36"/>
    <x v="36"/>
    <m/>
    <m/>
  </r>
  <r>
    <n v="1886"/>
    <s v="Newton"/>
    <s v="Revenue"/>
    <s v="Line Item"/>
    <x v="0"/>
    <x v="37"/>
    <x v="37"/>
    <m/>
    <m/>
  </r>
  <r>
    <n v="1887"/>
    <s v="Newton"/>
    <s v="Revenue"/>
    <s v="Line Item"/>
    <x v="0"/>
    <x v="38"/>
    <x v="38"/>
    <m/>
    <m/>
  </r>
  <r>
    <n v="1888"/>
    <s v="Newton"/>
    <s v="Revenue"/>
    <s v="Line Item"/>
    <x v="0"/>
    <x v="39"/>
    <x v="39"/>
    <m/>
    <m/>
  </r>
  <r>
    <n v="1889"/>
    <s v="Newton"/>
    <s v="Revenue"/>
    <s v="Line Item"/>
    <x v="0"/>
    <x v="40"/>
    <x v="40"/>
    <m/>
    <n v="15"/>
  </r>
  <r>
    <n v="1890"/>
    <s v="Newton"/>
    <s v="Revenue"/>
    <s v="Line Item"/>
    <x v="0"/>
    <x v="41"/>
    <x v="41"/>
    <m/>
    <m/>
  </r>
  <r>
    <n v="1891"/>
    <s v="Newton"/>
    <s v="Revenue"/>
    <s v="Total"/>
    <x v="0"/>
    <x v="42"/>
    <x v="42"/>
    <m/>
    <n v="74928"/>
  </r>
  <r>
    <n v="1892"/>
    <s v="Newton"/>
    <s v="Revenue"/>
    <s v="Line Item"/>
    <x v="0"/>
    <x v="43"/>
    <x v="43"/>
    <m/>
    <n v="39093"/>
  </r>
  <r>
    <n v="1893"/>
    <s v="Newton"/>
    <s v="Revenue"/>
    <s v="Line Item"/>
    <x v="0"/>
    <x v="44"/>
    <x v="44"/>
    <m/>
    <m/>
  </r>
  <r>
    <n v="1894"/>
    <s v="Newton"/>
    <s v="Revenue"/>
    <s v="Line Item"/>
    <x v="0"/>
    <x v="45"/>
    <x v="45"/>
    <m/>
    <m/>
  </r>
  <r>
    <n v="1895"/>
    <s v="Newton"/>
    <s v="Revenue"/>
    <s v="Line Item"/>
    <x v="0"/>
    <x v="46"/>
    <x v="46"/>
    <m/>
    <m/>
  </r>
  <r>
    <n v="1896"/>
    <s v="Newton"/>
    <s v="Revenue"/>
    <s v="Line Item"/>
    <x v="0"/>
    <x v="47"/>
    <x v="47"/>
    <m/>
    <m/>
  </r>
  <r>
    <n v="1897"/>
    <s v="Newton"/>
    <s v="Revenue"/>
    <s v="Line Item"/>
    <x v="0"/>
    <x v="48"/>
    <x v="48"/>
    <m/>
    <m/>
  </r>
  <r>
    <n v="1898"/>
    <s v="Newton"/>
    <s v="Revenue"/>
    <s v="Line Item"/>
    <x v="0"/>
    <x v="49"/>
    <x v="49"/>
    <m/>
    <n v="85259"/>
  </r>
  <r>
    <n v="1899"/>
    <s v="Newton"/>
    <s v="Revenue"/>
    <s v="Line Item"/>
    <x v="0"/>
    <x v="50"/>
    <x v="50"/>
    <m/>
    <m/>
  </r>
  <r>
    <n v="1900"/>
    <s v="Newton"/>
    <s v="Revenue"/>
    <s v="Line Item"/>
    <x v="0"/>
    <x v="51"/>
    <x v="51"/>
    <m/>
    <m/>
  </r>
  <r>
    <n v="1901"/>
    <s v="Newton"/>
    <s v="Revenue"/>
    <s v="Total"/>
    <x v="0"/>
    <x v="52"/>
    <x v="52"/>
    <m/>
    <n v="199905"/>
  </r>
  <r>
    <n v="1902"/>
    <s v="Newton"/>
    <s v="Salary Expense"/>
    <s v="Line Item"/>
    <x v="1"/>
    <x v="53"/>
    <x v="53"/>
    <n v="1.24"/>
    <n v="71426"/>
  </r>
  <r>
    <n v="1903"/>
    <s v="Newton"/>
    <s v="Salary Expense"/>
    <s v="Line Item"/>
    <x v="1"/>
    <x v="54"/>
    <x v="54"/>
    <m/>
    <m/>
  </r>
  <r>
    <n v="1904"/>
    <s v="Newton"/>
    <s v="Salary Expense"/>
    <s v="Line Item"/>
    <x v="1"/>
    <x v="55"/>
    <x v="55"/>
    <m/>
    <m/>
  </r>
  <r>
    <n v="1905"/>
    <s v="Newton"/>
    <s v="Salary Expense"/>
    <s v="Line Item"/>
    <x v="1"/>
    <x v="56"/>
    <x v="56"/>
    <m/>
    <m/>
  </r>
  <r>
    <n v="1906"/>
    <s v="Newton"/>
    <s v="Salary Expense"/>
    <s v="Line Item"/>
    <x v="2"/>
    <x v="57"/>
    <x v="57"/>
    <m/>
    <m/>
  </r>
  <r>
    <n v="1907"/>
    <s v="Newton"/>
    <s v="Salary Expense"/>
    <s v="Line Item"/>
    <x v="2"/>
    <x v="58"/>
    <x v="58"/>
    <m/>
    <m/>
  </r>
  <r>
    <n v="1908"/>
    <s v="Newton"/>
    <s v="Salary Expense"/>
    <s v="Line Item"/>
    <x v="2"/>
    <x v="59"/>
    <x v="59"/>
    <m/>
    <m/>
  </r>
  <r>
    <n v="1909"/>
    <s v="Newton"/>
    <s v="Salary Expense"/>
    <s v="Line Item"/>
    <x v="2"/>
    <x v="60"/>
    <x v="60"/>
    <m/>
    <m/>
  </r>
  <r>
    <n v="1910"/>
    <s v="Newton"/>
    <s v="Salary Expense"/>
    <s v="Line Item"/>
    <x v="2"/>
    <x v="61"/>
    <x v="61"/>
    <m/>
    <m/>
  </r>
  <r>
    <n v="1911"/>
    <s v="Newton"/>
    <s v="Salary Expense"/>
    <s v="Line Item"/>
    <x v="2"/>
    <x v="62"/>
    <x v="62"/>
    <m/>
    <m/>
  </r>
  <r>
    <n v="1912"/>
    <s v="Newton"/>
    <s v="Salary Expense"/>
    <s v="Line Item"/>
    <x v="2"/>
    <x v="63"/>
    <x v="63"/>
    <m/>
    <m/>
  </r>
  <r>
    <n v="1913"/>
    <s v="Newton"/>
    <s v="Salary Expense"/>
    <s v="Line Item"/>
    <x v="2"/>
    <x v="64"/>
    <x v="64"/>
    <m/>
    <m/>
  </r>
  <r>
    <n v="1914"/>
    <s v="Newton"/>
    <s v="Salary Expense"/>
    <s v="Line Item"/>
    <x v="2"/>
    <x v="65"/>
    <x v="65"/>
    <m/>
    <m/>
  </r>
  <r>
    <n v="1915"/>
    <s v="Newton"/>
    <s v="Salary Expense"/>
    <s v="Line Item"/>
    <x v="2"/>
    <x v="66"/>
    <x v="66"/>
    <m/>
    <m/>
  </r>
  <r>
    <n v="1916"/>
    <s v="Newton"/>
    <s v="Salary Expense"/>
    <s v="Line Item"/>
    <x v="2"/>
    <x v="67"/>
    <x v="67"/>
    <m/>
    <m/>
  </r>
  <r>
    <n v="1917"/>
    <s v="Newton"/>
    <s v="Salary Expense"/>
    <s v="Line Item"/>
    <x v="2"/>
    <x v="68"/>
    <x v="68"/>
    <m/>
    <m/>
  </r>
  <r>
    <n v="1918"/>
    <s v="Newton"/>
    <s v="Salary Expense"/>
    <s v="Line Item"/>
    <x v="2"/>
    <x v="69"/>
    <x v="69"/>
    <m/>
    <m/>
  </r>
  <r>
    <n v="1919"/>
    <s v="Newton"/>
    <s v="Salary Expense"/>
    <s v="Line Item"/>
    <x v="2"/>
    <x v="70"/>
    <x v="70"/>
    <m/>
    <m/>
  </r>
  <r>
    <n v="1920"/>
    <s v="Newton"/>
    <s v="Salary Expense"/>
    <s v="Line Item"/>
    <x v="2"/>
    <x v="71"/>
    <x v="71"/>
    <m/>
    <m/>
  </r>
  <r>
    <n v="1921"/>
    <s v="Newton"/>
    <s v="Salary Expense"/>
    <s v="Line Item"/>
    <x v="2"/>
    <x v="72"/>
    <x v="72"/>
    <m/>
    <m/>
  </r>
  <r>
    <n v="1922"/>
    <s v="Newton"/>
    <s v="Salary Expense"/>
    <s v="Line Item"/>
    <x v="2"/>
    <x v="73"/>
    <x v="73"/>
    <m/>
    <m/>
  </r>
  <r>
    <n v="1923"/>
    <s v="Newton"/>
    <s v="Salary Expense"/>
    <s v="Line Item"/>
    <x v="2"/>
    <x v="74"/>
    <x v="74"/>
    <m/>
    <m/>
  </r>
  <r>
    <n v="1924"/>
    <s v="Newton"/>
    <s v="Salary Expense"/>
    <s v="Line Item"/>
    <x v="2"/>
    <x v="75"/>
    <x v="75"/>
    <m/>
    <m/>
  </r>
  <r>
    <n v="1925"/>
    <s v="Newton"/>
    <s v="Salary Expense"/>
    <s v="Line Item"/>
    <x v="2"/>
    <x v="76"/>
    <x v="76"/>
    <m/>
    <m/>
  </r>
  <r>
    <n v="1926"/>
    <s v="Newton"/>
    <s v="Salary Expense"/>
    <s v="Line Item"/>
    <x v="2"/>
    <x v="77"/>
    <x v="77"/>
    <n v="1.1200000000000001"/>
    <n v="64796"/>
  </r>
  <r>
    <n v="1927"/>
    <s v="Newton"/>
    <s v="Salary Expense"/>
    <s v="Line Item"/>
    <x v="2"/>
    <x v="78"/>
    <x v="78"/>
    <m/>
    <m/>
  </r>
  <r>
    <n v="1928"/>
    <s v="Newton"/>
    <s v="Salary Expense"/>
    <s v="Line Item"/>
    <x v="2"/>
    <x v="79"/>
    <x v="79"/>
    <m/>
    <m/>
  </r>
  <r>
    <n v="1929"/>
    <s v="Newton"/>
    <s v="Salary Expense"/>
    <s v="Line Item"/>
    <x v="2"/>
    <x v="80"/>
    <x v="80"/>
    <m/>
    <m/>
  </r>
  <r>
    <n v="1930"/>
    <s v="Newton"/>
    <s v="Salary Expense"/>
    <s v="Line Item"/>
    <x v="2"/>
    <x v="81"/>
    <x v="81"/>
    <m/>
    <m/>
  </r>
  <r>
    <n v="1931"/>
    <s v="Newton"/>
    <s v="Salary Expense"/>
    <s v="Line Item"/>
    <x v="2"/>
    <x v="82"/>
    <x v="82"/>
    <m/>
    <m/>
  </r>
  <r>
    <n v="1932"/>
    <s v="Newton"/>
    <s v="Salary Expense"/>
    <s v="Line Item"/>
    <x v="2"/>
    <x v="83"/>
    <x v="83"/>
    <m/>
    <m/>
  </r>
  <r>
    <n v="1933"/>
    <s v="Newton"/>
    <s v="Salary Expense"/>
    <s v="Line Item"/>
    <x v="2"/>
    <x v="84"/>
    <x v="84"/>
    <m/>
    <m/>
  </r>
  <r>
    <n v="1934"/>
    <s v="Newton"/>
    <s v="Salary Expense"/>
    <s v="Line Item"/>
    <x v="2"/>
    <x v="85"/>
    <x v="85"/>
    <m/>
    <m/>
  </r>
  <r>
    <n v="1935"/>
    <s v="Newton"/>
    <s v="Salary Expense"/>
    <s v="Line Item"/>
    <x v="2"/>
    <x v="86"/>
    <x v="86"/>
    <m/>
    <m/>
  </r>
  <r>
    <n v="1936"/>
    <s v="Newton"/>
    <s v="Salary Expense"/>
    <s v="Line Item"/>
    <x v="3"/>
    <x v="87"/>
    <x v="87"/>
    <m/>
    <m/>
  </r>
  <r>
    <n v="1937"/>
    <s v="Newton"/>
    <s v="Salary Expense"/>
    <s v="Line Item"/>
    <x v="3"/>
    <x v="88"/>
    <x v="88"/>
    <m/>
    <m/>
  </r>
  <r>
    <n v="1938"/>
    <s v="Newton"/>
    <s v="Salary Expense"/>
    <s v="Line Item"/>
    <x v="3"/>
    <x v="89"/>
    <x v="89"/>
    <m/>
    <m/>
  </r>
  <r>
    <n v="1939"/>
    <s v="Newton"/>
    <s v="Salary Expense"/>
    <s v="Line Item"/>
    <x v="0"/>
    <x v="90"/>
    <x v="90"/>
    <s v="XXXXXX"/>
    <m/>
  </r>
  <r>
    <n v="1940"/>
    <s v="Newton"/>
    <s v="Salary Expense"/>
    <s v="Total"/>
    <x v="0"/>
    <x v="91"/>
    <x v="91"/>
    <n v="2.3600000000000003"/>
    <n v="136222"/>
  </r>
  <r>
    <n v="1941"/>
    <s v="Newton"/>
    <s v="Expense"/>
    <s v="Total"/>
    <x v="0"/>
    <x v="92"/>
    <x v="92"/>
    <n v="2.3600000000000003"/>
    <n v="136222"/>
  </r>
  <r>
    <n v="1942"/>
    <s v="Newton"/>
    <s v="Expense"/>
    <s v="Line Item"/>
    <x v="0"/>
    <x v="93"/>
    <x v="93"/>
    <m/>
    <m/>
  </r>
  <r>
    <n v="1943"/>
    <s v="Newton"/>
    <s v="Expense"/>
    <s v="Line Item"/>
    <x v="0"/>
    <x v="94"/>
    <x v="94"/>
    <m/>
    <m/>
  </r>
  <r>
    <n v="1944"/>
    <s v="Newton"/>
    <s v="Expense"/>
    <s v="Line Item"/>
    <x v="0"/>
    <x v="95"/>
    <x v="95"/>
    <m/>
    <m/>
  </r>
  <r>
    <n v="1945"/>
    <s v="Newton"/>
    <s v="Expense"/>
    <s v="Line Item"/>
    <x v="0"/>
    <x v="96"/>
    <x v="96"/>
    <m/>
    <m/>
  </r>
  <r>
    <n v="1946"/>
    <s v="Newton"/>
    <s v="Expense"/>
    <s v="Total"/>
    <x v="0"/>
    <x v="97"/>
    <x v="97"/>
    <n v="0"/>
    <n v="0"/>
  </r>
  <r>
    <n v="1947"/>
    <s v="Newton"/>
    <s v="Expense"/>
    <s v="Line Item"/>
    <x v="0"/>
    <x v="98"/>
    <x v="98"/>
    <m/>
    <m/>
  </r>
  <r>
    <n v="1948"/>
    <s v="Newton"/>
    <s v="Expense"/>
    <s v="Total"/>
    <x v="0"/>
    <x v="99"/>
    <x v="99"/>
    <n v="2.3600000000000003"/>
    <n v="136222"/>
  </r>
  <r>
    <n v="1949"/>
    <s v="Newton"/>
    <s v="Expense"/>
    <s v="Line Item"/>
    <x v="0"/>
    <x v="100"/>
    <x v="100"/>
    <m/>
    <n v="13024"/>
  </r>
  <r>
    <n v="1950"/>
    <s v="Newton"/>
    <s v="Expense"/>
    <s v="Line Item"/>
    <x v="0"/>
    <x v="101"/>
    <x v="101"/>
    <m/>
    <n v="15641"/>
  </r>
  <r>
    <n v="1951"/>
    <s v="Newton"/>
    <s v="Expense"/>
    <s v="Line Item"/>
    <x v="0"/>
    <x v="102"/>
    <x v="102"/>
    <m/>
    <n v="3300"/>
  </r>
  <r>
    <n v="1952"/>
    <s v="Newton"/>
    <s v="Expense"/>
    <s v="Total"/>
    <x v="0"/>
    <x v="103"/>
    <x v="103"/>
    <m/>
    <n v="168187"/>
  </r>
  <r>
    <n v="1953"/>
    <s v="Newton"/>
    <s v="Expense"/>
    <s v="Line Item"/>
    <x v="0"/>
    <x v="104"/>
    <x v="104"/>
    <m/>
    <m/>
  </r>
  <r>
    <n v="1954"/>
    <s v="Newton"/>
    <s v="Expense"/>
    <s v="Line Item"/>
    <x v="0"/>
    <x v="105"/>
    <x v="105"/>
    <m/>
    <n v="4400"/>
  </r>
  <r>
    <n v="1955"/>
    <s v="Newton"/>
    <s v="Expense"/>
    <s v="Line Item"/>
    <x v="0"/>
    <x v="106"/>
    <x v="106"/>
    <m/>
    <n v="12315"/>
  </r>
  <r>
    <n v="1956"/>
    <s v="Newton"/>
    <s v="Expense"/>
    <s v="Line Item"/>
    <x v="0"/>
    <x v="107"/>
    <x v="107"/>
    <m/>
    <n v="2293"/>
  </r>
  <r>
    <n v="1957"/>
    <s v="Newton"/>
    <s v="Expense"/>
    <s v="Total"/>
    <x v="0"/>
    <x v="108"/>
    <x v="108"/>
    <m/>
    <n v="19008"/>
  </r>
  <r>
    <n v="1958"/>
    <s v="Newton"/>
    <s v="Expense"/>
    <s v="Line Item"/>
    <x v="0"/>
    <x v="109"/>
    <x v="109"/>
    <m/>
    <m/>
  </r>
  <r>
    <n v="1959"/>
    <s v="Newton"/>
    <s v="Expense"/>
    <s v="Line Item"/>
    <x v="0"/>
    <x v="110"/>
    <x v="110"/>
    <m/>
    <m/>
  </r>
  <r>
    <n v="1960"/>
    <s v="Newton"/>
    <s v="Expense"/>
    <s v="Line Item"/>
    <x v="0"/>
    <x v="111"/>
    <x v="111"/>
    <m/>
    <m/>
  </r>
  <r>
    <n v="1961"/>
    <s v="Newton"/>
    <s v="Expense"/>
    <s v="Line Item"/>
    <x v="0"/>
    <x v="112"/>
    <x v="112"/>
    <m/>
    <m/>
  </r>
  <r>
    <n v="1962"/>
    <s v="Newton"/>
    <s v="Expense"/>
    <s v="Line Item"/>
    <x v="0"/>
    <x v="113"/>
    <x v="113"/>
    <m/>
    <n v="2920"/>
  </r>
  <r>
    <n v="1963"/>
    <s v="Newton"/>
    <s v="Expense"/>
    <s v="Line Item"/>
    <x v="0"/>
    <x v="114"/>
    <x v="114"/>
    <m/>
    <n v="1948"/>
  </r>
  <r>
    <n v="1964"/>
    <s v="Newton"/>
    <s v="Expense"/>
    <s v="Line Item"/>
    <x v="0"/>
    <x v="115"/>
    <x v="115"/>
    <m/>
    <m/>
  </r>
  <r>
    <n v="1965"/>
    <s v="Newton"/>
    <s v="Expense"/>
    <s v="Line Item"/>
    <x v="0"/>
    <x v="116"/>
    <x v="116"/>
    <m/>
    <m/>
  </r>
  <r>
    <n v="1966"/>
    <s v="Newton"/>
    <s v="Expense"/>
    <s v="Line Item"/>
    <x v="0"/>
    <x v="117"/>
    <x v="117"/>
    <m/>
    <m/>
  </r>
  <r>
    <n v="1967"/>
    <s v="Newton"/>
    <s v="Expense"/>
    <s v="Line Item"/>
    <x v="0"/>
    <x v="118"/>
    <x v="118"/>
    <m/>
    <m/>
  </r>
  <r>
    <n v="1968"/>
    <s v="Newton"/>
    <s v="Expense"/>
    <s v="Line Item"/>
    <x v="0"/>
    <x v="119"/>
    <x v="119"/>
    <m/>
    <m/>
  </r>
  <r>
    <n v="1969"/>
    <s v="Newton"/>
    <s v="Expense"/>
    <s v="Line Item"/>
    <x v="0"/>
    <x v="120"/>
    <x v="120"/>
    <m/>
    <m/>
  </r>
  <r>
    <n v="1970"/>
    <s v="Newton"/>
    <s v="Expense"/>
    <s v="Line Item"/>
    <x v="0"/>
    <x v="121"/>
    <x v="121"/>
    <m/>
    <m/>
  </r>
  <r>
    <n v="1971"/>
    <s v="Newton"/>
    <s v="Expense"/>
    <s v="Line Item"/>
    <x v="0"/>
    <x v="122"/>
    <x v="122"/>
    <m/>
    <m/>
  </r>
  <r>
    <n v="1972"/>
    <s v="Newton"/>
    <s v="Expense"/>
    <s v="Line Item"/>
    <x v="0"/>
    <x v="123"/>
    <x v="123"/>
    <m/>
    <m/>
  </r>
  <r>
    <n v="1973"/>
    <s v="Newton"/>
    <s v="Expense"/>
    <s v="Line Item"/>
    <x v="0"/>
    <x v="124"/>
    <x v="124"/>
    <m/>
    <n v="1453"/>
  </r>
  <r>
    <n v="1974"/>
    <s v="Newton"/>
    <s v="Expense"/>
    <s v="Line Item"/>
    <x v="0"/>
    <x v="125"/>
    <x v="125"/>
    <m/>
    <m/>
  </r>
  <r>
    <n v="1975"/>
    <s v="Newton"/>
    <s v="Expense"/>
    <s v="Line Item"/>
    <x v="0"/>
    <x v="126"/>
    <x v="126"/>
    <m/>
    <m/>
  </r>
  <r>
    <n v="1976"/>
    <s v="Newton"/>
    <s v="Expense"/>
    <s v="Total"/>
    <x v="0"/>
    <x v="127"/>
    <x v="127"/>
    <m/>
    <n v="6321"/>
  </r>
  <r>
    <n v="1977"/>
    <s v="Newton"/>
    <s v="Expense"/>
    <s v="Line Item"/>
    <x v="0"/>
    <x v="128"/>
    <x v="128"/>
    <m/>
    <n v="10826"/>
  </r>
  <r>
    <n v="1978"/>
    <s v="Newton"/>
    <s v="Expense"/>
    <s v="Line Item"/>
    <x v="0"/>
    <x v="129"/>
    <x v="129"/>
    <m/>
    <m/>
  </r>
  <r>
    <n v="1979"/>
    <s v="Newton"/>
    <s v="Expense"/>
    <s v="Line Item"/>
    <x v="0"/>
    <x v="130"/>
    <x v="130"/>
    <m/>
    <m/>
  </r>
  <r>
    <n v="1980"/>
    <s v="Newton"/>
    <s v="Expense"/>
    <s v="Line Item"/>
    <x v="0"/>
    <x v="131"/>
    <x v="131"/>
    <m/>
    <m/>
  </r>
  <r>
    <n v="1981"/>
    <s v="Newton"/>
    <s v="Expense"/>
    <s v="Line Item"/>
    <x v="0"/>
    <x v="132"/>
    <x v="132"/>
    <m/>
    <m/>
  </r>
  <r>
    <n v="1982"/>
    <s v="Newton"/>
    <s v="Expense"/>
    <s v="Line Item"/>
    <x v="0"/>
    <x v="133"/>
    <x v="133"/>
    <m/>
    <m/>
  </r>
  <r>
    <n v="1983"/>
    <s v="Newton"/>
    <s v="Expense"/>
    <s v="Total"/>
    <x v="0"/>
    <x v="134"/>
    <x v="134"/>
    <m/>
    <n v="10826"/>
  </r>
  <r>
    <n v="1984"/>
    <s v="Newton"/>
    <s v="Expense"/>
    <s v="Line Item"/>
    <x v="0"/>
    <x v="135"/>
    <x v="135"/>
    <m/>
    <n v="36383.347172978567"/>
  </r>
  <r>
    <n v="1985"/>
    <s v="Newton"/>
    <s v="Expense"/>
    <s v="Total"/>
    <x v="0"/>
    <x v="136"/>
    <x v="136"/>
    <m/>
    <n v="240725.34717297857"/>
  </r>
  <r>
    <n v="1986"/>
    <s v="Newton"/>
    <s v="Expense"/>
    <s v="Line Item"/>
    <x v="0"/>
    <x v="137"/>
    <x v="137"/>
    <m/>
    <m/>
  </r>
  <r>
    <n v="1987"/>
    <s v="Newton"/>
    <s v="Expense"/>
    <s v="Line Item"/>
    <x v="0"/>
    <x v="138"/>
    <x v="138"/>
    <m/>
    <m/>
  </r>
  <r>
    <n v="1988"/>
    <s v="Newton"/>
    <s v="Expense"/>
    <s v="Total"/>
    <x v="0"/>
    <x v="139"/>
    <x v="139"/>
    <m/>
    <n v="240725.34717297857"/>
  </r>
  <r>
    <n v="1989"/>
    <s v="Newton"/>
    <s v="Expense"/>
    <s v="Total"/>
    <x v="0"/>
    <x v="140"/>
    <x v="140"/>
    <m/>
    <n v="199905"/>
  </r>
  <r>
    <n v="1990"/>
    <s v="Newton"/>
    <s v="Expense"/>
    <s v="Line Item"/>
    <x v="0"/>
    <x v="141"/>
    <x v="141"/>
    <m/>
    <n v="-40820.347172978567"/>
  </r>
  <r>
    <n v="1991"/>
    <s v="Newton"/>
    <s v="Non-Reimbursable"/>
    <s v="Line Item"/>
    <x v="0"/>
    <x v="142"/>
    <x v="142"/>
    <m/>
    <m/>
  </r>
  <r>
    <n v="1992"/>
    <s v="Newton"/>
    <s v="Non-Reimbursable"/>
    <s v="Line Item"/>
    <x v="0"/>
    <x v="143"/>
    <x v="143"/>
    <m/>
    <m/>
  </r>
  <r>
    <n v="1993"/>
    <s v="Newton"/>
    <s v="Non-Reimbursable"/>
    <s v="Line Item"/>
    <x v="0"/>
    <x v="144"/>
    <x v="144"/>
    <m/>
    <m/>
  </r>
  <r>
    <n v="1994"/>
    <s v="Newton"/>
    <s v="Non-Reimbursable"/>
    <s v="Line Item"/>
    <x v="0"/>
    <x v="145"/>
    <x v="145"/>
    <m/>
    <m/>
  </r>
  <r>
    <n v="1995"/>
    <s v="Newton"/>
    <s v="Non-Reimbursable"/>
    <s v="Line Item"/>
    <x v="0"/>
    <x v="146"/>
    <x v="146"/>
    <m/>
    <m/>
  </r>
  <r>
    <n v="1996"/>
    <s v="Newton"/>
    <s v="Non-Reimbursable"/>
    <s v="Line Item"/>
    <x v="0"/>
    <x v="147"/>
    <x v="147"/>
    <m/>
    <m/>
  </r>
  <r>
    <n v="1997"/>
    <s v="Newton"/>
    <s v="Non-Reimbursable"/>
    <s v="Line Item"/>
    <x v="0"/>
    <x v="148"/>
    <x v="148"/>
    <m/>
    <m/>
  </r>
  <r>
    <n v="1998"/>
    <s v="Newton"/>
    <s v="Non-Reimbursable"/>
    <s v="Total"/>
    <x v="0"/>
    <x v="149"/>
    <x v="149"/>
    <m/>
    <n v="0"/>
  </r>
  <r>
    <n v="1999"/>
    <s v="Newton"/>
    <s v="Non-Reimbursable"/>
    <s v="Total"/>
    <x v="0"/>
    <x v="150"/>
    <x v="150"/>
    <m/>
    <n v="0"/>
  </r>
  <r>
    <n v="2000"/>
    <s v="Newton"/>
    <s v="Non-Reimbursable"/>
    <s v="Line Item"/>
    <x v="0"/>
    <x v="151"/>
    <x v="151"/>
    <m/>
    <n v="124977"/>
  </r>
  <r>
    <n v="2001"/>
    <s v="Newton"/>
    <s v="Non-Reimbursable"/>
    <s v="Line Item"/>
    <x v="0"/>
    <x v="152"/>
    <x v="152"/>
    <m/>
    <m/>
  </r>
  <r>
    <n v="2002"/>
    <s v="Newton"/>
    <s v="Non-Reimbursable"/>
    <s v="Line Item"/>
    <x v="0"/>
    <x v="153"/>
    <x v="153"/>
    <m/>
    <n v="-124977"/>
  </r>
  <r>
    <n v="2003"/>
    <s v="Pernet Family Health Service"/>
    <s v="Revenue"/>
    <s v="Line Item"/>
    <x v="0"/>
    <x v="0"/>
    <x v="0"/>
    <m/>
    <m/>
  </r>
  <r>
    <n v="2004"/>
    <s v="Pernet Family Health Service"/>
    <s v="Revenue"/>
    <s v="Line Item"/>
    <x v="0"/>
    <x v="1"/>
    <x v="1"/>
    <m/>
    <m/>
  </r>
  <r>
    <n v="2005"/>
    <s v="Pernet Family Health Service"/>
    <s v="Revenue"/>
    <s v="Line Item"/>
    <x v="0"/>
    <x v="2"/>
    <x v="2"/>
    <m/>
    <m/>
  </r>
  <r>
    <n v="2006"/>
    <s v="Pernet Family Health Service"/>
    <s v="Revenue"/>
    <s v="Total"/>
    <x v="0"/>
    <x v="3"/>
    <x v="3"/>
    <m/>
    <n v="0"/>
  </r>
  <r>
    <n v="2007"/>
    <s v="Pernet Family Health Service"/>
    <s v="Revenue"/>
    <s v="Line Item"/>
    <x v="0"/>
    <x v="4"/>
    <x v="4"/>
    <m/>
    <m/>
  </r>
  <r>
    <n v="2008"/>
    <s v="Pernet Family Health Service"/>
    <s v="Revenue"/>
    <s v="Line Item"/>
    <x v="0"/>
    <x v="5"/>
    <x v="5"/>
    <m/>
    <m/>
  </r>
  <r>
    <n v="2009"/>
    <s v="Pernet Family Health Service"/>
    <s v="Revenue"/>
    <s v="Total"/>
    <x v="0"/>
    <x v="6"/>
    <x v="6"/>
    <m/>
    <n v="0"/>
  </r>
  <r>
    <n v="2010"/>
    <s v="Pernet Family Health Service"/>
    <s v="Revenue"/>
    <s v="Line Item"/>
    <x v="0"/>
    <x v="7"/>
    <x v="7"/>
    <m/>
    <m/>
  </r>
  <r>
    <n v="2011"/>
    <s v="Pernet Family Health Service"/>
    <s v="Revenue"/>
    <s v="Line Item"/>
    <x v="0"/>
    <x v="8"/>
    <x v="8"/>
    <m/>
    <m/>
  </r>
  <r>
    <n v="2012"/>
    <s v="Pernet Family Health Service"/>
    <s v="Revenue"/>
    <s v="Line Item"/>
    <x v="0"/>
    <x v="9"/>
    <x v="9"/>
    <m/>
    <m/>
  </r>
  <r>
    <n v="2013"/>
    <s v="Pernet Family Health Service"/>
    <s v="Revenue"/>
    <s v="Line Item"/>
    <x v="0"/>
    <x v="10"/>
    <x v="10"/>
    <m/>
    <n v="63418"/>
  </r>
  <r>
    <n v="2014"/>
    <s v="Pernet Family Health Service"/>
    <s v="Revenue"/>
    <s v="Line Item"/>
    <x v="0"/>
    <x v="11"/>
    <x v="11"/>
    <m/>
    <m/>
  </r>
  <r>
    <n v="2015"/>
    <s v="Pernet Family Health Service"/>
    <s v="Revenue"/>
    <s v="Line Item"/>
    <x v="0"/>
    <x v="12"/>
    <x v="12"/>
    <m/>
    <m/>
  </r>
  <r>
    <n v="2016"/>
    <s v="Pernet Family Health Service"/>
    <s v="Revenue"/>
    <s v="Line Item"/>
    <x v="0"/>
    <x v="13"/>
    <x v="13"/>
    <m/>
    <m/>
  </r>
  <r>
    <n v="2017"/>
    <s v="Pernet Family Health Service"/>
    <s v="Revenue"/>
    <s v="Line Item"/>
    <x v="0"/>
    <x v="14"/>
    <x v="14"/>
    <m/>
    <m/>
  </r>
  <r>
    <n v="2018"/>
    <s v="Pernet Family Health Service"/>
    <s v="Revenue"/>
    <s v="Line Item"/>
    <x v="0"/>
    <x v="15"/>
    <x v="15"/>
    <m/>
    <m/>
  </r>
  <r>
    <n v="2019"/>
    <s v="Pernet Family Health Service"/>
    <s v="Revenue"/>
    <s v="Line Item"/>
    <x v="0"/>
    <x v="16"/>
    <x v="16"/>
    <m/>
    <m/>
  </r>
  <r>
    <n v="2020"/>
    <s v="Pernet Family Health Service"/>
    <s v="Revenue"/>
    <s v="Line Item"/>
    <x v="0"/>
    <x v="17"/>
    <x v="17"/>
    <m/>
    <m/>
  </r>
  <r>
    <n v="2021"/>
    <s v="Pernet Family Health Service"/>
    <s v="Revenue"/>
    <s v="Line Item"/>
    <x v="0"/>
    <x v="18"/>
    <x v="18"/>
    <m/>
    <m/>
  </r>
  <r>
    <n v="2022"/>
    <s v="Pernet Family Health Service"/>
    <s v="Revenue"/>
    <s v="Line Item"/>
    <x v="0"/>
    <x v="19"/>
    <x v="19"/>
    <m/>
    <m/>
  </r>
  <r>
    <n v="2023"/>
    <s v="Pernet Family Health Service"/>
    <s v="Revenue"/>
    <s v="Line Item"/>
    <x v="0"/>
    <x v="20"/>
    <x v="20"/>
    <m/>
    <m/>
  </r>
  <r>
    <n v="2024"/>
    <s v="Pernet Family Health Service"/>
    <s v="Revenue"/>
    <s v="Line Item"/>
    <x v="0"/>
    <x v="21"/>
    <x v="21"/>
    <m/>
    <m/>
  </r>
  <r>
    <n v="2025"/>
    <s v="Pernet Family Health Service"/>
    <s v="Revenue"/>
    <s v="Line Item"/>
    <x v="0"/>
    <x v="22"/>
    <x v="22"/>
    <m/>
    <m/>
  </r>
  <r>
    <n v="2026"/>
    <s v="Pernet Family Health Service"/>
    <s v="Revenue"/>
    <s v="Line Item"/>
    <x v="0"/>
    <x v="23"/>
    <x v="23"/>
    <m/>
    <m/>
  </r>
  <r>
    <n v="2027"/>
    <s v="Pernet Family Health Service"/>
    <s v="Revenue"/>
    <s v="Line Item"/>
    <x v="0"/>
    <x v="24"/>
    <x v="24"/>
    <m/>
    <m/>
  </r>
  <r>
    <n v="2028"/>
    <s v="Pernet Family Health Service"/>
    <s v="Revenue"/>
    <s v="Line Item"/>
    <x v="0"/>
    <x v="25"/>
    <x v="25"/>
    <m/>
    <m/>
  </r>
  <r>
    <n v="2029"/>
    <s v="Pernet Family Health Service"/>
    <s v="Revenue"/>
    <s v="Line Item"/>
    <x v="0"/>
    <x v="26"/>
    <x v="26"/>
    <m/>
    <m/>
  </r>
  <r>
    <n v="2030"/>
    <s v="Pernet Family Health Service"/>
    <s v="Revenue"/>
    <s v="Line Item"/>
    <x v="0"/>
    <x v="27"/>
    <x v="27"/>
    <m/>
    <m/>
  </r>
  <r>
    <n v="2031"/>
    <s v="Pernet Family Health Service"/>
    <s v="Revenue"/>
    <s v="Line Item"/>
    <x v="0"/>
    <x v="28"/>
    <x v="28"/>
    <m/>
    <m/>
  </r>
  <r>
    <n v="2032"/>
    <s v="Pernet Family Health Service"/>
    <s v="Revenue"/>
    <s v="Line Item"/>
    <x v="0"/>
    <x v="29"/>
    <x v="29"/>
    <m/>
    <m/>
  </r>
  <r>
    <n v="2033"/>
    <s v="Pernet Family Health Service"/>
    <s v="Revenue"/>
    <s v="Line Item"/>
    <x v="0"/>
    <x v="30"/>
    <x v="30"/>
    <m/>
    <m/>
  </r>
  <r>
    <n v="2034"/>
    <s v="Pernet Family Health Service"/>
    <s v="Revenue"/>
    <s v="Line Item"/>
    <x v="0"/>
    <x v="31"/>
    <x v="31"/>
    <m/>
    <m/>
  </r>
  <r>
    <n v="2035"/>
    <s v="Pernet Family Health Service"/>
    <s v="Revenue"/>
    <s v="Line Item"/>
    <x v="0"/>
    <x v="32"/>
    <x v="32"/>
    <m/>
    <m/>
  </r>
  <r>
    <n v="2036"/>
    <s v="Pernet Family Health Service"/>
    <s v="Revenue"/>
    <s v="Line Item"/>
    <x v="0"/>
    <x v="33"/>
    <x v="33"/>
    <m/>
    <m/>
  </r>
  <r>
    <n v="2037"/>
    <s v="Pernet Family Health Service"/>
    <s v="Revenue"/>
    <s v="Line Item"/>
    <x v="0"/>
    <x v="34"/>
    <x v="34"/>
    <m/>
    <m/>
  </r>
  <r>
    <n v="2038"/>
    <s v="Pernet Family Health Service"/>
    <s v="Revenue"/>
    <s v="Line Item"/>
    <x v="0"/>
    <x v="35"/>
    <x v="35"/>
    <m/>
    <m/>
  </r>
  <r>
    <n v="2039"/>
    <s v="Pernet Family Health Service"/>
    <s v="Revenue"/>
    <s v="Line Item"/>
    <x v="0"/>
    <x v="36"/>
    <x v="36"/>
    <m/>
    <m/>
  </r>
  <r>
    <n v="2040"/>
    <s v="Pernet Family Health Service"/>
    <s v="Revenue"/>
    <s v="Line Item"/>
    <x v="0"/>
    <x v="37"/>
    <x v="37"/>
    <m/>
    <m/>
  </r>
  <r>
    <n v="2041"/>
    <s v="Pernet Family Health Service"/>
    <s v="Revenue"/>
    <s v="Line Item"/>
    <x v="0"/>
    <x v="38"/>
    <x v="38"/>
    <m/>
    <m/>
  </r>
  <r>
    <n v="2042"/>
    <s v="Pernet Family Health Service"/>
    <s v="Revenue"/>
    <s v="Line Item"/>
    <x v="0"/>
    <x v="39"/>
    <x v="39"/>
    <m/>
    <m/>
  </r>
  <r>
    <n v="2043"/>
    <s v="Pernet Family Health Service"/>
    <s v="Revenue"/>
    <s v="Line Item"/>
    <x v="0"/>
    <x v="40"/>
    <x v="40"/>
    <m/>
    <m/>
  </r>
  <r>
    <n v="2044"/>
    <s v="Pernet Family Health Service"/>
    <s v="Revenue"/>
    <s v="Line Item"/>
    <x v="0"/>
    <x v="41"/>
    <x v="41"/>
    <m/>
    <m/>
  </r>
  <r>
    <n v="2045"/>
    <s v="Pernet Family Health Service"/>
    <s v="Revenue"/>
    <s v="Total"/>
    <x v="0"/>
    <x v="42"/>
    <x v="42"/>
    <m/>
    <n v="63418"/>
  </r>
  <r>
    <n v="2046"/>
    <s v="Pernet Family Health Service"/>
    <s v="Revenue"/>
    <s v="Line Item"/>
    <x v="0"/>
    <x v="43"/>
    <x v="43"/>
    <m/>
    <m/>
  </r>
  <r>
    <n v="2047"/>
    <s v="Pernet Family Health Service"/>
    <s v="Revenue"/>
    <s v="Line Item"/>
    <x v="0"/>
    <x v="44"/>
    <x v="44"/>
    <m/>
    <m/>
  </r>
  <r>
    <n v="2048"/>
    <s v="Pernet Family Health Service"/>
    <s v="Revenue"/>
    <s v="Line Item"/>
    <x v="0"/>
    <x v="45"/>
    <x v="45"/>
    <m/>
    <m/>
  </r>
  <r>
    <n v="2049"/>
    <s v="Pernet Family Health Service"/>
    <s v="Revenue"/>
    <s v="Line Item"/>
    <x v="0"/>
    <x v="46"/>
    <x v="46"/>
    <m/>
    <m/>
  </r>
  <r>
    <n v="2050"/>
    <s v="Pernet Family Health Service"/>
    <s v="Revenue"/>
    <s v="Line Item"/>
    <x v="0"/>
    <x v="47"/>
    <x v="47"/>
    <m/>
    <m/>
  </r>
  <r>
    <n v="2051"/>
    <s v="Pernet Family Health Service"/>
    <s v="Revenue"/>
    <s v="Line Item"/>
    <x v="0"/>
    <x v="48"/>
    <x v="48"/>
    <m/>
    <m/>
  </r>
  <r>
    <n v="2052"/>
    <s v="Pernet Family Health Service"/>
    <s v="Revenue"/>
    <s v="Line Item"/>
    <x v="0"/>
    <x v="49"/>
    <x v="49"/>
    <m/>
    <m/>
  </r>
  <r>
    <n v="2053"/>
    <s v="Pernet Family Health Service"/>
    <s v="Revenue"/>
    <s v="Line Item"/>
    <x v="0"/>
    <x v="50"/>
    <x v="50"/>
    <m/>
    <m/>
  </r>
  <r>
    <n v="2054"/>
    <s v="Pernet Family Health Service"/>
    <s v="Revenue"/>
    <s v="Line Item"/>
    <x v="0"/>
    <x v="51"/>
    <x v="51"/>
    <m/>
    <n v="235"/>
  </r>
  <r>
    <n v="2055"/>
    <s v="Pernet Family Health Service"/>
    <s v="Revenue"/>
    <s v="Total"/>
    <x v="0"/>
    <x v="52"/>
    <x v="52"/>
    <m/>
    <n v="63653"/>
  </r>
  <r>
    <n v="2056"/>
    <s v="Pernet Family Health Service"/>
    <s v="Salary Expense"/>
    <s v="Line Item"/>
    <x v="1"/>
    <x v="53"/>
    <x v="53"/>
    <n v="0.05"/>
    <n v="2352"/>
  </r>
  <r>
    <n v="2057"/>
    <s v="Pernet Family Health Service"/>
    <s v="Salary Expense"/>
    <s v="Line Item"/>
    <x v="1"/>
    <x v="54"/>
    <x v="54"/>
    <m/>
    <m/>
  </r>
  <r>
    <n v="2058"/>
    <s v="Pernet Family Health Service"/>
    <s v="Salary Expense"/>
    <s v="Line Item"/>
    <x v="1"/>
    <x v="55"/>
    <x v="55"/>
    <m/>
    <m/>
  </r>
  <r>
    <n v="2059"/>
    <s v="Pernet Family Health Service"/>
    <s v="Salary Expense"/>
    <s v="Line Item"/>
    <x v="1"/>
    <x v="56"/>
    <x v="56"/>
    <m/>
    <m/>
  </r>
  <r>
    <n v="2060"/>
    <s v="Pernet Family Health Service"/>
    <s v="Salary Expense"/>
    <s v="Line Item"/>
    <x v="2"/>
    <x v="57"/>
    <x v="57"/>
    <m/>
    <m/>
  </r>
  <r>
    <n v="2061"/>
    <s v="Pernet Family Health Service"/>
    <s v="Salary Expense"/>
    <s v="Line Item"/>
    <x v="2"/>
    <x v="58"/>
    <x v="58"/>
    <m/>
    <m/>
  </r>
  <r>
    <n v="2062"/>
    <s v="Pernet Family Health Service"/>
    <s v="Salary Expense"/>
    <s v="Line Item"/>
    <x v="2"/>
    <x v="59"/>
    <x v="59"/>
    <m/>
    <m/>
  </r>
  <r>
    <n v="2063"/>
    <s v="Pernet Family Health Service"/>
    <s v="Salary Expense"/>
    <s v="Line Item"/>
    <x v="2"/>
    <x v="60"/>
    <x v="60"/>
    <m/>
    <m/>
  </r>
  <r>
    <n v="2064"/>
    <s v="Pernet Family Health Service"/>
    <s v="Salary Expense"/>
    <s v="Line Item"/>
    <x v="2"/>
    <x v="61"/>
    <x v="61"/>
    <m/>
    <m/>
  </r>
  <r>
    <n v="2065"/>
    <s v="Pernet Family Health Service"/>
    <s v="Salary Expense"/>
    <s v="Line Item"/>
    <x v="2"/>
    <x v="62"/>
    <x v="62"/>
    <m/>
    <m/>
  </r>
  <r>
    <n v="2066"/>
    <s v="Pernet Family Health Service"/>
    <s v="Salary Expense"/>
    <s v="Line Item"/>
    <x v="2"/>
    <x v="63"/>
    <x v="63"/>
    <m/>
    <m/>
  </r>
  <r>
    <n v="2067"/>
    <s v="Pernet Family Health Service"/>
    <s v="Salary Expense"/>
    <s v="Line Item"/>
    <x v="2"/>
    <x v="64"/>
    <x v="64"/>
    <m/>
    <m/>
  </r>
  <r>
    <n v="2068"/>
    <s v="Pernet Family Health Service"/>
    <s v="Salary Expense"/>
    <s v="Line Item"/>
    <x v="2"/>
    <x v="65"/>
    <x v="65"/>
    <m/>
    <m/>
  </r>
  <r>
    <n v="2069"/>
    <s v="Pernet Family Health Service"/>
    <s v="Salary Expense"/>
    <s v="Line Item"/>
    <x v="2"/>
    <x v="66"/>
    <x v="66"/>
    <m/>
    <m/>
  </r>
  <r>
    <n v="2070"/>
    <s v="Pernet Family Health Service"/>
    <s v="Salary Expense"/>
    <s v="Line Item"/>
    <x v="2"/>
    <x v="67"/>
    <x v="67"/>
    <m/>
    <m/>
  </r>
  <r>
    <n v="2071"/>
    <s v="Pernet Family Health Service"/>
    <s v="Salary Expense"/>
    <s v="Line Item"/>
    <x v="2"/>
    <x v="68"/>
    <x v="68"/>
    <m/>
    <m/>
  </r>
  <r>
    <n v="2072"/>
    <s v="Pernet Family Health Service"/>
    <s v="Salary Expense"/>
    <s v="Line Item"/>
    <x v="2"/>
    <x v="69"/>
    <x v="69"/>
    <m/>
    <m/>
  </r>
  <r>
    <n v="2073"/>
    <s v="Pernet Family Health Service"/>
    <s v="Salary Expense"/>
    <s v="Line Item"/>
    <x v="2"/>
    <x v="70"/>
    <x v="70"/>
    <m/>
    <m/>
  </r>
  <r>
    <n v="2074"/>
    <s v="Pernet Family Health Service"/>
    <s v="Salary Expense"/>
    <s v="Line Item"/>
    <x v="2"/>
    <x v="71"/>
    <x v="71"/>
    <m/>
    <m/>
  </r>
  <r>
    <n v="2075"/>
    <s v="Pernet Family Health Service"/>
    <s v="Salary Expense"/>
    <s v="Line Item"/>
    <x v="2"/>
    <x v="72"/>
    <x v="72"/>
    <m/>
    <m/>
  </r>
  <r>
    <n v="2076"/>
    <s v="Pernet Family Health Service"/>
    <s v="Salary Expense"/>
    <s v="Line Item"/>
    <x v="2"/>
    <x v="73"/>
    <x v="73"/>
    <m/>
    <m/>
  </r>
  <r>
    <n v="2077"/>
    <s v="Pernet Family Health Service"/>
    <s v="Salary Expense"/>
    <s v="Line Item"/>
    <x v="2"/>
    <x v="74"/>
    <x v="74"/>
    <m/>
    <m/>
  </r>
  <r>
    <n v="2078"/>
    <s v="Pernet Family Health Service"/>
    <s v="Salary Expense"/>
    <s v="Line Item"/>
    <x v="2"/>
    <x v="75"/>
    <x v="75"/>
    <m/>
    <m/>
  </r>
  <r>
    <n v="2079"/>
    <s v="Pernet Family Health Service"/>
    <s v="Salary Expense"/>
    <s v="Line Item"/>
    <x v="2"/>
    <x v="76"/>
    <x v="76"/>
    <m/>
    <m/>
  </r>
  <r>
    <n v="2080"/>
    <s v="Pernet Family Health Service"/>
    <s v="Salary Expense"/>
    <s v="Line Item"/>
    <x v="2"/>
    <x v="77"/>
    <x v="77"/>
    <m/>
    <m/>
  </r>
  <r>
    <n v="2081"/>
    <s v="Pernet Family Health Service"/>
    <s v="Salary Expense"/>
    <s v="Line Item"/>
    <x v="2"/>
    <x v="78"/>
    <x v="78"/>
    <m/>
    <m/>
  </r>
  <r>
    <n v="2082"/>
    <s v="Pernet Family Health Service"/>
    <s v="Salary Expense"/>
    <s v="Line Item"/>
    <x v="2"/>
    <x v="79"/>
    <x v="79"/>
    <m/>
    <m/>
  </r>
  <r>
    <n v="2083"/>
    <s v="Pernet Family Health Service"/>
    <s v="Salary Expense"/>
    <s v="Line Item"/>
    <x v="2"/>
    <x v="80"/>
    <x v="80"/>
    <m/>
    <m/>
  </r>
  <r>
    <n v="2084"/>
    <s v="Pernet Family Health Service"/>
    <s v="Salary Expense"/>
    <s v="Line Item"/>
    <x v="2"/>
    <x v="81"/>
    <x v="81"/>
    <m/>
    <m/>
  </r>
  <r>
    <n v="2085"/>
    <s v="Pernet Family Health Service"/>
    <s v="Salary Expense"/>
    <s v="Line Item"/>
    <x v="2"/>
    <x v="82"/>
    <x v="82"/>
    <m/>
    <m/>
  </r>
  <r>
    <n v="2086"/>
    <s v="Pernet Family Health Service"/>
    <s v="Salary Expense"/>
    <s v="Line Item"/>
    <x v="2"/>
    <x v="83"/>
    <x v="83"/>
    <m/>
    <m/>
  </r>
  <r>
    <n v="2087"/>
    <s v="Pernet Family Health Service"/>
    <s v="Salary Expense"/>
    <s v="Line Item"/>
    <x v="2"/>
    <x v="84"/>
    <x v="84"/>
    <m/>
    <m/>
  </r>
  <r>
    <n v="2088"/>
    <s v="Pernet Family Health Service"/>
    <s v="Salary Expense"/>
    <s v="Line Item"/>
    <x v="2"/>
    <x v="85"/>
    <x v="85"/>
    <m/>
    <m/>
  </r>
  <r>
    <n v="2089"/>
    <s v="Pernet Family Health Service"/>
    <s v="Salary Expense"/>
    <s v="Line Item"/>
    <x v="2"/>
    <x v="86"/>
    <x v="86"/>
    <n v="1.06"/>
    <n v="30921"/>
  </r>
  <r>
    <n v="2090"/>
    <s v="Pernet Family Health Service"/>
    <s v="Salary Expense"/>
    <s v="Line Item"/>
    <x v="3"/>
    <x v="87"/>
    <x v="87"/>
    <m/>
    <m/>
  </r>
  <r>
    <n v="2091"/>
    <s v="Pernet Family Health Service"/>
    <s v="Salary Expense"/>
    <s v="Line Item"/>
    <x v="3"/>
    <x v="88"/>
    <x v="88"/>
    <m/>
    <m/>
  </r>
  <r>
    <n v="2092"/>
    <s v="Pernet Family Health Service"/>
    <s v="Salary Expense"/>
    <s v="Line Item"/>
    <x v="3"/>
    <x v="89"/>
    <x v="89"/>
    <m/>
    <m/>
  </r>
  <r>
    <n v="2093"/>
    <s v="Pernet Family Health Service"/>
    <s v="Salary Expense"/>
    <s v="Line Item"/>
    <x v="0"/>
    <x v="90"/>
    <x v="90"/>
    <s v="XXXXXX"/>
    <m/>
  </r>
  <r>
    <n v="2094"/>
    <s v="Pernet Family Health Service"/>
    <s v="Salary Expense"/>
    <s v="Total"/>
    <x v="0"/>
    <x v="91"/>
    <x v="91"/>
    <n v="1.1100000000000001"/>
    <n v="33273"/>
  </r>
  <r>
    <n v="2095"/>
    <s v="Pernet Family Health Service"/>
    <s v="Expense"/>
    <s v="Total"/>
    <x v="0"/>
    <x v="92"/>
    <x v="92"/>
    <n v="1.1100000000000001"/>
    <n v="33273"/>
  </r>
  <r>
    <n v="2096"/>
    <s v="Pernet Family Health Service"/>
    <s v="Expense"/>
    <s v="Line Item"/>
    <x v="0"/>
    <x v="93"/>
    <x v="93"/>
    <m/>
    <m/>
  </r>
  <r>
    <n v="2097"/>
    <s v="Pernet Family Health Service"/>
    <s v="Expense"/>
    <s v="Line Item"/>
    <x v="0"/>
    <x v="94"/>
    <x v="94"/>
    <m/>
    <m/>
  </r>
  <r>
    <n v="2098"/>
    <s v="Pernet Family Health Service"/>
    <s v="Expense"/>
    <s v="Line Item"/>
    <x v="0"/>
    <x v="95"/>
    <x v="95"/>
    <m/>
    <m/>
  </r>
  <r>
    <n v="2099"/>
    <s v="Pernet Family Health Service"/>
    <s v="Expense"/>
    <s v="Line Item"/>
    <x v="0"/>
    <x v="96"/>
    <x v="96"/>
    <m/>
    <m/>
  </r>
  <r>
    <n v="2100"/>
    <s v="Pernet Family Health Service"/>
    <s v="Expense"/>
    <s v="Total"/>
    <x v="0"/>
    <x v="97"/>
    <x v="97"/>
    <n v="0"/>
    <n v="0"/>
  </r>
  <r>
    <n v="2101"/>
    <s v="Pernet Family Health Service"/>
    <s v="Expense"/>
    <s v="Line Item"/>
    <x v="0"/>
    <x v="98"/>
    <x v="98"/>
    <m/>
    <m/>
  </r>
  <r>
    <n v="2102"/>
    <s v="Pernet Family Health Service"/>
    <s v="Expense"/>
    <s v="Total"/>
    <x v="0"/>
    <x v="99"/>
    <x v="99"/>
    <n v="1.1100000000000001"/>
    <n v="33273"/>
  </r>
  <r>
    <n v="2103"/>
    <s v="Pernet Family Health Service"/>
    <s v="Expense"/>
    <s v="Line Item"/>
    <x v="0"/>
    <x v="100"/>
    <x v="100"/>
    <m/>
    <n v="3524"/>
  </r>
  <r>
    <n v="2104"/>
    <s v="Pernet Family Health Service"/>
    <s v="Expense"/>
    <s v="Line Item"/>
    <x v="0"/>
    <x v="101"/>
    <x v="101"/>
    <m/>
    <n v="6582"/>
  </r>
  <r>
    <n v="2105"/>
    <s v="Pernet Family Health Service"/>
    <s v="Expense"/>
    <s v="Line Item"/>
    <x v="0"/>
    <x v="102"/>
    <x v="102"/>
    <m/>
    <m/>
  </r>
  <r>
    <n v="2106"/>
    <s v="Pernet Family Health Service"/>
    <s v="Expense"/>
    <s v="Total"/>
    <x v="0"/>
    <x v="103"/>
    <x v="103"/>
    <m/>
    <n v="43379"/>
  </r>
  <r>
    <n v="2107"/>
    <s v="Pernet Family Health Service"/>
    <s v="Expense"/>
    <s v="Line Item"/>
    <x v="0"/>
    <x v="104"/>
    <x v="104"/>
    <m/>
    <m/>
  </r>
  <r>
    <n v="2108"/>
    <s v="Pernet Family Health Service"/>
    <s v="Expense"/>
    <s v="Line Item"/>
    <x v="0"/>
    <x v="105"/>
    <x v="105"/>
    <m/>
    <n v="75"/>
  </r>
  <r>
    <n v="2109"/>
    <s v="Pernet Family Health Service"/>
    <s v="Expense"/>
    <s v="Line Item"/>
    <x v="0"/>
    <x v="106"/>
    <x v="106"/>
    <m/>
    <n v="434"/>
  </r>
  <r>
    <n v="2110"/>
    <s v="Pernet Family Health Service"/>
    <s v="Expense"/>
    <s v="Line Item"/>
    <x v="0"/>
    <x v="107"/>
    <x v="107"/>
    <m/>
    <n v="238"/>
  </r>
  <r>
    <n v="2111"/>
    <s v="Pernet Family Health Service"/>
    <s v="Expense"/>
    <s v="Total"/>
    <x v="0"/>
    <x v="108"/>
    <x v="108"/>
    <m/>
    <n v="747"/>
  </r>
  <r>
    <n v="2112"/>
    <s v="Pernet Family Health Service"/>
    <s v="Expense"/>
    <s v="Line Item"/>
    <x v="0"/>
    <x v="109"/>
    <x v="109"/>
    <m/>
    <n v="6268"/>
  </r>
  <r>
    <n v="2113"/>
    <s v="Pernet Family Health Service"/>
    <s v="Expense"/>
    <s v="Line Item"/>
    <x v="0"/>
    <x v="110"/>
    <x v="110"/>
    <m/>
    <m/>
  </r>
  <r>
    <n v="2114"/>
    <s v="Pernet Family Health Service"/>
    <s v="Expense"/>
    <s v="Line Item"/>
    <x v="0"/>
    <x v="111"/>
    <x v="111"/>
    <m/>
    <m/>
  </r>
  <r>
    <n v="2115"/>
    <s v="Pernet Family Health Service"/>
    <s v="Expense"/>
    <s v="Line Item"/>
    <x v="0"/>
    <x v="112"/>
    <x v="112"/>
    <m/>
    <m/>
  </r>
  <r>
    <n v="2116"/>
    <s v="Pernet Family Health Service"/>
    <s v="Expense"/>
    <s v="Line Item"/>
    <x v="0"/>
    <x v="113"/>
    <x v="113"/>
    <m/>
    <m/>
  </r>
  <r>
    <n v="2117"/>
    <s v="Pernet Family Health Service"/>
    <s v="Expense"/>
    <s v="Line Item"/>
    <x v="0"/>
    <x v="114"/>
    <x v="114"/>
    <m/>
    <n v="3829"/>
  </r>
  <r>
    <n v="2118"/>
    <s v="Pernet Family Health Service"/>
    <s v="Expense"/>
    <s v="Line Item"/>
    <x v="0"/>
    <x v="115"/>
    <x v="115"/>
    <m/>
    <m/>
  </r>
  <r>
    <n v="2119"/>
    <s v="Pernet Family Health Service"/>
    <s v="Expense"/>
    <s v="Line Item"/>
    <x v="0"/>
    <x v="116"/>
    <x v="116"/>
    <m/>
    <m/>
  </r>
  <r>
    <n v="2120"/>
    <s v="Pernet Family Health Service"/>
    <s v="Expense"/>
    <s v="Line Item"/>
    <x v="0"/>
    <x v="117"/>
    <x v="117"/>
    <m/>
    <m/>
  </r>
  <r>
    <n v="2121"/>
    <s v="Pernet Family Health Service"/>
    <s v="Expense"/>
    <s v="Line Item"/>
    <x v="0"/>
    <x v="118"/>
    <x v="118"/>
    <m/>
    <m/>
  </r>
  <r>
    <n v="2122"/>
    <s v="Pernet Family Health Service"/>
    <s v="Expense"/>
    <s v="Line Item"/>
    <x v="0"/>
    <x v="119"/>
    <x v="119"/>
    <m/>
    <m/>
  </r>
  <r>
    <n v="2123"/>
    <s v="Pernet Family Health Service"/>
    <s v="Expense"/>
    <s v="Line Item"/>
    <x v="0"/>
    <x v="120"/>
    <x v="120"/>
    <m/>
    <n v="9"/>
  </r>
  <r>
    <n v="2124"/>
    <s v="Pernet Family Health Service"/>
    <s v="Expense"/>
    <s v="Line Item"/>
    <x v="0"/>
    <x v="121"/>
    <x v="121"/>
    <m/>
    <m/>
  </r>
  <r>
    <n v="2125"/>
    <s v="Pernet Family Health Service"/>
    <s v="Expense"/>
    <s v="Line Item"/>
    <x v="0"/>
    <x v="122"/>
    <x v="122"/>
    <m/>
    <m/>
  </r>
  <r>
    <n v="2126"/>
    <s v="Pernet Family Health Service"/>
    <s v="Expense"/>
    <s v="Line Item"/>
    <x v="0"/>
    <x v="123"/>
    <x v="123"/>
    <m/>
    <m/>
  </r>
  <r>
    <n v="2127"/>
    <s v="Pernet Family Health Service"/>
    <s v="Expense"/>
    <s v="Line Item"/>
    <x v="0"/>
    <x v="124"/>
    <x v="124"/>
    <m/>
    <n v="77"/>
  </r>
  <r>
    <n v="2128"/>
    <s v="Pernet Family Health Service"/>
    <s v="Expense"/>
    <s v="Line Item"/>
    <x v="0"/>
    <x v="125"/>
    <x v="125"/>
    <m/>
    <m/>
  </r>
  <r>
    <n v="2129"/>
    <s v="Pernet Family Health Service"/>
    <s v="Expense"/>
    <s v="Line Item"/>
    <x v="0"/>
    <x v="126"/>
    <x v="126"/>
    <m/>
    <n v="69"/>
  </r>
  <r>
    <n v="2130"/>
    <s v="Pernet Family Health Service"/>
    <s v="Expense"/>
    <s v="Total"/>
    <x v="0"/>
    <x v="127"/>
    <x v="127"/>
    <m/>
    <n v="10252"/>
  </r>
  <r>
    <n v="2131"/>
    <s v="Pernet Family Health Service"/>
    <s v="Expense"/>
    <s v="Line Item"/>
    <x v="0"/>
    <x v="128"/>
    <x v="128"/>
    <m/>
    <m/>
  </r>
  <r>
    <n v="2132"/>
    <s v="Pernet Family Health Service"/>
    <s v="Expense"/>
    <s v="Line Item"/>
    <x v="0"/>
    <x v="129"/>
    <x v="129"/>
    <m/>
    <n v="305"/>
  </r>
  <r>
    <n v="2133"/>
    <s v="Pernet Family Health Service"/>
    <s v="Expense"/>
    <s v="Line Item"/>
    <x v="0"/>
    <x v="130"/>
    <x v="130"/>
    <m/>
    <m/>
  </r>
  <r>
    <n v="2134"/>
    <s v="Pernet Family Health Service"/>
    <s v="Expense"/>
    <s v="Line Item"/>
    <x v="0"/>
    <x v="131"/>
    <x v="131"/>
    <m/>
    <n v="463"/>
  </r>
  <r>
    <n v="2135"/>
    <s v="Pernet Family Health Service"/>
    <s v="Expense"/>
    <s v="Line Item"/>
    <x v="0"/>
    <x v="132"/>
    <x v="132"/>
    <m/>
    <n v="275"/>
  </r>
  <r>
    <n v="2136"/>
    <s v="Pernet Family Health Service"/>
    <s v="Expense"/>
    <s v="Line Item"/>
    <x v="0"/>
    <x v="133"/>
    <x v="133"/>
    <m/>
    <m/>
  </r>
  <r>
    <n v="2137"/>
    <s v="Pernet Family Health Service"/>
    <s v="Expense"/>
    <s v="Total"/>
    <x v="0"/>
    <x v="134"/>
    <x v="134"/>
    <m/>
    <n v="1043"/>
  </r>
  <r>
    <n v="2138"/>
    <s v="Pernet Family Health Service"/>
    <s v="Expense"/>
    <s v="Line Item"/>
    <x v="0"/>
    <x v="135"/>
    <x v="135"/>
    <m/>
    <n v="22415.567821864246"/>
  </r>
  <r>
    <n v="2139"/>
    <s v="Pernet Family Health Service"/>
    <s v="Expense"/>
    <s v="Total"/>
    <x v="0"/>
    <x v="136"/>
    <x v="136"/>
    <m/>
    <n v="77836.567821864242"/>
  </r>
  <r>
    <n v="2140"/>
    <s v="Pernet Family Health Service"/>
    <s v="Expense"/>
    <s v="Line Item"/>
    <x v="0"/>
    <x v="137"/>
    <x v="137"/>
    <m/>
    <n v="235"/>
  </r>
  <r>
    <n v="2141"/>
    <s v="Pernet Family Health Service"/>
    <s v="Expense"/>
    <s v="Line Item"/>
    <x v="0"/>
    <x v="138"/>
    <x v="138"/>
    <m/>
    <m/>
  </r>
  <r>
    <n v="2142"/>
    <s v="Pernet Family Health Service"/>
    <s v="Expense"/>
    <s v="Total"/>
    <x v="0"/>
    <x v="139"/>
    <x v="139"/>
    <m/>
    <n v="78071.567821864242"/>
  </r>
  <r>
    <n v="2143"/>
    <s v="Pernet Family Health Service"/>
    <s v="Expense"/>
    <s v="Total"/>
    <x v="0"/>
    <x v="140"/>
    <x v="140"/>
    <m/>
    <n v="63653"/>
  </r>
  <r>
    <n v="2144"/>
    <s v="Pernet Family Health Service"/>
    <s v="Expense"/>
    <s v="Line Item"/>
    <x v="0"/>
    <x v="141"/>
    <x v="141"/>
    <m/>
    <n v="-14418.567821864242"/>
  </r>
  <r>
    <n v="2145"/>
    <s v="Pernet Family Health Service"/>
    <s v="Non-Reimbursable"/>
    <s v="Line Item"/>
    <x v="0"/>
    <x v="142"/>
    <x v="142"/>
    <m/>
    <m/>
  </r>
  <r>
    <n v="2146"/>
    <s v="Pernet Family Health Service"/>
    <s v="Non-Reimbursable"/>
    <s v="Line Item"/>
    <x v="0"/>
    <x v="143"/>
    <x v="143"/>
    <m/>
    <m/>
  </r>
  <r>
    <n v="2147"/>
    <s v="Pernet Family Health Service"/>
    <s v="Non-Reimbursable"/>
    <s v="Line Item"/>
    <x v="0"/>
    <x v="144"/>
    <x v="144"/>
    <m/>
    <m/>
  </r>
  <r>
    <n v="2148"/>
    <s v="Pernet Family Health Service"/>
    <s v="Non-Reimbursable"/>
    <s v="Line Item"/>
    <x v="0"/>
    <x v="145"/>
    <x v="145"/>
    <m/>
    <m/>
  </r>
  <r>
    <n v="2149"/>
    <s v="Pernet Family Health Service"/>
    <s v="Non-Reimbursable"/>
    <s v="Line Item"/>
    <x v="0"/>
    <x v="146"/>
    <x v="146"/>
    <m/>
    <m/>
  </r>
  <r>
    <n v="2150"/>
    <s v="Pernet Family Health Service"/>
    <s v="Non-Reimbursable"/>
    <s v="Line Item"/>
    <x v="0"/>
    <x v="147"/>
    <x v="147"/>
    <m/>
    <m/>
  </r>
  <r>
    <n v="2151"/>
    <s v="Pernet Family Health Service"/>
    <s v="Non-Reimbursable"/>
    <s v="Line Item"/>
    <x v="0"/>
    <x v="148"/>
    <x v="148"/>
    <m/>
    <n v="235"/>
  </r>
  <r>
    <n v="2152"/>
    <s v="Pernet Family Health Service"/>
    <s v="Non-Reimbursable"/>
    <s v="Total"/>
    <x v="0"/>
    <x v="149"/>
    <x v="149"/>
    <m/>
    <n v="235"/>
  </r>
  <r>
    <n v="2153"/>
    <s v="Pernet Family Health Service"/>
    <s v="Non-Reimbursable"/>
    <s v="Total"/>
    <x v="0"/>
    <x v="150"/>
    <x v="150"/>
    <m/>
    <n v="235"/>
  </r>
  <r>
    <n v="2154"/>
    <s v="Pernet Family Health Service"/>
    <s v="Non-Reimbursable"/>
    <s v="Line Item"/>
    <x v="0"/>
    <x v="151"/>
    <x v="151"/>
    <m/>
    <n v="235"/>
  </r>
  <r>
    <n v="2155"/>
    <s v="Pernet Family Health Service"/>
    <s v="Non-Reimbursable"/>
    <s v="Line Item"/>
    <x v="0"/>
    <x v="152"/>
    <x v="152"/>
    <m/>
    <m/>
  </r>
  <r>
    <n v="2156"/>
    <s v="Pernet Family Health Service"/>
    <s v="Non-Reimbursable"/>
    <s v="Line Item"/>
    <x v="0"/>
    <x v="153"/>
    <x v="153"/>
    <m/>
    <n v="0"/>
  </r>
  <r>
    <n v="2157"/>
    <s v="ROCA"/>
    <s v="Revenue"/>
    <s v="Line Item"/>
    <x v="0"/>
    <x v="0"/>
    <x v="0"/>
    <m/>
    <n v="1422422"/>
  </r>
  <r>
    <n v="2158"/>
    <s v="ROCA"/>
    <s v="Revenue"/>
    <s v="Line Item"/>
    <x v="0"/>
    <x v="1"/>
    <x v="1"/>
    <m/>
    <m/>
  </r>
  <r>
    <n v="2159"/>
    <s v="ROCA"/>
    <s v="Revenue"/>
    <s v="Line Item"/>
    <x v="0"/>
    <x v="2"/>
    <x v="2"/>
    <m/>
    <n v="149531"/>
  </r>
  <r>
    <n v="2160"/>
    <s v="ROCA"/>
    <s v="Revenue"/>
    <s v="Total"/>
    <x v="0"/>
    <x v="3"/>
    <x v="3"/>
    <m/>
    <n v="1571953"/>
  </r>
  <r>
    <n v="2161"/>
    <s v="ROCA"/>
    <s v="Revenue"/>
    <s v="Line Item"/>
    <x v="0"/>
    <x v="4"/>
    <x v="4"/>
    <m/>
    <m/>
  </r>
  <r>
    <n v="2162"/>
    <s v="ROCA"/>
    <s v="Revenue"/>
    <s v="Line Item"/>
    <x v="0"/>
    <x v="5"/>
    <x v="5"/>
    <m/>
    <m/>
  </r>
  <r>
    <n v="2163"/>
    <s v="ROCA"/>
    <s v="Revenue"/>
    <s v="Total"/>
    <x v="0"/>
    <x v="6"/>
    <x v="6"/>
    <m/>
    <n v="0"/>
  </r>
  <r>
    <n v="2164"/>
    <s v="ROCA"/>
    <s v="Revenue"/>
    <s v="Line Item"/>
    <x v="0"/>
    <x v="7"/>
    <x v="7"/>
    <m/>
    <m/>
  </r>
  <r>
    <n v="2165"/>
    <s v="ROCA"/>
    <s v="Revenue"/>
    <s v="Line Item"/>
    <x v="0"/>
    <x v="8"/>
    <x v="8"/>
    <m/>
    <m/>
  </r>
  <r>
    <n v="2166"/>
    <s v="ROCA"/>
    <s v="Revenue"/>
    <s v="Line Item"/>
    <x v="0"/>
    <x v="9"/>
    <x v="9"/>
    <m/>
    <m/>
  </r>
  <r>
    <n v="2167"/>
    <s v="ROCA"/>
    <s v="Revenue"/>
    <s v="Line Item"/>
    <x v="0"/>
    <x v="10"/>
    <x v="10"/>
    <m/>
    <n v="87781"/>
  </r>
  <r>
    <n v="2168"/>
    <s v="ROCA"/>
    <s v="Revenue"/>
    <s v="Line Item"/>
    <x v="0"/>
    <x v="11"/>
    <x v="11"/>
    <m/>
    <m/>
  </r>
  <r>
    <n v="2169"/>
    <s v="ROCA"/>
    <s v="Revenue"/>
    <s v="Line Item"/>
    <x v="0"/>
    <x v="12"/>
    <x v="12"/>
    <m/>
    <m/>
  </r>
  <r>
    <n v="2170"/>
    <s v="ROCA"/>
    <s v="Revenue"/>
    <s v="Line Item"/>
    <x v="0"/>
    <x v="13"/>
    <x v="13"/>
    <m/>
    <m/>
  </r>
  <r>
    <n v="2171"/>
    <s v="ROCA"/>
    <s v="Revenue"/>
    <s v="Line Item"/>
    <x v="0"/>
    <x v="14"/>
    <x v="14"/>
    <m/>
    <m/>
  </r>
  <r>
    <n v="2172"/>
    <s v="ROCA"/>
    <s v="Revenue"/>
    <s v="Line Item"/>
    <x v="0"/>
    <x v="15"/>
    <x v="15"/>
    <m/>
    <m/>
  </r>
  <r>
    <n v="2173"/>
    <s v="ROCA"/>
    <s v="Revenue"/>
    <s v="Line Item"/>
    <x v="0"/>
    <x v="16"/>
    <x v="16"/>
    <m/>
    <m/>
  </r>
  <r>
    <n v="2174"/>
    <s v="ROCA"/>
    <s v="Revenue"/>
    <s v="Line Item"/>
    <x v="0"/>
    <x v="17"/>
    <x v="17"/>
    <m/>
    <m/>
  </r>
  <r>
    <n v="2175"/>
    <s v="ROCA"/>
    <s v="Revenue"/>
    <s v="Line Item"/>
    <x v="0"/>
    <x v="18"/>
    <x v="18"/>
    <m/>
    <m/>
  </r>
  <r>
    <n v="2176"/>
    <s v="ROCA"/>
    <s v="Revenue"/>
    <s v="Line Item"/>
    <x v="0"/>
    <x v="19"/>
    <x v="19"/>
    <m/>
    <m/>
  </r>
  <r>
    <n v="2177"/>
    <s v="ROCA"/>
    <s v="Revenue"/>
    <s v="Line Item"/>
    <x v="0"/>
    <x v="20"/>
    <x v="20"/>
    <m/>
    <m/>
  </r>
  <r>
    <n v="2178"/>
    <s v="ROCA"/>
    <s v="Revenue"/>
    <s v="Line Item"/>
    <x v="0"/>
    <x v="21"/>
    <x v="21"/>
    <m/>
    <m/>
  </r>
  <r>
    <n v="2179"/>
    <s v="ROCA"/>
    <s v="Revenue"/>
    <s v="Line Item"/>
    <x v="0"/>
    <x v="22"/>
    <x v="22"/>
    <m/>
    <m/>
  </r>
  <r>
    <n v="2180"/>
    <s v="ROCA"/>
    <s v="Revenue"/>
    <s v="Line Item"/>
    <x v="0"/>
    <x v="23"/>
    <x v="23"/>
    <m/>
    <m/>
  </r>
  <r>
    <n v="2181"/>
    <s v="ROCA"/>
    <s v="Revenue"/>
    <s v="Line Item"/>
    <x v="0"/>
    <x v="24"/>
    <x v="24"/>
    <m/>
    <m/>
  </r>
  <r>
    <n v="2182"/>
    <s v="ROCA"/>
    <s v="Revenue"/>
    <s v="Line Item"/>
    <x v="0"/>
    <x v="25"/>
    <x v="25"/>
    <m/>
    <m/>
  </r>
  <r>
    <n v="2183"/>
    <s v="ROCA"/>
    <s v="Revenue"/>
    <s v="Line Item"/>
    <x v="0"/>
    <x v="26"/>
    <x v="26"/>
    <m/>
    <m/>
  </r>
  <r>
    <n v="2184"/>
    <s v="ROCA"/>
    <s v="Revenue"/>
    <s v="Line Item"/>
    <x v="0"/>
    <x v="27"/>
    <x v="27"/>
    <m/>
    <m/>
  </r>
  <r>
    <n v="2185"/>
    <s v="ROCA"/>
    <s v="Revenue"/>
    <s v="Line Item"/>
    <x v="0"/>
    <x v="28"/>
    <x v="28"/>
    <m/>
    <m/>
  </r>
  <r>
    <n v="2186"/>
    <s v="ROCA"/>
    <s v="Revenue"/>
    <s v="Line Item"/>
    <x v="0"/>
    <x v="29"/>
    <x v="29"/>
    <m/>
    <n v="1712634"/>
  </r>
  <r>
    <n v="2187"/>
    <s v="ROCA"/>
    <s v="Revenue"/>
    <s v="Line Item"/>
    <x v="0"/>
    <x v="30"/>
    <x v="30"/>
    <m/>
    <n v="10000"/>
  </r>
  <r>
    <n v="2188"/>
    <s v="ROCA"/>
    <s v="Revenue"/>
    <s v="Line Item"/>
    <x v="0"/>
    <x v="31"/>
    <x v="31"/>
    <m/>
    <m/>
  </r>
  <r>
    <n v="2189"/>
    <s v="ROCA"/>
    <s v="Revenue"/>
    <s v="Line Item"/>
    <x v="0"/>
    <x v="32"/>
    <x v="32"/>
    <m/>
    <n v="365750"/>
  </r>
  <r>
    <n v="2190"/>
    <s v="ROCA"/>
    <s v="Revenue"/>
    <s v="Line Item"/>
    <x v="0"/>
    <x v="33"/>
    <x v="33"/>
    <m/>
    <m/>
  </r>
  <r>
    <n v="2191"/>
    <s v="ROCA"/>
    <s v="Revenue"/>
    <s v="Line Item"/>
    <x v="0"/>
    <x v="34"/>
    <x v="34"/>
    <m/>
    <m/>
  </r>
  <r>
    <n v="2192"/>
    <s v="ROCA"/>
    <s v="Revenue"/>
    <s v="Line Item"/>
    <x v="0"/>
    <x v="35"/>
    <x v="35"/>
    <m/>
    <m/>
  </r>
  <r>
    <n v="2193"/>
    <s v="ROCA"/>
    <s v="Revenue"/>
    <s v="Line Item"/>
    <x v="0"/>
    <x v="36"/>
    <x v="36"/>
    <m/>
    <m/>
  </r>
  <r>
    <n v="2194"/>
    <s v="ROCA"/>
    <s v="Revenue"/>
    <s v="Line Item"/>
    <x v="0"/>
    <x v="37"/>
    <x v="37"/>
    <m/>
    <m/>
  </r>
  <r>
    <n v="2195"/>
    <s v="ROCA"/>
    <s v="Revenue"/>
    <s v="Line Item"/>
    <x v="0"/>
    <x v="38"/>
    <x v="38"/>
    <m/>
    <m/>
  </r>
  <r>
    <n v="2196"/>
    <s v="ROCA"/>
    <s v="Revenue"/>
    <s v="Line Item"/>
    <x v="0"/>
    <x v="39"/>
    <x v="39"/>
    <m/>
    <m/>
  </r>
  <r>
    <n v="2197"/>
    <s v="ROCA"/>
    <s v="Revenue"/>
    <s v="Line Item"/>
    <x v="0"/>
    <x v="40"/>
    <x v="40"/>
    <m/>
    <m/>
  </r>
  <r>
    <n v="2198"/>
    <s v="ROCA"/>
    <s v="Revenue"/>
    <s v="Line Item"/>
    <x v="0"/>
    <x v="41"/>
    <x v="41"/>
    <m/>
    <m/>
  </r>
  <r>
    <n v="2199"/>
    <s v="ROCA"/>
    <s v="Revenue"/>
    <s v="Total"/>
    <x v="0"/>
    <x v="42"/>
    <x v="42"/>
    <m/>
    <n v="2176165"/>
  </r>
  <r>
    <n v="2200"/>
    <s v="ROCA"/>
    <s v="Revenue"/>
    <s v="Line Item"/>
    <x v="0"/>
    <x v="43"/>
    <x v="43"/>
    <m/>
    <m/>
  </r>
  <r>
    <n v="2201"/>
    <s v="ROCA"/>
    <s v="Revenue"/>
    <s v="Line Item"/>
    <x v="0"/>
    <x v="44"/>
    <x v="44"/>
    <m/>
    <m/>
  </r>
  <r>
    <n v="2202"/>
    <s v="ROCA"/>
    <s v="Revenue"/>
    <s v="Line Item"/>
    <x v="0"/>
    <x v="45"/>
    <x v="45"/>
    <m/>
    <m/>
  </r>
  <r>
    <n v="2203"/>
    <s v="ROCA"/>
    <s v="Revenue"/>
    <s v="Line Item"/>
    <x v="0"/>
    <x v="46"/>
    <x v="46"/>
    <m/>
    <m/>
  </r>
  <r>
    <n v="2204"/>
    <s v="ROCA"/>
    <s v="Revenue"/>
    <s v="Line Item"/>
    <x v="0"/>
    <x v="47"/>
    <x v="47"/>
    <m/>
    <n v="3870"/>
  </r>
  <r>
    <n v="2205"/>
    <s v="ROCA"/>
    <s v="Revenue"/>
    <s v="Line Item"/>
    <x v="0"/>
    <x v="48"/>
    <x v="48"/>
    <m/>
    <m/>
  </r>
  <r>
    <n v="2206"/>
    <s v="ROCA"/>
    <s v="Revenue"/>
    <s v="Line Item"/>
    <x v="0"/>
    <x v="49"/>
    <x v="49"/>
    <m/>
    <n v="558849"/>
  </r>
  <r>
    <n v="2207"/>
    <s v="ROCA"/>
    <s v="Revenue"/>
    <s v="Line Item"/>
    <x v="0"/>
    <x v="50"/>
    <x v="50"/>
    <m/>
    <m/>
  </r>
  <r>
    <n v="2208"/>
    <s v="ROCA"/>
    <s v="Revenue"/>
    <s v="Line Item"/>
    <x v="0"/>
    <x v="51"/>
    <x v="51"/>
    <m/>
    <n v="10000"/>
  </r>
  <r>
    <n v="2209"/>
    <s v="ROCA"/>
    <s v="Revenue"/>
    <s v="Total"/>
    <x v="0"/>
    <x v="52"/>
    <x v="52"/>
    <m/>
    <n v="4320837"/>
  </r>
  <r>
    <n v="2210"/>
    <s v="ROCA"/>
    <s v="Salary Expense"/>
    <s v="Line Item"/>
    <x v="1"/>
    <x v="53"/>
    <x v="53"/>
    <m/>
    <m/>
  </r>
  <r>
    <n v="2211"/>
    <s v="ROCA"/>
    <s v="Salary Expense"/>
    <s v="Line Item"/>
    <x v="1"/>
    <x v="54"/>
    <x v="54"/>
    <m/>
    <m/>
  </r>
  <r>
    <n v="2212"/>
    <s v="ROCA"/>
    <s v="Salary Expense"/>
    <s v="Line Item"/>
    <x v="1"/>
    <x v="55"/>
    <x v="55"/>
    <m/>
    <m/>
  </r>
  <r>
    <n v="2213"/>
    <s v="ROCA"/>
    <s v="Salary Expense"/>
    <s v="Line Item"/>
    <x v="1"/>
    <x v="56"/>
    <x v="56"/>
    <m/>
    <m/>
  </r>
  <r>
    <n v="2214"/>
    <s v="ROCA"/>
    <s v="Salary Expense"/>
    <s v="Line Item"/>
    <x v="2"/>
    <x v="57"/>
    <x v="57"/>
    <m/>
    <m/>
  </r>
  <r>
    <n v="2215"/>
    <s v="ROCA"/>
    <s v="Salary Expense"/>
    <s v="Line Item"/>
    <x v="2"/>
    <x v="58"/>
    <x v="58"/>
    <m/>
    <m/>
  </r>
  <r>
    <n v="2216"/>
    <s v="ROCA"/>
    <s v="Salary Expense"/>
    <s v="Line Item"/>
    <x v="2"/>
    <x v="59"/>
    <x v="59"/>
    <m/>
    <m/>
  </r>
  <r>
    <n v="2217"/>
    <s v="ROCA"/>
    <s v="Salary Expense"/>
    <s v="Line Item"/>
    <x v="2"/>
    <x v="60"/>
    <x v="60"/>
    <m/>
    <m/>
  </r>
  <r>
    <n v="2218"/>
    <s v="ROCA"/>
    <s v="Salary Expense"/>
    <s v="Line Item"/>
    <x v="2"/>
    <x v="61"/>
    <x v="61"/>
    <m/>
    <m/>
  </r>
  <r>
    <n v="2219"/>
    <s v="ROCA"/>
    <s v="Salary Expense"/>
    <s v="Line Item"/>
    <x v="2"/>
    <x v="62"/>
    <x v="62"/>
    <m/>
    <m/>
  </r>
  <r>
    <n v="2220"/>
    <s v="ROCA"/>
    <s v="Salary Expense"/>
    <s v="Line Item"/>
    <x v="2"/>
    <x v="63"/>
    <x v="63"/>
    <m/>
    <m/>
  </r>
  <r>
    <n v="2221"/>
    <s v="ROCA"/>
    <s v="Salary Expense"/>
    <s v="Line Item"/>
    <x v="2"/>
    <x v="64"/>
    <x v="64"/>
    <m/>
    <m/>
  </r>
  <r>
    <n v="2222"/>
    <s v="ROCA"/>
    <s v="Salary Expense"/>
    <s v="Line Item"/>
    <x v="2"/>
    <x v="65"/>
    <x v="65"/>
    <m/>
    <m/>
  </r>
  <r>
    <n v="2223"/>
    <s v="ROCA"/>
    <s v="Salary Expense"/>
    <s v="Line Item"/>
    <x v="2"/>
    <x v="66"/>
    <x v="66"/>
    <m/>
    <m/>
  </r>
  <r>
    <n v="2224"/>
    <s v="ROCA"/>
    <s v="Salary Expense"/>
    <s v="Line Item"/>
    <x v="2"/>
    <x v="67"/>
    <x v="67"/>
    <m/>
    <m/>
  </r>
  <r>
    <n v="2225"/>
    <s v="ROCA"/>
    <s v="Salary Expense"/>
    <s v="Line Item"/>
    <x v="2"/>
    <x v="68"/>
    <x v="68"/>
    <m/>
    <m/>
  </r>
  <r>
    <n v="2226"/>
    <s v="ROCA"/>
    <s v="Salary Expense"/>
    <s v="Line Item"/>
    <x v="2"/>
    <x v="69"/>
    <x v="69"/>
    <m/>
    <m/>
  </r>
  <r>
    <n v="2227"/>
    <s v="ROCA"/>
    <s v="Salary Expense"/>
    <s v="Line Item"/>
    <x v="2"/>
    <x v="70"/>
    <x v="70"/>
    <m/>
    <m/>
  </r>
  <r>
    <n v="2228"/>
    <s v="ROCA"/>
    <s v="Salary Expense"/>
    <s v="Line Item"/>
    <x v="2"/>
    <x v="71"/>
    <x v="71"/>
    <m/>
    <m/>
  </r>
  <r>
    <n v="2229"/>
    <s v="ROCA"/>
    <s v="Salary Expense"/>
    <s v="Line Item"/>
    <x v="2"/>
    <x v="72"/>
    <x v="72"/>
    <m/>
    <m/>
  </r>
  <r>
    <n v="2230"/>
    <s v="ROCA"/>
    <s v="Salary Expense"/>
    <s v="Line Item"/>
    <x v="2"/>
    <x v="73"/>
    <x v="73"/>
    <m/>
    <m/>
  </r>
  <r>
    <n v="2231"/>
    <s v="ROCA"/>
    <s v="Salary Expense"/>
    <s v="Line Item"/>
    <x v="2"/>
    <x v="74"/>
    <x v="74"/>
    <m/>
    <m/>
  </r>
  <r>
    <n v="2232"/>
    <s v="ROCA"/>
    <s v="Salary Expense"/>
    <s v="Line Item"/>
    <x v="2"/>
    <x v="75"/>
    <x v="75"/>
    <m/>
    <m/>
  </r>
  <r>
    <n v="2233"/>
    <s v="ROCA"/>
    <s v="Salary Expense"/>
    <s v="Line Item"/>
    <x v="2"/>
    <x v="76"/>
    <x v="76"/>
    <m/>
    <m/>
  </r>
  <r>
    <n v="2234"/>
    <s v="ROCA"/>
    <s v="Salary Expense"/>
    <s v="Line Item"/>
    <x v="2"/>
    <x v="77"/>
    <x v="77"/>
    <m/>
    <m/>
  </r>
  <r>
    <n v="2235"/>
    <s v="ROCA"/>
    <s v="Salary Expense"/>
    <s v="Line Item"/>
    <x v="2"/>
    <x v="78"/>
    <x v="78"/>
    <m/>
    <m/>
  </r>
  <r>
    <n v="2236"/>
    <s v="ROCA"/>
    <s v="Salary Expense"/>
    <s v="Line Item"/>
    <x v="2"/>
    <x v="79"/>
    <x v="79"/>
    <m/>
    <m/>
  </r>
  <r>
    <n v="2237"/>
    <s v="ROCA"/>
    <s v="Salary Expense"/>
    <s v="Line Item"/>
    <x v="2"/>
    <x v="80"/>
    <x v="80"/>
    <m/>
    <m/>
  </r>
  <r>
    <n v="2238"/>
    <s v="ROCA"/>
    <s v="Salary Expense"/>
    <s v="Line Item"/>
    <x v="2"/>
    <x v="81"/>
    <x v="81"/>
    <m/>
    <m/>
  </r>
  <r>
    <n v="2239"/>
    <s v="ROCA"/>
    <s v="Salary Expense"/>
    <s v="Line Item"/>
    <x v="2"/>
    <x v="82"/>
    <x v="82"/>
    <n v="1"/>
    <n v="43500"/>
  </r>
  <r>
    <n v="2240"/>
    <s v="ROCA"/>
    <s v="Salary Expense"/>
    <s v="Line Item"/>
    <x v="2"/>
    <x v="83"/>
    <x v="83"/>
    <m/>
    <m/>
  </r>
  <r>
    <n v="2241"/>
    <s v="ROCA"/>
    <s v="Salary Expense"/>
    <s v="Line Item"/>
    <x v="2"/>
    <x v="84"/>
    <x v="84"/>
    <m/>
    <m/>
  </r>
  <r>
    <n v="2242"/>
    <s v="ROCA"/>
    <s v="Salary Expense"/>
    <s v="Line Item"/>
    <x v="2"/>
    <x v="85"/>
    <x v="85"/>
    <m/>
    <m/>
  </r>
  <r>
    <n v="2243"/>
    <s v="ROCA"/>
    <s v="Salary Expense"/>
    <s v="Line Item"/>
    <x v="2"/>
    <x v="86"/>
    <x v="86"/>
    <m/>
    <m/>
  </r>
  <r>
    <n v="2244"/>
    <s v="ROCA"/>
    <s v="Salary Expense"/>
    <s v="Line Item"/>
    <x v="3"/>
    <x v="87"/>
    <x v="87"/>
    <m/>
    <m/>
  </r>
  <r>
    <n v="2245"/>
    <s v="ROCA"/>
    <s v="Salary Expense"/>
    <s v="Line Item"/>
    <x v="3"/>
    <x v="88"/>
    <x v="88"/>
    <m/>
    <m/>
  </r>
  <r>
    <n v="2246"/>
    <s v="ROCA"/>
    <s v="Salary Expense"/>
    <s v="Line Item"/>
    <x v="3"/>
    <x v="89"/>
    <x v="89"/>
    <m/>
    <m/>
  </r>
  <r>
    <n v="2247"/>
    <s v="ROCA"/>
    <s v="Salary Expense"/>
    <s v="Line Item"/>
    <x v="0"/>
    <x v="90"/>
    <x v="90"/>
    <m/>
    <m/>
  </r>
  <r>
    <n v="2248"/>
    <s v="ROCA"/>
    <s v="Salary Expense"/>
    <s v="Total"/>
    <x v="0"/>
    <x v="91"/>
    <x v="91"/>
    <n v="1"/>
    <n v="43500"/>
  </r>
  <r>
    <n v="2249"/>
    <s v="ROCA"/>
    <s v="Expense"/>
    <s v="Total"/>
    <x v="0"/>
    <x v="92"/>
    <x v="92"/>
    <n v="1"/>
    <n v="43500"/>
  </r>
  <r>
    <n v="2250"/>
    <s v="ROCA"/>
    <s v="Expense"/>
    <s v="Line Item"/>
    <x v="0"/>
    <x v="93"/>
    <x v="93"/>
    <m/>
    <m/>
  </r>
  <r>
    <n v="2251"/>
    <s v="ROCA"/>
    <s v="Expense"/>
    <s v="Line Item"/>
    <x v="0"/>
    <x v="94"/>
    <x v="94"/>
    <m/>
    <m/>
  </r>
  <r>
    <n v="2252"/>
    <s v="ROCA"/>
    <s v="Expense"/>
    <s v="Line Item"/>
    <x v="0"/>
    <x v="95"/>
    <x v="95"/>
    <m/>
    <m/>
  </r>
  <r>
    <n v="2253"/>
    <s v="ROCA"/>
    <s v="Expense"/>
    <s v="Line Item"/>
    <x v="0"/>
    <x v="96"/>
    <x v="96"/>
    <m/>
    <m/>
  </r>
  <r>
    <n v="2254"/>
    <s v="ROCA"/>
    <s v="Expense"/>
    <s v="Total"/>
    <x v="0"/>
    <x v="97"/>
    <x v="97"/>
    <m/>
    <m/>
  </r>
  <r>
    <n v="2255"/>
    <s v="ROCA"/>
    <s v="Expense"/>
    <s v="Line Item"/>
    <x v="0"/>
    <x v="98"/>
    <x v="98"/>
    <m/>
    <m/>
  </r>
  <r>
    <n v="2256"/>
    <s v="ROCA"/>
    <s v="Expense"/>
    <s v="Total"/>
    <x v="0"/>
    <x v="99"/>
    <x v="99"/>
    <m/>
    <m/>
  </r>
  <r>
    <n v="2257"/>
    <s v="ROCA"/>
    <s v="Expense"/>
    <s v="Line Item"/>
    <x v="0"/>
    <x v="100"/>
    <x v="100"/>
    <m/>
    <m/>
  </r>
  <r>
    <n v="2258"/>
    <s v="ROCA"/>
    <s v="Expense"/>
    <s v="Line Item"/>
    <x v="0"/>
    <x v="101"/>
    <x v="101"/>
    <m/>
    <n v="4785"/>
  </r>
  <r>
    <n v="2259"/>
    <s v="ROCA"/>
    <s v="Expense"/>
    <s v="Line Item"/>
    <x v="0"/>
    <x v="102"/>
    <x v="102"/>
    <m/>
    <n v="4785"/>
  </r>
  <r>
    <n v="2260"/>
    <s v="ROCA"/>
    <s v="Expense"/>
    <s v="Total"/>
    <x v="0"/>
    <x v="103"/>
    <x v="103"/>
    <m/>
    <m/>
  </r>
  <r>
    <n v="2261"/>
    <s v="ROCA"/>
    <s v="Expense"/>
    <s v="Line Item"/>
    <x v="0"/>
    <x v="104"/>
    <x v="104"/>
    <m/>
    <n v="5000"/>
  </r>
  <r>
    <n v="2262"/>
    <s v="ROCA"/>
    <s v="Expense"/>
    <s v="Line Item"/>
    <x v="0"/>
    <x v="105"/>
    <x v="105"/>
    <m/>
    <m/>
  </r>
  <r>
    <n v="2263"/>
    <s v="ROCA"/>
    <s v="Expense"/>
    <s v="Line Item"/>
    <x v="0"/>
    <x v="106"/>
    <x v="106"/>
    <m/>
    <n v="1000"/>
  </r>
  <r>
    <n v="2264"/>
    <s v="ROCA"/>
    <s v="Expense"/>
    <s v="Line Item"/>
    <x v="0"/>
    <x v="107"/>
    <x v="107"/>
    <m/>
    <m/>
  </r>
  <r>
    <n v="2265"/>
    <s v="ROCA"/>
    <s v="Expense"/>
    <s v="Total"/>
    <x v="0"/>
    <x v="108"/>
    <x v="108"/>
    <m/>
    <n v="6000"/>
  </r>
  <r>
    <n v="2266"/>
    <s v="ROCA"/>
    <s v="Expense"/>
    <s v="Line Item"/>
    <x v="0"/>
    <x v="109"/>
    <x v="109"/>
    <m/>
    <n v="1000"/>
  </r>
  <r>
    <n v="2267"/>
    <s v="ROCA"/>
    <s v="Expense"/>
    <s v="Line Item"/>
    <x v="0"/>
    <x v="110"/>
    <x v="110"/>
    <m/>
    <m/>
  </r>
  <r>
    <n v="2268"/>
    <s v="ROCA"/>
    <s v="Expense"/>
    <s v="Line Item"/>
    <x v="0"/>
    <x v="111"/>
    <x v="111"/>
    <m/>
    <m/>
  </r>
  <r>
    <n v="2269"/>
    <s v="ROCA"/>
    <s v="Expense"/>
    <s v="Line Item"/>
    <x v="0"/>
    <x v="112"/>
    <x v="112"/>
    <m/>
    <m/>
  </r>
  <r>
    <n v="2270"/>
    <s v="ROCA"/>
    <s v="Expense"/>
    <s v="Line Item"/>
    <x v="0"/>
    <x v="113"/>
    <x v="113"/>
    <m/>
    <n v="1000"/>
  </r>
  <r>
    <n v="2271"/>
    <s v="ROCA"/>
    <s v="Expense"/>
    <s v="Line Item"/>
    <x v="0"/>
    <x v="114"/>
    <x v="114"/>
    <m/>
    <m/>
  </r>
  <r>
    <n v="2272"/>
    <s v="ROCA"/>
    <s v="Expense"/>
    <s v="Line Item"/>
    <x v="0"/>
    <x v="115"/>
    <x v="115"/>
    <m/>
    <m/>
  </r>
  <r>
    <n v="2273"/>
    <s v="ROCA"/>
    <s v="Expense"/>
    <s v="Line Item"/>
    <x v="0"/>
    <x v="116"/>
    <x v="116"/>
    <m/>
    <n v="5000"/>
  </r>
  <r>
    <n v="2274"/>
    <s v="ROCA"/>
    <s v="Expense"/>
    <s v="Line Item"/>
    <x v="0"/>
    <x v="117"/>
    <x v="117"/>
    <m/>
    <m/>
  </r>
  <r>
    <n v="2275"/>
    <s v="ROCA"/>
    <s v="Expense"/>
    <s v="Line Item"/>
    <x v="0"/>
    <x v="118"/>
    <x v="118"/>
    <m/>
    <m/>
  </r>
  <r>
    <n v="2276"/>
    <s v="ROCA"/>
    <s v="Expense"/>
    <s v="Line Item"/>
    <x v="0"/>
    <x v="119"/>
    <x v="119"/>
    <m/>
    <m/>
  </r>
  <r>
    <n v="2277"/>
    <s v="ROCA"/>
    <s v="Expense"/>
    <s v="Line Item"/>
    <x v="0"/>
    <x v="120"/>
    <x v="120"/>
    <m/>
    <m/>
  </r>
  <r>
    <n v="2278"/>
    <s v="ROCA"/>
    <s v="Expense"/>
    <s v="Line Item"/>
    <x v="0"/>
    <x v="121"/>
    <x v="121"/>
    <m/>
    <m/>
  </r>
  <r>
    <n v="2279"/>
    <s v="ROCA"/>
    <s v="Expense"/>
    <s v="Line Item"/>
    <x v="0"/>
    <x v="122"/>
    <x v="122"/>
    <m/>
    <m/>
  </r>
  <r>
    <n v="2280"/>
    <s v="ROCA"/>
    <s v="Expense"/>
    <s v="Line Item"/>
    <x v="0"/>
    <x v="123"/>
    <x v="123"/>
    <m/>
    <m/>
  </r>
  <r>
    <n v="2281"/>
    <s v="ROCA"/>
    <s v="Expense"/>
    <s v="Line Item"/>
    <x v="0"/>
    <x v="124"/>
    <x v="124"/>
    <m/>
    <n v="5446"/>
  </r>
  <r>
    <n v="2282"/>
    <s v="ROCA"/>
    <s v="Expense"/>
    <s v="Line Item"/>
    <x v="0"/>
    <x v="125"/>
    <x v="125"/>
    <m/>
    <m/>
  </r>
  <r>
    <n v="2283"/>
    <s v="ROCA"/>
    <s v="Expense"/>
    <s v="Line Item"/>
    <x v="0"/>
    <x v="126"/>
    <x v="126"/>
    <m/>
    <m/>
  </r>
  <r>
    <n v="2284"/>
    <s v="ROCA"/>
    <s v="Expense"/>
    <s v="Total"/>
    <x v="0"/>
    <x v="127"/>
    <x v="127"/>
    <m/>
    <n v="12446"/>
  </r>
  <r>
    <n v="2285"/>
    <s v="ROCA"/>
    <s v="Expense"/>
    <s v="Line Item"/>
    <x v="0"/>
    <x v="128"/>
    <x v="128"/>
    <m/>
    <m/>
  </r>
  <r>
    <n v="2286"/>
    <s v="ROCA"/>
    <s v="Expense"/>
    <s v="Line Item"/>
    <x v="0"/>
    <x v="129"/>
    <x v="129"/>
    <m/>
    <m/>
  </r>
  <r>
    <n v="2287"/>
    <s v="ROCA"/>
    <s v="Expense"/>
    <s v="Line Item"/>
    <x v="0"/>
    <x v="130"/>
    <x v="130"/>
    <m/>
    <m/>
  </r>
  <r>
    <n v="2288"/>
    <s v="ROCA"/>
    <s v="Expense"/>
    <s v="Line Item"/>
    <x v="0"/>
    <x v="131"/>
    <x v="131"/>
    <m/>
    <n v="2250"/>
  </r>
  <r>
    <n v="2289"/>
    <s v="ROCA"/>
    <s v="Expense"/>
    <s v="Line Item"/>
    <x v="0"/>
    <x v="132"/>
    <x v="132"/>
    <m/>
    <m/>
  </r>
  <r>
    <n v="2290"/>
    <s v="ROCA"/>
    <s v="Expense"/>
    <s v="Line Item"/>
    <x v="0"/>
    <x v="133"/>
    <x v="133"/>
    <m/>
    <m/>
  </r>
  <r>
    <n v="2291"/>
    <s v="ROCA"/>
    <s v="Expense"/>
    <s v="Total"/>
    <x v="0"/>
    <x v="134"/>
    <x v="134"/>
    <m/>
    <m/>
  </r>
  <r>
    <n v="2292"/>
    <s v="ROCA"/>
    <s v="Expense"/>
    <s v="Line Item"/>
    <x v="0"/>
    <x v="135"/>
    <x v="135"/>
    <m/>
    <n v="14015.2"/>
  </r>
  <r>
    <n v="2293"/>
    <s v="ROCA"/>
    <s v="Expense"/>
    <s v="Total"/>
    <x v="0"/>
    <x v="136"/>
    <x v="136"/>
    <m/>
    <m/>
  </r>
  <r>
    <n v="2294"/>
    <s v="ROCA"/>
    <s v="Expense"/>
    <s v="Line Item"/>
    <x v="0"/>
    <x v="137"/>
    <x v="137"/>
    <m/>
    <m/>
  </r>
  <r>
    <n v="2295"/>
    <s v="ROCA"/>
    <s v="Expense"/>
    <s v="Line Item"/>
    <x v="0"/>
    <x v="138"/>
    <x v="138"/>
    <m/>
    <m/>
  </r>
  <r>
    <n v="2296"/>
    <s v="ROCA"/>
    <s v="Expense"/>
    <s v="Total"/>
    <x v="0"/>
    <x v="139"/>
    <x v="139"/>
    <m/>
    <n v="87781.2"/>
  </r>
  <r>
    <n v="2297"/>
    <s v="ROCA"/>
    <s v="Expense"/>
    <s v="Total"/>
    <x v="0"/>
    <x v="140"/>
    <x v="140"/>
    <m/>
    <m/>
  </r>
  <r>
    <n v="2298"/>
    <s v="ROCA"/>
    <s v="Expense"/>
    <s v="Line Item"/>
    <x v="0"/>
    <x v="141"/>
    <x v="141"/>
    <m/>
    <m/>
  </r>
  <r>
    <n v="2299"/>
    <s v="ROCA"/>
    <s v="Non-Reimbursable"/>
    <s v="Line Item"/>
    <x v="0"/>
    <x v="142"/>
    <x v="142"/>
    <m/>
    <m/>
  </r>
  <r>
    <n v="2300"/>
    <s v="ROCA"/>
    <s v="Non-Reimbursable"/>
    <s v="Line Item"/>
    <x v="0"/>
    <x v="143"/>
    <x v="143"/>
    <m/>
    <m/>
  </r>
  <r>
    <n v="2301"/>
    <s v="ROCA"/>
    <s v="Non-Reimbursable"/>
    <s v="Line Item"/>
    <x v="0"/>
    <x v="144"/>
    <x v="144"/>
    <m/>
    <n v="149531"/>
  </r>
  <r>
    <n v="2302"/>
    <s v="ROCA"/>
    <s v="Non-Reimbursable"/>
    <s v="Line Item"/>
    <x v="0"/>
    <x v="145"/>
    <x v="145"/>
    <m/>
    <m/>
  </r>
  <r>
    <n v="2303"/>
    <s v="ROCA"/>
    <s v="Non-Reimbursable"/>
    <s v="Line Item"/>
    <x v="0"/>
    <x v="146"/>
    <x v="146"/>
    <m/>
    <m/>
  </r>
  <r>
    <n v="2304"/>
    <s v="ROCA"/>
    <s v="Non-Reimbursable"/>
    <s v="Line Item"/>
    <x v="0"/>
    <x v="147"/>
    <x v="147"/>
    <m/>
    <n v="44711"/>
  </r>
  <r>
    <n v="2305"/>
    <s v="ROCA"/>
    <s v="Non-Reimbursable"/>
    <s v="Line Item"/>
    <x v="0"/>
    <x v="148"/>
    <x v="148"/>
    <m/>
    <m/>
  </r>
  <r>
    <n v="2306"/>
    <s v="ROCA"/>
    <s v="Non-Reimbursable"/>
    <s v="Total"/>
    <x v="0"/>
    <x v="149"/>
    <x v="149"/>
    <m/>
    <n v="194242"/>
  </r>
  <r>
    <n v="2307"/>
    <s v="ROCA"/>
    <s v="Non-Reimbursable"/>
    <s v="Total"/>
    <x v="0"/>
    <x v="150"/>
    <x v="150"/>
    <m/>
    <n v="194242"/>
  </r>
  <r>
    <n v="2308"/>
    <s v="ROCA"/>
    <s v="Non-Reimbursable"/>
    <s v="Line Item"/>
    <x v="0"/>
    <x v="151"/>
    <x v="151"/>
    <m/>
    <n v="2144672"/>
  </r>
  <r>
    <n v="2309"/>
    <s v="ROCA"/>
    <s v="Non-Reimbursable"/>
    <s v="Line Item"/>
    <x v="0"/>
    <x v="152"/>
    <x v="152"/>
    <m/>
    <m/>
  </r>
  <r>
    <n v="2310"/>
    <s v="ROCA"/>
    <s v="Non-Reimbursable"/>
    <s v="Line Item"/>
    <x v="0"/>
    <x v="153"/>
    <x v="153"/>
    <m/>
    <n v="-1950430"/>
  </r>
  <r>
    <n v="2311"/>
    <s v="Supportive Care "/>
    <s v="Revenue"/>
    <s v="Line Item"/>
    <x v="0"/>
    <x v="0"/>
    <x v="0"/>
    <m/>
    <m/>
  </r>
  <r>
    <n v="2312"/>
    <s v="Supportive Care "/>
    <s v="Revenue"/>
    <s v="Line Item"/>
    <x v="0"/>
    <x v="1"/>
    <x v="1"/>
    <m/>
    <m/>
  </r>
  <r>
    <n v="2313"/>
    <s v="Supportive Care "/>
    <s v="Revenue"/>
    <s v="Line Item"/>
    <x v="0"/>
    <x v="2"/>
    <x v="2"/>
    <m/>
    <m/>
  </r>
  <r>
    <n v="2314"/>
    <s v="Supportive Care "/>
    <s v="Revenue"/>
    <s v="Total"/>
    <x v="0"/>
    <x v="3"/>
    <x v="3"/>
    <m/>
    <n v="0"/>
  </r>
  <r>
    <n v="2315"/>
    <s v="Supportive Care "/>
    <s v="Revenue"/>
    <s v="Line Item"/>
    <x v="0"/>
    <x v="4"/>
    <x v="4"/>
    <m/>
    <m/>
  </r>
  <r>
    <n v="2316"/>
    <s v="Supportive Care "/>
    <s v="Revenue"/>
    <s v="Line Item"/>
    <x v="0"/>
    <x v="5"/>
    <x v="5"/>
    <m/>
    <m/>
  </r>
  <r>
    <n v="2317"/>
    <s v="Supportive Care "/>
    <s v="Revenue"/>
    <s v="Total"/>
    <x v="0"/>
    <x v="6"/>
    <x v="6"/>
    <m/>
    <n v="0"/>
  </r>
  <r>
    <n v="2318"/>
    <s v="Supportive Care "/>
    <s v="Revenue"/>
    <s v="Line Item"/>
    <x v="0"/>
    <x v="7"/>
    <x v="7"/>
    <m/>
    <m/>
  </r>
  <r>
    <n v="2319"/>
    <s v="Supportive Care "/>
    <s v="Revenue"/>
    <s v="Line Item"/>
    <x v="0"/>
    <x v="8"/>
    <x v="8"/>
    <m/>
    <m/>
  </r>
  <r>
    <n v="2320"/>
    <s v="Supportive Care "/>
    <s v="Revenue"/>
    <s v="Line Item"/>
    <x v="0"/>
    <x v="9"/>
    <x v="9"/>
    <m/>
    <m/>
  </r>
  <r>
    <n v="2321"/>
    <s v="Supportive Care "/>
    <s v="Revenue"/>
    <s v="Line Item"/>
    <x v="0"/>
    <x v="10"/>
    <x v="10"/>
    <m/>
    <n v="100000"/>
  </r>
  <r>
    <n v="2322"/>
    <s v="Supportive Care "/>
    <s v="Revenue"/>
    <s v="Line Item"/>
    <x v="0"/>
    <x v="11"/>
    <x v="11"/>
    <m/>
    <m/>
  </r>
  <r>
    <n v="2323"/>
    <s v="Supportive Care "/>
    <s v="Revenue"/>
    <s v="Line Item"/>
    <x v="0"/>
    <x v="12"/>
    <x v="12"/>
    <m/>
    <m/>
  </r>
  <r>
    <n v="2324"/>
    <s v="Supportive Care "/>
    <s v="Revenue"/>
    <s v="Line Item"/>
    <x v="0"/>
    <x v="13"/>
    <x v="13"/>
    <m/>
    <m/>
  </r>
  <r>
    <n v="2325"/>
    <s v="Supportive Care "/>
    <s v="Revenue"/>
    <s v="Line Item"/>
    <x v="0"/>
    <x v="14"/>
    <x v="14"/>
    <m/>
    <m/>
  </r>
  <r>
    <n v="2326"/>
    <s v="Supportive Care "/>
    <s v="Revenue"/>
    <s v="Line Item"/>
    <x v="0"/>
    <x v="15"/>
    <x v="15"/>
    <m/>
    <m/>
  </r>
  <r>
    <n v="2327"/>
    <s v="Supportive Care "/>
    <s v="Revenue"/>
    <s v="Line Item"/>
    <x v="0"/>
    <x v="16"/>
    <x v="16"/>
    <m/>
    <m/>
  </r>
  <r>
    <n v="2328"/>
    <s v="Supportive Care "/>
    <s v="Revenue"/>
    <s v="Line Item"/>
    <x v="0"/>
    <x v="17"/>
    <x v="17"/>
    <m/>
    <m/>
  </r>
  <r>
    <n v="2329"/>
    <s v="Supportive Care "/>
    <s v="Revenue"/>
    <s v="Line Item"/>
    <x v="0"/>
    <x v="18"/>
    <x v="18"/>
    <m/>
    <m/>
  </r>
  <r>
    <n v="2330"/>
    <s v="Supportive Care "/>
    <s v="Revenue"/>
    <s v="Line Item"/>
    <x v="0"/>
    <x v="19"/>
    <x v="19"/>
    <m/>
    <m/>
  </r>
  <r>
    <n v="2331"/>
    <s v="Supportive Care "/>
    <s v="Revenue"/>
    <s v="Line Item"/>
    <x v="0"/>
    <x v="20"/>
    <x v="20"/>
    <m/>
    <m/>
  </r>
  <r>
    <n v="2332"/>
    <s v="Supportive Care "/>
    <s v="Revenue"/>
    <s v="Line Item"/>
    <x v="0"/>
    <x v="21"/>
    <x v="21"/>
    <m/>
    <m/>
  </r>
  <r>
    <n v="2333"/>
    <s v="Supportive Care "/>
    <s v="Revenue"/>
    <s v="Line Item"/>
    <x v="0"/>
    <x v="22"/>
    <x v="22"/>
    <m/>
    <m/>
  </r>
  <r>
    <n v="2334"/>
    <s v="Supportive Care "/>
    <s v="Revenue"/>
    <s v="Line Item"/>
    <x v="0"/>
    <x v="23"/>
    <x v="23"/>
    <m/>
    <m/>
  </r>
  <r>
    <n v="2335"/>
    <s v="Supportive Care "/>
    <s v="Revenue"/>
    <s v="Line Item"/>
    <x v="0"/>
    <x v="24"/>
    <x v="24"/>
    <m/>
    <m/>
  </r>
  <r>
    <n v="2336"/>
    <s v="Supportive Care "/>
    <s v="Revenue"/>
    <s v="Line Item"/>
    <x v="0"/>
    <x v="25"/>
    <x v="25"/>
    <m/>
    <m/>
  </r>
  <r>
    <n v="2337"/>
    <s v="Supportive Care "/>
    <s v="Revenue"/>
    <s v="Line Item"/>
    <x v="0"/>
    <x v="26"/>
    <x v="26"/>
    <m/>
    <m/>
  </r>
  <r>
    <n v="2338"/>
    <s v="Supportive Care "/>
    <s v="Revenue"/>
    <s v="Line Item"/>
    <x v="0"/>
    <x v="27"/>
    <x v="27"/>
    <m/>
    <m/>
  </r>
  <r>
    <n v="2339"/>
    <s v="Supportive Care "/>
    <s v="Revenue"/>
    <s v="Line Item"/>
    <x v="0"/>
    <x v="28"/>
    <x v="28"/>
    <m/>
    <m/>
  </r>
  <r>
    <n v="2340"/>
    <s v="Supportive Care "/>
    <s v="Revenue"/>
    <s v="Line Item"/>
    <x v="0"/>
    <x v="29"/>
    <x v="29"/>
    <m/>
    <m/>
  </r>
  <r>
    <n v="2341"/>
    <s v="Supportive Care "/>
    <s v="Revenue"/>
    <s v="Line Item"/>
    <x v="0"/>
    <x v="30"/>
    <x v="30"/>
    <m/>
    <m/>
  </r>
  <r>
    <n v="2342"/>
    <s v="Supportive Care "/>
    <s v="Revenue"/>
    <s v="Line Item"/>
    <x v="0"/>
    <x v="31"/>
    <x v="31"/>
    <m/>
    <m/>
  </r>
  <r>
    <n v="2343"/>
    <s v="Supportive Care "/>
    <s v="Revenue"/>
    <s v="Line Item"/>
    <x v="0"/>
    <x v="32"/>
    <x v="32"/>
    <m/>
    <m/>
  </r>
  <r>
    <n v="2344"/>
    <s v="Supportive Care "/>
    <s v="Revenue"/>
    <s v="Line Item"/>
    <x v="0"/>
    <x v="33"/>
    <x v="33"/>
    <m/>
    <m/>
  </r>
  <r>
    <n v="2345"/>
    <s v="Supportive Care "/>
    <s v="Revenue"/>
    <s v="Line Item"/>
    <x v="0"/>
    <x v="34"/>
    <x v="34"/>
    <m/>
    <m/>
  </r>
  <r>
    <n v="2346"/>
    <s v="Supportive Care "/>
    <s v="Revenue"/>
    <s v="Line Item"/>
    <x v="0"/>
    <x v="35"/>
    <x v="35"/>
    <m/>
    <m/>
  </r>
  <r>
    <n v="2347"/>
    <s v="Supportive Care "/>
    <s v="Revenue"/>
    <s v="Line Item"/>
    <x v="0"/>
    <x v="36"/>
    <x v="36"/>
    <m/>
    <m/>
  </r>
  <r>
    <n v="2348"/>
    <s v="Supportive Care "/>
    <s v="Revenue"/>
    <s v="Line Item"/>
    <x v="0"/>
    <x v="37"/>
    <x v="37"/>
    <m/>
    <m/>
  </r>
  <r>
    <n v="2349"/>
    <s v="Supportive Care "/>
    <s v="Revenue"/>
    <s v="Line Item"/>
    <x v="0"/>
    <x v="38"/>
    <x v="38"/>
    <m/>
    <m/>
  </r>
  <r>
    <n v="2350"/>
    <s v="Supportive Care "/>
    <s v="Revenue"/>
    <s v="Line Item"/>
    <x v="0"/>
    <x v="39"/>
    <x v="39"/>
    <m/>
    <m/>
  </r>
  <r>
    <n v="2351"/>
    <s v="Supportive Care "/>
    <s v="Revenue"/>
    <s v="Line Item"/>
    <x v="0"/>
    <x v="40"/>
    <x v="40"/>
    <m/>
    <m/>
  </r>
  <r>
    <n v="2352"/>
    <s v="Supportive Care "/>
    <s v="Revenue"/>
    <s v="Line Item"/>
    <x v="0"/>
    <x v="41"/>
    <x v="41"/>
    <m/>
    <m/>
  </r>
  <r>
    <n v="2353"/>
    <s v="Supportive Care "/>
    <s v="Revenue"/>
    <s v="Total"/>
    <x v="0"/>
    <x v="42"/>
    <x v="42"/>
    <m/>
    <n v="100000"/>
  </r>
  <r>
    <n v="2354"/>
    <s v="Supportive Care "/>
    <s v="Revenue"/>
    <s v="Line Item"/>
    <x v="0"/>
    <x v="43"/>
    <x v="43"/>
    <m/>
    <m/>
  </r>
  <r>
    <n v="2355"/>
    <s v="Supportive Care "/>
    <s v="Revenue"/>
    <s v="Line Item"/>
    <x v="0"/>
    <x v="44"/>
    <x v="44"/>
    <m/>
    <m/>
  </r>
  <r>
    <n v="2356"/>
    <s v="Supportive Care "/>
    <s v="Revenue"/>
    <s v="Line Item"/>
    <x v="0"/>
    <x v="45"/>
    <x v="45"/>
    <m/>
    <m/>
  </r>
  <r>
    <n v="2357"/>
    <s v="Supportive Care "/>
    <s v="Revenue"/>
    <s v="Line Item"/>
    <x v="0"/>
    <x v="46"/>
    <x v="46"/>
    <m/>
    <m/>
  </r>
  <r>
    <n v="2358"/>
    <s v="Supportive Care "/>
    <s v="Revenue"/>
    <s v="Line Item"/>
    <x v="0"/>
    <x v="47"/>
    <x v="47"/>
    <m/>
    <m/>
  </r>
  <r>
    <n v="2359"/>
    <s v="Supportive Care "/>
    <s v="Revenue"/>
    <s v="Line Item"/>
    <x v="0"/>
    <x v="48"/>
    <x v="48"/>
    <m/>
    <m/>
  </r>
  <r>
    <n v="2360"/>
    <s v="Supportive Care "/>
    <s v="Revenue"/>
    <s v="Line Item"/>
    <x v="0"/>
    <x v="49"/>
    <x v="49"/>
    <m/>
    <m/>
  </r>
  <r>
    <n v="2361"/>
    <s v="Supportive Care "/>
    <s v="Revenue"/>
    <s v="Line Item"/>
    <x v="0"/>
    <x v="50"/>
    <x v="50"/>
    <m/>
    <m/>
  </r>
  <r>
    <n v="2362"/>
    <s v="Supportive Care "/>
    <s v="Revenue"/>
    <s v="Line Item"/>
    <x v="0"/>
    <x v="51"/>
    <x v="51"/>
    <m/>
    <m/>
  </r>
  <r>
    <n v="2363"/>
    <s v="Supportive Care "/>
    <s v="Revenue"/>
    <s v="Total"/>
    <x v="0"/>
    <x v="52"/>
    <x v="52"/>
    <m/>
    <n v="100000"/>
  </r>
  <r>
    <n v="2364"/>
    <s v="Supportive Care "/>
    <s v="Salary Expense"/>
    <s v="Line Item"/>
    <x v="1"/>
    <x v="53"/>
    <x v="53"/>
    <m/>
    <m/>
  </r>
  <r>
    <n v="2365"/>
    <s v="Supportive Care "/>
    <s v="Salary Expense"/>
    <s v="Line Item"/>
    <x v="1"/>
    <x v="54"/>
    <x v="54"/>
    <m/>
    <m/>
  </r>
  <r>
    <n v="2366"/>
    <s v="Supportive Care "/>
    <s v="Salary Expense"/>
    <s v="Line Item"/>
    <x v="1"/>
    <x v="55"/>
    <x v="55"/>
    <m/>
    <m/>
  </r>
  <r>
    <n v="2367"/>
    <s v="Supportive Care "/>
    <s v="Salary Expense"/>
    <s v="Line Item"/>
    <x v="1"/>
    <x v="56"/>
    <x v="56"/>
    <m/>
    <m/>
  </r>
  <r>
    <n v="2368"/>
    <s v="Supportive Care "/>
    <s v="Salary Expense"/>
    <s v="Line Item"/>
    <x v="2"/>
    <x v="57"/>
    <x v="57"/>
    <m/>
    <m/>
  </r>
  <r>
    <n v="2369"/>
    <s v="Supportive Care "/>
    <s v="Salary Expense"/>
    <s v="Line Item"/>
    <x v="2"/>
    <x v="58"/>
    <x v="58"/>
    <m/>
    <m/>
  </r>
  <r>
    <n v="2370"/>
    <s v="Supportive Care "/>
    <s v="Salary Expense"/>
    <s v="Line Item"/>
    <x v="2"/>
    <x v="59"/>
    <x v="59"/>
    <m/>
    <m/>
  </r>
  <r>
    <n v="2371"/>
    <s v="Supportive Care "/>
    <s v="Salary Expense"/>
    <s v="Line Item"/>
    <x v="2"/>
    <x v="60"/>
    <x v="60"/>
    <n v="7.0000000000000007E-2"/>
    <n v="4130"/>
  </r>
  <r>
    <n v="2372"/>
    <s v="Supportive Care "/>
    <s v="Salary Expense"/>
    <s v="Line Item"/>
    <x v="2"/>
    <x v="61"/>
    <x v="61"/>
    <m/>
    <m/>
  </r>
  <r>
    <n v="2373"/>
    <s v="Supportive Care "/>
    <s v="Salary Expense"/>
    <s v="Line Item"/>
    <x v="2"/>
    <x v="62"/>
    <x v="62"/>
    <m/>
    <m/>
  </r>
  <r>
    <n v="2374"/>
    <s v="Supportive Care "/>
    <s v="Salary Expense"/>
    <s v="Line Item"/>
    <x v="2"/>
    <x v="63"/>
    <x v="63"/>
    <m/>
    <m/>
  </r>
  <r>
    <n v="2375"/>
    <s v="Supportive Care "/>
    <s v="Salary Expense"/>
    <s v="Line Item"/>
    <x v="2"/>
    <x v="64"/>
    <x v="64"/>
    <m/>
    <m/>
  </r>
  <r>
    <n v="2376"/>
    <s v="Supportive Care "/>
    <s v="Salary Expense"/>
    <s v="Line Item"/>
    <x v="2"/>
    <x v="65"/>
    <x v="65"/>
    <m/>
    <m/>
  </r>
  <r>
    <n v="2377"/>
    <s v="Supportive Care "/>
    <s v="Salary Expense"/>
    <s v="Line Item"/>
    <x v="2"/>
    <x v="66"/>
    <x v="66"/>
    <m/>
    <m/>
  </r>
  <r>
    <n v="2378"/>
    <s v="Supportive Care "/>
    <s v="Salary Expense"/>
    <s v="Line Item"/>
    <x v="2"/>
    <x v="67"/>
    <x v="67"/>
    <m/>
    <m/>
  </r>
  <r>
    <n v="2379"/>
    <s v="Supportive Care "/>
    <s v="Salary Expense"/>
    <s v="Line Item"/>
    <x v="2"/>
    <x v="68"/>
    <x v="68"/>
    <m/>
    <m/>
  </r>
  <r>
    <n v="2380"/>
    <s v="Supportive Care "/>
    <s v="Salary Expense"/>
    <s v="Line Item"/>
    <x v="2"/>
    <x v="69"/>
    <x v="69"/>
    <m/>
    <m/>
  </r>
  <r>
    <n v="2381"/>
    <s v="Supportive Care "/>
    <s v="Salary Expense"/>
    <s v="Line Item"/>
    <x v="2"/>
    <x v="70"/>
    <x v="70"/>
    <m/>
    <m/>
  </r>
  <r>
    <n v="2382"/>
    <s v="Supportive Care "/>
    <s v="Salary Expense"/>
    <s v="Line Item"/>
    <x v="2"/>
    <x v="71"/>
    <x v="71"/>
    <m/>
    <m/>
  </r>
  <r>
    <n v="2383"/>
    <s v="Supportive Care "/>
    <s v="Salary Expense"/>
    <s v="Line Item"/>
    <x v="2"/>
    <x v="72"/>
    <x v="72"/>
    <m/>
    <m/>
  </r>
  <r>
    <n v="2384"/>
    <s v="Supportive Care "/>
    <s v="Salary Expense"/>
    <s v="Line Item"/>
    <x v="2"/>
    <x v="73"/>
    <x v="73"/>
    <m/>
    <m/>
  </r>
  <r>
    <n v="2385"/>
    <s v="Supportive Care "/>
    <s v="Salary Expense"/>
    <s v="Line Item"/>
    <x v="2"/>
    <x v="74"/>
    <x v="74"/>
    <m/>
    <m/>
  </r>
  <r>
    <n v="2386"/>
    <s v="Supportive Care "/>
    <s v="Salary Expense"/>
    <s v="Line Item"/>
    <x v="2"/>
    <x v="75"/>
    <x v="75"/>
    <m/>
    <m/>
  </r>
  <r>
    <n v="2387"/>
    <s v="Supportive Care "/>
    <s v="Salary Expense"/>
    <s v="Line Item"/>
    <x v="2"/>
    <x v="76"/>
    <x v="76"/>
    <m/>
    <m/>
  </r>
  <r>
    <n v="2388"/>
    <s v="Supportive Care "/>
    <s v="Salary Expense"/>
    <s v="Line Item"/>
    <x v="2"/>
    <x v="77"/>
    <x v="77"/>
    <m/>
    <m/>
  </r>
  <r>
    <n v="2389"/>
    <s v="Supportive Care "/>
    <s v="Salary Expense"/>
    <s v="Line Item"/>
    <x v="2"/>
    <x v="78"/>
    <x v="78"/>
    <m/>
    <m/>
  </r>
  <r>
    <n v="2390"/>
    <s v="Supportive Care "/>
    <s v="Salary Expense"/>
    <s v="Line Item"/>
    <x v="2"/>
    <x v="79"/>
    <x v="79"/>
    <m/>
    <m/>
  </r>
  <r>
    <n v="2391"/>
    <s v="Supportive Care "/>
    <s v="Salary Expense"/>
    <s v="Line Item"/>
    <x v="2"/>
    <x v="80"/>
    <x v="80"/>
    <m/>
    <m/>
  </r>
  <r>
    <n v="2392"/>
    <s v="Supportive Care "/>
    <s v="Salary Expense"/>
    <s v="Line Item"/>
    <x v="2"/>
    <x v="81"/>
    <x v="81"/>
    <m/>
    <m/>
  </r>
  <r>
    <n v="2393"/>
    <s v="Supportive Care "/>
    <s v="Salary Expense"/>
    <s v="Line Item"/>
    <x v="2"/>
    <x v="82"/>
    <x v="82"/>
    <n v="1.3"/>
    <n v="37003"/>
  </r>
  <r>
    <n v="2394"/>
    <s v="Supportive Care "/>
    <s v="Salary Expense"/>
    <s v="Line Item"/>
    <x v="2"/>
    <x v="83"/>
    <x v="83"/>
    <m/>
    <m/>
  </r>
  <r>
    <n v="2395"/>
    <s v="Supportive Care "/>
    <s v="Salary Expense"/>
    <s v="Line Item"/>
    <x v="2"/>
    <x v="84"/>
    <x v="84"/>
    <m/>
    <m/>
  </r>
  <r>
    <n v="2396"/>
    <s v="Supportive Care "/>
    <s v="Salary Expense"/>
    <s v="Line Item"/>
    <x v="2"/>
    <x v="85"/>
    <x v="85"/>
    <m/>
    <m/>
  </r>
  <r>
    <n v="2397"/>
    <s v="Supportive Care "/>
    <s v="Salary Expense"/>
    <s v="Line Item"/>
    <x v="2"/>
    <x v="86"/>
    <x v="86"/>
    <m/>
    <m/>
  </r>
  <r>
    <n v="2398"/>
    <s v="Supportive Care "/>
    <s v="Salary Expense"/>
    <s v="Line Item"/>
    <x v="3"/>
    <x v="87"/>
    <x v="87"/>
    <m/>
    <m/>
  </r>
  <r>
    <n v="2399"/>
    <s v="Supportive Care "/>
    <s v="Salary Expense"/>
    <s v="Line Item"/>
    <x v="3"/>
    <x v="88"/>
    <x v="88"/>
    <m/>
    <m/>
  </r>
  <r>
    <n v="2400"/>
    <s v="Supportive Care "/>
    <s v="Salary Expense"/>
    <s v="Line Item"/>
    <x v="3"/>
    <x v="89"/>
    <x v="89"/>
    <m/>
    <m/>
  </r>
  <r>
    <n v="2401"/>
    <s v="Supportive Care "/>
    <s v="Salary Expense"/>
    <s v="Line Item"/>
    <x v="0"/>
    <x v="90"/>
    <x v="90"/>
    <s v="XXXXXX"/>
    <m/>
  </r>
  <r>
    <n v="2402"/>
    <s v="Supportive Care "/>
    <s v="Salary Expense"/>
    <s v="Total"/>
    <x v="0"/>
    <x v="91"/>
    <x v="91"/>
    <n v="1.37"/>
    <n v="41133"/>
  </r>
  <r>
    <n v="2403"/>
    <s v="Supportive Care "/>
    <s v="Expense"/>
    <s v="Total"/>
    <x v="0"/>
    <x v="92"/>
    <x v="92"/>
    <n v="1.37"/>
    <n v="41133"/>
  </r>
  <r>
    <n v="2404"/>
    <s v="Supportive Care "/>
    <s v="Expense"/>
    <s v="Line Item"/>
    <x v="0"/>
    <x v="93"/>
    <x v="93"/>
    <m/>
    <m/>
  </r>
  <r>
    <n v="2405"/>
    <s v="Supportive Care "/>
    <s v="Expense"/>
    <s v="Line Item"/>
    <x v="0"/>
    <x v="94"/>
    <x v="94"/>
    <m/>
    <m/>
  </r>
  <r>
    <n v="2406"/>
    <s v="Supportive Care "/>
    <s v="Expense"/>
    <s v="Line Item"/>
    <x v="0"/>
    <x v="95"/>
    <x v="95"/>
    <n v="0.46"/>
    <n v="13023"/>
  </r>
  <r>
    <n v="2407"/>
    <s v="Supportive Care "/>
    <s v="Expense"/>
    <s v="Line Item"/>
    <x v="0"/>
    <x v="96"/>
    <x v="96"/>
    <m/>
    <m/>
  </r>
  <r>
    <n v="2408"/>
    <s v="Supportive Care "/>
    <s v="Expense"/>
    <s v="Total"/>
    <x v="0"/>
    <x v="97"/>
    <x v="97"/>
    <n v="0.46"/>
    <n v="13023"/>
  </r>
  <r>
    <n v="2409"/>
    <s v="Supportive Care "/>
    <s v="Expense"/>
    <s v="Line Item"/>
    <x v="0"/>
    <x v="98"/>
    <x v="98"/>
    <m/>
    <m/>
  </r>
  <r>
    <n v="2410"/>
    <s v="Supportive Care "/>
    <s v="Expense"/>
    <s v="Total"/>
    <x v="0"/>
    <x v="99"/>
    <x v="99"/>
    <n v="1.83"/>
    <n v="54156"/>
  </r>
  <r>
    <n v="2411"/>
    <s v="Supportive Care "/>
    <s v="Expense"/>
    <s v="Line Item"/>
    <x v="0"/>
    <x v="100"/>
    <x v="100"/>
    <m/>
    <n v="5427"/>
  </r>
  <r>
    <n v="2412"/>
    <s v="Supportive Care "/>
    <s v="Expense"/>
    <s v="Line Item"/>
    <x v="0"/>
    <x v="101"/>
    <x v="101"/>
    <m/>
    <n v="3396"/>
  </r>
  <r>
    <n v="2413"/>
    <s v="Supportive Care "/>
    <s v="Expense"/>
    <s v="Line Item"/>
    <x v="0"/>
    <x v="102"/>
    <x v="102"/>
    <m/>
    <m/>
  </r>
  <r>
    <n v="2414"/>
    <s v="Supportive Care "/>
    <s v="Expense"/>
    <s v="Total"/>
    <x v="0"/>
    <x v="103"/>
    <x v="103"/>
    <m/>
    <n v="62979"/>
  </r>
  <r>
    <n v="2415"/>
    <s v="Supportive Care "/>
    <s v="Expense"/>
    <s v="Line Item"/>
    <x v="0"/>
    <x v="104"/>
    <x v="104"/>
    <m/>
    <m/>
  </r>
  <r>
    <n v="2416"/>
    <s v="Supportive Care "/>
    <s v="Expense"/>
    <s v="Line Item"/>
    <x v="0"/>
    <x v="105"/>
    <x v="105"/>
    <m/>
    <m/>
  </r>
  <r>
    <n v="2417"/>
    <s v="Supportive Care "/>
    <s v="Expense"/>
    <s v="Line Item"/>
    <x v="0"/>
    <x v="106"/>
    <x v="106"/>
    <m/>
    <m/>
  </r>
  <r>
    <n v="2418"/>
    <s v="Supportive Care "/>
    <s v="Expense"/>
    <s v="Line Item"/>
    <x v="0"/>
    <x v="107"/>
    <x v="107"/>
    <m/>
    <m/>
  </r>
  <r>
    <n v="2419"/>
    <s v="Supportive Care "/>
    <s v="Expense"/>
    <s v="Total"/>
    <x v="0"/>
    <x v="108"/>
    <x v="108"/>
    <m/>
    <n v="0"/>
  </r>
  <r>
    <n v="2420"/>
    <s v="Supportive Care "/>
    <s v="Expense"/>
    <s v="Line Item"/>
    <x v="0"/>
    <x v="109"/>
    <x v="109"/>
    <m/>
    <m/>
  </r>
  <r>
    <n v="2421"/>
    <s v="Supportive Care "/>
    <s v="Expense"/>
    <s v="Line Item"/>
    <x v="0"/>
    <x v="110"/>
    <x v="110"/>
    <m/>
    <m/>
  </r>
  <r>
    <n v="2422"/>
    <s v="Supportive Care "/>
    <s v="Expense"/>
    <s v="Line Item"/>
    <x v="0"/>
    <x v="111"/>
    <x v="111"/>
    <m/>
    <m/>
  </r>
  <r>
    <n v="2423"/>
    <s v="Supportive Care "/>
    <s v="Expense"/>
    <s v="Line Item"/>
    <x v="0"/>
    <x v="112"/>
    <x v="112"/>
    <m/>
    <n v="24900"/>
  </r>
  <r>
    <n v="2424"/>
    <s v="Supportive Care "/>
    <s v="Expense"/>
    <s v="Line Item"/>
    <x v="0"/>
    <x v="113"/>
    <x v="113"/>
    <m/>
    <m/>
  </r>
  <r>
    <n v="2425"/>
    <s v="Supportive Care "/>
    <s v="Expense"/>
    <s v="Line Item"/>
    <x v="0"/>
    <x v="114"/>
    <x v="114"/>
    <m/>
    <m/>
  </r>
  <r>
    <n v="2426"/>
    <s v="Supportive Care "/>
    <s v="Expense"/>
    <s v="Line Item"/>
    <x v="0"/>
    <x v="115"/>
    <x v="115"/>
    <m/>
    <m/>
  </r>
  <r>
    <n v="2427"/>
    <s v="Supportive Care "/>
    <s v="Expense"/>
    <s v="Line Item"/>
    <x v="0"/>
    <x v="116"/>
    <x v="116"/>
    <m/>
    <m/>
  </r>
  <r>
    <n v="2428"/>
    <s v="Supportive Care "/>
    <s v="Expense"/>
    <s v="Line Item"/>
    <x v="0"/>
    <x v="117"/>
    <x v="117"/>
    <m/>
    <m/>
  </r>
  <r>
    <n v="2429"/>
    <s v="Supportive Care "/>
    <s v="Expense"/>
    <s v="Line Item"/>
    <x v="0"/>
    <x v="118"/>
    <x v="118"/>
    <m/>
    <m/>
  </r>
  <r>
    <n v="2430"/>
    <s v="Supportive Care "/>
    <s v="Expense"/>
    <s v="Line Item"/>
    <x v="0"/>
    <x v="119"/>
    <x v="119"/>
    <m/>
    <m/>
  </r>
  <r>
    <n v="2431"/>
    <s v="Supportive Care "/>
    <s v="Expense"/>
    <s v="Line Item"/>
    <x v="0"/>
    <x v="120"/>
    <x v="120"/>
    <m/>
    <m/>
  </r>
  <r>
    <n v="2432"/>
    <s v="Supportive Care "/>
    <s v="Expense"/>
    <s v="Line Item"/>
    <x v="0"/>
    <x v="121"/>
    <x v="121"/>
    <m/>
    <m/>
  </r>
  <r>
    <n v="2433"/>
    <s v="Supportive Care "/>
    <s v="Expense"/>
    <s v="Line Item"/>
    <x v="0"/>
    <x v="122"/>
    <x v="122"/>
    <m/>
    <m/>
  </r>
  <r>
    <n v="2434"/>
    <s v="Supportive Care "/>
    <s v="Expense"/>
    <s v="Line Item"/>
    <x v="0"/>
    <x v="123"/>
    <x v="123"/>
    <m/>
    <m/>
  </r>
  <r>
    <n v="2435"/>
    <s v="Supportive Care "/>
    <s v="Expense"/>
    <s v="Line Item"/>
    <x v="0"/>
    <x v="124"/>
    <x v="124"/>
    <m/>
    <m/>
  </r>
  <r>
    <n v="2436"/>
    <s v="Supportive Care "/>
    <s v="Expense"/>
    <s v="Line Item"/>
    <x v="0"/>
    <x v="125"/>
    <x v="125"/>
    <m/>
    <m/>
  </r>
  <r>
    <n v="2437"/>
    <s v="Supportive Care "/>
    <s v="Expense"/>
    <s v="Line Item"/>
    <x v="0"/>
    <x v="126"/>
    <x v="126"/>
    <m/>
    <m/>
  </r>
  <r>
    <n v="2438"/>
    <s v="Supportive Care "/>
    <s v="Expense"/>
    <s v="Total"/>
    <x v="0"/>
    <x v="127"/>
    <x v="127"/>
    <m/>
    <n v="24900"/>
  </r>
  <r>
    <n v="2439"/>
    <s v="Supportive Care "/>
    <s v="Expense"/>
    <s v="Line Item"/>
    <x v="0"/>
    <x v="128"/>
    <x v="128"/>
    <m/>
    <m/>
  </r>
  <r>
    <n v="2440"/>
    <s v="Supportive Care "/>
    <s v="Expense"/>
    <s v="Line Item"/>
    <x v="0"/>
    <x v="129"/>
    <x v="129"/>
    <m/>
    <m/>
  </r>
  <r>
    <n v="2441"/>
    <s v="Supportive Care "/>
    <s v="Expense"/>
    <s v="Line Item"/>
    <x v="0"/>
    <x v="130"/>
    <x v="130"/>
    <m/>
    <m/>
  </r>
  <r>
    <n v="2442"/>
    <s v="Supportive Care "/>
    <s v="Expense"/>
    <s v="Line Item"/>
    <x v="0"/>
    <x v="131"/>
    <x v="131"/>
    <m/>
    <m/>
  </r>
  <r>
    <n v="2443"/>
    <s v="Supportive Care "/>
    <s v="Expense"/>
    <s v="Line Item"/>
    <x v="0"/>
    <x v="132"/>
    <x v="132"/>
    <m/>
    <m/>
  </r>
  <r>
    <n v="2444"/>
    <s v="Supportive Care "/>
    <s v="Expense"/>
    <s v="Line Item"/>
    <x v="0"/>
    <x v="133"/>
    <x v="133"/>
    <m/>
    <m/>
  </r>
  <r>
    <n v="2445"/>
    <s v="Supportive Care "/>
    <s v="Expense"/>
    <s v="Total"/>
    <x v="0"/>
    <x v="134"/>
    <x v="134"/>
    <m/>
    <n v="0"/>
  </r>
  <r>
    <n v="2446"/>
    <s v="Supportive Care "/>
    <s v="Expense"/>
    <s v="Line Item"/>
    <x v="0"/>
    <x v="135"/>
    <x v="135"/>
    <m/>
    <n v="6810.9591762420005"/>
  </r>
  <r>
    <n v="2447"/>
    <s v="Supportive Care "/>
    <s v="Expense"/>
    <s v="Total"/>
    <x v="0"/>
    <x v="136"/>
    <x v="136"/>
    <m/>
    <n v="94689.959176242002"/>
  </r>
  <r>
    <n v="2448"/>
    <s v="Supportive Care "/>
    <s v="Expense"/>
    <s v="Line Item"/>
    <x v="0"/>
    <x v="137"/>
    <x v="137"/>
    <m/>
    <m/>
  </r>
  <r>
    <n v="2449"/>
    <s v="Supportive Care "/>
    <s v="Expense"/>
    <s v="Line Item"/>
    <x v="0"/>
    <x v="138"/>
    <x v="138"/>
    <m/>
    <m/>
  </r>
  <r>
    <n v="2450"/>
    <s v="Supportive Care "/>
    <s v="Expense"/>
    <s v="Total"/>
    <x v="0"/>
    <x v="139"/>
    <x v="139"/>
    <m/>
    <n v="94689.959176242002"/>
  </r>
  <r>
    <n v="2451"/>
    <s v="Supportive Care "/>
    <s v="Expense"/>
    <s v="Total"/>
    <x v="0"/>
    <x v="140"/>
    <x v="140"/>
    <m/>
    <n v="100000"/>
  </r>
  <r>
    <n v="2452"/>
    <s v="Supportive Care "/>
    <s v="Expense"/>
    <s v="Line Item"/>
    <x v="0"/>
    <x v="141"/>
    <x v="141"/>
    <m/>
    <n v="5310.0408237579977"/>
  </r>
  <r>
    <n v="2453"/>
    <s v="Supportive Care "/>
    <s v="Non-Reimbursable"/>
    <s v="Line Item"/>
    <x v="0"/>
    <x v="142"/>
    <x v="142"/>
    <m/>
    <m/>
  </r>
  <r>
    <n v="2454"/>
    <s v="Supportive Care "/>
    <s v="Non-Reimbursable"/>
    <s v="Line Item"/>
    <x v="0"/>
    <x v="143"/>
    <x v="143"/>
    <m/>
    <m/>
  </r>
  <r>
    <n v="2455"/>
    <s v="Supportive Care "/>
    <s v="Non-Reimbursable"/>
    <s v="Line Item"/>
    <x v="0"/>
    <x v="144"/>
    <x v="144"/>
    <m/>
    <m/>
  </r>
  <r>
    <n v="2456"/>
    <s v="Supportive Care "/>
    <s v="Non-Reimbursable"/>
    <s v="Line Item"/>
    <x v="0"/>
    <x v="145"/>
    <x v="145"/>
    <m/>
    <m/>
  </r>
  <r>
    <n v="2457"/>
    <s v="Supportive Care "/>
    <s v="Non-Reimbursable"/>
    <s v="Line Item"/>
    <x v="0"/>
    <x v="146"/>
    <x v="146"/>
    <m/>
    <m/>
  </r>
  <r>
    <n v="2458"/>
    <s v="Supportive Care "/>
    <s v="Non-Reimbursable"/>
    <s v="Line Item"/>
    <x v="0"/>
    <x v="147"/>
    <x v="147"/>
    <m/>
    <m/>
  </r>
  <r>
    <n v="2459"/>
    <s v="Supportive Care "/>
    <s v="Non-Reimbursable"/>
    <s v="Line Item"/>
    <x v="0"/>
    <x v="148"/>
    <x v="148"/>
    <m/>
    <m/>
  </r>
  <r>
    <n v="2460"/>
    <s v="Supportive Care "/>
    <s v="Non-Reimbursable"/>
    <s v="Total"/>
    <x v="0"/>
    <x v="149"/>
    <x v="149"/>
    <m/>
    <n v="0"/>
  </r>
  <r>
    <n v="2461"/>
    <s v="Supportive Care "/>
    <s v="Non-Reimbursable"/>
    <s v="Total"/>
    <x v="0"/>
    <x v="150"/>
    <x v="150"/>
    <m/>
    <n v="0"/>
  </r>
  <r>
    <n v="2462"/>
    <s v="Supportive Care "/>
    <s v="Non-Reimbursable"/>
    <s v="Line Item"/>
    <x v="0"/>
    <x v="151"/>
    <x v="151"/>
    <m/>
    <n v="0"/>
  </r>
  <r>
    <n v="2463"/>
    <s v="Supportive Care "/>
    <s v="Non-Reimbursable"/>
    <s v="Line Item"/>
    <x v="0"/>
    <x v="152"/>
    <x v="152"/>
    <m/>
    <m/>
  </r>
  <r>
    <n v="2464"/>
    <s v="Supportive Care "/>
    <s v="Non-Reimbursable"/>
    <s v="Line Item"/>
    <x v="0"/>
    <x v="153"/>
    <x v="153"/>
    <m/>
    <n v="0"/>
  </r>
  <r>
    <n v="2465"/>
    <s v="Youth Opportunities Upheld Inc."/>
    <s v="Revenue"/>
    <s v="Line Item"/>
    <x v="0"/>
    <x v="0"/>
    <x v="0"/>
    <m/>
    <m/>
  </r>
  <r>
    <n v="2466"/>
    <s v="Youth Opportunities Upheld Inc."/>
    <s v="Revenue"/>
    <s v="Line Item"/>
    <x v="0"/>
    <x v="1"/>
    <x v="1"/>
    <m/>
    <m/>
  </r>
  <r>
    <n v="2467"/>
    <s v="Youth Opportunities Upheld Inc."/>
    <s v="Revenue"/>
    <s v="Line Item"/>
    <x v="0"/>
    <x v="2"/>
    <x v="2"/>
    <m/>
    <m/>
  </r>
  <r>
    <n v="2468"/>
    <s v="Youth Opportunities Upheld Inc."/>
    <s v="Revenue"/>
    <s v="Total"/>
    <x v="0"/>
    <x v="3"/>
    <x v="3"/>
    <m/>
    <n v="0"/>
  </r>
  <r>
    <n v="2469"/>
    <s v="Youth Opportunities Upheld Inc."/>
    <s v="Revenue"/>
    <s v="Line Item"/>
    <x v="0"/>
    <x v="4"/>
    <x v="4"/>
    <m/>
    <m/>
  </r>
  <r>
    <n v="2470"/>
    <s v="Youth Opportunities Upheld Inc."/>
    <s v="Revenue"/>
    <s v="Line Item"/>
    <x v="0"/>
    <x v="5"/>
    <x v="5"/>
    <m/>
    <m/>
  </r>
  <r>
    <n v="2471"/>
    <s v="Youth Opportunities Upheld Inc."/>
    <s v="Revenue"/>
    <s v="Total"/>
    <x v="0"/>
    <x v="6"/>
    <x v="6"/>
    <m/>
    <n v="0"/>
  </r>
  <r>
    <n v="2472"/>
    <s v="Youth Opportunities Upheld Inc."/>
    <s v="Revenue"/>
    <s v="Line Item"/>
    <x v="0"/>
    <x v="7"/>
    <x v="7"/>
    <m/>
    <m/>
  </r>
  <r>
    <n v="2473"/>
    <s v="Youth Opportunities Upheld Inc."/>
    <s v="Revenue"/>
    <s v="Line Item"/>
    <x v="0"/>
    <x v="8"/>
    <x v="8"/>
    <m/>
    <m/>
  </r>
  <r>
    <n v="2474"/>
    <s v="Youth Opportunities Upheld Inc."/>
    <s v="Revenue"/>
    <s v="Line Item"/>
    <x v="0"/>
    <x v="9"/>
    <x v="9"/>
    <m/>
    <m/>
  </r>
  <r>
    <n v="2475"/>
    <s v="Youth Opportunities Upheld Inc."/>
    <s v="Revenue"/>
    <s v="Line Item"/>
    <x v="0"/>
    <x v="10"/>
    <x v="10"/>
    <m/>
    <n v="64560"/>
  </r>
  <r>
    <n v="2476"/>
    <s v="Youth Opportunities Upheld Inc."/>
    <s v="Revenue"/>
    <s v="Line Item"/>
    <x v="0"/>
    <x v="11"/>
    <x v="11"/>
    <m/>
    <m/>
  </r>
  <r>
    <n v="2477"/>
    <s v="Youth Opportunities Upheld Inc."/>
    <s v="Revenue"/>
    <s v="Line Item"/>
    <x v="0"/>
    <x v="12"/>
    <x v="12"/>
    <m/>
    <m/>
  </r>
  <r>
    <n v="2478"/>
    <s v="Youth Opportunities Upheld Inc."/>
    <s v="Revenue"/>
    <s v="Line Item"/>
    <x v="0"/>
    <x v="13"/>
    <x v="13"/>
    <m/>
    <m/>
  </r>
  <r>
    <n v="2479"/>
    <s v="Youth Opportunities Upheld Inc."/>
    <s v="Revenue"/>
    <s v="Line Item"/>
    <x v="0"/>
    <x v="14"/>
    <x v="14"/>
    <m/>
    <m/>
  </r>
  <r>
    <n v="2480"/>
    <s v="Youth Opportunities Upheld Inc."/>
    <s v="Revenue"/>
    <s v="Line Item"/>
    <x v="0"/>
    <x v="15"/>
    <x v="15"/>
    <m/>
    <m/>
  </r>
  <r>
    <n v="2481"/>
    <s v="Youth Opportunities Upheld Inc."/>
    <s v="Revenue"/>
    <s v="Line Item"/>
    <x v="0"/>
    <x v="16"/>
    <x v="16"/>
    <m/>
    <m/>
  </r>
  <r>
    <n v="2482"/>
    <s v="Youth Opportunities Upheld Inc."/>
    <s v="Revenue"/>
    <s v="Line Item"/>
    <x v="0"/>
    <x v="17"/>
    <x v="17"/>
    <m/>
    <m/>
  </r>
  <r>
    <n v="2483"/>
    <s v="Youth Opportunities Upheld Inc."/>
    <s v="Revenue"/>
    <s v="Line Item"/>
    <x v="0"/>
    <x v="18"/>
    <x v="18"/>
    <m/>
    <m/>
  </r>
  <r>
    <n v="2484"/>
    <s v="Youth Opportunities Upheld Inc."/>
    <s v="Revenue"/>
    <s v="Line Item"/>
    <x v="0"/>
    <x v="19"/>
    <x v="19"/>
    <m/>
    <m/>
  </r>
  <r>
    <n v="2485"/>
    <s v="Youth Opportunities Upheld Inc."/>
    <s v="Revenue"/>
    <s v="Line Item"/>
    <x v="0"/>
    <x v="20"/>
    <x v="20"/>
    <m/>
    <m/>
  </r>
  <r>
    <n v="2486"/>
    <s v="Youth Opportunities Upheld Inc."/>
    <s v="Revenue"/>
    <s v="Line Item"/>
    <x v="0"/>
    <x v="21"/>
    <x v="21"/>
    <m/>
    <m/>
  </r>
  <r>
    <n v="2487"/>
    <s v="Youth Opportunities Upheld Inc."/>
    <s v="Revenue"/>
    <s v="Line Item"/>
    <x v="0"/>
    <x v="22"/>
    <x v="22"/>
    <m/>
    <m/>
  </r>
  <r>
    <n v="2488"/>
    <s v="Youth Opportunities Upheld Inc."/>
    <s v="Revenue"/>
    <s v="Line Item"/>
    <x v="0"/>
    <x v="23"/>
    <x v="23"/>
    <m/>
    <m/>
  </r>
  <r>
    <n v="2489"/>
    <s v="Youth Opportunities Upheld Inc."/>
    <s v="Revenue"/>
    <s v="Line Item"/>
    <x v="0"/>
    <x v="24"/>
    <x v="24"/>
    <m/>
    <m/>
  </r>
  <r>
    <n v="2490"/>
    <s v="Youth Opportunities Upheld Inc."/>
    <s v="Revenue"/>
    <s v="Line Item"/>
    <x v="0"/>
    <x v="25"/>
    <x v="25"/>
    <m/>
    <m/>
  </r>
  <r>
    <n v="2491"/>
    <s v="Youth Opportunities Upheld Inc."/>
    <s v="Revenue"/>
    <s v="Line Item"/>
    <x v="0"/>
    <x v="26"/>
    <x v="26"/>
    <m/>
    <m/>
  </r>
  <r>
    <n v="2492"/>
    <s v="Youth Opportunities Upheld Inc."/>
    <s v="Revenue"/>
    <s v="Line Item"/>
    <x v="0"/>
    <x v="27"/>
    <x v="27"/>
    <m/>
    <m/>
  </r>
  <r>
    <n v="2493"/>
    <s v="Youth Opportunities Upheld Inc."/>
    <s v="Revenue"/>
    <s v="Line Item"/>
    <x v="0"/>
    <x v="28"/>
    <x v="28"/>
    <m/>
    <n v="490"/>
  </r>
  <r>
    <n v="2494"/>
    <s v="Youth Opportunities Upheld Inc."/>
    <s v="Revenue"/>
    <s v="Line Item"/>
    <x v="0"/>
    <x v="29"/>
    <x v="29"/>
    <m/>
    <m/>
  </r>
  <r>
    <n v="2495"/>
    <s v="Youth Opportunities Upheld Inc."/>
    <s v="Revenue"/>
    <s v="Line Item"/>
    <x v="0"/>
    <x v="30"/>
    <x v="30"/>
    <m/>
    <m/>
  </r>
  <r>
    <n v="2496"/>
    <s v="Youth Opportunities Upheld Inc."/>
    <s v="Revenue"/>
    <s v="Line Item"/>
    <x v="0"/>
    <x v="31"/>
    <x v="31"/>
    <m/>
    <m/>
  </r>
  <r>
    <n v="2497"/>
    <s v="Youth Opportunities Upheld Inc."/>
    <s v="Revenue"/>
    <s v="Line Item"/>
    <x v="0"/>
    <x v="32"/>
    <x v="32"/>
    <m/>
    <m/>
  </r>
  <r>
    <n v="2498"/>
    <s v="Youth Opportunities Upheld Inc."/>
    <s v="Revenue"/>
    <s v="Line Item"/>
    <x v="0"/>
    <x v="33"/>
    <x v="33"/>
    <m/>
    <m/>
  </r>
  <r>
    <n v="2499"/>
    <s v="Youth Opportunities Upheld Inc."/>
    <s v="Revenue"/>
    <s v="Line Item"/>
    <x v="0"/>
    <x v="34"/>
    <x v="34"/>
    <m/>
    <m/>
  </r>
  <r>
    <n v="2500"/>
    <s v="Youth Opportunities Upheld Inc."/>
    <s v="Revenue"/>
    <s v="Line Item"/>
    <x v="0"/>
    <x v="35"/>
    <x v="35"/>
    <m/>
    <m/>
  </r>
  <r>
    <n v="2501"/>
    <s v="Youth Opportunities Upheld Inc."/>
    <s v="Revenue"/>
    <s v="Line Item"/>
    <x v="0"/>
    <x v="36"/>
    <x v="36"/>
    <m/>
    <m/>
  </r>
  <r>
    <n v="2502"/>
    <s v="Youth Opportunities Upheld Inc."/>
    <s v="Revenue"/>
    <s v="Line Item"/>
    <x v="0"/>
    <x v="37"/>
    <x v="37"/>
    <m/>
    <m/>
  </r>
  <r>
    <n v="2503"/>
    <s v="Youth Opportunities Upheld Inc."/>
    <s v="Revenue"/>
    <s v="Line Item"/>
    <x v="0"/>
    <x v="38"/>
    <x v="38"/>
    <m/>
    <m/>
  </r>
  <r>
    <n v="2504"/>
    <s v="Youth Opportunities Upheld Inc."/>
    <s v="Revenue"/>
    <s v="Line Item"/>
    <x v="0"/>
    <x v="39"/>
    <x v="39"/>
    <m/>
    <m/>
  </r>
  <r>
    <n v="2505"/>
    <s v="Youth Opportunities Upheld Inc."/>
    <s v="Revenue"/>
    <s v="Line Item"/>
    <x v="0"/>
    <x v="40"/>
    <x v="40"/>
    <m/>
    <m/>
  </r>
  <r>
    <n v="2506"/>
    <s v="Youth Opportunities Upheld Inc."/>
    <s v="Revenue"/>
    <s v="Line Item"/>
    <x v="0"/>
    <x v="41"/>
    <x v="41"/>
    <m/>
    <m/>
  </r>
  <r>
    <n v="2507"/>
    <s v="Youth Opportunities Upheld Inc."/>
    <s v="Revenue"/>
    <s v="Total"/>
    <x v="0"/>
    <x v="42"/>
    <x v="42"/>
    <m/>
    <n v="65050"/>
  </r>
  <r>
    <n v="2508"/>
    <s v="Youth Opportunities Upheld Inc."/>
    <s v="Revenue"/>
    <s v="Line Item"/>
    <x v="0"/>
    <x v="43"/>
    <x v="43"/>
    <m/>
    <m/>
  </r>
  <r>
    <n v="2509"/>
    <s v="Youth Opportunities Upheld Inc."/>
    <s v="Revenue"/>
    <s v="Line Item"/>
    <x v="0"/>
    <x v="44"/>
    <x v="44"/>
    <m/>
    <m/>
  </r>
  <r>
    <n v="2510"/>
    <s v="Youth Opportunities Upheld Inc."/>
    <s v="Revenue"/>
    <s v="Line Item"/>
    <x v="0"/>
    <x v="45"/>
    <x v="45"/>
    <m/>
    <m/>
  </r>
  <r>
    <n v="2511"/>
    <s v="Youth Opportunities Upheld Inc."/>
    <s v="Revenue"/>
    <s v="Line Item"/>
    <x v="0"/>
    <x v="46"/>
    <x v="46"/>
    <m/>
    <m/>
  </r>
  <r>
    <n v="2512"/>
    <s v="Youth Opportunities Upheld Inc."/>
    <s v="Revenue"/>
    <s v="Line Item"/>
    <x v="0"/>
    <x v="47"/>
    <x v="47"/>
    <m/>
    <m/>
  </r>
  <r>
    <n v="2513"/>
    <s v="Youth Opportunities Upheld Inc."/>
    <s v="Revenue"/>
    <s v="Line Item"/>
    <x v="0"/>
    <x v="48"/>
    <x v="48"/>
    <m/>
    <m/>
  </r>
  <r>
    <n v="2514"/>
    <s v="Youth Opportunities Upheld Inc."/>
    <s v="Revenue"/>
    <s v="Line Item"/>
    <x v="0"/>
    <x v="49"/>
    <x v="49"/>
    <m/>
    <m/>
  </r>
  <r>
    <n v="2515"/>
    <s v="Youth Opportunities Upheld Inc."/>
    <s v="Revenue"/>
    <s v="Line Item"/>
    <x v="0"/>
    <x v="50"/>
    <x v="50"/>
    <m/>
    <m/>
  </r>
  <r>
    <n v="2516"/>
    <s v="Youth Opportunities Upheld Inc."/>
    <s v="Revenue"/>
    <s v="Line Item"/>
    <x v="0"/>
    <x v="51"/>
    <x v="51"/>
    <m/>
    <m/>
  </r>
  <r>
    <n v="2517"/>
    <s v="Youth Opportunities Upheld Inc."/>
    <s v="Revenue"/>
    <s v="Total"/>
    <x v="0"/>
    <x v="52"/>
    <x v="52"/>
    <m/>
    <n v="65050"/>
  </r>
  <r>
    <n v="2518"/>
    <s v="Youth Opportunities Upheld Inc."/>
    <s v="Salary Expense"/>
    <s v="Line Item"/>
    <x v="1"/>
    <x v="53"/>
    <x v="53"/>
    <n v="0.14000000000000001"/>
    <n v="7327.58"/>
  </r>
  <r>
    <n v="2519"/>
    <s v="Youth Opportunities Upheld Inc."/>
    <s v="Salary Expense"/>
    <s v="Line Item"/>
    <x v="1"/>
    <x v="54"/>
    <x v="54"/>
    <n v="0.03"/>
    <n v="2128.09"/>
  </r>
  <r>
    <n v="2520"/>
    <s v="Youth Opportunities Upheld Inc."/>
    <s v="Salary Expense"/>
    <s v="Line Item"/>
    <x v="1"/>
    <x v="55"/>
    <x v="55"/>
    <m/>
    <m/>
  </r>
  <r>
    <n v="2521"/>
    <s v="Youth Opportunities Upheld Inc."/>
    <s v="Salary Expense"/>
    <s v="Line Item"/>
    <x v="1"/>
    <x v="56"/>
    <x v="56"/>
    <n v="0.14000000000000001"/>
    <n v="6184.74"/>
  </r>
  <r>
    <n v="2522"/>
    <s v="Youth Opportunities Upheld Inc."/>
    <s v="Salary Expense"/>
    <s v="Line Item"/>
    <x v="2"/>
    <x v="57"/>
    <x v="57"/>
    <m/>
    <m/>
  </r>
  <r>
    <n v="2523"/>
    <s v="Youth Opportunities Upheld Inc."/>
    <s v="Salary Expense"/>
    <s v="Line Item"/>
    <x v="2"/>
    <x v="58"/>
    <x v="58"/>
    <m/>
    <m/>
  </r>
  <r>
    <n v="2524"/>
    <s v="Youth Opportunities Upheld Inc."/>
    <s v="Salary Expense"/>
    <s v="Line Item"/>
    <x v="2"/>
    <x v="59"/>
    <x v="59"/>
    <m/>
    <m/>
  </r>
  <r>
    <n v="2525"/>
    <s v="Youth Opportunities Upheld Inc."/>
    <s v="Salary Expense"/>
    <s v="Line Item"/>
    <x v="2"/>
    <x v="60"/>
    <x v="60"/>
    <m/>
    <m/>
  </r>
  <r>
    <n v="2526"/>
    <s v="Youth Opportunities Upheld Inc."/>
    <s v="Salary Expense"/>
    <s v="Line Item"/>
    <x v="2"/>
    <x v="61"/>
    <x v="61"/>
    <m/>
    <m/>
  </r>
  <r>
    <n v="2527"/>
    <s v="Youth Opportunities Upheld Inc."/>
    <s v="Salary Expense"/>
    <s v="Line Item"/>
    <x v="2"/>
    <x v="62"/>
    <x v="62"/>
    <m/>
    <m/>
  </r>
  <r>
    <n v="2528"/>
    <s v="Youth Opportunities Upheld Inc."/>
    <s v="Salary Expense"/>
    <s v="Line Item"/>
    <x v="2"/>
    <x v="63"/>
    <x v="63"/>
    <m/>
    <m/>
  </r>
  <r>
    <n v="2529"/>
    <s v="Youth Opportunities Upheld Inc."/>
    <s v="Salary Expense"/>
    <s v="Line Item"/>
    <x v="2"/>
    <x v="64"/>
    <x v="64"/>
    <m/>
    <m/>
  </r>
  <r>
    <n v="2530"/>
    <s v="Youth Opportunities Upheld Inc."/>
    <s v="Salary Expense"/>
    <s v="Line Item"/>
    <x v="2"/>
    <x v="65"/>
    <x v="65"/>
    <m/>
    <m/>
  </r>
  <r>
    <n v="2531"/>
    <s v="Youth Opportunities Upheld Inc."/>
    <s v="Salary Expense"/>
    <s v="Line Item"/>
    <x v="2"/>
    <x v="66"/>
    <x v="66"/>
    <m/>
    <m/>
  </r>
  <r>
    <n v="2532"/>
    <s v="Youth Opportunities Upheld Inc."/>
    <s v="Salary Expense"/>
    <s v="Line Item"/>
    <x v="2"/>
    <x v="67"/>
    <x v="67"/>
    <m/>
    <m/>
  </r>
  <r>
    <n v="2533"/>
    <s v="Youth Opportunities Upheld Inc."/>
    <s v="Salary Expense"/>
    <s v="Line Item"/>
    <x v="2"/>
    <x v="68"/>
    <x v="68"/>
    <m/>
    <m/>
  </r>
  <r>
    <n v="2534"/>
    <s v="Youth Opportunities Upheld Inc."/>
    <s v="Salary Expense"/>
    <s v="Line Item"/>
    <x v="2"/>
    <x v="69"/>
    <x v="69"/>
    <m/>
    <m/>
  </r>
  <r>
    <n v="2535"/>
    <s v="Youth Opportunities Upheld Inc."/>
    <s v="Salary Expense"/>
    <s v="Line Item"/>
    <x v="2"/>
    <x v="70"/>
    <x v="70"/>
    <m/>
    <m/>
  </r>
  <r>
    <n v="2536"/>
    <s v="Youth Opportunities Upheld Inc."/>
    <s v="Salary Expense"/>
    <s v="Line Item"/>
    <x v="2"/>
    <x v="71"/>
    <x v="71"/>
    <m/>
    <m/>
  </r>
  <r>
    <n v="2537"/>
    <s v="Youth Opportunities Upheld Inc."/>
    <s v="Salary Expense"/>
    <s v="Line Item"/>
    <x v="2"/>
    <x v="72"/>
    <x v="72"/>
    <m/>
    <m/>
  </r>
  <r>
    <n v="2538"/>
    <s v="Youth Opportunities Upheld Inc."/>
    <s v="Salary Expense"/>
    <s v="Line Item"/>
    <x v="2"/>
    <x v="73"/>
    <x v="73"/>
    <m/>
    <m/>
  </r>
  <r>
    <n v="2539"/>
    <s v="Youth Opportunities Upheld Inc."/>
    <s v="Salary Expense"/>
    <s v="Line Item"/>
    <x v="2"/>
    <x v="74"/>
    <x v="74"/>
    <m/>
    <m/>
  </r>
  <r>
    <n v="2540"/>
    <s v="Youth Opportunities Upheld Inc."/>
    <s v="Salary Expense"/>
    <s v="Line Item"/>
    <x v="2"/>
    <x v="75"/>
    <x v="75"/>
    <n v="0.04"/>
    <n v="1517.2"/>
  </r>
  <r>
    <n v="2541"/>
    <s v="Youth Opportunities Upheld Inc."/>
    <s v="Salary Expense"/>
    <s v="Line Item"/>
    <x v="2"/>
    <x v="76"/>
    <x v="76"/>
    <n v="0.04"/>
    <n v="1613.78"/>
  </r>
  <r>
    <n v="2542"/>
    <s v="Youth Opportunities Upheld Inc."/>
    <s v="Salary Expense"/>
    <s v="Line Item"/>
    <x v="2"/>
    <x v="77"/>
    <x v="77"/>
    <m/>
    <m/>
  </r>
  <r>
    <n v="2543"/>
    <s v="Youth Opportunities Upheld Inc."/>
    <s v="Salary Expense"/>
    <s v="Line Item"/>
    <x v="2"/>
    <x v="78"/>
    <x v="78"/>
    <m/>
    <m/>
  </r>
  <r>
    <n v="2544"/>
    <s v="Youth Opportunities Upheld Inc."/>
    <s v="Salary Expense"/>
    <s v="Line Item"/>
    <x v="2"/>
    <x v="79"/>
    <x v="79"/>
    <m/>
    <m/>
  </r>
  <r>
    <n v="2545"/>
    <s v="Youth Opportunities Upheld Inc."/>
    <s v="Salary Expense"/>
    <s v="Line Item"/>
    <x v="2"/>
    <x v="80"/>
    <x v="80"/>
    <n v="0.74"/>
    <n v="28413.37"/>
  </r>
  <r>
    <n v="2546"/>
    <s v="Youth Opportunities Upheld Inc."/>
    <s v="Salary Expense"/>
    <s v="Line Item"/>
    <x v="2"/>
    <x v="81"/>
    <x v="81"/>
    <m/>
    <m/>
  </r>
  <r>
    <n v="2547"/>
    <s v="Youth Opportunities Upheld Inc."/>
    <s v="Salary Expense"/>
    <s v="Line Item"/>
    <x v="2"/>
    <x v="82"/>
    <x v="82"/>
    <m/>
    <m/>
  </r>
  <r>
    <n v="2548"/>
    <s v="Youth Opportunities Upheld Inc."/>
    <s v="Salary Expense"/>
    <s v="Line Item"/>
    <x v="2"/>
    <x v="83"/>
    <x v="83"/>
    <m/>
    <m/>
  </r>
  <r>
    <n v="2549"/>
    <s v="Youth Opportunities Upheld Inc."/>
    <s v="Salary Expense"/>
    <s v="Line Item"/>
    <x v="2"/>
    <x v="84"/>
    <x v="84"/>
    <m/>
    <m/>
  </r>
  <r>
    <n v="2550"/>
    <s v="Youth Opportunities Upheld Inc."/>
    <s v="Salary Expense"/>
    <s v="Line Item"/>
    <x v="2"/>
    <x v="85"/>
    <x v="85"/>
    <m/>
    <m/>
  </r>
  <r>
    <n v="2551"/>
    <s v="Youth Opportunities Upheld Inc."/>
    <s v="Salary Expense"/>
    <s v="Line Item"/>
    <x v="2"/>
    <x v="86"/>
    <x v="86"/>
    <m/>
    <m/>
  </r>
  <r>
    <n v="2552"/>
    <s v="Youth Opportunities Upheld Inc."/>
    <s v="Salary Expense"/>
    <s v="Line Item"/>
    <x v="3"/>
    <x v="87"/>
    <x v="87"/>
    <m/>
    <m/>
  </r>
  <r>
    <n v="2553"/>
    <s v="Youth Opportunities Upheld Inc."/>
    <s v="Salary Expense"/>
    <s v="Line Item"/>
    <x v="3"/>
    <x v="88"/>
    <x v="88"/>
    <m/>
    <m/>
  </r>
  <r>
    <n v="2554"/>
    <s v="Youth Opportunities Upheld Inc."/>
    <s v="Salary Expense"/>
    <s v="Line Item"/>
    <x v="3"/>
    <x v="89"/>
    <x v="89"/>
    <m/>
    <m/>
  </r>
  <r>
    <n v="2555"/>
    <s v="Youth Opportunities Upheld Inc."/>
    <s v="Salary Expense"/>
    <s v="Line Item"/>
    <x v="0"/>
    <x v="90"/>
    <x v="90"/>
    <s v="XXXXXX"/>
    <m/>
  </r>
  <r>
    <n v="2556"/>
    <s v="Youth Opportunities Upheld Inc."/>
    <s v="Salary Expense"/>
    <s v="Total"/>
    <x v="0"/>
    <x v="91"/>
    <x v="91"/>
    <n v="1.1299999999999999"/>
    <n v="47184.759999999995"/>
  </r>
  <r>
    <n v="2557"/>
    <s v="Youth Opportunities Upheld Inc."/>
    <s v="Expense"/>
    <s v="Total"/>
    <x v="0"/>
    <x v="92"/>
    <x v="92"/>
    <n v="1.1299999999999999"/>
    <n v="47184.759999999995"/>
  </r>
  <r>
    <n v="2558"/>
    <s v="Youth Opportunities Upheld Inc."/>
    <s v="Expense"/>
    <s v="Line Item"/>
    <x v="0"/>
    <x v="93"/>
    <x v="93"/>
    <m/>
    <m/>
  </r>
  <r>
    <n v="2559"/>
    <s v="Youth Opportunities Upheld Inc."/>
    <s v="Expense"/>
    <s v="Line Item"/>
    <x v="0"/>
    <x v="94"/>
    <x v="94"/>
    <m/>
    <m/>
  </r>
  <r>
    <n v="2560"/>
    <s v="Youth Opportunities Upheld Inc."/>
    <s v="Expense"/>
    <s v="Line Item"/>
    <x v="0"/>
    <x v="95"/>
    <x v="95"/>
    <m/>
    <m/>
  </r>
  <r>
    <n v="2561"/>
    <s v="Youth Opportunities Upheld Inc."/>
    <s v="Expense"/>
    <s v="Line Item"/>
    <x v="0"/>
    <x v="96"/>
    <x v="96"/>
    <m/>
    <m/>
  </r>
  <r>
    <n v="2562"/>
    <s v="Youth Opportunities Upheld Inc."/>
    <s v="Expense"/>
    <s v="Total"/>
    <x v="0"/>
    <x v="97"/>
    <x v="97"/>
    <n v="0"/>
    <n v="0"/>
  </r>
  <r>
    <n v="2563"/>
    <s v="Youth Opportunities Upheld Inc."/>
    <s v="Expense"/>
    <s v="Line Item"/>
    <x v="0"/>
    <x v="98"/>
    <x v="98"/>
    <m/>
    <m/>
  </r>
  <r>
    <n v="2564"/>
    <s v="Youth Opportunities Upheld Inc."/>
    <s v="Expense"/>
    <s v="Total"/>
    <x v="0"/>
    <x v="99"/>
    <x v="99"/>
    <n v="1.1299999999999999"/>
    <n v="47184.759999999995"/>
  </r>
  <r>
    <n v="2565"/>
    <s v="Youth Opportunities Upheld Inc."/>
    <s v="Expense"/>
    <s v="Line Item"/>
    <x v="0"/>
    <x v="100"/>
    <x v="100"/>
    <m/>
    <n v="4354.4799999999996"/>
  </r>
  <r>
    <n v="2566"/>
    <s v="Youth Opportunities Upheld Inc."/>
    <s v="Expense"/>
    <s v="Line Item"/>
    <x v="0"/>
    <x v="101"/>
    <x v="101"/>
    <m/>
    <n v="5737.44"/>
  </r>
  <r>
    <n v="2567"/>
    <s v="Youth Opportunities Upheld Inc."/>
    <s v="Expense"/>
    <s v="Line Item"/>
    <x v="0"/>
    <x v="102"/>
    <x v="102"/>
    <m/>
    <n v="-494"/>
  </r>
  <r>
    <n v="2568"/>
    <s v="Youth Opportunities Upheld Inc."/>
    <s v="Expense"/>
    <s v="Total"/>
    <x v="0"/>
    <x v="103"/>
    <x v="103"/>
    <m/>
    <n v="56782.679999999993"/>
  </r>
  <r>
    <n v="2569"/>
    <s v="Youth Opportunities Upheld Inc."/>
    <s v="Expense"/>
    <s v="Line Item"/>
    <x v="0"/>
    <x v="104"/>
    <x v="104"/>
    <m/>
    <m/>
  </r>
  <r>
    <n v="2570"/>
    <s v="Youth Opportunities Upheld Inc."/>
    <s v="Expense"/>
    <s v="Line Item"/>
    <x v="0"/>
    <x v="105"/>
    <x v="105"/>
    <m/>
    <m/>
  </r>
  <r>
    <n v="2571"/>
    <s v="Youth Opportunities Upheld Inc."/>
    <s v="Expense"/>
    <s v="Line Item"/>
    <x v="0"/>
    <x v="106"/>
    <x v="106"/>
    <m/>
    <m/>
  </r>
  <r>
    <n v="2572"/>
    <s v="Youth Opportunities Upheld Inc."/>
    <s v="Expense"/>
    <s v="Line Item"/>
    <x v="0"/>
    <x v="107"/>
    <x v="107"/>
    <m/>
    <m/>
  </r>
  <r>
    <n v="2573"/>
    <s v="Youth Opportunities Upheld Inc."/>
    <s v="Expense"/>
    <s v="Total"/>
    <x v="0"/>
    <x v="108"/>
    <x v="108"/>
    <m/>
    <n v="0"/>
  </r>
  <r>
    <n v="2574"/>
    <s v="Youth Opportunities Upheld Inc."/>
    <s v="Expense"/>
    <s v="Line Item"/>
    <x v="0"/>
    <x v="109"/>
    <x v="109"/>
    <m/>
    <n v="509.24"/>
  </r>
  <r>
    <n v="2575"/>
    <s v="Youth Opportunities Upheld Inc."/>
    <s v="Expense"/>
    <s v="Line Item"/>
    <x v="0"/>
    <x v="110"/>
    <x v="110"/>
    <m/>
    <m/>
  </r>
  <r>
    <n v="2576"/>
    <s v="Youth Opportunities Upheld Inc."/>
    <s v="Expense"/>
    <s v="Line Item"/>
    <x v="0"/>
    <x v="111"/>
    <x v="111"/>
    <m/>
    <m/>
  </r>
  <r>
    <n v="2577"/>
    <s v="Youth Opportunities Upheld Inc."/>
    <s v="Expense"/>
    <s v="Line Item"/>
    <x v="0"/>
    <x v="112"/>
    <x v="112"/>
    <m/>
    <m/>
  </r>
  <r>
    <n v="2578"/>
    <s v="Youth Opportunities Upheld Inc."/>
    <s v="Expense"/>
    <s v="Line Item"/>
    <x v="0"/>
    <x v="113"/>
    <x v="113"/>
    <m/>
    <n v="150"/>
  </r>
  <r>
    <n v="2579"/>
    <s v="Youth Opportunities Upheld Inc."/>
    <s v="Expense"/>
    <s v="Line Item"/>
    <x v="0"/>
    <x v="114"/>
    <x v="114"/>
    <m/>
    <n v="1602.29"/>
  </r>
  <r>
    <n v="2580"/>
    <s v="Youth Opportunities Upheld Inc."/>
    <s v="Expense"/>
    <s v="Line Item"/>
    <x v="0"/>
    <x v="115"/>
    <x v="115"/>
    <m/>
    <n v="429.31"/>
  </r>
  <r>
    <n v="2581"/>
    <s v="Youth Opportunities Upheld Inc."/>
    <s v="Expense"/>
    <s v="Line Item"/>
    <x v="0"/>
    <x v="116"/>
    <x v="116"/>
    <m/>
    <m/>
  </r>
  <r>
    <n v="2582"/>
    <s v="Youth Opportunities Upheld Inc."/>
    <s v="Expense"/>
    <s v="Line Item"/>
    <x v="0"/>
    <x v="117"/>
    <x v="117"/>
    <m/>
    <m/>
  </r>
  <r>
    <n v="2583"/>
    <s v="Youth Opportunities Upheld Inc."/>
    <s v="Expense"/>
    <s v="Line Item"/>
    <x v="0"/>
    <x v="118"/>
    <x v="118"/>
    <m/>
    <m/>
  </r>
  <r>
    <n v="2584"/>
    <s v="Youth Opportunities Upheld Inc."/>
    <s v="Expense"/>
    <s v="Line Item"/>
    <x v="0"/>
    <x v="119"/>
    <x v="119"/>
    <m/>
    <m/>
  </r>
  <r>
    <n v="2585"/>
    <s v="Youth Opportunities Upheld Inc."/>
    <s v="Expense"/>
    <s v="Line Item"/>
    <x v="0"/>
    <x v="120"/>
    <x v="120"/>
    <m/>
    <n v="264"/>
  </r>
  <r>
    <n v="2586"/>
    <s v="Youth Opportunities Upheld Inc."/>
    <s v="Expense"/>
    <s v="Line Item"/>
    <x v="0"/>
    <x v="121"/>
    <x v="121"/>
    <m/>
    <m/>
  </r>
  <r>
    <n v="2587"/>
    <s v="Youth Opportunities Upheld Inc."/>
    <s v="Expense"/>
    <s v="Line Item"/>
    <x v="0"/>
    <x v="122"/>
    <x v="122"/>
    <m/>
    <m/>
  </r>
  <r>
    <n v="2588"/>
    <s v="Youth Opportunities Upheld Inc."/>
    <s v="Expense"/>
    <s v="Line Item"/>
    <x v="0"/>
    <x v="123"/>
    <x v="123"/>
    <m/>
    <m/>
  </r>
  <r>
    <n v="2589"/>
    <s v="Youth Opportunities Upheld Inc."/>
    <s v="Expense"/>
    <s v="Line Item"/>
    <x v="0"/>
    <x v="124"/>
    <x v="124"/>
    <m/>
    <n v="197.92"/>
  </r>
  <r>
    <n v="2590"/>
    <s v="Youth Opportunities Upheld Inc."/>
    <s v="Expense"/>
    <s v="Line Item"/>
    <x v="0"/>
    <x v="125"/>
    <x v="125"/>
    <m/>
    <m/>
  </r>
  <r>
    <n v="2591"/>
    <s v="Youth Opportunities Upheld Inc."/>
    <s v="Expense"/>
    <s v="Line Item"/>
    <x v="0"/>
    <x v="126"/>
    <x v="126"/>
    <m/>
    <m/>
  </r>
  <r>
    <n v="2592"/>
    <s v="Youth Opportunities Upheld Inc."/>
    <s v="Expense"/>
    <s v="Total"/>
    <x v="0"/>
    <x v="127"/>
    <x v="127"/>
    <m/>
    <n v="3152.7599999999998"/>
  </r>
  <r>
    <n v="2593"/>
    <s v="Youth Opportunities Upheld Inc."/>
    <s v="Expense"/>
    <s v="Line Item"/>
    <x v="0"/>
    <x v="128"/>
    <x v="128"/>
    <m/>
    <m/>
  </r>
  <r>
    <n v="2594"/>
    <s v="Youth Opportunities Upheld Inc."/>
    <s v="Expense"/>
    <s v="Line Item"/>
    <x v="0"/>
    <x v="129"/>
    <x v="129"/>
    <m/>
    <m/>
  </r>
  <r>
    <n v="2595"/>
    <s v="Youth Opportunities Upheld Inc."/>
    <s v="Expense"/>
    <s v="Line Item"/>
    <x v="0"/>
    <x v="130"/>
    <x v="130"/>
    <m/>
    <m/>
  </r>
  <r>
    <n v="2596"/>
    <s v="Youth Opportunities Upheld Inc."/>
    <s v="Expense"/>
    <s v="Line Item"/>
    <x v="0"/>
    <x v="131"/>
    <x v="131"/>
    <m/>
    <n v="674.29"/>
  </r>
  <r>
    <n v="2597"/>
    <s v="Youth Opportunities Upheld Inc."/>
    <s v="Expense"/>
    <s v="Line Item"/>
    <x v="0"/>
    <x v="132"/>
    <x v="132"/>
    <m/>
    <m/>
  </r>
  <r>
    <n v="2598"/>
    <s v="Youth Opportunities Upheld Inc."/>
    <s v="Expense"/>
    <s v="Line Item"/>
    <x v="0"/>
    <x v="133"/>
    <x v="133"/>
    <m/>
    <m/>
  </r>
  <r>
    <n v="2599"/>
    <s v="Youth Opportunities Upheld Inc."/>
    <s v="Expense"/>
    <s v="Total"/>
    <x v="0"/>
    <x v="134"/>
    <x v="134"/>
    <m/>
    <n v="674.29"/>
  </r>
  <r>
    <n v="2600"/>
    <s v="Youth Opportunities Upheld Inc."/>
    <s v="Expense"/>
    <s v="Line Item"/>
    <x v="0"/>
    <x v="135"/>
    <x v="135"/>
    <m/>
    <n v="7238.348544920429"/>
  </r>
  <r>
    <n v="2601"/>
    <s v="Youth Opportunities Upheld Inc."/>
    <s v="Expense"/>
    <s v="Total"/>
    <x v="0"/>
    <x v="136"/>
    <x v="136"/>
    <m/>
    <n v="67848.078544920427"/>
  </r>
  <r>
    <n v="2602"/>
    <s v="Youth Opportunities Upheld Inc."/>
    <s v="Expense"/>
    <s v="Line Item"/>
    <x v="0"/>
    <x v="137"/>
    <x v="137"/>
    <m/>
    <m/>
  </r>
  <r>
    <n v="2603"/>
    <s v="Youth Opportunities Upheld Inc."/>
    <s v="Expense"/>
    <s v="Line Item"/>
    <x v="0"/>
    <x v="138"/>
    <x v="138"/>
    <m/>
    <m/>
  </r>
  <r>
    <n v="2604"/>
    <s v="Youth Opportunities Upheld Inc."/>
    <s v="Expense"/>
    <s v="Total"/>
    <x v="0"/>
    <x v="139"/>
    <x v="139"/>
    <m/>
    <n v="67848.078544920427"/>
  </r>
  <r>
    <n v="2605"/>
    <s v="Youth Opportunities Upheld Inc."/>
    <s v="Expense"/>
    <s v="Total"/>
    <x v="0"/>
    <x v="140"/>
    <x v="140"/>
    <m/>
    <n v="65050"/>
  </r>
  <r>
    <n v="2606"/>
    <s v="Youth Opportunities Upheld Inc."/>
    <s v="Expense"/>
    <s v="Line Item"/>
    <x v="0"/>
    <x v="141"/>
    <x v="141"/>
    <m/>
    <n v="-2798.0785449204268"/>
  </r>
  <r>
    <n v="2607"/>
    <s v="Youth Opportunities Upheld Inc."/>
    <s v="Non-Reimbursable"/>
    <s v="Line Item"/>
    <x v="0"/>
    <x v="142"/>
    <x v="142"/>
    <m/>
    <m/>
  </r>
  <r>
    <n v="2608"/>
    <s v="Youth Opportunities Upheld Inc."/>
    <s v="Non-Reimbursable"/>
    <s v="Line Item"/>
    <x v="0"/>
    <x v="143"/>
    <x v="143"/>
    <m/>
    <m/>
  </r>
  <r>
    <n v="2609"/>
    <s v="Youth Opportunities Upheld Inc."/>
    <s v="Non-Reimbursable"/>
    <s v="Line Item"/>
    <x v="0"/>
    <x v="144"/>
    <x v="144"/>
    <m/>
    <m/>
  </r>
  <r>
    <n v="2610"/>
    <s v="Youth Opportunities Upheld Inc."/>
    <s v="Non-Reimbursable"/>
    <s v="Line Item"/>
    <x v="0"/>
    <x v="145"/>
    <x v="145"/>
    <m/>
    <m/>
  </r>
  <r>
    <n v="2611"/>
    <s v="Youth Opportunities Upheld Inc."/>
    <s v="Non-Reimbursable"/>
    <s v="Line Item"/>
    <x v="0"/>
    <x v="146"/>
    <x v="146"/>
    <m/>
    <m/>
  </r>
  <r>
    <n v="2612"/>
    <s v="Youth Opportunities Upheld Inc."/>
    <s v="Non-Reimbursable"/>
    <s v="Line Item"/>
    <x v="0"/>
    <x v="147"/>
    <x v="147"/>
    <m/>
    <m/>
  </r>
  <r>
    <n v="2613"/>
    <s v="Youth Opportunities Upheld Inc."/>
    <s v="Non-Reimbursable"/>
    <s v="Line Item"/>
    <x v="0"/>
    <x v="148"/>
    <x v="148"/>
    <m/>
    <m/>
  </r>
  <r>
    <n v="2614"/>
    <s v="Youth Opportunities Upheld Inc."/>
    <s v="Non-Reimbursable"/>
    <s v="Total"/>
    <x v="0"/>
    <x v="149"/>
    <x v="149"/>
    <m/>
    <n v="0"/>
  </r>
  <r>
    <n v="2615"/>
    <s v="Youth Opportunities Upheld Inc."/>
    <s v="Non-Reimbursable"/>
    <s v="Total"/>
    <x v="0"/>
    <x v="150"/>
    <x v="150"/>
    <m/>
    <n v="0"/>
  </r>
  <r>
    <n v="2616"/>
    <s v="Youth Opportunities Upheld Inc."/>
    <s v="Non-Reimbursable"/>
    <s v="Line Item"/>
    <x v="0"/>
    <x v="151"/>
    <x v="151"/>
    <m/>
    <n v="0"/>
  </r>
  <r>
    <n v="2617"/>
    <s v="Youth Opportunities Upheld Inc."/>
    <s v="Non-Reimbursable"/>
    <s v="Line Item"/>
    <x v="0"/>
    <x v="152"/>
    <x v="152"/>
    <m/>
    <m/>
  </r>
  <r>
    <n v="2618"/>
    <s v="Youth Opportunities Upheld Inc."/>
    <s v="Non-Reimbursable"/>
    <s v="Line Item"/>
    <x v="0"/>
    <x v="153"/>
    <x v="153"/>
    <m/>
    <n v="0"/>
  </r>
  <r>
    <n v="2619"/>
    <s v="YWCA of Western Mass"/>
    <s v="Revenue"/>
    <s v="Line Item"/>
    <x v="0"/>
    <x v="0"/>
    <x v="0"/>
    <m/>
    <m/>
  </r>
  <r>
    <n v="2620"/>
    <s v="YWCA of Western Mass"/>
    <s v="Revenue"/>
    <s v="Line Item"/>
    <x v="0"/>
    <x v="1"/>
    <x v="1"/>
    <m/>
    <m/>
  </r>
  <r>
    <n v="2621"/>
    <s v="YWCA of Western Mass"/>
    <s v="Revenue"/>
    <s v="Line Item"/>
    <x v="0"/>
    <x v="2"/>
    <x v="2"/>
    <m/>
    <m/>
  </r>
  <r>
    <n v="2622"/>
    <s v="YWCA of Western Mass"/>
    <s v="Revenue"/>
    <s v="Total"/>
    <x v="0"/>
    <x v="3"/>
    <x v="3"/>
    <m/>
    <n v="0"/>
  </r>
  <r>
    <n v="2623"/>
    <s v="YWCA of Western Mass"/>
    <s v="Revenue"/>
    <s v="Line Item"/>
    <x v="0"/>
    <x v="4"/>
    <x v="4"/>
    <m/>
    <m/>
  </r>
  <r>
    <n v="2624"/>
    <s v="YWCA of Western Mass"/>
    <s v="Revenue"/>
    <s v="Line Item"/>
    <x v="0"/>
    <x v="5"/>
    <x v="5"/>
    <m/>
    <m/>
  </r>
  <r>
    <n v="2625"/>
    <s v="YWCA of Western Mass"/>
    <s v="Revenue"/>
    <s v="Total"/>
    <x v="0"/>
    <x v="6"/>
    <x v="6"/>
    <m/>
    <n v="0"/>
  </r>
  <r>
    <n v="2626"/>
    <s v="YWCA of Western Mass"/>
    <s v="Revenue"/>
    <s v="Line Item"/>
    <x v="0"/>
    <x v="7"/>
    <x v="7"/>
    <m/>
    <m/>
  </r>
  <r>
    <n v="2627"/>
    <s v="YWCA of Western Mass"/>
    <s v="Revenue"/>
    <s v="Line Item"/>
    <x v="0"/>
    <x v="8"/>
    <x v="8"/>
    <m/>
    <m/>
  </r>
  <r>
    <n v="2628"/>
    <s v="YWCA of Western Mass"/>
    <s v="Revenue"/>
    <s v="Line Item"/>
    <x v="0"/>
    <x v="9"/>
    <x v="9"/>
    <m/>
    <m/>
  </r>
  <r>
    <n v="2629"/>
    <s v="YWCA of Western Mass"/>
    <s v="Revenue"/>
    <s v="Line Item"/>
    <x v="0"/>
    <x v="10"/>
    <x v="10"/>
    <m/>
    <n v="189126"/>
  </r>
  <r>
    <n v="2630"/>
    <s v="YWCA of Western Mass"/>
    <s v="Revenue"/>
    <s v="Line Item"/>
    <x v="0"/>
    <x v="11"/>
    <x v="11"/>
    <m/>
    <m/>
  </r>
  <r>
    <n v="2631"/>
    <s v="YWCA of Western Mass"/>
    <s v="Revenue"/>
    <s v="Line Item"/>
    <x v="0"/>
    <x v="12"/>
    <x v="12"/>
    <m/>
    <m/>
  </r>
  <r>
    <n v="2632"/>
    <s v="YWCA of Western Mass"/>
    <s v="Revenue"/>
    <s v="Line Item"/>
    <x v="0"/>
    <x v="13"/>
    <x v="13"/>
    <m/>
    <m/>
  </r>
  <r>
    <n v="2633"/>
    <s v="YWCA of Western Mass"/>
    <s v="Revenue"/>
    <s v="Line Item"/>
    <x v="0"/>
    <x v="14"/>
    <x v="14"/>
    <m/>
    <m/>
  </r>
  <r>
    <n v="2634"/>
    <s v="YWCA of Western Mass"/>
    <s v="Revenue"/>
    <s v="Line Item"/>
    <x v="0"/>
    <x v="15"/>
    <x v="15"/>
    <m/>
    <m/>
  </r>
  <r>
    <n v="2635"/>
    <s v="YWCA of Western Mass"/>
    <s v="Revenue"/>
    <s v="Line Item"/>
    <x v="0"/>
    <x v="16"/>
    <x v="16"/>
    <m/>
    <m/>
  </r>
  <r>
    <n v="2636"/>
    <s v="YWCA of Western Mass"/>
    <s v="Revenue"/>
    <s v="Line Item"/>
    <x v="0"/>
    <x v="17"/>
    <x v="17"/>
    <m/>
    <m/>
  </r>
  <r>
    <n v="2637"/>
    <s v="YWCA of Western Mass"/>
    <s v="Revenue"/>
    <s v="Line Item"/>
    <x v="0"/>
    <x v="18"/>
    <x v="18"/>
    <m/>
    <m/>
  </r>
  <r>
    <n v="2638"/>
    <s v="YWCA of Western Mass"/>
    <s v="Revenue"/>
    <s v="Line Item"/>
    <x v="0"/>
    <x v="19"/>
    <x v="19"/>
    <m/>
    <m/>
  </r>
  <r>
    <n v="2639"/>
    <s v="YWCA of Western Mass"/>
    <s v="Revenue"/>
    <s v="Line Item"/>
    <x v="0"/>
    <x v="20"/>
    <x v="20"/>
    <m/>
    <m/>
  </r>
  <r>
    <n v="2640"/>
    <s v="YWCA of Western Mass"/>
    <s v="Revenue"/>
    <s v="Line Item"/>
    <x v="0"/>
    <x v="21"/>
    <x v="21"/>
    <m/>
    <m/>
  </r>
  <r>
    <n v="2641"/>
    <s v="YWCA of Western Mass"/>
    <s v="Revenue"/>
    <s v="Line Item"/>
    <x v="0"/>
    <x v="22"/>
    <x v="22"/>
    <m/>
    <m/>
  </r>
  <r>
    <n v="2642"/>
    <s v="YWCA of Western Mass"/>
    <s v="Revenue"/>
    <s v="Line Item"/>
    <x v="0"/>
    <x v="23"/>
    <x v="23"/>
    <m/>
    <m/>
  </r>
  <r>
    <n v="2643"/>
    <s v="YWCA of Western Mass"/>
    <s v="Revenue"/>
    <s v="Line Item"/>
    <x v="0"/>
    <x v="24"/>
    <x v="24"/>
    <m/>
    <m/>
  </r>
  <r>
    <n v="2644"/>
    <s v="YWCA of Western Mass"/>
    <s v="Revenue"/>
    <s v="Line Item"/>
    <x v="0"/>
    <x v="25"/>
    <x v="25"/>
    <m/>
    <m/>
  </r>
  <r>
    <n v="2645"/>
    <s v="YWCA of Western Mass"/>
    <s v="Revenue"/>
    <s v="Line Item"/>
    <x v="0"/>
    <x v="26"/>
    <x v="26"/>
    <m/>
    <m/>
  </r>
  <r>
    <n v="2646"/>
    <s v="YWCA of Western Mass"/>
    <s v="Revenue"/>
    <s v="Line Item"/>
    <x v="0"/>
    <x v="27"/>
    <x v="27"/>
    <m/>
    <m/>
  </r>
  <r>
    <n v="2647"/>
    <s v="YWCA of Western Mass"/>
    <s v="Revenue"/>
    <s v="Line Item"/>
    <x v="0"/>
    <x v="28"/>
    <x v="28"/>
    <m/>
    <n v="1231"/>
  </r>
  <r>
    <n v="2648"/>
    <s v="YWCA of Western Mass"/>
    <s v="Revenue"/>
    <s v="Line Item"/>
    <x v="0"/>
    <x v="29"/>
    <x v="29"/>
    <m/>
    <m/>
  </r>
  <r>
    <n v="2649"/>
    <s v="YWCA of Western Mass"/>
    <s v="Revenue"/>
    <s v="Line Item"/>
    <x v="0"/>
    <x v="30"/>
    <x v="30"/>
    <m/>
    <m/>
  </r>
  <r>
    <n v="2650"/>
    <s v="YWCA of Western Mass"/>
    <s v="Revenue"/>
    <s v="Line Item"/>
    <x v="0"/>
    <x v="31"/>
    <x v="31"/>
    <m/>
    <m/>
  </r>
  <r>
    <n v="2651"/>
    <s v="YWCA of Western Mass"/>
    <s v="Revenue"/>
    <s v="Line Item"/>
    <x v="0"/>
    <x v="32"/>
    <x v="32"/>
    <m/>
    <m/>
  </r>
  <r>
    <n v="2652"/>
    <s v="YWCA of Western Mass"/>
    <s v="Revenue"/>
    <s v="Line Item"/>
    <x v="0"/>
    <x v="33"/>
    <x v="33"/>
    <m/>
    <m/>
  </r>
  <r>
    <n v="2653"/>
    <s v="YWCA of Western Mass"/>
    <s v="Revenue"/>
    <s v="Line Item"/>
    <x v="0"/>
    <x v="34"/>
    <x v="34"/>
    <m/>
    <m/>
  </r>
  <r>
    <n v="2654"/>
    <s v="YWCA of Western Mass"/>
    <s v="Revenue"/>
    <s v="Line Item"/>
    <x v="0"/>
    <x v="35"/>
    <x v="35"/>
    <m/>
    <m/>
  </r>
  <r>
    <n v="2655"/>
    <s v="YWCA of Western Mass"/>
    <s v="Revenue"/>
    <s v="Line Item"/>
    <x v="0"/>
    <x v="36"/>
    <x v="36"/>
    <m/>
    <m/>
  </r>
  <r>
    <n v="2656"/>
    <s v="YWCA of Western Mass"/>
    <s v="Revenue"/>
    <s v="Line Item"/>
    <x v="0"/>
    <x v="37"/>
    <x v="37"/>
    <m/>
    <m/>
  </r>
  <r>
    <n v="2657"/>
    <s v="YWCA of Western Mass"/>
    <s v="Revenue"/>
    <s v="Line Item"/>
    <x v="0"/>
    <x v="38"/>
    <x v="38"/>
    <m/>
    <m/>
  </r>
  <r>
    <n v="2658"/>
    <s v="YWCA of Western Mass"/>
    <s v="Revenue"/>
    <s v="Line Item"/>
    <x v="0"/>
    <x v="39"/>
    <x v="39"/>
    <m/>
    <m/>
  </r>
  <r>
    <n v="2659"/>
    <s v="YWCA of Western Mass"/>
    <s v="Revenue"/>
    <s v="Line Item"/>
    <x v="0"/>
    <x v="40"/>
    <x v="40"/>
    <m/>
    <m/>
  </r>
  <r>
    <n v="2660"/>
    <s v="YWCA of Western Mass"/>
    <s v="Revenue"/>
    <s v="Line Item"/>
    <x v="0"/>
    <x v="41"/>
    <x v="41"/>
    <m/>
    <m/>
  </r>
  <r>
    <n v="2661"/>
    <s v="YWCA of Western Mass"/>
    <s v="Revenue"/>
    <s v="Total"/>
    <x v="0"/>
    <x v="42"/>
    <x v="42"/>
    <m/>
    <n v="190357"/>
  </r>
  <r>
    <n v="2662"/>
    <s v="YWCA of Western Mass"/>
    <s v="Revenue"/>
    <s v="Line Item"/>
    <x v="0"/>
    <x v="43"/>
    <x v="43"/>
    <m/>
    <m/>
  </r>
  <r>
    <n v="2663"/>
    <s v="YWCA of Western Mass"/>
    <s v="Revenue"/>
    <s v="Line Item"/>
    <x v="0"/>
    <x v="44"/>
    <x v="44"/>
    <m/>
    <m/>
  </r>
  <r>
    <n v="2664"/>
    <s v="YWCA of Western Mass"/>
    <s v="Revenue"/>
    <s v="Line Item"/>
    <x v="0"/>
    <x v="45"/>
    <x v="45"/>
    <m/>
    <m/>
  </r>
  <r>
    <n v="2665"/>
    <s v="YWCA of Western Mass"/>
    <s v="Revenue"/>
    <s v="Line Item"/>
    <x v="0"/>
    <x v="46"/>
    <x v="46"/>
    <m/>
    <m/>
  </r>
  <r>
    <n v="2666"/>
    <s v="YWCA of Western Mass"/>
    <s v="Revenue"/>
    <s v="Line Item"/>
    <x v="0"/>
    <x v="47"/>
    <x v="47"/>
    <m/>
    <m/>
  </r>
  <r>
    <n v="2667"/>
    <s v="YWCA of Western Mass"/>
    <s v="Revenue"/>
    <s v="Line Item"/>
    <x v="0"/>
    <x v="48"/>
    <x v="48"/>
    <m/>
    <m/>
  </r>
  <r>
    <n v="2668"/>
    <s v="YWCA of Western Mass"/>
    <s v="Revenue"/>
    <s v="Line Item"/>
    <x v="0"/>
    <x v="49"/>
    <x v="49"/>
    <m/>
    <m/>
  </r>
  <r>
    <n v="2669"/>
    <s v="YWCA of Western Mass"/>
    <s v="Revenue"/>
    <s v="Line Item"/>
    <x v="0"/>
    <x v="50"/>
    <x v="50"/>
    <m/>
    <m/>
  </r>
  <r>
    <n v="2670"/>
    <s v="YWCA of Western Mass"/>
    <s v="Revenue"/>
    <s v="Line Item"/>
    <x v="0"/>
    <x v="51"/>
    <x v="51"/>
    <m/>
    <m/>
  </r>
  <r>
    <n v="2671"/>
    <s v="YWCA of Western Mass"/>
    <s v="Revenue"/>
    <s v="Total"/>
    <x v="0"/>
    <x v="52"/>
    <x v="52"/>
    <m/>
    <n v="190357"/>
  </r>
  <r>
    <n v="2672"/>
    <s v="YWCA of Western Mass"/>
    <s v="Salary Expense"/>
    <s v="Line Item"/>
    <x v="1"/>
    <x v="53"/>
    <x v="53"/>
    <n v="0.3"/>
    <n v="12222"/>
  </r>
  <r>
    <n v="2673"/>
    <s v="YWCA of Western Mass"/>
    <s v="Salary Expense"/>
    <s v="Line Item"/>
    <x v="1"/>
    <x v="54"/>
    <x v="54"/>
    <n v="0.04"/>
    <n v="3253"/>
  </r>
  <r>
    <n v="2674"/>
    <s v="YWCA of Western Mass"/>
    <s v="Salary Expense"/>
    <s v="Line Item"/>
    <x v="1"/>
    <x v="55"/>
    <x v="55"/>
    <m/>
    <m/>
  </r>
  <r>
    <n v="2675"/>
    <s v="YWCA of Western Mass"/>
    <s v="Salary Expense"/>
    <s v="Line Item"/>
    <x v="1"/>
    <x v="56"/>
    <x v="56"/>
    <n v="0.03"/>
    <n v="1580"/>
  </r>
  <r>
    <n v="2676"/>
    <s v="YWCA of Western Mass"/>
    <s v="Salary Expense"/>
    <s v="Line Item"/>
    <x v="2"/>
    <x v="57"/>
    <x v="57"/>
    <m/>
    <m/>
  </r>
  <r>
    <n v="2677"/>
    <s v="YWCA of Western Mass"/>
    <s v="Salary Expense"/>
    <s v="Line Item"/>
    <x v="2"/>
    <x v="58"/>
    <x v="58"/>
    <m/>
    <m/>
  </r>
  <r>
    <n v="2678"/>
    <s v="YWCA of Western Mass"/>
    <s v="Salary Expense"/>
    <s v="Line Item"/>
    <x v="2"/>
    <x v="59"/>
    <x v="59"/>
    <m/>
    <m/>
  </r>
  <r>
    <n v="2679"/>
    <s v="YWCA of Western Mass"/>
    <s v="Salary Expense"/>
    <s v="Line Item"/>
    <x v="2"/>
    <x v="60"/>
    <x v="60"/>
    <m/>
    <m/>
  </r>
  <r>
    <n v="2680"/>
    <s v="YWCA of Western Mass"/>
    <s v="Salary Expense"/>
    <s v="Line Item"/>
    <x v="2"/>
    <x v="61"/>
    <x v="61"/>
    <m/>
    <m/>
  </r>
  <r>
    <n v="2681"/>
    <s v="YWCA of Western Mass"/>
    <s v="Salary Expense"/>
    <s v="Line Item"/>
    <x v="2"/>
    <x v="62"/>
    <x v="62"/>
    <m/>
    <m/>
  </r>
  <r>
    <n v="2682"/>
    <s v="YWCA of Western Mass"/>
    <s v="Salary Expense"/>
    <s v="Line Item"/>
    <x v="2"/>
    <x v="63"/>
    <x v="63"/>
    <m/>
    <m/>
  </r>
  <r>
    <n v="2683"/>
    <s v="YWCA of Western Mass"/>
    <s v="Salary Expense"/>
    <s v="Line Item"/>
    <x v="2"/>
    <x v="64"/>
    <x v="64"/>
    <m/>
    <m/>
  </r>
  <r>
    <n v="2684"/>
    <s v="YWCA of Western Mass"/>
    <s v="Salary Expense"/>
    <s v="Line Item"/>
    <x v="2"/>
    <x v="65"/>
    <x v="65"/>
    <m/>
    <m/>
  </r>
  <r>
    <n v="2685"/>
    <s v="YWCA of Western Mass"/>
    <s v="Salary Expense"/>
    <s v="Line Item"/>
    <x v="2"/>
    <x v="66"/>
    <x v="66"/>
    <m/>
    <m/>
  </r>
  <r>
    <n v="2686"/>
    <s v="YWCA of Western Mass"/>
    <s v="Salary Expense"/>
    <s v="Line Item"/>
    <x v="2"/>
    <x v="67"/>
    <x v="67"/>
    <m/>
    <m/>
  </r>
  <r>
    <n v="2687"/>
    <s v="YWCA of Western Mass"/>
    <s v="Salary Expense"/>
    <s v="Line Item"/>
    <x v="2"/>
    <x v="68"/>
    <x v="68"/>
    <m/>
    <m/>
  </r>
  <r>
    <n v="2688"/>
    <s v="YWCA of Western Mass"/>
    <s v="Salary Expense"/>
    <s v="Line Item"/>
    <x v="2"/>
    <x v="69"/>
    <x v="69"/>
    <m/>
    <m/>
  </r>
  <r>
    <n v="2689"/>
    <s v="YWCA of Western Mass"/>
    <s v="Salary Expense"/>
    <s v="Line Item"/>
    <x v="2"/>
    <x v="70"/>
    <x v="70"/>
    <m/>
    <m/>
  </r>
  <r>
    <n v="2690"/>
    <s v="YWCA of Western Mass"/>
    <s v="Salary Expense"/>
    <s v="Line Item"/>
    <x v="2"/>
    <x v="71"/>
    <x v="71"/>
    <m/>
    <m/>
  </r>
  <r>
    <n v="2691"/>
    <s v="YWCA of Western Mass"/>
    <s v="Salary Expense"/>
    <s v="Line Item"/>
    <x v="2"/>
    <x v="72"/>
    <x v="72"/>
    <m/>
    <m/>
  </r>
  <r>
    <n v="2692"/>
    <s v="YWCA of Western Mass"/>
    <s v="Salary Expense"/>
    <s v="Line Item"/>
    <x v="2"/>
    <x v="73"/>
    <x v="73"/>
    <m/>
    <m/>
  </r>
  <r>
    <n v="2693"/>
    <s v="YWCA of Western Mass"/>
    <s v="Salary Expense"/>
    <s v="Line Item"/>
    <x v="2"/>
    <x v="74"/>
    <x v="74"/>
    <m/>
    <m/>
  </r>
  <r>
    <n v="2694"/>
    <s v="YWCA of Western Mass"/>
    <s v="Salary Expense"/>
    <s v="Line Item"/>
    <x v="2"/>
    <x v="75"/>
    <x v="75"/>
    <m/>
    <m/>
  </r>
  <r>
    <n v="2695"/>
    <s v="YWCA of Western Mass"/>
    <s v="Salary Expense"/>
    <s v="Line Item"/>
    <x v="2"/>
    <x v="76"/>
    <x v="76"/>
    <m/>
    <m/>
  </r>
  <r>
    <n v="2696"/>
    <s v="YWCA of Western Mass"/>
    <s v="Salary Expense"/>
    <s v="Line Item"/>
    <x v="2"/>
    <x v="77"/>
    <x v="77"/>
    <m/>
    <m/>
  </r>
  <r>
    <n v="2697"/>
    <s v="YWCA of Western Mass"/>
    <s v="Salary Expense"/>
    <s v="Line Item"/>
    <x v="2"/>
    <x v="78"/>
    <x v="78"/>
    <m/>
    <m/>
  </r>
  <r>
    <n v="2698"/>
    <s v="YWCA of Western Mass"/>
    <s v="Salary Expense"/>
    <s v="Line Item"/>
    <x v="2"/>
    <x v="79"/>
    <x v="79"/>
    <m/>
    <m/>
  </r>
  <r>
    <n v="2699"/>
    <s v="YWCA of Western Mass"/>
    <s v="Salary Expense"/>
    <s v="Line Item"/>
    <x v="2"/>
    <x v="80"/>
    <x v="80"/>
    <m/>
    <m/>
  </r>
  <r>
    <n v="2700"/>
    <s v="YWCA of Western Mass"/>
    <s v="Salary Expense"/>
    <s v="Line Item"/>
    <x v="2"/>
    <x v="81"/>
    <x v="81"/>
    <m/>
    <m/>
  </r>
  <r>
    <n v="2701"/>
    <s v="YWCA of Western Mass"/>
    <s v="Salary Expense"/>
    <s v="Line Item"/>
    <x v="2"/>
    <x v="82"/>
    <x v="82"/>
    <n v="2.17"/>
    <n v="55865"/>
  </r>
  <r>
    <n v="2702"/>
    <s v="YWCA of Western Mass"/>
    <s v="Salary Expense"/>
    <s v="Line Item"/>
    <x v="2"/>
    <x v="83"/>
    <x v="83"/>
    <m/>
    <m/>
  </r>
  <r>
    <n v="2703"/>
    <s v="YWCA of Western Mass"/>
    <s v="Salary Expense"/>
    <s v="Line Item"/>
    <x v="2"/>
    <x v="84"/>
    <x v="84"/>
    <m/>
    <m/>
  </r>
  <r>
    <n v="2704"/>
    <s v="YWCA of Western Mass"/>
    <s v="Salary Expense"/>
    <s v="Line Item"/>
    <x v="2"/>
    <x v="85"/>
    <x v="85"/>
    <m/>
    <m/>
  </r>
  <r>
    <n v="2705"/>
    <s v="YWCA of Western Mass"/>
    <s v="Salary Expense"/>
    <s v="Line Item"/>
    <x v="2"/>
    <x v="86"/>
    <x v="86"/>
    <m/>
    <m/>
  </r>
  <r>
    <n v="2706"/>
    <s v="YWCA of Western Mass"/>
    <s v="Salary Expense"/>
    <s v="Line Item"/>
    <x v="3"/>
    <x v="87"/>
    <x v="87"/>
    <n v="0.16"/>
    <n v="3840.74"/>
  </r>
  <r>
    <n v="2707"/>
    <s v="YWCA of Western Mass"/>
    <s v="Salary Expense"/>
    <s v="Line Item"/>
    <x v="3"/>
    <x v="88"/>
    <x v="88"/>
    <n v="0.21"/>
    <n v="5222"/>
  </r>
  <r>
    <n v="2708"/>
    <s v="YWCA of Western Mass"/>
    <s v="Salary Expense"/>
    <s v="Line Item"/>
    <x v="3"/>
    <x v="89"/>
    <x v="89"/>
    <m/>
    <m/>
  </r>
  <r>
    <n v="2709"/>
    <s v="YWCA of Western Mass"/>
    <s v="Salary Expense"/>
    <s v="Line Item"/>
    <x v="0"/>
    <x v="90"/>
    <x v="90"/>
    <s v="XXXXXX"/>
    <n v="42.98"/>
  </r>
  <r>
    <n v="2710"/>
    <s v="YWCA of Western Mass"/>
    <s v="Salary Expense"/>
    <s v="Total"/>
    <x v="0"/>
    <x v="91"/>
    <x v="91"/>
    <n v="2.91"/>
    <n v="82025.72"/>
  </r>
  <r>
    <n v="2711"/>
    <s v="YWCA of Western Mass"/>
    <s v="Expense"/>
    <s v="Total"/>
    <x v="0"/>
    <x v="92"/>
    <x v="92"/>
    <n v="2.91"/>
    <n v="82025.72"/>
  </r>
  <r>
    <n v="2712"/>
    <s v="YWCA of Western Mass"/>
    <s v="Expense"/>
    <s v="Line Item"/>
    <x v="0"/>
    <x v="93"/>
    <x v="93"/>
    <m/>
    <m/>
  </r>
  <r>
    <n v="2713"/>
    <s v="YWCA of Western Mass"/>
    <s v="Expense"/>
    <s v="Line Item"/>
    <x v="0"/>
    <x v="94"/>
    <x v="94"/>
    <m/>
    <m/>
  </r>
  <r>
    <n v="2714"/>
    <s v="YWCA of Western Mass"/>
    <s v="Expense"/>
    <s v="Line Item"/>
    <x v="0"/>
    <x v="95"/>
    <x v="95"/>
    <m/>
    <m/>
  </r>
  <r>
    <n v="2715"/>
    <s v="YWCA of Western Mass"/>
    <s v="Expense"/>
    <s v="Line Item"/>
    <x v="0"/>
    <x v="96"/>
    <x v="96"/>
    <m/>
    <m/>
  </r>
  <r>
    <n v="2716"/>
    <s v="YWCA of Western Mass"/>
    <s v="Expense"/>
    <s v="Total"/>
    <x v="0"/>
    <x v="97"/>
    <x v="97"/>
    <n v="0"/>
    <n v="0"/>
  </r>
  <r>
    <n v="2717"/>
    <s v="YWCA of Western Mass"/>
    <s v="Expense"/>
    <s v="Line Item"/>
    <x v="0"/>
    <x v="98"/>
    <x v="98"/>
    <m/>
    <m/>
  </r>
  <r>
    <n v="2718"/>
    <s v="YWCA of Western Mass"/>
    <s v="Expense"/>
    <s v="Total"/>
    <x v="0"/>
    <x v="99"/>
    <x v="99"/>
    <n v="2.91"/>
    <n v="82025.72"/>
  </r>
  <r>
    <n v="2719"/>
    <s v="YWCA of Western Mass"/>
    <s v="Expense"/>
    <s v="Line Item"/>
    <x v="0"/>
    <x v="100"/>
    <x v="100"/>
    <m/>
    <n v="7751"/>
  </r>
  <r>
    <n v="2720"/>
    <s v="YWCA of Western Mass"/>
    <s v="Expense"/>
    <s v="Line Item"/>
    <x v="0"/>
    <x v="101"/>
    <x v="101"/>
    <m/>
    <n v="9883"/>
  </r>
  <r>
    <n v="2721"/>
    <s v="YWCA of Western Mass"/>
    <s v="Expense"/>
    <s v="Line Item"/>
    <x v="0"/>
    <x v="102"/>
    <x v="102"/>
    <m/>
    <n v="2142"/>
  </r>
  <r>
    <n v="2722"/>
    <s v="YWCA of Western Mass"/>
    <s v="Expense"/>
    <s v="Total"/>
    <x v="0"/>
    <x v="103"/>
    <x v="103"/>
    <m/>
    <n v="101801.72"/>
  </r>
  <r>
    <n v="2723"/>
    <s v="YWCA of Western Mass"/>
    <s v="Expense"/>
    <s v="Line Item"/>
    <x v="0"/>
    <x v="104"/>
    <x v="104"/>
    <m/>
    <n v="1939"/>
  </r>
  <r>
    <n v="2724"/>
    <s v="YWCA of Western Mass"/>
    <s v="Expense"/>
    <s v="Line Item"/>
    <x v="0"/>
    <x v="105"/>
    <x v="105"/>
    <m/>
    <n v="6477"/>
  </r>
  <r>
    <n v="2725"/>
    <s v="YWCA of Western Mass"/>
    <s v="Expense"/>
    <s v="Line Item"/>
    <x v="0"/>
    <x v="106"/>
    <x v="106"/>
    <m/>
    <n v="7065"/>
  </r>
  <r>
    <n v="2726"/>
    <s v="YWCA of Western Mass"/>
    <s v="Expense"/>
    <s v="Line Item"/>
    <x v="0"/>
    <x v="107"/>
    <x v="107"/>
    <m/>
    <n v="924"/>
  </r>
  <r>
    <n v="2727"/>
    <s v="YWCA of Western Mass"/>
    <s v="Expense"/>
    <s v="Total"/>
    <x v="0"/>
    <x v="108"/>
    <x v="108"/>
    <m/>
    <n v="16405"/>
  </r>
  <r>
    <n v="2728"/>
    <s v="YWCA of Western Mass"/>
    <s v="Expense"/>
    <s v="Line Item"/>
    <x v="0"/>
    <x v="109"/>
    <x v="109"/>
    <m/>
    <m/>
  </r>
  <r>
    <n v="2729"/>
    <s v="YWCA of Western Mass"/>
    <s v="Expense"/>
    <s v="Line Item"/>
    <x v="0"/>
    <x v="110"/>
    <x v="110"/>
    <m/>
    <m/>
  </r>
  <r>
    <n v="2730"/>
    <s v="YWCA of Western Mass"/>
    <s v="Expense"/>
    <s v="Line Item"/>
    <x v="0"/>
    <x v="111"/>
    <x v="111"/>
    <m/>
    <m/>
  </r>
  <r>
    <n v="2731"/>
    <s v="YWCA of Western Mass"/>
    <s v="Expense"/>
    <s v="Line Item"/>
    <x v="0"/>
    <x v="112"/>
    <x v="112"/>
    <m/>
    <m/>
  </r>
  <r>
    <n v="2732"/>
    <s v="YWCA of Western Mass"/>
    <s v="Expense"/>
    <s v="Line Item"/>
    <x v="0"/>
    <x v="113"/>
    <x v="113"/>
    <m/>
    <n v="525"/>
  </r>
  <r>
    <n v="2733"/>
    <s v="YWCA of Western Mass"/>
    <s v="Expense"/>
    <s v="Line Item"/>
    <x v="0"/>
    <x v="114"/>
    <x v="114"/>
    <m/>
    <n v="7365"/>
  </r>
  <r>
    <n v="2734"/>
    <s v="YWCA of Western Mass"/>
    <s v="Expense"/>
    <s v="Line Item"/>
    <x v="0"/>
    <x v="115"/>
    <x v="115"/>
    <m/>
    <n v="592"/>
  </r>
  <r>
    <n v="2735"/>
    <s v="YWCA of Western Mass"/>
    <s v="Expense"/>
    <s v="Line Item"/>
    <x v="0"/>
    <x v="116"/>
    <x v="116"/>
    <m/>
    <m/>
  </r>
  <r>
    <n v="2736"/>
    <s v="YWCA of Western Mass"/>
    <s v="Expense"/>
    <s v="Line Item"/>
    <x v="0"/>
    <x v="117"/>
    <x v="117"/>
    <m/>
    <n v="133"/>
  </r>
  <r>
    <n v="2737"/>
    <s v="YWCA of Western Mass"/>
    <s v="Expense"/>
    <s v="Line Item"/>
    <x v="0"/>
    <x v="118"/>
    <x v="118"/>
    <m/>
    <n v="165"/>
  </r>
  <r>
    <n v="2738"/>
    <s v="YWCA of Western Mass"/>
    <s v="Expense"/>
    <s v="Line Item"/>
    <x v="0"/>
    <x v="119"/>
    <x v="119"/>
    <m/>
    <m/>
  </r>
  <r>
    <n v="2739"/>
    <s v="YWCA of Western Mass"/>
    <s v="Expense"/>
    <s v="Line Item"/>
    <x v="0"/>
    <x v="120"/>
    <x v="120"/>
    <m/>
    <n v="1378"/>
  </r>
  <r>
    <n v="2740"/>
    <s v="YWCA of Western Mass"/>
    <s v="Expense"/>
    <s v="Line Item"/>
    <x v="0"/>
    <x v="121"/>
    <x v="121"/>
    <m/>
    <m/>
  </r>
  <r>
    <n v="2741"/>
    <s v="YWCA of Western Mass"/>
    <s v="Expense"/>
    <s v="Line Item"/>
    <x v="0"/>
    <x v="122"/>
    <x v="122"/>
    <m/>
    <m/>
  </r>
  <r>
    <n v="2742"/>
    <s v="YWCA of Western Mass"/>
    <s v="Expense"/>
    <s v="Line Item"/>
    <x v="0"/>
    <x v="123"/>
    <x v="123"/>
    <m/>
    <m/>
  </r>
  <r>
    <n v="2743"/>
    <s v="YWCA of Western Mass"/>
    <s v="Expense"/>
    <s v="Line Item"/>
    <x v="0"/>
    <x v="124"/>
    <x v="124"/>
    <m/>
    <n v="3890"/>
  </r>
  <r>
    <n v="2744"/>
    <s v="YWCA of Western Mass"/>
    <s v="Expense"/>
    <s v="Line Item"/>
    <x v="0"/>
    <x v="125"/>
    <x v="125"/>
    <m/>
    <m/>
  </r>
  <r>
    <n v="2745"/>
    <s v="YWCA of Western Mass"/>
    <s v="Expense"/>
    <s v="Line Item"/>
    <x v="0"/>
    <x v="126"/>
    <x v="126"/>
    <m/>
    <m/>
  </r>
  <r>
    <n v="2746"/>
    <s v="YWCA of Western Mass"/>
    <s v="Expense"/>
    <s v="Total"/>
    <x v="0"/>
    <x v="127"/>
    <x v="127"/>
    <m/>
    <n v="14048"/>
  </r>
  <r>
    <n v="2747"/>
    <s v="YWCA of Western Mass"/>
    <s v="Expense"/>
    <s v="Line Item"/>
    <x v="0"/>
    <x v="128"/>
    <x v="128"/>
    <m/>
    <n v="124"/>
  </r>
  <r>
    <n v="2748"/>
    <s v="YWCA of Western Mass"/>
    <s v="Expense"/>
    <s v="Line Item"/>
    <x v="0"/>
    <x v="129"/>
    <x v="129"/>
    <m/>
    <m/>
  </r>
  <r>
    <n v="2749"/>
    <s v="YWCA of Western Mass"/>
    <s v="Expense"/>
    <s v="Line Item"/>
    <x v="0"/>
    <x v="130"/>
    <x v="130"/>
    <m/>
    <n v="67"/>
  </r>
  <r>
    <n v="2750"/>
    <s v="YWCA of Western Mass"/>
    <s v="Expense"/>
    <s v="Line Item"/>
    <x v="0"/>
    <x v="131"/>
    <x v="131"/>
    <m/>
    <n v="10325"/>
  </r>
  <r>
    <n v="2751"/>
    <s v="YWCA of Western Mass"/>
    <s v="Expense"/>
    <s v="Line Item"/>
    <x v="0"/>
    <x v="132"/>
    <x v="132"/>
    <m/>
    <m/>
  </r>
  <r>
    <n v="2752"/>
    <s v="YWCA of Western Mass"/>
    <s v="Expense"/>
    <s v="Line Item"/>
    <x v="0"/>
    <x v="133"/>
    <x v="133"/>
    <m/>
    <m/>
  </r>
  <r>
    <n v="2753"/>
    <s v="YWCA of Western Mass"/>
    <s v="Expense"/>
    <s v="Total"/>
    <x v="0"/>
    <x v="134"/>
    <x v="134"/>
    <m/>
    <n v="10516"/>
  </r>
  <r>
    <n v="2754"/>
    <s v="YWCA of Western Mass"/>
    <s v="Expense"/>
    <s v="Line Item"/>
    <x v="0"/>
    <x v="135"/>
    <x v="135"/>
    <m/>
    <n v="32341.233251898182"/>
  </r>
  <r>
    <n v="2755"/>
    <s v="YWCA of Western Mass"/>
    <s v="Expense"/>
    <s v="Total"/>
    <x v="0"/>
    <x v="136"/>
    <x v="136"/>
    <m/>
    <n v="175111.95325189817"/>
  </r>
  <r>
    <n v="2756"/>
    <s v="YWCA of Western Mass"/>
    <s v="Expense"/>
    <s v="Line Item"/>
    <x v="0"/>
    <x v="137"/>
    <x v="137"/>
    <m/>
    <m/>
  </r>
  <r>
    <n v="2757"/>
    <s v="YWCA of Western Mass"/>
    <s v="Expense"/>
    <s v="Line Item"/>
    <x v="0"/>
    <x v="138"/>
    <x v="138"/>
    <m/>
    <m/>
  </r>
  <r>
    <n v="2758"/>
    <s v="YWCA of Western Mass"/>
    <s v="Expense"/>
    <s v="Total"/>
    <x v="0"/>
    <x v="139"/>
    <x v="139"/>
    <m/>
    <n v="175111.95325189817"/>
  </r>
  <r>
    <n v="2759"/>
    <s v="YWCA of Western Mass"/>
    <s v="Expense"/>
    <s v="Total"/>
    <x v="0"/>
    <x v="140"/>
    <x v="140"/>
    <m/>
    <n v="190357"/>
  </r>
  <r>
    <n v="2760"/>
    <s v="YWCA of Western Mass"/>
    <s v="Expense"/>
    <s v="Line Item"/>
    <x v="0"/>
    <x v="141"/>
    <x v="141"/>
    <m/>
    <n v="15245.046748101828"/>
  </r>
  <r>
    <n v="2761"/>
    <s v="YWCA of Western Mass"/>
    <s v="Non-Reimbursable"/>
    <s v="Line Item"/>
    <x v="0"/>
    <x v="142"/>
    <x v="142"/>
    <m/>
    <m/>
  </r>
  <r>
    <n v="2762"/>
    <s v="YWCA of Western Mass"/>
    <s v="Non-Reimbursable"/>
    <s v="Line Item"/>
    <x v="0"/>
    <x v="143"/>
    <x v="143"/>
    <m/>
    <m/>
  </r>
  <r>
    <n v="2763"/>
    <s v="YWCA of Western Mass"/>
    <s v="Non-Reimbursable"/>
    <s v="Line Item"/>
    <x v="0"/>
    <x v="144"/>
    <x v="144"/>
    <m/>
    <m/>
  </r>
  <r>
    <n v="2764"/>
    <s v="YWCA of Western Mass"/>
    <s v="Non-Reimbursable"/>
    <s v="Line Item"/>
    <x v="0"/>
    <x v="145"/>
    <x v="145"/>
    <m/>
    <m/>
  </r>
  <r>
    <n v="2765"/>
    <s v="YWCA of Western Mass"/>
    <s v="Non-Reimbursable"/>
    <s v="Line Item"/>
    <x v="0"/>
    <x v="146"/>
    <x v="146"/>
    <m/>
    <m/>
  </r>
  <r>
    <n v="2766"/>
    <s v="YWCA of Western Mass"/>
    <s v="Non-Reimbursable"/>
    <s v="Line Item"/>
    <x v="0"/>
    <x v="147"/>
    <x v="147"/>
    <m/>
    <m/>
  </r>
  <r>
    <n v="2767"/>
    <s v="YWCA of Western Mass"/>
    <s v="Non-Reimbursable"/>
    <s v="Line Item"/>
    <x v="0"/>
    <x v="148"/>
    <x v="148"/>
    <m/>
    <m/>
  </r>
  <r>
    <n v="2768"/>
    <s v="YWCA of Western Mass"/>
    <s v="Non-Reimbursable"/>
    <s v="Total"/>
    <x v="0"/>
    <x v="149"/>
    <x v="149"/>
    <m/>
    <n v="0"/>
  </r>
  <r>
    <n v="2769"/>
    <s v="YWCA of Western Mass"/>
    <s v="Non-Reimbursable"/>
    <s v="Total"/>
    <x v="0"/>
    <x v="150"/>
    <x v="150"/>
    <m/>
    <n v="0"/>
  </r>
  <r>
    <n v="2770"/>
    <s v="YWCA of Western Mass"/>
    <s v="Non-Reimbursable"/>
    <s v="Line Item"/>
    <x v="0"/>
    <x v="151"/>
    <x v="151"/>
    <m/>
    <n v="0"/>
  </r>
  <r>
    <n v="2771"/>
    <s v="YWCA of Western Mass"/>
    <s v="Non-Reimbursable"/>
    <s v="Line Item"/>
    <x v="0"/>
    <x v="152"/>
    <x v="152"/>
    <m/>
    <m/>
  </r>
  <r>
    <n v="2772"/>
    <s v="YWCA of Western Mass"/>
    <s v="Non-Reimbursable"/>
    <s v="Line Item"/>
    <x v="0"/>
    <x v="153"/>
    <x v="153"/>
    <m/>
    <n v="0"/>
  </r>
  <r>
    <n v="2773"/>
    <s v="L.U.K."/>
    <s v="Revenue"/>
    <s v="Line Item"/>
    <x v="0"/>
    <x v="0"/>
    <x v="0"/>
    <m/>
    <m/>
  </r>
  <r>
    <n v="2774"/>
    <s v="L.U.K."/>
    <s v="Revenue"/>
    <s v="Line Item"/>
    <x v="0"/>
    <x v="1"/>
    <x v="1"/>
    <m/>
    <m/>
  </r>
  <r>
    <n v="2775"/>
    <s v="L.U.K."/>
    <s v="Revenue"/>
    <s v="Line Item"/>
    <x v="0"/>
    <x v="2"/>
    <x v="2"/>
    <m/>
    <m/>
  </r>
  <r>
    <n v="2776"/>
    <s v="L.U.K."/>
    <s v="Revenue"/>
    <s v="Total"/>
    <x v="0"/>
    <x v="3"/>
    <x v="3"/>
    <m/>
    <n v="0"/>
  </r>
  <r>
    <n v="2777"/>
    <s v="L.U.K."/>
    <s v="Revenue"/>
    <s v="Line Item"/>
    <x v="0"/>
    <x v="4"/>
    <x v="4"/>
    <m/>
    <m/>
  </r>
  <r>
    <n v="2778"/>
    <s v="L.U.K."/>
    <s v="Revenue"/>
    <s v="Line Item"/>
    <x v="0"/>
    <x v="5"/>
    <x v="5"/>
    <m/>
    <m/>
  </r>
  <r>
    <n v="2779"/>
    <s v="L.U.K."/>
    <s v="Revenue"/>
    <s v="Total"/>
    <x v="0"/>
    <x v="6"/>
    <x v="6"/>
    <m/>
    <n v="0"/>
  </r>
  <r>
    <n v="2780"/>
    <s v="L.U.K."/>
    <s v="Revenue"/>
    <s v="Line Item"/>
    <x v="0"/>
    <x v="7"/>
    <x v="7"/>
    <m/>
    <m/>
  </r>
  <r>
    <n v="2781"/>
    <s v="L.U.K."/>
    <s v="Revenue"/>
    <s v="Line Item"/>
    <x v="0"/>
    <x v="8"/>
    <x v="8"/>
    <m/>
    <m/>
  </r>
  <r>
    <n v="2782"/>
    <s v="L.U.K."/>
    <s v="Revenue"/>
    <s v="Line Item"/>
    <x v="0"/>
    <x v="9"/>
    <x v="9"/>
    <m/>
    <m/>
  </r>
  <r>
    <n v="2783"/>
    <s v="L.U.K."/>
    <s v="Revenue"/>
    <s v="Line Item"/>
    <x v="0"/>
    <x v="10"/>
    <x v="10"/>
    <m/>
    <n v="96459"/>
  </r>
  <r>
    <n v="2784"/>
    <s v="L.U.K."/>
    <s v="Revenue"/>
    <s v="Line Item"/>
    <x v="0"/>
    <x v="11"/>
    <x v="11"/>
    <m/>
    <m/>
  </r>
  <r>
    <n v="2785"/>
    <s v="L.U.K."/>
    <s v="Revenue"/>
    <s v="Line Item"/>
    <x v="0"/>
    <x v="12"/>
    <x v="12"/>
    <m/>
    <m/>
  </r>
  <r>
    <n v="2786"/>
    <s v="L.U.K."/>
    <s v="Revenue"/>
    <s v="Line Item"/>
    <x v="0"/>
    <x v="13"/>
    <x v="13"/>
    <m/>
    <m/>
  </r>
  <r>
    <n v="2787"/>
    <s v="L.U.K."/>
    <s v="Revenue"/>
    <s v="Line Item"/>
    <x v="0"/>
    <x v="14"/>
    <x v="14"/>
    <m/>
    <m/>
  </r>
  <r>
    <n v="2788"/>
    <s v="L.U.K."/>
    <s v="Revenue"/>
    <s v="Line Item"/>
    <x v="0"/>
    <x v="15"/>
    <x v="15"/>
    <m/>
    <m/>
  </r>
  <r>
    <n v="2789"/>
    <s v="L.U.K."/>
    <s v="Revenue"/>
    <s v="Line Item"/>
    <x v="0"/>
    <x v="16"/>
    <x v="16"/>
    <m/>
    <m/>
  </r>
  <r>
    <n v="2790"/>
    <s v="L.U.K."/>
    <s v="Revenue"/>
    <s v="Line Item"/>
    <x v="0"/>
    <x v="17"/>
    <x v="17"/>
    <m/>
    <m/>
  </r>
  <r>
    <n v="2791"/>
    <s v="L.U.K."/>
    <s v="Revenue"/>
    <s v="Line Item"/>
    <x v="0"/>
    <x v="18"/>
    <x v="18"/>
    <m/>
    <m/>
  </r>
  <r>
    <n v="2792"/>
    <s v="L.U.K."/>
    <s v="Revenue"/>
    <s v="Line Item"/>
    <x v="0"/>
    <x v="19"/>
    <x v="19"/>
    <m/>
    <m/>
  </r>
  <r>
    <n v="2793"/>
    <s v="L.U.K."/>
    <s v="Revenue"/>
    <s v="Line Item"/>
    <x v="0"/>
    <x v="20"/>
    <x v="20"/>
    <m/>
    <m/>
  </r>
  <r>
    <n v="2794"/>
    <s v="L.U.K."/>
    <s v="Revenue"/>
    <s v="Line Item"/>
    <x v="0"/>
    <x v="21"/>
    <x v="21"/>
    <m/>
    <m/>
  </r>
  <r>
    <n v="2795"/>
    <s v="L.U.K."/>
    <s v="Revenue"/>
    <s v="Line Item"/>
    <x v="0"/>
    <x v="22"/>
    <x v="22"/>
    <m/>
    <m/>
  </r>
  <r>
    <n v="2796"/>
    <s v="L.U.K."/>
    <s v="Revenue"/>
    <s v="Line Item"/>
    <x v="0"/>
    <x v="23"/>
    <x v="23"/>
    <m/>
    <m/>
  </r>
  <r>
    <n v="2797"/>
    <s v="L.U.K."/>
    <s v="Revenue"/>
    <s v="Line Item"/>
    <x v="0"/>
    <x v="24"/>
    <x v="24"/>
    <m/>
    <m/>
  </r>
  <r>
    <n v="2798"/>
    <s v="L.U.K."/>
    <s v="Revenue"/>
    <s v="Line Item"/>
    <x v="0"/>
    <x v="25"/>
    <x v="25"/>
    <m/>
    <m/>
  </r>
  <r>
    <n v="2799"/>
    <s v="L.U.K."/>
    <s v="Revenue"/>
    <s v="Line Item"/>
    <x v="0"/>
    <x v="26"/>
    <x v="26"/>
    <m/>
    <m/>
  </r>
  <r>
    <n v="2800"/>
    <s v="L.U.K."/>
    <s v="Revenue"/>
    <s v="Line Item"/>
    <x v="0"/>
    <x v="27"/>
    <x v="27"/>
    <m/>
    <m/>
  </r>
  <r>
    <n v="2801"/>
    <s v="L.U.K."/>
    <s v="Revenue"/>
    <s v="Line Item"/>
    <x v="0"/>
    <x v="28"/>
    <x v="28"/>
    <m/>
    <n v="944"/>
  </r>
  <r>
    <n v="2802"/>
    <s v="L.U.K."/>
    <s v="Revenue"/>
    <s v="Line Item"/>
    <x v="0"/>
    <x v="29"/>
    <x v="29"/>
    <m/>
    <m/>
  </r>
  <r>
    <n v="2803"/>
    <s v="L.U.K."/>
    <s v="Revenue"/>
    <s v="Line Item"/>
    <x v="0"/>
    <x v="30"/>
    <x v="30"/>
    <m/>
    <m/>
  </r>
  <r>
    <n v="2804"/>
    <s v="L.U.K."/>
    <s v="Revenue"/>
    <s v="Line Item"/>
    <x v="0"/>
    <x v="31"/>
    <x v="31"/>
    <m/>
    <m/>
  </r>
  <r>
    <n v="2805"/>
    <s v="L.U.K."/>
    <s v="Revenue"/>
    <s v="Line Item"/>
    <x v="0"/>
    <x v="32"/>
    <x v="32"/>
    <m/>
    <m/>
  </r>
  <r>
    <n v="2806"/>
    <s v="L.U.K."/>
    <s v="Revenue"/>
    <s v="Line Item"/>
    <x v="0"/>
    <x v="33"/>
    <x v="33"/>
    <m/>
    <m/>
  </r>
  <r>
    <n v="2807"/>
    <s v="L.U.K."/>
    <s v="Revenue"/>
    <s v="Line Item"/>
    <x v="0"/>
    <x v="34"/>
    <x v="34"/>
    <m/>
    <m/>
  </r>
  <r>
    <n v="2808"/>
    <s v="L.U.K."/>
    <s v="Revenue"/>
    <s v="Line Item"/>
    <x v="0"/>
    <x v="35"/>
    <x v="35"/>
    <m/>
    <m/>
  </r>
  <r>
    <n v="2809"/>
    <s v="L.U.K."/>
    <s v="Revenue"/>
    <s v="Line Item"/>
    <x v="0"/>
    <x v="36"/>
    <x v="36"/>
    <m/>
    <m/>
  </r>
  <r>
    <n v="2810"/>
    <s v="L.U.K."/>
    <s v="Revenue"/>
    <s v="Line Item"/>
    <x v="0"/>
    <x v="37"/>
    <x v="37"/>
    <m/>
    <m/>
  </r>
  <r>
    <n v="2811"/>
    <s v="L.U.K."/>
    <s v="Revenue"/>
    <s v="Line Item"/>
    <x v="0"/>
    <x v="38"/>
    <x v="38"/>
    <m/>
    <m/>
  </r>
  <r>
    <n v="2812"/>
    <s v="L.U.K."/>
    <s v="Revenue"/>
    <s v="Line Item"/>
    <x v="0"/>
    <x v="39"/>
    <x v="39"/>
    <m/>
    <m/>
  </r>
  <r>
    <n v="2813"/>
    <s v="L.U.K."/>
    <s v="Revenue"/>
    <s v="Line Item"/>
    <x v="0"/>
    <x v="40"/>
    <x v="40"/>
    <m/>
    <m/>
  </r>
  <r>
    <n v="2814"/>
    <s v="L.U.K."/>
    <s v="Revenue"/>
    <s v="Line Item"/>
    <x v="0"/>
    <x v="41"/>
    <x v="41"/>
    <m/>
    <m/>
  </r>
  <r>
    <n v="2815"/>
    <s v="L.U.K."/>
    <s v="Revenue"/>
    <s v="Total"/>
    <x v="0"/>
    <x v="42"/>
    <x v="42"/>
    <m/>
    <n v="97403"/>
  </r>
  <r>
    <n v="2816"/>
    <s v="L.U.K."/>
    <s v="Revenue"/>
    <s v="Line Item"/>
    <x v="0"/>
    <x v="43"/>
    <x v="43"/>
    <m/>
    <m/>
  </r>
  <r>
    <n v="2817"/>
    <s v="L.U.K."/>
    <s v="Revenue"/>
    <s v="Line Item"/>
    <x v="0"/>
    <x v="44"/>
    <x v="44"/>
    <m/>
    <m/>
  </r>
  <r>
    <n v="2818"/>
    <s v="L.U.K."/>
    <s v="Revenue"/>
    <s v="Line Item"/>
    <x v="0"/>
    <x v="45"/>
    <x v="45"/>
    <m/>
    <m/>
  </r>
  <r>
    <n v="2819"/>
    <s v="L.U.K."/>
    <s v="Revenue"/>
    <s v="Line Item"/>
    <x v="0"/>
    <x v="46"/>
    <x v="46"/>
    <m/>
    <m/>
  </r>
  <r>
    <n v="2820"/>
    <s v="L.U.K."/>
    <s v="Revenue"/>
    <s v="Line Item"/>
    <x v="0"/>
    <x v="47"/>
    <x v="47"/>
    <m/>
    <m/>
  </r>
  <r>
    <n v="2821"/>
    <s v="L.U.K."/>
    <s v="Revenue"/>
    <s v="Line Item"/>
    <x v="0"/>
    <x v="48"/>
    <x v="48"/>
    <m/>
    <m/>
  </r>
  <r>
    <n v="2822"/>
    <s v="L.U.K."/>
    <s v="Revenue"/>
    <s v="Line Item"/>
    <x v="0"/>
    <x v="49"/>
    <x v="49"/>
    <m/>
    <m/>
  </r>
  <r>
    <n v="2823"/>
    <s v="L.U.K."/>
    <s v="Revenue"/>
    <s v="Line Item"/>
    <x v="0"/>
    <x v="50"/>
    <x v="50"/>
    <m/>
    <m/>
  </r>
  <r>
    <n v="2824"/>
    <s v="L.U.K."/>
    <s v="Revenue"/>
    <s v="Line Item"/>
    <x v="0"/>
    <x v="51"/>
    <x v="51"/>
    <m/>
    <m/>
  </r>
  <r>
    <n v="2825"/>
    <s v="L.U.K."/>
    <s v="Revenue"/>
    <s v="Total"/>
    <x v="0"/>
    <x v="52"/>
    <x v="52"/>
    <m/>
    <n v="97403"/>
  </r>
  <r>
    <n v="2826"/>
    <s v="L.U.K."/>
    <s v="Salary Expense"/>
    <s v="Line Item"/>
    <x v="1"/>
    <x v="53"/>
    <x v="53"/>
    <m/>
    <m/>
  </r>
  <r>
    <n v="2827"/>
    <s v="L.U.K."/>
    <s v="Salary Expense"/>
    <s v="Line Item"/>
    <x v="1"/>
    <x v="54"/>
    <x v="54"/>
    <n v="0.13"/>
    <n v="4614"/>
  </r>
  <r>
    <n v="2828"/>
    <s v="L.U.K."/>
    <s v="Salary Expense"/>
    <s v="Line Item"/>
    <x v="1"/>
    <x v="55"/>
    <x v="55"/>
    <m/>
    <m/>
  </r>
  <r>
    <n v="2829"/>
    <s v="L.U.K."/>
    <s v="Salary Expense"/>
    <s v="Line Item"/>
    <x v="1"/>
    <x v="56"/>
    <x v="56"/>
    <m/>
    <m/>
  </r>
  <r>
    <n v="2830"/>
    <s v="L.U.K."/>
    <s v="Salary Expense"/>
    <s v="Line Item"/>
    <x v="2"/>
    <x v="57"/>
    <x v="57"/>
    <m/>
    <m/>
  </r>
  <r>
    <n v="2831"/>
    <s v="L.U.K."/>
    <s v="Salary Expense"/>
    <s v="Line Item"/>
    <x v="2"/>
    <x v="58"/>
    <x v="58"/>
    <m/>
    <m/>
  </r>
  <r>
    <n v="2832"/>
    <s v="L.U.K."/>
    <s v="Salary Expense"/>
    <s v="Line Item"/>
    <x v="2"/>
    <x v="59"/>
    <x v="59"/>
    <m/>
    <m/>
  </r>
  <r>
    <n v="2833"/>
    <s v="L.U.K."/>
    <s v="Salary Expense"/>
    <s v="Line Item"/>
    <x v="2"/>
    <x v="60"/>
    <x v="60"/>
    <m/>
    <m/>
  </r>
  <r>
    <n v="2834"/>
    <s v="L.U.K."/>
    <s v="Salary Expense"/>
    <s v="Line Item"/>
    <x v="2"/>
    <x v="61"/>
    <x v="61"/>
    <m/>
    <m/>
  </r>
  <r>
    <n v="2835"/>
    <s v="L.U.K."/>
    <s v="Salary Expense"/>
    <s v="Line Item"/>
    <x v="2"/>
    <x v="62"/>
    <x v="62"/>
    <m/>
    <m/>
  </r>
  <r>
    <n v="2836"/>
    <s v="L.U.K."/>
    <s v="Salary Expense"/>
    <s v="Line Item"/>
    <x v="2"/>
    <x v="63"/>
    <x v="63"/>
    <m/>
    <m/>
  </r>
  <r>
    <n v="2837"/>
    <s v="L.U.K."/>
    <s v="Salary Expense"/>
    <s v="Line Item"/>
    <x v="2"/>
    <x v="64"/>
    <x v="64"/>
    <m/>
    <m/>
  </r>
  <r>
    <n v="2838"/>
    <s v="L.U.K."/>
    <s v="Salary Expense"/>
    <s v="Line Item"/>
    <x v="2"/>
    <x v="65"/>
    <x v="65"/>
    <m/>
    <m/>
  </r>
  <r>
    <n v="2839"/>
    <s v="L.U.K."/>
    <s v="Salary Expense"/>
    <s v="Line Item"/>
    <x v="2"/>
    <x v="66"/>
    <x v="66"/>
    <m/>
    <m/>
  </r>
  <r>
    <n v="2840"/>
    <s v="L.U.K."/>
    <s v="Salary Expense"/>
    <s v="Line Item"/>
    <x v="2"/>
    <x v="67"/>
    <x v="67"/>
    <m/>
    <m/>
  </r>
  <r>
    <n v="2841"/>
    <s v="L.U.K."/>
    <s v="Salary Expense"/>
    <s v="Line Item"/>
    <x v="2"/>
    <x v="68"/>
    <x v="68"/>
    <m/>
    <m/>
  </r>
  <r>
    <n v="2842"/>
    <s v="L.U.K."/>
    <s v="Salary Expense"/>
    <s v="Line Item"/>
    <x v="2"/>
    <x v="69"/>
    <x v="69"/>
    <m/>
    <m/>
  </r>
  <r>
    <n v="2843"/>
    <s v="L.U.K."/>
    <s v="Salary Expense"/>
    <s v="Line Item"/>
    <x v="2"/>
    <x v="70"/>
    <x v="70"/>
    <m/>
    <m/>
  </r>
  <r>
    <n v="2844"/>
    <s v="L.U.K."/>
    <s v="Salary Expense"/>
    <s v="Line Item"/>
    <x v="2"/>
    <x v="71"/>
    <x v="71"/>
    <m/>
    <m/>
  </r>
  <r>
    <n v="2845"/>
    <s v="L.U.K."/>
    <s v="Salary Expense"/>
    <s v="Line Item"/>
    <x v="2"/>
    <x v="72"/>
    <x v="72"/>
    <m/>
    <m/>
  </r>
  <r>
    <n v="2846"/>
    <s v="L.U.K."/>
    <s v="Salary Expense"/>
    <s v="Line Item"/>
    <x v="2"/>
    <x v="73"/>
    <x v="73"/>
    <m/>
    <m/>
  </r>
  <r>
    <n v="2847"/>
    <s v="L.U.K."/>
    <s v="Salary Expense"/>
    <s v="Line Item"/>
    <x v="2"/>
    <x v="74"/>
    <x v="74"/>
    <m/>
    <m/>
  </r>
  <r>
    <n v="2848"/>
    <s v="L.U.K."/>
    <s v="Salary Expense"/>
    <s v="Line Item"/>
    <x v="2"/>
    <x v="75"/>
    <x v="75"/>
    <m/>
    <m/>
  </r>
  <r>
    <n v="2849"/>
    <s v="L.U.K."/>
    <s v="Salary Expense"/>
    <s v="Line Item"/>
    <x v="2"/>
    <x v="76"/>
    <x v="76"/>
    <m/>
    <m/>
  </r>
  <r>
    <n v="2850"/>
    <s v="L.U.K."/>
    <s v="Salary Expense"/>
    <s v="Line Item"/>
    <x v="2"/>
    <x v="77"/>
    <x v="77"/>
    <m/>
    <m/>
  </r>
  <r>
    <n v="2851"/>
    <s v="L.U.K."/>
    <s v="Salary Expense"/>
    <s v="Line Item"/>
    <x v="2"/>
    <x v="78"/>
    <x v="78"/>
    <m/>
    <m/>
  </r>
  <r>
    <n v="2852"/>
    <s v="L.U.K."/>
    <s v="Salary Expense"/>
    <s v="Line Item"/>
    <x v="2"/>
    <x v="79"/>
    <x v="79"/>
    <m/>
    <m/>
  </r>
  <r>
    <n v="2853"/>
    <s v="L.U.K."/>
    <s v="Salary Expense"/>
    <s v="Line Item"/>
    <x v="2"/>
    <x v="80"/>
    <x v="80"/>
    <m/>
    <m/>
  </r>
  <r>
    <n v="2854"/>
    <s v="L.U.K."/>
    <s v="Salary Expense"/>
    <s v="Line Item"/>
    <x v="2"/>
    <x v="81"/>
    <x v="81"/>
    <m/>
    <m/>
  </r>
  <r>
    <n v="2855"/>
    <s v="L.U.K."/>
    <s v="Salary Expense"/>
    <s v="Line Item"/>
    <x v="2"/>
    <x v="82"/>
    <x v="82"/>
    <n v="0.01"/>
    <n v="287"/>
  </r>
  <r>
    <n v="2856"/>
    <s v="L.U.K."/>
    <s v="Salary Expense"/>
    <s v="Line Item"/>
    <x v="2"/>
    <x v="83"/>
    <x v="83"/>
    <m/>
    <m/>
  </r>
  <r>
    <n v="2857"/>
    <s v="L.U.K."/>
    <s v="Salary Expense"/>
    <s v="Line Item"/>
    <x v="2"/>
    <x v="84"/>
    <x v="84"/>
    <n v="1"/>
    <n v="36942"/>
  </r>
  <r>
    <n v="2858"/>
    <s v="L.U.K."/>
    <s v="Salary Expense"/>
    <s v="Line Item"/>
    <x v="2"/>
    <x v="85"/>
    <x v="85"/>
    <n v="0.32"/>
    <n v="11329"/>
  </r>
  <r>
    <n v="2859"/>
    <s v="L.U.K."/>
    <s v="Salary Expense"/>
    <s v="Line Item"/>
    <x v="2"/>
    <x v="86"/>
    <x v="86"/>
    <m/>
    <m/>
  </r>
  <r>
    <n v="2860"/>
    <s v="L.U.K."/>
    <s v="Salary Expense"/>
    <s v="Line Item"/>
    <x v="3"/>
    <x v="87"/>
    <x v="87"/>
    <m/>
    <m/>
  </r>
  <r>
    <n v="2861"/>
    <s v="L.U.K."/>
    <s v="Salary Expense"/>
    <s v="Line Item"/>
    <x v="3"/>
    <x v="88"/>
    <x v="88"/>
    <m/>
    <m/>
  </r>
  <r>
    <n v="2862"/>
    <s v="L.U.K."/>
    <s v="Salary Expense"/>
    <s v="Line Item"/>
    <x v="3"/>
    <x v="89"/>
    <x v="89"/>
    <m/>
    <m/>
  </r>
  <r>
    <n v="2863"/>
    <s v="L.U.K."/>
    <s v="Salary Expense"/>
    <s v="Line Item"/>
    <x v="0"/>
    <x v="90"/>
    <x v="90"/>
    <s v="XXXXXX"/>
    <m/>
  </r>
  <r>
    <n v="2864"/>
    <s v="L.U.K."/>
    <s v="Salary Expense"/>
    <s v="Total"/>
    <x v="0"/>
    <x v="91"/>
    <x v="91"/>
    <n v="1.4600000000000002"/>
    <n v="53172"/>
  </r>
  <r>
    <n v="2865"/>
    <s v="L.U.K."/>
    <s v="Expense"/>
    <s v="Total"/>
    <x v="0"/>
    <x v="92"/>
    <x v="92"/>
    <n v="1.4600000000000002"/>
    <n v="53172"/>
  </r>
  <r>
    <n v="2866"/>
    <s v="L.U.K."/>
    <s v="Expense"/>
    <s v="Line Item"/>
    <x v="0"/>
    <x v="93"/>
    <x v="93"/>
    <m/>
    <m/>
  </r>
  <r>
    <n v="2867"/>
    <s v="L.U.K."/>
    <s v="Expense"/>
    <s v="Line Item"/>
    <x v="0"/>
    <x v="94"/>
    <x v="94"/>
    <m/>
    <m/>
  </r>
  <r>
    <n v="2868"/>
    <s v="L.U.K."/>
    <s v="Expense"/>
    <s v="Line Item"/>
    <x v="0"/>
    <x v="95"/>
    <x v="95"/>
    <m/>
    <m/>
  </r>
  <r>
    <n v="2869"/>
    <s v="L.U.K."/>
    <s v="Expense"/>
    <s v="Line Item"/>
    <x v="0"/>
    <x v="96"/>
    <x v="96"/>
    <m/>
    <m/>
  </r>
  <r>
    <n v="2870"/>
    <s v="L.U.K."/>
    <s v="Expense"/>
    <s v="Total"/>
    <x v="0"/>
    <x v="97"/>
    <x v="97"/>
    <n v="0"/>
    <n v="0"/>
  </r>
  <r>
    <n v="2871"/>
    <s v="L.U.K."/>
    <s v="Expense"/>
    <s v="Line Item"/>
    <x v="0"/>
    <x v="98"/>
    <x v="98"/>
    <m/>
    <m/>
  </r>
  <r>
    <n v="2872"/>
    <s v="L.U.K."/>
    <s v="Expense"/>
    <s v="Total"/>
    <x v="0"/>
    <x v="99"/>
    <x v="99"/>
    <n v="1.4600000000000002"/>
    <n v="53172"/>
  </r>
  <r>
    <n v="2873"/>
    <s v="L.U.K."/>
    <s v="Expense"/>
    <s v="Line Item"/>
    <x v="0"/>
    <x v="100"/>
    <x v="100"/>
    <m/>
    <n v="3896"/>
  </r>
  <r>
    <n v="2874"/>
    <s v="L.U.K."/>
    <s v="Expense"/>
    <s v="Line Item"/>
    <x v="0"/>
    <x v="101"/>
    <x v="101"/>
    <m/>
    <n v="8250"/>
  </r>
  <r>
    <n v="2875"/>
    <s v="L.U.K."/>
    <s v="Expense"/>
    <s v="Line Item"/>
    <x v="0"/>
    <x v="102"/>
    <x v="102"/>
    <m/>
    <m/>
  </r>
  <r>
    <n v="2876"/>
    <s v="L.U.K."/>
    <s v="Expense"/>
    <s v="Total"/>
    <x v="0"/>
    <x v="103"/>
    <x v="103"/>
    <m/>
    <n v="65318"/>
  </r>
  <r>
    <n v="2877"/>
    <s v="L.U.K."/>
    <s v="Expense"/>
    <s v="Line Item"/>
    <x v="0"/>
    <x v="104"/>
    <x v="104"/>
    <m/>
    <n v="3751"/>
  </r>
  <r>
    <n v="2878"/>
    <s v="L.U.K."/>
    <s v="Expense"/>
    <s v="Line Item"/>
    <x v="0"/>
    <x v="105"/>
    <x v="105"/>
    <m/>
    <m/>
  </r>
  <r>
    <n v="2879"/>
    <s v="L.U.K."/>
    <s v="Expense"/>
    <s v="Line Item"/>
    <x v="0"/>
    <x v="106"/>
    <x v="106"/>
    <m/>
    <m/>
  </r>
  <r>
    <n v="2880"/>
    <s v="L.U.K."/>
    <s v="Expense"/>
    <s v="Line Item"/>
    <x v="0"/>
    <x v="107"/>
    <x v="107"/>
    <m/>
    <m/>
  </r>
  <r>
    <n v="2881"/>
    <s v="L.U.K."/>
    <s v="Expense"/>
    <s v="Total"/>
    <x v="0"/>
    <x v="108"/>
    <x v="108"/>
    <m/>
    <n v="3751"/>
  </r>
  <r>
    <n v="2882"/>
    <s v="L.U.K."/>
    <s v="Expense"/>
    <s v="Line Item"/>
    <x v="0"/>
    <x v="109"/>
    <x v="109"/>
    <m/>
    <m/>
  </r>
  <r>
    <n v="2883"/>
    <s v="L.U.K."/>
    <s v="Expense"/>
    <s v="Line Item"/>
    <x v="0"/>
    <x v="110"/>
    <x v="110"/>
    <m/>
    <m/>
  </r>
  <r>
    <n v="2884"/>
    <s v="L.U.K."/>
    <s v="Expense"/>
    <s v="Line Item"/>
    <x v="0"/>
    <x v="111"/>
    <x v="111"/>
    <m/>
    <m/>
  </r>
  <r>
    <n v="2885"/>
    <s v="L.U.K."/>
    <s v="Expense"/>
    <s v="Line Item"/>
    <x v="0"/>
    <x v="112"/>
    <x v="112"/>
    <m/>
    <m/>
  </r>
  <r>
    <n v="2886"/>
    <s v="L.U.K."/>
    <s v="Expense"/>
    <s v="Line Item"/>
    <x v="0"/>
    <x v="113"/>
    <x v="113"/>
    <m/>
    <m/>
  </r>
  <r>
    <n v="2887"/>
    <s v="L.U.K."/>
    <s v="Expense"/>
    <s v="Line Item"/>
    <x v="0"/>
    <x v="114"/>
    <x v="114"/>
    <m/>
    <m/>
  </r>
  <r>
    <n v="2888"/>
    <s v="L.U.K."/>
    <s v="Expense"/>
    <s v="Line Item"/>
    <x v="0"/>
    <x v="115"/>
    <x v="115"/>
    <m/>
    <n v="1268"/>
  </r>
  <r>
    <n v="2889"/>
    <s v="L.U.K."/>
    <s v="Expense"/>
    <s v="Line Item"/>
    <x v="0"/>
    <x v="116"/>
    <x v="116"/>
    <m/>
    <m/>
  </r>
  <r>
    <n v="2890"/>
    <s v="L.U.K."/>
    <s v="Expense"/>
    <s v="Line Item"/>
    <x v="0"/>
    <x v="117"/>
    <x v="117"/>
    <m/>
    <m/>
  </r>
  <r>
    <n v="2891"/>
    <s v="L.U.K."/>
    <s v="Expense"/>
    <s v="Line Item"/>
    <x v="0"/>
    <x v="118"/>
    <x v="118"/>
    <m/>
    <m/>
  </r>
  <r>
    <n v="2892"/>
    <s v="L.U.K."/>
    <s v="Expense"/>
    <s v="Line Item"/>
    <x v="0"/>
    <x v="119"/>
    <x v="119"/>
    <m/>
    <m/>
  </r>
  <r>
    <n v="2893"/>
    <s v="L.U.K."/>
    <s v="Expense"/>
    <s v="Line Item"/>
    <x v="0"/>
    <x v="120"/>
    <x v="120"/>
    <m/>
    <n v="210"/>
  </r>
  <r>
    <n v="2894"/>
    <s v="L.U.K."/>
    <s v="Expense"/>
    <s v="Line Item"/>
    <x v="0"/>
    <x v="121"/>
    <x v="121"/>
    <m/>
    <m/>
  </r>
  <r>
    <n v="2895"/>
    <s v="L.U.K."/>
    <s v="Expense"/>
    <s v="Line Item"/>
    <x v="0"/>
    <x v="122"/>
    <x v="122"/>
    <m/>
    <m/>
  </r>
  <r>
    <n v="2896"/>
    <s v="L.U.K."/>
    <s v="Expense"/>
    <s v="Line Item"/>
    <x v="0"/>
    <x v="123"/>
    <x v="123"/>
    <m/>
    <m/>
  </r>
  <r>
    <n v="2897"/>
    <s v="L.U.K."/>
    <s v="Expense"/>
    <s v="Line Item"/>
    <x v="0"/>
    <x v="124"/>
    <x v="124"/>
    <m/>
    <n v="6273"/>
  </r>
  <r>
    <n v="2898"/>
    <s v="L.U.K."/>
    <s v="Expense"/>
    <s v="Line Item"/>
    <x v="0"/>
    <x v="125"/>
    <x v="125"/>
    <m/>
    <m/>
  </r>
  <r>
    <n v="2899"/>
    <s v="L.U.K."/>
    <s v="Expense"/>
    <s v="Line Item"/>
    <x v="0"/>
    <x v="126"/>
    <x v="126"/>
    <m/>
    <m/>
  </r>
  <r>
    <n v="2900"/>
    <s v="L.U.K."/>
    <s v="Expense"/>
    <s v="Total"/>
    <x v="0"/>
    <x v="127"/>
    <x v="127"/>
    <m/>
    <n v="7751"/>
  </r>
  <r>
    <n v="2901"/>
    <s v="L.U.K."/>
    <s v="Expense"/>
    <s v="Line Item"/>
    <x v="0"/>
    <x v="128"/>
    <x v="128"/>
    <m/>
    <m/>
  </r>
  <r>
    <n v="2902"/>
    <s v="L.U.K."/>
    <s v="Expense"/>
    <s v="Line Item"/>
    <x v="0"/>
    <x v="129"/>
    <x v="129"/>
    <m/>
    <m/>
  </r>
  <r>
    <n v="2903"/>
    <s v="L.U.K."/>
    <s v="Expense"/>
    <s v="Line Item"/>
    <x v="0"/>
    <x v="130"/>
    <x v="130"/>
    <m/>
    <m/>
  </r>
  <r>
    <n v="2904"/>
    <s v="L.U.K."/>
    <s v="Expense"/>
    <s v="Line Item"/>
    <x v="0"/>
    <x v="131"/>
    <x v="131"/>
    <m/>
    <m/>
  </r>
  <r>
    <n v="2905"/>
    <s v="L.U.K."/>
    <s v="Expense"/>
    <s v="Line Item"/>
    <x v="0"/>
    <x v="132"/>
    <x v="132"/>
    <m/>
    <m/>
  </r>
  <r>
    <n v="2906"/>
    <s v="L.U.K."/>
    <s v="Expense"/>
    <s v="Line Item"/>
    <x v="0"/>
    <x v="133"/>
    <x v="133"/>
    <m/>
    <m/>
  </r>
  <r>
    <n v="2907"/>
    <s v="L.U.K."/>
    <s v="Expense"/>
    <s v="Total"/>
    <x v="0"/>
    <x v="134"/>
    <x v="134"/>
    <m/>
    <n v="0"/>
  </r>
  <r>
    <n v="2908"/>
    <s v="L.U.K."/>
    <s v="Expense"/>
    <s v="Line Item"/>
    <x v="0"/>
    <x v="135"/>
    <x v="135"/>
    <m/>
    <n v="16715.065547636666"/>
  </r>
  <r>
    <n v="2909"/>
    <s v="L.U.K."/>
    <s v="Expense"/>
    <s v="Total"/>
    <x v="0"/>
    <x v="136"/>
    <x v="136"/>
    <m/>
    <n v="93535.065547636666"/>
  </r>
  <r>
    <n v="2910"/>
    <s v="L.U.K."/>
    <s v="Expense"/>
    <s v="Line Item"/>
    <x v="0"/>
    <x v="137"/>
    <x v="137"/>
    <m/>
    <m/>
  </r>
  <r>
    <n v="2911"/>
    <s v="L.U.K."/>
    <s v="Expense"/>
    <s v="Line Item"/>
    <x v="0"/>
    <x v="138"/>
    <x v="138"/>
    <m/>
    <m/>
  </r>
  <r>
    <n v="2912"/>
    <s v="L.U.K."/>
    <s v="Expense"/>
    <s v="Total"/>
    <x v="0"/>
    <x v="139"/>
    <x v="139"/>
    <m/>
    <n v="93535.065547636666"/>
  </r>
  <r>
    <n v="2913"/>
    <s v="L.U.K."/>
    <s v="Expense"/>
    <s v="Total"/>
    <x v="0"/>
    <x v="140"/>
    <x v="140"/>
    <m/>
    <n v="97403"/>
  </r>
  <r>
    <n v="2914"/>
    <s v="L.U.K."/>
    <s v="Expense"/>
    <s v="Line Item"/>
    <x v="0"/>
    <x v="141"/>
    <x v="141"/>
    <m/>
    <n v="3867.9344523633335"/>
  </r>
  <r>
    <n v="2915"/>
    <s v="L.U.K."/>
    <s v="Non-Reimbursable"/>
    <s v="Line Item"/>
    <x v="0"/>
    <x v="142"/>
    <x v="142"/>
    <m/>
    <m/>
  </r>
  <r>
    <n v="2916"/>
    <s v="L.U.K."/>
    <s v="Non-Reimbursable"/>
    <s v="Line Item"/>
    <x v="0"/>
    <x v="143"/>
    <x v="143"/>
    <m/>
    <m/>
  </r>
  <r>
    <n v="2917"/>
    <s v="L.U.K."/>
    <s v="Non-Reimbursable"/>
    <s v="Line Item"/>
    <x v="0"/>
    <x v="144"/>
    <x v="144"/>
    <m/>
    <m/>
  </r>
  <r>
    <n v="2918"/>
    <s v="L.U.K."/>
    <s v="Non-Reimbursable"/>
    <s v="Line Item"/>
    <x v="0"/>
    <x v="145"/>
    <x v="145"/>
    <m/>
    <m/>
  </r>
  <r>
    <n v="2919"/>
    <s v="L.U.K."/>
    <s v="Non-Reimbursable"/>
    <s v="Line Item"/>
    <x v="0"/>
    <x v="146"/>
    <x v="146"/>
    <m/>
    <m/>
  </r>
  <r>
    <n v="2920"/>
    <s v="L.U.K."/>
    <s v="Non-Reimbursable"/>
    <s v="Line Item"/>
    <x v="0"/>
    <x v="147"/>
    <x v="147"/>
    <m/>
    <m/>
  </r>
  <r>
    <n v="2921"/>
    <s v="L.U.K."/>
    <s v="Non-Reimbursable"/>
    <s v="Line Item"/>
    <x v="0"/>
    <x v="148"/>
    <x v="148"/>
    <m/>
    <m/>
  </r>
  <r>
    <n v="2922"/>
    <s v="L.U.K."/>
    <s v="Non-Reimbursable"/>
    <s v="Total"/>
    <x v="0"/>
    <x v="149"/>
    <x v="149"/>
    <m/>
    <n v="0"/>
  </r>
  <r>
    <n v="2923"/>
    <s v="L.U.K."/>
    <s v="Non-Reimbursable"/>
    <s v="Total"/>
    <x v="0"/>
    <x v="150"/>
    <x v="150"/>
    <m/>
    <n v="0"/>
  </r>
  <r>
    <n v="2924"/>
    <s v="L.U.K."/>
    <s v="Non-Reimbursable"/>
    <s v="Line Item"/>
    <x v="0"/>
    <x v="151"/>
    <x v="151"/>
    <m/>
    <n v="0"/>
  </r>
  <r>
    <n v="2925"/>
    <s v="L.U.K."/>
    <s v="Non-Reimbursable"/>
    <s v="Line Item"/>
    <x v="0"/>
    <x v="152"/>
    <x v="152"/>
    <m/>
    <m/>
  </r>
  <r>
    <n v="2926"/>
    <s v="L.U.K."/>
    <s v="Non-Reimbursable"/>
    <s v="Line Item"/>
    <x v="0"/>
    <x v="153"/>
    <x v="153"/>
    <m/>
    <n v="0"/>
  </r>
  <r>
    <m/>
    <s v="YWCA of Lowell"/>
    <s v="Revenue"/>
    <s v="Line Item"/>
    <x v="0"/>
    <x v="0"/>
    <x v="0"/>
    <m/>
    <m/>
  </r>
  <r>
    <m/>
    <s v="YWCA of Lowell"/>
    <s v="Revenue"/>
    <s v="Line Item"/>
    <x v="0"/>
    <x v="1"/>
    <x v="1"/>
    <m/>
    <m/>
  </r>
  <r>
    <m/>
    <s v="YWCA of Lowell"/>
    <s v="Revenue"/>
    <s v="Line Item"/>
    <x v="0"/>
    <x v="2"/>
    <x v="2"/>
    <m/>
    <m/>
  </r>
  <r>
    <m/>
    <s v="YWCA of Lowell"/>
    <s v="Revenue"/>
    <s v="Total"/>
    <x v="0"/>
    <x v="3"/>
    <x v="3"/>
    <m/>
    <n v="0"/>
  </r>
  <r>
    <m/>
    <s v="YWCA of Lowell"/>
    <s v="Revenue"/>
    <s v="Line Item"/>
    <x v="0"/>
    <x v="4"/>
    <x v="4"/>
    <m/>
    <m/>
  </r>
  <r>
    <m/>
    <s v="YWCA of Lowell"/>
    <s v="Revenue"/>
    <s v="Line Item"/>
    <x v="0"/>
    <x v="5"/>
    <x v="5"/>
    <m/>
    <m/>
  </r>
  <r>
    <m/>
    <s v="YWCA of Lowell"/>
    <s v="Revenue"/>
    <s v="Total"/>
    <x v="0"/>
    <x v="6"/>
    <x v="6"/>
    <m/>
    <n v="0"/>
  </r>
  <r>
    <m/>
    <s v="YWCA of Lowell"/>
    <s v="Revenue"/>
    <s v="Line Item"/>
    <x v="0"/>
    <x v="7"/>
    <x v="7"/>
    <m/>
    <m/>
  </r>
  <r>
    <m/>
    <s v="YWCA of Lowell"/>
    <s v="Revenue"/>
    <s v="Line Item"/>
    <x v="0"/>
    <x v="8"/>
    <x v="8"/>
    <m/>
    <m/>
  </r>
  <r>
    <m/>
    <s v="YWCA of Lowell"/>
    <s v="Revenue"/>
    <s v="Line Item"/>
    <x v="0"/>
    <x v="9"/>
    <x v="9"/>
    <m/>
    <m/>
  </r>
  <r>
    <m/>
    <s v="YWCA of Lowell"/>
    <s v="Revenue"/>
    <s v="Line Item"/>
    <x v="0"/>
    <x v="10"/>
    <x v="10"/>
    <m/>
    <n v="160861"/>
  </r>
  <r>
    <m/>
    <s v="YWCA of Lowell"/>
    <s v="Revenue"/>
    <s v="Line Item"/>
    <x v="0"/>
    <x v="11"/>
    <x v="11"/>
    <m/>
    <m/>
  </r>
  <r>
    <m/>
    <s v="YWCA of Lowell"/>
    <s v="Revenue"/>
    <s v="Line Item"/>
    <x v="0"/>
    <x v="12"/>
    <x v="12"/>
    <m/>
    <m/>
  </r>
  <r>
    <m/>
    <s v="YWCA of Lowell"/>
    <s v="Revenue"/>
    <s v="Line Item"/>
    <x v="0"/>
    <x v="13"/>
    <x v="13"/>
    <m/>
    <m/>
  </r>
  <r>
    <m/>
    <s v="YWCA of Lowell"/>
    <s v="Revenue"/>
    <s v="Line Item"/>
    <x v="0"/>
    <x v="14"/>
    <x v="14"/>
    <m/>
    <m/>
  </r>
  <r>
    <m/>
    <s v="YWCA of Lowell"/>
    <s v="Revenue"/>
    <s v="Line Item"/>
    <x v="0"/>
    <x v="15"/>
    <x v="15"/>
    <m/>
    <m/>
  </r>
  <r>
    <m/>
    <s v="YWCA of Lowell"/>
    <s v="Revenue"/>
    <s v="Line Item"/>
    <x v="0"/>
    <x v="16"/>
    <x v="16"/>
    <m/>
    <m/>
  </r>
  <r>
    <m/>
    <s v="YWCA of Lowell"/>
    <s v="Revenue"/>
    <s v="Line Item"/>
    <x v="0"/>
    <x v="17"/>
    <x v="17"/>
    <m/>
    <m/>
  </r>
  <r>
    <m/>
    <s v="YWCA of Lowell"/>
    <s v="Revenue"/>
    <s v="Line Item"/>
    <x v="0"/>
    <x v="18"/>
    <x v="18"/>
    <m/>
    <m/>
  </r>
  <r>
    <m/>
    <s v="YWCA of Lowell"/>
    <s v="Revenue"/>
    <s v="Line Item"/>
    <x v="0"/>
    <x v="19"/>
    <x v="19"/>
    <m/>
    <m/>
  </r>
  <r>
    <m/>
    <s v="YWCA of Lowell"/>
    <s v="Revenue"/>
    <s v="Line Item"/>
    <x v="0"/>
    <x v="20"/>
    <x v="20"/>
    <m/>
    <m/>
  </r>
  <r>
    <m/>
    <s v="YWCA of Lowell"/>
    <s v="Revenue"/>
    <s v="Line Item"/>
    <x v="0"/>
    <x v="21"/>
    <x v="21"/>
    <m/>
    <m/>
  </r>
  <r>
    <m/>
    <s v="YWCA of Lowell"/>
    <s v="Revenue"/>
    <s v="Line Item"/>
    <x v="0"/>
    <x v="22"/>
    <x v="22"/>
    <m/>
    <m/>
  </r>
  <r>
    <m/>
    <s v="YWCA of Lowell"/>
    <s v="Revenue"/>
    <s v="Line Item"/>
    <x v="0"/>
    <x v="23"/>
    <x v="23"/>
    <m/>
    <m/>
  </r>
  <r>
    <m/>
    <s v="YWCA of Lowell"/>
    <s v="Revenue"/>
    <s v="Line Item"/>
    <x v="0"/>
    <x v="24"/>
    <x v="24"/>
    <m/>
    <m/>
  </r>
  <r>
    <m/>
    <s v="YWCA of Lowell"/>
    <s v="Revenue"/>
    <s v="Line Item"/>
    <x v="0"/>
    <x v="25"/>
    <x v="25"/>
    <m/>
    <m/>
  </r>
  <r>
    <m/>
    <s v="YWCA of Lowell"/>
    <s v="Revenue"/>
    <s v="Line Item"/>
    <x v="0"/>
    <x v="26"/>
    <x v="26"/>
    <m/>
    <m/>
  </r>
  <r>
    <m/>
    <s v="YWCA of Lowell"/>
    <s v="Revenue"/>
    <s v="Line Item"/>
    <x v="0"/>
    <x v="27"/>
    <x v="27"/>
    <m/>
    <m/>
  </r>
  <r>
    <m/>
    <s v="YWCA of Lowell"/>
    <s v="Revenue"/>
    <s v="Line Item"/>
    <x v="0"/>
    <x v="28"/>
    <x v="28"/>
    <m/>
    <m/>
  </r>
  <r>
    <m/>
    <s v="YWCA of Lowell"/>
    <s v="Revenue"/>
    <s v="Line Item"/>
    <x v="0"/>
    <x v="29"/>
    <x v="29"/>
    <m/>
    <m/>
  </r>
  <r>
    <m/>
    <s v="YWCA of Lowell"/>
    <s v="Revenue"/>
    <s v="Line Item"/>
    <x v="0"/>
    <x v="30"/>
    <x v="30"/>
    <m/>
    <m/>
  </r>
  <r>
    <m/>
    <s v="YWCA of Lowell"/>
    <s v="Revenue"/>
    <s v="Line Item"/>
    <x v="0"/>
    <x v="31"/>
    <x v="31"/>
    <m/>
    <m/>
  </r>
  <r>
    <m/>
    <s v="YWCA of Lowell"/>
    <s v="Revenue"/>
    <s v="Line Item"/>
    <x v="0"/>
    <x v="32"/>
    <x v="32"/>
    <m/>
    <m/>
  </r>
  <r>
    <m/>
    <s v="YWCA of Lowell"/>
    <s v="Revenue"/>
    <s v="Line Item"/>
    <x v="0"/>
    <x v="33"/>
    <x v="33"/>
    <m/>
    <m/>
  </r>
  <r>
    <m/>
    <s v="YWCA of Lowell"/>
    <s v="Revenue"/>
    <s v="Line Item"/>
    <x v="0"/>
    <x v="34"/>
    <x v="34"/>
    <m/>
    <m/>
  </r>
  <r>
    <m/>
    <s v="YWCA of Lowell"/>
    <s v="Revenue"/>
    <s v="Line Item"/>
    <x v="0"/>
    <x v="35"/>
    <x v="35"/>
    <m/>
    <m/>
  </r>
  <r>
    <m/>
    <s v="YWCA of Lowell"/>
    <s v="Revenue"/>
    <s v="Line Item"/>
    <x v="0"/>
    <x v="36"/>
    <x v="36"/>
    <m/>
    <m/>
  </r>
  <r>
    <m/>
    <s v="YWCA of Lowell"/>
    <s v="Revenue"/>
    <s v="Line Item"/>
    <x v="0"/>
    <x v="37"/>
    <x v="37"/>
    <m/>
    <m/>
  </r>
  <r>
    <m/>
    <s v="YWCA of Lowell"/>
    <s v="Revenue"/>
    <s v="Line Item"/>
    <x v="0"/>
    <x v="38"/>
    <x v="38"/>
    <m/>
    <m/>
  </r>
  <r>
    <m/>
    <s v="YWCA of Lowell"/>
    <s v="Revenue"/>
    <s v="Line Item"/>
    <x v="0"/>
    <x v="39"/>
    <x v="39"/>
    <m/>
    <m/>
  </r>
  <r>
    <m/>
    <s v="YWCA of Lowell"/>
    <s v="Revenue"/>
    <s v="Line Item"/>
    <x v="0"/>
    <x v="40"/>
    <x v="40"/>
    <m/>
    <m/>
  </r>
  <r>
    <m/>
    <s v="YWCA of Lowell"/>
    <s v="Revenue"/>
    <s v="Line Item"/>
    <x v="0"/>
    <x v="41"/>
    <x v="41"/>
    <m/>
    <m/>
  </r>
  <r>
    <m/>
    <s v="YWCA of Lowell"/>
    <s v="Revenue"/>
    <s v="Total"/>
    <x v="0"/>
    <x v="42"/>
    <x v="42"/>
    <m/>
    <n v="160861"/>
  </r>
  <r>
    <m/>
    <s v="YWCA of Lowell"/>
    <s v="Revenue"/>
    <s v="Line Item"/>
    <x v="0"/>
    <x v="43"/>
    <x v="43"/>
    <m/>
    <m/>
  </r>
  <r>
    <m/>
    <s v="YWCA of Lowell"/>
    <s v="Revenue"/>
    <s v="Line Item"/>
    <x v="0"/>
    <x v="44"/>
    <x v="44"/>
    <m/>
    <m/>
  </r>
  <r>
    <m/>
    <s v="YWCA of Lowell"/>
    <s v="Revenue"/>
    <s v="Line Item"/>
    <x v="0"/>
    <x v="45"/>
    <x v="45"/>
    <m/>
    <m/>
  </r>
  <r>
    <m/>
    <s v="YWCA of Lowell"/>
    <s v="Revenue"/>
    <s v="Line Item"/>
    <x v="0"/>
    <x v="46"/>
    <x v="46"/>
    <m/>
    <m/>
  </r>
  <r>
    <m/>
    <s v="YWCA of Lowell"/>
    <s v="Revenue"/>
    <s v="Line Item"/>
    <x v="0"/>
    <x v="47"/>
    <x v="47"/>
    <m/>
    <m/>
  </r>
  <r>
    <m/>
    <s v="YWCA of Lowell"/>
    <s v="Revenue"/>
    <s v="Line Item"/>
    <x v="0"/>
    <x v="48"/>
    <x v="48"/>
    <m/>
    <m/>
  </r>
  <r>
    <m/>
    <s v="YWCA of Lowell"/>
    <s v="Revenue"/>
    <s v="Line Item"/>
    <x v="0"/>
    <x v="49"/>
    <x v="49"/>
    <m/>
    <m/>
  </r>
  <r>
    <m/>
    <s v="YWCA of Lowell"/>
    <s v="Revenue"/>
    <s v="Line Item"/>
    <x v="0"/>
    <x v="50"/>
    <x v="50"/>
    <m/>
    <m/>
  </r>
  <r>
    <m/>
    <s v="YWCA of Lowell"/>
    <s v="Revenue"/>
    <s v="Line Item"/>
    <x v="0"/>
    <x v="51"/>
    <x v="51"/>
    <m/>
    <m/>
  </r>
  <r>
    <m/>
    <s v="YWCA of Lowell"/>
    <s v="Revenue"/>
    <s v="Total"/>
    <x v="0"/>
    <x v="52"/>
    <x v="52"/>
    <m/>
    <n v="160861"/>
  </r>
  <r>
    <m/>
    <s v="YWCA of Lowell"/>
    <s v="Salary Expense"/>
    <s v="Line Item"/>
    <x v="1"/>
    <x v="53"/>
    <x v="53"/>
    <n v="1"/>
    <n v="40378"/>
  </r>
  <r>
    <m/>
    <s v="YWCA of Lowell"/>
    <s v="Salary Expense"/>
    <s v="Line Item"/>
    <x v="1"/>
    <x v="54"/>
    <x v="54"/>
    <m/>
    <m/>
  </r>
  <r>
    <m/>
    <s v="YWCA of Lowell"/>
    <s v="Salary Expense"/>
    <s v="Line Item"/>
    <x v="1"/>
    <x v="55"/>
    <x v="55"/>
    <m/>
    <m/>
  </r>
  <r>
    <m/>
    <s v="YWCA of Lowell"/>
    <s v="Salary Expense"/>
    <s v="Line Item"/>
    <x v="1"/>
    <x v="56"/>
    <x v="56"/>
    <m/>
    <m/>
  </r>
  <r>
    <m/>
    <s v="YWCA of Lowell"/>
    <s v="Salary Expense"/>
    <s v="Line Item"/>
    <x v="2"/>
    <x v="57"/>
    <x v="57"/>
    <m/>
    <m/>
  </r>
  <r>
    <m/>
    <s v="YWCA of Lowell"/>
    <s v="Salary Expense"/>
    <s v="Line Item"/>
    <x v="2"/>
    <x v="58"/>
    <x v="58"/>
    <m/>
    <m/>
  </r>
  <r>
    <m/>
    <s v="YWCA of Lowell"/>
    <s v="Salary Expense"/>
    <s v="Line Item"/>
    <x v="2"/>
    <x v="59"/>
    <x v="59"/>
    <m/>
    <m/>
  </r>
  <r>
    <m/>
    <s v="YWCA of Lowell"/>
    <s v="Salary Expense"/>
    <s v="Line Item"/>
    <x v="2"/>
    <x v="60"/>
    <x v="60"/>
    <m/>
    <m/>
  </r>
  <r>
    <m/>
    <s v="YWCA of Lowell"/>
    <s v="Salary Expense"/>
    <s v="Line Item"/>
    <x v="2"/>
    <x v="61"/>
    <x v="61"/>
    <m/>
    <m/>
  </r>
  <r>
    <m/>
    <s v="YWCA of Lowell"/>
    <s v="Salary Expense"/>
    <s v="Line Item"/>
    <x v="2"/>
    <x v="62"/>
    <x v="62"/>
    <m/>
    <m/>
  </r>
  <r>
    <m/>
    <s v="YWCA of Lowell"/>
    <s v="Salary Expense"/>
    <s v="Line Item"/>
    <x v="2"/>
    <x v="63"/>
    <x v="63"/>
    <m/>
    <m/>
  </r>
  <r>
    <m/>
    <s v="YWCA of Lowell"/>
    <s v="Salary Expense"/>
    <s v="Line Item"/>
    <x v="2"/>
    <x v="64"/>
    <x v="64"/>
    <m/>
    <m/>
  </r>
  <r>
    <m/>
    <s v="YWCA of Lowell"/>
    <s v="Salary Expense"/>
    <s v="Line Item"/>
    <x v="2"/>
    <x v="65"/>
    <x v="65"/>
    <m/>
    <m/>
  </r>
  <r>
    <m/>
    <s v="YWCA of Lowell"/>
    <s v="Salary Expense"/>
    <s v="Line Item"/>
    <x v="2"/>
    <x v="66"/>
    <x v="66"/>
    <m/>
    <m/>
  </r>
  <r>
    <m/>
    <s v="YWCA of Lowell"/>
    <s v="Salary Expense"/>
    <s v="Line Item"/>
    <x v="2"/>
    <x v="67"/>
    <x v="67"/>
    <m/>
    <m/>
  </r>
  <r>
    <m/>
    <s v="YWCA of Lowell"/>
    <s v="Salary Expense"/>
    <s v="Line Item"/>
    <x v="2"/>
    <x v="68"/>
    <x v="68"/>
    <m/>
    <m/>
  </r>
  <r>
    <m/>
    <s v="YWCA of Lowell"/>
    <s v="Salary Expense"/>
    <s v="Line Item"/>
    <x v="2"/>
    <x v="69"/>
    <x v="69"/>
    <m/>
    <m/>
  </r>
  <r>
    <m/>
    <s v="YWCA of Lowell"/>
    <s v="Salary Expense"/>
    <s v="Line Item"/>
    <x v="2"/>
    <x v="70"/>
    <x v="70"/>
    <m/>
    <m/>
  </r>
  <r>
    <m/>
    <s v="YWCA of Lowell"/>
    <s v="Salary Expense"/>
    <s v="Line Item"/>
    <x v="2"/>
    <x v="71"/>
    <x v="71"/>
    <m/>
    <m/>
  </r>
  <r>
    <m/>
    <s v="YWCA of Lowell"/>
    <s v="Salary Expense"/>
    <s v="Line Item"/>
    <x v="2"/>
    <x v="72"/>
    <x v="72"/>
    <m/>
    <m/>
  </r>
  <r>
    <m/>
    <s v="YWCA of Lowell"/>
    <s v="Salary Expense"/>
    <s v="Line Item"/>
    <x v="2"/>
    <x v="73"/>
    <x v="73"/>
    <m/>
    <m/>
  </r>
  <r>
    <m/>
    <s v="YWCA of Lowell"/>
    <s v="Salary Expense"/>
    <s v="Line Item"/>
    <x v="2"/>
    <x v="74"/>
    <x v="74"/>
    <m/>
    <m/>
  </r>
  <r>
    <m/>
    <s v="YWCA of Lowell"/>
    <s v="Salary Expense"/>
    <s v="Line Item"/>
    <x v="2"/>
    <x v="75"/>
    <x v="75"/>
    <m/>
    <m/>
  </r>
  <r>
    <m/>
    <s v="YWCA of Lowell"/>
    <s v="Salary Expense"/>
    <s v="Line Item"/>
    <x v="2"/>
    <x v="76"/>
    <x v="76"/>
    <m/>
    <m/>
  </r>
  <r>
    <m/>
    <s v="YWCA of Lowell"/>
    <s v="Salary Expense"/>
    <s v="Line Item"/>
    <x v="2"/>
    <x v="77"/>
    <x v="77"/>
    <m/>
    <m/>
  </r>
  <r>
    <m/>
    <s v="YWCA of Lowell"/>
    <s v="Salary Expense"/>
    <s v="Line Item"/>
    <x v="2"/>
    <x v="78"/>
    <x v="78"/>
    <m/>
    <m/>
  </r>
  <r>
    <m/>
    <s v="YWCA of Lowell"/>
    <s v="Salary Expense"/>
    <s v="Line Item"/>
    <x v="2"/>
    <x v="79"/>
    <x v="79"/>
    <m/>
    <m/>
  </r>
  <r>
    <m/>
    <s v="YWCA of Lowell"/>
    <s v="Salary Expense"/>
    <s v="Line Item"/>
    <x v="2"/>
    <x v="80"/>
    <x v="80"/>
    <n v="1"/>
    <n v="31101"/>
  </r>
  <r>
    <m/>
    <s v="YWCA of Lowell"/>
    <s v="Salary Expense"/>
    <s v="Line Item"/>
    <x v="2"/>
    <x v="81"/>
    <x v="81"/>
    <m/>
    <m/>
  </r>
  <r>
    <m/>
    <s v="YWCA of Lowell"/>
    <s v="Salary Expense"/>
    <s v="Line Item"/>
    <x v="2"/>
    <x v="82"/>
    <x v="82"/>
    <m/>
    <m/>
  </r>
  <r>
    <m/>
    <s v="YWCA of Lowell"/>
    <s v="Salary Expense"/>
    <s v="Line Item"/>
    <x v="2"/>
    <x v="83"/>
    <x v="83"/>
    <m/>
    <m/>
  </r>
  <r>
    <m/>
    <s v="YWCA of Lowell"/>
    <s v="Salary Expense"/>
    <s v="Line Item"/>
    <x v="2"/>
    <x v="84"/>
    <x v="84"/>
    <m/>
    <m/>
  </r>
  <r>
    <m/>
    <s v="YWCA of Lowell"/>
    <s v="Salary Expense"/>
    <s v="Line Item"/>
    <x v="2"/>
    <x v="85"/>
    <x v="85"/>
    <n v="1"/>
    <n v="23563"/>
  </r>
  <r>
    <m/>
    <s v="YWCA of Lowell"/>
    <s v="Salary Expense"/>
    <s v="Line Item"/>
    <x v="2"/>
    <x v="86"/>
    <x v="86"/>
    <m/>
    <m/>
  </r>
  <r>
    <m/>
    <s v="YWCA of Lowell"/>
    <s v="Salary Expense"/>
    <s v="Line Item"/>
    <x v="3"/>
    <x v="87"/>
    <x v="87"/>
    <m/>
    <m/>
  </r>
  <r>
    <m/>
    <s v="YWCA of Lowell"/>
    <s v="Salary Expense"/>
    <s v="Line Item"/>
    <x v="3"/>
    <x v="88"/>
    <x v="88"/>
    <m/>
    <m/>
  </r>
  <r>
    <m/>
    <s v="YWCA of Lowell"/>
    <s v="Salary Expense"/>
    <s v="Line Item"/>
    <x v="3"/>
    <x v="89"/>
    <x v="89"/>
    <m/>
    <m/>
  </r>
  <r>
    <m/>
    <s v="YWCA of Lowell"/>
    <s v="Salary Expense"/>
    <s v="Line Item"/>
    <x v="0"/>
    <x v="90"/>
    <x v="90"/>
    <s v="XXXXXX"/>
    <m/>
  </r>
  <r>
    <m/>
    <s v="YWCA of Lowell"/>
    <s v="Salary Expense"/>
    <s v="Total"/>
    <x v="0"/>
    <x v="91"/>
    <x v="91"/>
    <n v="3"/>
    <n v="95042"/>
  </r>
  <r>
    <m/>
    <s v="YWCA of Lowell"/>
    <s v="Expense"/>
    <s v="Total"/>
    <x v="0"/>
    <x v="92"/>
    <x v="92"/>
    <m/>
    <n v="95042"/>
  </r>
  <r>
    <m/>
    <s v="YWCA of Lowell"/>
    <s v="Expense"/>
    <s v="Line Item"/>
    <x v="0"/>
    <x v="93"/>
    <x v="93"/>
    <m/>
    <n v="11328"/>
  </r>
  <r>
    <m/>
    <s v="YWCA of Lowell"/>
    <s v="Expense"/>
    <s v="Line Item"/>
    <x v="0"/>
    <x v="94"/>
    <x v="94"/>
    <m/>
    <m/>
  </r>
  <r>
    <m/>
    <s v="YWCA of Lowell"/>
    <s v="Expense"/>
    <s v="Line Item"/>
    <x v="0"/>
    <x v="95"/>
    <x v="95"/>
    <m/>
    <m/>
  </r>
  <r>
    <m/>
    <s v="YWCA of Lowell"/>
    <s v="Expense"/>
    <s v="Line Item"/>
    <x v="0"/>
    <x v="96"/>
    <x v="96"/>
    <m/>
    <m/>
  </r>
  <r>
    <m/>
    <s v="YWCA of Lowell"/>
    <s v="Expense"/>
    <s v="Total"/>
    <x v="0"/>
    <x v="97"/>
    <x v="97"/>
    <m/>
    <n v="11328"/>
  </r>
  <r>
    <m/>
    <s v="YWCA of Lowell"/>
    <s v="Expense"/>
    <s v="Line Item"/>
    <x v="0"/>
    <x v="98"/>
    <x v="98"/>
    <m/>
    <m/>
  </r>
  <r>
    <m/>
    <s v="YWCA of Lowell"/>
    <s v="Expense"/>
    <s v="Total"/>
    <x v="0"/>
    <x v="99"/>
    <x v="99"/>
    <m/>
    <n v="106370"/>
  </r>
  <r>
    <m/>
    <s v="YWCA of Lowell"/>
    <s v="Expense"/>
    <s v="Line Item"/>
    <x v="0"/>
    <x v="100"/>
    <x v="100"/>
    <m/>
    <n v="8153"/>
  </r>
  <r>
    <m/>
    <s v="YWCA of Lowell"/>
    <s v="Expense"/>
    <s v="Line Item"/>
    <x v="0"/>
    <x v="101"/>
    <x v="101"/>
    <m/>
    <n v="12697"/>
  </r>
  <r>
    <m/>
    <s v="YWCA of Lowell"/>
    <s v="Expense"/>
    <s v="Line Item"/>
    <x v="0"/>
    <x v="102"/>
    <x v="102"/>
    <m/>
    <m/>
  </r>
  <r>
    <m/>
    <s v="YWCA of Lowell"/>
    <s v="Expense"/>
    <s v="Total"/>
    <x v="0"/>
    <x v="103"/>
    <x v="103"/>
    <m/>
    <n v="127220"/>
  </r>
  <r>
    <m/>
    <s v="YWCA of Lowell"/>
    <s v="Expense"/>
    <s v="Line Item"/>
    <x v="0"/>
    <x v="104"/>
    <x v="104"/>
    <m/>
    <n v="223"/>
  </r>
  <r>
    <m/>
    <s v="YWCA of Lowell"/>
    <s v="Expense"/>
    <s v="Line Item"/>
    <x v="0"/>
    <x v="105"/>
    <x v="105"/>
    <m/>
    <n v="63"/>
  </r>
  <r>
    <m/>
    <s v="YWCA of Lowell"/>
    <s v="Expense"/>
    <s v="Line Item"/>
    <x v="0"/>
    <x v="106"/>
    <x v="106"/>
    <m/>
    <n v="11042"/>
  </r>
  <r>
    <m/>
    <s v="YWCA of Lowell"/>
    <s v="Expense"/>
    <s v="Line Item"/>
    <x v="0"/>
    <x v="107"/>
    <x v="107"/>
    <m/>
    <n v="2803"/>
  </r>
  <r>
    <m/>
    <s v="YWCA of Lowell"/>
    <s v="Expense"/>
    <s v="Total"/>
    <x v="0"/>
    <x v="108"/>
    <x v="108"/>
    <m/>
    <n v="14131"/>
  </r>
  <r>
    <m/>
    <s v="YWCA of Lowell"/>
    <s v="Expense"/>
    <s v="Line Item"/>
    <x v="0"/>
    <x v="109"/>
    <x v="109"/>
    <m/>
    <m/>
  </r>
  <r>
    <m/>
    <s v="YWCA of Lowell"/>
    <s v="Expense"/>
    <s v="Line Item"/>
    <x v="0"/>
    <x v="110"/>
    <x v="110"/>
    <m/>
    <m/>
  </r>
  <r>
    <m/>
    <s v="YWCA of Lowell"/>
    <s v="Expense"/>
    <s v="Line Item"/>
    <x v="0"/>
    <x v="111"/>
    <x v="111"/>
    <m/>
    <m/>
  </r>
  <r>
    <m/>
    <s v="YWCA of Lowell"/>
    <s v="Expense"/>
    <s v="Line Item"/>
    <x v="0"/>
    <x v="112"/>
    <x v="112"/>
    <m/>
    <m/>
  </r>
  <r>
    <m/>
    <s v="YWCA of Lowell"/>
    <s v="Expense"/>
    <s v="Line Item"/>
    <x v="0"/>
    <x v="113"/>
    <x v="113"/>
    <m/>
    <n v="805"/>
  </r>
  <r>
    <m/>
    <s v="YWCA of Lowell"/>
    <s v="Expense"/>
    <s v="Line Item"/>
    <x v="0"/>
    <x v="114"/>
    <x v="114"/>
    <m/>
    <m/>
  </r>
  <r>
    <m/>
    <s v="YWCA of Lowell"/>
    <s v="Expense"/>
    <s v="Line Item"/>
    <x v="0"/>
    <x v="115"/>
    <x v="115"/>
    <m/>
    <n v="2542"/>
  </r>
  <r>
    <m/>
    <s v="YWCA of Lowell"/>
    <s v="Expense"/>
    <s v="Line Item"/>
    <x v="0"/>
    <x v="116"/>
    <x v="116"/>
    <m/>
    <n v="5905"/>
  </r>
  <r>
    <m/>
    <s v="YWCA of Lowell"/>
    <s v="Expense"/>
    <s v="Line Item"/>
    <x v="0"/>
    <x v="117"/>
    <x v="117"/>
    <m/>
    <m/>
  </r>
  <r>
    <m/>
    <s v="YWCA of Lowell"/>
    <s v="Expense"/>
    <s v="Line Item"/>
    <x v="0"/>
    <x v="118"/>
    <x v="118"/>
    <m/>
    <m/>
  </r>
  <r>
    <m/>
    <s v="YWCA of Lowell"/>
    <s v="Expense"/>
    <s v="Line Item"/>
    <x v="0"/>
    <x v="119"/>
    <x v="119"/>
    <m/>
    <m/>
  </r>
  <r>
    <m/>
    <s v="YWCA of Lowell"/>
    <s v="Expense"/>
    <s v="Line Item"/>
    <x v="0"/>
    <x v="120"/>
    <x v="120"/>
    <m/>
    <m/>
  </r>
  <r>
    <m/>
    <s v="YWCA of Lowell"/>
    <s v="Expense"/>
    <s v="Line Item"/>
    <x v="0"/>
    <x v="121"/>
    <x v="121"/>
    <m/>
    <m/>
  </r>
  <r>
    <m/>
    <s v="YWCA of Lowell"/>
    <s v="Expense"/>
    <s v="Line Item"/>
    <x v="0"/>
    <x v="122"/>
    <x v="122"/>
    <m/>
    <m/>
  </r>
  <r>
    <m/>
    <s v="YWCA of Lowell"/>
    <s v="Expense"/>
    <s v="Line Item"/>
    <x v="0"/>
    <x v="123"/>
    <x v="123"/>
    <m/>
    <m/>
  </r>
  <r>
    <m/>
    <s v="YWCA of Lowell"/>
    <s v="Expense"/>
    <s v="Line Item"/>
    <x v="0"/>
    <x v="124"/>
    <x v="124"/>
    <m/>
    <n v="14849"/>
  </r>
  <r>
    <m/>
    <s v="YWCA of Lowell"/>
    <s v="Expense"/>
    <s v="Line Item"/>
    <x v="0"/>
    <x v="125"/>
    <x v="125"/>
    <m/>
    <m/>
  </r>
  <r>
    <m/>
    <s v="YWCA of Lowell"/>
    <s v="Expense"/>
    <s v="Line Item"/>
    <x v="0"/>
    <x v="126"/>
    <x v="126"/>
    <m/>
    <m/>
  </r>
  <r>
    <m/>
    <s v="YWCA of Lowell"/>
    <s v="Expense"/>
    <s v="Total"/>
    <x v="0"/>
    <x v="127"/>
    <x v="127"/>
    <m/>
    <n v="24101"/>
  </r>
  <r>
    <m/>
    <s v="YWCA of Lowell"/>
    <s v="Expense"/>
    <s v="Line Item"/>
    <x v="0"/>
    <x v="128"/>
    <x v="128"/>
    <m/>
    <n v="1748"/>
  </r>
  <r>
    <m/>
    <s v="YWCA of Lowell"/>
    <s v="Expense"/>
    <s v="Line Item"/>
    <x v="0"/>
    <x v="129"/>
    <x v="129"/>
    <m/>
    <m/>
  </r>
  <r>
    <m/>
    <s v="YWCA of Lowell"/>
    <s v="Expense"/>
    <s v="Line Item"/>
    <x v="0"/>
    <x v="130"/>
    <x v="130"/>
    <m/>
    <m/>
  </r>
  <r>
    <m/>
    <s v="YWCA of Lowell"/>
    <s v="Expense"/>
    <s v="Line Item"/>
    <x v="0"/>
    <x v="131"/>
    <x v="131"/>
    <m/>
    <m/>
  </r>
  <r>
    <m/>
    <s v="YWCA of Lowell"/>
    <s v="Expense"/>
    <s v="Line Item"/>
    <x v="0"/>
    <x v="132"/>
    <x v="132"/>
    <m/>
    <m/>
  </r>
  <r>
    <m/>
    <s v="YWCA of Lowell"/>
    <s v="Expense"/>
    <s v="Line Item"/>
    <x v="0"/>
    <x v="133"/>
    <x v="133"/>
    <m/>
    <m/>
  </r>
  <r>
    <m/>
    <s v="YWCA of Lowell"/>
    <s v="Expense"/>
    <s v="Total"/>
    <x v="0"/>
    <x v="134"/>
    <x v="134"/>
    <m/>
    <n v="1748"/>
  </r>
  <r>
    <m/>
    <s v="YWCA of Lowell"/>
    <s v="Expense"/>
    <s v="Line Item"/>
    <x v="0"/>
    <x v="135"/>
    <x v="135"/>
    <m/>
    <n v="12411.919013776067"/>
  </r>
  <r>
    <m/>
    <s v="YWCA of Lowell"/>
    <s v="Expense"/>
    <s v="Total"/>
    <x v="0"/>
    <x v="136"/>
    <x v="136"/>
    <m/>
    <n v="179611.91901377606"/>
  </r>
  <r>
    <m/>
    <s v="YWCA of Lowell"/>
    <s v="Expense"/>
    <s v="Line Item"/>
    <x v="0"/>
    <x v="137"/>
    <x v="137"/>
    <m/>
    <m/>
  </r>
  <r>
    <m/>
    <s v="YWCA of Lowell"/>
    <s v="Expense"/>
    <s v="Line Item"/>
    <x v="0"/>
    <x v="138"/>
    <x v="138"/>
    <m/>
    <m/>
  </r>
  <r>
    <m/>
    <s v="YWCA of Lowell"/>
    <s v="Expense"/>
    <s v="Total"/>
    <x v="0"/>
    <x v="139"/>
    <x v="139"/>
    <m/>
    <n v="179611.91901377606"/>
  </r>
  <r>
    <m/>
    <s v="YWCA of Lowell"/>
    <s v="Expense"/>
    <s v="Total"/>
    <x v="0"/>
    <x v="140"/>
    <x v="140"/>
    <m/>
    <n v="160861"/>
  </r>
  <r>
    <m/>
    <s v="YWCA of Lowell"/>
    <s v="Expense"/>
    <s v="Line Item"/>
    <x v="0"/>
    <x v="141"/>
    <x v="141"/>
    <m/>
    <n v="-18750.91901377606"/>
  </r>
  <r>
    <m/>
    <s v="YWCA of Lowell"/>
    <s v="Non-Reimbursable"/>
    <s v="Line Item"/>
    <x v="0"/>
    <x v="142"/>
    <x v="142"/>
    <m/>
    <m/>
  </r>
  <r>
    <m/>
    <s v="YWCA of Lowell"/>
    <s v="Non-Reimbursable"/>
    <s v="Line Item"/>
    <x v="0"/>
    <x v="143"/>
    <x v="143"/>
    <m/>
    <m/>
  </r>
  <r>
    <m/>
    <s v="YWCA of Lowell"/>
    <s v="Non-Reimbursable"/>
    <s v="Line Item"/>
    <x v="0"/>
    <x v="144"/>
    <x v="144"/>
    <m/>
    <m/>
  </r>
  <r>
    <m/>
    <s v="YWCA of Lowell"/>
    <s v="Non-Reimbursable"/>
    <s v="Line Item"/>
    <x v="0"/>
    <x v="145"/>
    <x v="145"/>
    <m/>
    <m/>
  </r>
  <r>
    <m/>
    <s v="YWCA of Lowell"/>
    <s v="Non-Reimbursable"/>
    <s v="Line Item"/>
    <x v="0"/>
    <x v="146"/>
    <x v="146"/>
    <m/>
    <m/>
  </r>
  <r>
    <m/>
    <s v="YWCA of Lowell"/>
    <s v="Non-Reimbursable"/>
    <s v="Line Item"/>
    <x v="0"/>
    <x v="147"/>
    <x v="147"/>
    <m/>
    <m/>
  </r>
  <r>
    <m/>
    <s v="YWCA of Lowell"/>
    <s v="Non-Reimbursable"/>
    <s v="Line Item"/>
    <x v="0"/>
    <x v="148"/>
    <x v="148"/>
    <m/>
    <m/>
  </r>
  <r>
    <m/>
    <s v="YWCA of Lowell"/>
    <s v="Non-Reimbursable"/>
    <s v="Total"/>
    <x v="0"/>
    <x v="149"/>
    <x v="149"/>
    <m/>
    <n v="0"/>
  </r>
  <r>
    <m/>
    <s v="YWCA of Lowell"/>
    <s v="Non-Reimbursable"/>
    <s v="Total"/>
    <x v="0"/>
    <x v="150"/>
    <x v="150"/>
    <m/>
    <n v="0"/>
  </r>
  <r>
    <m/>
    <s v="YWCA of Lowell"/>
    <s v="Non-Reimbursable"/>
    <s v="Line Item"/>
    <x v="0"/>
    <x v="151"/>
    <x v="151"/>
    <m/>
    <n v="0"/>
  </r>
  <r>
    <m/>
    <s v="YWCA of Lowell"/>
    <s v="Non-Reimbursable"/>
    <s v="Line Item"/>
    <x v="0"/>
    <x v="152"/>
    <x v="152"/>
    <m/>
    <m/>
  </r>
  <r>
    <m/>
    <s v="YWCA of Lowell"/>
    <s v="Non-Reimbursable"/>
    <s v="Line Item"/>
    <x v="0"/>
    <x v="153"/>
    <x v="153"/>
    <m/>
    <n v="0"/>
  </r>
  <r>
    <n v="2927"/>
    <s v="Child &amp; Family Services"/>
    <s v="Revenue"/>
    <s v="Line Item"/>
    <x v="0"/>
    <x v="0"/>
    <x v="0"/>
    <m/>
    <n v="692"/>
  </r>
  <r>
    <n v="2928"/>
    <s v="Child &amp; Family Services"/>
    <s v="Revenue"/>
    <s v="Line Item"/>
    <x v="0"/>
    <x v="1"/>
    <x v="1"/>
    <m/>
    <m/>
  </r>
  <r>
    <n v="2929"/>
    <s v="Child &amp; Family Services"/>
    <s v="Revenue"/>
    <s v="Line Item"/>
    <x v="0"/>
    <x v="2"/>
    <x v="2"/>
    <m/>
    <m/>
  </r>
  <r>
    <n v="2930"/>
    <s v="Child &amp; Family Services"/>
    <s v="Revenue"/>
    <s v="Total"/>
    <x v="0"/>
    <x v="3"/>
    <x v="3"/>
    <m/>
    <n v="692"/>
  </r>
  <r>
    <n v="2931"/>
    <s v="Child &amp; Family Services"/>
    <s v="Revenue"/>
    <s v="Line Item"/>
    <x v="0"/>
    <x v="4"/>
    <x v="4"/>
    <m/>
    <m/>
  </r>
  <r>
    <n v="2932"/>
    <s v="Child &amp; Family Services"/>
    <s v="Revenue"/>
    <s v="Line Item"/>
    <x v="0"/>
    <x v="5"/>
    <x v="5"/>
    <m/>
    <m/>
  </r>
  <r>
    <n v="2933"/>
    <s v="Child &amp; Family Services"/>
    <s v="Revenue"/>
    <s v="Total"/>
    <x v="0"/>
    <x v="6"/>
    <x v="6"/>
    <m/>
    <n v="0"/>
  </r>
  <r>
    <n v="2934"/>
    <s v="Child &amp; Family Services"/>
    <s v="Revenue"/>
    <s v="Line Item"/>
    <x v="0"/>
    <x v="7"/>
    <x v="7"/>
    <m/>
    <m/>
  </r>
  <r>
    <n v="2935"/>
    <s v="Child &amp; Family Services"/>
    <s v="Revenue"/>
    <s v="Line Item"/>
    <x v="0"/>
    <x v="8"/>
    <x v="8"/>
    <m/>
    <m/>
  </r>
  <r>
    <n v="2936"/>
    <s v="Child &amp; Family Services"/>
    <s v="Revenue"/>
    <s v="Line Item"/>
    <x v="0"/>
    <x v="9"/>
    <x v="9"/>
    <m/>
    <m/>
  </r>
  <r>
    <n v="2937"/>
    <s v="Child &amp; Family Services"/>
    <s v="Revenue"/>
    <s v="Line Item"/>
    <x v="0"/>
    <x v="10"/>
    <x v="10"/>
    <m/>
    <n v="269431"/>
  </r>
  <r>
    <n v="2938"/>
    <s v="Child &amp; Family Services"/>
    <s v="Revenue"/>
    <s v="Line Item"/>
    <x v="0"/>
    <x v="11"/>
    <x v="11"/>
    <m/>
    <m/>
  </r>
  <r>
    <n v="2939"/>
    <s v="Child &amp; Family Services"/>
    <s v="Revenue"/>
    <s v="Line Item"/>
    <x v="0"/>
    <x v="12"/>
    <x v="12"/>
    <m/>
    <m/>
  </r>
  <r>
    <n v="2940"/>
    <s v="Child &amp; Family Services"/>
    <s v="Revenue"/>
    <s v="Line Item"/>
    <x v="0"/>
    <x v="13"/>
    <x v="13"/>
    <m/>
    <m/>
  </r>
  <r>
    <n v="2941"/>
    <s v="Child &amp; Family Services"/>
    <s v="Revenue"/>
    <s v="Line Item"/>
    <x v="0"/>
    <x v="14"/>
    <x v="14"/>
    <m/>
    <m/>
  </r>
  <r>
    <n v="2942"/>
    <s v="Child &amp; Family Services"/>
    <s v="Revenue"/>
    <s v="Line Item"/>
    <x v="0"/>
    <x v="15"/>
    <x v="15"/>
    <m/>
    <m/>
  </r>
  <r>
    <n v="2943"/>
    <s v="Child &amp; Family Services"/>
    <s v="Revenue"/>
    <s v="Line Item"/>
    <x v="0"/>
    <x v="16"/>
    <x v="16"/>
    <m/>
    <m/>
  </r>
  <r>
    <n v="2944"/>
    <s v="Child &amp; Family Services"/>
    <s v="Revenue"/>
    <s v="Line Item"/>
    <x v="0"/>
    <x v="17"/>
    <x v="17"/>
    <m/>
    <m/>
  </r>
  <r>
    <n v="2945"/>
    <s v="Child &amp; Family Services"/>
    <s v="Revenue"/>
    <s v="Line Item"/>
    <x v="0"/>
    <x v="18"/>
    <x v="18"/>
    <m/>
    <m/>
  </r>
  <r>
    <n v="2946"/>
    <s v="Child &amp; Family Services"/>
    <s v="Revenue"/>
    <s v="Line Item"/>
    <x v="0"/>
    <x v="19"/>
    <x v="19"/>
    <m/>
    <m/>
  </r>
  <r>
    <n v="2947"/>
    <s v="Child &amp; Family Services"/>
    <s v="Revenue"/>
    <s v="Line Item"/>
    <x v="0"/>
    <x v="20"/>
    <x v="20"/>
    <m/>
    <m/>
  </r>
  <r>
    <n v="2948"/>
    <s v="Child &amp; Family Services"/>
    <s v="Revenue"/>
    <s v="Line Item"/>
    <x v="0"/>
    <x v="21"/>
    <x v="21"/>
    <m/>
    <m/>
  </r>
  <r>
    <n v="2949"/>
    <s v="Child &amp; Family Services"/>
    <s v="Revenue"/>
    <s v="Line Item"/>
    <x v="0"/>
    <x v="22"/>
    <x v="22"/>
    <m/>
    <m/>
  </r>
  <r>
    <n v="2950"/>
    <s v="Child &amp; Family Services"/>
    <s v="Revenue"/>
    <s v="Line Item"/>
    <x v="0"/>
    <x v="23"/>
    <x v="23"/>
    <m/>
    <m/>
  </r>
  <r>
    <n v="2951"/>
    <s v="Child &amp; Family Services"/>
    <s v="Revenue"/>
    <s v="Line Item"/>
    <x v="0"/>
    <x v="24"/>
    <x v="24"/>
    <m/>
    <m/>
  </r>
  <r>
    <n v="2952"/>
    <s v="Child &amp; Family Services"/>
    <s v="Revenue"/>
    <s v="Line Item"/>
    <x v="0"/>
    <x v="25"/>
    <x v="25"/>
    <m/>
    <m/>
  </r>
  <r>
    <n v="2953"/>
    <s v="Child &amp; Family Services"/>
    <s v="Revenue"/>
    <s v="Line Item"/>
    <x v="0"/>
    <x v="26"/>
    <x v="26"/>
    <m/>
    <m/>
  </r>
  <r>
    <n v="2954"/>
    <s v="Child &amp; Family Services"/>
    <s v="Revenue"/>
    <s v="Line Item"/>
    <x v="0"/>
    <x v="27"/>
    <x v="27"/>
    <m/>
    <m/>
  </r>
  <r>
    <n v="2955"/>
    <s v="Child &amp; Family Services"/>
    <s v="Revenue"/>
    <s v="Line Item"/>
    <x v="0"/>
    <x v="28"/>
    <x v="28"/>
    <m/>
    <n v="2061"/>
  </r>
  <r>
    <n v="2956"/>
    <s v="Child &amp; Family Services"/>
    <s v="Revenue"/>
    <s v="Line Item"/>
    <x v="0"/>
    <x v="29"/>
    <x v="29"/>
    <m/>
    <m/>
  </r>
  <r>
    <n v="2957"/>
    <s v="Child &amp; Family Services"/>
    <s v="Revenue"/>
    <s v="Line Item"/>
    <x v="0"/>
    <x v="30"/>
    <x v="30"/>
    <m/>
    <m/>
  </r>
  <r>
    <n v="2958"/>
    <s v="Child &amp; Family Services"/>
    <s v="Revenue"/>
    <s v="Line Item"/>
    <x v="0"/>
    <x v="31"/>
    <x v="31"/>
    <m/>
    <m/>
  </r>
  <r>
    <n v="2959"/>
    <s v="Child &amp; Family Services"/>
    <s v="Revenue"/>
    <s v="Line Item"/>
    <x v="0"/>
    <x v="32"/>
    <x v="32"/>
    <m/>
    <m/>
  </r>
  <r>
    <n v="2960"/>
    <s v="Child &amp; Family Services"/>
    <s v="Revenue"/>
    <s v="Line Item"/>
    <x v="0"/>
    <x v="33"/>
    <x v="33"/>
    <m/>
    <m/>
  </r>
  <r>
    <n v="2961"/>
    <s v="Child &amp; Family Services"/>
    <s v="Revenue"/>
    <s v="Line Item"/>
    <x v="0"/>
    <x v="34"/>
    <x v="34"/>
    <m/>
    <m/>
  </r>
  <r>
    <n v="2962"/>
    <s v="Child &amp; Family Services"/>
    <s v="Revenue"/>
    <s v="Line Item"/>
    <x v="0"/>
    <x v="35"/>
    <x v="35"/>
    <m/>
    <m/>
  </r>
  <r>
    <n v="2963"/>
    <s v="Child &amp; Family Services"/>
    <s v="Revenue"/>
    <s v="Line Item"/>
    <x v="0"/>
    <x v="36"/>
    <x v="36"/>
    <m/>
    <m/>
  </r>
  <r>
    <n v="2964"/>
    <s v="Child &amp; Family Services"/>
    <s v="Revenue"/>
    <s v="Line Item"/>
    <x v="0"/>
    <x v="37"/>
    <x v="37"/>
    <m/>
    <m/>
  </r>
  <r>
    <n v="2965"/>
    <s v="Child &amp; Family Services"/>
    <s v="Revenue"/>
    <s v="Line Item"/>
    <x v="0"/>
    <x v="38"/>
    <x v="38"/>
    <m/>
    <m/>
  </r>
  <r>
    <n v="2966"/>
    <s v="Child &amp; Family Services"/>
    <s v="Revenue"/>
    <s v="Line Item"/>
    <x v="0"/>
    <x v="39"/>
    <x v="39"/>
    <m/>
    <m/>
  </r>
  <r>
    <n v="2967"/>
    <s v="Child &amp; Family Services"/>
    <s v="Revenue"/>
    <s v="Line Item"/>
    <x v="0"/>
    <x v="40"/>
    <x v="40"/>
    <m/>
    <m/>
  </r>
  <r>
    <n v="2968"/>
    <s v="Child &amp; Family Services"/>
    <s v="Revenue"/>
    <s v="Line Item"/>
    <x v="0"/>
    <x v="41"/>
    <x v="41"/>
    <m/>
    <m/>
  </r>
  <r>
    <n v="2969"/>
    <s v="Child &amp; Family Services"/>
    <s v="Revenue"/>
    <s v="Total"/>
    <x v="0"/>
    <x v="42"/>
    <x v="42"/>
    <m/>
    <n v="271492"/>
  </r>
  <r>
    <n v="2970"/>
    <s v="Child &amp; Family Services"/>
    <s v="Revenue"/>
    <s v="Line Item"/>
    <x v="0"/>
    <x v="43"/>
    <x v="43"/>
    <m/>
    <m/>
  </r>
  <r>
    <n v="2971"/>
    <s v="Child &amp; Family Services"/>
    <s v="Revenue"/>
    <s v="Line Item"/>
    <x v="0"/>
    <x v="44"/>
    <x v="44"/>
    <m/>
    <m/>
  </r>
  <r>
    <n v="2972"/>
    <s v="Child &amp; Family Services"/>
    <s v="Revenue"/>
    <s v="Line Item"/>
    <x v="0"/>
    <x v="45"/>
    <x v="45"/>
    <m/>
    <m/>
  </r>
  <r>
    <n v="2973"/>
    <s v="Child &amp; Family Services"/>
    <s v="Revenue"/>
    <s v="Line Item"/>
    <x v="0"/>
    <x v="46"/>
    <x v="46"/>
    <m/>
    <m/>
  </r>
  <r>
    <n v="2974"/>
    <s v="Child &amp; Family Services"/>
    <s v="Revenue"/>
    <s v="Line Item"/>
    <x v="0"/>
    <x v="47"/>
    <x v="47"/>
    <m/>
    <m/>
  </r>
  <r>
    <n v="2975"/>
    <s v="Child &amp; Family Services"/>
    <s v="Revenue"/>
    <s v="Line Item"/>
    <x v="0"/>
    <x v="48"/>
    <x v="48"/>
    <m/>
    <m/>
  </r>
  <r>
    <n v="2976"/>
    <s v="Child &amp; Family Services"/>
    <s v="Revenue"/>
    <s v="Line Item"/>
    <x v="0"/>
    <x v="49"/>
    <x v="49"/>
    <m/>
    <m/>
  </r>
  <r>
    <n v="2977"/>
    <s v="Child &amp; Family Services"/>
    <s v="Revenue"/>
    <s v="Line Item"/>
    <x v="0"/>
    <x v="50"/>
    <x v="50"/>
    <m/>
    <m/>
  </r>
  <r>
    <n v="2978"/>
    <s v="Child &amp; Family Services"/>
    <s v="Revenue"/>
    <s v="Line Item"/>
    <x v="0"/>
    <x v="51"/>
    <x v="51"/>
    <m/>
    <m/>
  </r>
  <r>
    <n v="2979"/>
    <s v="Child &amp; Family Services"/>
    <s v="Revenue"/>
    <s v="Total"/>
    <x v="0"/>
    <x v="52"/>
    <x v="52"/>
    <m/>
    <n v="272184"/>
  </r>
  <r>
    <n v="2980"/>
    <s v="Child &amp; Family Services"/>
    <s v="Salary Expense"/>
    <s v="Line Item"/>
    <x v="1"/>
    <x v="53"/>
    <x v="53"/>
    <n v="0.19"/>
    <n v="14329"/>
  </r>
  <r>
    <n v="2981"/>
    <s v="Child &amp; Family Services"/>
    <s v="Salary Expense"/>
    <s v="Line Item"/>
    <x v="1"/>
    <x v="54"/>
    <x v="54"/>
    <m/>
    <m/>
  </r>
  <r>
    <n v="2982"/>
    <s v="Child &amp; Family Services"/>
    <s v="Salary Expense"/>
    <s v="Line Item"/>
    <x v="1"/>
    <x v="55"/>
    <x v="55"/>
    <m/>
    <m/>
  </r>
  <r>
    <n v="2983"/>
    <s v="Child &amp; Family Services"/>
    <s v="Salary Expense"/>
    <s v="Line Item"/>
    <x v="1"/>
    <x v="56"/>
    <x v="56"/>
    <m/>
    <m/>
  </r>
  <r>
    <n v="2984"/>
    <s v="Child &amp; Family Services"/>
    <s v="Salary Expense"/>
    <s v="Line Item"/>
    <x v="2"/>
    <x v="57"/>
    <x v="57"/>
    <m/>
    <m/>
  </r>
  <r>
    <n v="2985"/>
    <s v="Child &amp; Family Services"/>
    <s v="Salary Expense"/>
    <s v="Line Item"/>
    <x v="2"/>
    <x v="58"/>
    <x v="58"/>
    <m/>
    <m/>
  </r>
  <r>
    <n v="2986"/>
    <s v="Child &amp; Family Services"/>
    <s v="Salary Expense"/>
    <s v="Line Item"/>
    <x v="2"/>
    <x v="59"/>
    <x v="59"/>
    <m/>
    <m/>
  </r>
  <r>
    <n v="2987"/>
    <s v="Child &amp; Family Services"/>
    <s v="Salary Expense"/>
    <s v="Line Item"/>
    <x v="2"/>
    <x v="60"/>
    <x v="60"/>
    <m/>
    <m/>
  </r>
  <r>
    <n v="2988"/>
    <s v="Child &amp; Family Services"/>
    <s v="Salary Expense"/>
    <s v="Line Item"/>
    <x v="2"/>
    <x v="61"/>
    <x v="61"/>
    <m/>
    <m/>
  </r>
  <r>
    <n v="2989"/>
    <s v="Child &amp; Family Services"/>
    <s v="Salary Expense"/>
    <s v="Line Item"/>
    <x v="2"/>
    <x v="62"/>
    <x v="62"/>
    <m/>
    <m/>
  </r>
  <r>
    <n v="2990"/>
    <s v="Child &amp; Family Services"/>
    <s v="Salary Expense"/>
    <s v="Line Item"/>
    <x v="2"/>
    <x v="63"/>
    <x v="63"/>
    <m/>
    <m/>
  </r>
  <r>
    <n v="2991"/>
    <s v="Child &amp; Family Services"/>
    <s v="Salary Expense"/>
    <s v="Line Item"/>
    <x v="2"/>
    <x v="64"/>
    <x v="64"/>
    <m/>
    <m/>
  </r>
  <r>
    <n v="2992"/>
    <s v="Child &amp; Family Services"/>
    <s v="Salary Expense"/>
    <s v="Line Item"/>
    <x v="2"/>
    <x v="65"/>
    <x v="65"/>
    <m/>
    <m/>
  </r>
  <r>
    <n v="2993"/>
    <s v="Child &amp; Family Services"/>
    <s v="Salary Expense"/>
    <s v="Line Item"/>
    <x v="2"/>
    <x v="66"/>
    <x v="66"/>
    <m/>
    <m/>
  </r>
  <r>
    <n v="2994"/>
    <s v="Child &amp; Family Services"/>
    <s v="Salary Expense"/>
    <s v="Line Item"/>
    <x v="2"/>
    <x v="67"/>
    <x v="67"/>
    <m/>
    <m/>
  </r>
  <r>
    <n v="2995"/>
    <s v="Child &amp; Family Services"/>
    <s v="Salary Expense"/>
    <s v="Line Item"/>
    <x v="2"/>
    <x v="68"/>
    <x v="68"/>
    <m/>
    <m/>
  </r>
  <r>
    <n v="2996"/>
    <s v="Child &amp; Family Services"/>
    <s v="Salary Expense"/>
    <s v="Line Item"/>
    <x v="2"/>
    <x v="69"/>
    <x v="69"/>
    <m/>
    <m/>
  </r>
  <r>
    <n v="2997"/>
    <s v="Child &amp; Family Services"/>
    <s v="Salary Expense"/>
    <s v="Line Item"/>
    <x v="2"/>
    <x v="70"/>
    <x v="70"/>
    <m/>
    <m/>
  </r>
  <r>
    <n v="2998"/>
    <s v="Child &amp; Family Services"/>
    <s v="Salary Expense"/>
    <s v="Line Item"/>
    <x v="2"/>
    <x v="71"/>
    <x v="71"/>
    <m/>
    <m/>
  </r>
  <r>
    <n v="2999"/>
    <s v="Child &amp; Family Services"/>
    <s v="Salary Expense"/>
    <s v="Line Item"/>
    <x v="2"/>
    <x v="72"/>
    <x v="72"/>
    <m/>
    <m/>
  </r>
  <r>
    <n v="3000"/>
    <s v="Child &amp; Family Services"/>
    <s v="Salary Expense"/>
    <s v="Line Item"/>
    <x v="2"/>
    <x v="73"/>
    <x v="73"/>
    <m/>
    <m/>
  </r>
  <r>
    <n v="3001"/>
    <s v="Child &amp; Family Services"/>
    <s v="Salary Expense"/>
    <s v="Line Item"/>
    <x v="2"/>
    <x v="74"/>
    <x v="74"/>
    <m/>
    <m/>
  </r>
  <r>
    <n v="3002"/>
    <s v="Child &amp; Family Services"/>
    <s v="Salary Expense"/>
    <s v="Line Item"/>
    <x v="2"/>
    <x v="75"/>
    <x v="75"/>
    <m/>
    <m/>
  </r>
  <r>
    <n v="3003"/>
    <s v="Child &amp; Family Services"/>
    <s v="Salary Expense"/>
    <s v="Line Item"/>
    <x v="2"/>
    <x v="76"/>
    <x v="76"/>
    <m/>
    <m/>
  </r>
  <r>
    <n v="3004"/>
    <s v="Child &amp; Family Services"/>
    <s v="Salary Expense"/>
    <s v="Line Item"/>
    <x v="2"/>
    <x v="77"/>
    <x v="77"/>
    <m/>
    <m/>
  </r>
  <r>
    <n v="3005"/>
    <s v="Child &amp; Family Services"/>
    <s v="Salary Expense"/>
    <s v="Line Item"/>
    <x v="2"/>
    <x v="78"/>
    <x v="78"/>
    <m/>
    <m/>
  </r>
  <r>
    <n v="3006"/>
    <s v="Child &amp; Family Services"/>
    <s v="Salary Expense"/>
    <s v="Line Item"/>
    <x v="2"/>
    <x v="79"/>
    <x v="79"/>
    <m/>
    <m/>
  </r>
  <r>
    <n v="3007"/>
    <s v="Child &amp; Family Services"/>
    <s v="Salary Expense"/>
    <s v="Line Item"/>
    <x v="2"/>
    <x v="80"/>
    <x v="80"/>
    <n v="1.1399999999999999"/>
    <n v="38525"/>
  </r>
  <r>
    <n v="3008"/>
    <s v="Child &amp; Family Services"/>
    <s v="Salary Expense"/>
    <s v="Line Item"/>
    <x v="2"/>
    <x v="81"/>
    <x v="81"/>
    <m/>
    <m/>
  </r>
  <r>
    <n v="3009"/>
    <s v="Child &amp; Family Services"/>
    <s v="Salary Expense"/>
    <s v="Line Item"/>
    <x v="2"/>
    <x v="82"/>
    <x v="82"/>
    <m/>
    <m/>
  </r>
  <r>
    <n v="3010"/>
    <s v="Child &amp; Family Services"/>
    <s v="Salary Expense"/>
    <s v="Line Item"/>
    <x v="2"/>
    <x v="83"/>
    <x v="83"/>
    <m/>
    <m/>
  </r>
  <r>
    <n v="3011"/>
    <s v="Child &amp; Family Services"/>
    <s v="Salary Expense"/>
    <s v="Line Item"/>
    <x v="2"/>
    <x v="84"/>
    <x v="84"/>
    <n v="0.55000000000000004"/>
    <n v="26778"/>
  </r>
  <r>
    <n v="3012"/>
    <s v="Child &amp; Family Services"/>
    <s v="Salary Expense"/>
    <s v="Line Item"/>
    <x v="2"/>
    <x v="85"/>
    <x v="85"/>
    <m/>
    <m/>
  </r>
  <r>
    <n v="3013"/>
    <s v="Child &amp; Family Services"/>
    <s v="Salary Expense"/>
    <s v="Line Item"/>
    <x v="2"/>
    <x v="86"/>
    <x v="86"/>
    <n v="2.62"/>
    <n v="83076"/>
  </r>
  <r>
    <n v="3014"/>
    <s v="Child &amp; Family Services"/>
    <s v="Salary Expense"/>
    <s v="Line Item"/>
    <x v="3"/>
    <x v="87"/>
    <x v="87"/>
    <n v="0.19"/>
    <n v="5283"/>
  </r>
  <r>
    <n v="3015"/>
    <s v="Child &amp; Family Services"/>
    <s v="Salary Expense"/>
    <s v="Line Item"/>
    <x v="3"/>
    <x v="88"/>
    <x v="88"/>
    <n v="0.16"/>
    <n v="3545"/>
  </r>
  <r>
    <n v="3016"/>
    <s v="Child &amp; Family Services"/>
    <s v="Salary Expense"/>
    <s v="Line Item"/>
    <x v="3"/>
    <x v="89"/>
    <x v="89"/>
    <m/>
    <m/>
  </r>
  <r>
    <n v="3017"/>
    <s v="Child &amp; Family Services"/>
    <s v="Salary Expense"/>
    <s v="Line Item"/>
    <x v="0"/>
    <x v="90"/>
    <x v="90"/>
    <s v="XXXXXX"/>
    <n v="1364"/>
  </r>
  <r>
    <n v="3018"/>
    <s v="Child &amp; Family Services"/>
    <s v="Salary Expense"/>
    <s v="Total"/>
    <x v="0"/>
    <x v="91"/>
    <x v="91"/>
    <n v="4.8500000000000005"/>
    <n v="172900"/>
  </r>
  <r>
    <n v="3019"/>
    <s v="Child &amp; Family Services"/>
    <s v="Expense"/>
    <s v="Total"/>
    <x v="0"/>
    <x v="92"/>
    <x v="92"/>
    <n v="4.8500000000000005"/>
    <n v="172900"/>
  </r>
  <r>
    <n v="3020"/>
    <s v="Child &amp; Family Services"/>
    <s v="Expense"/>
    <s v="Line Item"/>
    <x v="0"/>
    <x v="93"/>
    <x v="93"/>
    <m/>
    <m/>
  </r>
  <r>
    <n v="3021"/>
    <s v="Child &amp; Family Services"/>
    <s v="Expense"/>
    <s v="Line Item"/>
    <x v="0"/>
    <x v="94"/>
    <x v="94"/>
    <m/>
    <m/>
  </r>
  <r>
    <n v="3022"/>
    <s v="Child &amp; Family Services"/>
    <s v="Expense"/>
    <s v="Line Item"/>
    <x v="0"/>
    <x v="95"/>
    <x v="95"/>
    <m/>
    <m/>
  </r>
  <r>
    <n v="3023"/>
    <s v="Child &amp; Family Services"/>
    <s v="Expense"/>
    <s v="Line Item"/>
    <x v="0"/>
    <x v="96"/>
    <x v="96"/>
    <m/>
    <m/>
  </r>
  <r>
    <n v="3024"/>
    <s v="Child &amp; Family Services"/>
    <s v="Expense"/>
    <s v="Total"/>
    <x v="0"/>
    <x v="97"/>
    <x v="97"/>
    <n v="0"/>
    <n v="0"/>
  </r>
  <r>
    <n v="3025"/>
    <s v="Child &amp; Family Services"/>
    <s v="Expense"/>
    <s v="Line Item"/>
    <x v="0"/>
    <x v="98"/>
    <x v="98"/>
    <m/>
    <m/>
  </r>
  <r>
    <n v="3026"/>
    <s v="Child &amp; Family Services"/>
    <s v="Expense"/>
    <s v="Total"/>
    <x v="0"/>
    <x v="99"/>
    <x v="99"/>
    <n v="4.8500000000000005"/>
    <n v="172900"/>
  </r>
  <r>
    <n v="3027"/>
    <s v="Child &amp; Family Services"/>
    <s v="Expense"/>
    <s v="Line Item"/>
    <x v="0"/>
    <x v="100"/>
    <x v="100"/>
    <m/>
    <n v="13367"/>
  </r>
  <r>
    <n v="3028"/>
    <s v="Child &amp; Family Services"/>
    <s v="Expense"/>
    <s v="Line Item"/>
    <x v="0"/>
    <x v="101"/>
    <x v="101"/>
    <m/>
    <n v="25657"/>
  </r>
  <r>
    <n v="3029"/>
    <s v="Child &amp; Family Services"/>
    <s v="Expense"/>
    <s v="Line Item"/>
    <x v="0"/>
    <x v="102"/>
    <x v="102"/>
    <m/>
    <m/>
  </r>
  <r>
    <n v="3030"/>
    <s v="Child &amp; Family Services"/>
    <s v="Expense"/>
    <s v="Total"/>
    <x v="0"/>
    <x v="103"/>
    <x v="103"/>
    <m/>
    <n v="211924"/>
  </r>
  <r>
    <n v="3031"/>
    <s v="Child &amp; Family Services"/>
    <s v="Expense"/>
    <s v="Line Item"/>
    <x v="0"/>
    <x v="104"/>
    <x v="104"/>
    <m/>
    <n v="15310"/>
  </r>
  <r>
    <n v="3032"/>
    <s v="Child &amp; Family Services"/>
    <s v="Expense"/>
    <s v="Line Item"/>
    <x v="0"/>
    <x v="105"/>
    <x v="105"/>
    <m/>
    <n v="581"/>
  </r>
  <r>
    <n v="3033"/>
    <s v="Child &amp; Family Services"/>
    <s v="Expense"/>
    <s v="Line Item"/>
    <x v="0"/>
    <x v="106"/>
    <x v="106"/>
    <m/>
    <n v="542"/>
  </r>
  <r>
    <n v="3034"/>
    <s v="Child &amp; Family Services"/>
    <s v="Expense"/>
    <s v="Line Item"/>
    <x v="0"/>
    <x v="107"/>
    <x v="107"/>
    <m/>
    <n v="407"/>
  </r>
  <r>
    <n v="3035"/>
    <s v="Child &amp; Family Services"/>
    <s v="Expense"/>
    <s v="Total"/>
    <x v="0"/>
    <x v="108"/>
    <x v="108"/>
    <m/>
    <n v="16840"/>
  </r>
  <r>
    <n v="3036"/>
    <s v="Child &amp; Family Services"/>
    <s v="Expense"/>
    <s v="Line Item"/>
    <x v="0"/>
    <x v="109"/>
    <x v="109"/>
    <m/>
    <m/>
  </r>
  <r>
    <n v="3037"/>
    <s v="Child &amp; Family Services"/>
    <s v="Expense"/>
    <s v="Line Item"/>
    <x v="0"/>
    <x v="110"/>
    <x v="110"/>
    <m/>
    <m/>
  </r>
  <r>
    <n v="3038"/>
    <s v="Child &amp; Family Services"/>
    <s v="Expense"/>
    <s v="Line Item"/>
    <x v="0"/>
    <x v="111"/>
    <x v="111"/>
    <m/>
    <m/>
  </r>
  <r>
    <n v="3039"/>
    <s v="Child &amp; Family Services"/>
    <s v="Expense"/>
    <s v="Line Item"/>
    <x v="0"/>
    <x v="112"/>
    <x v="112"/>
    <m/>
    <m/>
  </r>
  <r>
    <n v="3040"/>
    <s v="Child &amp; Family Services"/>
    <s v="Expense"/>
    <s v="Line Item"/>
    <x v="0"/>
    <x v="113"/>
    <x v="113"/>
    <m/>
    <n v="614"/>
  </r>
  <r>
    <n v="3041"/>
    <s v="Child &amp; Family Services"/>
    <s v="Expense"/>
    <s v="Line Item"/>
    <x v="0"/>
    <x v="114"/>
    <x v="114"/>
    <m/>
    <n v="14927"/>
  </r>
  <r>
    <n v="3042"/>
    <s v="Child &amp; Family Services"/>
    <s v="Expense"/>
    <s v="Line Item"/>
    <x v="0"/>
    <x v="115"/>
    <x v="115"/>
    <m/>
    <n v="183"/>
  </r>
  <r>
    <n v="3043"/>
    <s v="Child &amp; Family Services"/>
    <s v="Expense"/>
    <s v="Line Item"/>
    <x v="0"/>
    <x v="116"/>
    <x v="116"/>
    <m/>
    <n v="105"/>
  </r>
  <r>
    <n v="3044"/>
    <s v="Child &amp; Family Services"/>
    <s v="Expense"/>
    <s v="Line Item"/>
    <x v="0"/>
    <x v="117"/>
    <x v="117"/>
    <m/>
    <m/>
  </r>
  <r>
    <n v="3045"/>
    <s v="Child &amp; Family Services"/>
    <s v="Expense"/>
    <s v="Line Item"/>
    <x v="0"/>
    <x v="118"/>
    <x v="118"/>
    <m/>
    <m/>
  </r>
  <r>
    <n v="3046"/>
    <s v="Child &amp; Family Services"/>
    <s v="Expense"/>
    <s v="Line Item"/>
    <x v="0"/>
    <x v="119"/>
    <x v="119"/>
    <m/>
    <m/>
  </r>
  <r>
    <n v="3047"/>
    <s v="Child &amp; Family Services"/>
    <s v="Expense"/>
    <s v="Line Item"/>
    <x v="0"/>
    <x v="120"/>
    <x v="120"/>
    <m/>
    <m/>
  </r>
  <r>
    <n v="3048"/>
    <s v="Child &amp; Family Services"/>
    <s v="Expense"/>
    <s v="Line Item"/>
    <x v="0"/>
    <x v="121"/>
    <x v="121"/>
    <m/>
    <m/>
  </r>
  <r>
    <n v="3049"/>
    <s v="Child &amp; Family Services"/>
    <s v="Expense"/>
    <s v="Line Item"/>
    <x v="0"/>
    <x v="122"/>
    <x v="122"/>
    <m/>
    <m/>
  </r>
  <r>
    <n v="3050"/>
    <s v="Child &amp; Family Services"/>
    <s v="Expense"/>
    <s v="Line Item"/>
    <x v="0"/>
    <x v="123"/>
    <x v="123"/>
    <m/>
    <m/>
  </r>
  <r>
    <n v="3051"/>
    <s v="Child &amp; Family Services"/>
    <s v="Expense"/>
    <s v="Line Item"/>
    <x v="0"/>
    <x v="124"/>
    <x v="124"/>
    <m/>
    <n v="2081"/>
  </r>
  <r>
    <n v="3052"/>
    <s v="Child &amp; Family Services"/>
    <s v="Expense"/>
    <s v="Line Item"/>
    <x v="0"/>
    <x v="125"/>
    <x v="125"/>
    <m/>
    <m/>
  </r>
  <r>
    <n v="3053"/>
    <s v="Child &amp; Family Services"/>
    <s v="Expense"/>
    <s v="Line Item"/>
    <x v="0"/>
    <x v="126"/>
    <x v="126"/>
    <m/>
    <m/>
  </r>
  <r>
    <n v="3054"/>
    <s v="Child &amp; Family Services"/>
    <s v="Expense"/>
    <s v="Total"/>
    <x v="0"/>
    <x v="127"/>
    <x v="127"/>
    <m/>
    <n v="17910"/>
  </r>
  <r>
    <n v="3055"/>
    <s v="Child &amp; Family Services"/>
    <s v="Expense"/>
    <s v="Line Item"/>
    <x v="0"/>
    <x v="128"/>
    <x v="128"/>
    <m/>
    <m/>
  </r>
  <r>
    <n v="3056"/>
    <s v="Child &amp; Family Services"/>
    <s v="Expense"/>
    <s v="Line Item"/>
    <x v="0"/>
    <x v="129"/>
    <x v="129"/>
    <m/>
    <m/>
  </r>
  <r>
    <n v="3057"/>
    <s v="Child &amp; Family Services"/>
    <s v="Expense"/>
    <s v="Line Item"/>
    <x v="0"/>
    <x v="130"/>
    <x v="130"/>
    <m/>
    <m/>
  </r>
  <r>
    <n v="3058"/>
    <s v="Child &amp; Family Services"/>
    <s v="Expense"/>
    <s v="Line Item"/>
    <x v="0"/>
    <x v="131"/>
    <x v="131"/>
    <m/>
    <n v="2081"/>
  </r>
  <r>
    <n v="3059"/>
    <s v="Child &amp; Family Services"/>
    <s v="Expense"/>
    <s v="Line Item"/>
    <x v="0"/>
    <x v="132"/>
    <x v="132"/>
    <m/>
    <n v="949"/>
  </r>
  <r>
    <n v="3060"/>
    <s v="Child &amp; Family Services"/>
    <s v="Expense"/>
    <s v="Line Item"/>
    <x v="0"/>
    <x v="133"/>
    <x v="133"/>
    <m/>
    <m/>
  </r>
  <r>
    <n v="3061"/>
    <s v="Child &amp; Family Services"/>
    <s v="Expense"/>
    <s v="Total"/>
    <x v="0"/>
    <x v="134"/>
    <x v="134"/>
    <m/>
    <n v="3030"/>
  </r>
  <r>
    <n v="3062"/>
    <s v="Child &amp; Family Services"/>
    <s v="Expense"/>
    <s v="Line Item"/>
    <x v="0"/>
    <x v="135"/>
    <x v="135"/>
    <m/>
    <n v="23276.996786212287"/>
  </r>
  <r>
    <n v="3063"/>
    <s v="Child &amp; Family Services"/>
    <s v="Expense"/>
    <s v="Total"/>
    <x v="0"/>
    <x v="136"/>
    <x v="136"/>
    <m/>
    <n v="272980.99678621232"/>
  </r>
  <r>
    <n v="3064"/>
    <s v="Child &amp; Family Services"/>
    <s v="Expense"/>
    <s v="Line Item"/>
    <x v="0"/>
    <x v="137"/>
    <x v="137"/>
    <m/>
    <m/>
  </r>
  <r>
    <n v="3065"/>
    <s v="Child &amp; Family Services"/>
    <s v="Expense"/>
    <s v="Line Item"/>
    <x v="0"/>
    <x v="138"/>
    <x v="138"/>
    <m/>
    <m/>
  </r>
  <r>
    <n v="3066"/>
    <s v="Child &amp; Family Services"/>
    <s v="Expense"/>
    <s v="Total"/>
    <x v="0"/>
    <x v="139"/>
    <x v="139"/>
    <m/>
    <n v="272980.99678621232"/>
  </r>
  <r>
    <n v="3067"/>
    <s v="Child &amp; Family Services"/>
    <s v="Expense"/>
    <s v="Total"/>
    <x v="0"/>
    <x v="140"/>
    <x v="140"/>
    <m/>
    <n v="272184"/>
  </r>
  <r>
    <n v="3068"/>
    <s v="Child &amp; Family Services"/>
    <s v="Expense"/>
    <s v="Line Item"/>
    <x v="0"/>
    <x v="141"/>
    <x v="141"/>
    <m/>
    <n v="-796.99678621231578"/>
  </r>
  <r>
    <n v="3069"/>
    <s v="Child &amp; Family Services"/>
    <s v="Non-Reimbursable"/>
    <s v="Line Item"/>
    <x v="0"/>
    <x v="142"/>
    <x v="142"/>
    <m/>
    <m/>
  </r>
  <r>
    <n v="3070"/>
    <s v="Child &amp; Family Services"/>
    <s v="Non-Reimbursable"/>
    <s v="Line Item"/>
    <x v="0"/>
    <x v="143"/>
    <x v="143"/>
    <m/>
    <m/>
  </r>
  <r>
    <n v="3071"/>
    <s v="Child &amp; Family Services"/>
    <s v="Non-Reimbursable"/>
    <s v="Line Item"/>
    <x v="0"/>
    <x v="144"/>
    <x v="144"/>
    <m/>
    <m/>
  </r>
  <r>
    <n v="3072"/>
    <s v="Child &amp; Family Services"/>
    <s v="Non-Reimbursable"/>
    <s v="Line Item"/>
    <x v="0"/>
    <x v="145"/>
    <x v="145"/>
    <m/>
    <m/>
  </r>
  <r>
    <n v="3073"/>
    <s v="Child &amp; Family Services"/>
    <s v="Non-Reimbursable"/>
    <s v="Line Item"/>
    <x v="0"/>
    <x v="146"/>
    <x v="146"/>
    <m/>
    <m/>
  </r>
  <r>
    <n v="3074"/>
    <s v="Child &amp; Family Services"/>
    <s v="Non-Reimbursable"/>
    <s v="Line Item"/>
    <x v="0"/>
    <x v="147"/>
    <x v="147"/>
    <m/>
    <m/>
  </r>
  <r>
    <n v="3075"/>
    <s v="Child &amp; Family Services"/>
    <s v="Non-Reimbursable"/>
    <s v="Line Item"/>
    <x v="0"/>
    <x v="148"/>
    <x v="148"/>
    <m/>
    <m/>
  </r>
  <r>
    <n v="3076"/>
    <s v="Child &amp; Family Services"/>
    <s v="Non-Reimbursable"/>
    <s v="Total"/>
    <x v="0"/>
    <x v="149"/>
    <x v="149"/>
    <m/>
    <n v="0"/>
  </r>
  <r>
    <n v="3077"/>
    <s v="Child &amp; Family Services"/>
    <s v="Non-Reimbursable"/>
    <s v="Total"/>
    <x v="0"/>
    <x v="150"/>
    <x v="150"/>
    <m/>
    <n v="0"/>
  </r>
  <r>
    <n v="3078"/>
    <s v="Child &amp; Family Services"/>
    <s v="Non-Reimbursable"/>
    <s v="Line Item"/>
    <x v="0"/>
    <x v="151"/>
    <x v="151"/>
    <m/>
    <n v="692"/>
  </r>
  <r>
    <n v="3079"/>
    <s v="Child &amp; Family Services"/>
    <s v="Non-Reimbursable"/>
    <s v="Line Item"/>
    <x v="0"/>
    <x v="152"/>
    <x v="152"/>
    <m/>
    <m/>
  </r>
  <r>
    <n v="3080"/>
    <s v="Child &amp; Family Services"/>
    <s v="Non-Reimbursable"/>
    <s v="Line Item"/>
    <x v="0"/>
    <x v="153"/>
    <x v="153"/>
    <m/>
    <n v="-692"/>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r>
    <m/>
    <m/>
    <m/>
    <m/>
    <x v="4"/>
    <x v="154"/>
    <x v="154"/>
    <m/>
    <m/>
  </r>
</pivotCacheRecords>
</file>

<file path=xl/pivotCache/pivotCacheRecords5.xml><?xml version="1.0" encoding="utf-8"?>
<pivotCacheRecords xmlns="http://schemas.openxmlformats.org/spreadsheetml/2006/main" xmlns:r="http://schemas.openxmlformats.org/officeDocument/2006/relationships" count="3080">
  <r>
    <n v="1"/>
    <x v="0"/>
    <s v="Revenue"/>
    <s v="Line Item"/>
    <x v="0"/>
    <x v="0"/>
    <x v="0"/>
    <m/>
    <m/>
    <m/>
  </r>
  <r>
    <n v="2"/>
    <x v="0"/>
    <s v="Revenue"/>
    <s v="Line Item"/>
    <x v="0"/>
    <x v="1"/>
    <x v="1"/>
    <m/>
    <m/>
    <m/>
  </r>
  <r>
    <n v="3"/>
    <x v="0"/>
    <s v="Revenue"/>
    <s v="Line Item"/>
    <x v="0"/>
    <x v="2"/>
    <x v="2"/>
    <m/>
    <m/>
    <m/>
  </r>
  <r>
    <n v="4"/>
    <x v="0"/>
    <s v="Revenue"/>
    <s v="Total"/>
    <x v="0"/>
    <x v="3"/>
    <x v="3"/>
    <m/>
    <m/>
    <m/>
  </r>
  <r>
    <n v="5"/>
    <x v="0"/>
    <s v="Revenue"/>
    <s v="Line Item"/>
    <x v="0"/>
    <x v="4"/>
    <x v="4"/>
    <m/>
    <m/>
    <m/>
  </r>
  <r>
    <n v="6"/>
    <x v="0"/>
    <s v="Revenue"/>
    <s v="Line Item"/>
    <x v="0"/>
    <x v="5"/>
    <x v="5"/>
    <m/>
    <m/>
    <m/>
  </r>
  <r>
    <n v="7"/>
    <x v="0"/>
    <s v="Revenue"/>
    <s v="Total"/>
    <x v="0"/>
    <x v="6"/>
    <x v="6"/>
    <m/>
    <m/>
    <m/>
  </r>
  <r>
    <n v="8"/>
    <x v="0"/>
    <s v="Revenue"/>
    <s v="Line Item"/>
    <x v="0"/>
    <x v="7"/>
    <x v="7"/>
    <m/>
    <m/>
    <m/>
  </r>
  <r>
    <n v="9"/>
    <x v="0"/>
    <s v="Revenue"/>
    <s v="Line Item"/>
    <x v="0"/>
    <x v="8"/>
    <x v="8"/>
    <m/>
    <m/>
    <m/>
  </r>
  <r>
    <n v="10"/>
    <x v="0"/>
    <s v="Revenue"/>
    <s v="Line Item"/>
    <x v="0"/>
    <x v="9"/>
    <x v="9"/>
    <m/>
    <m/>
    <m/>
  </r>
  <r>
    <n v="11"/>
    <x v="0"/>
    <s v="Revenue"/>
    <s v="Line Item"/>
    <x v="0"/>
    <x v="10"/>
    <x v="10"/>
    <m/>
    <n v="97436"/>
    <m/>
  </r>
  <r>
    <n v="12"/>
    <x v="0"/>
    <s v="Revenue"/>
    <s v="Line Item"/>
    <x v="0"/>
    <x v="11"/>
    <x v="11"/>
    <m/>
    <m/>
    <m/>
  </r>
  <r>
    <n v="13"/>
    <x v="0"/>
    <s v="Revenue"/>
    <s v="Line Item"/>
    <x v="0"/>
    <x v="12"/>
    <x v="12"/>
    <m/>
    <m/>
    <m/>
  </r>
  <r>
    <n v="14"/>
    <x v="0"/>
    <s v="Revenue"/>
    <s v="Line Item"/>
    <x v="0"/>
    <x v="13"/>
    <x v="13"/>
    <m/>
    <m/>
    <m/>
  </r>
  <r>
    <n v="15"/>
    <x v="0"/>
    <s v="Revenue"/>
    <s v="Line Item"/>
    <x v="0"/>
    <x v="14"/>
    <x v="14"/>
    <m/>
    <m/>
    <m/>
  </r>
  <r>
    <n v="16"/>
    <x v="0"/>
    <s v="Revenue"/>
    <s v="Line Item"/>
    <x v="0"/>
    <x v="15"/>
    <x v="15"/>
    <m/>
    <m/>
    <m/>
  </r>
  <r>
    <n v="17"/>
    <x v="0"/>
    <s v="Revenue"/>
    <s v="Line Item"/>
    <x v="0"/>
    <x v="16"/>
    <x v="16"/>
    <m/>
    <m/>
    <m/>
  </r>
  <r>
    <n v="18"/>
    <x v="0"/>
    <s v="Revenue"/>
    <s v="Line Item"/>
    <x v="0"/>
    <x v="17"/>
    <x v="17"/>
    <m/>
    <m/>
    <m/>
  </r>
  <r>
    <n v="19"/>
    <x v="0"/>
    <s v="Revenue"/>
    <s v="Line Item"/>
    <x v="0"/>
    <x v="18"/>
    <x v="18"/>
    <m/>
    <m/>
    <m/>
  </r>
  <r>
    <n v="20"/>
    <x v="0"/>
    <s v="Revenue"/>
    <s v="Line Item"/>
    <x v="0"/>
    <x v="19"/>
    <x v="19"/>
    <m/>
    <m/>
    <m/>
  </r>
  <r>
    <n v="21"/>
    <x v="0"/>
    <s v="Revenue"/>
    <s v="Line Item"/>
    <x v="0"/>
    <x v="20"/>
    <x v="20"/>
    <m/>
    <m/>
    <m/>
  </r>
  <r>
    <n v="22"/>
    <x v="0"/>
    <s v="Revenue"/>
    <s v="Line Item"/>
    <x v="0"/>
    <x v="21"/>
    <x v="21"/>
    <m/>
    <m/>
    <m/>
  </r>
  <r>
    <n v="23"/>
    <x v="0"/>
    <s v="Revenue"/>
    <s v="Line Item"/>
    <x v="0"/>
    <x v="22"/>
    <x v="22"/>
    <m/>
    <m/>
    <m/>
  </r>
  <r>
    <n v="24"/>
    <x v="0"/>
    <s v="Revenue"/>
    <s v="Line Item"/>
    <x v="0"/>
    <x v="23"/>
    <x v="23"/>
    <m/>
    <m/>
    <m/>
  </r>
  <r>
    <n v="25"/>
    <x v="0"/>
    <s v="Revenue"/>
    <s v="Line Item"/>
    <x v="0"/>
    <x v="24"/>
    <x v="24"/>
    <m/>
    <m/>
    <m/>
  </r>
  <r>
    <n v="26"/>
    <x v="0"/>
    <s v="Revenue"/>
    <s v="Line Item"/>
    <x v="0"/>
    <x v="25"/>
    <x v="25"/>
    <m/>
    <m/>
    <m/>
  </r>
  <r>
    <n v="27"/>
    <x v="0"/>
    <s v="Revenue"/>
    <s v="Line Item"/>
    <x v="0"/>
    <x v="26"/>
    <x v="26"/>
    <m/>
    <m/>
    <m/>
  </r>
  <r>
    <n v="28"/>
    <x v="0"/>
    <s v="Revenue"/>
    <s v="Line Item"/>
    <x v="0"/>
    <x v="27"/>
    <x v="27"/>
    <m/>
    <m/>
    <m/>
  </r>
  <r>
    <n v="29"/>
    <x v="0"/>
    <s v="Revenue"/>
    <s v="Line Item"/>
    <x v="0"/>
    <x v="28"/>
    <x v="28"/>
    <m/>
    <n v="1566"/>
    <m/>
  </r>
  <r>
    <n v="30"/>
    <x v="0"/>
    <s v="Revenue"/>
    <s v="Line Item"/>
    <x v="0"/>
    <x v="29"/>
    <x v="29"/>
    <m/>
    <m/>
    <m/>
  </r>
  <r>
    <n v="31"/>
    <x v="0"/>
    <s v="Revenue"/>
    <s v="Line Item"/>
    <x v="0"/>
    <x v="30"/>
    <x v="30"/>
    <m/>
    <m/>
    <m/>
  </r>
  <r>
    <n v="32"/>
    <x v="0"/>
    <s v="Revenue"/>
    <s v="Line Item"/>
    <x v="0"/>
    <x v="31"/>
    <x v="31"/>
    <m/>
    <m/>
    <m/>
  </r>
  <r>
    <n v="33"/>
    <x v="0"/>
    <s v="Revenue"/>
    <s v="Line Item"/>
    <x v="0"/>
    <x v="32"/>
    <x v="32"/>
    <m/>
    <m/>
    <m/>
  </r>
  <r>
    <n v="34"/>
    <x v="0"/>
    <s v="Revenue"/>
    <s v="Line Item"/>
    <x v="0"/>
    <x v="33"/>
    <x v="33"/>
    <m/>
    <m/>
    <m/>
  </r>
  <r>
    <n v="35"/>
    <x v="0"/>
    <s v="Revenue"/>
    <s v="Line Item"/>
    <x v="0"/>
    <x v="34"/>
    <x v="34"/>
    <m/>
    <m/>
    <m/>
  </r>
  <r>
    <n v="36"/>
    <x v="0"/>
    <s v="Revenue"/>
    <s v="Line Item"/>
    <x v="0"/>
    <x v="35"/>
    <x v="35"/>
    <m/>
    <m/>
    <m/>
  </r>
  <r>
    <n v="37"/>
    <x v="0"/>
    <s v="Revenue"/>
    <s v="Line Item"/>
    <x v="0"/>
    <x v="36"/>
    <x v="36"/>
    <m/>
    <m/>
    <m/>
  </r>
  <r>
    <n v="38"/>
    <x v="0"/>
    <s v="Revenue"/>
    <s v="Line Item"/>
    <x v="0"/>
    <x v="37"/>
    <x v="37"/>
    <m/>
    <m/>
    <m/>
  </r>
  <r>
    <n v="39"/>
    <x v="0"/>
    <s v="Revenue"/>
    <s v="Line Item"/>
    <x v="0"/>
    <x v="38"/>
    <x v="38"/>
    <m/>
    <m/>
    <m/>
  </r>
  <r>
    <n v="40"/>
    <x v="0"/>
    <s v="Revenue"/>
    <s v="Line Item"/>
    <x v="0"/>
    <x v="39"/>
    <x v="39"/>
    <m/>
    <m/>
    <m/>
  </r>
  <r>
    <n v="41"/>
    <x v="0"/>
    <s v="Revenue"/>
    <s v="Line Item"/>
    <x v="0"/>
    <x v="40"/>
    <x v="40"/>
    <m/>
    <m/>
    <m/>
  </r>
  <r>
    <n v="42"/>
    <x v="0"/>
    <s v="Revenue"/>
    <s v="Line Item"/>
    <x v="0"/>
    <x v="41"/>
    <x v="41"/>
    <m/>
    <m/>
    <m/>
  </r>
  <r>
    <n v="43"/>
    <x v="0"/>
    <s v="Revenue"/>
    <s v="Total"/>
    <x v="0"/>
    <x v="42"/>
    <x v="42"/>
    <m/>
    <n v="99002"/>
    <m/>
  </r>
  <r>
    <n v="44"/>
    <x v="0"/>
    <s v="Revenue"/>
    <s v="Line Item"/>
    <x v="0"/>
    <x v="43"/>
    <x v="43"/>
    <m/>
    <n v="747"/>
    <m/>
  </r>
  <r>
    <n v="45"/>
    <x v="0"/>
    <s v="Revenue"/>
    <s v="Line Item"/>
    <x v="0"/>
    <x v="44"/>
    <x v="44"/>
    <m/>
    <m/>
    <m/>
  </r>
  <r>
    <n v="46"/>
    <x v="0"/>
    <s v="Revenue"/>
    <s v="Line Item"/>
    <x v="0"/>
    <x v="45"/>
    <x v="45"/>
    <m/>
    <m/>
    <m/>
  </r>
  <r>
    <n v="47"/>
    <x v="0"/>
    <s v="Revenue"/>
    <s v="Line Item"/>
    <x v="0"/>
    <x v="46"/>
    <x v="46"/>
    <m/>
    <m/>
    <m/>
  </r>
  <r>
    <n v="48"/>
    <x v="0"/>
    <s v="Revenue"/>
    <s v="Line Item"/>
    <x v="0"/>
    <x v="47"/>
    <x v="47"/>
    <m/>
    <m/>
    <m/>
  </r>
  <r>
    <n v="49"/>
    <x v="0"/>
    <s v="Revenue"/>
    <s v="Line Item"/>
    <x v="0"/>
    <x v="48"/>
    <x v="48"/>
    <m/>
    <m/>
    <m/>
  </r>
  <r>
    <n v="50"/>
    <x v="0"/>
    <s v="Revenue"/>
    <s v="Line Item"/>
    <x v="0"/>
    <x v="49"/>
    <x v="49"/>
    <m/>
    <m/>
    <m/>
  </r>
  <r>
    <n v="51"/>
    <x v="0"/>
    <s v="Revenue"/>
    <s v="Line Item"/>
    <x v="0"/>
    <x v="50"/>
    <x v="50"/>
    <m/>
    <m/>
    <m/>
  </r>
  <r>
    <n v="52"/>
    <x v="0"/>
    <s v="Revenue"/>
    <s v="Line Item"/>
    <x v="0"/>
    <x v="51"/>
    <x v="51"/>
    <m/>
    <m/>
    <m/>
  </r>
  <r>
    <n v="53"/>
    <x v="0"/>
    <s v="Revenue"/>
    <s v="Total"/>
    <x v="0"/>
    <x v="52"/>
    <x v="52"/>
    <m/>
    <n v="99749"/>
    <m/>
  </r>
  <r>
    <n v="54"/>
    <x v="0"/>
    <s v="Salary Expense"/>
    <s v="Line Item"/>
    <x v="1"/>
    <x v="53"/>
    <x v="53"/>
    <m/>
    <m/>
    <m/>
  </r>
  <r>
    <n v="55"/>
    <x v="0"/>
    <s v="Salary Expense"/>
    <s v="Line Item"/>
    <x v="1"/>
    <x v="54"/>
    <x v="54"/>
    <n v="0.2"/>
    <n v="10754"/>
    <n v="53770"/>
  </r>
  <r>
    <n v="56"/>
    <x v="0"/>
    <s v="Salary Expense"/>
    <s v="Line Item"/>
    <x v="1"/>
    <x v="55"/>
    <x v="55"/>
    <m/>
    <m/>
    <m/>
  </r>
  <r>
    <n v="57"/>
    <x v="0"/>
    <s v="Salary Expense"/>
    <s v="Line Item"/>
    <x v="1"/>
    <x v="56"/>
    <x v="56"/>
    <m/>
    <m/>
    <m/>
  </r>
  <r>
    <n v="58"/>
    <x v="0"/>
    <s v="Salary Expense"/>
    <s v="Line Item"/>
    <x v="2"/>
    <x v="57"/>
    <x v="57"/>
    <m/>
    <m/>
    <m/>
  </r>
  <r>
    <n v="59"/>
    <x v="0"/>
    <s v="Salary Expense"/>
    <s v="Line Item"/>
    <x v="2"/>
    <x v="58"/>
    <x v="58"/>
    <m/>
    <m/>
    <m/>
  </r>
  <r>
    <n v="60"/>
    <x v="0"/>
    <s v="Salary Expense"/>
    <s v="Line Item"/>
    <x v="2"/>
    <x v="59"/>
    <x v="59"/>
    <m/>
    <m/>
    <m/>
  </r>
  <r>
    <n v="61"/>
    <x v="0"/>
    <s v="Salary Expense"/>
    <s v="Line Item"/>
    <x v="2"/>
    <x v="60"/>
    <x v="60"/>
    <m/>
    <m/>
    <m/>
  </r>
  <r>
    <n v="62"/>
    <x v="0"/>
    <s v="Salary Expense"/>
    <s v="Line Item"/>
    <x v="2"/>
    <x v="61"/>
    <x v="61"/>
    <m/>
    <m/>
    <m/>
  </r>
  <r>
    <n v="63"/>
    <x v="0"/>
    <s v="Salary Expense"/>
    <s v="Line Item"/>
    <x v="2"/>
    <x v="62"/>
    <x v="62"/>
    <m/>
    <m/>
    <m/>
  </r>
  <r>
    <n v="64"/>
    <x v="0"/>
    <s v="Salary Expense"/>
    <s v="Line Item"/>
    <x v="2"/>
    <x v="63"/>
    <x v="63"/>
    <m/>
    <m/>
    <m/>
  </r>
  <r>
    <n v="65"/>
    <x v="0"/>
    <s v="Salary Expense"/>
    <s v="Line Item"/>
    <x v="2"/>
    <x v="64"/>
    <x v="64"/>
    <m/>
    <m/>
    <m/>
  </r>
  <r>
    <n v="66"/>
    <x v="0"/>
    <s v="Salary Expense"/>
    <s v="Line Item"/>
    <x v="2"/>
    <x v="65"/>
    <x v="65"/>
    <m/>
    <m/>
    <m/>
  </r>
  <r>
    <n v="67"/>
    <x v="0"/>
    <s v="Salary Expense"/>
    <s v="Line Item"/>
    <x v="2"/>
    <x v="66"/>
    <x v="66"/>
    <m/>
    <m/>
    <m/>
  </r>
  <r>
    <n v="68"/>
    <x v="0"/>
    <s v="Salary Expense"/>
    <s v="Line Item"/>
    <x v="2"/>
    <x v="67"/>
    <x v="67"/>
    <m/>
    <m/>
    <m/>
  </r>
  <r>
    <n v="69"/>
    <x v="0"/>
    <s v="Salary Expense"/>
    <s v="Line Item"/>
    <x v="2"/>
    <x v="68"/>
    <x v="68"/>
    <m/>
    <m/>
    <m/>
  </r>
  <r>
    <n v="70"/>
    <x v="0"/>
    <s v="Salary Expense"/>
    <s v="Line Item"/>
    <x v="2"/>
    <x v="69"/>
    <x v="69"/>
    <m/>
    <m/>
    <m/>
  </r>
  <r>
    <n v="71"/>
    <x v="0"/>
    <s v="Salary Expense"/>
    <s v="Line Item"/>
    <x v="2"/>
    <x v="70"/>
    <x v="70"/>
    <m/>
    <m/>
    <m/>
  </r>
  <r>
    <n v="72"/>
    <x v="0"/>
    <s v="Salary Expense"/>
    <s v="Line Item"/>
    <x v="2"/>
    <x v="71"/>
    <x v="71"/>
    <m/>
    <m/>
    <m/>
  </r>
  <r>
    <n v="73"/>
    <x v="0"/>
    <s v="Salary Expense"/>
    <s v="Line Item"/>
    <x v="2"/>
    <x v="72"/>
    <x v="72"/>
    <m/>
    <m/>
    <m/>
  </r>
  <r>
    <n v="74"/>
    <x v="0"/>
    <s v="Salary Expense"/>
    <s v="Line Item"/>
    <x v="2"/>
    <x v="73"/>
    <x v="73"/>
    <m/>
    <m/>
    <m/>
  </r>
  <r>
    <n v="75"/>
    <x v="0"/>
    <s v="Salary Expense"/>
    <s v="Line Item"/>
    <x v="2"/>
    <x v="74"/>
    <x v="74"/>
    <m/>
    <m/>
    <m/>
  </r>
  <r>
    <n v="76"/>
    <x v="0"/>
    <s v="Salary Expense"/>
    <s v="Line Item"/>
    <x v="2"/>
    <x v="75"/>
    <x v="75"/>
    <m/>
    <m/>
    <m/>
  </r>
  <r>
    <n v="77"/>
    <x v="0"/>
    <s v="Salary Expense"/>
    <s v="Line Item"/>
    <x v="2"/>
    <x v="76"/>
    <x v="76"/>
    <m/>
    <m/>
    <m/>
  </r>
  <r>
    <n v="78"/>
    <x v="0"/>
    <s v="Salary Expense"/>
    <s v="Line Item"/>
    <x v="2"/>
    <x v="77"/>
    <x v="77"/>
    <m/>
    <m/>
    <m/>
  </r>
  <r>
    <n v="79"/>
    <x v="0"/>
    <s v="Salary Expense"/>
    <s v="Line Item"/>
    <x v="2"/>
    <x v="78"/>
    <x v="78"/>
    <m/>
    <m/>
    <m/>
  </r>
  <r>
    <n v="80"/>
    <x v="0"/>
    <s v="Salary Expense"/>
    <s v="Line Item"/>
    <x v="2"/>
    <x v="79"/>
    <x v="79"/>
    <m/>
    <m/>
    <m/>
  </r>
  <r>
    <n v="81"/>
    <x v="0"/>
    <s v="Salary Expense"/>
    <s v="Line Item"/>
    <x v="2"/>
    <x v="80"/>
    <x v="80"/>
    <m/>
    <m/>
    <m/>
  </r>
  <r>
    <n v="82"/>
    <x v="0"/>
    <s v="Salary Expense"/>
    <s v="Line Item"/>
    <x v="2"/>
    <x v="81"/>
    <x v="81"/>
    <m/>
    <m/>
    <m/>
  </r>
  <r>
    <n v="83"/>
    <x v="0"/>
    <s v="Salary Expense"/>
    <s v="Line Item"/>
    <x v="2"/>
    <x v="82"/>
    <x v="82"/>
    <m/>
    <m/>
    <m/>
  </r>
  <r>
    <n v="84"/>
    <x v="0"/>
    <s v="Salary Expense"/>
    <s v="Line Item"/>
    <x v="2"/>
    <x v="83"/>
    <x v="83"/>
    <m/>
    <m/>
    <m/>
  </r>
  <r>
    <n v="85"/>
    <x v="0"/>
    <s v="Salary Expense"/>
    <s v="Line Item"/>
    <x v="2"/>
    <x v="84"/>
    <x v="84"/>
    <m/>
    <m/>
    <m/>
  </r>
  <r>
    <n v="86"/>
    <x v="0"/>
    <s v="Salary Expense"/>
    <s v="Line Item"/>
    <x v="2"/>
    <x v="85"/>
    <x v="85"/>
    <m/>
    <m/>
    <m/>
  </r>
  <r>
    <n v="87"/>
    <x v="0"/>
    <s v="Salary Expense"/>
    <s v="Line Item"/>
    <x v="2"/>
    <x v="86"/>
    <x v="86"/>
    <n v="1.6"/>
    <n v="63034"/>
    <n v="39396.25"/>
  </r>
  <r>
    <n v="88"/>
    <x v="0"/>
    <s v="Salary Expense"/>
    <s v="Line Item"/>
    <x v="3"/>
    <x v="87"/>
    <x v="87"/>
    <n v="0.3"/>
    <n v="7888"/>
    <n v="26293.333333333336"/>
  </r>
  <r>
    <n v="89"/>
    <x v="0"/>
    <s v="Salary Expense"/>
    <s v="Line Item"/>
    <x v="3"/>
    <x v="88"/>
    <x v="88"/>
    <m/>
    <m/>
    <m/>
  </r>
  <r>
    <n v="90"/>
    <x v="0"/>
    <s v="Salary Expense"/>
    <s v="Line Item"/>
    <x v="3"/>
    <x v="89"/>
    <x v="89"/>
    <m/>
    <m/>
    <m/>
  </r>
  <r>
    <n v="91"/>
    <x v="0"/>
    <s v="Salary Expense"/>
    <s v="Line Item"/>
    <x v="0"/>
    <x v="90"/>
    <x v="90"/>
    <s v="XXXXXX"/>
    <m/>
    <m/>
  </r>
  <r>
    <n v="92"/>
    <x v="0"/>
    <s v="Salary Expense"/>
    <s v="Total"/>
    <x v="0"/>
    <x v="91"/>
    <x v="91"/>
    <n v="2.1"/>
    <n v="81676"/>
    <n v="38893.333333333328"/>
  </r>
  <r>
    <n v="93"/>
    <x v="0"/>
    <s v="Expense"/>
    <s v="Total"/>
    <x v="0"/>
    <x v="92"/>
    <x v="92"/>
    <m/>
    <n v="81676"/>
    <m/>
  </r>
  <r>
    <n v="94"/>
    <x v="0"/>
    <s v="Expense"/>
    <s v="Line Item"/>
    <x v="0"/>
    <x v="93"/>
    <x v="93"/>
    <m/>
    <m/>
    <m/>
  </r>
  <r>
    <n v="95"/>
    <x v="0"/>
    <s v="Expense"/>
    <s v="Line Item"/>
    <x v="0"/>
    <x v="94"/>
    <x v="94"/>
    <m/>
    <m/>
    <m/>
  </r>
  <r>
    <n v="96"/>
    <x v="0"/>
    <s v="Expense"/>
    <s v="Line Item"/>
    <x v="0"/>
    <x v="95"/>
    <x v="95"/>
    <m/>
    <m/>
    <m/>
  </r>
  <r>
    <n v="97"/>
    <x v="0"/>
    <s v="Expense"/>
    <s v="Line Item"/>
    <x v="0"/>
    <x v="96"/>
    <x v="96"/>
    <m/>
    <m/>
    <m/>
  </r>
  <r>
    <n v="98"/>
    <x v="0"/>
    <s v="Expense"/>
    <s v="Total"/>
    <x v="0"/>
    <x v="97"/>
    <x v="97"/>
    <m/>
    <n v="0"/>
    <m/>
  </r>
  <r>
    <n v="99"/>
    <x v="0"/>
    <s v="Expense"/>
    <s v="Line Item"/>
    <x v="0"/>
    <x v="98"/>
    <x v="98"/>
    <m/>
    <m/>
    <m/>
  </r>
  <r>
    <n v="100"/>
    <x v="0"/>
    <s v="Expense"/>
    <s v="Total"/>
    <x v="0"/>
    <x v="99"/>
    <x v="99"/>
    <m/>
    <n v="81676"/>
    <m/>
  </r>
  <r>
    <n v="101"/>
    <x v="0"/>
    <s v="Expense"/>
    <s v="Line Item"/>
    <x v="0"/>
    <x v="100"/>
    <x v="100"/>
    <m/>
    <n v="6492"/>
    <m/>
  </r>
  <r>
    <n v="102"/>
    <x v="0"/>
    <s v="Expense"/>
    <s v="Line Item"/>
    <x v="0"/>
    <x v="101"/>
    <x v="101"/>
    <m/>
    <n v="9000"/>
    <m/>
  </r>
  <r>
    <n v="103"/>
    <x v="0"/>
    <s v="Expense"/>
    <s v="Line Item"/>
    <x v="0"/>
    <x v="102"/>
    <x v="102"/>
    <m/>
    <n v="1079"/>
    <m/>
  </r>
  <r>
    <n v="104"/>
    <x v="0"/>
    <s v="Expense"/>
    <s v="Total"/>
    <x v="0"/>
    <x v="103"/>
    <x v="103"/>
    <m/>
    <n v="98247"/>
    <m/>
  </r>
  <r>
    <n v="105"/>
    <x v="0"/>
    <s v="Expense"/>
    <s v="Line Item"/>
    <x v="0"/>
    <x v="104"/>
    <x v="104"/>
    <m/>
    <n v="14956"/>
    <m/>
  </r>
  <r>
    <n v="106"/>
    <x v="0"/>
    <s v="Expense"/>
    <s v="Line Item"/>
    <x v="0"/>
    <x v="105"/>
    <x v="105"/>
    <m/>
    <n v="1172"/>
    <m/>
  </r>
  <r>
    <n v="107"/>
    <x v="0"/>
    <s v="Expense"/>
    <s v="Line Item"/>
    <x v="0"/>
    <x v="106"/>
    <x v="106"/>
    <m/>
    <m/>
    <m/>
  </r>
  <r>
    <n v="108"/>
    <x v="0"/>
    <s v="Expense"/>
    <s v="Line Item"/>
    <x v="0"/>
    <x v="107"/>
    <x v="107"/>
    <m/>
    <m/>
    <m/>
  </r>
  <r>
    <n v="109"/>
    <x v="0"/>
    <s v="Expense"/>
    <s v="Total"/>
    <x v="0"/>
    <x v="108"/>
    <x v="108"/>
    <m/>
    <n v="16128"/>
    <m/>
  </r>
  <r>
    <n v="110"/>
    <x v="0"/>
    <s v="Expense"/>
    <s v="Line Item"/>
    <x v="0"/>
    <x v="109"/>
    <x v="109"/>
    <m/>
    <m/>
    <m/>
  </r>
  <r>
    <n v="111"/>
    <x v="0"/>
    <s v="Expense"/>
    <s v="Line Item"/>
    <x v="0"/>
    <x v="110"/>
    <x v="110"/>
    <m/>
    <m/>
    <m/>
  </r>
  <r>
    <n v="112"/>
    <x v="0"/>
    <s v="Expense"/>
    <s v="Line Item"/>
    <x v="0"/>
    <x v="111"/>
    <x v="111"/>
    <m/>
    <m/>
    <m/>
  </r>
  <r>
    <n v="113"/>
    <x v="0"/>
    <s v="Expense"/>
    <s v="Line Item"/>
    <x v="0"/>
    <x v="112"/>
    <x v="112"/>
    <m/>
    <m/>
    <m/>
  </r>
  <r>
    <n v="114"/>
    <x v="0"/>
    <s v="Expense"/>
    <s v="Line Item"/>
    <x v="0"/>
    <x v="113"/>
    <x v="113"/>
    <m/>
    <n v="19"/>
    <m/>
  </r>
  <r>
    <n v="115"/>
    <x v="0"/>
    <s v="Expense"/>
    <s v="Line Item"/>
    <x v="0"/>
    <x v="114"/>
    <x v="114"/>
    <m/>
    <n v="2298"/>
    <m/>
  </r>
  <r>
    <n v="116"/>
    <x v="0"/>
    <s v="Expense"/>
    <s v="Line Item"/>
    <x v="0"/>
    <x v="115"/>
    <x v="115"/>
    <m/>
    <m/>
    <m/>
  </r>
  <r>
    <n v="117"/>
    <x v="0"/>
    <s v="Expense"/>
    <s v="Line Item"/>
    <x v="0"/>
    <x v="116"/>
    <x v="116"/>
    <m/>
    <n v="322"/>
    <m/>
  </r>
  <r>
    <n v="118"/>
    <x v="0"/>
    <s v="Expense"/>
    <s v="Line Item"/>
    <x v="0"/>
    <x v="117"/>
    <x v="117"/>
    <m/>
    <m/>
    <m/>
  </r>
  <r>
    <n v="119"/>
    <x v="0"/>
    <s v="Expense"/>
    <s v="Line Item"/>
    <x v="0"/>
    <x v="118"/>
    <x v="118"/>
    <m/>
    <m/>
    <m/>
  </r>
  <r>
    <n v="120"/>
    <x v="0"/>
    <s v="Expense"/>
    <s v="Line Item"/>
    <x v="0"/>
    <x v="119"/>
    <x v="119"/>
    <m/>
    <m/>
    <m/>
  </r>
  <r>
    <n v="121"/>
    <x v="0"/>
    <s v="Expense"/>
    <s v="Line Item"/>
    <x v="0"/>
    <x v="120"/>
    <x v="120"/>
    <m/>
    <m/>
    <m/>
  </r>
  <r>
    <n v="122"/>
    <x v="0"/>
    <s v="Expense"/>
    <s v="Line Item"/>
    <x v="0"/>
    <x v="121"/>
    <x v="121"/>
    <m/>
    <m/>
    <m/>
  </r>
  <r>
    <n v="123"/>
    <x v="0"/>
    <s v="Expense"/>
    <s v="Line Item"/>
    <x v="0"/>
    <x v="122"/>
    <x v="122"/>
    <m/>
    <m/>
    <m/>
  </r>
  <r>
    <n v="124"/>
    <x v="0"/>
    <s v="Expense"/>
    <s v="Line Item"/>
    <x v="0"/>
    <x v="123"/>
    <x v="123"/>
    <m/>
    <m/>
    <m/>
  </r>
  <r>
    <n v="125"/>
    <x v="0"/>
    <s v="Expense"/>
    <s v="Line Item"/>
    <x v="0"/>
    <x v="124"/>
    <x v="124"/>
    <m/>
    <n v="532"/>
    <m/>
  </r>
  <r>
    <n v="126"/>
    <x v="0"/>
    <s v="Expense"/>
    <s v="Line Item"/>
    <x v="0"/>
    <x v="125"/>
    <x v="125"/>
    <m/>
    <m/>
    <m/>
  </r>
  <r>
    <n v="127"/>
    <x v="0"/>
    <s v="Expense"/>
    <s v="Line Item"/>
    <x v="0"/>
    <x v="126"/>
    <x v="126"/>
    <m/>
    <m/>
    <m/>
  </r>
  <r>
    <n v="128"/>
    <x v="0"/>
    <s v="Expense"/>
    <s v="Total"/>
    <x v="0"/>
    <x v="127"/>
    <x v="127"/>
    <m/>
    <n v="3171"/>
    <m/>
  </r>
  <r>
    <n v="129"/>
    <x v="0"/>
    <s v="Expense"/>
    <s v="Line Item"/>
    <x v="0"/>
    <x v="128"/>
    <x v="128"/>
    <m/>
    <n v="754"/>
    <m/>
  </r>
  <r>
    <n v="130"/>
    <x v="0"/>
    <s v="Expense"/>
    <s v="Line Item"/>
    <x v="0"/>
    <x v="129"/>
    <x v="129"/>
    <m/>
    <n v="1932"/>
    <m/>
  </r>
  <r>
    <n v="131"/>
    <x v="0"/>
    <s v="Expense"/>
    <s v="Line Item"/>
    <x v="0"/>
    <x v="130"/>
    <x v="130"/>
    <m/>
    <m/>
    <m/>
  </r>
  <r>
    <n v="132"/>
    <x v="0"/>
    <s v="Expense"/>
    <s v="Line Item"/>
    <x v="0"/>
    <x v="131"/>
    <x v="131"/>
    <m/>
    <n v="508"/>
    <m/>
  </r>
  <r>
    <n v="133"/>
    <x v="0"/>
    <s v="Expense"/>
    <s v="Line Item"/>
    <x v="0"/>
    <x v="132"/>
    <x v="132"/>
    <m/>
    <m/>
    <m/>
  </r>
  <r>
    <n v="134"/>
    <x v="0"/>
    <s v="Expense"/>
    <s v="Line Item"/>
    <x v="0"/>
    <x v="133"/>
    <x v="133"/>
    <m/>
    <m/>
    <m/>
  </r>
  <r>
    <n v="135"/>
    <x v="0"/>
    <s v="Expense"/>
    <s v="Total"/>
    <x v="0"/>
    <x v="134"/>
    <x v="134"/>
    <m/>
    <n v="3194"/>
    <m/>
  </r>
  <r>
    <n v="136"/>
    <x v="0"/>
    <s v="Expense"/>
    <s v="Line Item"/>
    <x v="0"/>
    <x v="135"/>
    <x v="135"/>
    <m/>
    <n v="24888.68151635299"/>
    <m/>
  </r>
  <r>
    <n v="137"/>
    <x v="0"/>
    <s v="Expense"/>
    <s v="Total"/>
    <x v="0"/>
    <x v="136"/>
    <x v="136"/>
    <m/>
    <n v="145628.68151635298"/>
    <m/>
  </r>
  <r>
    <n v="138"/>
    <x v="0"/>
    <s v="Expense"/>
    <s v="Line Item"/>
    <x v="0"/>
    <x v="137"/>
    <x v="137"/>
    <m/>
    <m/>
    <m/>
  </r>
  <r>
    <n v="139"/>
    <x v="0"/>
    <s v="Expense"/>
    <s v="Line Item"/>
    <x v="0"/>
    <x v="138"/>
    <x v="138"/>
    <m/>
    <m/>
    <m/>
  </r>
  <r>
    <n v="140"/>
    <x v="0"/>
    <s v="Expense"/>
    <s v="Total"/>
    <x v="0"/>
    <x v="139"/>
    <x v="139"/>
    <m/>
    <n v="145628.68151635298"/>
    <m/>
  </r>
  <r>
    <n v="141"/>
    <x v="0"/>
    <s v="Expense"/>
    <s v="Total"/>
    <x v="0"/>
    <x v="140"/>
    <x v="140"/>
    <m/>
    <n v="99749"/>
    <m/>
  </r>
  <r>
    <n v="142"/>
    <x v="0"/>
    <s v="Expense"/>
    <s v="Line Item"/>
    <x v="0"/>
    <x v="141"/>
    <x v="141"/>
    <m/>
    <n v="-45879.681516352983"/>
    <m/>
  </r>
  <r>
    <n v="143"/>
    <x v="0"/>
    <s v="Non-Reimbursable"/>
    <s v="Line Item"/>
    <x v="0"/>
    <x v="142"/>
    <x v="142"/>
    <m/>
    <n v="0"/>
    <m/>
  </r>
  <r>
    <n v="144"/>
    <x v="0"/>
    <s v="Non-Reimbursable"/>
    <s v="Line Item"/>
    <x v="0"/>
    <x v="143"/>
    <x v="143"/>
    <m/>
    <m/>
    <m/>
  </r>
  <r>
    <n v="145"/>
    <x v="0"/>
    <s v="Non-Reimbursable"/>
    <s v="Line Item"/>
    <x v="0"/>
    <x v="144"/>
    <x v="144"/>
    <m/>
    <m/>
    <m/>
  </r>
  <r>
    <n v="146"/>
    <x v="0"/>
    <s v="Non-Reimbursable"/>
    <s v="Line Item"/>
    <x v="0"/>
    <x v="145"/>
    <x v="145"/>
    <m/>
    <m/>
    <m/>
  </r>
  <r>
    <n v="147"/>
    <x v="0"/>
    <s v="Non-Reimbursable"/>
    <s v="Line Item"/>
    <x v="0"/>
    <x v="146"/>
    <x v="146"/>
    <m/>
    <m/>
    <m/>
  </r>
  <r>
    <n v="148"/>
    <x v="0"/>
    <s v="Non-Reimbursable"/>
    <s v="Line Item"/>
    <x v="0"/>
    <x v="147"/>
    <x v="147"/>
    <m/>
    <m/>
    <m/>
  </r>
  <r>
    <n v="149"/>
    <x v="0"/>
    <s v="Non-Reimbursable"/>
    <s v="Line Item"/>
    <x v="0"/>
    <x v="148"/>
    <x v="148"/>
    <m/>
    <m/>
    <m/>
  </r>
  <r>
    <n v="150"/>
    <x v="0"/>
    <s v="Non-Reimbursable"/>
    <s v="Total"/>
    <x v="0"/>
    <x v="149"/>
    <x v="149"/>
    <m/>
    <m/>
    <m/>
  </r>
  <r>
    <n v="151"/>
    <x v="0"/>
    <s v="Non-Reimbursable"/>
    <s v="Total"/>
    <x v="0"/>
    <x v="150"/>
    <x v="150"/>
    <m/>
    <n v="0"/>
    <m/>
  </r>
  <r>
    <n v="152"/>
    <x v="0"/>
    <s v="Non-Reimbursable"/>
    <s v="Line Item"/>
    <x v="0"/>
    <x v="151"/>
    <x v="151"/>
    <m/>
    <n v="0"/>
    <m/>
  </r>
  <r>
    <n v="153"/>
    <x v="0"/>
    <s v="Non-Reimbursable"/>
    <s v="Line Item"/>
    <x v="0"/>
    <x v="152"/>
    <x v="152"/>
    <m/>
    <n v="747"/>
    <m/>
  </r>
  <r>
    <n v="154"/>
    <x v="0"/>
    <s v="Non-Reimbursable"/>
    <s v="Line Item"/>
    <x v="0"/>
    <x v="153"/>
    <x v="153"/>
    <m/>
    <m/>
    <m/>
  </r>
  <r>
    <n v="155"/>
    <x v="1"/>
    <s v="Revenue"/>
    <s v="Line Item"/>
    <x v="0"/>
    <x v="0"/>
    <x v="0"/>
    <m/>
    <m/>
    <m/>
  </r>
  <r>
    <n v="156"/>
    <x v="1"/>
    <s v="Revenue"/>
    <s v="Line Item"/>
    <x v="0"/>
    <x v="1"/>
    <x v="1"/>
    <m/>
    <m/>
    <m/>
  </r>
  <r>
    <n v="157"/>
    <x v="1"/>
    <s v="Revenue"/>
    <s v="Line Item"/>
    <x v="0"/>
    <x v="2"/>
    <x v="2"/>
    <m/>
    <m/>
    <m/>
  </r>
  <r>
    <n v="158"/>
    <x v="1"/>
    <s v="Revenue"/>
    <s v="Total"/>
    <x v="0"/>
    <x v="3"/>
    <x v="3"/>
    <m/>
    <n v="0"/>
    <m/>
  </r>
  <r>
    <n v="159"/>
    <x v="1"/>
    <s v="Revenue"/>
    <s v="Line Item"/>
    <x v="0"/>
    <x v="4"/>
    <x v="4"/>
    <m/>
    <m/>
    <m/>
  </r>
  <r>
    <n v="160"/>
    <x v="1"/>
    <s v="Revenue"/>
    <s v="Line Item"/>
    <x v="0"/>
    <x v="5"/>
    <x v="5"/>
    <m/>
    <m/>
    <m/>
  </r>
  <r>
    <n v="161"/>
    <x v="1"/>
    <s v="Revenue"/>
    <s v="Total"/>
    <x v="0"/>
    <x v="6"/>
    <x v="6"/>
    <m/>
    <n v="0"/>
    <m/>
  </r>
  <r>
    <n v="162"/>
    <x v="1"/>
    <s v="Revenue"/>
    <s v="Line Item"/>
    <x v="0"/>
    <x v="7"/>
    <x v="7"/>
    <m/>
    <m/>
    <m/>
  </r>
  <r>
    <n v="163"/>
    <x v="1"/>
    <s v="Revenue"/>
    <s v="Line Item"/>
    <x v="0"/>
    <x v="8"/>
    <x v="8"/>
    <m/>
    <m/>
    <m/>
  </r>
  <r>
    <n v="164"/>
    <x v="1"/>
    <s v="Revenue"/>
    <s v="Line Item"/>
    <x v="0"/>
    <x v="9"/>
    <x v="9"/>
    <m/>
    <m/>
    <m/>
  </r>
  <r>
    <n v="165"/>
    <x v="1"/>
    <s v="Revenue"/>
    <s v="Line Item"/>
    <x v="0"/>
    <x v="10"/>
    <x v="10"/>
    <m/>
    <m/>
    <m/>
  </r>
  <r>
    <n v="166"/>
    <x v="1"/>
    <s v="Revenue"/>
    <s v="Line Item"/>
    <x v="0"/>
    <x v="11"/>
    <x v="11"/>
    <m/>
    <m/>
    <m/>
  </r>
  <r>
    <n v="167"/>
    <x v="1"/>
    <s v="Revenue"/>
    <s v="Line Item"/>
    <x v="0"/>
    <x v="12"/>
    <x v="12"/>
    <m/>
    <m/>
    <m/>
  </r>
  <r>
    <n v="168"/>
    <x v="1"/>
    <s v="Revenue"/>
    <s v="Line Item"/>
    <x v="0"/>
    <x v="13"/>
    <x v="13"/>
    <m/>
    <m/>
    <m/>
  </r>
  <r>
    <n v="169"/>
    <x v="1"/>
    <s v="Revenue"/>
    <s v="Line Item"/>
    <x v="0"/>
    <x v="14"/>
    <x v="14"/>
    <m/>
    <m/>
    <m/>
  </r>
  <r>
    <n v="170"/>
    <x v="1"/>
    <s v="Revenue"/>
    <s v="Line Item"/>
    <x v="0"/>
    <x v="15"/>
    <x v="15"/>
    <m/>
    <m/>
    <m/>
  </r>
  <r>
    <n v="171"/>
    <x v="1"/>
    <s v="Revenue"/>
    <s v="Line Item"/>
    <x v="0"/>
    <x v="16"/>
    <x v="16"/>
    <m/>
    <m/>
    <m/>
  </r>
  <r>
    <n v="172"/>
    <x v="1"/>
    <s v="Revenue"/>
    <s v="Line Item"/>
    <x v="0"/>
    <x v="17"/>
    <x v="17"/>
    <m/>
    <m/>
    <m/>
  </r>
  <r>
    <n v="173"/>
    <x v="1"/>
    <s v="Revenue"/>
    <s v="Line Item"/>
    <x v="0"/>
    <x v="18"/>
    <x v="18"/>
    <m/>
    <n v="98950"/>
    <m/>
  </r>
  <r>
    <n v="174"/>
    <x v="1"/>
    <s v="Revenue"/>
    <s v="Line Item"/>
    <x v="0"/>
    <x v="19"/>
    <x v="19"/>
    <m/>
    <m/>
    <m/>
  </r>
  <r>
    <n v="175"/>
    <x v="1"/>
    <s v="Revenue"/>
    <s v="Line Item"/>
    <x v="0"/>
    <x v="20"/>
    <x v="20"/>
    <m/>
    <m/>
    <m/>
  </r>
  <r>
    <n v="176"/>
    <x v="1"/>
    <s v="Revenue"/>
    <s v="Line Item"/>
    <x v="0"/>
    <x v="21"/>
    <x v="21"/>
    <m/>
    <m/>
    <m/>
  </r>
  <r>
    <n v="177"/>
    <x v="1"/>
    <s v="Revenue"/>
    <s v="Line Item"/>
    <x v="0"/>
    <x v="22"/>
    <x v="22"/>
    <m/>
    <m/>
    <m/>
  </r>
  <r>
    <n v="178"/>
    <x v="1"/>
    <s v="Revenue"/>
    <s v="Line Item"/>
    <x v="0"/>
    <x v="23"/>
    <x v="23"/>
    <m/>
    <m/>
    <m/>
  </r>
  <r>
    <n v="179"/>
    <x v="1"/>
    <s v="Revenue"/>
    <s v="Line Item"/>
    <x v="0"/>
    <x v="24"/>
    <x v="24"/>
    <m/>
    <m/>
    <m/>
  </r>
  <r>
    <n v="180"/>
    <x v="1"/>
    <s v="Revenue"/>
    <s v="Line Item"/>
    <x v="0"/>
    <x v="25"/>
    <x v="25"/>
    <m/>
    <m/>
    <m/>
  </r>
  <r>
    <n v="181"/>
    <x v="1"/>
    <s v="Revenue"/>
    <s v="Line Item"/>
    <x v="0"/>
    <x v="26"/>
    <x v="26"/>
    <m/>
    <m/>
    <m/>
  </r>
  <r>
    <n v="182"/>
    <x v="1"/>
    <s v="Revenue"/>
    <s v="Line Item"/>
    <x v="0"/>
    <x v="27"/>
    <x v="27"/>
    <m/>
    <m/>
    <m/>
  </r>
  <r>
    <n v="183"/>
    <x v="1"/>
    <s v="Revenue"/>
    <s v="Line Item"/>
    <x v="0"/>
    <x v="28"/>
    <x v="28"/>
    <m/>
    <n v="919"/>
    <m/>
  </r>
  <r>
    <n v="184"/>
    <x v="1"/>
    <s v="Revenue"/>
    <s v="Line Item"/>
    <x v="0"/>
    <x v="29"/>
    <x v="29"/>
    <m/>
    <m/>
    <m/>
  </r>
  <r>
    <n v="185"/>
    <x v="1"/>
    <s v="Revenue"/>
    <s v="Line Item"/>
    <x v="0"/>
    <x v="30"/>
    <x v="30"/>
    <m/>
    <m/>
    <m/>
  </r>
  <r>
    <n v="186"/>
    <x v="1"/>
    <s v="Revenue"/>
    <s v="Line Item"/>
    <x v="0"/>
    <x v="31"/>
    <x v="31"/>
    <m/>
    <m/>
    <m/>
  </r>
  <r>
    <n v="187"/>
    <x v="1"/>
    <s v="Revenue"/>
    <s v="Line Item"/>
    <x v="0"/>
    <x v="32"/>
    <x v="32"/>
    <m/>
    <m/>
    <m/>
  </r>
  <r>
    <n v="188"/>
    <x v="1"/>
    <s v="Revenue"/>
    <s v="Line Item"/>
    <x v="0"/>
    <x v="33"/>
    <x v="33"/>
    <m/>
    <m/>
    <m/>
  </r>
  <r>
    <n v="189"/>
    <x v="1"/>
    <s v="Revenue"/>
    <s v="Line Item"/>
    <x v="0"/>
    <x v="34"/>
    <x v="34"/>
    <m/>
    <m/>
    <m/>
  </r>
  <r>
    <n v="190"/>
    <x v="1"/>
    <s v="Revenue"/>
    <s v="Line Item"/>
    <x v="0"/>
    <x v="35"/>
    <x v="35"/>
    <m/>
    <m/>
    <m/>
  </r>
  <r>
    <n v="191"/>
    <x v="1"/>
    <s v="Revenue"/>
    <s v="Line Item"/>
    <x v="0"/>
    <x v="36"/>
    <x v="36"/>
    <m/>
    <m/>
    <m/>
  </r>
  <r>
    <n v="192"/>
    <x v="1"/>
    <s v="Revenue"/>
    <s v="Line Item"/>
    <x v="0"/>
    <x v="37"/>
    <x v="37"/>
    <m/>
    <m/>
    <m/>
  </r>
  <r>
    <n v="193"/>
    <x v="1"/>
    <s v="Revenue"/>
    <s v="Line Item"/>
    <x v="0"/>
    <x v="38"/>
    <x v="38"/>
    <m/>
    <m/>
    <m/>
  </r>
  <r>
    <n v="194"/>
    <x v="1"/>
    <s v="Revenue"/>
    <s v="Line Item"/>
    <x v="0"/>
    <x v="39"/>
    <x v="39"/>
    <m/>
    <m/>
    <m/>
  </r>
  <r>
    <n v="195"/>
    <x v="1"/>
    <s v="Revenue"/>
    <s v="Line Item"/>
    <x v="0"/>
    <x v="40"/>
    <x v="40"/>
    <m/>
    <m/>
    <m/>
  </r>
  <r>
    <n v="196"/>
    <x v="1"/>
    <s v="Revenue"/>
    <s v="Line Item"/>
    <x v="0"/>
    <x v="41"/>
    <x v="41"/>
    <m/>
    <m/>
    <m/>
  </r>
  <r>
    <n v="197"/>
    <x v="1"/>
    <s v="Revenue"/>
    <s v="Total"/>
    <x v="0"/>
    <x v="42"/>
    <x v="42"/>
    <m/>
    <n v="99869"/>
    <m/>
  </r>
  <r>
    <n v="198"/>
    <x v="1"/>
    <s v="Revenue"/>
    <s v="Line Item"/>
    <x v="0"/>
    <x v="43"/>
    <x v="43"/>
    <m/>
    <m/>
    <m/>
  </r>
  <r>
    <n v="199"/>
    <x v="1"/>
    <s v="Revenue"/>
    <s v="Line Item"/>
    <x v="0"/>
    <x v="44"/>
    <x v="44"/>
    <m/>
    <m/>
    <m/>
  </r>
  <r>
    <n v="200"/>
    <x v="1"/>
    <s v="Revenue"/>
    <s v="Line Item"/>
    <x v="0"/>
    <x v="45"/>
    <x v="45"/>
    <m/>
    <m/>
    <m/>
  </r>
  <r>
    <n v="201"/>
    <x v="1"/>
    <s v="Revenue"/>
    <s v="Line Item"/>
    <x v="0"/>
    <x v="46"/>
    <x v="46"/>
    <m/>
    <m/>
    <m/>
  </r>
  <r>
    <n v="202"/>
    <x v="1"/>
    <s v="Revenue"/>
    <s v="Line Item"/>
    <x v="0"/>
    <x v="47"/>
    <x v="47"/>
    <m/>
    <m/>
    <m/>
  </r>
  <r>
    <n v="203"/>
    <x v="1"/>
    <s v="Revenue"/>
    <s v="Line Item"/>
    <x v="0"/>
    <x v="48"/>
    <x v="48"/>
    <m/>
    <m/>
    <m/>
  </r>
  <r>
    <n v="204"/>
    <x v="1"/>
    <s v="Revenue"/>
    <s v="Line Item"/>
    <x v="0"/>
    <x v="49"/>
    <x v="49"/>
    <m/>
    <n v="376"/>
    <m/>
  </r>
  <r>
    <n v="205"/>
    <x v="1"/>
    <s v="Revenue"/>
    <s v="Line Item"/>
    <x v="0"/>
    <x v="50"/>
    <x v="50"/>
    <m/>
    <m/>
    <m/>
  </r>
  <r>
    <n v="206"/>
    <x v="1"/>
    <s v="Revenue"/>
    <s v="Line Item"/>
    <x v="0"/>
    <x v="51"/>
    <x v="51"/>
    <m/>
    <m/>
    <m/>
  </r>
  <r>
    <n v="207"/>
    <x v="1"/>
    <s v="Revenue"/>
    <s v="Total"/>
    <x v="0"/>
    <x v="52"/>
    <x v="52"/>
    <m/>
    <n v="100245"/>
    <m/>
  </r>
  <r>
    <n v="208"/>
    <x v="1"/>
    <s v="Salary Expense"/>
    <s v="Line Item"/>
    <x v="1"/>
    <x v="53"/>
    <x v="53"/>
    <n v="0.2"/>
    <n v="10829"/>
    <n v="54145"/>
  </r>
  <r>
    <n v="209"/>
    <x v="1"/>
    <s v="Salary Expense"/>
    <s v="Line Item"/>
    <x v="1"/>
    <x v="54"/>
    <x v="54"/>
    <m/>
    <m/>
    <m/>
  </r>
  <r>
    <n v="210"/>
    <x v="1"/>
    <s v="Salary Expense"/>
    <s v="Line Item"/>
    <x v="1"/>
    <x v="55"/>
    <x v="55"/>
    <n v="0.1"/>
    <n v="3565"/>
    <n v="35650"/>
  </r>
  <r>
    <n v="211"/>
    <x v="1"/>
    <s v="Salary Expense"/>
    <s v="Line Item"/>
    <x v="1"/>
    <x v="56"/>
    <x v="56"/>
    <m/>
    <m/>
    <m/>
  </r>
  <r>
    <n v="212"/>
    <x v="1"/>
    <s v="Salary Expense"/>
    <s v="Line Item"/>
    <x v="2"/>
    <x v="57"/>
    <x v="57"/>
    <m/>
    <m/>
    <m/>
  </r>
  <r>
    <n v="213"/>
    <x v="1"/>
    <s v="Salary Expense"/>
    <s v="Line Item"/>
    <x v="2"/>
    <x v="58"/>
    <x v="58"/>
    <m/>
    <m/>
    <m/>
  </r>
  <r>
    <n v="214"/>
    <x v="1"/>
    <s v="Salary Expense"/>
    <s v="Line Item"/>
    <x v="2"/>
    <x v="59"/>
    <x v="59"/>
    <m/>
    <m/>
    <m/>
  </r>
  <r>
    <n v="215"/>
    <x v="1"/>
    <s v="Salary Expense"/>
    <s v="Line Item"/>
    <x v="2"/>
    <x v="60"/>
    <x v="60"/>
    <m/>
    <m/>
    <m/>
  </r>
  <r>
    <n v="216"/>
    <x v="1"/>
    <s v="Salary Expense"/>
    <s v="Line Item"/>
    <x v="2"/>
    <x v="61"/>
    <x v="61"/>
    <m/>
    <m/>
    <m/>
  </r>
  <r>
    <n v="217"/>
    <x v="1"/>
    <s v="Salary Expense"/>
    <s v="Line Item"/>
    <x v="2"/>
    <x v="62"/>
    <x v="62"/>
    <m/>
    <m/>
    <m/>
  </r>
  <r>
    <n v="218"/>
    <x v="1"/>
    <s v="Salary Expense"/>
    <s v="Line Item"/>
    <x v="2"/>
    <x v="63"/>
    <x v="63"/>
    <m/>
    <m/>
    <m/>
  </r>
  <r>
    <n v="219"/>
    <x v="1"/>
    <s v="Salary Expense"/>
    <s v="Line Item"/>
    <x v="2"/>
    <x v="64"/>
    <x v="64"/>
    <m/>
    <m/>
    <m/>
  </r>
  <r>
    <n v="220"/>
    <x v="1"/>
    <s v="Salary Expense"/>
    <s v="Line Item"/>
    <x v="2"/>
    <x v="65"/>
    <x v="65"/>
    <m/>
    <m/>
    <m/>
  </r>
  <r>
    <n v="221"/>
    <x v="1"/>
    <s v="Salary Expense"/>
    <s v="Line Item"/>
    <x v="2"/>
    <x v="66"/>
    <x v="66"/>
    <m/>
    <m/>
    <m/>
  </r>
  <r>
    <n v="222"/>
    <x v="1"/>
    <s v="Salary Expense"/>
    <s v="Line Item"/>
    <x v="2"/>
    <x v="67"/>
    <x v="67"/>
    <m/>
    <m/>
    <m/>
  </r>
  <r>
    <n v="223"/>
    <x v="1"/>
    <s v="Salary Expense"/>
    <s v="Line Item"/>
    <x v="2"/>
    <x v="68"/>
    <x v="68"/>
    <m/>
    <m/>
    <m/>
  </r>
  <r>
    <n v="224"/>
    <x v="1"/>
    <s v="Salary Expense"/>
    <s v="Line Item"/>
    <x v="2"/>
    <x v="69"/>
    <x v="69"/>
    <m/>
    <m/>
    <m/>
  </r>
  <r>
    <n v="225"/>
    <x v="1"/>
    <s v="Salary Expense"/>
    <s v="Line Item"/>
    <x v="2"/>
    <x v="70"/>
    <x v="70"/>
    <m/>
    <m/>
    <m/>
  </r>
  <r>
    <n v="226"/>
    <x v="1"/>
    <s v="Salary Expense"/>
    <s v="Line Item"/>
    <x v="2"/>
    <x v="71"/>
    <x v="71"/>
    <m/>
    <m/>
    <m/>
  </r>
  <r>
    <n v="227"/>
    <x v="1"/>
    <s v="Salary Expense"/>
    <s v="Line Item"/>
    <x v="2"/>
    <x v="72"/>
    <x v="72"/>
    <m/>
    <m/>
    <m/>
  </r>
  <r>
    <n v="228"/>
    <x v="1"/>
    <s v="Salary Expense"/>
    <s v="Line Item"/>
    <x v="2"/>
    <x v="73"/>
    <x v="73"/>
    <m/>
    <m/>
    <m/>
  </r>
  <r>
    <n v="229"/>
    <x v="1"/>
    <s v="Salary Expense"/>
    <s v="Line Item"/>
    <x v="2"/>
    <x v="74"/>
    <x v="74"/>
    <m/>
    <m/>
    <m/>
  </r>
  <r>
    <n v="230"/>
    <x v="1"/>
    <s v="Salary Expense"/>
    <s v="Line Item"/>
    <x v="2"/>
    <x v="75"/>
    <x v="75"/>
    <m/>
    <m/>
    <m/>
  </r>
  <r>
    <n v="231"/>
    <x v="1"/>
    <s v="Salary Expense"/>
    <s v="Line Item"/>
    <x v="2"/>
    <x v="76"/>
    <x v="76"/>
    <m/>
    <m/>
    <m/>
  </r>
  <r>
    <n v="232"/>
    <x v="1"/>
    <s v="Salary Expense"/>
    <s v="Line Item"/>
    <x v="2"/>
    <x v="77"/>
    <x v="77"/>
    <m/>
    <m/>
    <m/>
  </r>
  <r>
    <n v="233"/>
    <x v="1"/>
    <s v="Salary Expense"/>
    <s v="Line Item"/>
    <x v="2"/>
    <x v="78"/>
    <x v="78"/>
    <m/>
    <m/>
    <m/>
  </r>
  <r>
    <n v="234"/>
    <x v="1"/>
    <s v="Salary Expense"/>
    <s v="Line Item"/>
    <x v="2"/>
    <x v="79"/>
    <x v="79"/>
    <m/>
    <m/>
    <m/>
  </r>
  <r>
    <n v="235"/>
    <x v="1"/>
    <s v="Salary Expense"/>
    <s v="Line Item"/>
    <x v="2"/>
    <x v="80"/>
    <x v="80"/>
    <m/>
    <m/>
    <m/>
  </r>
  <r>
    <n v="236"/>
    <x v="1"/>
    <s v="Salary Expense"/>
    <s v="Line Item"/>
    <x v="2"/>
    <x v="81"/>
    <x v="81"/>
    <m/>
    <m/>
    <m/>
  </r>
  <r>
    <n v="237"/>
    <x v="1"/>
    <s v="Salary Expense"/>
    <s v="Line Item"/>
    <x v="2"/>
    <x v="82"/>
    <x v="82"/>
    <n v="1.38"/>
    <n v="48497"/>
    <n v="35142.753623188408"/>
  </r>
  <r>
    <n v="238"/>
    <x v="1"/>
    <s v="Salary Expense"/>
    <s v="Line Item"/>
    <x v="2"/>
    <x v="83"/>
    <x v="83"/>
    <m/>
    <m/>
    <m/>
  </r>
  <r>
    <n v="239"/>
    <x v="1"/>
    <s v="Salary Expense"/>
    <s v="Line Item"/>
    <x v="2"/>
    <x v="84"/>
    <x v="84"/>
    <m/>
    <m/>
    <m/>
  </r>
  <r>
    <n v="240"/>
    <x v="1"/>
    <s v="Salary Expense"/>
    <s v="Line Item"/>
    <x v="2"/>
    <x v="85"/>
    <x v="85"/>
    <m/>
    <m/>
    <m/>
  </r>
  <r>
    <n v="241"/>
    <x v="1"/>
    <s v="Salary Expense"/>
    <s v="Line Item"/>
    <x v="2"/>
    <x v="86"/>
    <x v="86"/>
    <n v="0.53"/>
    <n v="13176"/>
    <n v="24860.377358490565"/>
  </r>
  <r>
    <n v="242"/>
    <x v="1"/>
    <s v="Salary Expense"/>
    <s v="Line Item"/>
    <x v="3"/>
    <x v="87"/>
    <x v="87"/>
    <m/>
    <m/>
    <m/>
  </r>
  <r>
    <n v="243"/>
    <x v="1"/>
    <s v="Salary Expense"/>
    <s v="Line Item"/>
    <x v="3"/>
    <x v="88"/>
    <x v="88"/>
    <m/>
    <m/>
    <m/>
  </r>
  <r>
    <n v="244"/>
    <x v="1"/>
    <s v="Salary Expense"/>
    <s v="Line Item"/>
    <x v="3"/>
    <x v="89"/>
    <x v="89"/>
    <m/>
    <m/>
    <m/>
  </r>
  <r>
    <n v="245"/>
    <x v="1"/>
    <s v="Salary Expense"/>
    <s v="Line Item"/>
    <x v="0"/>
    <x v="90"/>
    <x v="90"/>
    <s v="XXXXXX"/>
    <m/>
    <m/>
  </r>
  <r>
    <n v="246"/>
    <x v="1"/>
    <s v="Salary Expense"/>
    <s v="Total"/>
    <x v="0"/>
    <x v="91"/>
    <x v="91"/>
    <n v="2.21"/>
    <n v="76067"/>
    <n v="34419.457013574662"/>
  </r>
  <r>
    <n v="247"/>
    <x v="1"/>
    <s v="Expense"/>
    <s v="Total"/>
    <x v="0"/>
    <x v="92"/>
    <x v="92"/>
    <m/>
    <n v="76067"/>
    <m/>
  </r>
  <r>
    <n v="248"/>
    <x v="1"/>
    <s v="Expense"/>
    <s v="Line Item"/>
    <x v="0"/>
    <x v="93"/>
    <x v="93"/>
    <m/>
    <m/>
    <m/>
  </r>
  <r>
    <n v="249"/>
    <x v="1"/>
    <s v="Expense"/>
    <s v="Line Item"/>
    <x v="0"/>
    <x v="94"/>
    <x v="94"/>
    <m/>
    <m/>
    <m/>
  </r>
  <r>
    <n v="250"/>
    <x v="1"/>
    <s v="Expense"/>
    <s v="Line Item"/>
    <x v="0"/>
    <x v="95"/>
    <x v="95"/>
    <m/>
    <m/>
    <m/>
  </r>
  <r>
    <n v="251"/>
    <x v="1"/>
    <s v="Expense"/>
    <s v="Line Item"/>
    <x v="0"/>
    <x v="96"/>
    <x v="96"/>
    <m/>
    <m/>
    <m/>
  </r>
  <r>
    <n v="252"/>
    <x v="1"/>
    <s v="Expense"/>
    <s v="Total"/>
    <x v="0"/>
    <x v="97"/>
    <x v="97"/>
    <m/>
    <n v="0"/>
    <m/>
  </r>
  <r>
    <n v="253"/>
    <x v="1"/>
    <s v="Expense"/>
    <s v="Line Item"/>
    <x v="0"/>
    <x v="98"/>
    <x v="98"/>
    <m/>
    <m/>
    <m/>
  </r>
  <r>
    <n v="254"/>
    <x v="1"/>
    <s v="Expense"/>
    <s v="Total"/>
    <x v="0"/>
    <x v="99"/>
    <x v="99"/>
    <m/>
    <n v="76067"/>
    <m/>
  </r>
  <r>
    <n v="255"/>
    <x v="1"/>
    <s v="Expense"/>
    <s v="Line Item"/>
    <x v="0"/>
    <x v="100"/>
    <x v="100"/>
    <m/>
    <n v="5520"/>
    <m/>
  </r>
  <r>
    <n v="256"/>
    <x v="1"/>
    <s v="Expense"/>
    <s v="Line Item"/>
    <x v="0"/>
    <x v="101"/>
    <x v="101"/>
    <m/>
    <n v="11353"/>
    <m/>
  </r>
  <r>
    <n v="257"/>
    <x v="1"/>
    <s v="Expense"/>
    <s v="Line Item"/>
    <x v="0"/>
    <x v="102"/>
    <x v="102"/>
    <m/>
    <m/>
    <m/>
  </r>
  <r>
    <n v="258"/>
    <x v="1"/>
    <s v="Expense"/>
    <s v="Total"/>
    <x v="0"/>
    <x v="103"/>
    <x v="103"/>
    <m/>
    <n v="92940"/>
    <m/>
  </r>
  <r>
    <n v="259"/>
    <x v="1"/>
    <s v="Expense"/>
    <s v="Line Item"/>
    <x v="0"/>
    <x v="104"/>
    <x v="104"/>
    <m/>
    <m/>
    <m/>
  </r>
  <r>
    <n v="260"/>
    <x v="1"/>
    <s v="Expense"/>
    <s v="Line Item"/>
    <x v="0"/>
    <x v="105"/>
    <x v="105"/>
    <m/>
    <m/>
    <m/>
  </r>
  <r>
    <n v="261"/>
    <x v="1"/>
    <s v="Expense"/>
    <s v="Line Item"/>
    <x v="0"/>
    <x v="106"/>
    <x v="106"/>
    <m/>
    <n v="39"/>
    <m/>
  </r>
  <r>
    <n v="262"/>
    <x v="1"/>
    <s v="Expense"/>
    <s v="Line Item"/>
    <x v="0"/>
    <x v="107"/>
    <x v="107"/>
    <m/>
    <n v="372"/>
    <m/>
  </r>
  <r>
    <n v="263"/>
    <x v="1"/>
    <s v="Expense"/>
    <s v="Total"/>
    <x v="0"/>
    <x v="108"/>
    <x v="108"/>
    <m/>
    <n v="411"/>
    <m/>
  </r>
  <r>
    <n v="264"/>
    <x v="1"/>
    <s v="Expense"/>
    <s v="Line Item"/>
    <x v="0"/>
    <x v="109"/>
    <x v="109"/>
    <m/>
    <m/>
    <m/>
  </r>
  <r>
    <n v="265"/>
    <x v="1"/>
    <s v="Expense"/>
    <s v="Line Item"/>
    <x v="0"/>
    <x v="110"/>
    <x v="110"/>
    <m/>
    <m/>
    <m/>
  </r>
  <r>
    <n v="266"/>
    <x v="1"/>
    <s v="Expense"/>
    <s v="Line Item"/>
    <x v="0"/>
    <x v="111"/>
    <x v="111"/>
    <m/>
    <m/>
    <m/>
  </r>
  <r>
    <n v="267"/>
    <x v="1"/>
    <s v="Expense"/>
    <s v="Line Item"/>
    <x v="0"/>
    <x v="112"/>
    <x v="112"/>
    <m/>
    <m/>
    <m/>
  </r>
  <r>
    <n v="268"/>
    <x v="1"/>
    <s v="Expense"/>
    <s v="Line Item"/>
    <x v="0"/>
    <x v="113"/>
    <x v="113"/>
    <m/>
    <m/>
    <m/>
  </r>
  <r>
    <n v="269"/>
    <x v="1"/>
    <s v="Expense"/>
    <s v="Line Item"/>
    <x v="0"/>
    <x v="114"/>
    <x v="114"/>
    <m/>
    <m/>
    <m/>
  </r>
  <r>
    <n v="270"/>
    <x v="1"/>
    <s v="Expense"/>
    <s v="Line Item"/>
    <x v="0"/>
    <x v="115"/>
    <x v="115"/>
    <m/>
    <m/>
    <m/>
  </r>
  <r>
    <n v="271"/>
    <x v="1"/>
    <s v="Expense"/>
    <s v="Line Item"/>
    <x v="0"/>
    <x v="116"/>
    <x v="116"/>
    <m/>
    <m/>
    <m/>
  </r>
  <r>
    <n v="272"/>
    <x v="1"/>
    <s v="Expense"/>
    <s v="Line Item"/>
    <x v="0"/>
    <x v="117"/>
    <x v="117"/>
    <m/>
    <m/>
    <m/>
  </r>
  <r>
    <n v="273"/>
    <x v="1"/>
    <s v="Expense"/>
    <s v="Line Item"/>
    <x v="0"/>
    <x v="118"/>
    <x v="118"/>
    <m/>
    <m/>
    <m/>
  </r>
  <r>
    <n v="274"/>
    <x v="1"/>
    <s v="Expense"/>
    <s v="Line Item"/>
    <x v="0"/>
    <x v="119"/>
    <x v="119"/>
    <m/>
    <m/>
    <m/>
  </r>
  <r>
    <n v="275"/>
    <x v="1"/>
    <s v="Expense"/>
    <s v="Line Item"/>
    <x v="0"/>
    <x v="120"/>
    <x v="120"/>
    <m/>
    <m/>
    <m/>
  </r>
  <r>
    <n v="276"/>
    <x v="1"/>
    <s v="Expense"/>
    <s v="Line Item"/>
    <x v="0"/>
    <x v="121"/>
    <x v="121"/>
    <m/>
    <m/>
    <m/>
  </r>
  <r>
    <n v="277"/>
    <x v="1"/>
    <s v="Expense"/>
    <s v="Line Item"/>
    <x v="0"/>
    <x v="122"/>
    <x v="122"/>
    <m/>
    <m/>
    <m/>
  </r>
  <r>
    <n v="278"/>
    <x v="1"/>
    <s v="Expense"/>
    <s v="Line Item"/>
    <x v="0"/>
    <x v="123"/>
    <x v="123"/>
    <m/>
    <m/>
    <m/>
  </r>
  <r>
    <n v="279"/>
    <x v="1"/>
    <s v="Expense"/>
    <s v="Line Item"/>
    <x v="0"/>
    <x v="124"/>
    <x v="124"/>
    <m/>
    <n v="532"/>
    <m/>
  </r>
  <r>
    <n v="280"/>
    <x v="1"/>
    <s v="Expense"/>
    <s v="Line Item"/>
    <x v="0"/>
    <x v="125"/>
    <x v="125"/>
    <m/>
    <m/>
    <m/>
  </r>
  <r>
    <n v="281"/>
    <x v="1"/>
    <s v="Expense"/>
    <s v="Line Item"/>
    <x v="0"/>
    <x v="126"/>
    <x v="126"/>
    <m/>
    <m/>
    <m/>
  </r>
  <r>
    <n v="282"/>
    <x v="1"/>
    <s v="Expense"/>
    <s v="Total"/>
    <x v="0"/>
    <x v="127"/>
    <x v="127"/>
    <m/>
    <n v="532"/>
    <m/>
  </r>
  <r>
    <n v="283"/>
    <x v="1"/>
    <s v="Expense"/>
    <s v="Line Item"/>
    <x v="0"/>
    <x v="128"/>
    <x v="128"/>
    <m/>
    <n v="285"/>
    <m/>
  </r>
  <r>
    <n v="284"/>
    <x v="1"/>
    <s v="Expense"/>
    <s v="Line Item"/>
    <x v="0"/>
    <x v="129"/>
    <x v="129"/>
    <m/>
    <m/>
    <m/>
  </r>
  <r>
    <n v="285"/>
    <x v="1"/>
    <s v="Expense"/>
    <s v="Line Item"/>
    <x v="0"/>
    <x v="130"/>
    <x v="130"/>
    <m/>
    <m/>
    <m/>
  </r>
  <r>
    <n v="286"/>
    <x v="1"/>
    <s v="Expense"/>
    <s v="Line Item"/>
    <x v="0"/>
    <x v="131"/>
    <x v="131"/>
    <m/>
    <n v="1973"/>
    <m/>
  </r>
  <r>
    <n v="287"/>
    <x v="1"/>
    <s v="Expense"/>
    <s v="Line Item"/>
    <x v="0"/>
    <x v="132"/>
    <x v="132"/>
    <m/>
    <n v="480"/>
    <m/>
  </r>
  <r>
    <n v="288"/>
    <x v="1"/>
    <s v="Expense"/>
    <s v="Line Item"/>
    <x v="0"/>
    <x v="133"/>
    <x v="133"/>
    <m/>
    <m/>
    <m/>
  </r>
  <r>
    <n v="289"/>
    <x v="1"/>
    <s v="Expense"/>
    <s v="Total"/>
    <x v="0"/>
    <x v="134"/>
    <x v="134"/>
    <m/>
    <n v="2738"/>
    <m/>
  </r>
  <r>
    <n v="290"/>
    <x v="1"/>
    <s v="Expense"/>
    <s v="Line Item"/>
    <x v="0"/>
    <x v="135"/>
    <x v="135"/>
    <m/>
    <n v="19013.174348380297"/>
    <m/>
  </r>
  <r>
    <n v="291"/>
    <x v="1"/>
    <s v="Expense"/>
    <s v="Total"/>
    <x v="0"/>
    <x v="136"/>
    <x v="136"/>
    <m/>
    <n v="115634.1743483803"/>
    <m/>
  </r>
  <r>
    <n v="292"/>
    <x v="1"/>
    <s v="Expense"/>
    <s v="Line Item"/>
    <x v="0"/>
    <x v="137"/>
    <x v="137"/>
    <m/>
    <m/>
    <m/>
  </r>
  <r>
    <n v="293"/>
    <x v="1"/>
    <s v="Expense"/>
    <s v="Line Item"/>
    <x v="0"/>
    <x v="138"/>
    <x v="138"/>
    <m/>
    <m/>
    <m/>
  </r>
  <r>
    <n v="294"/>
    <x v="1"/>
    <s v="Expense"/>
    <s v="Total"/>
    <x v="0"/>
    <x v="139"/>
    <x v="139"/>
    <m/>
    <n v="115634.1743483803"/>
    <m/>
  </r>
  <r>
    <n v="295"/>
    <x v="1"/>
    <s v="Expense"/>
    <s v="Total"/>
    <x v="0"/>
    <x v="140"/>
    <x v="140"/>
    <m/>
    <n v="100245"/>
    <m/>
  </r>
  <r>
    <n v="296"/>
    <x v="1"/>
    <s v="Expense"/>
    <s v="Line Item"/>
    <x v="0"/>
    <x v="141"/>
    <x v="141"/>
    <m/>
    <n v="-15389.1743483803"/>
    <m/>
  </r>
  <r>
    <n v="297"/>
    <x v="1"/>
    <s v="Non-Reimbursable"/>
    <s v="Line Item"/>
    <x v="0"/>
    <x v="142"/>
    <x v="142"/>
    <m/>
    <m/>
    <m/>
  </r>
  <r>
    <n v="298"/>
    <x v="1"/>
    <s v="Non-Reimbursable"/>
    <s v="Line Item"/>
    <x v="0"/>
    <x v="143"/>
    <x v="143"/>
    <m/>
    <m/>
    <m/>
  </r>
  <r>
    <n v="299"/>
    <x v="1"/>
    <s v="Non-Reimbursable"/>
    <s v="Line Item"/>
    <x v="0"/>
    <x v="144"/>
    <x v="144"/>
    <m/>
    <m/>
    <m/>
  </r>
  <r>
    <n v="300"/>
    <x v="1"/>
    <s v="Non-Reimbursable"/>
    <s v="Line Item"/>
    <x v="0"/>
    <x v="145"/>
    <x v="145"/>
    <m/>
    <m/>
    <m/>
  </r>
  <r>
    <n v="301"/>
    <x v="1"/>
    <s v="Non-Reimbursable"/>
    <s v="Line Item"/>
    <x v="0"/>
    <x v="146"/>
    <x v="146"/>
    <m/>
    <m/>
    <m/>
  </r>
  <r>
    <n v="302"/>
    <x v="1"/>
    <s v="Non-Reimbursable"/>
    <s v="Line Item"/>
    <x v="0"/>
    <x v="147"/>
    <x v="147"/>
    <m/>
    <m/>
    <m/>
  </r>
  <r>
    <n v="303"/>
    <x v="1"/>
    <s v="Non-Reimbursable"/>
    <s v="Line Item"/>
    <x v="0"/>
    <x v="148"/>
    <x v="148"/>
    <m/>
    <m/>
    <m/>
  </r>
  <r>
    <n v="304"/>
    <x v="1"/>
    <s v="Non-Reimbursable"/>
    <s v="Total"/>
    <x v="0"/>
    <x v="149"/>
    <x v="149"/>
    <m/>
    <n v="0"/>
    <m/>
  </r>
  <r>
    <n v="305"/>
    <x v="1"/>
    <s v="Non-Reimbursable"/>
    <s v="Total"/>
    <x v="0"/>
    <x v="150"/>
    <x v="150"/>
    <m/>
    <n v="0"/>
    <m/>
  </r>
  <r>
    <n v="306"/>
    <x v="1"/>
    <s v="Non-Reimbursable"/>
    <s v="Line Item"/>
    <x v="0"/>
    <x v="151"/>
    <x v="151"/>
    <m/>
    <n v="376"/>
    <m/>
  </r>
  <r>
    <n v="307"/>
    <x v="1"/>
    <s v="Non-Reimbursable"/>
    <s v="Line Item"/>
    <x v="0"/>
    <x v="152"/>
    <x v="152"/>
    <m/>
    <m/>
    <m/>
  </r>
  <r>
    <n v="308"/>
    <x v="1"/>
    <s v="Non-Reimbursable"/>
    <s v="Line Item"/>
    <x v="0"/>
    <x v="153"/>
    <x v="153"/>
    <m/>
    <n v="-376"/>
    <m/>
  </r>
  <r>
    <n v="309"/>
    <x v="2"/>
    <s v="Revenue"/>
    <s v="Line Item"/>
    <x v="0"/>
    <x v="0"/>
    <x v="0"/>
    <m/>
    <n v="1444"/>
    <m/>
  </r>
  <r>
    <n v="310"/>
    <x v="2"/>
    <s v="Revenue"/>
    <s v="Line Item"/>
    <x v="0"/>
    <x v="1"/>
    <x v="1"/>
    <m/>
    <m/>
    <m/>
  </r>
  <r>
    <n v="311"/>
    <x v="2"/>
    <s v="Revenue"/>
    <s v="Line Item"/>
    <x v="0"/>
    <x v="2"/>
    <x v="2"/>
    <m/>
    <n v="244"/>
    <m/>
  </r>
  <r>
    <n v="312"/>
    <x v="2"/>
    <s v="Revenue"/>
    <s v="Total"/>
    <x v="0"/>
    <x v="3"/>
    <x v="3"/>
    <m/>
    <n v="1688"/>
    <m/>
  </r>
  <r>
    <n v="313"/>
    <x v="2"/>
    <s v="Revenue"/>
    <s v="Line Item"/>
    <x v="0"/>
    <x v="4"/>
    <x v="4"/>
    <m/>
    <m/>
    <m/>
  </r>
  <r>
    <n v="314"/>
    <x v="2"/>
    <s v="Revenue"/>
    <s v="Line Item"/>
    <x v="0"/>
    <x v="5"/>
    <x v="5"/>
    <m/>
    <n v="5000"/>
    <m/>
  </r>
  <r>
    <n v="315"/>
    <x v="2"/>
    <s v="Revenue"/>
    <s v="Total"/>
    <x v="0"/>
    <x v="6"/>
    <x v="6"/>
    <m/>
    <n v="5000"/>
    <m/>
  </r>
  <r>
    <n v="316"/>
    <x v="2"/>
    <s v="Revenue"/>
    <s v="Line Item"/>
    <x v="0"/>
    <x v="7"/>
    <x v="7"/>
    <m/>
    <m/>
    <m/>
  </r>
  <r>
    <n v="317"/>
    <x v="2"/>
    <s v="Revenue"/>
    <s v="Line Item"/>
    <x v="0"/>
    <x v="8"/>
    <x v="8"/>
    <m/>
    <m/>
    <m/>
  </r>
  <r>
    <n v="318"/>
    <x v="2"/>
    <s v="Revenue"/>
    <s v="Line Item"/>
    <x v="0"/>
    <x v="9"/>
    <x v="9"/>
    <m/>
    <m/>
    <m/>
  </r>
  <r>
    <n v="319"/>
    <x v="2"/>
    <s v="Revenue"/>
    <s v="Line Item"/>
    <x v="0"/>
    <x v="10"/>
    <x v="10"/>
    <m/>
    <n v="63777"/>
    <m/>
  </r>
  <r>
    <n v="320"/>
    <x v="2"/>
    <s v="Revenue"/>
    <s v="Line Item"/>
    <x v="0"/>
    <x v="11"/>
    <x v="11"/>
    <m/>
    <m/>
    <m/>
  </r>
  <r>
    <n v="321"/>
    <x v="2"/>
    <s v="Revenue"/>
    <s v="Line Item"/>
    <x v="0"/>
    <x v="12"/>
    <x v="12"/>
    <m/>
    <m/>
    <m/>
  </r>
  <r>
    <n v="322"/>
    <x v="2"/>
    <s v="Revenue"/>
    <s v="Line Item"/>
    <x v="0"/>
    <x v="13"/>
    <x v="13"/>
    <m/>
    <m/>
    <m/>
  </r>
  <r>
    <n v="323"/>
    <x v="2"/>
    <s v="Revenue"/>
    <s v="Line Item"/>
    <x v="0"/>
    <x v="14"/>
    <x v="14"/>
    <m/>
    <m/>
    <m/>
  </r>
  <r>
    <n v="324"/>
    <x v="2"/>
    <s v="Revenue"/>
    <s v="Line Item"/>
    <x v="0"/>
    <x v="15"/>
    <x v="15"/>
    <m/>
    <m/>
    <m/>
  </r>
  <r>
    <n v="325"/>
    <x v="2"/>
    <s v="Revenue"/>
    <s v="Line Item"/>
    <x v="0"/>
    <x v="16"/>
    <x v="16"/>
    <m/>
    <m/>
    <m/>
  </r>
  <r>
    <n v="326"/>
    <x v="2"/>
    <s v="Revenue"/>
    <s v="Line Item"/>
    <x v="0"/>
    <x v="17"/>
    <x v="17"/>
    <m/>
    <m/>
    <m/>
  </r>
  <r>
    <n v="327"/>
    <x v="2"/>
    <s v="Revenue"/>
    <s v="Line Item"/>
    <x v="0"/>
    <x v="18"/>
    <x v="18"/>
    <m/>
    <m/>
    <m/>
  </r>
  <r>
    <n v="328"/>
    <x v="2"/>
    <s v="Revenue"/>
    <s v="Line Item"/>
    <x v="0"/>
    <x v="19"/>
    <x v="19"/>
    <m/>
    <m/>
    <m/>
  </r>
  <r>
    <n v="329"/>
    <x v="2"/>
    <s v="Revenue"/>
    <s v="Line Item"/>
    <x v="0"/>
    <x v="20"/>
    <x v="20"/>
    <m/>
    <m/>
    <m/>
  </r>
  <r>
    <n v="330"/>
    <x v="2"/>
    <s v="Revenue"/>
    <s v="Line Item"/>
    <x v="0"/>
    <x v="21"/>
    <x v="21"/>
    <m/>
    <m/>
    <m/>
  </r>
  <r>
    <n v="331"/>
    <x v="2"/>
    <s v="Revenue"/>
    <s v="Line Item"/>
    <x v="0"/>
    <x v="22"/>
    <x v="22"/>
    <m/>
    <m/>
    <m/>
  </r>
  <r>
    <n v="332"/>
    <x v="2"/>
    <s v="Revenue"/>
    <s v="Line Item"/>
    <x v="0"/>
    <x v="23"/>
    <x v="23"/>
    <m/>
    <m/>
    <m/>
  </r>
  <r>
    <n v="333"/>
    <x v="2"/>
    <s v="Revenue"/>
    <s v="Line Item"/>
    <x v="0"/>
    <x v="24"/>
    <x v="24"/>
    <m/>
    <m/>
    <m/>
  </r>
  <r>
    <n v="334"/>
    <x v="2"/>
    <s v="Revenue"/>
    <s v="Line Item"/>
    <x v="0"/>
    <x v="25"/>
    <x v="25"/>
    <m/>
    <m/>
    <m/>
  </r>
  <r>
    <n v="335"/>
    <x v="2"/>
    <s v="Revenue"/>
    <s v="Line Item"/>
    <x v="0"/>
    <x v="26"/>
    <x v="26"/>
    <m/>
    <m/>
    <m/>
  </r>
  <r>
    <n v="336"/>
    <x v="2"/>
    <s v="Revenue"/>
    <s v="Line Item"/>
    <x v="0"/>
    <x v="27"/>
    <x v="27"/>
    <m/>
    <m/>
    <m/>
  </r>
  <r>
    <n v="337"/>
    <x v="2"/>
    <s v="Revenue"/>
    <s v="Line Item"/>
    <x v="0"/>
    <x v="28"/>
    <x v="28"/>
    <m/>
    <n v="1790"/>
    <m/>
  </r>
  <r>
    <n v="338"/>
    <x v="2"/>
    <s v="Revenue"/>
    <s v="Line Item"/>
    <x v="0"/>
    <x v="29"/>
    <x v="29"/>
    <m/>
    <m/>
    <m/>
  </r>
  <r>
    <n v="339"/>
    <x v="2"/>
    <s v="Revenue"/>
    <s v="Line Item"/>
    <x v="0"/>
    <x v="30"/>
    <x v="30"/>
    <m/>
    <n v="14810"/>
    <m/>
  </r>
  <r>
    <n v="340"/>
    <x v="2"/>
    <s v="Revenue"/>
    <s v="Line Item"/>
    <x v="0"/>
    <x v="31"/>
    <x v="31"/>
    <m/>
    <m/>
    <m/>
  </r>
  <r>
    <n v="341"/>
    <x v="2"/>
    <s v="Revenue"/>
    <s v="Line Item"/>
    <x v="0"/>
    <x v="32"/>
    <x v="32"/>
    <m/>
    <m/>
    <m/>
  </r>
  <r>
    <n v="342"/>
    <x v="2"/>
    <s v="Revenue"/>
    <s v="Line Item"/>
    <x v="0"/>
    <x v="33"/>
    <x v="33"/>
    <m/>
    <m/>
    <m/>
  </r>
  <r>
    <n v="343"/>
    <x v="2"/>
    <s v="Revenue"/>
    <s v="Line Item"/>
    <x v="0"/>
    <x v="34"/>
    <x v="34"/>
    <m/>
    <m/>
    <m/>
  </r>
  <r>
    <n v="344"/>
    <x v="2"/>
    <s v="Revenue"/>
    <s v="Line Item"/>
    <x v="0"/>
    <x v="35"/>
    <x v="35"/>
    <m/>
    <m/>
    <m/>
  </r>
  <r>
    <n v="345"/>
    <x v="2"/>
    <s v="Revenue"/>
    <s v="Line Item"/>
    <x v="0"/>
    <x v="36"/>
    <x v="36"/>
    <m/>
    <m/>
    <m/>
  </r>
  <r>
    <n v="346"/>
    <x v="2"/>
    <s v="Revenue"/>
    <s v="Line Item"/>
    <x v="0"/>
    <x v="37"/>
    <x v="37"/>
    <m/>
    <n v="383"/>
    <m/>
  </r>
  <r>
    <n v="347"/>
    <x v="2"/>
    <s v="Revenue"/>
    <s v="Line Item"/>
    <x v="0"/>
    <x v="38"/>
    <x v="38"/>
    <m/>
    <m/>
    <m/>
  </r>
  <r>
    <n v="348"/>
    <x v="2"/>
    <s v="Revenue"/>
    <s v="Line Item"/>
    <x v="0"/>
    <x v="39"/>
    <x v="39"/>
    <m/>
    <m/>
    <m/>
  </r>
  <r>
    <n v="349"/>
    <x v="2"/>
    <s v="Revenue"/>
    <s v="Line Item"/>
    <x v="0"/>
    <x v="40"/>
    <x v="40"/>
    <m/>
    <m/>
    <m/>
  </r>
  <r>
    <n v="350"/>
    <x v="2"/>
    <s v="Revenue"/>
    <s v="Line Item"/>
    <x v="0"/>
    <x v="41"/>
    <x v="41"/>
    <m/>
    <m/>
    <m/>
  </r>
  <r>
    <n v="351"/>
    <x v="2"/>
    <s v="Revenue"/>
    <s v="Total"/>
    <x v="0"/>
    <x v="42"/>
    <x v="42"/>
    <m/>
    <n v="80760"/>
    <m/>
  </r>
  <r>
    <n v="352"/>
    <x v="2"/>
    <s v="Revenue"/>
    <s v="Line Item"/>
    <x v="0"/>
    <x v="43"/>
    <x v="43"/>
    <m/>
    <n v="87000"/>
    <m/>
  </r>
  <r>
    <n v="353"/>
    <x v="2"/>
    <s v="Revenue"/>
    <s v="Line Item"/>
    <x v="0"/>
    <x v="44"/>
    <x v="44"/>
    <m/>
    <m/>
    <m/>
  </r>
  <r>
    <n v="354"/>
    <x v="2"/>
    <s v="Revenue"/>
    <s v="Line Item"/>
    <x v="0"/>
    <x v="45"/>
    <x v="45"/>
    <m/>
    <m/>
    <m/>
  </r>
  <r>
    <n v="355"/>
    <x v="2"/>
    <s v="Revenue"/>
    <s v="Line Item"/>
    <x v="0"/>
    <x v="46"/>
    <x v="46"/>
    <m/>
    <m/>
    <m/>
  </r>
  <r>
    <n v="356"/>
    <x v="2"/>
    <s v="Revenue"/>
    <s v="Line Item"/>
    <x v="0"/>
    <x v="47"/>
    <x v="47"/>
    <m/>
    <m/>
    <m/>
  </r>
  <r>
    <n v="357"/>
    <x v="2"/>
    <s v="Revenue"/>
    <s v="Line Item"/>
    <x v="0"/>
    <x v="48"/>
    <x v="48"/>
    <m/>
    <m/>
    <m/>
  </r>
  <r>
    <n v="358"/>
    <x v="2"/>
    <s v="Revenue"/>
    <s v="Line Item"/>
    <x v="0"/>
    <x v="49"/>
    <x v="49"/>
    <m/>
    <n v="1000"/>
    <m/>
  </r>
  <r>
    <n v="359"/>
    <x v="2"/>
    <s v="Revenue"/>
    <s v="Line Item"/>
    <x v="0"/>
    <x v="50"/>
    <x v="50"/>
    <m/>
    <m/>
    <m/>
  </r>
  <r>
    <n v="360"/>
    <x v="2"/>
    <s v="Revenue"/>
    <s v="Line Item"/>
    <x v="0"/>
    <x v="51"/>
    <x v="51"/>
    <m/>
    <m/>
    <m/>
  </r>
  <r>
    <n v="361"/>
    <x v="2"/>
    <s v="Revenue"/>
    <s v="Total"/>
    <x v="0"/>
    <x v="52"/>
    <x v="52"/>
    <m/>
    <n v="175448"/>
    <m/>
  </r>
  <r>
    <n v="362"/>
    <x v="2"/>
    <s v="Salary Expense"/>
    <s v="Line Item"/>
    <x v="1"/>
    <x v="53"/>
    <x v="53"/>
    <n v="0.98"/>
    <n v="49226"/>
    <n v="50230.612244897959"/>
  </r>
  <r>
    <n v="363"/>
    <x v="2"/>
    <s v="Salary Expense"/>
    <s v="Line Item"/>
    <x v="1"/>
    <x v="54"/>
    <x v="54"/>
    <n v="7.0000000000000007E-2"/>
    <n v="5687"/>
    <n v="81242.85714285713"/>
  </r>
  <r>
    <n v="364"/>
    <x v="2"/>
    <s v="Salary Expense"/>
    <s v="Line Item"/>
    <x v="1"/>
    <x v="55"/>
    <x v="55"/>
    <m/>
    <m/>
    <m/>
  </r>
  <r>
    <n v="365"/>
    <x v="2"/>
    <s v="Salary Expense"/>
    <s v="Line Item"/>
    <x v="1"/>
    <x v="56"/>
    <x v="56"/>
    <m/>
    <m/>
    <m/>
  </r>
  <r>
    <n v="366"/>
    <x v="2"/>
    <s v="Salary Expense"/>
    <s v="Line Item"/>
    <x v="2"/>
    <x v="57"/>
    <x v="57"/>
    <m/>
    <m/>
    <m/>
  </r>
  <r>
    <n v="367"/>
    <x v="2"/>
    <s v="Salary Expense"/>
    <s v="Line Item"/>
    <x v="2"/>
    <x v="58"/>
    <x v="58"/>
    <m/>
    <m/>
    <m/>
  </r>
  <r>
    <n v="368"/>
    <x v="2"/>
    <s v="Salary Expense"/>
    <s v="Line Item"/>
    <x v="2"/>
    <x v="59"/>
    <x v="59"/>
    <m/>
    <m/>
    <m/>
  </r>
  <r>
    <n v="369"/>
    <x v="2"/>
    <s v="Salary Expense"/>
    <s v="Line Item"/>
    <x v="2"/>
    <x v="60"/>
    <x v="60"/>
    <m/>
    <m/>
    <m/>
  </r>
  <r>
    <n v="370"/>
    <x v="2"/>
    <s v="Salary Expense"/>
    <s v="Line Item"/>
    <x v="2"/>
    <x v="61"/>
    <x v="61"/>
    <m/>
    <m/>
    <m/>
  </r>
  <r>
    <n v="371"/>
    <x v="2"/>
    <s v="Salary Expense"/>
    <s v="Line Item"/>
    <x v="2"/>
    <x v="62"/>
    <x v="62"/>
    <m/>
    <m/>
    <m/>
  </r>
  <r>
    <n v="372"/>
    <x v="2"/>
    <s v="Salary Expense"/>
    <s v="Line Item"/>
    <x v="2"/>
    <x v="63"/>
    <x v="63"/>
    <m/>
    <m/>
    <m/>
  </r>
  <r>
    <n v="373"/>
    <x v="2"/>
    <s v="Salary Expense"/>
    <s v="Line Item"/>
    <x v="2"/>
    <x v="64"/>
    <x v="64"/>
    <m/>
    <m/>
    <m/>
  </r>
  <r>
    <n v="374"/>
    <x v="2"/>
    <s v="Salary Expense"/>
    <s v="Line Item"/>
    <x v="2"/>
    <x v="65"/>
    <x v="65"/>
    <m/>
    <m/>
    <m/>
  </r>
  <r>
    <n v="375"/>
    <x v="2"/>
    <s v="Salary Expense"/>
    <s v="Line Item"/>
    <x v="2"/>
    <x v="66"/>
    <x v="66"/>
    <m/>
    <m/>
    <m/>
  </r>
  <r>
    <n v="376"/>
    <x v="2"/>
    <s v="Salary Expense"/>
    <s v="Line Item"/>
    <x v="2"/>
    <x v="67"/>
    <x v="67"/>
    <m/>
    <m/>
    <m/>
  </r>
  <r>
    <n v="377"/>
    <x v="2"/>
    <s v="Salary Expense"/>
    <s v="Line Item"/>
    <x v="2"/>
    <x v="68"/>
    <x v="68"/>
    <m/>
    <m/>
    <m/>
  </r>
  <r>
    <n v="378"/>
    <x v="2"/>
    <s v="Salary Expense"/>
    <s v="Line Item"/>
    <x v="2"/>
    <x v="69"/>
    <x v="69"/>
    <m/>
    <m/>
    <m/>
  </r>
  <r>
    <n v="379"/>
    <x v="2"/>
    <s v="Salary Expense"/>
    <s v="Line Item"/>
    <x v="2"/>
    <x v="70"/>
    <x v="70"/>
    <m/>
    <m/>
    <m/>
  </r>
  <r>
    <n v="380"/>
    <x v="2"/>
    <s v="Salary Expense"/>
    <s v="Line Item"/>
    <x v="2"/>
    <x v="71"/>
    <x v="71"/>
    <m/>
    <m/>
    <m/>
  </r>
  <r>
    <n v="381"/>
    <x v="2"/>
    <s v="Salary Expense"/>
    <s v="Line Item"/>
    <x v="2"/>
    <x v="72"/>
    <x v="72"/>
    <m/>
    <m/>
    <m/>
  </r>
  <r>
    <n v="382"/>
    <x v="2"/>
    <s v="Salary Expense"/>
    <s v="Line Item"/>
    <x v="2"/>
    <x v="73"/>
    <x v="73"/>
    <m/>
    <m/>
    <m/>
  </r>
  <r>
    <n v="383"/>
    <x v="2"/>
    <s v="Salary Expense"/>
    <s v="Line Item"/>
    <x v="2"/>
    <x v="74"/>
    <x v="74"/>
    <m/>
    <m/>
    <m/>
  </r>
  <r>
    <n v="384"/>
    <x v="2"/>
    <s v="Salary Expense"/>
    <s v="Line Item"/>
    <x v="2"/>
    <x v="75"/>
    <x v="75"/>
    <m/>
    <m/>
    <m/>
  </r>
  <r>
    <n v="385"/>
    <x v="2"/>
    <s v="Salary Expense"/>
    <s v="Line Item"/>
    <x v="2"/>
    <x v="76"/>
    <x v="76"/>
    <m/>
    <m/>
    <m/>
  </r>
  <r>
    <n v="386"/>
    <x v="2"/>
    <s v="Salary Expense"/>
    <s v="Line Item"/>
    <x v="2"/>
    <x v="77"/>
    <x v="77"/>
    <m/>
    <m/>
    <m/>
  </r>
  <r>
    <n v="387"/>
    <x v="2"/>
    <s v="Salary Expense"/>
    <s v="Line Item"/>
    <x v="2"/>
    <x v="78"/>
    <x v="78"/>
    <m/>
    <m/>
    <m/>
  </r>
  <r>
    <n v="388"/>
    <x v="2"/>
    <s v="Salary Expense"/>
    <s v="Line Item"/>
    <x v="2"/>
    <x v="79"/>
    <x v="79"/>
    <m/>
    <m/>
    <m/>
  </r>
  <r>
    <n v="389"/>
    <x v="2"/>
    <s v="Salary Expense"/>
    <s v="Line Item"/>
    <x v="2"/>
    <x v="80"/>
    <x v="80"/>
    <m/>
    <m/>
    <m/>
  </r>
  <r>
    <n v="390"/>
    <x v="2"/>
    <s v="Salary Expense"/>
    <s v="Line Item"/>
    <x v="2"/>
    <x v="81"/>
    <x v="81"/>
    <m/>
    <m/>
    <m/>
  </r>
  <r>
    <n v="391"/>
    <x v="2"/>
    <s v="Salary Expense"/>
    <s v="Line Item"/>
    <x v="2"/>
    <x v="82"/>
    <x v="82"/>
    <n v="0.02"/>
    <n v="651"/>
    <n v="32550"/>
  </r>
  <r>
    <n v="392"/>
    <x v="2"/>
    <s v="Salary Expense"/>
    <s v="Line Item"/>
    <x v="2"/>
    <x v="83"/>
    <x v="83"/>
    <n v="2.67"/>
    <n v="64120"/>
    <n v="24014.981273408241"/>
  </r>
  <r>
    <n v="393"/>
    <x v="2"/>
    <s v="Salary Expense"/>
    <s v="Line Item"/>
    <x v="2"/>
    <x v="84"/>
    <x v="84"/>
    <m/>
    <m/>
    <m/>
  </r>
  <r>
    <n v="394"/>
    <x v="2"/>
    <s v="Salary Expense"/>
    <s v="Line Item"/>
    <x v="2"/>
    <x v="85"/>
    <x v="85"/>
    <m/>
    <m/>
    <m/>
  </r>
  <r>
    <n v="395"/>
    <x v="2"/>
    <s v="Salary Expense"/>
    <s v="Line Item"/>
    <x v="2"/>
    <x v="86"/>
    <x v="86"/>
    <n v="0.75000000000000011"/>
    <n v="20044"/>
    <n v="26725.333333333328"/>
  </r>
  <r>
    <n v="396"/>
    <x v="2"/>
    <s v="Salary Expense"/>
    <s v="Line Item"/>
    <x v="3"/>
    <x v="87"/>
    <x v="87"/>
    <n v="7.9999999999999988E-2"/>
    <n v="2517"/>
    <n v="31462.500000000004"/>
  </r>
  <r>
    <n v="397"/>
    <x v="2"/>
    <s v="Salary Expense"/>
    <s v="Line Item"/>
    <x v="3"/>
    <x v="88"/>
    <x v="88"/>
    <n v="0.13999999999999999"/>
    <n v="4262"/>
    <n v="30442.857142857145"/>
  </r>
  <r>
    <n v="398"/>
    <x v="2"/>
    <s v="Salary Expense"/>
    <s v="Line Item"/>
    <x v="3"/>
    <x v="89"/>
    <x v="89"/>
    <m/>
    <m/>
    <m/>
  </r>
  <r>
    <n v="399"/>
    <x v="2"/>
    <s v="Salary Expense"/>
    <s v="Line Item"/>
    <x v="0"/>
    <x v="90"/>
    <x v="90"/>
    <s v="XXXXXX"/>
    <m/>
    <m/>
  </r>
  <r>
    <n v="400"/>
    <x v="2"/>
    <s v="Salary Expense"/>
    <s v="Total"/>
    <x v="0"/>
    <x v="91"/>
    <x v="91"/>
    <n v="4.71"/>
    <n v="146507"/>
    <n v="31105.520169851381"/>
  </r>
  <r>
    <n v="401"/>
    <x v="2"/>
    <s v="Expense"/>
    <s v="Total"/>
    <x v="0"/>
    <x v="92"/>
    <x v="92"/>
    <m/>
    <n v="146507"/>
    <m/>
  </r>
  <r>
    <n v="402"/>
    <x v="2"/>
    <s v="Expense"/>
    <s v="Line Item"/>
    <x v="0"/>
    <x v="93"/>
    <x v="93"/>
    <m/>
    <m/>
    <m/>
  </r>
  <r>
    <n v="403"/>
    <x v="2"/>
    <s v="Expense"/>
    <s v="Line Item"/>
    <x v="0"/>
    <x v="94"/>
    <x v="94"/>
    <m/>
    <m/>
    <m/>
  </r>
  <r>
    <n v="404"/>
    <x v="2"/>
    <s v="Expense"/>
    <s v="Line Item"/>
    <x v="0"/>
    <x v="95"/>
    <x v="95"/>
    <m/>
    <m/>
    <m/>
  </r>
  <r>
    <n v="405"/>
    <x v="2"/>
    <s v="Expense"/>
    <s v="Line Item"/>
    <x v="0"/>
    <x v="96"/>
    <x v="96"/>
    <m/>
    <m/>
    <m/>
  </r>
  <r>
    <n v="406"/>
    <x v="2"/>
    <s v="Expense"/>
    <s v="Total"/>
    <x v="0"/>
    <x v="97"/>
    <x v="97"/>
    <m/>
    <n v="0"/>
    <m/>
  </r>
  <r>
    <n v="407"/>
    <x v="2"/>
    <s v="Expense"/>
    <s v="Line Item"/>
    <x v="0"/>
    <x v="98"/>
    <x v="98"/>
    <m/>
    <m/>
    <m/>
  </r>
  <r>
    <n v="408"/>
    <x v="2"/>
    <s v="Expense"/>
    <s v="Total"/>
    <x v="0"/>
    <x v="99"/>
    <x v="99"/>
    <m/>
    <n v="146507"/>
    <m/>
  </r>
  <r>
    <n v="409"/>
    <x v="2"/>
    <s v="Expense"/>
    <s v="Line Item"/>
    <x v="0"/>
    <x v="100"/>
    <x v="100"/>
    <m/>
    <n v="13283"/>
    <m/>
  </r>
  <r>
    <n v="410"/>
    <x v="2"/>
    <s v="Expense"/>
    <s v="Line Item"/>
    <x v="0"/>
    <x v="101"/>
    <x v="101"/>
    <m/>
    <n v="15307"/>
    <m/>
  </r>
  <r>
    <n v="411"/>
    <x v="2"/>
    <s v="Expense"/>
    <s v="Line Item"/>
    <x v="0"/>
    <x v="102"/>
    <x v="102"/>
    <m/>
    <n v="200"/>
    <m/>
  </r>
  <r>
    <n v="412"/>
    <x v="2"/>
    <s v="Expense"/>
    <s v="Total"/>
    <x v="0"/>
    <x v="103"/>
    <x v="103"/>
    <m/>
    <n v="175297"/>
    <m/>
  </r>
  <r>
    <n v="413"/>
    <x v="2"/>
    <s v="Expense"/>
    <s v="Line Item"/>
    <x v="0"/>
    <x v="104"/>
    <x v="104"/>
    <m/>
    <n v="9789"/>
    <m/>
  </r>
  <r>
    <n v="414"/>
    <x v="2"/>
    <s v="Expense"/>
    <s v="Line Item"/>
    <x v="0"/>
    <x v="105"/>
    <x v="105"/>
    <m/>
    <m/>
    <m/>
  </r>
  <r>
    <n v="415"/>
    <x v="2"/>
    <s v="Expense"/>
    <s v="Line Item"/>
    <x v="0"/>
    <x v="106"/>
    <x v="106"/>
    <m/>
    <n v="4064"/>
    <m/>
  </r>
  <r>
    <n v="416"/>
    <x v="2"/>
    <s v="Expense"/>
    <s v="Line Item"/>
    <x v="0"/>
    <x v="107"/>
    <x v="107"/>
    <m/>
    <n v="1633"/>
    <m/>
  </r>
  <r>
    <n v="417"/>
    <x v="2"/>
    <s v="Expense"/>
    <s v="Total"/>
    <x v="0"/>
    <x v="108"/>
    <x v="108"/>
    <m/>
    <n v="15486"/>
    <m/>
  </r>
  <r>
    <n v="418"/>
    <x v="2"/>
    <s v="Expense"/>
    <s v="Line Item"/>
    <x v="0"/>
    <x v="109"/>
    <x v="109"/>
    <m/>
    <m/>
    <m/>
  </r>
  <r>
    <n v="419"/>
    <x v="2"/>
    <s v="Expense"/>
    <s v="Line Item"/>
    <x v="0"/>
    <x v="110"/>
    <x v="110"/>
    <m/>
    <m/>
    <m/>
  </r>
  <r>
    <n v="420"/>
    <x v="2"/>
    <s v="Expense"/>
    <s v="Line Item"/>
    <x v="0"/>
    <x v="111"/>
    <x v="111"/>
    <m/>
    <m/>
    <m/>
  </r>
  <r>
    <n v="421"/>
    <x v="2"/>
    <s v="Expense"/>
    <s v="Line Item"/>
    <x v="0"/>
    <x v="112"/>
    <x v="112"/>
    <m/>
    <m/>
    <m/>
  </r>
  <r>
    <n v="422"/>
    <x v="2"/>
    <s v="Expense"/>
    <s v="Line Item"/>
    <x v="0"/>
    <x v="113"/>
    <x v="113"/>
    <m/>
    <n v="161"/>
    <m/>
  </r>
  <r>
    <n v="423"/>
    <x v="2"/>
    <s v="Expense"/>
    <s v="Line Item"/>
    <x v="0"/>
    <x v="114"/>
    <x v="114"/>
    <m/>
    <n v="905"/>
    <m/>
  </r>
  <r>
    <n v="424"/>
    <x v="2"/>
    <s v="Expense"/>
    <s v="Line Item"/>
    <x v="0"/>
    <x v="115"/>
    <x v="115"/>
    <m/>
    <n v="1599"/>
    <m/>
  </r>
  <r>
    <n v="425"/>
    <x v="2"/>
    <s v="Expense"/>
    <s v="Line Item"/>
    <x v="0"/>
    <x v="116"/>
    <x v="116"/>
    <m/>
    <n v="883"/>
    <m/>
  </r>
  <r>
    <n v="426"/>
    <x v="2"/>
    <s v="Expense"/>
    <s v="Line Item"/>
    <x v="0"/>
    <x v="117"/>
    <x v="117"/>
    <m/>
    <m/>
    <m/>
  </r>
  <r>
    <n v="427"/>
    <x v="2"/>
    <s v="Expense"/>
    <s v="Line Item"/>
    <x v="0"/>
    <x v="118"/>
    <x v="118"/>
    <m/>
    <m/>
    <m/>
  </r>
  <r>
    <n v="428"/>
    <x v="2"/>
    <s v="Expense"/>
    <s v="Line Item"/>
    <x v="0"/>
    <x v="119"/>
    <x v="119"/>
    <m/>
    <m/>
    <m/>
  </r>
  <r>
    <n v="429"/>
    <x v="2"/>
    <s v="Expense"/>
    <s v="Line Item"/>
    <x v="0"/>
    <x v="120"/>
    <x v="120"/>
    <m/>
    <m/>
    <m/>
  </r>
  <r>
    <n v="430"/>
    <x v="2"/>
    <s v="Expense"/>
    <s v="Line Item"/>
    <x v="0"/>
    <x v="121"/>
    <x v="121"/>
    <m/>
    <m/>
    <m/>
  </r>
  <r>
    <n v="431"/>
    <x v="2"/>
    <s v="Expense"/>
    <s v="Line Item"/>
    <x v="0"/>
    <x v="122"/>
    <x v="122"/>
    <m/>
    <m/>
    <m/>
  </r>
  <r>
    <n v="432"/>
    <x v="2"/>
    <s v="Expense"/>
    <s v="Line Item"/>
    <x v="0"/>
    <x v="123"/>
    <x v="123"/>
    <m/>
    <m/>
    <m/>
  </r>
  <r>
    <n v="433"/>
    <x v="2"/>
    <s v="Expense"/>
    <s v="Line Item"/>
    <x v="0"/>
    <x v="124"/>
    <x v="124"/>
    <m/>
    <n v="5042"/>
    <m/>
  </r>
  <r>
    <n v="434"/>
    <x v="2"/>
    <s v="Expense"/>
    <s v="Line Item"/>
    <x v="0"/>
    <x v="125"/>
    <x v="125"/>
    <m/>
    <m/>
    <m/>
  </r>
  <r>
    <n v="435"/>
    <x v="2"/>
    <s v="Expense"/>
    <s v="Line Item"/>
    <x v="0"/>
    <x v="126"/>
    <x v="126"/>
    <m/>
    <n v="71"/>
    <m/>
  </r>
  <r>
    <n v="436"/>
    <x v="2"/>
    <s v="Expense"/>
    <s v="Total"/>
    <x v="0"/>
    <x v="127"/>
    <x v="127"/>
    <m/>
    <n v="8661"/>
    <m/>
  </r>
  <r>
    <n v="437"/>
    <x v="2"/>
    <s v="Expense"/>
    <s v="Line Item"/>
    <x v="0"/>
    <x v="128"/>
    <x v="128"/>
    <m/>
    <n v="6456"/>
    <m/>
  </r>
  <r>
    <n v="438"/>
    <x v="2"/>
    <s v="Expense"/>
    <s v="Line Item"/>
    <x v="0"/>
    <x v="129"/>
    <x v="129"/>
    <m/>
    <n v="1119"/>
    <m/>
  </r>
  <r>
    <n v="439"/>
    <x v="2"/>
    <s v="Expense"/>
    <s v="Line Item"/>
    <x v="0"/>
    <x v="130"/>
    <x v="130"/>
    <m/>
    <m/>
    <m/>
  </r>
  <r>
    <n v="440"/>
    <x v="2"/>
    <s v="Expense"/>
    <s v="Line Item"/>
    <x v="0"/>
    <x v="131"/>
    <x v="131"/>
    <m/>
    <m/>
    <m/>
  </r>
  <r>
    <n v="441"/>
    <x v="2"/>
    <s v="Expense"/>
    <s v="Line Item"/>
    <x v="0"/>
    <x v="132"/>
    <x v="132"/>
    <m/>
    <m/>
    <m/>
  </r>
  <r>
    <n v="442"/>
    <x v="2"/>
    <s v="Expense"/>
    <s v="Line Item"/>
    <x v="0"/>
    <x v="133"/>
    <x v="133"/>
    <m/>
    <m/>
    <m/>
  </r>
  <r>
    <n v="443"/>
    <x v="2"/>
    <s v="Expense"/>
    <s v="Total"/>
    <x v="0"/>
    <x v="134"/>
    <x v="134"/>
    <m/>
    <n v="7575"/>
    <m/>
  </r>
  <r>
    <n v="444"/>
    <x v="2"/>
    <s v="Expense"/>
    <s v="Line Item"/>
    <x v="0"/>
    <x v="135"/>
    <x v="135"/>
    <m/>
    <n v="40132.940986559406"/>
    <m/>
  </r>
  <r>
    <n v="445"/>
    <x v="2"/>
    <s v="Expense"/>
    <s v="Total"/>
    <x v="0"/>
    <x v="136"/>
    <x v="136"/>
    <m/>
    <n v="247151.94098655941"/>
    <m/>
  </r>
  <r>
    <n v="446"/>
    <x v="2"/>
    <s v="Expense"/>
    <s v="Line Item"/>
    <x v="0"/>
    <x v="137"/>
    <x v="137"/>
    <m/>
    <m/>
    <m/>
  </r>
  <r>
    <n v="447"/>
    <x v="2"/>
    <s v="Expense"/>
    <s v="Line Item"/>
    <x v="0"/>
    <x v="138"/>
    <x v="138"/>
    <m/>
    <m/>
    <m/>
  </r>
  <r>
    <n v="448"/>
    <x v="2"/>
    <s v="Expense"/>
    <s v="Total"/>
    <x v="0"/>
    <x v="139"/>
    <x v="139"/>
    <m/>
    <n v="247151.94098655941"/>
    <m/>
  </r>
  <r>
    <n v="449"/>
    <x v="2"/>
    <s v="Expense"/>
    <s v="Total"/>
    <x v="0"/>
    <x v="140"/>
    <x v="140"/>
    <m/>
    <n v="175448"/>
    <m/>
  </r>
  <r>
    <n v="450"/>
    <x v="2"/>
    <s v="Expense"/>
    <s v="Line Item"/>
    <x v="0"/>
    <x v="141"/>
    <x v="141"/>
    <m/>
    <n v="-71703.940986559406"/>
    <m/>
  </r>
  <r>
    <n v="451"/>
    <x v="2"/>
    <s v="Non-Reimbursable"/>
    <s v="Line Item"/>
    <x v="0"/>
    <x v="142"/>
    <x v="142"/>
    <m/>
    <m/>
    <m/>
  </r>
  <r>
    <n v="452"/>
    <x v="2"/>
    <s v="Non-Reimbursable"/>
    <s v="Line Item"/>
    <x v="0"/>
    <x v="143"/>
    <x v="143"/>
    <m/>
    <m/>
    <m/>
  </r>
  <r>
    <n v="453"/>
    <x v="2"/>
    <s v="Non-Reimbursable"/>
    <s v="Line Item"/>
    <x v="0"/>
    <x v="144"/>
    <x v="144"/>
    <m/>
    <m/>
    <m/>
  </r>
  <r>
    <n v="454"/>
    <x v="2"/>
    <s v="Non-Reimbursable"/>
    <s v="Line Item"/>
    <x v="0"/>
    <x v="145"/>
    <x v="145"/>
    <m/>
    <m/>
    <m/>
  </r>
  <r>
    <n v="455"/>
    <x v="2"/>
    <s v="Non-Reimbursable"/>
    <s v="Line Item"/>
    <x v="0"/>
    <x v="146"/>
    <x v="146"/>
    <m/>
    <m/>
    <m/>
  </r>
  <r>
    <n v="456"/>
    <x v="2"/>
    <s v="Non-Reimbursable"/>
    <s v="Line Item"/>
    <x v="0"/>
    <x v="147"/>
    <x v="147"/>
    <m/>
    <m/>
    <m/>
  </r>
  <r>
    <n v="457"/>
    <x v="2"/>
    <s v="Non-Reimbursable"/>
    <s v="Line Item"/>
    <x v="0"/>
    <x v="148"/>
    <x v="148"/>
    <m/>
    <m/>
    <m/>
  </r>
  <r>
    <n v="458"/>
    <x v="2"/>
    <s v="Non-Reimbursable"/>
    <s v="Total"/>
    <x v="0"/>
    <x v="149"/>
    <x v="149"/>
    <m/>
    <n v="0"/>
    <m/>
  </r>
  <r>
    <n v="459"/>
    <x v="2"/>
    <s v="Non-Reimbursable"/>
    <s v="Total"/>
    <x v="0"/>
    <x v="150"/>
    <x v="150"/>
    <m/>
    <n v="0"/>
    <m/>
  </r>
  <r>
    <n v="460"/>
    <x v="2"/>
    <s v="Non-Reimbursable"/>
    <s v="Line Item"/>
    <x v="0"/>
    <x v="151"/>
    <x v="151"/>
    <m/>
    <n v="94688"/>
    <m/>
  </r>
  <r>
    <n v="461"/>
    <x v="2"/>
    <s v="Non-Reimbursable"/>
    <s v="Line Item"/>
    <x v="0"/>
    <x v="152"/>
    <x v="152"/>
    <m/>
    <m/>
    <m/>
  </r>
  <r>
    <n v="462"/>
    <x v="2"/>
    <s v="Non-Reimbursable"/>
    <s v="Line Item"/>
    <x v="0"/>
    <x v="153"/>
    <x v="153"/>
    <m/>
    <n v="-94688"/>
    <m/>
  </r>
  <r>
    <n v="463"/>
    <x v="3"/>
    <s v="Revenue"/>
    <s v="Line Item"/>
    <x v="0"/>
    <x v="0"/>
    <x v="0"/>
    <m/>
    <n v="5882"/>
    <m/>
  </r>
  <r>
    <n v="464"/>
    <x v="3"/>
    <s v="Revenue"/>
    <s v="Line Item"/>
    <x v="0"/>
    <x v="1"/>
    <x v="1"/>
    <m/>
    <m/>
    <m/>
  </r>
  <r>
    <n v="465"/>
    <x v="3"/>
    <s v="Revenue"/>
    <s v="Line Item"/>
    <x v="0"/>
    <x v="2"/>
    <x v="2"/>
    <m/>
    <m/>
    <m/>
  </r>
  <r>
    <n v="466"/>
    <x v="3"/>
    <s v="Revenue"/>
    <s v="Total"/>
    <x v="0"/>
    <x v="3"/>
    <x v="3"/>
    <m/>
    <n v="5882"/>
    <m/>
  </r>
  <r>
    <n v="467"/>
    <x v="3"/>
    <s v="Revenue"/>
    <s v="Line Item"/>
    <x v="0"/>
    <x v="4"/>
    <x v="4"/>
    <m/>
    <m/>
    <m/>
  </r>
  <r>
    <n v="468"/>
    <x v="3"/>
    <s v="Revenue"/>
    <s v="Line Item"/>
    <x v="0"/>
    <x v="5"/>
    <x v="5"/>
    <m/>
    <m/>
    <m/>
  </r>
  <r>
    <n v="469"/>
    <x v="3"/>
    <s v="Revenue"/>
    <s v="Total"/>
    <x v="0"/>
    <x v="6"/>
    <x v="6"/>
    <m/>
    <m/>
    <m/>
  </r>
  <r>
    <n v="470"/>
    <x v="3"/>
    <s v="Revenue"/>
    <s v="Line Item"/>
    <x v="0"/>
    <x v="7"/>
    <x v="7"/>
    <m/>
    <m/>
    <m/>
  </r>
  <r>
    <n v="471"/>
    <x v="3"/>
    <s v="Revenue"/>
    <s v="Line Item"/>
    <x v="0"/>
    <x v="8"/>
    <x v="8"/>
    <m/>
    <m/>
    <m/>
  </r>
  <r>
    <n v="472"/>
    <x v="3"/>
    <s v="Revenue"/>
    <s v="Line Item"/>
    <x v="0"/>
    <x v="9"/>
    <x v="9"/>
    <m/>
    <m/>
    <m/>
  </r>
  <r>
    <n v="473"/>
    <x v="3"/>
    <s v="Revenue"/>
    <s v="Line Item"/>
    <x v="0"/>
    <x v="10"/>
    <x v="10"/>
    <m/>
    <n v="158165"/>
    <m/>
  </r>
  <r>
    <n v="474"/>
    <x v="3"/>
    <s v="Revenue"/>
    <s v="Line Item"/>
    <x v="0"/>
    <x v="11"/>
    <x v="11"/>
    <m/>
    <m/>
    <m/>
  </r>
  <r>
    <n v="475"/>
    <x v="3"/>
    <s v="Revenue"/>
    <s v="Line Item"/>
    <x v="0"/>
    <x v="12"/>
    <x v="12"/>
    <m/>
    <m/>
    <m/>
  </r>
  <r>
    <n v="476"/>
    <x v="3"/>
    <s v="Revenue"/>
    <s v="Line Item"/>
    <x v="0"/>
    <x v="13"/>
    <x v="13"/>
    <m/>
    <m/>
    <m/>
  </r>
  <r>
    <n v="477"/>
    <x v="3"/>
    <s v="Revenue"/>
    <s v="Line Item"/>
    <x v="0"/>
    <x v="14"/>
    <x v="14"/>
    <m/>
    <m/>
    <m/>
  </r>
  <r>
    <n v="478"/>
    <x v="3"/>
    <s v="Revenue"/>
    <s v="Line Item"/>
    <x v="0"/>
    <x v="15"/>
    <x v="15"/>
    <m/>
    <m/>
    <m/>
  </r>
  <r>
    <n v="479"/>
    <x v="3"/>
    <s v="Revenue"/>
    <s v="Line Item"/>
    <x v="0"/>
    <x v="16"/>
    <x v="16"/>
    <m/>
    <m/>
    <m/>
  </r>
  <r>
    <n v="480"/>
    <x v="3"/>
    <s v="Revenue"/>
    <s v="Line Item"/>
    <x v="0"/>
    <x v="17"/>
    <x v="17"/>
    <m/>
    <m/>
    <m/>
  </r>
  <r>
    <n v="481"/>
    <x v="3"/>
    <s v="Revenue"/>
    <s v="Line Item"/>
    <x v="0"/>
    <x v="18"/>
    <x v="18"/>
    <m/>
    <m/>
    <m/>
  </r>
  <r>
    <n v="482"/>
    <x v="3"/>
    <s v="Revenue"/>
    <s v="Line Item"/>
    <x v="0"/>
    <x v="19"/>
    <x v="19"/>
    <m/>
    <m/>
    <m/>
  </r>
  <r>
    <n v="483"/>
    <x v="3"/>
    <s v="Revenue"/>
    <s v="Line Item"/>
    <x v="0"/>
    <x v="20"/>
    <x v="20"/>
    <m/>
    <m/>
    <m/>
  </r>
  <r>
    <n v="484"/>
    <x v="3"/>
    <s v="Revenue"/>
    <s v="Line Item"/>
    <x v="0"/>
    <x v="21"/>
    <x v="21"/>
    <m/>
    <m/>
    <m/>
  </r>
  <r>
    <n v="485"/>
    <x v="3"/>
    <s v="Revenue"/>
    <s v="Line Item"/>
    <x v="0"/>
    <x v="22"/>
    <x v="22"/>
    <m/>
    <m/>
    <m/>
  </r>
  <r>
    <n v="486"/>
    <x v="3"/>
    <s v="Revenue"/>
    <s v="Line Item"/>
    <x v="0"/>
    <x v="23"/>
    <x v="23"/>
    <m/>
    <m/>
    <m/>
  </r>
  <r>
    <n v="487"/>
    <x v="3"/>
    <s v="Revenue"/>
    <s v="Line Item"/>
    <x v="0"/>
    <x v="24"/>
    <x v="24"/>
    <m/>
    <m/>
    <m/>
  </r>
  <r>
    <n v="488"/>
    <x v="3"/>
    <s v="Revenue"/>
    <s v="Line Item"/>
    <x v="0"/>
    <x v="25"/>
    <x v="25"/>
    <m/>
    <m/>
    <m/>
  </r>
  <r>
    <n v="489"/>
    <x v="3"/>
    <s v="Revenue"/>
    <s v="Line Item"/>
    <x v="0"/>
    <x v="26"/>
    <x v="26"/>
    <m/>
    <m/>
    <m/>
  </r>
  <r>
    <n v="490"/>
    <x v="3"/>
    <s v="Revenue"/>
    <s v="Line Item"/>
    <x v="0"/>
    <x v="27"/>
    <x v="27"/>
    <m/>
    <m/>
    <m/>
  </r>
  <r>
    <n v="491"/>
    <x v="3"/>
    <s v="Revenue"/>
    <s v="Line Item"/>
    <x v="0"/>
    <x v="28"/>
    <x v="28"/>
    <m/>
    <m/>
    <m/>
  </r>
  <r>
    <n v="492"/>
    <x v="3"/>
    <s v="Revenue"/>
    <s v="Line Item"/>
    <x v="0"/>
    <x v="29"/>
    <x v="29"/>
    <m/>
    <m/>
    <m/>
  </r>
  <r>
    <n v="493"/>
    <x v="3"/>
    <s v="Revenue"/>
    <s v="Line Item"/>
    <x v="0"/>
    <x v="30"/>
    <x v="30"/>
    <m/>
    <n v="25000"/>
    <m/>
  </r>
  <r>
    <n v="494"/>
    <x v="3"/>
    <s v="Revenue"/>
    <s v="Line Item"/>
    <x v="0"/>
    <x v="31"/>
    <x v="31"/>
    <m/>
    <m/>
    <m/>
  </r>
  <r>
    <n v="495"/>
    <x v="3"/>
    <s v="Revenue"/>
    <s v="Line Item"/>
    <x v="0"/>
    <x v="32"/>
    <x v="32"/>
    <m/>
    <m/>
    <m/>
  </r>
  <r>
    <n v="496"/>
    <x v="3"/>
    <s v="Revenue"/>
    <s v="Line Item"/>
    <x v="0"/>
    <x v="33"/>
    <x v="33"/>
    <m/>
    <m/>
    <m/>
  </r>
  <r>
    <n v="497"/>
    <x v="3"/>
    <s v="Revenue"/>
    <s v="Line Item"/>
    <x v="0"/>
    <x v="34"/>
    <x v="34"/>
    <m/>
    <m/>
    <m/>
  </r>
  <r>
    <n v="498"/>
    <x v="3"/>
    <s v="Revenue"/>
    <s v="Line Item"/>
    <x v="0"/>
    <x v="35"/>
    <x v="35"/>
    <m/>
    <m/>
    <m/>
  </r>
  <r>
    <n v="499"/>
    <x v="3"/>
    <s v="Revenue"/>
    <s v="Line Item"/>
    <x v="0"/>
    <x v="36"/>
    <x v="36"/>
    <m/>
    <m/>
    <m/>
  </r>
  <r>
    <n v="500"/>
    <x v="3"/>
    <s v="Revenue"/>
    <s v="Line Item"/>
    <x v="0"/>
    <x v="37"/>
    <x v="37"/>
    <m/>
    <m/>
    <m/>
  </r>
  <r>
    <n v="501"/>
    <x v="3"/>
    <s v="Revenue"/>
    <s v="Line Item"/>
    <x v="0"/>
    <x v="38"/>
    <x v="38"/>
    <m/>
    <m/>
    <m/>
  </r>
  <r>
    <n v="502"/>
    <x v="3"/>
    <s v="Revenue"/>
    <s v="Line Item"/>
    <x v="0"/>
    <x v="39"/>
    <x v="39"/>
    <m/>
    <m/>
    <m/>
  </r>
  <r>
    <n v="503"/>
    <x v="3"/>
    <s v="Revenue"/>
    <s v="Line Item"/>
    <x v="0"/>
    <x v="40"/>
    <x v="40"/>
    <m/>
    <m/>
    <m/>
  </r>
  <r>
    <n v="504"/>
    <x v="3"/>
    <s v="Revenue"/>
    <s v="Line Item"/>
    <x v="0"/>
    <x v="41"/>
    <x v="41"/>
    <m/>
    <m/>
    <m/>
  </r>
  <r>
    <n v="505"/>
    <x v="3"/>
    <s v="Revenue"/>
    <s v="Total"/>
    <x v="0"/>
    <x v="42"/>
    <x v="42"/>
    <m/>
    <n v="183165"/>
    <m/>
  </r>
  <r>
    <n v="506"/>
    <x v="3"/>
    <s v="Revenue"/>
    <s v="Line Item"/>
    <x v="0"/>
    <x v="43"/>
    <x v="43"/>
    <m/>
    <m/>
    <m/>
  </r>
  <r>
    <n v="507"/>
    <x v="3"/>
    <s v="Revenue"/>
    <s v="Line Item"/>
    <x v="0"/>
    <x v="44"/>
    <x v="44"/>
    <m/>
    <m/>
    <m/>
  </r>
  <r>
    <n v="508"/>
    <x v="3"/>
    <s v="Revenue"/>
    <s v="Line Item"/>
    <x v="0"/>
    <x v="45"/>
    <x v="45"/>
    <m/>
    <m/>
    <m/>
  </r>
  <r>
    <n v="509"/>
    <x v="3"/>
    <s v="Revenue"/>
    <s v="Line Item"/>
    <x v="0"/>
    <x v="46"/>
    <x v="46"/>
    <m/>
    <m/>
    <m/>
  </r>
  <r>
    <n v="510"/>
    <x v="3"/>
    <s v="Revenue"/>
    <s v="Line Item"/>
    <x v="0"/>
    <x v="47"/>
    <x v="47"/>
    <m/>
    <m/>
    <m/>
  </r>
  <r>
    <n v="511"/>
    <x v="3"/>
    <s v="Revenue"/>
    <s v="Line Item"/>
    <x v="0"/>
    <x v="48"/>
    <x v="48"/>
    <m/>
    <n v="3121"/>
    <m/>
  </r>
  <r>
    <n v="512"/>
    <x v="3"/>
    <s v="Revenue"/>
    <s v="Line Item"/>
    <x v="0"/>
    <x v="49"/>
    <x v="49"/>
    <m/>
    <m/>
    <m/>
  </r>
  <r>
    <n v="513"/>
    <x v="3"/>
    <s v="Revenue"/>
    <s v="Line Item"/>
    <x v="0"/>
    <x v="50"/>
    <x v="50"/>
    <m/>
    <m/>
    <m/>
  </r>
  <r>
    <n v="514"/>
    <x v="3"/>
    <s v="Revenue"/>
    <s v="Line Item"/>
    <x v="0"/>
    <x v="51"/>
    <x v="51"/>
    <m/>
    <m/>
    <m/>
  </r>
  <r>
    <n v="515"/>
    <x v="3"/>
    <s v="Revenue"/>
    <s v="Total"/>
    <x v="0"/>
    <x v="52"/>
    <x v="52"/>
    <m/>
    <n v="192168"/>
    <m/>
  </r>
  <r>
    <n v="516"/>
    <x v="3"/>
    <s v="Salary Expense"/>
    <s v="Line Item"/>
    <x v="1"/>
    <x v="53"/>
    <x v="53"/>
    <n v="0.15"/>
    <n v="13355"/>
    <n v="89033.333333333343"/>
  </r>
  <r>
    <n v="517"/>
    <x v="3"/>
    <s v="Salary Expense"/>
    <s v="Line Item"/>
    <x v="1"/>
    <x v="54"/>
    <x v="54"/>
    <m/>
    <m/>
    <m/>
  </r>
  <r>
    <n v="518"/>
    <x v="3"/>
    <s v="Salary Expense"/>
    <s v="Line Item"/>
    <x v="1"/>
    <x v="55"/>
    <x v="55"/>
    <m/>
    <m/>
    <m/>
  </r>
  <r>
    <n v="519"/>
    <x v="3"/>
    <s v="Salary Expense"/>
    <s v="Line Item"/>
    <x v="1"/>
    <x v="56"/>
    <x v="56"/>
    <m/>
    <m/>
    <m/>
  </r>
  <r>
    <n v="520"/>
    <x v="3"/>
    <s v="Salary Expense"/>
    <s v="Line Item"/>
    <x v="2"/>
    <x v="57"/>
    <x v="57"/>
    <m/>
    <m/>
    <m/>
  </r>
  <r>
    <n v="521"/>
    <x v="3"/>
    <s v="Salary Expense"/>
    <s v="Line Item"/>
    <x v="2"/>
    <x v="58"/>
    <x v="58"/>
    <m/>
    <m/>
    <m/>
  </r>
  <r>
    <n v="522"/>
    <x v="3"/>
    <s v="Salary Expense"/>
    <s v="Line Item"/>
    <x v="2"/>
    <x v="59"/>
    <x v="59"/>
    <m/>
    <m/>
    <m/>
  </r>
  <r>
    <n v="523"/>
    <x v="3"/>
    <s v="Salary Expense"/>
    <s v="Line Item"/>
    <x v="2"/>
    <x v="60"/>
    <x v="60"/>
    <m/>
    <m/>
    <m/>
  </r>
  <r>
    <n v="524"/>
    <x v="3"/>
    <s v="Salary Expense"/>
    <s v="Line Item"/>
    <x v="2"/>
    <x v="61"/>
    <x v="61"/>
    <m/>
    <m/>
    <m/>
  </r>
  <r>
    <n v="525"/>
    <x v="3"/>
    <s v="Salary Expense"/>
    <s v="Line Item"/>
    <x v="2"/>
    <x v="62"/>
    <x v="62"/>
    <m/>
    <m/>
    <m/>
  </r>
  <r>
    <n v="526"/>
    <x v="3"/>
    <s v="Salary Expense"/>
    <s v="Line Item"/>
    <x v="2"/>
    <x v="63"/>
    <x v="63"/>
    <m/>
    <m/>
    <m/>
  </r>
  <r>
    <n v="527"/>
    <x v="3"/>
    <s v="Salary Expense"/>
    <s v="Line Item"/>
    <x v="2"/>
    <x v="64"/>
    <x v="64"/>
    <m/>
    <m/>
    <m/>
  </r>
  <r>
    <n v="528"/>
    <x v="3"/>
    <s v="Salary Expense"/>
    <s v="Line Item"/>
    <x v="2"/>
    <x v="65"/>
    <x v="65"/>
    <m/>
    <m/>
    <m/>
  </r>
  <r>
    <n v="529"/>
    <x v="3"/>
    <s v="Salary Expense"/>
    <s v="Line Item"/>
    <x v="2"/>
    <x v="66"/>
    <x v="66"/>
    <m/>
    <m/>
    <m/>
  </r>
  <r>
    <n v="530"/>
    <x v="3"/>
    <s v="Salary Expense"/>
    <s v="Line Item"/>
    <x v="2"/>
    <x v="67"/>
    <x v="67"/>
    <m/>
    <m/>
    <m/>
  </r>
  <r>
    <n v="531"/>
    <x v="3"/>
    <s v="Salary Expense"/>
    <s v="Line Item"/>
    <x v="2"/>
    <x v="68"/>
    <x v="68"/>
    <m/>
    <m/>
    <m/>
  </r>
  <r>
    <n v="532"/>
    <x v="3"/>
    <s v="Salary Expense"/>
    <s v="Line Item"/>
    <x v="2"/>
    <x v="69"/>
    <x v="69"/>
    <m/>
    <m/>
    <m/>
  </r>
  <r>
    <n v="533"/>
    <x v="3"/>
    <s v="Salary Expense"/>
    <s v="Line Item"/>
    <x v="2"/>
    <x v="70"/>
    <x v="70"/>
    <m/>
    <m/>
    <m/>
  </r>
  <r>
    <n v="534"/>
    <x v="3"/>
    <s v="Salary Expense"/>
    <s v="Line Item"/>
    <x v="2"/>
    <x v="71"/>
    <x v="71"/>
    <m/>
    <m/>
    <m/>
  </r>
  <r>
    <n v="535"/>
    <x v="3"/>
    <s v="Salary Expense"/>
    <s v="Line Item"/>
    <x v="2"/>
    <x v="72"/>
    <x v="72"/>
    <m/>
    <m/>
    <m/>
  </r>
  <r>
    <n v="536"/>
    <x v="3"/>
    <s v="Salary Expense"/>
    <s v="Line Item"/>
    <x v="2"/>
    <x v="73"/>
    <x v="73"/>
    <m/>
    <m/>
    <m/>
  </r>
  <r>
    <n v="537"/>
    <x v="3"/>
    <s v="Salary Expense"/>
    <s v="Line Item"/>
    <x v="2"/>
    <x v="74"/>
    <x v="74"/>
    <m/>
    <m/>
    <m/>
  </r>
  <r>
    <n v="538"/>
    <x v="3"/>
    <s v="Salary Expense"/>
    <s v="Line Item"/>
    <x v="2"/>
    <x v="75"/>
    <x v="75"/>
    <n v="0.13"/>
    <n v="7815"/>
    <n v="60115.38461538461"/>
  </r>
  <r>
    <n v="539"/>
    <x v="3"/>
    <s v="Salary Expense"/>
    <s v="Line Item"/>
    <x v="2"/>
    <x v="76"/>
    <x v="76"/>
    <n v="0.18"/>
    <n v="8004"/>
    <n v="44466.666666666672"/>
  </r>
  <r>
    <n v="540"/>
    <x v="3"/>
    <s v="Salary Expense"/>
    <s v="Line Item"/>
    <x v="2"/>
    <x v="77"/>
    <x v="77"/>
    <m/>
    <m/>
    <m/>
  </r>
  <r>
    <n v="541"/>
    <x v="3"/>
    <s v="Salary Expense"/>
    <s v="Line Item"/>
    <x v="2"/>
    <x v="78"/>
    <x v="78"/>
    <m/>
    <m/>
    <m/>
  </r>
  <r>
    <n v="542"/>
    <x v="3"/>
    <s v="Salary Expense"/>
    <s v="Line Item"/>
    <x v="2"/>
    <x v="79"/>
    <x v="79"/>
    <m/>
    <m/>
    <m/>
  </r>
  <r>
    <n v="543"/>
    <x v="3"/>
    <s v="Salary Expense"/>
    <s v="Line Item"/>
    <x v="2"/>
    <x v="80"/>
    <x v="80"/>
    <m/>
    <m/>
    <m/>
  </r>
  <r>
    <n v="544"/>
    <x v="3"/>
    <s v="Salary Expense"/>
    <s v="Line Item"/>
    <x v="2"/>
    <x v="81"/>
    <x v="81"/>
    <m/>
    <m/>
    <m/>
  </r>
  <r>
    <n v="545"/>
    <x v="3"/>
    <s v="Salary Expense"/>
    <s v="Line Item"/>
    <x v="2"/>
    <x v="82"/>
    <x v="82"/>
    <n v="1.18"/>
    <n v="40979"/>
    <n v="34727.966101694918"/>
  </r>
  <r>
    <n v="546"/>
    <x v="3"/>
    <s v="Salary Expense"/>
    <s v="Line Item"/>
    <x v="2"/>
    <x v="83"/>
    <x v="83"/>
    <n v="0.64"/>
    <n v="30337"/>
    <n v="47401.5625"/>
  </r>
  <r>
    <n v="547"/>
    <x v="3"/>
    <s v="Salary Expense"/>
    <s v="Line Item"/>
    <x v="2"/>
    <x v="84"/>
    <x v="84"/>
    <m/>
    <m/>
    <m/>
  </r>
  <r>
    <n v="548"/>
    <x v="3"/>
    <s v="Salary Expense"/>
    <s v="Line Item"/>
    <x v="2"/>
    <x v="85"/>
    <x v="85"/>
    <m/>
    <m/>
    <m/>
  </r>
  <r>
    <n v="549"/>
    <x v="3"/>
    <s v="Salary Expense"/>
    <s v="Line Item"/>
    <x v="2"/>
    <x v="86"/>
    <x v="86"/>
    <m/>
    <m/>
    <m/>
  </r>
  <r>
    <n v="550"/>
    <x v="3"/>
    <s v="Salary Expense"/>
    <s v="Line Item"/>
    <x v="3"/>
    <x v="87"/>
    <x v="87"/>
    <n v="0.08"/>
    <n v="2433"/>
    <n v="30412.5"/>
  </r>
  <r>
    <n v="551"/>
    <x v="3"/>
    <s v="Salary Expense"/>
    <s v="Line Item"/>
    <x v="3"/>
    <x v="88"/>
    <x v="88"/>
    <m/>
    <m/>
    <m/>
  </r>
  <r>
    <n v="552"/>
    <x v="3"/>
    <s v="Salary Expense"/>
    <s v="Line Item"/>
    <x v="3"/>
    <x v="89"/>
    <x v="89"/>
    <n v="0.09"/>
    <n v="1861"/>
    <n v="20677.777777777777"/>
  </r>
  <r>
    <n v="553"/>
    <x v="3"/>
    <s v="Salary Expense"/>
    <s v="Line Item"/>
    <x v="0"/>
    <x v="90"/>
    <x v="90"/>
    <s v="XXXXXX"/>
    <n v="57"/>
    <m/>
  </r>
  <r>
    <n v="554"/>
    <x v="3"/>
    <s v="Salary Expense"/>
    <s v="Total"/>
    <x v="0"/>
    <x v="91"/>
    <x v="91"/>
    <n v="2.4500000000000002"/>
    <n v="104841"/>
    <n v="42792.244897959179"/>
  </r>
  <r>
    <n v="555"/>
    <x v="3"/>
    <s v="Expense"/>
    <s v="Total"/>
    <x v="0"/>
    <x v="92"/>
    <x v="92"/>
    <m/>
    <n v="104841"/>
    <m/>
  </r>
  <r>
    <n v="556"/>
    <x v="3"/>
    <s v="Expense"/>
    <s v="Line Item"/>
    <x v="0"/>
    <x v="93"/>
    <x v="93"/>
    <m/>
    <m/>
    <m/>
  </r>
  <r>
    <n v="557"/>
    <x v="3"/>
    <s v="Expense"/>
    <s v="Line Item"/>
    <x v="0"/>
    <x v="94"/>
    <x v="94"/>
    <m/>
    <m/>
    <m/>
  </r>
  <r>
    <n v="558"/>
    <x v="3"/>
    <s v="Expense"/>
    <s v="Line Item"/>
    <x v="0"/>
    <x v="95"/>
    <x v="95"/>
    <m/>
    <m/>
    <m/>
  </r>
  <r>
    <n v="559"/>
    <x v="3"/>
    <s v="Expense"/>
    <s v="Line Item"/>
    <x v="0"/>
    <x v="96"/>
    <x v="96"/>
    <m/>
    <m/>
    <m/>
  </r>
  <r>
    <n v="560"/>
    <x v="3"/>
    <s v="Expense"/>
    <s v="Total"/>
    <x v="0"/>
    <x v="97"/>
    <x v="97"/>
    <m/>
    <m/>
    <m/>
  </r>
  <r>
    <n v="561"/>
    <x v="3"/>
    <s v="Expense"/>
    <s v="Line Item"/>
    <x v="0"/>
    <x v="98"/>
    <x v="98"/>
    <m/>
    <m/>
    <m/>
  </r>
  <r>
    <n v="562"/>
    <x v="3"/>
    <s v="Expense"/>
    <s v="Total"/>
    <x v="0"/>
    <x v="99"/>
    <x v="99"/>
    <m/>
    <n v="104841"/>
    <m/>
  </r>
  <r>
    <n v="563"/>
    <x v="3"/>
    <s v="Expense"/>
    <s v="Line Item"/>
    <x v="0"/>
    <x v="100"/>
    <x v="100"/>
    <m/>
    <n v="7949"/>
    <m/>
  </r>
  <r>
    <n v="564"/>
    <x v="3"/>
    <s v="Expense"/>
    <s v="Line Item"/>
    <x v="0"/>
    <x v="101"/>
    <x v="101"/>
    <m/>
    <n v="6145"/>
    <m/>
  </r>
  <r>
    <n v="565"/>
    <x v="3"/>
    <s v="Expense"/>
    <s v="Line Item"/>
    <x v="0"/>
    <x v="102"/>
    <x v="102"/>
    <m/>
    <m/>
    <m/>
  </r>
  <r>
    <n v="566"/>
    <x v="3"/>
    <s v="Expense"/>
    <s v="Total"/>
    <x v="0"/>
    <x v="103"/>
    <x v="103"/>
    <m/>
    <n v="118935"/>
    <m/>
  </r>
  <r>
    <n v="567"/>
    <x v="3"/>
    <s v="Expense"/>
    <s v="Line Item"/>
    <x v="0"/>
    <x v="104"/>
    <x v="104"/>
    <m/>
    <m/>
    <m/>
  </r>
  <r>
    <n v="568"/>
    <x v="3"/>
    <s v="Expense"/>
    <s v="Line Item"/>
    <x v="0"/>
    <x v="105"/>
    <x v="105"/>
    <m/>
    <n v="1659"/>
    <m/>
  </r>
  <r>
    <n v="569"/>
    <x v="3"/>
    <s v="Expense"/>
    <s v="Line Item"/>
    <x v="0"/>
    <x v="106"/>
    <x v="106"/>
    <m/>
    <n v="3282"/>
    <m/>
  </r>
  <r>
    <n v="570"/>
    <x v="3"/>
    <s v="Expense"/>
    <s v="Line Item"/>
    <x v="0"/>
    <x v="107"/>
    <x v="107"/>
    <m/>
    <n v="731"/>
    <m/>
  </r>
  <r>
    <n v="571"/>
    <x v="3"/>
    <s v="Expense"/>
    <s v="Total"/>
    <x v="0"/>
    <x v="108"/>
    <x v="108"/>
    <m/>
    <n v="5672"/>
    <m/>
  </r>
  <r>
    <n v="572"/>
    <x v="3"/>
    <s v="Expense"/>
    <s v="Line Item"/>
    <x v="0"/>
    <x v="109"/>
    <x v="109"/>
    <m/>
    <m/>
    <m/>
  </r>
  <r>
    <n v="573"/>
    <x v="3"/>
    <s v="Expense"/>
    <s v="Line Item"/>
    <x v="0"/>
    <x v="110"/>
    <x v="110"/>
    <m/>
    <m/>
    <m/>
  </r>
  <r>
    <n v="574"/>
    <x v="3"/>
    <s v="Expense"/>
    <s v="Line Item"/>
    <x v="0"/>
    <x v="111"/>
    <x v="111"/>
    <m/>
    <m/>
    <m/>
  </r>
  <r>
    <n v="575"/>
    <x v="3"/>
    <s v="Expense"/>
    <s v="Line Item"/>
    <x v="0"/>
    <x v="112"/>
    <x v="112"/>
    <m/>
    <m/>
    <m/>
  </r>
  <r>
    <n v="576"/>
    <x v="3"/>
    <s v="Expense"/>
    <s v="Line Item"/>
    <x v="0"/>
    <x v="113"/>
    <x v="113"/>
    <m/>
    <n v="2131"/>
    <m/>
  </r>
  <r>
    <n v="577"/>
    <x v="3"/>
    <s v="Expense"/>
    <s v="Line Item"/>
    <x v="0"/>
    <x v="114"/>
    <x v="114"/>
    <m/>
    <n v="5617"/>
    <m/>
  </r>
  <r>
    <n v="578"/>
    <x v="3"/>
    <s v="Expense"/>
    <s v="Line Item"/>
    <x v="0"/>
    <x v="115"/>
    <x v="115"/>
    <m/>
    <n v="35"/>
    <m/>
  </r>
  <r>
    <n v="579"/>
    <x v="3"/>
    <s v="Expense"/>
    <s v="Line Item"/>
    <x v="0"/>
    <x v="116"/>
    <x v="116"/>
    <m/>
    <n v="115"/>
    <m/>
  </r>
  <r>
    <n v="580"/>
    <x v="3"/>
    <s v="Expense"/>
    <s v="Line Item"/>
    <x v="0"/>
    <x v="117"/>
    <x v="117"/>
    <m/>
    <m/>
    <m/>
  </r>
  <r>
    <n v="581"/>
    <x v="3"/>
    <s v="Expense"/>
    <s v="Line Item"/>
    <x v="0"/>
    <x v="118"/>
    <x v="118"/>
    <m/>
    <m/>
    <m/>
  </r>
  <r>
    <n v="582"/>
    <x v="3"/>
    <s v="Expense"/>
    <s v="Line Item"/>
    <x v="0"/>
    <x v="119"/>
    <x v="119"/>
    <m/>
    <m/>
    <m/>
  </r>
  <r>
    <n v="583"/>
    <x v="3"/>
    <s v="Expense"/>
    <s v="Line Item"/>
    <x v="0"/>
    <x v="120"/>
    <x v="120"/>
    <m/>
    <m/>
    <m/>
  </r>
  <r>
    <n v="584"/>
    <x v="3"/>
    <s v="Expense"/>
    <s v="Line Item"/>
    <x v="0"/>
    <x v="121"/>
    <x v="121"/>
    <m/>
    <m/>
    <m/>
  </r>
  <r>
    <n v="585"/>
    <x v="3"/>
    <s v="Expense"/>
    <s v="Line Item"/>
    <x v="0"/>
    <x v="122"/>
    <x v="122"/>
    <m/>
    <m/>
    <m/>
  </r>
  <r>
    <n v="586"/>
    <x v="3"/>
    <s v="Expense"/>
    <s v="Line Item"/>
    <x v="0"/>
    <x v="123"/>
    <x v="123"/>
    <m/>
    <m/>
    <m/>
  </r>
  <r>
    <n v="587"/>
    <x v="3"/>
    <s v="Expense"/>
    <s v="Line Item"/>
    <x v="0"/>
    <x v="124"/>
    <x v="124"/>
    <m/>
    <n v="1084"/>
    <m/>
  </r>
  <r>
    <n v="588"/>
    <x v="3"/>
    <s v="Expense"/>
    <s v="Line Item"/>
    <x v="0"/>
    <x v="125"/>
    <x v="125"/>
    <m/>
    <m/>
    <m/>
  </r>
  <r>
    <n v="589"/>
    <x v="3"/>
    <s v="Expense"/>
    <s v="Line Item"/>
    <x v="0"/>
    <x v="126"/>
    <x v="126"/>
    <m/>
    <m/>
    <m/>
  </r>
  <r>
    <n v="590"/>
    <x v="3"/>
    <s v="Expense"/>
    <s v="Total"/>
    <x v="0"/>
    <x v="127"/>
    <x v="127"/>
    <m/>
    <n v="8982"/>
    <m/>
  </r>
  <r>
    <n v="591"/>
    <x v="3"/>
    <s v="Expense"/>
    <s v="Line Item"/>
    <x v="0"/>
    <x v="128"/>
    <x v="128"/>
    <m/>
    <n v="449"/>
    <m/>
  </r>
  <r>
    <n v="592"/>
    <x v="3"/>
    <s v="Expense"/>
    <s v="Line Item"/>
    <x v="0"/>
    <x v="129"/>
    <x v="129"/>
    <m/>
    <n v="1459"/>
    <m/>
  </r>
  <r>
    <n v="593"/>
    <x v="3"/>
    <s v="Expense"/>
    <s v="Line Item"/>
    <x v="0"/>
    <x v="130"/>
    <x v="130"/>
    <m/>
    <m/>
    <m/>
  </r>
  <r>
    <n v="594"/>
    <x v="3"/>
    <s v="Expense"/>
    <s v="Line Item"/>
    <x v="0"/>
    <x v="131"/>
    <x v="131"/>
    <m/>
    <m/>
    <m/>
  </r>
  <r>
    <n v="595"/>
    <x v="3"/>
    <s v="Expense"/>
    <s v="Line Item"/>
    <x v="0"/>
    <x v="132"/>
    <x v="132"/>
    <m/>
    <m/>
    <m/>
  </r>
  <r>
    <n v="596"/>
    <x v="3"/>
    <s v="Expense"/>
    <s v="Line Item"/>
    <x v="0"/>
    <x v="133"/>
    <x v="133"/>
    <m/>
    <m/>
    <m/>
  </r>
  <r>
    <n v="597"/>
    <x v="3"/>
    <s v="Expense"/>
    <s v="Total"/>
    <x v="0"/>
    <x v="134"/>
    <x v="134"/>
    <m/>
    <n v="1908"/>
    <m/>
  </r>
  <r>
    <n v="598"/>
    <x v="3"/>
    <s v="Expense"/>
    <s v="Line Item"/>
    <x v="0"/>
    <x v="135"/>
    <x v="135"/>
    <m/>
    <n v="20119"/>
    <m/>
  </r>
  <r>
    <n v="599"/>
    <x v="3"/>
    <s v="Expense"/>
    <s v="Total"/>
    <x v="0"/>
    <x v="136"/>
    <x v="136"/>
    <m/>
    <n v="155616"/>
    <m/>
  </r>
  <r>
    <n v="600"/>
    <x v="3"/>
    <s v="Expense"/>
    <s v="Line Item"/>
    <x v="0"/>
    <x v="137"/>
    <x v="137"/>
    <m/>
    <m/>
    <m/>
  </r>
  <r>
    <n v="601"/>
    <x v="3"/>
    <s v="Expense"/>
    <s v="Line Item"/>
    <x v="0"/>
    <x v="138"/>
    <x v="138"/>
    <m/>
    <m/>
    <m/>
  </r>
  <r>
    <n v="602"/>
    <x v="3"/>
    <s v="Expense"/>
    <s v="Total"/>
    <x v="0"/>
    <x v="139"/>
    <x v="139"/>
    <m/>
    <n v="155616"/>
    <m/>
  </r>
  <r>
    <n v="603"/>
    <x v="3"/>
    <s v="Expense"/>
    <s v="Total"/>
    <x v="0"/>
    <x v="140"/>
    <x v="140"/>
    <m/>
    <n v="192168"/>
    <m/>
  </r>
  <r>
    <n v="604"/>
    <x v="3"/>
    <s v="Expense"/>
    <s v="Line Item"/>
    <x v="0"/>
    <x v="141"/>
    <x v="141"/>
    <m/>
    <n v="36552"/>
    <m/>
  </r>
  <r>
    <n v="605"/>
    <x v="3"/>
    <s v="Non-Reimbursable"/>
    <s v="Line Item"/>
    <x v="0"/>
    <x v="142"/>
    <x v="142"/>
    <m/>
    <m/>
    <m/>
  </r>
  <r>
    <n v="606"/>
    <x v="3"/>
    <s v="Non-Reimbursable"/>
    <s v="Line Item"/>
    <x v="0"/>
    <x v="143"/>
    <x v="143"/>
    <m/>
    <m/>
    <m/>
  </r>
  <r>
    <n v="607"/>
    <x v="3"/>
    <s v="Non-Reimbursable"/>
    <s v="Line Item"/>
    <x v="0"/>
    <x v="144"/>
    <x v="144"/>
    <m/>
    <m/>
    <m/>
  </r>
  <r>
    <n v="608"/>
    <x v="3"/>
    <s v="Non-Reimbursable"/>
    <s v="Line Item"/>
    <x v="0"/>
    <x v="145"/>
    <x v="145"/>
    <m/>
    <m/>
    <m/>
  </r>
  <r>
    <n v="609"/>
    <x v="3"/>
    <s v="Non-Reimbursable"/>
    <s v="Line Item"/>
    <x v="0"/>
    <x v="146"/>
    <x v="146"/>
    <m/>
    <m/>
    <m/>
  </r>
  <r>
    <n v="610"/>
    <x v="3"/>
    <s v="Non-Reimbursable"/>
    <s v="Line Item"/>
    <x v="0"/>
    <x v="147"/>
    <x v="147"/>
    <m/>
    <m/>
    <m/>
  </r>
  <r>
    <n v="611"/>
    <x v="3"/>
    <s v="Non-Reimbursable"/>
    <s v="Line Item"/>
    <x v="0"/>
    <x v="148"/>
    <x v="148"/>
    <m/>
    <m/>
    <m/>
  </r>
  <r>
    <n v="612"/>
    <x v="3"/>
    <s v="Non-Reimbursable"/>
    <s v="Total"/>
    <x v="0"/>
    <x v="149"/>
    <x v="149"/>
    <m/>
    <m/>
    <m/>
  </r>
  <r>
    <n v="613"/>
    <x v="3"/>
    <s v="Non-Reimbursable"/>
    <s v="Total"/>
    <x v="0"/>
    <x v="150"/>
    <x v="150"/>
    <m/>
    <m/>
    <m/>
  </r>
  <r>
    <n v="614"/>
    <x v="3"/>
    <s v="Non-Reimbursable"/>
    <s v="Line Item"/>
    <x v="0"/>
    <x v="151"/>
    <x v="151"/>
    <m/>
    <n v="9003"/>
    <m/>
  </r>
  <r>
    <n v="615"/>
    <x v="3"/>
    <s v="Non-Reimbursable"/>
    <s v="Line Item"/>
    <x v="0"/>
    <x v="152"/>
    <x v="152"/>
    <m/>
    <m/>
    <m/>
  </r>
  <r>
    <n v="616"/>
    <x v="3"/>
    <s v="Non-Reimbursable"/>
    <s v="Line Item"/>
    <x v="0"/>
    <x v="153"/>
    <x v="153"/>
    <m/>
    <n v="-9003"/>
    <m/>
  </r>
  <r>
    <n v="617"/>
    <x v="3"/>
    <s v="Revenue"/>
    <s v="Line Item"/>
    <x v="0"/>
    <x v="0"/>
    <x v="0"/>
    <m/>
    <n v="5522"/>
    <m/>
  </r>
  <r>
    <n v="618"/>
    <x v="3"/>
    <s v="Revenue"/>
    <s v="Line Item"/>
    <x v="0"/>
    <x v="1"/>
    <x v="1"/>
    <m/>
    <m/>
    <m/>
  </r>
  <r>
    <n v="619"/>
    <x v="3"/>
    <s v="Revenue"/>
    <s v="Line Item"/>
    <x v="0"/>
    <x v="2"/>
    <x v="2"/>
    <m/>
    <m/>
    <m/>
  </r>
  <r>
    <n v="620"/>
    <x v="3"/>
    <s v="Revenue"/>
    <s v="Total"/>
    <x v="0"/>
    <x v="3"/>
    <x v="3"/>
    <m/>
    <n v="5522"/>
    <m/>
  </r>
  <r>
    <n v="621"/>
    <x v="3"/>
    <s v="Revenue"/>
    <s v="Line Item"/>
    <x v="0"/>
    <x v="4"/>
    <x v="4"/>
    <m/>
    <m/>
    <m/>
  </r>
  <r>
    <n v="622"/>
    <x v="3"/>
    <s v="Revenue"/>
    <s v="Line Item"/>
    <x v="0"/>
    <x v="5"/>
    <x v="5"/>
    <m/>
    <m/>
    <m/>
  </r>
  <r>
    <n v="623"/>
    <x v="3"/>
    <s v="Revenue"/>
    <s v="Total"/>
    <x v="0"/>
    <x v="6"/>
    <x v="6"/>
    <m/>
    <m/>
    <m/>
  </r>
  <r>
    <n v="624"/>
    <x v="3"/>
    <s v="Revenue"/>
    <s v="Line Item"/>
    <x v="0"/>
    <x v="7"/>
    <x v="7"/>
    <m/>
    <m/>
    <m/>
  </r>
  <r>
    <n v="625"/>
    <x v="3"/>
    <s v="Revenue"/>
    <s v="Line Item"/>
    <x v="0"/>
    <x v="8"/>
    <x v="8"/>
    <m/>
    <m/>
    <m/>
  </r>
  <r>
    <n v="626"/>
    <x v="3"/>
    <s v="Revenue"/>
    <s v="Line Item"/>
    <x v="0"/>
    <x v="9"/>
    <x v="9"/>
    <m/>
    <m/>
    <m/>
  </r>
  <r>
    <n v="627"/>
    <x v="3"/>
    <s v="Revenue"/>
    <s v="Line Item"/>
    <x v="0"/>
    <x v="10"/>
    <x v="10"/>
    <m/>
    <n v="10563"/>
    <m/>
  </r>
  <r>
    <n v="628"/>
    <x v="3"/>
    <s v="Revenue"/>
    <s v="Line Item"/>
    <x v="0"/>
    <x v="11"/>
    <x v="11"/>
    <m/>
    <m/>
    <m/>
  </r>
  <r>
    <n v="629"/>
    <x v="3"/>
    <s v="Revenue"/>
    <s v="Line Item"/>
    <x v="0"/>
    <x v="12"/>
    <x v="12"/>
    <m/>
    <m/>
    <m/>
  </r>
  <r>
    <n v="630"/>
    <x v="3"/>
    <s v="Revenue"/>
    <s v="Line Item"/>
    <x v="0"/>
    <x v="13"/>
    <x v="13"/>
    <m/>
    <m/>
    <m/>
  </r>
  <r>
    <n v="631"/>
    <x v="3"/>
    <s v="Revenue"/>
    <s v="Line Item"/>
    <x v="0"/>
    <x v="14"/>
    <x v="14"/>
    <m/>
    <m/>
    <m/>
  </r>
  <r>
    <n v="632"/>
    <x v="3"/>
    <s v="Revenue"/>
    <s v="Line Item"/>
    <x v="0"/>
    <x v="15"/>
    <x v="15"/>
    <m/>
    <m/>
    <m/>
  </r>
  <r>
    <n v="633"/>
    <x v="3"/>
    <s v="Revenue"/>
    <s v="Line Item"/>
    <x v="0"/>
    <x v="16"/>
    <x v="16"/>
    <m/>
    <m/>
    <m/>
  </r>
  <r>
    <n v="634"/>
    <x v="3"/>
    <s v="Revenue"/>
    <s v="Line Item"/>
    <x v="0"/>
    <x v="17"/>
    <x v="17"/>
    <m/>
    <m/>
    <m/>
  </r>
  <r>
    <n v="635"/>
    <x v="3"/>
    <s v="Revenue"/>
    <s v="Line Item"/>
    <x v="0"/>
    <x v="18"/>
    <x v="18"/>
    <m/>
    <m/>
    <m/>
  </r>
  <r>
    <n v="636"/>
    <x v="3"/>
    <s v="Revenue"/>
    <s v="Line Item"/>
    <x v="0"/>
    <x v="19"/>
    <x v="19"/>
    <m/>
    <m/>
    <m/>
  </r>
  <r>
    <n v="637"/>
    <x v="3"/>
    <s v="Revenue"/>
    <s v="Line Item"/>
    <x v="0"/>
    <x v="20"/>
    <x v="20"/>
    <m/>
    <m/>
    <m/>
  </r>
  <r>
    <n v="638"/>
    <x v="3"/>
    <s v="Revenue"/>
    <s v="Line Item"/>
    <x v="0"/>
    <x v="21"/>
    <x v="21"/>
    <m/>
    <m/>
    <m/>
  </r>
  <r>
    <n v="639"/>
    <x v="3"/>
    <s v="Revenue"/>
    <s v="Line Item"/>
    <x v="0"/>
    <x v="22"/>
    <x v="22"/>
    <m/>
    <m/>
    <m/>
  </r>
  <r>
    <n v="640"/>
    <x v="3"/>
    <s v="Revenue"/>
    <s v="Line Item"/>
    <x v="0"/>
    <x v="23"/>
    <x v="23"/>
    <m/>
    <m/>
    <m/>
  </r>
  <r>
    <n v="641"/>
    <x v="3"/>
    <s v="Revenue"/>
    <s v="Line Item"/>
    <x v="0"/>
    <x v="24"/>
    <x v="24"/>
    <m/>
    <m/>
    <m/>
  </r>
  <r>
    <n v="642"/>
    <x v="3"/>
    <s v="Revenue"/>
    <s v="Line Item"/>
    <x v="0"/>
    <x v="25"/>
    <x v="25"/>
    <m/>
    <m/>
    <m/>
  </r>
  <r>
    <n v="643"/>
    <x v="3"/>
    <s v="Revenue"/>
    <s v="Line Item"/>
    <x v="0"/>
    <x v="26"/>
    <x v="26"/>
    <m/>
    <m/>
    <m/>
  </r>
  <r>
    <n v="644"/>
    <x v="3"/>
    <s v="Revenue"/>
    <s v="Line Item"/>
    <x v="0"/>
    <x v="27"/>
    <x v="27"/>
    <m/>
    <m/>
    <m/>
  </r>
  <r>
    <n v="645"/>
    <x v="3"/>
    <s v="Revenue"/>
    <s v="Line Item"/>
    <x v="0"/>
    <x v="28"/>
    <x v="28"/>
    <m/>
    <m/>
    <m/>
  </r>
  <r>
    <n v="646"/>
    <x v="3"/>
    <s v="Revenue"/>
    <s v="Line Item"/>
    <x v="0"/>
    <x v="29"/>
    <x v="29"/>
    <m/>
    <m/>
    <m/>
  </r>
  <r>
    <n v="647"/>
    <x v="3"/>
    <s v="Revenue"/>
    <s v="Line Item"/>
    <x v="0"/>
    <x v="30"/>
    <x v="30"/>
    <m/>
    <m/>
    <m/>
  </r>
  <r>
    <n v="648"/>
    <x v="3"/>
    <s v="Revenue"/>
    <s v="Line Item"/>
    <x v="0"/>
    <x v="31"/>
    <x v="31"/>
    <m/>
    <m/>
    <m/>
  </r>
  <r>
    <n v="649"/>
    <x v="3"/>
    <s v="Revenue"/>
    <s v="Line Item"/>
    <x v="0"/>
    <x v="32"/>
    <x v="32"/>
    <m/>
    <m/>
    <m/>
  </r>
  <r>
    <n v="650"/>
    <x v="3"/>
    <s v="Revenue"/>
    <s v="Line Item"/>
    <x v="0"/>
    <x v="33"/>
    <x v="33"/>
    <m/>
    <m/>
    <m/>
  </r>
  <r>
    <n v="651"/>
    <x v="3"/>
    <s v="Revenue"/>
    <s v="Line Item"/>
    <x v="0"/>
    <x v="34"/>
    <x v="34"/>
    <m/>
    <m/>
    <m/>
  </r>
  <r>
    <n v="652"/>
    <x v="3"/>
    <s v="Revenue"/>
    <s v="Line Item"/>
    <x v="0"/>
    <x v="35"/>
    <x v="35"/>
    <m/>
    <m/>
    <m/>
  </r>
  <r>
    <n v="653"/>
    <x v="3"/>
    <s v="Revenue"/>
    <s v="Line Item"/>
    <x v="0"/>
    <x v="36"/>
    <x v="36"/>
    <m/>
    <m/>
    <m/>
  </r>
  <r>
    <n v="654"/>
    <x v="3"/>
    <s v="Revenue"/>
    <s v="Line Item"/>
    <x v="0"/>
    <x v="37"/>
    <x v="37"/>
    <m/>
    <m/>
    <m/>
  </r>
  <r>
    <n v="655"/>
    <x v="3"/>
    <s v="Revenue"/>
    <s v="Line Item"/>
    <x v="0"/>
    <x v="38"/>
    <x v="38"/>
    <m/>
    <m/>
    <m/>
  </r>
  <r>
    <n v="656"/>
    <x v="3"/>
    <s v="Revenue"/>
    <s v="Line Item"/>
    <x v="0"/>
    <x v="39"/>
    <x v="39"/>
    <m/>
    <m/>
    <m/>
  </r>
  <r>
    <n v="657"/>
    <x v="3"/>
    <s v="Revenue"/>
    <s v="Line Item"/>
    <x v="0"/>
    <x v="40"/>
    <x v="40"/>
    <m/>
    <m/>
    <m/>
  </r>
  <r>
    <n v="658"/>
    <x v="3"/>
    <s v="Revenue"/>
    <s v="Line Item"/>
    <x v="0"/>
    <x v="41"/>
    <x v="41"/>
    <m/>
    <m/>
    <m/>
  </r>
  <r>
    <n v="659"/>
    <x v="3"/>
    <s v="Revenue"/>
    <s v="Total"/>
    <x v="0"/>
    <x v="42"/>
    <x v="42"/>
    <m/>
    <n v="10563"/>
    <m/>
  </r>
  <r>
    <n v="660"/>
    <x v="3"/>
    <s v="Revenue"/>
    <s v="Line Item"/>
    <x v="0"/>
    <x v="43"/>
    <x v="43"/>
    <m/>
    <m/>
    <m/>
  </r>
  <r>
    <n v="661"/>
    <x v="3"/>
    <s v="Revenue"/>
    <s v="Line Item"/>
    <x v="0"/>
    <x v="44"/>
    <x v="44"/>
    <m/>
    <m/>
    <m/>
  </r>
  <r>
    <n v="662"/>
    <x v="3"/>
    <s v="Revenue"/>
    <s v="Line Item"/>
    <x v="0"/>
    <x v="45"/>
    <x v="45"/>
    <m/>
    <m/>
    <m/>
  </r>
  <r>
    <n v="663"/>
    <x v="3"/>
    <s v="Revenue"/>
    <s v="Line Item"/>
    <x v="0"/>
    <x v="46"/>
    <x v="46"/>
    <m/>
    <m/>
    <m/>
  </r>
  <r>
    <n v="664"/>
    <x v="3"/>
    <s v="Revenue"/>
    <s v="Line Item"/>
    <x v="0"/>
    <x v="47"/>
    <x v="47"/>
    <m/>
    <n v="361"/>
    <m/>
  </r>
  <r>
    <n v="665"/>
    <x v="3"/>
    <s v="Revenue"/>
    <s v="Line Item"/>
    <x v="0"/>
    <x v="48"/>
    <x v="48"/>
    <m/>
    <n v="2621"/>
    <m/>
  </r>
  <r>
    <n v="666"/>
    <x v="3"/>
    <s v="Revenue"/>
    <s v="Line Item"/>
    <x v="0"/>
    <x v="49"/>
    <x v="49"/>
    <m/>
    <m/>
    <m/>
  </r>
  <r>
    <n v="667"/>
    <x v="3"/>
    <s v="Revenue"/>
    <s v="Line Item"/>
    <x v="0"/>
    <x v="50"/>
    <x v="50"/>
    <m/>
    <m/>
    <m/>
  </r>
  <r>
    <n v="668"/>
    <x v="3"/>
    <s v="Revenue"/>
    <s v="Line Item"/>
    <x v="0"/>
    <x v="51"/>
    <x v="51"/>
    <m/>
    <m/>
    <m/>
  </r>
  <r>
    <n v="669"/>
    <x v="3"/>
    <s v="Revenue"/>
    <s v="Total"/>
    <x v="0"/>
    <x v="52"/>
    <x v="52"/>
    <m/>
    <n v="19067"/>
    <m/>
  </r>
  <r>
    <n v="670"/>
    <x v="3"/>
    <s v="Salary Expense"/>
    <s v="Line Item"/>
    <x v="1"/>
    <x v="53"/>
    <x v="53"/>
    <n v="0.02"/>
    <n v="2027"/>
    <n v="101350"/>
  </r>
  <r>
    <n v="671"/>
    <x v="3"/>
    <s v="Salary Expense"/>
    <s v="Line Item"/>
    <x v="1"/>
    <x v="54"/>
    <x v="54"/>
    <m/>
    <m/>
    <m/>
  </r>
  <r>
    <n v="672"/>
    <x v="3"/>
    <s v="Salary Expense"/>
    <s v="Line Item"/>
    <x v="1"/>
    <x v="55"/>
    <x v="55"/>
    <m/>
    <m/>
    <m/>
  </r>
  <r>
    <n v="673"/>
    <x v="3"/>
    <s v="Salary Expense"/>
    <s v="Line Item"/>
    <x v="1"/>
    <x v="56"/>
    <x v="56"/>
    <m/>
    <m/>
    <m/>
  </r>
  <r>
    <n v="674"/>
    <x v="3"/>
    <s v="Salary Expense"/>
    <s v="Line Item"/>
    <x v="2"/>
    <x v="57"/>
    <x v="57"/>
    <m/>
    <m/>
    <m/>
  </r>
  <r>
    <n v="675"/>
    <x v="3"/>
    <s v="Salary Expense"/>
    <s v="Line Item"/>
    <x v="2"/>
    <x v="58"/>
    <x v="58"/>
    <m/>
    <m/>
    <m/>
  </r>
  <r>
    <n v="676"/>
    <x v="3"/>
    <s v="Salary Expense"/>
    <s v="Line Item"/>
    <x v="2"/>
    <x v="59"/>
    <x v="59"/>
    <m/>
    <m/>
    <m/>
  </r>
  <r>
    <n v="677"/>
    <x v="3"/>
    <s v="Salary Expense"/>
    <s v="Line Item"/>
    <x v="2"/>
    <x v="60"/>
    <x v="60"/>
    <m/>
    <m/>
    <m/>
  </r>
  <r>
    <n v="678"/>
    <x v="3"/>
    <s v="Salary Expense"/>
    <s v="Line Item"/>
    <x v="2"/>
    <x v="61"/>
    <x v="61"/>
    <m/>
    <m/>
    <m/>
  </r>
  <r>
    <n v="679"/>
    <x v="3"/>
    <s v="Salary Expense"/>
    <s v="Line Item"/>
    <x v="2"/>
    <x v="62"/>
    <x v="62"/>
    <m/>
    <m/>
    <m/>
  </r>
  <r>
    <n v="680"/>
    <x v="3"/>
    <s v="Salary Expense"/>
    <s v="Line Item"/>
    <x v="2"/>
    <x v="63"/>
    <x v="63"/>
    <m/>
    <m/>
    <m/>
  </r>
  <r>
    <n v="681"/>
    <x v="3"/>
    <s v="Salary Expense"/>
    <s v="Line Item"/>
    <x v="2"/>
    <x v="64"/>
    <x v="64"/>
    <m/>
    <m/>
    <m/>
  </r>
  <r>
    <n v="682"/>
    <x v="3"/>
    <s v="Salary Expense"/>
    <s v="Line Item"/>
    <x v="2"/>
    <x v="65"/>
    <x v="65"/>
    <m/>
    <m/>
    <m/>
  </r>
  <r>
    <n v="683"/>
    <x v="3"/>
    <s v="Salary Expense"/>
    <s v="Line Item"/>
    <x v="2"/>
    <x v="66"/>
    <x v="66"/>
    <m/>
    <m/>
    <m/>
  </r>
  <r>
    <n v="684"/>
    <x v="3"/>
    <s v="Salary Expense"/>
    <s v="Line Item"/>
    <x v="2"/>
    <x v="67"/>
    <x v="67"/>
    <m/>
    <m/>
    <m/>
  </r>
  <r>
    <n v="685"/>
    <x v="3"/>
    <s v="Salary Expense"/>
    <s v="Line Item"/>
    <x v="2"/>
    <x v="68"/>
    <x v="68"/>
    <m/>
    <m/>
    <m/>
  </r>
  <r>
    <n v="686"/>
    <x v="3"/>
    <s v="Salary Expense"/>
    <s v="Line Item"/>
    <x v="2"/>
    <x v="69"/>
    <x v="69"/>
    <m/>
    <m/>
    <m/>
  </r>
  <r>
    <n v="687"/>
    <x v="3"/>
    <s v="Salary Expense"/>
    <s v="Line Item"/>
    <x v="2"/>
    <x v="70"/>
    <x v="70"/>
    <m/>
    <m/>
    <m/>
  </r>
  <r>
    <n v="688"/>
    <x v="3"/>
    <s v="Salary Expense"/>
    <s v="Line Item"/>
    <x v="2"/>
    <x v="71"/>
    <x v="71"/>
    <m/>
    <m/>
    <m/>
  </r>
  <r>
    <n v="689"/>
    <x v="3"/>
    <s v="Salary Expense"/>
    <s v="Line Item"/>
    <x v="2"/>
    <x v="72"/>
    <x v="72"/>
    <m/>
    <m/>
    <m/>
  </r>
  <r>
    <n v="690"/>
    <x v="3"/>
    <s v="Salary Expense"/>
    <s v="Line Item"/>
    <x v="2"/>
    <x v="73"/>
    <x v="73"/>
    <m/>
    <m/>
    <m/>
  </r>
  <r>
    <n v="691"/>
    <x v="3"/>
    <s v="Salary Expense"/>
    <s v="Line Item"/>
    <x v="2"/>
    <x v="74"/>
    <x v="74"/>
    <m/>
    <m/>
    <m/>
  </r>
  <r>
    <n v="692"/>
    <x v="3"/>
    <s v="Salary Expense"/>
    <s v="Line Item"/>
    <x v="2"/>
    <x v="75"/>
    <x v="75"/>
    <n v="0.01"/>
    <n v="482"/>
    <n v="48200"/>
  </r>
  <r>
    <n v="693"/>
    <x v="3"/>
    <s v="Salary Expense"/>
    <s v="Line Item"/>
    <x v="2"/>
    <x v="76"/>
    <x v="76"/>
    <n v="0.22"/>
    <n v="8038"/>
    <n v="36536.36363636364"/>
  </r>
  <r>
    <n v="694"/>
    <x v="3"/>
    <s v="Salary Expense"/>
    <s v="Line Item"/>
    <x v="2"/>
    <x v="77"/>
    <x v="77"/>
    <n v="0.02"/>
    <n v="948"/>
    <n v="47400"/>
  </r>
  <r>
    <n v="695"/>
    <x v="3"/>
    <s v="Salary Expense"/>
    <s v="Line Item"/>
    <x v="2"/>
    <x v="78"/>
    <x v="78"/>
    <m/>
    <m/>
    <m/>
  </r>
  <r>
    <n v="696"/>
    <x v="3"/>
    <s v="Salary Expense"/>
    <s v="Line Item"/>
    <x v="2"/>
    <x v="79"/>
    <x v="79"/>
    <m/>
    <m/>
    <m/>
  </r>
  <r>
    <n v="697"/>
    <x v="3"/>
    <s v="Salary Expense"/>
    <s v="Line Item"/>
    <x v="2"/>
    <x v="80"/>
    <x v="80"/>
    <m/>
    <m/>
    <m/>
  </r>
  <r>
    <n v="698"/>
    <x v="3"/>
    <s v="Salary Expense"/>
    <s v="Line Item"/>
    <x v="2"/>
    <x v="81"/>
    <x v="81"/>
    <m/>
    <m/>
    <m/>
  </r>
  <r>
    <n v="699"/>
    <x v="3"/>
    <s v="Salary Expense"/>
    <s v="Line Item"/>
    <x v="2"/>
    <x v="82"/>
    <x v="82"/>
    <m/>
    <m/>
    <m/>
  </r>
  <r>
    <n v="700"/>
    <x v="3"/>
    <s v="Salary Expense"/>
    <s v="Line Item"/>
    <x v="2"/>
    <x v="83"/>
    <x v="83"/>
    <m/>
    <m/>
    <m/>
  </r>
  <r>
    <n v="701"/>
    <x v="3"/>
    <s v="Salary Expense"/>
    <s v="Line Item"/>
    <x v="2"/>
    <x v="84"/>
    <x v="84"/>
    <m/>
    <m/>
    <m/>
  </r>
  <r>
    <n v="702"/>
    <x v="3"/>
    <s v="Salary Expense"/>
    <s v="Line Item"/>
    <x v="2"/>
    <x v="85"/>
    <x v="85"/>
    <m/>
    <m/>
    <m/>
  </r>
  <r>
    <n v="703"/>
    <x v="3"/>
    <s v="Salary Expense"/>
    <s v="Line Item"/>
    <x v="2"/>
    <x v="86"/>
    <x v="86"/>
    <m/>
    <m/>
    <m/>
  </r>
  <r>
    <n v="704"/>
    <x v="3"/>
    <s v="Salary Expense"/>
    <s v="Line Item"/>
    <x v="3"/>
    <x v="87"/>
    <x v="87"/>
    <n v="0.02"/>
    <n v="583"/>
    <n v="29150"/>
  </r>
  <r>
    <n v="705"/>
    <x v="3"/>
    <s v="Salary Expense"/>
    <s v="Line Item"/>
    <x v="3"/>
    <x v="88"/>
    <x v="88"/>
    <m/>
    <m/>
    <m/>
  </r>
  <r>
    <n v="706"/>
    <x v="3"/>
    <s v="Salary Expense"/>
    <s v="Line Item"/>
    <x v="3"/>
    <x v="89"/>
    <x v="89"/>
    <m/>
    <m/>
    <m/>
  </r>
  <r>
    <n v="707"/>
    <x v="3"/>
    <s v="Salary Expense"/>
    <s v="Line Item"/>
    <x v="0"/>
    <x v="90"/>
    <x v="90"/>
    <s v="XXXXXX"/>
    <m/>
    <m/>
  </r>
  <r>
    <n v="708"/>
    <x v="3"/>
    <s v="Salary Expense"/>
    <s v="Total"/>
    <x v="0"/>
    <x v="91"/>
    <x v="91"/>
    <n v="0.28999999999999998"/>
    <n v="12078"/>
    <n v="41648.275862068971"/>
  </r>
  <r>
    <n v="709"/>
    <x v="3"/>
    <s v="Expense"/>
    <s v="Total"/>
    <x v="0"/>
    <x v="92"/>
    <x v="92"/>
    <m/>
    <n v="12078"/>
    <m/>
  </r>
  <r>
    <n v="710"/>
    <x v="3"/>
    <s v="Expense"/>
    <s v="Line Item"/>
    <x v="0"/>
    <x v="93"/>
    <x v="93"/>
    <m/>
    <m/>
    <m/>
  </r>
  <r>
    <n v="711"/>
    <x v="3"/>
    <s v="Expense"/>
    <s v="Line Item"/>
    <x v="0"/>
    <x v="94"/>
    <x v="94"/>
    <m/>
    <m/>
    <m/>
  </r>
  <r>
    <n v="712"/>
    <x v="3"/>
    <s v="Expense"/>
    <s v="Line Item"/>
    <x v="0"/>
    <x v="95"/>
    <x v="95"/>
    <m/>
    <m/>
    <m/>
  </r>
  <r>
    <n v="713"/>
    <x v="3"/>
    <s v="Expense"/>
    <s v="Line Item"/>
    <x v="0"/>
    <x v="96"/>
    <x v="96"/>
    <m/>
    <m/>
    <m/>
  </r>
  <r>
    <n v="714"/>
    <x v="3"/>
    <s v="Expense"/>
    <s v="Total"/>
    <x v="0"/>
    <x v="97"/>
    <x v="97"/>
    <m/>
    <m/>
    <m/>
  </r>
  <r>
    <n v="715"/>
    <x v="3"/>
    <s v="Expense"/>
    <s v="Line Item"/>
    <x v="0"/>
    <x v="98"/>
    <x v="98"/>
    <m/>
    <m/>
    <m/>
  </r>
  <r>
    <n v="716"/>
    <x v="3"/>
    <s v="Expense"/>
    <s v="Total"/>
    <x v="0"/>
    <x v="99"/>
    <x v="99"/>
    <m/>
    <n v="12078"/>
    <m/>
  </r>
  <r>
    <n v="717"/>
    <x v="3"/>
    <s v="Expense"/>
    <s v="Line Item"/>
    <x v="0"/>
    <x v="100"/>
    <x v="100"/>
    <m/>
    <n v="910"/>
    <m/>
  </r>
  <r>
    <n v="718"/>
    <x v="3"/>
    <s v="Expense"/>
    <s v="Line Item"/>
    <x v="0"/>
    <x v="101"/>
    <x v="101"/>
    <m/>
    <n v="1240"/>
    <m/>
  </r>
  <r>
    <n v="719"/>
    <x v="3"/>
    <s v="Expense"/>
    <s v="Line Item"/>
    <x v="0"/>
    <x v="102"/>
    <x v="102"/>
    <m/>
    <m/>
    <m/>
  </r>
  <r>
    <n v="720"/>
    <x v="3"/>
    <s v="Expense"/>
    <s v="Total"/>
    <x v="0"/>
    <x v="103"/>
    <x v="103"/>
    <m/>
    <n v="14228"/>
    <m/>
  </r>
  <r>
    <n v="721"/>
    <x v="3"/>
    <s v="Expense"/>
    <s v="Line Item"/>
    <x v="0"/>
    <x v="104"/>
    <x v="104"/>
    <m/>
    <n v="937"/>
    <m/>
  </r>
  <r>
    <n v="722"/>
    <x v="3"/>
    <s v="Expense"/>
    <s v="Line Item"/>
    <x v="0"/>
    <x v="105"/>
    <x v="105"/>
    <m/>
    <n v="22"/>
    <m/>
  </r>
  <r>
    <n v="723"/>
    <x v="3"/>
    <s v="Expense"/>
    <s v="Line Item"/>
    <x v="0"/>
    <x v="106"/>
    <x v="106"/>
    <m/>
    <n v="897"/>
    <m/>
  </r>
  <r>
    <n v="724"/>
    <x v="3"/>
    <s v="Expense"/>
    <s v="Line Item"/>
    <x v="0"/>
    <x v="107"/>
    <x v="107"/>
    <m/>
    <n v="131"/>
    <m/>
  </r>
  <r>
    <n v="725"/>
    <x v="3"/>
    <s v="Expense"/>
    <s v="Total"/>
    <x v="0"/>
    <x v="108"/>
    <x v="108"/>
    <m/>
    <n v="1987"/>
    <m/>
  </r>
  <r>
    <n v="726"/>
    <x v="3"/>
    <s v="Expense"/>
    <s v="Line Item"/>
    <x v="0"/>
    <x v="109"/>
    <x v="109"/>
    <m/>
    <m/>
    <m/>
  </r>
  <r>
    <n v="727"/>
    <x v="3"/>
    <s v="Expense"/>
    <s v="Line Item"/>
    <x v="0"/>
    <x v="110"/>
    <x v="110"/>
    <m/>
    <m/>
    <m/>
  </r>
  <r>
    <n v="728"/>
    <x v="3"/>
    <s v="Expense"/>
    <s v="Line Item"/>
    <x v="0"/>
    <x v="111"/>
    <x v="111"/>
    <m/>
    <m/>
    <m/>
  </r>
  <r>
    <n v="729"/>
    <x v="3"/>
    <s v="Expense"/>
    <s v="Line Item"/>
    <x v="0"/>
    <x v="112"/>
    <x v="112"/>
    <m/>
    <m/>
    <m/>
  </r>
  <r>
    <n v="730"/>
    <x v="3"/>
    <s v="Expense"/>
    <s v="Line Item"/>
    <x v="0"/>
    <x v="113"/>
    <x v="113"/>
    <m/>
    <n v="74"/>
    <m/>
  </r>
  <r>
    <n v="731"/>
    <x v="3"/>
    <s v="Expense"/>
    <s v="Line Item"/>
    <x v="0"/>
    <x v="114"/>
    <x v="114"/>
    <m/>
    <m/>
    <m/>
  </r>
  <r>
    <n v="732"/>
    <x v="3"/>
    <s v="Expense"/>
    <s v="Line Item"/>
    <x v="0"/>
    <x v="115"/>
    <x v="115"/>
    <m/>
    <n v="115"/>
    <m/>
  </r>
  <r>
    <n v="733"/>
    <x v="3"/>
    <s v="Expense"/>
    <s v="Line Item"/>
    <x v="0"/>
    <x v="116"/>
    <x v="116"/>
    <m/>
    <m/>
    <m/>
  </r>
  <r>
    <n v="734"/>
    <x v="3"/>
    <s v="Expense"/>
    <s v="Line Item"/>
    <x v="0"/>
    <x v="117"/>
    <x v="117"/>
    <m/>
    <m/>
    <m/>
  </r>
  <r>
    <n v="735"/>
    <x v="3"/>
    <s v="Expense"/>
    <s v="Line Item"/>
    <x v="0"/>
    <x v="118"/>
    <x v="118"/>
    <m/>
    <m/>
    <m/>
  </r>
  <r>
    <n v="736"/>
    <x v="3"/>
    <s v="Expense"/>
    <s v="Line Item"/>
    <x v="0"/>
    <x v="119"/>
    <x v="119"/>
    <m/>
    <m/>
    <m/>
  </r>
  <r>
    <n v="737"/>
    <x v="3"/>
    <s v="Expense"/>
    <s v="Line Item"/>
    <x v="0"/>
    <x v="120"/>
    <x v="120"/>
    <m/>
    <m/>
    <m/>
  </r>
  <r>
    <n v="738"/>
    <x v="3"/>
    <s v="Expense"/>
    <s v="Line Item"/>
    <x v="0"/>
    <x v="121"/>
    <x v="121"/>
    <m/>
    <m/>
    <m/>
  </r>
  <r>
    <n v="739"/>
    <x v="3"/>
    <s v="Expense"/>
    <s v="Line Item"/>
    <x v="0"/>
    <x v="122"/>
    <x v="122"/>
    <m/>
    <m/>
    <m/>
  </r>
  <r>
    <n v="740"/>
    <x v="3"/>
    <s v="Expense"/>
    <s v="Line Item"/>
    <x v="0"/>
    <x v="123"/>
    <x v="123"/>
    <m/>
    <m/>
    <m/>
  </r>
  <r>
    <n v="741"/>
    <x v="3"/>
    <s v="Expense"/>
    <s v="Line Item"/>
    <x v="0"/>
    <x v="124"/>
    <x v="124"/>
    <m/>
    <n v="548"/>
    <m/>
  </r>
  <r>
    <n v="742"/>
    <x v="3"/>
    <s v="Expense"/>
    <s v="Line Item"/>
    <x v="0"/>
    <x v="125"/>
    <x v="125"/>
    <m/>
    <m/>
    <m/>
  </r>
  <r>
    <n v="743"/>
    <x v="3"/>
    <s v="Expense"/>
    <s v="Line Item"/>
    <x v="0"/>
    <x v="126"/>
    <x v="126"/>
    <m/>
    <m/>
    <m/>
  </r>
  <r>
    <n v="744"/>
    <x v="3"/>
    <s v="Expense"/>
    <s v="Total"/>
    <x v="0"/>
    <x v="127"/>
    <x v="127"/>
    <m/>
    <n v="737"/>
    <m/>
  </r>
  <r>
    <n v="745"/>
    <x v="3"/>
    <s v="Expense"/>
    <s v="Line Item"/>
    <x v="0"/>
    <x v="128"/>
    <x v="128"/>
    <m/>
    <n v="149"/>
    <m/>
  </r>
  <r>
    <n v="746"/>
    <x v="3"/>
    <s v="Expense"/>
    <s v="Line Item"/>
    <x v="0"/>
    <x v="129"/>
    <x v="129"/>
    <m/>
    <n v="12"/>
    <m/>
  </r>
  <r>
    <n v="747"/>
    <x v="3"/>
    <s v="Expense"/>
    <s v="Line Item"/>
    <x v="0"/>
    <x v="130"/>
    <x v="130"/>
    <m/>
    <m/>
    <m/>
  </r>
  <r>
    <n v="748"/>
    <x v="3"/>
    <s v="Expense"/>
    <s v="Line Item"/>
    <x v="0"/>
    <x v="131"/>
    <x v="131"/>
    <m/>
    <m/>
    <m/>
  </r>
  <r>
    <n v="749"/>
    <x v="3"/>
    <s v="Expense"/>
    <s v="Line Item"/>
    <x v="0"/>
    <x v="132"/>
    <x v="132"/>
    <m/>
    <m/>
    <m/>
  </r>
  <r>
    <n v="750"/>
    <x v="3"/>
    <s v="Expense"/>
    <s v="Line Item"/>
    <x v="0"/>
    <x v="133"/>
    <x v="133"/>
    <m/>
    <m/>
    <m/>
  </r>
  <r>
    <n v="751"/>
    <x v="3"/>
    <s v="Expense"/>
    <s v="Total"/>
    <x v="0"/>
    <x v="134"/>
    <x v="134"/>
    <m/>
    <n v="161"/>
    <m/>
  </r>
  <r>
    <n v="752"/>
    <x v="3"/>
    <s v="Expense"/>
    <s v="Line Item"/>
    <x v="0"/>
    <x v="135"/>
    <x v="135"/>
    <m/>
    <n v="2541"/>
    <m/>
  </r>
  <r>
    <n v="753"/>
    <x v="3"/>
    <s v="Expense"/>
    <s v="Total"/>
    <x v="0"/>
    <x v="136"/>
    <x v="136"/>
    <m/>
    <n v="19654"/>
    <m/>
  </r>
  <r>
    <n v="754"/>
    <x v="3"/>
    <s v="Expense"/>
    <s v="Line Item"/>
    <x v="0"/>
    <x v="137"/>
    <x v="137"/>
    <m/>
    <m/>
    <m/>
  </r>
  <r>
    <n v="755"/>
    <x v="3"/>
    <s v="Expense"/>
    <s v="Line Item"/>
    <x v="0"/>
    <x v="138"/>
    <x v="138"/>
    <m/>
    <m/>
    <m/>
  </r>
  <r>
    <n v="756"/>
    <x v="3"/>
    <s v="Expense"/>
    <s v="Total"/>
    <x v="0"/>
    <x v="139"/>
    <x v="139"/>
    <m/>
    <n v="19654"/>
    <m/>
  </r>
  <r>
    <n v="757"/>
    <x v="3"/>
    <s v="Expense"/>
    <s v="Total"/>
    <x v="0"/>
    <x v="140"/>
    <x v="140"/>
    <m/>
    <n v="19067"/>
    <m/>
  </r>
  <r>
    <n v="758"/>
    <x v="3"/>
    <s v="Expense"/>
    <s v="Line Item"/>
    <x v="0"/>
    <x v="141"/>
    <x v="141"/>
    <m/>
    <n v="-587"/>
    <m/>
  </r>
  <r>
    <n v="759"/>
    <x v="3"/>
    <s v="Non-Reimbursable"/>
    <s v="Line Item"/>
    <x v="0"/>
    <x v="142"/>
    <x v="142"/>
    <m/>
    <m/>
    <m/>
  </r>
  <r>
    <n v="760"/>
    <x v="3"/>
    <s v="Non-Reimbursable"/>
    <s v="Line Item"/>
    <x v="0"/>
    <x v="143"/>
    <x v="143"/>
    <m/>
    <m/>
    <m/>
  </r>
  <r>
    <n v="761"/>
    <x v="3"/>
    <s v="Non-Reimbursable"/>
    <s v="Line Item"/>
    <x v="0"/>
    <x v="144"/>
    <x v="144"/>
    <m/>
    <m/>
    <m/>
  </r>
  <r>
    <n v="762"/>
    <x v="3"/>
    <s v="Non-Reimbursable"/>
    <s v="Line Item"/>
    <x v="0"/>
    <x v="145"/>
    <x v="145"/>
    <m/>
    <m/>
    <m/>
  </r>
  <r>
    <n v="763"/>
    <x v="3"/>
    <s v="Non-Reimbursable"/>
    <s v="Line Item"/>
    <x v="0"/>
    <x v="146"/>
    <x v="146"/>
    <m/>
    <m/>
    <m/>
  </r>
  <r>
    <n v="764"/>
    <x v="3"/>
    <s v="Non-Reimbursable"/>
    <s v="Line Item"/>
    <x v="0"/>
    <x v="147"/>
    <x v="147"/>
    <m/>
    <m/>
    <m/>
  </r>
  <r>
    <n v="765"/>
    <x v="3"/>
    <s v="Non-Reimbursable"/>
    <s v="Line Item"/>
    <x v="0"/>
    <x v="148"/>
    <x v="148"/>
    <m/>
    <m/>
    <m/>
  </r>
  <r>
    <n v="766"/>
    <x v="3"/>
    <s v="Non-Reimbursable"/>
    <s v="Total"/>
    <x v="0"/>
    <x v="149"/>
    <x v="149"/>
    <m/>
    <m/>
    <m/>
  </r>
  <r>
    <n v="767"/>
    <x v="3"/>
    <s v="Non-Reimbursable"/>
    <s v="Total"/>
    <x v="0"/>
    <x v="150"/>
    <x v="150"/>
    <m/>
    <m/>
    <m/>
  </r>
  <r>
    <n v="768"/>
    <x v="3"/>
    <s v="Non-Reimbursable"/>
    <s v="Line Item"/>
    <x v="0"/>
    <x v="151"/>
    <x v="151"/>
    <m/>
    <n v="8504"/>
    <m/>
  </r>
  <r>
    <n v="769"/>
    <x v="3"/>
    <s v="Non-Reimbursable"/>
    <s v="Line Item"/>
    <x v="0"/>
    <x v="152"/>
    <x v="152"/>
    <m/>
    <m/>
    <m/>
  </r>
  <r>
    <n v="770"/>
    <x v="3"/>
    <s v="Non-Reimbursable"/>
    <s v="Line Item"/>
    <x v="0"/>
    <x v="153"/>
    <x v="153"/>
    <m/>
    <n v="-8504"/>
    <m/>
  </r>
  <r>
    <n v="771"/>
    <x v="4"/>
    <s v="Revenue"/>
    <s v="Line Item"/>
    <x v="0"/>
    <x v="0"/>
    <x v="0"/>
    <m/>
    <n v="500"/>
    <m/>
  </r>
  <r>
    <n v="772"/>
    <x v="4"/>
    <s v="Revenue"/>
    <s v="Line Item"/>
    <x v="0"/>
    <x v="1"/>
    <x v="1"/>
    <m/>
    <m/>
    <m/>
  </r>
  <r>
    <n v="773"/>
    <x v="4"/>
    <s v="Revenue"/>
    <s v="Line Item"/>
    <x v="0"/>
    <x v="2"/>
    <x v="2"/>
    <m/>
    <m/>
    <m/>
  </r>
  <r>
    <n v="774"/>
    <x v="4"/>
    <s v="Revenue"/>
    <s v="Total"/>
    <x v="0"/>
    <x v="3"/>
    <x v="3"/>
    <m/>
    <n v="500"/>
    <m/>
  </r>
  <r>
    <n v="775"/>
    <x v="4"/>
    <s v="Revenue"/>
    <s v="Line Item"/>
    <x v="0"/>
    <x v="4"/>
    <x v="4"/>
    <m/>
    <m/>
    <m/>
  </r>
  <r>
    <n v="776"/>
    <x v="4"/>
    <s v="Revenue"/>
    <s v="Line Item"/>
    <x v="0"/>
    <x v="5"/>
    <x v="5"/>
    <m/>
    <m/>
    <m/>
  </r>
  <r>
    <n v="777"/>
    <x v="4"/>
    <s v="Revenue"/>
    <s v="Total"/>
    <x v="0"/>
    <x v="6"/>
    <x v="6"/>
    <m/>
    <n v="0"/>
    <m/>
  </r>
  <r>
    <n v="778"/>
    <x v="4"/>
    <s v="Revenue"/>
    <s v="Line Item"/>
    <x v="0"/>
    <x v="7"/>
    <x v="7"/>
    <m/>
    <m/>
    <m/>
  </r>
  <r>
    <n v="779"/>
    <x v="4"/>
    <s v="Revenue"/>
    <s v="Line Item"/>
    <x v="0"/>
    <x v="8"/>
    <x v="8"/>
    <m/>
    <m/>
    <m/>
  </r>
  <r>
    <n v="780"/>
    <x v="4"/>
    <s v="Revenue"/>
    <s v="Line Item"/>
    <x v="0"/>
    <x v="9"/>
    <x v="9"/>
    <m/>
    <m/>
    <m/>
  </r>
  <r>
    <n v="781"/>
    <x v="4"/>
    <s v="Revenue"/>
    <s v="Line Item"/>
    <x v="0"/>
    <x v="10"/>
    <x v="10"/>
    <m/>
    <n v="303935"/>
    <m/>
  </r>
  <r>
    <n v="782"/>
    <x v="4"/>
    <s v="Revenue"/>
    <s v="Line Item"/>
    <x v="0"/>
    <x v="11"/>
    <x v="11"/>
    <m/>
    <m/>
    <m/>
  </r>
  <r>
    <n v="783"/>
    <x v="4"/>
    <s v="Revenue"/>
    <s v="Line Item"/>
    <x v="0"/>
    <x v="12"/>
    <x v="12"/>
    <m/>
    <m/>
    <m/>
  </r>
  <r>
    <n v="784"/>
    <x v="4"/>
    <s v="Revenue"/>
    <s v="Line Item"/>
    <x v="0"/>
    <x v="13"/>
    <x v="13"/>
    <m/>
    <m/>
    <m/>
  </r>
  <r>
    <n v="785"/>
    <x v="4"/>
    <s v="Revenue"/>
    <s v="Line Item"/>
    <x v="0"/>
    <x v="14"/>
    <x v="14"/>
    <m/>
    <m/>
    <m/>
  </r>
  <r>
    <n v="786"/>
    <x v="4"/>
    <s v="Revenue"/>
    <s v="Line Item"/>
    <x v="0"/>
    <x v="15"/>
    <x v="15"/>
    <m/>
    <m/>
    <m/>
  </r>
  <r>
    <n v="787"/>
    <x v="4"/>
    <s v="Revenue"/>
    <s v="Line Item"/>
    <x v="0"/>
    <x v="16"/>
    <x v="16"/>
    <m/>
    <m/>
    <m/>
  </r>
  <r>
    <n v="788"/>
    <x v="4"/>
    <s v="Revenue"/>
    <s v="Line Item"/>
    <x v="0"/>
    <x v="17"/>
    <x v="17"/>
    <m/>
    <m/>
    <m/>
  </r>
  <r>
    <n v="789"/>
    <x v="4"/>
    <s v="Revenue"/>
    <s v="Line Item"/>
    <x v="0"/>
    <x v="18"/>
    <x v="18"/>
    <m/>
    <m/>
    <m/>
  </r>
  <r>
    <n v="790"/>
    <x v="4"/>
    <s v="Revenue"/>
    <s v="Line Item"/>
    <x v="0"/>
    <x v="19"/>
    <x v="19"/>
    <m/>
    <m/>
    <m/>
  </r>
  <r>
    <n v="791"/>
    <x v="4"/>
    <s v="Revenue"/>
    <s v="Line Item"/>
    <x v="0"/>
    <x v="20"/>
    <x v="20"/>
    <m/>
    <m/>
    <m/>
  </r>
  <r>
    <n v="792"/>
    <x v="4"/>
    <s v="Revenue"/>
    <s v="Line Item"/>
    <x v="0"/>
    <x v="21"/>
    <x v="21"/>
    <m/>
    <m/>
    <m/>
  </r>
  <r>
    <n v="793"/>
    <x v="4"/>
    <s v="Revenue"/>
    <s v="Line Item"/>
    <x v="0"/>
    <x v="22"/>
    <x v="22"/>
    <m/>
    <m/>
    <m/>
  </r>
  <r>
    <n v="794"/>
    <x v="4"/>
    <s v="Revenue"/>
    <s v="Line Item"/>
    <x v="0"/>
    <x v="23"/>
    <x v="23"/>
    <m/>
    <m/>
    <m/>
  </r>
  <r>
    <n v="795"/>
    <x v="4"/>
    <s v="Revenue"/>
    <s v="Line Item"/>
    <x v="0"/>
    <x v="24"/>
    <x v="24"/>
    <m/>
    <m/>
    <m/>
  </r>
  <r>
    <n v="796"/>
    <x v="4"/>
    <s v="Revenue"/>
    <s v="Line Item"/>
    <x v="0"/>
    <x v="25"/>
    <x v="25"/>
    <m/>
    <m/>
    <m/>
  </r>
  <r>
    <n v="797"/>
    <x v="4"/>
    <s v="Revenue"/>
    <s v="Line Item"/>
    <x v="0"/>
    <x v="26"/>
    <x v="26"/>
    <m/>
    <m/>
    <m/>
  </r>
  <r>
    <n v="798"/>
    <x v="4"/>
    <s v="Revenue"/>
    <s v="Line Item"/>
    <x v="0"/>
    <x v="27"/>
    <x v="27"/>
    <m/>
    <n v="2680"/>
    <m/>
  </r>
  <r>
    <n v="799"/>
    <x v="4"/>
    <s v="Revenue"/>
    <s v="Line Item"/>
    <x v="0"/>
    <x v="28"/>
    <x v="28"/>
    <m/>
    <m/>
    <m/>
  </r>
  <r>
    <n v="800"/>
    <x v="4"/>
    <s v="Revenue"/>
    <s v="Line Item"/>
    <x v="0"/>
    <x v="29"/>
    <x v="29"/>
    <m/>
    <m/>
    <m/>
  </r>
  <r>
    <n v="801"/>
    <x v="4"/>
    <s v="Revenue"/>
    <s v="Line Item"/>
    <x v="0"/>
    <x v="30"/>
    <x v="30"/>
    <m/>
    <m/>
    <m/>
  </r>
  <r>
    <n v="802"/>
    <x v="4"/>
    <s v="Revenue"/>
    <s v="Line Item"/>
    <x v="0"/>
    <x v="31"/>
    <x v="31"/>
    <m/>
    <m/>
    <m/>
  </r>
  <r>
    <n v="803"/>
    <x v="4"/>
    <s v="Revenue"/>
    <s v="Line Item"/>
    <x v="0"/>
    <x v="32"/>
    <x v="32"/>
    <m/>
    <m/>
    <m/>
  </r>
  <r>
    <n v="804"/>
    <x v="4"/>
    <s v="Revenue"/>
    <s v="Line Item"/>
    <x v="0"/>
    <x v="33"/>
    <x v="33"/>
    <m/>
    <m/>
    <m/>
  </r>
  <r>
    <n v="805"/>
    <x v="4"/>
    <s v="Revenue"/>
    <s v="Line Item"/>
    <x v="0"/>
    <x v="34"/>
    <x v="34"/>
    <m/>
    <m/>
    <m/>
  </r>
  <r>
    <n v="806"/>
    <x v="4"/>
    <s v="Revenue"/>
    <s v="Line Item"/>
    <x v="0"/>
    <x v="35"/>
    <x v="35"/>
    <m/>
    <m/>
    <m/>
  </r>
  <r>
    <n v="807"/>
    <x v="4"/>
    <s v="Revenue"/>
    <s v="Line Item"/>
    <x v="0"/>
    <x v="36"/>
    <x v="36"/>
    <m/>
    <m/>
    <m/>
  </r>
  <r>
    <n v="808"/>
    <x v="4"/>
    <s v="Revenue"/>
    <s v="Line Item"/>
    <x v="0"/>
    <x v="37"/>
    <x v="37"/>
    <m/>
    <m/>
    <m/>
  </r>
  <r>
    <n v="809"/>
    <x v="4"/>
    <s v="Revenue"/>
    <s v="Line Item"/>
    <x v="0"/>
    <x v="38"/>
    <x v="38"/>
    <m/>
    <m/>
    <m/>
  </r>
  <r>
    <n v="810"/>
    <x v="4"/>
    <s v="Revenue"/>
    <s v="Line Item"/>
    <x v="0"/>
    <x v="39"/>
    <x v="39"/>
    <m/>
    <m/>
    <m/>
  </r>
  <r>
    <n v="811"/>
    <x v="4"/>
    <s v="Revenue"/>
    <s v="Line Item"/>
    <x v="0"/>
    <x v="40"/>
    <x v="40"/>
    <m/>
    <m/>
    <m/>
  </r>
  <r>
    <n v="812"/>
    <x v="4"/>
    <s v="Revenue"/>
    <s v="Line Item"/>
    <x v="0"/>
    <x v="41"/>
    <x v="41"/>
    <m/>
    <m/>
    <m/>
  </r>
  <r>
    <n v="813"/>
    <x v="4"/>
    <s v="Revenue"/>
    <s v="Total"/>
    <x v="0"/>
    <x v="42"/>
    <x v="42"/>
    <m/>
    <n v="306615"/>
    <m/>
  </r>
  <r>
    <n v="814"/>
    <x v="4"/>
    <s v="Revenue"/>
    <s v="Line Item"/>
    <x v="0"/>
    <x v="43"/>
    <x v="43"/>
    <m/>
    <m/>
    <m/>
  </r>
  <r>
    <n v="815"/>
    <x v="4"/>
    <s v="Revenue"/>
    <s v="Line Item"/>
    <x v="0"/>
    <x v="44"/>
    <x v="44"/>
    <m/>
    <m/>
    <m/>
  </r>
  <r>
    <n v="816"/>
    <x v="4"/>
    <s v="Revenue"/>
    <s v="Line Item"/>
    <x v="0"/>
    <x v="45"/>
    <x v="45"/>
    <m/>
    <m/>
    <m/>
  </r>
  <r>
    <n v="817"/>
    <x v="4"/>
    <s v="Revenue"/>
    <s v="Line Item"/>
    <x v="0"/>
    <x v="46"/>
    <x v="46"/>
    <m/>
    <m/>
    <m/>
  </r>
  <r>
    <n v="818"/>
    <x v="4"/>
    <s v="Revenue"/>
    <s v="Line Item"/>
    <x v="0"/>
    <x v="47"/>
    <x v="47"/>
    <m/>
    <m/>
    <m/>
  </r>
  <r>
    <n v="819"/>
    <x v="4"/>
    <s v="Revenue"/>
    <s v="Line Item"/>
    <x v="0"/>
    <x v="48"/>
    <x v="48"/>
    <m/>
    <m/>
    <m/>
  </r>
  <r>
    <n v="820"/>
    <x v="4"/>
    <s v="Revenue"/>
    <s v="Line Item"/>
    <x v="0"/>
    <x v="49"/>
    <x v="49"/>
    <m/>
    <m/>
    <m/>
  </r>
  <r>
    <n v="821"/>
    <x v="4"/>
    <s v="Revenue"/>
    <s v="Line Item"/>
    <x v="0"/>
    <x v="50"/>
    <x v="50"/>
    <m/>
    <m/>
    <m/>
  </r>
  <r>
    <n v="822"/>
    <x v="4"/>
    <s v="Revenue"/>
    <s v="Line Item"/>
    <x v="0"/>
    <x v="51"/>
    <x v="51"/>
    <m/>
    <m/>
    <m/>
  </r>
  <r>
    <n v="823"/>
    <x v="4"/>
    <s v="Revenue"/>
    <s v="Total"/>
    <x v="0"/>
    <x v="52"/>
    <x v="52"/>
    <m/>
    <n v="307115"/>
    <m/>
  </r>
  <r>
    <n v="824"/>
    <x v="4"/>
    <s v="Salary Expense"/>
    <s v="Line Item"/>
    <x v="1"/>
    <x v="53"/>
    <x v="53"/>
    <n v="0.1"/>
    <n v="7277"/>
    <n v="72770"/>
  </r>
  <r>
    <n v="825"/>
    <x v="4"/>
    <s v="Salary Expense"/>
    <s v="Line Item"/>
    <x v="1"/>
    <x v="54"/>
    <x v="54"/>
    <m/>
    <m/>
    <m/>
  </r>
  <r>
    <n v="826"/>
    <x v="4"/>
    <s v="Salary Expense"/>
    <s v="Line Item"/>
    <x v="1"/>
    <x v="55"/>
    <x v="55"/>
    <m/>
    <m/>
    <m/>
  </r>
  <r>
    <n v="827"/>
    <x v="4"/>
    <s v="Salary Expense"/>
    <s v="Line Item"/>
    <x v="1"/>
    <x v="56"/>
    <x v="56"/>
    <m/>
    <m/>
    <m/>
  </r>
  <r>
    <n v="828"/>
    <x v="4"/>
    <s v="Salary Expense"/>
    <s v="Line Item"/>
    <x v="2"/>
    <x v="57"/>
    <x v="57"/>
    <m/>
    <m/>
    <m/>
  </r>
  <r>
    <n v="829"/>
    <x v="4"/>
    <s v="Salary Expense"/>
    <s v="Line Item"/>
    <x v="2"/>
    <x v="58"/>
    <x v="58"/>
    <m/>
    <m/>
    <m/>
  </r>
  <r>
    <n v="830"/>
    <x v="4"/>
    <s v="Salary Expense"/>
    <s v="Line Item"/>
    <x v="2"/>
    <x v="59"/>
    <x v="59"/>
    <m/>
    <m/>
    <m/>
  </r>
  <r>
    <n v="831"/>
    <x v="4"/>
    <s v="Salary Expense"/>
    <s v="Line Item"/>
    <x v="2"/>
    <x v="60"/>
    <x v="60"/>
    <m/>
    <m/>
    <m/>
  </r>
  <r>
    <n v="832"/>
    <x v="4"/>
    <s v="Salary Expense"/>
    <s v="Line Item"/>
    <x v="2"/>
    <x v="61"/>
    <x v="61"/>
    <m/>
    <m/>
    <m/>
  </r>
  <r>
    <n v="833"/>
    <x v="4"/>
    <s v="Salary Expense"/>
    <s v="Line Item"/>
    <x v="2"/>
    <x v="62"/>
    <x v="62"/>
    <m/>
    <m/>
    <m/>
  </r>
  <r>
    <n v="834"/>
    <x v="4"/>
    <s v="Salary Expense"/>
    <s v="Line Item"/>
    <x v="2"/>
    <x v="63"/>
    <x v="63"/>
    <m/>
    <m/>
    <m/>
  </r>
  <r>
    <n v="835"/>
    <x v="4"/>
    <s v="Salary Expense"/>
    <s v="Line Item"/>
    <x v="2"/>
    <x v="64"/>
    <x v="64"/>
    <m/>
    <m/>
    <m/>
  </r>
  <r>
    <n v="836"/>
    <x v="4"/>
    <s v="Salary Expense"/>
    <s v="Line Item"/>
    <x v="2"/>
    <x v="65"/>
    <x v="65"/>
    <m/>
    <m/>
    <m/>
  </r>
  <r>
    <n v="837"/>
    <x v="4"/>
    <s v="Salary Expense"/>
    <s v="Line Item"/>
    <x v="2"/>
    <x v="66"/>
    <x v="66"/>
    <m/>
    <m/>
    <m/>
  </r>
  <r>
    <n v="838"/>
    <x v="4"/>
    <s v="Salary Expense"/>
    <s v="Line Item"/>
    <x v="2"/>
    <x v="67"/>
    <x v="67"/>
    <m/>
    <m/>
    <m/>
  </r>
  <r>
    <n v="839"/>
    <x v="4"/>
    <s v="Salary Expense"/>
    <s v="Line Item"/>
    <x v="2"/>
    <x v="68"/>
    <x v="68"/>
    <m/>
    <m/>
    <m/>
  </r>
  <r>
    <n v="840"/>
    <x v="4"/>
    <s v="Salary Expense"/>
    <s v="Line Item"/>
    <x v="2"/>
    <x v="69"/>
    <x v="69"/>
    <m/>
    <m/>
    <m/>
  </r>
  <r>
    <n v="841"/>
    <x v="4"/>
    <s v="Salary Expense"/>
    <s v="Line Item"/>
    <x v="2"/>
    <x v="70"/>
    <x v="70"/>
    <m/>
    <m/>
    <m/>
  </r>
  <r>
    <n v="842"/>
    <x v="4"/>
    <s v="Salary Expense"/>
    <s v="Line Item"/>
    <x v="2"/>
    <x v="71"/>
    <x v="71"/>
    <m/>
    <m/>
    <m/>
  </r>
  <r>
    <n v="843"/>
    <x v="4"/>
    <s v="Salary Expense"/>
    <s v="Line Item"/>
    <x v="2"/>
    <x v="72"/>
    <x v="72"/>
    <m/>
    <m/>
    <m/>
  </r>
  <r>
    <n v="844"/>
    <x v="4"/>
    <s v="Salary Expense"/>
    <s v="Line Item"/>
    <x v="2"/>
    <x v="73"/>
    <x v="73"/>
    <m/>
    <m/>
    <m/>
  </r>
  <r>
    <n v="845"/>
    <x v="4"/>
    <s v="Salary Expense"/>
    <s v="Line Item"/>
    <x v="2"/>
    <x v="74"/>
    <x v="74"/>
    <m/>
    <m/>
    <m/>
  </r>
  <r>
    <n v="846"/>
    <x v="4"/>
    <s v="Salary Expense"/>
    <s v="Line Item"/>
    <x v="2"/>
    <x v="75"/>
    <x v="75"/>
    <m/>
    <m/>
    <m/>
  </r>
  <r>
    <n v="847"/>
    <x v="4"/>
    <s v="Salary Expense"/>
    <s v="Line Item"/>
    <x v="2"/>
    <x v="76"/>
    <x v="76"/>
    <m/>
    <m/>
    <m/>
  </r>
  <r>
    <n v="848"/>
    <x v="4"/>
    <s v="Salary Expense"/>
    <s v="Line Item"/>
    <x v="2"/>
    <x v="77"/>
    <x v="77"/>
    <m/>
    <m/>
    <m/>
  </r>
  <r>
    <n v="849"/>
    <x v="4"/>
    <s v="Salary Expense"/>
    <s v="Line Item"/>
    <x v="2"/>
    <x v="78"/>
    <x v="78"/>
    <m/>
    <m/>
    <m/>
  </r>
  <r>
    <n v="850"/>
    <x v="4"/>
    <s v="Salary Expense"/>
    <s v="Line Item"/>
    <x v="2"/>
    <x v="79"/>
    <x v="79"/>
    <m/>
    <m/>
    <m/>
  </r>
  <r>
    <n v="851"/>
    <x v="4"/>
    <s v="Salary Expense"/>
    <s v="Line Item"/>
    <x v="2"/>
    <x v="80"/>
    <x v="80"/>
    <n v="1.1399999999999999"/>
    <n v="38092"/>
    <n v="33414.035087719298"/>
  </r>
  <r>
    <n v="852"/>
    <x v="4"/>
    <s v="Salary Expense"/>
    <s v="Line Item"/>
    <x v="2"/>
    <x v="81"/>
    <x v="81"/>
    <m/>
    <m/>
    <m/>
  </r>
  <r>
    <n v="853"/>
    <x v="4"/>
    <s v="Salary Expense"/>
    <s v="Line Item"/>
    <x v="2"/>
    <x v="82"/>
    <x v="82"/>
    <m/>
    <m/>
    <m/>
  </r>
  <r>
    <n v="854"/>
    <x v="4"/>
    <s v="Salary Expense"/>
    <s v="Line Item"/>
    <x v="2"/>
    <x v="83"/>
    <x v="83"/>
    <m/>
    <m/>
    <m/>
  </r>
  <r>
    <n v="855"/>
    <x v="4"/>
    <s v="Salary Expense"/>
    <s v="Line Item"/>
    <x v="2"/>
    <x v="84"/>
    <x v="84"/>
    <n v="0.45"/>
    <n v="22468"/>
    <n v="49928.888888888891"/>
  </r>
  <r>
    <n v="856"/>
    <x v="4"/>
    <s v="Salary Expense"/>
    <s v="Line Item"/>
    <x v="2"/>
    <x v="85"/>
    <x v="85"/>
    <m/>
    <m/>
    <m/>
  </r>
  <r>
    <n v="857"/>
    <x v="4"/>
    <s v="Salary Expense"/>
    <s v="Line Item"/>
    <x v="2"/>
    <x v="86"/>
    <x v="86"/>
    <n v="3.11"/>
    <n v="113336"/>
    <n v="36442.443729903542"/>
  </r>
  <r>
    <n v="858"/>
    <x v="4"/>
    <s v="Salary Expense"/>
    <s v="Line Item"/>
    <x v="3"/>
    <x v="87"/>
    <x v="87"/>
    <n v="0.62"/>
    <n v="13880"/>
    <n v="22387.096774193549"/>
  </r>
  <r>
    <n v="859"/>
    <x v="4"/>
    <s v="Salary Expense"/>
    <s v="Line Item"/>
    <x v="3"/>
    <x v="88"/>
    <x v="88"/>
    <n v="0.04"/>
    <n v="824"/>
    <n v="20600"/>
  </r>
  <r>
    <n v="860"/>
    <x v="4"/>
    <s v="Salary Expense"/>
    <s v="Line Item"/>
    <x v="3"/>
    <x v="89"/>
    <x v="89"/>
    <m/>
    <m/>
    <m/>
  </r>
  <r>
    <n v="861"/>
    <x v="4"/>
    <s v="Salary Expense"/>
    <s v="Line Item"/>
    <x v="0"/>
    <x v="90"/>
    <x v="90"/>
    <s v="XXXXXX"/>
    <n v="3664"/>
    <m/>
  </r>
  <r>
    <n v="862"/>
    <x v="4"/>
    <s v="Salary Expense"/>
    <s v="Total"/>
    <x v="0"/>
    <x v="91"/>
    <x v="91"/>
    <n v="5.46"/>
    <n v="199541"/>
    <n v="36545.970695970696"/>
  </r>
  <r>
    <n v="863"/>
    <x v="4"/>
    <s v="Expense"/>
    <s v="Total"/>
    <x v="0"/>
    <x v="92"/>
    <x v="92"/>
    <m/>
    <n v="199541"/>
    <m/>
  </r>
  <r>
    <n v="864"/>
    <x v="4"/>
    <s v="Expense"/>
    <s v="Line Item"/>
    <x v="0"/>
    <x v="93"/>
    <x v="93"/>
    <m/>
    <m/>
    <m/>
  </r>
  <r>
    <n v="865"/>
    <x v="4"/>
    <s v="Expense"/>
    <s v="Line Item"/>
    <x v="0"/>
    <x v="94"/>
    <x v="94"/>
    <m/>
    <m/>
    <m/>
  </r>
  <r>
    <n v="866"/>
    <x v="4"/>
    <s v="Expense"/>
    <s v="Line Item"/>
    <x v="0"/>
    <x v="95"/>
    <x v="95"/>
    <m/>
    <m/>
    <m/>
  </r>
  <r>
    <n v="867"/>
    <x v="4"/>
    <s v="Expense"/>
    <s v="Line Item"/>
    <x v="0"/>
    <x v="96"/>
    <x v="96"/>
    <m/>
    <m/>
    <m/>
  </r>
  <r>
    <n v="868"/>
    <x v="4"/>
    <s v="Expense"/>
    <s v="Total"/>
    <x v="0"/>
    <x v="97"/>
    <x v="97"/>
    <m/>
    <n v="0"/>
    <m/>
  </r>
  <r>
    <n v="869"/>
    <x v="4"/>
    <s v="Expense"/>
    <s v="Line Item"/>
    <x v="0"/>
    <x v="98"/>
    <x v="98"/>
    <m/>
    <m/>
    <m/>
  </r>
  <r>
    <n v="870"/>
    <x v="4"/>
    <s v="Expense"/>
    <s v="Total"/>
    <x v="0"/>
    <x v="99"/>
    <x v="99"/>
    <m/>
    <n v="199541"/>
    <m/>
  </r>
  <r>
    <n v="871"/>
    <x v="4"/>
    <s v="Expense"/>
    <s v="Line Item"/>
    <x v="0"/>
    <x v="100"/>
    <x v="100"/>
    <m/>
    <n v="15330"/>
    <m/>
  </r>
  <r>
    <n v="872"/>
    <x v="4"/>
    <s v="Expense"/>
    <s v="Line Item"/>
    <x v="0"/>
    <x v="101"/>
    <x v="101"/>
    <m/>
    <n v="29250"/>
    <m/>
  </r>
  <r>
    <n v="873"/>
    <x v="4"/>
    <s v="Expense"/>
    <s v="Line Item"/>
    <x v="0"/>
    <x v="102"/>
    <x v="102"/>
    <m/>
    <m/>
    <m/>
  </r>
  <r>
    <n v="874"/>
    <x v="4"/>
    <s v="Expense"/>
    <s v="Total"/>
    <x v="0"/>
    <x v="103"/>
    <x v="103"/>
    <m/>
    <n v="244121"/>
    <m/>
  </r>
  <r>
    <n v="875"/>
    <x v="4"/>
    <s v="Expense"/>
    <s v="Line Item"/>
    <x v="0"/>
    <x v="104"/>
    <x v="104"/>
    <m/>
    <n v="10245"/>
    <m/>
  </r>
  <r>
    <n v="876"/>
    <x v="4"/>
    <s v="Expense"/>
    <s v="Line Item"/>
    <x v="0"/>
    <x v="105"/>
    <x v="105"/>
    <m/>
    <n v="801"/>
    <m/>
  </r>
  <r>
    <n v="877"/>
    <x v="4"/>
    <s v="Expense"/>
    <s v="Line Item"/>
    <x v="0"/>
    <x v="106"/>
    <x v="106"/>
    <m/>
    <n v="643"/>
    <m/>
  </r>
  <r>
    <n v="878"/>
    <x v="4"/>
    <s v="Expense"/>
    <s v="Line Item"/>
    <x v="0"/>
    <x v="107"/>
    <x v="107"/>
    <m/>
    <n v="421"/>
    <m/>
  </r>
  <r>
    <n v="879"/>
    <x v="4"/>
    <s v="Expense"/>
    <s v="Total"/>
    <x v="0"/>
    <x v="108"/>
    <x v="108"/>
    <m/>
    <n v="12110"/>
    <m/>
  </r>
  <r>
    <n v="880"/>
    <x v="4"/>
    <s v="Expense"/>
    <s v="Line Item"/>
    <x v="0"/>
    <x v="109"/>
    <x v="109"/>
    <m/>
    <m/>
    <m/>
  </r>
  <r>
    <n v="881"/>
    <x v="4"/>
    <s v="Expense"/>
    <s v="Line Item"/>
    <x v="0"/>
    <x v="110"/>
    <x v="110"/>
    <m/>
    <m/>
    <m/>
  </r>
  <r>
    <n v="882"/>
    <x v="4"/>
    <s v="Expense"/>
    <s v="Line Item"/>
    <x v="0"/>
    <x v="111"/>
    <x v="111"/>
    <m/>
    <m/>
    <m/>
  </r>
  <r>
    <n v="883"/>
    <x v="4"/>
    <s v="Expense"/>
    <s v="Line Item"/>
    <x v="0"/>
    <x v="112"/>
    <x v="112"/>
    <m/>
    <m/>
    <m/>
  </r>
  <r>
    <n v="884"/>
    <x v="4"/>
    <s v="Expense"/>
    <s v="Line Item"/>
    <x v="0"/>
    <x v="113"/>
    <x v="113"/>
    <m/>
    <n v="345"/>
    <m/>
  </r>
  <r>
    <n v="885"/>
    <x v="4"/>
    <s v="Expense"/>
    <s v="Line Item"/>
    <x v="0"/>
    <x v="114"/>
    <x v="114"/>
    <m/>
    <n v="13910"/>
    <m/>
  </r>
  <r>
    <n v="886"/>
    <x v="4"/>
    <s v="Expense"/>
    <s v="Line Item"/>
    <x v="0"/>
    <x v="115"/>
    <x v="115"/>
    <m/>
    <n v="174"/>
    <m/>
  </r>
  <r>
    <n v="887"/>
    <x v="4"/>
    <s v="Expense"/>
    <s v="Line Item"/>
    <x v="0"/>
    <x v="116"/>
    <x v="116"/>
    <m/>
    <n v="23"/>
    <m/>
  </r>
  <r>
    <n v="888"/>
    <x v="4"/>
    <s v="Expense"/>
    <s v="Line Item"/>
    <x v="0"/>
    <x v="117"/>
    <x v="117"/>
    <m/>
    <m/>
    <m/>
  </r>
  <r>
    <n v="889"/>
    <x v="4"/>
    <s v="Expense"/>
    <s v="Line Item"/>
    <x v="0"/>
    <x v="118"/>
    <x v="118"/>
    <m/>
    <m/>
    <m/>
  </r>
  <r>
    <n v="890"/>
    <x v="4"/>
    <s v="Expense"/>
    <s v="Line Item"/>
    <x v="0"/>
    <x v="119"/>
    <x v="119"/>
    <m/>
    <n v="13"/>
    <m/>
  </r>
  <r>
    <n v="891"/>
    <x v="4"/>
    <s v="Expense"/>
    <s v="Line Item"/>
    <x v="0"/>
    <x v="120"/>
    <x v="120"/>
    <m/>
    <m/>
    <m/>
  </r>
  <r>
    <n v="892"/>
    <x v="4"/>
    <s v="Expense"/>
    <s v="Line Item"/>
    <x v="0"/>
    <x v="121"/>
    <x v="121"/>
    <m/>
    <m/>
    <m/>
  </r>
  <r>
    <n v="893"/>
    <x v="4"/>
    <s v="Expense"/>
    <s v="Line Item"/>
    <x v="0"/>
    <x v="122"/>
    <x v="122"/>
    <m/>
    <m/>
    <m/>
  </r>
  <r>
    <n v="894"/>
    <x v="4"/>
    <s v="Expense"/>
    <s v="Line Item"/>
    <x v="0"/>
    <x v="123"/>
    <x v="123"/>
    <m/>
    <m/>
    <m/>
  </r>
  <r>
    <n v="895"/>
    <x v="4"/>
    <s v="Expense"/>
    <s v="Line Item"/>
    <x v="0"/>
    <x v="124"/>
    <x v="124"/>
    <m/>
    <n v="1799"/>
    <m/>
  </r>
  <r>
    <n v="896"/>
    <x v="4"/>
    <s v="Expense"/>
    <s v="Line Item"/>
    <x v="0"/>
    <x v="125"/>
    <x v="125"/>
    <m/>
    <m/>
    <m/>
  </r>
  <r>
    <n v="897"/>
    <x v="4"/>
    <s v="Expense"/>
    <s v="Line Item"/>
    <x v="0"/>
    <x v="126"/>
    <x v="126"/>
    <m/>
    <m/>
    <m/>
  </r>
  <r>
    <n v="898"/>
    <x v="4"/>
    <s v="Expense"/>
    <s v="Total"/>
    <x v="0"/>
    <x v="127"/>
    <x v="127"/>
    <m/>
    <n v="16264"/>
    <m/>
  </r>
  <r>
    <n v="899"/>
    <x v="4"/>
    <s v="Expense"/>
    <s v="Line Item"/>
    <x v="0"/>
    <x v="128"/>
    <x v="128"/>
    <m/>
    <m/>
    <m/>
  </r>
  <r>
    <n v="900"/>
    <x v="4"/>
    <s v="Expense"/>
    <s v="Line Item"/>
    <x v="0"/>
    <x v="129"/>
    <x v="129"/>
    <m/>
    <m/>
    <m/>
  </r>
  <r>
    <n v="901"/>
    <x v="4"/>
    <s v="Expense"/>
    <s v="Line Item"/>
    <x v="0"/>
    <x v="130"/>
    <x v="130"/>
    <m/>
    <m/>
    <m/>
  </r>
  <r>
    <n v="902"/>
    <x v="4"/>
    <s v="Expense"/>
    <s v="Line Item"/>
    <x v="0"/>
    <x v="131"/>
    <x v="131"/>
    <m/>
    <n v="1921"/>
    <m/>
  </r>
  <r>
    <n v="903"/>
    <x v="4"/>
    <s v="Expense"/>
    <s v="Line Item"/>
    <x v="0"/>
    <x v="132"/>
    <x v="132"/>
    <m/>
    <n v="912"/>
    <m/>
  </r>
  <r>
    <n v="904"/>
    <x v="4"/>
    <s v="Expense"/>
    <s v="Line Item"/>
    <x v="0"/>
    <x v="133"/>
    <x v="133"/>
    <m/>
    <m/>
    <m/>
  </r>
  <r>
    <n v="905"/>
    <x v="4"/>
    <s v="Expense"/>
    <s v="Total"/>
    <x v="0"/>
    <x v="134"/>
    <x v="134"/>
    <m/>
    <n v="2833"/>
    <m/>
  </r>
  <r>
    <n v="906"/>
    <x v="4"/>
    <s v="Expense"/>
    <s v="Line Item"/>
    <x v="0"/>
    <x v="135"/>
    <x v="135"/>
    <m/>
    <n v="29704.198873464007"/>
    <m/>
  </r>
  <r>
    <n v="907"/>
    <x v="4"/>
    <s v="Expense"/>
    <s v="Total"/>
    <x v="0"/>
    <x v="136"/>
    <x v="136"/>
    <m/>
    <n v="305032.19887346402"/>
    <m/>
  </r>
  <r>
    <n v="908"/>
    <x v="4"/>
    <s v="Expense"/>
    <s v="Line Item"/>
    <x v="0"/>
    <x v="137"/>
    <x v="137"/>
    <m/>
    <m/>
    <m/>
  </r>
  <r>
    <n v="909"/>
    <x v="4"/>
    <s v="Expense"/>
    <s v="Line Item"/>
    <x v="0"/>
    <x v="138"/>
    <x v="138"/>
    <m/>
    <m/>
    <m/>
  </r>
  <r>
    <n v="910"/>
    <x v="4"/>
    <s v="Expense"/>
    <s v="Total"/>
    <x v="0"/>
    <x v="139"/>
    <x v="139"/>
    <m/>
    <n v="305032.19887346402"/>
    <m/>
  </r>
  <r>
    <n v="911"/>
    <x v="4"/>
    <s v="Expense"/>
    <s v="Total"/>
    <x v="0"/>
    <x v="140"/>
    <x v="140"/>
    <m/>
    <n v="307115"/>
    <m/>
  </r>
  <r>
    <n v="912"/>
    <x v="4"/>
    <s v="Expense"/>
    <s v="Line Item"/>
    <x v="0"/>
    <x v="141"/>
    <x v="141"/>
    <m/>
    <n v="2082.8011265359819"/>
    <m/>
  </r>
  <r>
    <n v="913"/>
    <x v="4"/>
    <s v="Non-Reimbursable"/>
    <s v="Line Item"/>
    <x v="0"/>
    <x v="142"/>
    <x v="142"/>
    <m/>
    <m/>
    <m/>
  </r>
  <r>
    <n v="914"/>
    <x v="4"/>
    <s v="Non-Reimbursable"/>
    <s v="Line Item"/>
    <x v="0"/>
    <x v="143"/>
    <x v="143"/>
    <m/>
    <m/>
    <m/>
  </r>
  <r>
    <n v="915"/>
    <x v="4"/>
    <s v="Non-Reimbursable"/>
    <s v="Line Item"/>
    <x v="0"/>
    <x v="144"/>
    <x v="144"/>
    <m/>
    <m/>
    <m/>
  </r>
  <r>
    <n v="916"/>
    <x v="4"/>
    <s v="Non-Reimbursable"/>
    <s v="Line Item"/>
    <x v="0"/>
    <x v="145"/>
    <x v="145"/>
    <m/>
    <m/>
    <m/>
  </r>
  <r>
    <n v="917"/>
    <x v="4"/>
    <s v="Non-Reimbursable"/>
    <s v="Line Item"/>
    <x v="0"/>
    <x v="146"/>
    <x v="146"/>
    <m/>
    <m/>
    <m/>
  </r>
  <r>
    <n v="918"/>
    <x v="4"/>
    <s v="Non-Reimbursable"/>
    <s v="Line Item"/>
    <x v="0"/>
    <x v="147"/>
    <x v="147"/>
    <m/>
    <m/>
    <m/>
  </r>
  <r>
    <n v="919"/>
    <x v="4"/>
    <s v="Non-Reimbursable"/>
    <s v="Line Item"/>
    <x v="0"/>
    <x v="148"/>
    <x v="148"/>
    <m/>
    <m/>
    <m/>
  </r>
  <r>
    <n v="920"/>
    <x v="4"/>
    <s v="Non-Reimbursable"/>
    <s v="Total"/>
    <x v="0"/>
    <x v="149"/>
    <x v="149"/>
    <m/>
    <n v="0"/>
    <m/>
  </r>
  <r>
    <n v="921"/>
    <x v="4"/>
    <s v="Non-Reimbursable"/>
    <s v="Total"/>
    <x v="0"/>
    <x v="150"/>
    <x v="150"/>
    <m/>
    <n v="0"/>
    <m/>
  </r>
  <r>
    <n v="922"/>
    <x v="4"/>
    <s v="Non-Reimbursable"/>
    <s v="Line Item"/>
    <x v="0"/>
    <x v="151"/>
    <x v="151"/>
    <m/>
    <n v="500"/>
    <m/>
  </r>
  <r>
    <n v="923"/>
    <x v="4"/>
    <s v="Non-Reimbursable"/>
    <s v="Line Item"/>
    <x v="0"/>
    <x v="152"/>
    <x v="152"/>
    <m/>
    <m/>
    <m/>
  </r>
  <r>
    <n v="924"/>
    <x v="4"/>
    <s v="Non-Reimbursable"/>
    <s v="Line Item"/>
    <x v="0"/>
    <x v="153"/>
    <x v="153"/>
    <m/>
    <n v="-500"/>
    <m/>
  </r>
  <r>
    <n v="925"/>
    <x v="5"/>
    <s v="Revenue"/>
    <s v="Line Item"/>
    <x v="0"/>
    <x v="0"/>
    <x v="0"/>
    <m/>
    <n v="1000"/>
    <m/>
  </r>
  <r>
    <n v="926"/>
    <x v="5"/>
    <s v="Revenue"/>
    <s v="Line Item"/>
    <x v="0"/>
    <x v="1"/>
    <x v="1"/>
    <m/>
    <n v="0"/>
    <m/>
  </r>
  <r>
    <n v="927"/>
    <x v="5"/>
    <s v="Revenue"/>
    <s v="Line Item"/>
    <x v="0"/>
    <x v="2"/>
    <x v="2"/>
    <m/>
    <n v="0"/>
    <m/>
  </r>
  <r>
    <n v="928"/>
    <x v="5"/>
    <s v="Revenue"/>
    <s v="Total"/>
    <x v="0"/>
    <x v="3"/>
    <x v="3"/>
    <m/>
    <n v="1000"/>
    <m/>
  </r>
  <r>
    <n v="929"/>
    <x v="5"/>
    <s v="Revenue"/>
    <s v="Line Item"/>
    <x v="0"/>
    <x v="4"/>
    <x v="4"/>
    <m/>
    <n v="0"/>
    <m/>
  </r>
  <r>
    <n v="930"/>
    <x v="5"/>
    <s v="Revenue"/>
    <s v="Line Item"/>
    <x v="0"/>
    <x v="5"/>
    <x v="5"/>
    <m/>
    <n v="0"/>
    <m/>
  </r>
  <r>
    <n v="931"/>
    <x v="5"/>
    <s v="Revenue"/>
    <s v="Total"/>
    <x v="0"/>
    <x v="6"/>
    <x v="6"/>
    <m/>
    <n v="0"/>
    <m/>
  </r>
  <r>
    <n v="932"/>
    <x v="5"/>
    <s v="Revenue"/>
    <s v="Line Item"/>
    <x v="0"/>
    <x v="7"/>
    <x v="7"/>
    <m/>
    <n v="0"/>
    <m/>
  </r>
  <r>
    <n v="933"/>
    <x v="5"/>
    <s v="Revenue"/>
    <s v="Line Item"/>
    <x v="0"/>
    <x v="8"/>
    <x v="8"/>
    <m/>
    <n v="0"/>
    <m/>
  </r>
  <r>
    <n v="934"/>
    <x v="5"/>
    <s v="Revenue"/>
    <s v="Line Item"/>
    <x v="0"/>
    <x v="9"/>
    <x v="9"/>
    <m/>
    <n v="0"/>
    <m/>
  </r>
  <r>
    <n v="935"/>
    <x v="5"/>
    <s v="Revenue"/>
    <s v="Line Item"/>
    <x v="0"/>
    <x v="10"/>
    <x v="10"/>
    <m/>
    <n v="142035"/>
    <m/>
  </r>
  <r>
    <n v="936"/>
    <x v="5"/>
    <s v="Revenue"/>
    <s v="Line Item"/>
    <x v="0"/>
    <x v="11"/>
    <x v="11"/>
    <m/>
    <n v="0"/>
    <m/>
  </r>
  <r>
    <n v="937"/>
    <x v="5"/>
    <s v="Revenue"/>
    <s v="Line Item"/>
    <x v="0"/>
    <x v="12"/>
    <x v="12"/>
    <m/>
    <n v="0"/>
    <m/>
  </r>
  <r>
    <n v="938"/>
    <x v="5"/>
    <s v="Revenue"/>
    <s v="Line Item"/>
    <x v="0"/>
    <x v="13"/>
    <x v="13"/>
    <m/>
    <n v="0"/>
    <m/>
  </r>
  <r>
    <n v="939"/>
    <x v="5"/>
    <s v="Revenue"/>
    <s v="Line Item"/>
    <x v="0"/>
    <x v="14"/>
    <x v="14"/>
    <m/>
    <n v="0"/>
    <m/>
  </r>
  <r>
    <n v="940"/>
    <x v="5"/>
    <s v="Revenue"/>
    <s v="Line Item"/>
    <x v="0"/>
    <x v="15"/>
    <x v="15"/>
    <m/>
    <n v="0"/>
    <m/>
  </r>
  <r>
    <n v="941"/>
    <x v="5"/>
    <s v="Revenue"/>
    <s v="Line Item"/>
    <x v="0"/>
    <x v="16"/>
    <x v="16"/>
    <m/>
    <n v="0"/>
    <m/>
  </r>
  <r>
    <n v="942"/>
    <x v="5"/>
    <s v="Revenue"/>
    <s v="Line Item"/>
    <x v="0"/>
    <x v="17"/>
    <x v="17"/>
    <m/>
    <n v="0"/>
    <m/>
  </r>
  <r>
    <n v="943"/>
    <x v="5"/>
    <s v="Revenue"/>
    <s v="Line Item"/>
    <x v="0"/>
    <x v="18"/>
    <x v="18"/>
    <m/>
    <n v="0"/>
    <m/>
  </r>
  <r>
    <n v="944"/>
    <x v="5"/>
    <s v="Revenue"/>
    <s v="Line Item"/>
    <x v="0"/>
    <x v="19"/>
    <x v="19"/>
    <m/>
    <n v="0"/>
    <m/>
  </r>
  <r>
    <n v="945"/>
    <x v="5"/>
    <s v="Revenue"/>
    <s v="Line Item"/>
    <x v="0"/>
    <x v="20"/>
    <x v="20"/>
    <m/>
    <n v="0"/>
    <m/>
  </r>
  <r>
    <n v="946"/>
    <x v="5"/>
    <s v="Revenue"/>
    <s v="Line Item"/>
    <x v="0"/>
    <x v="21"/>
    <x v="21"/>
    <m/>
    <n v="0"/>
    <m/>
  </r>
  <r>
    <n v="947"/>
    <x v="5"/>
    <s v="Revenue"/>
    <s v="Line Item"/>
    <x v="0"/>
    <x v="22"/>
    <x v="22"/>
    <m/>
    <n v="0"/>
    <m/>
  </r>
  <r>
    <n v="948"/>
    <x v="5"/>
    <s v="Revenue"/>
    <s v="Line Item"/>
    <x v="0"/>
    <x v="23"/>
    <x v="23"/>
    <m/>
    <n v="0"/>
    <m/>
  </r>
  <r>
    <n v="949"/>
    <x v="5"/>
    <s v="Revenue"/>
    <s v="Line Item"/>
    <x v="0"/>
    <x v="24"/>
    <x v="24"/>
    <m/>
    <n v="0"/>
    <m/>
  </r>
  <r>
    <n v="950"/>
    <x v="5"/>
    <s v="Revenue"/>
    <s v="Line Item"/>
    <x v="0"/>
    <x v="25"/>
    <x v="25"/>
    <m/>
    <n v="0"/>
    <m/>
  </r>
  <r>
    <n v="951"/>
    <x v="5"/>
    <s v="Revenue"/>
    <s v="Line Item"/>
    <x v="0"/>
    <x v="26"/>
    <x v="26"/>
    <m/>
    <n v="0"/>
    <m/>
  </r>
  <r>
    <n v="952"/>
    <x v="5"/>
    <s v="Revenue"/>
    <s v="Line Item"/>
    <x v="0"/>
    <x v="27"/>
    <x v="27"/>
    <m/>
    <n v="0"/>
    <m/>
  </r>
  <r>
    <n v="953"/>
    <x v="5"/>
    <s v="Revenue"/>
    <s v="Line Item"/>
    <x v="0"/>
    <x v="28"/>
    <x v="28"/>
    <m/>
    <n v="532"/>
    <m/>
  </r>
  <r>
    <n v="954"/>
    <x v="5"/>
    <s v="Revenue"/>
    <s v="Line Item"/>
    <x v="0"/>
    <x v="29"/>
    <x v="29"/>
    <m/>
    <n v="0"/>
    <m/>
  </r>
  <r>
    <n v="955"/>
    <x v="5"/>
    <s v="Revenue"/>
    <s v="Line Item"/>
    <x v="0"/>
    <x v="30"/>
    <x v="30"/>
    <m/>
    <n v="0"/>
    <m/>
  </r>
  <r>
    <n v="956"/>
    <x v="5"/>
    <s v="Revenue"/>
    <s v="Line Item"/>
    <x v="0"/>
    <x v="31"/>
    <x v="31"/>
    <m/>
    <n v="0"/>
    <m/>
  </r>
  <r>
    <n v="957"/>
    <x v="5"/>
    <s v="Revenue"/>
    <s v="Line Item"/>
    <x v="0"/>
    <x v="32"/>
    <x v="32"/>
    <m/>
    <n v="0"/>
    <m/>
  </r>
  <r>
    <n v="958"/>
    <x v="5"/>
    <s v="Revenue"/>
    <s v="Line Item"/>
    <x v="0"/>
    <x v="33"/>
    <x v="33"/>
    <m/>
    <n v="0"/>
    <m/>
  </r>
  <r>
    <n v="959"/>
    <x v="5"/>
    <s v="Revenue"/>
    <s v="Line Item"/>
    <x v="0"/>
    <x v="34"/>
    <x v="34"/>
    <m/>
    <n v="0"/>
    <m/>
  </r>
  <r>
    <n v="960"/>
    <x v="5"/>
    <s v="Revenue"/>
    <s v="Line Item"/>
    <x v="0"/>
    <x v="35"/>
    <x v="35"/>
    <m/>
    <n v="0"/>
    <m/>
  </r>
  <r>
    <n v="961"/>
    <x v="5"/>
    <s v="Revenue"/>
    <s v="Line Item"/>
    <x v="0"/>
    <x v="36"/>
    <x v="36"/>
    <m/>
    <n v="0"/>
    <m/>
  </r>
  <r>
    <n v="962"/>
    <x v="5"/>
    <s v="Revenue"/>
    <s v="Line Item"/>
    <x v="0"/>
    <x v="37"/>
    <x v="37"/>
    <m/>
    <n v="0"/>
    <m/>
  </r>
  <r>
    <n v="963"/>
    <x v="5"/>
    <s v="Revenue"/>
    <s v="Line Item"/>
    <x v="0"/>
    <x v="38"/>
    <x v="38"/>
    <m/>
    <n v="0"/>
    <m/>
  </r>
  <r>
    <n v="964"/>
    <x v="5"/>
    <s v="Revenue"/>
    <s v="Line Item"/>
    <x v="0"/>
    <x v="39"/>
    <x v="39"/>
    <m/>
    <n v="0"/>
    <m/>
  </r>
  <r>
    <n v="965"/>
    <x v="5"/>
    <s v="Revenue"/>
    <s v="Line Item"/>
    <x v="0"/>
    <x v="40"/>
    <x v="40"/>
    <m/>
    <n v="0"/>
    <m/>
  </r>
  <r>
    <n v="966"/>
    <x v="5"/>
    <s v="Revenue"/>
    <s v="Line Item"/>
    <x v="0"/>
    <x v="41"/>
    <x v="41"/>
    <m/>
    <n v="0"/>
    <m/>
  </r>
  <r>
    <n v="967"/>
    <x v="5"/>
    <s v="Revenue"/>
    <s v="Total"/>
    <x v="0"/>
    <x v="42"/>
    <x v="42"/>
    <m/>
    <n v="142567"/>
    <m/>
  </r>
  <r>
    <n v="968"/>
    <x v="5"/>
    <s v="Revenue"/>
    <s v="Line Item"/>
    <x v="0"/>
    <x v="43"/>
    <x v="43"/>
    <m/>
    <n v="1786"/>
    <m/>
  </r>
  <r>
    <n v="969"/>
    <x v="5"/>
    <s v="Revenue"/>
    <s v="Line Item"/>
    <x v="0"/>
    <x v="44"/>
    <x v="44"/>
    <m/>
    <n v="0"/>
    <m/>
  </r>
  <r>
    <n v="970"/>
    <x v="5"/>
    <s v="Revenue"/>
    <s v="Line Item"/>
    <x v="0"/>
    <x v="45"/>
    <x v="45"/>
    <m/>
    <n v="0"/>
    <m/>
  </r>
  <r>
    <n v="971"/>
    <x v="5"/>
    <s v="Revenue"/>
    <s v="Line Item"/>
    <x v="0"/>
    <x v="46"/>
    <x v="46"/>
    <m/>
    <n v="0"/>
    <m/>
  </r>
  <r>
    <n v="972"/>
    <x v="5"/>
    <s v="Revenue"/>
    <s v="Line Item"/>
    <x v="0"/>
    <x v="47"/>
    <x v="47"/>
    <m/>
    <n v="0"/>
    <m/>
  </r>
  <r>
    <n v="973"/>
    <x v="5"/>
    <s v="Revenue"/>
    <s v="Line Item"/>
    <x v="0"/>
    <x v="48"/>
    <x v="48"/>
    <m/>
    <n v="0"/>
    <m/>
  </r>
  <r>
    <n v="974"/>
    <x v="5"/>
    <s v="Revenue"/>
    <s v="Line Item"/>
    <x v="0"/>
    <x v="49"/>
    <x v="49"/>
    <m/>
    <n v="0"/>
    <m/>
  </r>
  <r>
    <n v="975"/>
    <x v="5"/>
    <s v="Revenue"/>
    <s v="Line Item"/>
    <x v="0"/>
    <x v="50"/>
    <x v="50"/>
    <m/>
    <n v="0"/>
    <m/>
  </r>
  <r>
    <n v="976"/>
    <x v="5"/>
    <s v="Revenue"/>
    <s v="Line Item"/>
    <x v="0"/>
    <x v="51"/>
    <x v="51"/>
    <m/>
    <n v="0"/>
    <m/>
  </r>
  <r>
    <n v="977"/>
    <x v="5"/>
    <s v="Revenue"/>
    <s v="Total"/>
    <x v="0"/>
    <x v="52"/>
    <x v="52"/>
    <m/>
    <n v="145353"/>
    <m/>
  </r>
  <r>
    <n v="978"/>
    <x v="5"/>
    <s v="Salary Expense"/>
    <s v="Line Item"/>
    <x v="1"/>
    <x v="53"/>
    <x v="53"/>
    <n v="0.02"/>
    <n v="1538"/>
    <n v="76900"/>
  </r>
  <r>
    <n v="979"/>
    <x v="5"/>
    <s v="Salary Expense"/>
    <s v="Line Item"/>
    <x v="1"/>
    <x v="54"/>
    <x v="54"/>
    <n v="0.08"/>
    <n v="6112"/>
    <n v="76400"/>
  </r>
  <r>
    <n v="980"/>
    <x v="5"/>
    <s v="Salary Expense"/>
    <s v="Line Item"/>
    <x v="1"/>
    <x v="55"/>
    <x v="55"/>
    <n v="0.02"/>
    <n v="681"/>
    <n v="34050"/>
  </r>
  <r>
    <n v="981"/>
    <x v="5"/>
    <s v="Salary Expense"/>
    <s v="Line Item"/>
    <x v="1"/>
    <x v="56"/>
    <x v="56"/>
    <m/>
    <m/>
    <m/>
  </r>
  <r>
    <n v="982"/>
    <x v="5"/>
    <s v="Salary Expense"/>
    <s v="Line Item"/>
    <x v="2"/>
    <x v="57"/>
    <x v="57"/>
    <m/>
    <m/>
    <m/>
  </r>
  <r>
    <n v="983"/>
    <x v="5"/>
    <s v="Salary Expense"/>
    <s v="Line Item"/>
    <x v="2"/>
    <x v="58"/>
    <x v="58"/>
    <m/>
    <m/>
    <m/>
  </r>
  <r>
    <n v="984"/>
    <x v="5"/>
    <s v="Salary Expense"/>
    <s v="Line Item"/>
    <x v="2"/>
    <x v="59"/>
    <x v="59"/>
    <m/>
    <m/>
    <m/>
  </r>
  <r>
    <n v="985"/>
    <x v="5"/>
    <s v="Salary Expense"/>
    <s v="Line Item"/>
    <x v="2"/>
    <x v="60"/>
    <x v="60"/>
    <m/>
    <m/>
    <m/>
  </r>
  <r>
    <n v="986"/>
    <x v="5"/>
    <s v="Salary Expense"/>
    <s v="Line Item"/>
    <x v="2"/>
    <x v="61"/>
    <x v="61"/>
    <m/>
    <m/>
    <m/>
  </r>
  <r>
    <n v="987"/>
    <x v="5"/>
    <s v="Salary Expense"/>
    <s v="Line Item"/>
    <x v="2"/>
    <x v="62"/>
    <x v="62"/>
    <m/>
    <m/>
    <m/>
  </r>
  <r>
    <n v="988"/>
    <x v="5"/>
    <s v="Salary Expense"/>
    <s v="Line Item"/>
    <x v="2"/>
    <x v="63"/>
    <x v="63"/>
    <m/>
    <m/>
    <m/>
  </r>
  <r>
    <n v="989"/>
    <x v="5"/>
    <s v="Salary Expense"/>
    <s v="Line Item"/>
    <x v="2"/>
    <x v="64"/>
    <x v="64"/>
    <m/>
    <m/>
    <m/>
  </r>
  <r>
    <n v="990"/>
    <x v="5"/>
    <s v="Salary Expense"/>
    <s v="Line Item"/>
    <x v="2"/>
    <x v="65"/>
    <x v="65"/>
    <m/>
    <m/>
    <m/>
  </r>
  <r>
    <n v="991"/>
    <x v="5"/>
    <s v="Salary Expense"/>
    <s v="Line Item"/>
    <x v="2"/>
    <x v="66"/>
    <x v="66"/>
    <m/>
    <m/>
    <m/>
  </r>
  <r>
    <n v="992"/>
    <x v="5"/>
    <s v="Salary Expense"/>
    <s v="Line Item"/>
    <x v="2"/>
    <x v="67"/>
    <x v="67"/>
    <m/>
    <m/>
    <m/>
  </r>
  <r>
    <n v="993"/>
    <x v="5"/>
    <s v="Salary Expense"/>
    <s v="Line Item"/>
    <x v="2"/>
    <x v="68"/>
    <x v="68"/>
    <m/>
    <m/>
    <m/>
  </r>
  <r>
    <n v="994"/>
    <x v="5"/>
    <s v="Salary Expense"/>
    <s v="Line Item"/>
    <x v="2"/>
    <x v="69"/>
    <x v="69"/>
    <m/>
    <m/>
    <m/>
  </r>
  <r>
    <n v="995"/>
    <x v="5"/>
    <s v="Salary Expense"/>
    <s v="Line Item"/>
    <x v="2"/>
    <x v="70"/>
    <x v="70"/>
    <m/>
    <m/>
    <m/>
  </r>
  <r>
    <n v="996"/>
    <x v="5"/>
    <s v="Salary Expense"/>
    <s v="Line Item"/>
    <x v="2"/>
    <x v="71"/>
    <x v="71"/>
    <m/>
    <m/>
    <m/>
  </r>
  <r>
    <n v="997"/>
    <x v="5"/>
    <s v="Salary Expense"/>
    <s v="Line Item"/>
    <x v="2"/>
    <x v="72"/>
    <x v="72"/>
    <m/>
    <m/>
    <m/>
  </r>
  <r>
    <n v="998"/>
    <x v="5"/>
    <s v="Salary Expense"/>
    <s v="Line Item"/>
    <x v="2"/>
    <x v="73"/>
    <x v="73"/>
    <m/>
    <m/>
    <m/>
  </r>
  <r>
    <n v="999"/>
    <x v="5"/>
    <s v="Salary Expense"/>
    <s v="Line Item"/>
    <x v="2"/>
    <x v="74"/>
    <x v="74"/>
    <m/>
    <m/>
    <m/>
  </r>
  <r>
    <n v="1000"/>
    <x v="5"/>
    <s v="Salary Expense"/>
    <s v="Line Item"/>
    <x v="2"/>
    <x v="75"/>
    <x v="75"/>
    <m/>
    <m/>
    <m/>
  </r>
  <r>
    <n v="1001"/>
    <x v="5"/>
    <s v="Salary Expense"/>
    <s v="Line Item"/>
    <x v="2"/>
    <x v="76"/>
    <x v="76"/>
    <m/>
    <m/>
    <m/>
  </r>
  <r>
    <n v="1002"/>
    <x v="5"/>
    <s v="Salary Expense"/>
    <s v="Line Item"/>
    <x v="2"/>
    <x v="77"/>
    <x v="77"/>
    <m/>
    <m/>
    <m/>
  </r>
  <r>
    <n v="1003"/>
    <x v="5"/>
    <s v="Salary Expense"/>
    <s v="Line Item"/>
    <x v="2"/>
    <x v="78"/>
    <x v="78"/>
    <m/>
    <m/>
    <m/>
  </r>
  <r>
    <n v="1004"/>
    <x v="5"/>
    <s v="Salary Expense"/>
    <s v="Line Item"/>
    <x v="2"/>
    <x v="79"/>
    <x v="79"/>
    <m/>
    <m/>
    <m/>
  </r>
  <r>
    <n v="1005"/>
    <x v="5"/>
    <s v="Salary Expense"/>
    <s v="Line Item"/>
    <x v="2"/>
    <x v="80"/>
    <x v="80"/>
    <m/>
    <m/>
    <m/>
  </r>
  <r>
    <n v="1006"/>
    <x v="5"/>
    <s v="Salary Expense"/>
    <s v="Line Item"/>
    <x v="2"/>
    <x v="81"/>
    <x v="81"/>
    <m/>
    <m/>
    <m/>
  </r>
  <r>
    <n v="1007"/>
    <x v="5"/>
    <s v="Salary Expense"/>
    <s v="Line Item"/>
    <x v="2"/>
    <x v="82"/>
    <x v="82"/>
    <n v="1.29"/>
    <n v="41586"/>
    <n v="32237.20930232558"/>
  </r>
  <r>
    <n v="1008"/>
    <x v="5"/>
    <s v="Salary Expense"/>
    <s v="Line Item"/>
    <x v="2"/>
    <x v="83"/>
    <x v="83"/>
    <n v="0.22"/>
    <n v="9699"/>
    <n v="44086.36363636364"/>
  </r>
  <r>
    <n v="1009"/>
    <x v="5"/>
    <s v="Salary Expense"/>
    <s v="Line Item"/>
    <x v="2"/>
    <x v="84"/>
    <x v="84"/>
    <m/>
    <m/>
    <m/>
  </r>
  <r>
    <n v="1010"/>
    <x v="5"/>
    <s v="Salary Expense"/>
    <s v="Line Item"/>
    <x v="2"/>
    <x v="85"/>
    <x v="85"/>
    <m/>
    <m/>
    <m/>
  </r>
  <r>
    <n v="1011"/>
    <x v="5"/>
    <s v="Salary Expense"/>
    <s v="Line Item"/>
    <x v="2"/>
    <x v="86"/>
    <x v="86"/>
    <n v="0.61"/>
    <n v="18639"/>
    <n v="30555.737704918032"/>
  </r>
  <r>
    <n v="1012"/>
    <x v="5"/>
    <s v="Salary Expense"/>
    <s v="Line Item"/>
    <x v="3"/>
    <x v="87"/>
    <x v="87"/>
    <m/>
    <n v="84"/>
    <m/>
  </r>
  <r>
    <n v="1013"/>
    <x v="5"/>
    <s v="Salary Expense"/>
    <s v="Line Item"/>
    <x v="3"/>
    <x v="88"/>
    <x v="88"/>
    <m/>
    <m/>
    <m/>
  </r>
  <r>
    <n v="1014"/>
    <x v="5"/>
    <s v="Salary Expense"/>
    <s v="Line Item"/>
    <x v="3"/>
    <x v="89"/>
    <x v="89"/>
    <m/>
    <m/>
    <m/>
  </r>
  <r>
    <n v="1015"/>
    <x v="5"/>
    <s v="Salary Expense"/>
    <s v="Line Item"/>
    <x v="0"/>
    <x v="90"/>
    <x v="90"/>
    <s v="XXXXXX"/>
    <m/>
    <m/>
  </r>
  <r>
    <n v="1016"/>
    <x v="5"/>
    <s v="Salary Expense"/>
    <s v="Total"/>
    <x v="0"/>
    <x v="91"/>
    <x v="91"/>
    <n v="2.2400000000000002"/>
    <n v="78339"/>
    <n v="34972.767857142855"/>
  </r>
  <r>
    <n v="1017"/>
    <x v="5"/>
    <s v="Expense"/>
    <s v="Total"/>
    <x v="0"/>
    <x v="92"/>
    <x v="92"/>
    <m/>
    <n v="78339"/>
    <m/>
  </r>
  <r>
    <n v="1018"/>
    <x v="5"/>
    <s v="Expense"/>
    <s v="Line Item"/>
    <x v="0"/>
    <x v="93"/>
    <x v="93"/>
    <m/>
    <n v="0"/>
    <m/>
  </r>
  <r>
    <n v="1019"/>
    <x v="5"/>
    <s v="Expense"/>
    <s v="Line Item"/>
    <x v="0"/>
    <x v="94"/>
    <x v="94"/>
    <m/>
    <n v="0"/>
    <m/>
  </r>
  <r>
    <n v="1020"/>
    <x v="5"/>
    <s v="Expense"/>
    <s v="Line Item"/>
    <x v="0"/>
    <x v="95"/>
    <x v="95"/>
    <m/>
    <n v="0"/>
    <m/>
  </r>
  <r>
    <n v="1021"/>
    <x v="5"/>
    <s v="Expense"/>
    <s v="Line Item"/>
    <x v="0"/>
    <x v="96"/>
    <x v="96"/>
    <m/>
    <n v="0"/>
    <m/>
  </r>
  <r>
    <n v="1022"/>
    <x v="5"/>
    <s v="Expense"/>
    <s v="Total"/>
    <x v="0"/>
    <x v="97"/>
    <x v="97"/>
    <m/>
    <n v="0"/>
    <m/>
  </r>
  <r>
    <n v="1023"/>
    <x v="5"/>
    <s v="Expense"/>
    <s v="Line Item"/>
    <x v="0"/>
    <x v="98"/>
    <x v="98"/>
    <m/>
    <n v="0"/>
    <m/>
  </r>
  <r>
    <n v="1024"/>
    <x v="5"/>
    <s v="Expense"/>
    <s v="Total"/>
    <x v="0"/>
    <x v="99"/>
    <x v="99"/>
    <m/>
    <n v="78339"/>
    <m/>
  </r>
  <r>
    <n v="1025"/>
    <x v="5"/>
    <s v="Expense"/>
    <s v="Line Item"/>
    <x v="0"/>
    <x v="100"/>
    <x v="100"/>
    <m/>
    <n v="9489"/>
    <m/>
  </r>
  <r>
    <n v="1026"/>
    <x v="5"/>
    <s v="Expense"/>
    <s v="Line Item"/>
    <x v="0"/>
    <x v="101"/>
    <x v="101"/>
    <m/>
    <n v="10957"/>
    <m/>
  </r>
  <r>
    <n v="1027"/>
    <x v="5"/>
    <s v="Expense"/>
    <s v="Line Item"/>
    <x v="0"/>
    <x v="102"/>
    <x v="102"/>
    <m/>
    <n v="0"/>
    <m/>
  </r>
  <r>
    <n v="1028"/>
    <x v="5"/>
    <s v="Expense"/>
    <s v="Total"/>
    <x v="0"/>
    <x v="103"/>
    <x v="103"/>
    <m/>
    <n v="98785"/>
    <m/>
  </r>
  <r>
    <n v="1029"/>
    <x v="5"/>
    <s v="Expense"/>
    <s v="Line Item"/>
    <x v="0"/>
    <x v="104"/>
    <x v="104"/>
    <m/>
    <n v="12471"/>
    <m/>
  </r>
  <r>
    <n v="1030"/>
    <x v="5"/>
    <s v="Expense"/>
    <s v="Line Item"/>
    <x v="0"/>
    <x v="105"/>
    <x v="105"/>
    <m/>
    <n v="0"/>
    <m/>
  </r>
  <r>
    <n v="1031"/>
    <x v="5"/>
    <s v="Expense"/>
    <s v="Line Item"/>
    <x v="0"/>
    <x v="106"/>
    <x v="106"/>
    <m/>
    <n v="715"/>
    <m/>
  </r>
  <r>
    <n v="1032"/>
    <x v="5"/>
    <s v="Expense"/>
    <s v="Line Item"/>
    <x v="0"/>
    <x v="107"/>
    <x v="107"/>
    <m/>
    <n v="241"/>
    <m/>
  </r>
  <r>
    <n v="1033"/>
    <x v="5"/>
    <s v="Expense"/>
    <s v="Total"/>
    <x v="0"/>
    <x v="108"/>
    <x v="108"/>
    <m/>
    <n v="13427"/>
    <m/>
  </r>
  <r>
    <n v="1034"/>
    <x v="5"/>
    <s v="Expense"/>
    <s v="Line Item"/>
    <x v="0"/>
    <x v="109"/>
    <x v="109"/>
    <m/>
    <n v="0"/>
    <m/>
  </r>
  <r>
    <n v="1035"/>
    <x v="5"/>
    <s v="Expense"/>
    <s v="Line Item"/>
    <x v="0"/>
    <x v="110"/>
    <x v="110"/>
    <m/>
    <n v="0"/>
    <m/>
  </r>
  <r>
    <n v="1036"/>
    <x v="5"/>
    <s v="Expense"/>
    <s v="Line Item"/>
    <x v="0"/>
    <x v="111"/>
    <x v="111"/>
    <m/>
    <n v="0"/>
    <m/>
  </r>
  <r>
    <n v="1037"/>
    <x v="5"/>
    <s v="Expense"/>
    <s v="Line Item"/>
    <x v="0"/>
    <x v="112"/>
    <x v="112"/>
    <m/>
    <n v="0"/>
    <m/>
  </r>
  <r>
    <n v="1038"/>
    <x v="5"/>
    <s v="Expense"/>
    <s v="Line Item"/>
    <x v="0"/>
    <x v="113"/>
    <x v="113"/>
    <m/>
    <n v="422"/>
    <m/>
  </r>
  <r>
    <n v="1039"/>
    <x v="5"/>
    <s v="Expense"/>
    <s v="Line Item"/>
    <x v="0"/>
    <x v="114"/>
    <x v="114"/>
    <m/>
    <n v="4127"/>
    <m/>
  </r>
  <r>
    <n v="1040"/>
    <x v="5"/>
    <s v="Expense"/>
    <s v="Line Item"/>
    <x v="0"/>
    <x v="115"/>
    <x v="115"/>
    <m/>
    <n v="0"/>
    <m/>
  </r>
  <r>
    <n v="1041"/>
    <x v="5"/>
    <s v="Expense"/>
    <s v="Line Item"/>
    <x v="0"/>
    <x v="116"/>
    <x v="116"/>
    <m/>
    <n v="0"/>
    <m/>
  </r>
  <r>
    <n v="1042"/>
    <x v="5"/>
    <s v="Expense"/>
    <s v="Line Item"/>
    <x v="0"/>
    <x v="117"/>
    <x v="117"/>
    <m/>
    <n v="0"/>
    <m/>
  </r>
  <r>
    <n v="1043"/>
    <x v="5"/>
    <s v="Expense"/>
    <s v="Line Item"/>
    <x v="0"/>
    <x v="118"/>
    <x v="118"/>
    <m/>
    <n v="0"/>
    <m/>
  </r>
  <r>
    <n v="1044"/>
    <x v="5"/>
    <s v="Expense"/>
    <s v="Line Item"/>
    <x v="0"/>
    <x v="119"/>
    <x v="119"/>
    <m/>
    <n v="0"/>
    <m/>
  </r>
  <r>
    <n v="1045"/>
    <x v="5"/>
    <s v="Expense"/>
    <s v="Line Item"/>
    <x v="0"/>
    <x v="120"/>
    <x v="120"/>
    <m/>
    <n v="0"/>
    <m/>
  </r>
  <r>
    <n v="1046"/>
    <x v="5"/>
    <s v="Expense"/>
    <s v="Line Item"/>
    <x v="0"/>
    <x v="121"/>
    <x v="121"/>
    <m/>
    <n v="0"/>
    <m/>
  </r>
  <r>
    <n v="1047"/>
    <x v="5"/>
    <s v="Expense"/>
    <s v="Line Item"/>
    <x v="0"/>
    <x v="122"/>
    <x v="122"/>
    <m/>
    <n v="0"/>
    <m/>
  </r>
  <r>
    <n v="1048"/>
    <x v="5"/>
    <s v="Expense"/>
    <s v="Line Item"/>
    <x v="0"/>
    <x v="123"/>
    <x v="123"/>
    <m/>
    <n v="0"/>
    <m/>
  </r>
  <r>
    <n v="1049"/>
    <x v="5"/>
    <s v="Expense"/>
    <s v="Line Item"/>
    <x v="0"/>
    <x v="124"/>
    <x v="124"/>
    <m/>
    <n v="174"/>
    <m/>
  </r>
  <r>
    <n v="1050"/>
    <x v="5"/>
    <s v="Expense"/>
    <s v="Line Item"/>
    <x v="0"/>
    <x v="125"/>
    <x v="125"/>
    <m/>
    <n v="0"/>
    <m/>
  </r>
  <r>
    <n v="1051"/>
    <x v="5"/>
    <s v="Expense"/>
    <s v="Line Item"/>
    <x v="0"/>
    <x v="126"/>
    <x v="126"/>
    <m/>
    <n v="0"/>
    <m/>
  </r>
  <r>
    <n v="1052"/>
    <x v="5"/>
    <s v="Expense"/>
    <s v="Total"/>
    <x v="0"/>
    <x v="127"/>
    <x v="127"/>
    <m/>
    <n v="4723"/>
    <m/>
  </r>
  <r>
    <n v="1053"/>
    <x v="5"/>
    <s v="Expense"/>
    <s v="Line Item"/>
    <x v="0"/>
    <x v="128"/>
    <x v="128"/>
    <m/>
    <n v="295"/>
    <m/>
  </r>
  <r>
    <n v="1054"/>
    <x v="5"/>
    <s v="Expense"/>
    <s v="Line Item"/>
    <x v="0"/>
    <x v="129"/>
    <x v="129"/>
    <m/>
    <n v="0"/>
    <m/>
  </r>
  <r>
    <n v="1055"/>
    <x v="5"/>
    <s v="Expense"/>
    <s v="Line Item"/>
    <x v="0"/>
    <x v="130"/>
    <x v="130"/>
    <m/>
    <n v="0"/>
    <m/>
  </r>
  <r>
    <n v="1056"/>
    <x v="5"/>
    <s v="Expense"/>
    <s v="Line Item"/>
    <x v="0"/>
    <x v="131"/>
    <x v="131"/>
    <m/>
    <n v="1732"/>
    <m/>
  </r>
  <r>
    <n v="1057"/>
    <x v="5"/>
    <s v="Expense"/>
    <s v="Line Item"/>
    <x v="0"/>
    <x v="132"/>
    <x v="132"/>
    <m/>
    <n v="490"/>
    <m/>
  </r>
  <r>
    <n v="1058"/>
    <x v="5"/>
    <s v="Expense"/>
    <s v="Line Item"/>
    <x v="0"/>
    <x v="133"/>
    <x v="133"/>
    <m/>
    <n v="0"/>
    <m/>
  </r>
  <r>
    <n v="1059"/>
    <x v="5"/>
    <s v="Expense"/>
    <s v="Total"/>
    <x v="0"/>
    <x v="134"/>
    <x v="134"/>
    <m/>
    <n v="2517"/>
    <m/>
  </r>
  <r>
    <n v="1060"/>
    <x v="5"/>
    <s v="Expense"/>
    <s v="Line Item"/>
    <x v="0"/>
    <x v="135"/>
    <x v="135"/>
    <m/>
    <n v="20126.19746097489"/>
    <m/>
  </r>
  <r>
    <n v="1061"/>
    <x v="5"/>
    <s v="Expense"/>
    <s v="Total"/>
    <x v="0"/>
    <x v="136"/>
    <x v="136"/>
    <m/>
    <n v="139578.19746097489"/>
    <m/>
  </r>
  <r>
    <n v="1062"/>
    <x v="5"/>
    <s v="Expense"/>
    <s v="Line Item"/>
    <x v="0"/>
    <x v="137"/>
    <x v="137"/>
    <m/>
    <n v="29"/>
    <m/>
  </r>
  <r>
    <n v="1063"/>
    <x v="5"/>
    <s v="Expense"/>
    <s v="Line Item"/>
    <x v="0"/>
    <x v="138"/>
    <x v="138"/>
    <m/>
    <n v="0"/>
    <m/>
  </r>
  <r>
    <n v="1064"/>
    <x v="5"/>
    <s v="Expense"/>
    <s v="Total"/>
    <x v="0"/>
    <x v="139"/>
    <x v="139"/>
    <m/>
    <n v="139607.19746097489"/>
    <m/>
  </r>
  <r>
    <n v="1065"/>
    <x v="5"/>
    <s v="Expense"/>
    <s v="Total"/>
    <x v="0"/>
    <x v="140"/>
    <x v="140"/>
    <m/>
    <n v="145353"/>
    <m/>
  </r>
  <r>
    <n v="1066"/>
    <x v="5"/>
    <s v="Expense"/>
    <s v="Line Item"/>
    <x v="0"/>
    <x v="141"/>
    <x v="141"/>
    <m/>
    <n v="5745.8025390251132"/>
    <m/>
  </r>
  <r>
    <n v="1067"/>
    <x v="5"/>
    <s v="Non-Reimbursable"/>
    <s v="Line Item"/>
    <x v="0"/>
    <x v="142"/>
    <x v="142"/>
    <m/>
    <n v="0"/>
    <m/>
  </r>
  <r>
    <n v="1068"/>
    <x v="5"/>
    <s v="Non-Reimbursable"/>
    <s v="Line Item"/>
    <x v="0"/>
    <x v="143"/>
    <x v="143"/>
    <m/>
    <n v="0"/>
    <m/>
  </r>
  <r>
    <n v="1069"/>
    <x v="5"/>
    <s v="Non-Reimbursable"/>
    <s v="Line Item"/>
    <x v="0"/>
    <x v="144"/>
    <x v="144"/>
    <m/>
    <n v="29"/>
    <m/>
  </r>
  <r>
    <n v="1070"/>
    <x v="5"/>
    <s v="Non-Reimbursable"/>
    <s v="Line Item"/>
    <x v="0"/>
    <x v="145"/>
    <x v="145"/>
    <m/>
    <n v="0"/>
    <m/>
  </r>
  <r>
    <n v="1071"/>
    <x v="5"/>
    <s v="Non-Reimbursable"/>
    <s v="Line Item"/>
    <x v="0"/>
    <x v="146"/>
    <x v="146"/>
    <m/>
    <n v="0"/>
    <m/>
  </r>
  <r>
    <n v="1072"/>
    <x v="5"/>
    <s v="Non-Reimbursable"/>
    <s v="Line Item"/>
    <x v="0"/>
    <x v="147"/>
    <x v="147"/>
    <m/>
    <n v="0"/>
    <m/>
  </r>
  <r>
    <n v="1073"/>
    <x v="5"/>
    <s v="Non-Reimbursable"/>
    <s v="Line Item"/>
    <x v="0"/>
    <x v="148"/>
    <x v="148"/>
    <m/>
    <n v="0"/>
    <m/>
  </r>
  <r>
    <n v="1074"/>
    <x v="5"/>
    <s v="Non-Reimbursable"/>
    <s v="Total"/>
    <x v="0"/>
    <x v="149"/>
    <x v="149"/>
    <m/>
    <n v="29"/>
    <m/>
  </r>
  <r>
    <n v="1075"/>
    <x v="5"/>
    <s v="Non-Reimbursable"/>
    <s v="Total"/>
    <x v="0"/>
    <x v="150"/>
    <x v="150"/>
    <m/>
    <n v="29"/>
    <m/>
  </r>
  <r>
    <n v="1076"/>
    <x v="5"/>
    <s v="Non-Reimbursable"/>
    <s v="Line Item"/>
    <x v="0"/>
    <x v="151"/>
    <x v="151"/>
    <m/>
    <n v="2786"/>
    <m/>
  </r>
  <r>
    <n v="1077"/>
    <x v="5"/>
    <s v="Non-Reimbursable"/>
    <s v="Line Item"/>
    <x v="0"/>
    <x v="152"/>
    <x v="152"/>
    <m/>
    <n v="0"/>
    <m/>
  </r>
  <r>
    <n v="1078"/>
    <x v="5"/>
    <s v="Non-Reimbursable"/>
    <s v="Line Item"/>
    <x v="0"/>
    <x v="153"/>
    <x v="153"/>
    <m/>
    <n v="-2757"/>
    <m/>
  </r>
  <r>
    <n v="1079"/>
    <x v="6"/>
    <s v="Revenue"/>
    <s v="Line Item"/>
    <x v="0"/>
    <x v="0"/>
    <x v="0"/>
    <m/>
    <m/>
    <m/>
  </r>
  <r>
    <n v="1080"/>
    <x v="6"/>
    <s v="Revenue"/>
    <s v="Line Item"/>
    <x v="0"/>
    <x v="1"/>
    <x v="1"/>
    <m/>
    <m/>
    <m/>
  </r>
  <r>
    <n v="1081"/>
    <x v="6"/>
    <s v="Revenue"/>
    <s v="Line Item"/>
    <x v="0"/>
    <x v="2"/>
    <x v="2"/>
    <m/>
    <m/>
    <m/>
  </r>
  <r>
    <n v="1082"/>
    <x v="6"/>
    <s v="Revenue"/>
    <s v="Total"/>
    <x v="0"/>
    <x v="3"/>
    <x v="3"/>
    <m/>
    <m/>
    <m/>
  </r>
  <r>
    <n v="1083"/>
    <x v="6"/>
    <s v="Revenue"/>
    <s v="Line Item"/>
    <x v="0"/>
    <x v="4"/>
    <x v="4"/>
    <m/>
    <m/>
    <m/>
  </r>
  <r>
    <n v="1084"/>
    <x v="6"/>
    <s v="Revenue"/>
    <s v="Line Item"/>
    <x v="0"/>
    <x v="5"/>
    <x v="5"/>
    <m/>
    <m/>
    <m/>
  </r>
  <r>
    <n v="1085"/>
    <x v="6"/>
    <s v="Revenue"/>
    <s v="Total"/>
    <x v="0"/>
    <x v="6"/>
    <x v="6"/>
    <m/>
    <m/>
    <m/>
  </r>
  <r>
    <n v="1086"/>
    <x v="6"/>
    <s v="Revenue"/>
    <s v="Line Item"/>
    <x v="0"/>
    <x v="7"/>
    <x v="7"/>
    <m/>
    <m/>
    <m/>
  </r>
  <r>
    <n v="1087"/>
    <x v="6"/>
    <s v="Revenue"/>
    <s v="Line Item"/>
    <x v="0"/>
    <x v="8"/>
    <x v="8"/>
    <m/>
    <m/>
    <m/>
  </r>
  <r>
    <n v="1088"/>
    <x v="6"/>
    <s v="Revenue"/>
    <s v="Line Item"/>
    <x v="0"/>
    <x v="9"/>
    <x v="9"/>
    <m/>
    <m/>
    <m/>
  </r>
  <r>
    <n v="1089"/>
    <x v="6"/>
    <s v="Revenue"/>
    <s v="Line Item"/>
    <x v="0"/>
    <x v="10"/>
    <x v="10"/>
    <m/>
    <n v="104525"/>
    <m/>
  </r>
  <r>
    <n v="1090"/>
    <x v="6"/>
    <s v="Revenue"/>
    <s v="Line Item"/>
    <x v="0"/>
    <x v="11"/>
    <x v="11"/>
    <m/>
    <m/>
    <m/>
  </r>
  <r>
    <n v="1091"/>
    <x v="6"/>
    <s v="Revenue"/>
    <s v="Line Item"/>
    <x v="0"/>
    <x v="12"/>
    <x v="12"/>
    <m/>
    <m/>
    <m/>
  </r>
  <r>
    <n v="1092"/>
    <x v="6"/>
    <s v="Revenue"/>
    <s v="Line Item"/>
    <x v="0"/>
    <x v="13"/>
    <x v="13"/>
    <m/>
    <m/>
    <m/>
  </r>
  <r>
    <n v="1093"/>
    <x v="6"/>
    <s v="Revenue"/>
    <s v="Line Item"/>
    <x v="0"/>
    <x v="14"/>
    <x v="14"/>
    <m/>
    <m/>
    <m/>
  </r>
  <r>
    <n v="1094"/>
    <x v="6"/>
    <s v="Revenue"/>
    <s v="Line Item"/>
    <x v="0"/>
    <x v="15"/>
    <x v="15"/>
    <m/>
    <m/>
    <m/>
  </r>
  <r>
    <n v="1095"/>
    <x v="6"/>
    <s v="Revenue"/>
    <s v="Line Item"/>
    <x v="0"/>
    <x v="16"/>
    <x v="16"/>
    <m/>
    <m/>
    <m/>
  </r>
  <r>
    <n v="1096"/>
    <x v="6"/>
    <s v="Revenue"/>
    <s v="Line Item"/>
    <x v="0"/>
    <x v="17"/>
    <x v="17"/>
    <m/>
    <m/>
    <m/>
  </r>
  <r>
    <n v="1097"/>
    <x v="6"/>
    <s v="Revenue"/>
    <s v="Line Item"/>
    <x v="0"/>
    <x v="18"/>
    <x v="18"/>
    <m/>
    <m/>
    <m/>
  </r>
  <r>
    <n v="1098"/>
    <x v="6"/>
    <s v="Revenue"/>
    <s v="Line Item"/>
    <x v="0"/>
    <x v="19"/>
    <x v="19"/>
    <m/>
    <m/>
    <m/>
  </r>
  <r>
    <n v="1099"/>
    <x v="6"/>
    <s v="Revenue"/>
    <s v="Line Item"/>
    <x v="0"/>
    <x v="20"/>
    <x v="20"/>
    <m/>
    <m/>
    <m/>
  </r>
  <r>
    <n v="1100"/>
    <x v="6"/>
    <s v="Revenue"/>
    <s v="Line Item"/>
    <x v="0"/>
    <x v="21"/>
    <x v="21"/>
    <m/>
    <m/>
    <m/>
  </r>
  <r>
    <n v="1101"/>
    <x v="6"/>
    <s v="Revenue"/>
    <s v="Line Item"/>
    <x v="0"/>
    <x v="22"/>
    <x v="22"/>
    <m/>
    <m/>
    <m/>
  </r>
  <r>
    <n v="1102"/>
    <x v="6"/>
    <s v="Revenue"/>
    <s v="Line Item"/>
    <x v="0"/>
    <x v="23"/>
    <x v="23"/>
    <m/>
    <m/>
    <m/>
  </r>
  <r>
    <n v="1103"/>
    <x v="6"/>
    <s v="Revenue"/>
    <s v="Line Item"/>
    <x v="0"/>
    <x v="24"/>
    <x v="24"/>
    <m/>
    <m/>
    <m/>
  </r>
  <r>
    <n v="1104"/>
    <x v="6"/>
    <s v="Revenue"/>
    <s v="Line Item"/>
    <x v="0"/>
    <x v="25"/>
    <x v="25"/>
    <m/>
    <m/>
    <m/>
  </r>
  <r>
    <n v="1105"/>
    <x v="6"/>
    <s v="Revenue"/>
    <s v="Line Item"/>
    <x v="0"/>
    <x v="26"/>
    <x v="26"/>
    <m/>
    <m/>
    <m/>
  </r>
  <r>
    <n v="1106"/>
    <x v="6"/>
    <s v="Revenue"/>
    <s v="Line Item"/>
    <x v="0"/>
    <x v="27"/>
    <x v="27"/>
    <m/>
    <m/>
    <m/>
  </r>
  <r>
    <n v="1107"/>
    <x v="6"/>
    <s v="Revenue"/>
    <s v="Line Item"/>
    <x v="0"/>
    <x v="28"/>
    <x v="28"/>
    <m/>
    <n v="1285"/>
    <m/>
  </r>
  <r>
    <n v="1108"/>
    <x v="6"/>
    <s v="Revenue"/>
    <s v="Line Item"/>
    <x v="0"/>
    <x v="29"/>
    <x v="29"/>
    <m/>
    <m/>
    <m/>
  </r>
  <r>
    <n v="1109"/>
    <x v="6"/>
    <s v="Revenue"/>
    <s v="Line Item"/>
    <x v="0"/>
    <x v="30"/>
    <x v="30"/>
    <m/>
    <m/>
    <m/>
  </r>
  <r>
    <n v="1110"/>
    <x v="6"/>
    <s v="Revenue"/>
    <s v="Line Item"/>
    <x v="0"/>
    <x v="31"/>
    <x v="31"/>
    <m/>
    <m/>
    <m/>
  </r>
  <r>
    <n v="1111"/>
    <x v="6"/>
    <s v="Revenue"/>
    <s v="Line Item"/>
    <x v="0"/>
    <x v="32"/>
    <x v="32"/>
    <m/>
    <m/>
    <m/>
  </r>
  <r>
    <n v="1112"/>
    <x v="6"/>
    <s v="Revenue"/>
    <s v="Line Item"/>
    <x v="0"/>
    <x v="33"/>
    <x v="33"/>
    <m/>
    <m/>
    <m/>
  </r>
  <r>
    <n v="1113"/>
    <x v="6"/>
    <s v="Revenue"/>
    <s v="Line Item"/>
    <x v="0"/>
    <x v="34"/>
    <x v="34"/>
    <m/>
    <m/>
    <m/>
  </r>
  <r>
    <n v="1114"/>
    <x v="6"/>
    <s v="Revenue"/>
    <s v="Line Item"/>
    <x v="0"/>
    <x v="35"/>
    <x v="35"/>
    <m/>
    <m/>
    <m/>
  </r>
  <r>
    <n v="1115"/>
    <x v="6"/>
    <s v="Revenue"/>
    <s v="Line Item"/>
    <x v="0"/>
    <x v="36"/>
    <x v="36"/>
    <m/>
    <m/>
    <m/>
  </r>
  <r>
    <n v="1116"/>
    <x v="6"/>
    <s v="Revenue"/>
    <s v="Line Item"/>
    <x v="0"/>
    <x v="37"/>
    <x v="37"/>
    <m/>
    <m/>
    <m/>
  </r>
  <r>
    <n v="1117"/>
    <x v="6"/>
    <s v="Revenue"/>
    <s v="Line Item"/>
    <x v="0"/>
    <x v="38"/>
    <x v="38"/>
    <m/>
    <m/>
    <m/>
  </r>
  <r>
    <n v="1118"/>
    <x v="6"/>
    <s v="Revenue"/>
    <s v="Line Item"/>
    <x v="0"/>
    <x v="39"/>
    <x v="39"/>
    <m/>
    <m/>
    <m/>
  </r>
  <r>
    <n v="1119"/>
    <x v="6"/>
    <s v="Revenue"/>
    <s v="Line Item"/>
    <x v="0"/>
    <x v="40"/>
    <x v="40"/>
    <m/>
    <m/>
    <m/>
  </r>
  <r>
    <n v="1120"/>
    <x v="6"/>
    <s v="Revenue"/>
    <s v="Line Item"/>
    <x v="0"/>
    <x v="41"/>
    <x v="41"/>
    <m/>
    <m/>
    <m/>
  </r>
  <r>
    <n v="1121"/>
    <x v="6"/>
    <s v="Revenue"/>
    <s v="Total"/>
    <x v="0"/>
    <x v="42"/>
    <x v="42"/>
    <m/>
    <n v="105810"/>
    <m/>
  </r>
  <r>
    <n v="1122"/>
    <x v="6"/>
    <s v="Revenue"/>
    <s v="Line Item"/>
    <x v="0"/>
    <x v="43"/>
    <x v="43"/>
    <m/>
    <m/>
    <m/>
  </r>
  <r>
    <n v="1123"/>
    <x v="6"/>
    <s v="Revenue"/>
    <s v="Line Item"/>
    <x v="0"/>
    <x v="44"/>
    <x v="44"/>
    <m/>
    <m/>
    <m/>
  </r>
  <r>
    <n v="1124"/>
    <x v="6"/>
    <s v="Revenue"/>
    <s v="Line Item"/>
    <x v="0"/>
    <x v="45"/>
    <x v="45"/>
    <m/>
    <m/>
    <m/>
  </r>
  <r>
    <n v="1125"/>
    <x v="6"/>
    <s v="Revenue"/>
    <s v="Line Item"/>
    <x v="0"/>
    <x v="46"/>
    <x v="46"/>
    <m/>
    <m/>
    <m/>
  </r>
  <r>
    <n v="1126"/>
    <x v="6"/>
    <s v="Revenue"/>
    <s v="Line Item"/>
    <x v="0"/>
    <x v="47"/>
    <x v="47"/>
    <m/>
    <m/>
    <m/>
  </r>
  <r>
    <n v="1127"/>
    <x v="6"/>
    <s v="Revenue"/>
    <s v="Line Item"/>
    <x v="0"/>
    <x v="48"/>
    <x v="48"/>
    <m/>
    <m/>
    <m/>
  </r>
  <r>
    <n v="1128"/>
    <x v="6"/>
    <s v="Revenue"/>
    <s v="Line Item"/>
    <x v="0"/>
    <x v="49"/>
    <x v="49"/>
    <m/>
    <m/>
    <m/>
  </r>
  <r>
    <n v="1129"/>
    <x v="6"/>
    <s v="Revenue"/>
    <s v="Line Item"/>
    <x v="0"/>
    <x v="50"/>
    <x v="50"/>
    <m/>
    <m/>
    <m/>
  </r>
  <r>
    <n v="1130"/>
    <x v="6"/>
    <s v="Revenue"/>
    <s v="Line Item"/>
    <x v="0"/>
    <x v="51"/>
    <x v="51"/>
    <m/>
    <m/>
    <m/>
  </r>
  <r>
    <n v="1131"/>
    <x v="6"/>
    <s v="Revenue"/>
    <s v="Total"/>
    <x v="0"/>
    <x v="52"/>
    <x v="52"/>
    <m/>
    <n v="105810"/>
    <m/>
  </r>
  <r>
    <n v="1132"/>
    <x v="6"/>
    <s v="Salary Expense"/>
    <s v="Line Item"/>
    <x v="1"/>
    <x v="53"/>
    <x v="53"/>
    <n v="0.03"/>
    <n v="1210"/>
    <n v="40333.333333333336"/>
  </r>
  <r>
    <n v="1133"/>
    <x v="6"/>
    <s v="Salary Expense"/>
    <s v="Line Item"/>
    <x v="1"/>
    <x v="54"/>
    <x v="54"/>
    <n v="0.01"/>
    <n v="128"/>
    <n v="12800"/>
  </r>
  <r>
    <n v="1134"/>
    <x v="6"/>
    <s v="Salary Expense"/>
    <s v="Line Item"/>
    <x v="1"/>
    <x v="55"/>
    <x v="55"/>
    <m/>
    <m/>
    <m/>
  </r>
  <r>
    <n v="1135"/>
    <x v="6"/>
    <s v="Salary Expense"/>
    <s v="Line Item"/>
    <x v="1"/>
    <x v="56"/>
    <x v="56"/>
    <m/>
    <m/>
    <m/>
  </r>
  <r>
    <n v="1136"/>
    <x v="6"/>
    <s v="Salary Expense"/>
    <s v="Line Item"/>
    <x v="2"/>
    <x v="57"/>
    <x v="57"/>
    <m/>
    <m/>
    <m/>
  </r>
  <r>
    <n v="1137"/>
    <x v="6"/>
    <s v="Salary Expense"/>
    <s v="Line Item"/>
    <x v="2"/>
    <x v="58"/>
    <x v="58"/>
    <m/>
    <m/>
    <m/>
  </r>
  <r>
    <n v="1138"/>
    <x v="6"/>
    <s v="Salary Expense"/>
    <s v="Line Item"/>
    <x v="2"/>
    <x v="59"/>
    <x v="59"/>
    <m/>
    <m/>
    <m/>
  </r>
  <r>
    <n v="1139"/>
    <x v="6"/>
    <s v="Salary Expense"/>
    <s v="Line Item"/>
    <x v="2"/>
    <x v="60"/>
    <x v="60"/>
    <m/>
    <m/>
    <m/>
  </r>
  <r>
    <n v="1140"/>
    <x v="6"/>
    <s v="Salary Expense"/>
    <s v="Line Item"/>
    <x v="2"/>
    <x v="61"/>
    <x v="61"/>
    <m/>
    <m/>
    <m/>
  </r>
  <r>
    <n v="1141"/>
    <x v="6"/>
    <s v="Salary Expense"/>
    <s v="Line Item"/>
    <x v="2"/>
    <x v="62"/>
    <x v="62"/>
    <m/>
    <m/>
    <m/>
  </r>
  <r>
    <n v="1142"/>
    <x v="6"/>
    <s v="Salary Expense"/>
    <s v="Line Item"/>
    <x v="2"/>
    <x v="63"/>
    <x v="63"/>
    <m/>
    <m/>
    <m/>
  </r>
  <r>
    <n v="1143"/>
    <x v="6"/>
    <s v="Salary Expense"/>
    <s v="Line Item"/>
    <x v="2"/>
    <x v="64"/>
    <x v="64"/>
    <m/>
    <m/>
    <m/>
  </r>
  <r>
    <n v="1144"/>
    <x v="6"/>
    <s v="Salary Expense"/>
    <s v="Line Item"/>
    <x v="2"/>
    <x v="65"/>
    <x v="65"/>
    <m/>
    <m/>
    <m/>
  </r>
  <r>
    <n v="1145"/>
    <x v="6"/>
    <s v="Salary Expense"/>
    <s v="Line Item"/>
    <x v="2"/>
    <x v="66"/>
    <x v="66"/>
    <m/>
    <m/>
    <m/>
  </r>
  <r>
    <n v="1146"/>
    <x v="6"/>
    <s v="Salary Expense"/>
    <s v="Line Item"/>
    <x v="2"/>
    <x v="67"/>
    <x v="67"/>
    <m/>
    <m/>
    <m/>
  </r>
  <r>
    <n v="1147"/>
    <x v="6"/>
    <s v="Salary Expense"/>
    <s v="Line Item"/>
    <x v="2"/>
    <x v="68"/>
    <x v="68"/>
    <m/>
    <m/>
    <m/>
  </r>
  <r>
    <n v="1148"/>
    <x v="6"/>
    <s v="Salary Expense"/>
    <s v="Line Item"/>
    <x v="2"/>
    <x v="69"/>
    <x v="69"/>
    <m/>
    <m/>
    <m/>
  </r>
  <r>
    <n v="1149"/>
    <x v="6"/>
    <s v="Salary Expense"/>
    <s v="Line Item"/>
    <x v="2"/>
    <x v="70"/>
    <x v="70"/>
    <m/>
    <m/>
    <m/>
  </r>
  <r>
    <n v="1150"/>
    <x v="6"/>
    <s v="Salary Expense"/>
    <s v="Line Item"/>
    <x v="2"/>
    <x v="71"/>
    <x v="71"/>
    <m/>
    <m/>
    <m/>
  </r>
  <r>
    <n v="1151"/>
    <x v="6"/>
    <s v="Salary Expense"/>
    <s v="Line Item"/>
    <x v="2"/>
    <x v="72"/>
    <x v="72"/>
    <m/>
    <m/>
    <m/>
  </r>
  <r>
    <n v="1152"/>
    <x v="6"/>
    <s v="Salary Expense"/>
    <s v="Line Item"/>
    <x v="2"/>
    <x v="73"/>
    <x v="73"/>
    <m/>
    <m/>
    <m/>
  </r>
  <r>
    <n v="1153"/>
    <x v="6"/>
    <s v="Salary Expense"/>
    <s v="Line Item"/>
    <x v="2"/>
    <x v="74"/>
    <x v="74"/>
    <m/>
    <m/>
    <m/>
  </r>
  <r>
    <n v="1154"/>
    <x v="6"/>
    <s v="Salary Expense"/>
    <s v="Line Item"/>
    <x v="2"/>
    <x v="75"/>
    <x v="75"/>
    <m/>
    <m/>
    <m/>
  </r>
  <r>
    <n v="1155"/>
    <x v="6"/>
    <s v="Salary Expense"/>
    <s v="Line Item"/>
    <x v="2"/>
    <x v="76"/>
    <x v="76"/>
    <m/>
    <m/>
    <m/>
  </r>
  <r>
    <n v="1156"/>
    <x v="6"/>
    <s v="Salary Expense"/>
    <s v="Line Item"/>
    <x v="2"/>
    <x v="77"/>
    <x v="77"/>
    <m/>
    <m/>
    <m/>
  </r>
  <r>
    <n v="1157"/>
    <x v="6"/>
    <s v="Salary Expense"/>
    <s v="Line Item"/>
    <x v="2"/>
    <x v="78"/>
    <x v="78"/>
    <m/>
    <m/>
    <m/>
  </r>
  <r>
    <n v="1158"/>
    <x v="6"/>
    <s v="Salary Expense"/>
    <s v="Line Item"/>
    <x v="2"/>
    <x v="79"/>
    <x v="79"/>
    <m/>
    <m/>
    <m/>
  </r>
  <r>
    <n v="1159"/>
    <x v="6"/>
    <s v="Salary Expense"/>
    <s v="Line Item"/>
    <x v="2"/>
    <x v="80"/>
    <x v="80"/>
    <m/>
    <m/>
    <m/>
  </r>
  <r>
    <n v="1160"/>
    <x v="6"/>
    <s v="Salary Expense"/>
    <s v="Line Item"/>
    <x v="2"/>
    <x v="81"/>
    <x v="81"/>
    <m/>
    <m/>
    <m/>
  </r>
  <r>
    <n v="1161"/>
    <x v="6"/>
    <s v="Salary Expense"/>
    <s v="Line Item"/>
    <x v="2"/>
    <x v="82"/>
    <x v="82"/>
    <n v="1.56"/>
    <n v="53655"/>
    <n v="34394.230769230766"/>
  </r>
  <r>
    <n v="1162"/>
    <x v="6"/>
    <s v="Salary Expense"/>
    <s v="Line Item"/>
    <x v="2"/>
    <x v="83"/>
    <x v="83"/>
    <m/>
    <m/>
    <m/>
  </r>
  <r>
    <n v="1163"/>
    <x v="6"/>
    <s v="Salary Expense"/>
    <s v="Line Item"/>
    <x v="2"/>
    <x v="84"/>
    <x v="84"/>
    <m/>
    <m/>
    <m/>
  </r>
  <r>
    <n v="1164"/>
    <x v="6"/>
    <s v="Salary Expense"/>
    <s v="Line Item"/>
    <x v="2"/>
    <x v="85"/>
    <x v="85"/>
    <m/>
    <m/>
    <m/>
  </r>
  <r>
    <n v="1165"/>
    <x v="6"/>
    <s v="Salary Expense"/>
    <s v="Line Item"/>
    <x v="2"/>
    <x v="86"/>
    <x v="86"/>
    <m/>
    <m/>
    <m/>
  </r>
  <r>
    <n v="1166"/>
    <x v="6"/>
    <s v="Salary Expense"/>
    <s v="Line Item"/>
    <x v="3"/>
    <x v="87"/>
    <x v="87"/>
    <m/>
    <m/>
    <m/>
  </r>
  <r>
    <n v="1167"/>
    <x v="6"/>
    <s v="Salary Expense"/>
    <s v="Line Item"/>
    <x v="3"/>
    <x v="88"/>
    <x v="88"/>
    <m/>
    <m/>
    <m/>
  </r>
  <r>
    <n v="1168"/>
    <x v="6"/>
    <s v="Salary Expense"/>
    <s v="Line Item"/>
    <x v="3"/>
    <x v="89"/>
    <x v="89"/>
    <m/>
    <m/>
    <m/>
  </r>
  <r>
    <n v="1169"/>
    <x v="6"/>
    <s v="Salary Expense"/>
    <s v="Line Item"/>
    <x v="0"/>
    <x v="90"/>
    <x v="90"/>
    <s v="XXXXXX"/>
    <m/>
    <m/>
  </r>
  <r>
    <n v="1170"/>
    <x v="6"/>
    <s v="Salary Expense"/>
    <s v="Total"/>
    <x v="0"/>
    <x v="91"/>
    <x v="91"/>
    <n v="1.6"/>
    <n v="54993"/>
    <n v="34370.625"/>
  </r>
  <r>
    <n v="1171"/>
    <x v="6"/>
    <s v="Expense"/>
    <s v="Total"/>
    <x v="0"/>
    <x v="92"/>
    <x v="92"/>
    <m/>
    <n v="54993"/>
    <m/>
  </r>
  <r>
    <n v="1172"/>
    <x v="6"/>
    <s v="Expense"/>
    <s v="Line Item"/>
    <x v="0"/>
    <x v="93"/>
    <x v="93"/>
    <m/>
    <m/>
    <m/>
  </r>
  <r>
    <n v="1173"/>
    <x v="6"/>
    <s v="Expense"/>
    <s v="Line Item"/>
    <x v="0"/>
    <x v="94"/>
    <x v="94"/>
    <m/>
    <m/>
    <m/>
  </r>
  <r>
    <n v="1174"/>
    <x v="6"/>
    <s v="Expense"/>
    <s v="Line Item"/>
    <x v="0"/>
    <x v="95"/>
    <x v="95"/>
    <m/>
    <m/>
    <m/>
  </r>
  <r>
    <n v="1175"/>
    <x v="6"/>
    <s v="Expense"/>
    <s v="Line Item"/>
    <x v="0"/>
    <x v="96"/>
    <x v="96"/>
    <m/>
    <m/>
    <m/>
  </r>
  <r>
    <n v="1176"/>
    <x v="6"/>
    <s v="Expense"/>
    <s v="Total"/>
    <x v="0"/>
    <x v="97"/>
    <x v="97"/>
    <m/>
    <m/>
    <m/>
  </r>
  <r>
    <n v="1177"/>
    <x v="6"/>
    <s v="Expense"/>
    <s v="Line Item"/>
    <x v="0"/>
    <x v="98"/>
    <x v="98"/>
    <m/>
    <m/>
    <m/>
  </r>
  <r>
    <n v="1178"/>
    <x v="6"/>
    <s v="Expense"/>
    <s v="Total"/>
    <x v="0"/>
    <x v="99"/>
    <x v="99"/>
    <m/>
    <n v="54993"/>
    <m/>
  </r>
  <r>
    <n v="1179"/>
    <x v="6"/>
    <s v="Expense"/>
    <s v="Line Item"/>
    <x v="0"/>
    <x v="100"/>
    <x v="100"/>
    <m/>
    <n v="6599"/>
    <m/>
  </r>
  <r>
    <n v="1180"/>
    <x v="6"/>
    <s v="Expense"/>
    <s v="Line Item"/>
    <x v="0"/>
    <x v="101"/>
    <x v="101"/>
    <m/>
    <n v="11313"/>
    <m/>
  </r>
  <r>
    <n v="1181"/>
    <x v="6"/>
    <s v="Expense"/>
    <s v="Line Item"/>
    <x v="0"/>
    <x v="102"/>
    <x v="102"/>
    <m/>
    <m/>
    <m/>
  </r>
  <r>
    <n v="1182"/>
    <x v="6"/>
    <s v="Expense"/>
    <s v="Total"/>
    <x v="0"/>
    <x v="103"/>
    <x v="103"/>
    <m/>
    <n v="72905"/>
    <m/>
  </r>
  <r>
    <n v="1183"/>
    <x v="6"/>
    <s v="Expense"/>
    <s v="Line Item"/>
    <x v="0"/>
    <x v="104"/>
    <x v="104"/>
    <m/>
    <m/>
    <m/>
  </r>
  <r>
    <n v="1184"/>
    <x v="6"/>
    <s v="Expense"/>
    <s v="Line Item"/>
    <x v="0"/>
    <x v="105"/>
    <x v="105"/>
    <m/>
    <m/>
    <m/>
  </r>
  <r>
    <n v="1185"/>
    <x v="6"/>
    <s v="Expense"/>
    <s v="Line Item"/>
    <x v="0"/>
    <x v="106"/>
    <x v="106"/>
    <m/>
    <n v="340"/>
    <m/>
  </r>
  <r>
    <n v="1186"/>
    <x v="6"/>
    <s v="Expense"/>
    <s v="Line Item"/>
    <x v="0"/>
    <x v="107"/>
    <x v="107"/>
    <m/>
    <m/>
    <m/>
  </r>
  <r>
    <n v="1187"/>
    <x v="6"/>
    <s v="Expense"/>
    <s v="Total"/>
    <x v="0"/>
    <x v="108"/>
    <x v="108"/>
    <m/>
    <n v="340"/>
    <m/>
  </r>
  <r>
    <n v="1188"/>
    <x v="6"/>
    <s v="Expense"/>
    <s v="Line Item"/>
    <x v="0"/>
    <x v="109"/>
    <x v="109"/>
    <m/>
    <m/>
    <m/>
  </r>
  <r>
    <n v="1189"/>
    <x v="6"/>
    <s v="Expense"/>
    <s v="Line Item"/>
    <x v="0"/>
    <x v="110"/>
    <x v="110"/>
    <m/>
    <m/>
    <m/>
  </r>
  <r>
    <n v="1190"/>
    <x v="6"/>
    <s v="Expense"/>
    <s v="Line Item"/>
    <x v="0"/>
    <x v="111"/>
    <x v="111"/>
    <m/>
    <m/>
    <m/>
  </r>
  <r>
    <n v="1191"/>
    <x v="6"/>
    <s v="Expense"/>
    <s v="Line Item"/>
    <x v="0"/>
    <x v="112"/>
    <x v="112"/>
    <m/>
    <m/>
    <m/>
  </r>
  <r>
    <n v="1192"/>
    <x v="6"/>
    <s v="Expense"/>
    <s v="Line Item"/>
    <x v="0"/>
    <x v="113"/>
    <x v="113"/>
    <m/>
    <n v="200"/>
    <m/>
  </r>
  <r>
    <n v="1193"/>
    <x v="6"/>
    <s v="Expense"/>
    <s v="Line Item"/>
    <x v="0"/>
    <x v="114"/>
    <x v="114"/>
    <m/>
    <n v="5903"/>
    <m/>
  </r>
  <r>
    <n v="1194"/>
    <x v="6"/>
    <s v="Expense"/>
    <s v="Line Item"/>
    <x v="0"/>
    <x v="115"/>
    <x v="115"/>
    <m/>
    <m/>
    <m/>
  </r>
  <r>
    <n v="1195"/>
    <x v="6"/>
    <s v="Expense"/>
    <s v="Line Item"/>
    <x v="0"/>
    <x v="116"/>
    <x v="116"/>
    <m/>
    <m/>
    <m/>
  </r>
  <r>
    <n v="1196"/>
    <x v="6"/>
    <s v="Expense"/>
    <s v="Line Item"/>
    <x v="0"/>
    <x v="117"/>
    <x v="117"/>
    <m/>
    <n v="23"/>
    <m/>
  </r>
  <r>
    <n v="1197"/>
    <x v="6"/>
    <s v="Expense"/>
    <s v="Line Item"/>
    <x v="0"/>
    <x v="118"/>
    <x v="118"/>
    <m/>
    <m/>
    <m/>
  </r>
  <r>
    <n v="1198"/>
    <x v="6"/>
    <s v="Expense"/>
    <s v="Line Item"/>
    <x v="0"/>
    <x v="119"/>
    <x v="119"/>
    <m/>
    <m/>
    <m/>
  </r>
  <r>
    <n v="1199"/>
    <x v="6"/>
    <s v="Expense"/>
    <s v="Line Item"/>
    <x v="0"/>
    <x v="120"/>
    <x v="120"/>
    <m/>
    <m/>
    <m/>
  </r>
  <r>
    <n v="1200"/>
    <x v="6"/>
    <s v="Expense"/>
    <s v="Line Item"/>
    <x v="0"/>
    <x v="121"/>
    <x v="121"/>
    <m/>
    <m/>
    <m/>
  </r>
  <r>
    <n v="1201"/>
    <x v="6"/>
    <s v="Expense"/>
    <s v="Line Item"/>
    <x v="0"/>
    <x v="122"/>
    <x v="122"/>
    <m/>
    <m/>
    <m/>
  </r>
  <r>
    <n v="1202"/>
    <x v="6"/>
    <s v="Expense"/>
    <s v="Line Item"/>
    <x v="0"/>
    <x v="123"/>
    <x v="123"/>
    <m/>
    <m/>
    <m/>
  </r>
  <r>
    <n v="1203"/>
    <x v="6"/>
    <s v="Expense"/>
    <s v="Line Item"/>
    <x v="0"/>
    <x v="124"/>
    <x v="124"/>
    <m/>
    <m/>
    <m/>
  </r>
  <r>
    <n v="1204"/>
    <x v="6"/>
    <s v="Expense"/>
    <s v="Line Item"/>
    <x v="0"/>
    <x v="125"/>
    <x v="125"/>
    <m/>
    <m/>
    <m/>
  </r>
  <r>
    <n v="1205"/>
    <x v="6"/>
    <s v="Expense"/>
    <s v="Line Item"/>
    <x v="0"/>
    <x v="126"/>
    <x v="126"/>
    <m/>
    <m/>
    <m/>
  </r>
  <r>
    <n v="1206"/>
    <x v="6"/>
    <s v="Expense"/>
    <s v="Total"/>
    <x v="0"/>
    <x v="127"/>
    <x v="127"/>
    <m/>
    <n v="6126"/>
    <m/>
  </r>
  <r>
    <n v="1207"/>
    <x v="6"/>
    <s v="Expense"/>
    <s v="Line Item"/>
    <x v="0"/>
    <x v="128"/>
    <x v="128"/>
    <m/>
    <m/>
    <m/>
  </r>
  <r>
    <n v="1208"/>
    <x v="6"/>
    <s v="Expense"/>
    <s v="Line Item"/>
    <x v="0"/>
    <x v="129"/>
    <x v="129"/>
    <m/>
    <m/>
    <m/>
  </r>
  <r>
    <n v="1209"/>
    <x v="6"/>
    <s v="Expense"/>
    <s v="Line Item"/>
    <x v="0"/>
    <x v="130"/>
    <x v="130"/>
    <m/>
    <m/>
    <m/>
  </r>
  <r>
    <n v="1210"/>
    <x v="6"/>
    <s v="Expense"/>
    <s v="Line Item"/>
    <x v="0"/>
    <x v="131"/>
    <x v="131"/>
    <m/>
    <n v="1222"/>
    <m/>
  </r>
  <r>
    <n v="1211"/>
    <x v="6"/>
    <s v="Expense"/>
    <s v="Line Item"/>
    <x v="0"/>
    <x v="132"/>
    <x v="132"/>
    <m/>
    <m/>
    <m/>
  </r>
  <r>
    <n v="1212"/>
    <x v="6"/>
    <s v="Expense"/>
    <s v="Line Item"/>
    <x v="0"/>
    <x v="133"/>
    <x v="133"/>
    <m/>
    <m/>
    <m/>
  </r>
  <r>
    <n v="1213"/>
    <x v="6"/>
    <s v="Expense"/>
    <s v="Total"/>
    <x v="0"/>
    <x v="134"/>
    <x v="134"/>
    <m/>
    <n v="1222"/>
    <m/>
  </r>
  <r>
    <n v="1214"/>
    <x v="6"/>
    <s v="Expense"/>
    <s v="Line Item"/>
    <x v="0"/>
    <x v="135"/>
    <x v="135"/>
    <m/>
    <n v="7342"/>
    <m/>
  </r>
  <r>
    <n v="1215"/>
    <x v="6"/>
    <s v="Expense"/>
    <s v="Total"/>
    <x v="0"/>
    <x v="136"/>
    <x v="136"/>
    <m/>
    <n v="87935"/>
    <m/>
  </r>
  <r>
    <n v="1216"/>
    <x v="6"/>
    <s v="Expense"/>
    <s v="Line Item"/>
    <x v="0"/>
    <x v="137"/>
    <x v="137"/>
    <m/>
    <m/>
    <m/>
  </r>
  <r>
    <n v="1217"/>
    <x v="6"/>
    <s v="Expense"/>
    <s v="Line Item"/>
    <x v="0"/>
    <x v="138"/>
    <x v="138"/>
    <m/>
    <m/>
    <m/>
  </r>
  <r>
    <n v="1218"/>
    <x v="6"/>
    <s v="Expense"/>
    <s v="Total"/>
    <x v="0"/>
    <x v="139"/>
    <x v="139"/>
    <m/>
    <n v="87935"/>
    <m/>
  </r>
  <r>
    <n v="1219"/>
    <x v="6"/>
    <s v="Expense"/>
    <s v="Total"/>
    <x v="0"/>
    <x v="140"/>
    <x v="140"/>
    <m/>
    <n v="105810"/>
    <m/>
  </r>
  <r>
    <n v="1220"/>
    <x v="6"/>
    <s v="Expense"/>
    <s v="Line Item"/>
    <x v="0"/>
    <x v="141"/>
    <x v="141"/>
    <m/>
    <n v="17875"/>
    <m/>
  </r>
  <r>
    <n v="1221"/>
    <x v="6"/>
    <s v="Non-Reimbursable"/>
    <s v="Line Item"/>
    <x v="0"/>
    <x v="142"/>
    <x v="142"/>
    <m/>
    <m/>
    <m/>
  </r>
  <r>
    <n v="1222"/>
    <x v="6"/>
    <s v="Non-Reimbursable"/>
    <s v="Line Item"/>
    <x v="0"/>
    <x v="143"/>
    <x v="143"/>
    <m/>
    <m/>
    <m/>
  </r>
  <r>
    <n v="1223"/>
    <x v="6"/>
    <s v="Non-Reimbursable"/>
    <s v="Line Item"/>
    <x v="0"/>
    <x v="144"/>
    <x v="144"/>
    <m/>
    <m/>
    <m/>
  </r>
  <r>
    <n v="1224"/>
    <x v="6"/>
    <s v="Non-Reimbursable"/>
    <s v="Line Item"/>
    <x v="0"/>
    <x v="145"/>
    <x v="145"/>
    <m/>
    <m/>
    <m/>
  </r>
  <r>
    <n v="1225"/>
    <x v="6"/>
    <s v="Non-Reimbursable"/>
    <s v="Line Item"/>
    <x v="0"/>
    <x v="146"/>
    <x v="146"/>
    <m/>
    <m/>
    <m/>
  </r>
  <r>
    <n v="1226"/>
    <x v="6"/>
    <s v="Non-Reimbursable"/>
    <s v="Line Item"/>
    <x v="0"/>
    <x v="147"/>
    <x v="147"/>
    <m/>
    <m/>
    <m/>
  </r>
  <r>
    <n v="1227"/>
    <x v="6"/>
    <s v="Non-Reimbursable"/>
    <s v="Line Item"/>
    <x v="0"/>
    <x v="148"/>
    <x v="148"/>
    <m/>
    <m/>
    <m/>
  </r>
  <r>
    <n v="1228"/>
    <x v="6"/>
    <s v="Non-Reimbursable"/>
    <s v="Total"/>
    <x v="0"/>
    <x v="149"/>
    <x v="149"/>
    <m/>
    <m/>
    <m/>
  </r>
  <r>
    <n v="1229"/>
    <x v="6"/>
    <s v="Non-Reimbursable"/>
    <s v="Total"/>
    <x v="0"/>
    <x v="150"/>
    <x v="150"/>
    <m/>
    <m/>
    <m/>
  </r>
  <r>
    <n v="1230"/>
    <x v="6"/>
    <s v="Non-Reimbursable"/>
    <s v="Line Item"/>
    <x v="0"/>
    <x v="151"/>
    <x v="151"/>
    <m/>
    <m/>
    <m/>
  </r>
  <r>
    <n v="1231"/>
    <x v="6"/>
    <s v="Non-Reimbursable"/>
    <s v="Line Item"/>
    <x v="0"/>
    <x v="152"/>
    <x v="152"/>
    <m/>
    <m/>
    <m/>
  </r>
  <r>
    <n v="1232"/>
    <x v="6"/>
    <s v="Non-Reimbursable"/>
    <s v="Line Item"/>
    <x v="0"/>
    <x v="153"/>
    <x v="153"/>
    <m/>
    <m/>
    <m/>
  </r>
  <r>
    <n v="1233"/>
    <x v="7"/>
    <s v="Revenue"/>
    <s v="Line Item"/>
    <x v="0"/>
    <x v="0"/>
    <x v="0"/>
    <m/>
    <m/>
    <m/>
  </r>
  <r>
    <n v="1234"/>
    <x v="7"/>
    <s v="Revenue"/>
    <s v="Line Item"/>
    <x v="0"/>
    <x v="1"/>
    <x v="1"/>
    <m/>
    <m/>
    <m/>
  </r>
  <r>
    <n v="1235"/>
    <x v="7"/>
    <s v="Revenue"/>
    <s v="Line Item"/>
    <x v="0"/>
    <x v="2"/>
    <x v="2"/>
    <m/>
    <m/>
    <m/>
  </r>
  <r>
    <n v="1236"/>
    <x v="7"/>
    <s v="Revenue"/>
    <s v="Total"/>
    <x v="0"/>
    <x v="3"/>
    <x v="3"/>
    <m/>
    <n v="0"/>
    <m/>
  </r>
  <r>
    <n v="1237"/>
    <x v="7"/>
    <s v="Revenue"/>
    <s v="Line Item"/>
    <x v="0"/>
    <x v="4"/>
    <x v="4"/>
    <m/>
    <m/>
    <m/>
  </r>
  <r>
    <n v="1238"/>
    <x v="7"/>
    <s v="Revenue"/>
    <s v="Line Item"/>
    <x v="0"/>
    <x v="5"/>
    <x v="5"/>
    <m/>
    <m/>
    <m/>
  </r>
  <r>
    <n v="1239"/>
    <x v="7"/>
    <s v="Revenue"/>
    <s v="Total"/>
    <x v="0"/>
    <x v="6"/>
    <x v="6"/>
    <m/>
    <n v="0"/>
    <m/>
  </r>
  <r>
    <n v="1240"/>
    <x v="7"/>
    <s v="Revenue"/>
    <s v="Line Item"/>
    <x v="0"/>
    <x v="7"/>
    <x v="7"/>
    <m/>
    <m/>
    <m/>
  </r>
  <r>
    <n v="1241"/>
    <x v="7"/>
    <s v="Revenue"/>
    <s v="Line Item"/>
    <x v="0"/>
    <x v="8"/>
    <x v="8"/>
    <m/>
    <m/>
    <m/>
  </r>
  <r>
    <n v="1242"/>
    <x v="7"/>
    <s v="Revenue"/>
    <s v="Line Item"/>
    <x v="0"/>
    <x v="9"/>
    <x v="9"/>
    <m/>
    <m/>
    <m/>
  </r>
  <r>
    <n v="1243"/>
    <x v="7"/>
    <s v="Revenue"/>
    <s v="Line Item"/>
    <x v="0"/>
    <x v="10"/>
    <x v="10"/>
    <m/>
    <n v="96459"/>
    <m/>
  </r>
  <r>
    <n v="1244"/>
    <x v="7"/>
    <s v="Revenue"/>
    <s v="Line Item"/>
    <x v="0"/>
    <x v="11"/>
    <x v="11"/>
    <m/>
    <m/>
    <m/>
  </r>
  <r>
    <n v="1245"/>
    <x v="7"/>
    <s v="Revenue"/>
    <s v="Line Item"/>
    <x v="0"/>
    <x v="12"/>
    <x v="12"/>
    <m/>
    <m/>
    <m/>
  </r>
  <r>
    <n v="1246"/>
    <x v="7"/>
    <s v="Revenue"/>
    <s v="Line Item"/>
    <x v="0"/>
    <x v="13"/>
    <x v="13"/>
    <m/>
    <m/>
    <m/>
  </r>
  <r>
    <n v="1247"/>
    <x v="7"/>
    <s v="Revenue"/>
    <s v="Line Item"/>
    <x v="0"/>
    <x v="14"/>
    <x v="14"/>
    <m/>
    <m/>
    <m/>
  </r>
  <r>
    <n v="1248"/>
    <x v="7"/>
    <s v="Revenue"/>
    <s v="Line Item"/>
    <x v="0"/>
    <x v="15"/>
    <x v="15"/>
    <m/>
    <m/>
    <m/>
  </r>
  <r>
    <n v="1249"/>
    <x v="7"/>
    <s v="Revenue"/>
    <s v="Line Item"/>
    <x v="0"/>
    <x v="16"/>
    <x v="16"/>
    <m/>
    <m/>
    <m/>
  </r>
  <r>
    <n v="1250"/>
    <x v="7"/>
    <s v="Revenue"/>
    <s v="Line Item"/>
    <x v="0"/>
    <x v="17"/>
    <x v="17"/>
    <m/>
    <m/>
    <m/>
  </r>
  <r>
    <n v="1251"/>
    <x v="7"/>
    <s v="Revenue"/>
    <s v="Line Item"/>
    <x v="0"/>
    <x v="18"/>
    <x v="18"/>
    <m/>
    <m/>
    <m/>
  </r>
  <r>
    <n v="1252"/>
    <x v="7"/>
    <s v="Revenue"/>
    <s v="Line Item"/>
    <x v="0"/>
    <x v="19"/>
    <x v="19"/>
    <m/>
    <m/>
    <m/>
  </r>
  <r>
    <n v="1253"/>
    <x v="7"/>
    <s v="Revenue"/>
    <s v="Line Item"/>
    <x v="0"/>
    <x v="20"/>
    <x v="20"/>
    <m/>
    <m/>
    <m/>
  </r>
  <r>
    <n v="1254"/>
    <x v="7"/>
    <s v="Revenue"/>
    <s v="Line Item"/>
    <x v="0"/>
    <x v="21"/>
    <x v="21"/>
    <m/>
    <m/>
    <m/>
  </r>
  <r>
    <n v="1255"/>
    <x v="7"/>
    <s v="Revenue"/>
    <s v="Line Item"/>
    <x v="0"/>
    <x v="22"/>
    <x v="22"/>
    <m/>
    <m/>
    <m/>
  </r>
  <r>
    <n v="1256"/>
    <x v="7"/>
    <s v="Revenue"/>
    <s v="Line Item"/>
    <x v="0"/>
    <x v="23"/>
    <x v="23"/>
    <m/>
    <m/>
    <m/>
  </r>
  <r>
    <n v="1257"/>
    <x v="7"/>
    <s v="Revenue"/>
    <s v="Line Item"/>
    <x v="0"/>
    <x v="24"/>
    <x v="24"/>
    <m/>
    <m/>
    <m/>
  </r>
  <r>
    <n v="1258"/>
    <x v="7"/>
    <s v="Revenue"/>
    <s v="Line Item"/>
    <x v="0"/>
    <x v="25"/>
    <x v="25"/>
    <m/>
    <m/>
    <m/>
  </r>
  <r>
    <n v="1259"/>
    <x v="7"/>
    <s v="Revenue"/>
    <s v="Line Item"/>
    <x v="0"/>
    <x v="26"/>
    <x v="26"/>
    <m/>
    <m/>
    <m/>
  </r>
  <r>
    <n v="1260"/>
    <x v="7"/>
    <s v="Revenue"/>
    <s v="Line Item"/>
    <x v="0"/>
    <x v="27"/>
    <x v="27"/>
    <m/>
    <m/>
    <m/>
  </r>
  <r>
    <n v="1261"/>
    <x v="7"/>
    <s v="Revenue"/>
    <s v="Line Item"/>
    <x v="0"/>
    <x v="28"/>
    <x v="28"/>
    <m/>
    <n v="1229"/>
    <m/>
  </r>
  <r>
    <n v="1262"/>
    <x v="7"/>
    <s v="Revenue"/>
    <s v="Line Item"/>
    <x v="0"/>
    <x v="29"/>
    <x v="29"/>
    <m/>
    <m/>
    <m/>
  </r>
  <r>
    <n v="1263"/>
    <x v="7"/>
    <s v="Revenue"/>
    <s v="Line Item"/>
    <x v="0"/>
    <x v="30"/>
    <x v="30"/>
    <m/>
    <m/>
    <m/>
  </r>
  <r>
    <n v="1264"/>
    <x v="7"/>
    <s v="Revenue"/>
    <s v="Line Item"/>
    <x v="0"/>
    <x v="31"/>
    <x v="31"/>
    <m/>
    <m/>
    <m/>
  </r>
  <r>
    <n v="1265"/>
    <x v="7"/>
    <s v="Revenue"/>
    <s v="Line Item"/>
    <x v="0"/>
    <x v="32"/>
    <x v="32"/>
    <m/>
    <m/>
    <m/>
  </r>
  <r>
    <n v="1266"/>
    <x v="7"/>
    <s v="Revenue"/>
    <s v="Line Item"/>
    <x v="0"/>
    <x v="33"/>
    <x v="33"/>
    <m/>
    <m/>
    <m/>
  </r>
  <r>
    <n v="1267"/>
    <x v="7"/>
    <s v="Revenue"/>
    <s v="Line Item"/>
    <x v="0"/>
    <x v="34"/>
    <x v="34"/>
    <m/>
    <m/>
    <m/>
  </r>
  <r>
    <n v="1268"/>
    <x v="7"/>
    <s v="Revenue"/>
    <s v="Line Item"/>
    <x v="0"/>
    <x v="35"/>
    <x v="35"/>
    <m/>
    <m/>
    <m/>
  </r>
  <r>
    <n v="1269"/>
    <x v="7"/>
    <s v="Revenue"/>
    <s v="Line Item"/>
    <x v="0"/>
    <x v="36"/>
    <x v="36"/>
    <m/>
    <m/>
    <m/>
  </r>
  <r>
    <n v="1270"/>
    <x v="7"/>
    <s v="Revenue"/>
    <s v="Line Item"/>
    <x v="0"/>
    <x v="37"/>
    <x v="37"/>
    <m/>
    <m/>
    <m/>
  </r>
  <r>
    <n v="1271"/>
    <x v="7"/>
    <s v="Revenue"/>
    <s v="Line Item"/>
    <x v="0"/>
    <x v="38"/>
    <x v="38"/>
    <m/>
    <m/>
    <m/>
  </r>
  <r>
    <n v="1272"/>
    <x v="7"/>
    <s v="Revenue"/>
    <s v="Line Item"/>
    <x v="0"/>
    <x v="39"/>
    <x v="39"/>
    <m/>
    <m/>
    <m/>
  </r>
  <r>
    <n v="1273"/>
    <x v="7"/>
    <s v="Revenue"/>
    <s v="Line Item"/>
    <x v="0"/>
    <x v="40"/>
    <x v="40"/>
    <m/>
    <m/>
    <m/>
  </r>
  <r>
    <n v="1274"/>
    <x v="7"/>
    <s v="Revenue"/>
    <s v="Line Item"/>
    <x v="0"/>
    <x v="41"/>
    <x v="41"/>
    <m/>
    <m/>
    <m/>
  </r>
  <r>
    <n v="1275"/>
    <x v="7"/>
    <s v="Revenue"/>
    <s v="Total"/>
    <x v="0"/>
    <x v="42"/>
    <x v="42"/>
    <m/>
    <n v="97688"/>
    <m/>
  </r>
  <r>
    <n v="1276"/>
    <x v="7"/>
    <s v="Revenue"/>
    <s v="Line Item"/>
    <x v="0"/>
    <x v="43"/>
    <x v="43"/>
    <m/>
    <m/>
    <m/>
  </r>
  <r>
    <n v="1277"/>
    <x v="7"/>
    <s v="Revenue"/>
    <s v="Line Item"/>
    <x v="0"/>
    <x v="44"/>
    <x v="44"/>
    <m/>
    <m/>
    <m/>
  </r>
  <r>
    <n v="1278"/>
    <x v="7"/>
    <s v="Revenue"/>
    <s v="Line Item"/>
    <x v="0"/>
    <x v="45"/>
    <x v="45"/>
    <m/>
    <m/>
    <m/>
  </r>
  <r>
    <n v="1279"/>
    <x v="7"/>
    <s v="Revenue"/>
    <s v="Line Item"/>
    <x v="0"/>
    <x v="46"/>
    <x v="46"/>
    <m/>
    <m/>
    <m/>
  </r>
  <r>
    <n v="1280"/>
    <x v="7"/>
    <s v="Revenue"/>
    <s v="Line Item"/>
    <x v="0"/>
    <x v="47"/>
    <x v="47"/>
    <m/>
    <m/>
    <m/>
  </r>
  <r>
    <n v="1281"/>
    <x v="7"/>
    <s v="Revenue"/>
    <s v="Line Item"/>
    <x v="0"/>
    <x v="48"/>
    <x v="48"/>
    <m/>
    <m/>
    <m/>
  </r>
  <r>
    <n v="1282"/>
    <x v="7"/>
    <s v="Revenue"/>
    <s v="Line Item"/>
    <x v="0"/>
    <x v="49"/>
    <x v="49"/>
    <m/>
    <m/>
    <m/>
  </r>
  <r>
    <n v="1283"/>
    <x v="7"/>
    <s v="Revenue"/>
    <s v="Line Item"/>
    <x v="0"/>
    <x v="50"/>
    <x v="50"/>
    <m/>
    <m/>
    <m/>
  </r>
  <r>
    <n v="1284"/>
    <x v="7"/>
    <s v="Revenue"/>
    <s v="Line Item"/>
    <x v="0"/>
    <x v="51"/>
    <x v="51"/>
    <m/>
    <m/>
    <m/>
  </r>
  <r>
    <n v="1285"/>
    <x v="7"/>
    <s v="Revenue"/>
    <s v="Total"/>
    <x v="0"/>
    <x v="52"/>
    <x v="52"/>
    <m/>
    <n v="97688"/>
    <m/>
  </r>
  <r>
    <n v="1286"/>
    <x v="7"/>
    <s v="Salary Expense"/>
    <s v="Line Item"/>
    <x v="1"/>
    <x v="53"/>
    <x v="53"/>
    <m/>
    <m/>
    <m/>
  </r>
  <r>
    <n v="1287"/>
    <x v="7"/>
    <s v="Salary Expense"/>
    <s v="Line Item"/>
    <x v="1"/>
    <x v="54"/>
    <x v="54"/>
    <m/>
    <m/>
    <m/>
  </r>
  <r>
    <n v="1288"/>
    <x v="7"/>
    <s v="Salary Expense"/>
    <s v="Line Item"/>
    <x v="1"/>
    <x v="55"/>
    <x v="55"/>
    <m/>
    <m/>
    <m/>
  </r>
  <r>
    <n v="1289"/>
    <x v="7"/>
    <s v="Salary Expense"/>
    <s v="Line Item"/>
    <x v="1"/>
    <x v="56"/>
    <x v="56"/>
    <m/>
    <m/>
    <m/>
  </r>
  <r>
    <n v="1290"/>
    <x v="7"/>
    <s v="Salary Expense"/>
    <s v="Line Item"/>
    <x v="2"/>
    <x v="57"/>
    <x v="57"/>
    <m/>
    <m/>
    <m/>
  </r>
  <r>
    <n v="1291"/>
    <x v="7"/>
    <s v="Salary Expense"/>
    <s v="Line Item"/>
    <x v="2"/>
    <x v="58"/>
    <x v="58"/>
    <m/>
    <m/>
    <m/>
  </r>
  <r>
    <n v="1292"/>
    <x v="7"/>
    <s v="Salary Expense"/>
    <s v="Line Item"/>
    <x v="2"/>
    <x v="59"/>
    <x v="59"/>
    <m/>
    <m/>
    <m/>
  </r>
  <r>
    <n v="1293"/>
    <x v="7"/>
    <s v="Salary Expense"/>
    <s v="Line Item"/>
    <x v="2"/>
    <x v="60"/>
    <x v="60"/>
    <m/>
    <m/>
    <m/>
  </r>
  <r>
    <n v="1294"/>
    <x v="7"/>
    <s v="Salary Expense"/>
    <s v="Line Item"/>
    <x v="2"/>
    <x v="61"/>
    <x v="61"/>
    <m/>
    <m/>
    <m/>
  </r>
  <r>
    <n v="1295"/>
    <x v="7"/>
    <s v="Salary Expense"/>
    <s v="Line Item"/>
    <x v="2"/>
    <x v="62"/>
    <x v="62"/>
    <m/>
    <m/>
    <m/>
  </r>
  <r>
    <n v="1296"/>
    <x v="7"/>
    <s v="Salary Expense"/>
    <s v="Line Item"/>
    <x v="2"/>
    <x v="63"/>
    <x v="63"/>
    <m/>
    <m/>
    <m/>
  </r>
  <r>
    <n v="1297"/>
    <x v="7"/>
    <s v="Salary Expense"/>
    <s v="Line Item"/>
    <x v="2"/>
    <x v="64"/>
    <x v="64"/>
    <m/>
    <m/>
    <m/>
  </r>
  <r>
    <n v="1298"/>
    <x v="7"/>
    <s v="Salary Expense"/>
    <s v="Line Item"/>
    <x v="2"/>
    <x v="65"/>
    <x v="65"/>
    <m/>
    <m/>
    <m/>
  </r>
  <r>
    <n v="1299"/>
    <x v="7"/>
    <s v="Salary Expense"/>
    <s v="Line Item"/>
    <x v="2"/>
    <x v="66"/>
    <x v="66"/>
    <m/>
    <m/>
    <m/>
  </r>
  <r>
    <n v="1300"/>
    <x v="7"/>
    <s v="Salary Expense"/>
    <s v="Line Item"/>
    <x v="2"/>
    <x v="67"/>
    <x v="67"/>
    <m/>
    <m/>
    <m/>
  </r>
  <r>
    <n v="1301"/>
    <x v="7"/>
    <s v="Salary Expense"/>
    <s v="Line Item"/>
    <x v="2"/>
    <x v="68"/>
    <x v="68"/>
    <m/>
    <m/>
    <m/>
  </r>
  <r>
    <n v="1302"/>
    <x v="7"/>
    <s v="Salary Expense"/>
    <s v="Line Item"/>
    <x v="2"/>
    <x v="69"/>
    <x v="69"/>
    <m/>
    <m/>
    <m/>
  </r>
  <r>
    <n v="1303"/>
    <x v="7"/>
    <s v="Salary Expense"/>
    <s v="Line Item"/>
    <x v="2"/>
    <x v="70"/>
    <x v="70"/>
    <m/>
    <m/>
    <m/>
  </r>
  <r>
    <n v="1304"/>
    <x v="7"/>
    <s v="Salary Expense"/>
    <s v="Line Item"/>
    <x v="2"/>
    <x v="71"/>
    <x v="71"/>
    <m/>
    <m/>
    <m/>
  </r>
  <r>
    <n v="1305"/>
    <x v="7"/>
    <s v="Salary Expense"/>
    <s v="Line Item"/>
    <x v="2"/>
    <x v="72"/>
    <x v="72"/>
    <m/>
    <m/>
    <m/>
  </r>
  <r>
    <n v="1306"/>
    <x v="7"/>
    <s v="Salary Expense"/>
    <s v="Line Item"/>
    <x v="2"/>
    <x v="73"/>
    <x v="73"/>
    <m/>
    <m/>
    <m/>
  </r>
  <r>
    <n v="1307"/>
    <x v="7"/>
    <s v="Salary Expense"/>
    <s v="Line Item"/>
    <x v="2"/>
    <x v="74"/>
    <x v="74"/>
    <m/>
    <m/>
    <m/>
  </r>
  <r>
    <n v="1308"/>
    <x v="7"/>
    <s v="Salary Expense"/>
    <s v="Line Item"/>
    <x v="2"/>
    <x v="75"/>
    <x v="75"/>
    <m/>
    <m/>
    <m/>
  </r>
  <r>
    <n v="1309"/>
    <x v="7"/>
    <s v="Salary Expense"/>
    <s v="Line Item"/>
    <x v="2"/>
    <x v="76"/>
    <x v="76"/>
    <m/>
    <m/>
    <m/>
  </r>
  <r>
    <n v="1310"/>
    <x v="7"/>
    <s v="Salary Expense"/>
    <s v="Line Item"/>
    <x v="2"/>
    <x v="77"/>
    <x v="77"/>
    <m/>
    <m/>
    <m/>
  </r>
  <r>
    <n v="1311"/>
    <x v="7"/>
    <s v="Salary Expense"/>
    <s v="Line Item"/>
    <x v="2"/>
    <x v="78"/>
    <x v="78"/>
    <m/>
    <m/>
    <m/>
  </r>
  <r>
    <n v="1312"/>
    <x v="7"/>
    <s v="Salary Expense"/>
    <s v="Line Item"/>
    <x v="2"/>
    <x v="79"/>
    <x v="79"/>
    <m/>
    <m/>
    <m/>
  </r>
  <r>
    <n v="1313"/>
    <x v="7"/>
    <s v="Salary Expense"/>
    <s v="Line Item"/>
    <x v="2"/>
    <x v="80"/>
    <x v="80"/>
    <m/>
    <m/>
    <m/>
  </r>
  <r>
    <n v="1314"/>
    <x v="7"/>
    <s v="Salary Expense"/>
    <s v="Line Item"/>
    <x v="2"/>
    <x v="81"/>
    <x v="81"/>
    <m/>
    <m/>
    <m/>
  </r>
  <r>
    <n v="1315"/>
    <x v="7"/>
    <s v="Salary Expense"/>
    <s v="Line Item"/>
    <x v="2"/>
    <x v="82"/>
    <x v="82"/>
    <m/>
    <m/>
    <m/>
  </r>
  <r>
    <n v="1316"/>
    <x v="7"/>
    <s v="Salary Expense"/>
    <s v="Line Item"/>
    <x v="2"/>
    <x v="83"/>
    <x v="83"/>
    <m/>
    <m/>
    <m/>
  </r>
  <r>
    <n v="1317"/>
    <x v="7"/>
    <s v="Salary Expense"/>
    <s v="Line Item"/>
    <x v="2"/>
    <x v="84"/>
    <x v="84"/>
    <n v="0.96"/>
    <n v="35448"/>
    <n v="36925"/>
  </r>
  <r>
    <n v="1318"/>
    <x v="7"/>
    <s v="Salary Expense"/>
    <s v="Line Item"/>
    <x v="2"/>
    <x v="85"/>
    <x v="85"/>
    <m/>
    <m/>
    <m/>
  </r>
  <r>
    <n v="1319"/>
    <x v="7"/>
    <s v="Salary Expense"/>
    <s v="Line Item"/>
    <x v="2"/>
    <x v="86"/>
    <x v="86"/>
    <m/>
    <m/>
    <m/>
  </r>
  <r>
    <n v="1320"/>
    <x v="7"/>
    <s v="Salary Expense"/>
    <s v="Line Item"/>
    <x v="3"/>
    <x v="87"/>
    <x v="87"/>
    <m/>
    <m/>
    <m/>
  </r>
  <r>
    <n v="1321"/>
    <x v="7"/>
    <s v="Salary Expense"/>
    <s v="Line Item"/>
    <x v="3"/>
    <x v="88"/>
    <x v="88"/>
    <m/>
    <m/>
    <m/>
  </r>
  <r>
    <n v="1322"/>
    <x v="7"/>
    <s v="Salary Expense"/>
    <s v="Line Item"/>
    <x v="3"/>
    <x v="89"/>
    <x v="89"/>
    <m/>
    <m/>
    <m/>
  </r>
  <r>
    <n v="1323"/>
    <x v="7"/>
    <s v="Salary Expense"/>
    <s v="Line Item"/>
    <x v="0"/>
    <x v="90"/>
    <x v="90"/>
    <s v="XXXXXX"/>
    <m/>
    <m/>
  </r>
  <r>
    <n v="1324"/>
    <x v="7"/>
    <s v="Salary Expense"/>
    <s v="Total"/>
    <x v="0"/>
    <x v="91"/>
    <x v="91"/>
    <n v="0.96"/>
    <n v="35448"/>
    <n v="36925"/>
  </r>
  <r>
    <n v="1325"/>
    <x v="7"/>
    <s v="Expense"/>
    <s v="Total"/>
    <x v="0"/>
    <x v="92"/>
    <x v="92"/>
    <m/>
    <n v="35448"/>
    <m/>
  </r>
  <r>
    <n v="1326"/>
    <x v="7"/>
    <s v="Expense"/>
    <s v="Line Item"/>
    <x v="0"/>
    <x v="93"/>
    <x v="93"/>
    <m/>
    <m/>
    <m/>
  </r>
  <r>
    <n v="1327"/>
    <x v="7"/>
    <s v="Expense"/>
    <s v="Line Item"/>
    <x v="0"/>
    <x v="94"/>
    <x v="94"/>
    <m/>
    <m/>
    <m/>
  </r>
  <r>
    <n v="1328"/>
    <x v="7"/>
    <s v="Expense"/>
    <s v="Line Item"/>
    <x v="0"/>
    <x v="95"/>
    <x v="95"/>
    <m/>
    <m/>
    <m/>
  </r>
  <r>
    <n v="1329"/>
    <x v="7"/>
    <s v="Expense"/>
    <s v="Line Item"/>
    <x v="0"/>
    <x v="96"/>
    <x v="96"/>
    <m/>
    <m/>
    <m/>
  </r>
  <r>
    <n v="1330"/>
    <x v="7"/>
    <s v="Expense"/>
    <s v="Total"/>
    <x v="0"/>
    <x v="97"/>
    <x v="97"/>
    <m/>
    <n v="0"/>
    <m/>
  </r>
  <r>
    <n v="1331"/>
    <x v="7"/>
    <s v="Expense"/>
    <s v="Line Item"/>
    <x v="0"/>
    <x v="98"/>
    <x v="98"/>
    <m/>
    <m/>
    <m/>
  </r>
  <r>
    <n v="1332"/>
    <x v="7"/>
    <s v="Expense"/>
    <s v="Total"/>
    <x v="0"/>
    <x v="99"/>
    <x v="99"/>
    <m/>
    <n v="35448"/>
    <m/>
  </r>
  <r>
    <n v="1333"/>
    <x v="7"/>
    <s v="Expense"/>
    <s v="Line Item"/>
    <x v="0"/>
    <x v="100"/>
    <x v="100"/>
    <m/>
    <n v="2591"/>
    <m/>
  </r>
  <r>
    <n v="1334"/>
    <x v="7"/>
    <s v="Expense"/>
    <s v="Line Item"/>
    <x v="0"/>
    <x v="101"/>
    <x v="101"/>
    <m/>
    <n v="5557"/>
    <m/>
  </r>
  <r>
    <n v="1335"/>
    <x v="7"/>
    <s v="Expense"/>
    <s v="Line Item"/>
    <x v="0"/>
    <x v="102"/>
    <x v="102"/>
    <m/>
    <m/>
    <m/>
  </r>
  <r>
    <n v="1336"/>
    <x v="7"/>
    <s v="Expense"/>
    <s v="Total"/>
    <x v="0"/>
    <x v="103"/>
    <x v="103"/>
    <m/>
    <n v="43596"/>
    <m/>
  </r>
  <r>
    <n v="1337"/>
    <x v="7"/>
    <s v="Expense"/>
    <s v="Line Item"/>
    <x v="0"/>
    <x v="104"/>
    <x v="104"/>
    <m/>
    <n v="3970"/>
    <m/>
  </r>
  <r>
    <n v="1338"/>
    <x v="7"/>
    <s v="Expense"/>
    <s v="Line Item"/>
    <x v="0"/>
    <x v="105"/>
    <x v="105"/>
    <m/>
    <m/>
    <m/>
  </r>
  <r>
    <n v="1339"/>
    <x v="7"/>
    <s v="Expense"/>
    <s v="Line Item"/>
    <x v="0"/>
    <x v="106"/>
    <x v="106"/>
    <m/>
    <m/>
    <m/>
  </r>
  <r>
    <n v="1340"/>
    <x v="7"/>
    <s v="Expense"/>
    <s v="Line Item"/>
    <x v="0"/>
    <x v="107"/>
    <x v="107"/>
    <m/>
    <m/>
    <m/>
  </r>
  <r>
    <n v="1341"/>
    <x v="7"/>
    <s v="Expense"/>
    <s v="Total"/>
    <x v="0"/>
    <x v="108"/>
    <x v="108"/>
    <m/>
    <n v="3970"/>
    <m/>
  </r>
  <r>
    <n v="1342"/>
    <x v="7"/>
    <s v="Expense"/>
    <s v="Line Item"/>
    <x v="0"/>
    <x v="109"/>
    <x v="109"/>
    <m/>
    <m/>
    <m/>
  </r>
  <r>
    <n v="1343"/>
    <x v="7"/>
    <s v="Expense"/>
    <s v="Line Item"/>
    <x v="0"/>
    <x v="110"/>
    <x v="110"/>
    <m/>
    <m/>
    <m/>
  </r>
  <r>
    <n v="1344"/>
    <x v="7"/>
    <s v="Expense"/>
    <s v="Line Item"/>
    <x v="0"/>
    <x v="111"/>
    <x v="111"/>
    <m/>
    <m/>
    <m/>
  </r>
  <r>
    <n v="1345"/>
    <x v="7"/>
    <s v="Expense"/>
    <s v="Line Item"/>
    <x v="0"/>
    <x v="112"/>
    <x v="112"/>
    <m/>
    <m/>
    <m/>
  </r>
  <r>
    <n v="1346"/>
    <x v="7"/>
    <s v="Expense"/>
    <s v="Line Item"/>
    <x v="0"/>
    <x v="113"/>
    <x v="113"/>
    <m/>
    <n v="425"/>
    <m/>
  </r>
  <r>
    <n v="1347"/>
    <x v="7"/>
    <s v="Expense"/>
    <s v="Line Item"/>
    <x v="0"/>
    <x v="114"/>
    <x v="114"/>
    <m/>
    <n v="115"/>
    <m/>
  </r>
  <r>
    <n v="1348"/>
    <x v="7"/>
    <s v="Expense"/>
    <s v="Line Item"/>
    <x v="0"/>
    <x v="115"/>
    <x v="115"/>
    <m/>
    <n v="309"/>
    <m/>
  </r>
  <r>
    <n v="1349"/>
    <x v="7"/>
    <s v="Expense"/>
    <s v="Line Item"/>
    <x v="0"/>
    <x v="116"/>
    <x v="116"/>
    <m/>
    <m/>
    <m/>
  </r>
  <r>
    <n v="1350"/>
    <x v="7"/>
    <s v="Expense"/>
    <s v="Line Item"/>
    <x v="0"/>
    <x v="117"/>
    <x v="117"/>
    <m/>
    <m/>
    <m/>
  </r>
  <r>
    <n v="1351"/>
    <x v="7"/>
    <s v="Expense"/>
    <s v="Line Item"/>
    <x v="0"/>
    <x v="118"/>
    <x v="118"/>
    <m/>
    <m/>
    <m/>
  </r>
  <r>
    <n v="1352"/>
    <x v="7"/>
    <s v="Expense"/>
    <s v="Line Item"/>
    <x v="0"/>
    <x v="119"/>
    <x v="119"/>
    <m/>
    <m/>
    <m/>
  </r>
  <r>
    <n v="1353"/>
    <x v="7"/>
    <s v="Expense"/>
    <s v="Line Item"/>
    <x v="0"/>
    <x v="120"/>
    <x v="120"/>
    <m/>
    <n v="3523"/>
    <m/>
  </r>
  <r>
    <n v="1354"/>
    <x v="7"/>
    <s v="Expense"/>
    <s v="Line Item"/>
    <x v="0"/>
    <x v="121"/>
    <x v="121"/>
    <m/>
    <m/>
    <m/>
  </r>
  <r>
    <n v="1355"/>
    <x v="7"/>
    <s v="Expense"/>
    <s v="Line Item"/>
    <x v="0"/>
    <x v="122"/>
    <x v="122"/>
    <m/>
    <m/>
    <m/>
  </r>
  <r>
    <n v="1356"/>
    <x v="7"/>
    <s v="Expense"/>
    <s v="Line Item"/>
    <x v="0"/>
    <x v="123"/>
    <x v="123"/>
    <m/>
    <m/>
    <m/>
  </r>
  <r>
    <n v="1357"/>
    <x v="7"/>
    <s v="Expense"/>
    <s v="Line Item"/>
    <x v="0"/>
    <x v="124"/>
    <x v="124"/>
    <m/>
    <n v="5085"/>
    <m/>
  </r>
  <r>
    <n v="1358"/>
    <x v="7"/>
    <s v="Expense"/>
    <s v="Line Item"/>
    <x v="0"/>
    <x v="125"/>
    <x v="125"/>
    <m/>
    <m/>
    <m/>
  </r>
  <r>
    <n v="1359"/>
    <x v="7"/>
    <s v="Expense"/>
    <s v="Line Item"/>
    <x v="0"/>
    <x v="126"/>
    <x v="126"/>
    <m/>
    <m/>
    <m/>
  </r>
  <r>
    <n v="1360"/>
    <x v="7"/>
    <s v="Expense"/>
    <s v="Total"/>
    <x v="0"/>
    <x v="127"/>
    <x v="127"/>
    <m/>
    <n v="9457"/>
    <m/>
  </r>
  <r>
    <n v="1361"/>
    <x v="7"/>
    <s v="Expense"/>
    <s v="Line Item"/>
    <x v="0"/>
    <x v="128"/>
    <x v="128"/>
    <m/>
    <m/>
    <m/>
  </r>
  <r>
    <n v="1362"/>
    <x v="7"/>
    <s v="Expense"/>
    <s v="Line Item"/>
    <x v="0"/>
    <x v="129"/>
    <x v="129"/>
    <m/>
    <m/>
    <m/>
  </r>
  <r>
    <n v="1363"/>
    <x v="7"/>
    <s v="Expense"/>
    <s v="Line Item"/>
    <x v="0"/>
    <x v="130"/>
    <x v="130"/>
    <m/>
    <m/>
    <m/>
  </r>
  <r>
    <n v="1364"/>
    <x v="7"/>
    <s v="Expense"/>
    <s v="Line Item"/>
    <x v="0"/>
    <x v="131"/>
    <x v="131"/>
    <m/>
    <m/>
    <m/>
  </r>
  <r>
    <n v="1365"/>
    <x v="7"/>
    <s v="Expense"/>
    <s v="Line Item"/>
    <x v="0"/>
    <x v="132"/>
    <x v="132"/>
    <m/>
    <m/>
    <m/>
  </r>
  <r>
    <n v="1366"/>
    <x v="7"/>
    <s v="Expense"/>
    <s v="Line Item"/>
    <x v="0"/>
    <x v="133"/>
    <x v="133"/>
    <m/>
    <m/>
    <m/>
  </r>
  <r>
    <n v="1367"/>
    <x v="7"/>
    <s v="Expense"/>
    <s v="Total"/>
    <x v="0"/>
    <x v="134"/>
    <x v="134"/>
    <m/>
    <n v="0"/>
    <m/>
  </r>
  <r>
    <n v="1368"/>
    <x v="7"/>
    <s v="Expense"/>
    <s v="Line Item"/>
    <x v="0"/>
    <x v="135"/>
    <x v="135"/>
    <m/>
    <n v="13077.212740155197"/>
    <m/>
  </r>
  <r>
    <n v="1369"/>
    <x v="7"/>
    <s v="Expense"/>
    <s v="Total"/>
    <x v="0"/>
    <x v="136"/>
    <x v="136"/>
    <m/>
    <n v="70100.212740155199"/>
    <m/>
  </r>
  <r>
    <n v="1370"/>
    <x v="7"/>
    <s v="Expense"/>
    <s v="Line Item"/>
    <x v="0"/>
    <x v="137"/>
    <x v="137"/>
    <m/>
    <m/>
    <m/>
  </r>
  <r>
    <n v="1371"/>
    <x v="7"/>
    <s v="Expense"/>
    <s v="Line Item"/>
    <x v="0"/>
    <x v="138"/>
    <x v="138"/>
    <m/>
    <m/>
    <m/>
  </r>
  <r>
    <n v="1372"/>
    <x v="7"/>
    <s v="Expense"/>
    <s v="Total"/>
    <x v="0"/>
    <x v="139"/>
    <x v="139"/>
    <m/>
    <n v="70100.212740155199"/>
    <m/>
  </r>
  <r>
    <n v="1373"/>
    <x v="7"/>
    <s v="Expense"/>
    <s v="Total"/>
    <x v="0"/>
    <x v="140"/>
    <x v="140"/>
    <m/>
    <n v="97688"/>
    <m/>
  </r>
  <r>
    <n v="1374"/>
    <x v="7"/>
    <s v="Expense"/>
    <s v="Line Item"/>
    <x v="0"/>
    <x v="141"/>
    <x v="141"/>
    <m/>
    <n v="27587.787259844801"/>
    <m/>
  </r>
  <r>
    <n v="1375"/>
    <x v="7"/>
    <s v="Non-Reimbursable"/>
    <s v="Line Item"/>
    <x v="0"/>
    <x v="142"/>
    <x v="142"/>
    <m/>
    <n v="0"/>
    <m/>
  </r>
  <r>
    <n v="1376"/>
    <x v="7"/>
    <s v="Non-Reimbursable"/>
    <s v="Line Item"/>
    <x v="0"/>
    <x v="143"/>
    <x v="143"/>
    <m/>
    <m/>
    <m/>
  </r>
  <r>
    <n v="1377"/>
    <x v="7"/>
    <s v="Non-Reimbursable"/>
    <s v="Line Item"/>
    <x v="0"/>
    <x v="144"/>
    <x v="144"/>
    <m/>
    <m/>
    <m/>
  </r>
  <r>
    <n v="1378"/>
    <x v="7"/>
    <s v="Non-Reimbursable"/>
    <s v="Line Item"/>
    <x v="0"/>
    <x v="145"/>
    <x v="145"/>
    <m/>
    <m/>
    <m/>
  </r>
  <r>
    <n v="1379"/>
    <x v="7"/>
    <s v="Non-Reimbursable"/>
    <s v="Line Item"/>
    <x v="0"/>
    <x v="146"/>
    <x v="146"/>
    <m/>
    <m/>
    <m/>
  </r>
  <r>
    <n v="1380"/>
    <x v="7"/>
    <s v="Non-Reimbursable"/>
    <s v="Line Item"/>
    <x v="0"/>
    <x v="147"/>
    <x v="147"/>
    <m/>
    <m/>
    <m/>
  </r>
  <r>
    <n v="1381"/>
    <x v="7"/>
    <s v="Non-Reimbursable"/>
    <s v="Line Item"/>
    <x v="0"/>
    <x v="148"/>
    <x v="148"/>
    <m/>
    <m/>
    <m/>
  </r>
  <r>
    <n v="1382"/>
    <x v="7"/>
    <s v="Non-Reimbursable"/>
    <s v="Total"/>
    <x v="0"/>
    <x v="149"/>
    <x v="149"/>
    <m/>
    <m/>
    <m/>
  </r>
  <r>
    <n v="1383"/>
    <x v="7"/>
    <s v="Non-Reimbursable"/>
    <s v="Total"/>
    <x v="0"/>
    <x v="150"/>
    <x v="150"/>
    <m/>
    <m/>
    <m/>
  </r>
  <r>
    <n v="1384"/>
    <x v="7"/>
    <s v="Non-Reimbursable"/>
    <s v="Line Item"/>
    <x v="0"/>
    <x v="151"/>
    <x v="151"/>
    <m/>
    <m/>
    <m/>
  </r>
  <r>
    <n v="1385"/>
    <x v="7"/>
    <s v="Non-Reimbursable"/>
    <s v="Line Item"/>
    <x v="0"/>
    <x v="152"/>
    <x v="152"/>
    <m/>
    <m/>
    <m/>
  </r>
  <r>
    <n v="1386"/>
    <x v="7"/>
    <s v="Non-Reimbursable"/>
    <s v="Line Item"/>
    <x v="0"/>
    <x v="153"/>
    <x v="153"/>
    <m/>
    <m/>
    <m/>
  </r>
  <r>
    <n v="1387"/>
    <x v="8"/>
    <s v="Revenue"/>
    <s v="Line Item"/>
    <x v="0"/>
    <x v="0"/>
    <x v="0"/>
    <m/>
    <n v="125"/>
    <m/>
  </r>
  <r>
    <n v="1388"/>
    <x v="8"/>
    <s v="Revenue"/>
    <s v="Line Item"/>
    <x v="0"/>
    <x v="1"/>
    <x v="1"/>
    <m/>
    <m/>
    <m/>
  </r>
  <r>
    <n v="1389"/>
    <x v="8"/>
    <s v="Revenue"/>
    <s v="Line Item"/>
    <x v="0"/>
    <x v="2"/>
    <x v="2"/>
    <m/>
    <m/>
    <m/>
  </r>
  <r>
    <n v="1390"/>
    <x v="8"/>
    <s v="Revenue"/>
    <s v="Total"/>
    <x v="0"/>
    <x v="3"/>
    <x v="3"/>
    <m/>
    <n v="125"/>
    <m/>
  </r>
  <r>
    <n v="1391"/>
    <x v="8"/>
    <s v="Revenue"/>
    <s v="Line Item"/>
    <x v="0"/>
    <x v="4"/>
    <x v="4"/>
    <m/>
    <n v="0"/>
    <m/>
  </r>
  <r>
    <n v="1392"/>
    <x v="8"/>
    <s v="Revenue"/>
    <s v="Line Item"/>
    <x v="0"/>
    <x v="5"/>
    <x v="5"/>
    <m/>
    <m/>
    <m/>
  </r>
  <r>
    <n v="1393"/>
    <x v="8"/>
    <s v="Revenue"/>
    <s v="Total"/>
    <x v="0"/>
    <x v="6"/>
    <x v="6"/>
    <m/>
    <n v="0"/>
    <m/>
  </r>
  <r>
    <n v="1394"/>
    <x v="8"/>
    <s v="Revenue"/>
    <s v="Line Item"/>
    <x v="0"/>
    <x v="7"/>
    <x v="7"/>
    <m/>
    <m/>
    <m/>
  </r>
  <r>
    <n v="1395"/>
    <x v="8"/>
    <s v="Revenue"/>
    <s v="Line Item"/>
    <x v="0"/>
    <x v="8"/>
    <x v="8"/>
    <m/>
    <m/>
    <m/>
  </r>
  <r>
    <n v="1396"/>
    <x v="8"/>
    <s v="Revenue"/>
    <s v="Line Item"/>
    <x v="0"/>
    <x v="9"/>
    <x v="9"/>
    <m/>
    <m/>
    <m/>
  </r>
  <r>
    <n v="1397"/>
    <x v="8"/>
    <s v="Revenue"/>
    <s v="Line Item"/>
    <x v="0"/>
    <x v="10"/>
    <x v="10"/>
    <m/>
    <n v="50996"/>
    <m/>
  </r>
  <r>
    <n v="1398"/>
    <x v="8"/>
    <s v="Revenue"/>
    <s v="Line Item"/>
    <x v="0"/>
    <x v="11"/>
    <x v="11"/>
    <m/>
    <m/>
    <m/>
  </r>
  <r>
    <n v="1399"/>
    <x v="8"/>
    <s v="Revenue"/>
    <s v="Line Item"/>
    <x v="0"/>
    <x v="12"/>
    <x v="12"/>
    <m/>
    <m/>
    <m/>
  </r>
  <r>
    <n v="1400"/>
    <x v="8"/>
    <s v="Revenue"/>
    <s v="Line Item"/>
    <x v="0"/>
    <x v="13"/>
    <x v="13"/>
    <m/>
    <m/>
    <m/>
  </r>
  <r>
    <n v="1401"/>
    <x v="8"/>
    <s v="Revenue"/>
    <s v="Line Item"/>
    <x v="0"/>
    <x v="14"/>
    <x v="14"/>
    <m/>
    <m/>
    <m/>
  </r>
  <r>
    <n v="1402"/>
    <x v="8"/>
    <s v="Revenue"/>
    <s v="Line Item"/>
    <x v="0"/>
    <x v="15"/>
    <x v="15"/>
    <m/>
    <m/>
    <m/>
  </r>
  <r>
    <n v="1403"/>
    <x v="8"/>
    <s v="Revenue"/>
    <s v="Line Item"/>
    <x v="0"/>
    <x v="16"/>
    <x v="16"/>
    <m/>
    <m/>
    <m/>
  </r>
  <r>
    <n v="1404"/>
    <x v="8"/>
    <s v="Revenue"/>
    <s v="Line Item"/>
    <x v="0"/>
    <x v="17"/>
    <x v="17"/>
    <m/>
    <m/>
    <m/>
  </r>
  <r>
    <n v="1405"/>
    <x v="8"/>
    <s v="Revenue"/>
    <s v="Line Item"/>
    <x v="0"/>
    <x v="18"/>
    <x v="18"/>
    <m/>
    <m/>
    <m/>
  </r>
  <r>
    <n v="1406"/>
    <x v="8"/>
    <s v="Revenue"/>
    <s v="Line Item"/>
    <x v="0"/>
    <x v="19"/>
    <x v="19"/>
    <m/>
    <m/>
    <m/>
  </r>
  <r>
    <n v="1407"/>
    <x v="8"/>
    <s v="Revenue"/>
    <s v="Line Item"/>
    <x v="0"/>
    <x v="20"/>
    <x v="20"/>
    <m/>
    <m/>
    <m/>
  </r>
  <r>
    <n v="1408"/>
    <x v="8"/>
    <s v="Revenue"/>
    <s v="Line Item"/>
    <x v="0"/>
    <x v="21"/>
    <x v="21"/>
    <m/>
    <m/>
    <m/>
  </r>
  <r>
    <n v="1409"/>
    <x v="8"/>
    <s v="Revenue"/>
    <s v="Line Item"/>
    <x v="0"/>
    <x v="22"/>
    <x v="22"/>
    <m/>
    <m/>
    <m/>
  </r>
  <r>
    <n v="1410"/>
    <x v="8"/>
    <s v="Revenue"/>
    <s v="Line Item"/>
    <x v="0"/>
    <x v="23"/>
    <x v="23"/>
    <m/>
    <m/>
    <m/>
  </r>
  <r>
    <n v="1411"/>
    <x v="8"/>
    <s v="Revenue"/>
    <s v="Line Item"/>
    <x v="0"/>
    <x v="24"/>
    <x v="24"/>
    <m/>
    <m/>
    <m/>
  </r>
  <r>
    <n v="1412"/>
    <x v="8"/>
    <s v="Revenue"/>
    <s v="Line Item"/>
    <x v="0"/>
    <x v="25"/>
    <x v="25"/>
    <m/>
    <m/>
    <m/>
  </r>
  <r>
    <n v="1413"/>
    <x v="8"/>
    <s v="Revenue"/>
    <s v="Line Item"/>
    <x v="0"/>
    <x v="26"/>
    <x v="26"/>
    <m/>
    <m/>
    <m/>
  </r>
  <r>
    <n v="1414"/>
    <x v="8"/>
    <s v="Revenue"/>
    <s v="Line Item"/>
    <x v="0"/>
    <x v="27"/>
    <x v="27"/>
    <m/>
    <m/>
    <m/>
  </r>
  <r>
    <n v="1415"/>
    <x v="8"/>
    <s v="Revenue"/>
    <s v="Line Item"/>
    <x v="0"/>
    <x v="28"/>
    <x v="28"/>
    <m/>
    <m/>
    <m/>
  </r>
  <r>
    <n v="1416"/>
    <x v="8"/>
    <s v="Revenue"/>
    <s v="Line Item"/>
    <x v="0"/>
    <x v="29"/>
    <x v="29"/>
    <m/>
    <m/>
    <m/>
  </r>
  <r>
    <n v="1417"/>
    <x v="8"/>
    <s v="Revenue"/>
    <s v="Line Item"/>
    <x v="0"/>
    <x v="30"/>
    <x v="30"/>
    <m/>
    <n v="26770"/>
    <m/>
  </r>
  <r>
    <n v="1418"/>
    <x v="8"/>
    <s v="Revenue"/>
    <s v="Line Item"/>
    <x v="0"/>
    <x v="31"/>
    <x v="31"/>
    <m/>
    <m/>
    <m/>
  </r>
  <r>
    <n v="1419"/>
    <x v="8"/>
    <s v="Revenue"/>
    <s v="Line Item"/>
    <x v="0"/>
    <x v="32"/>
    <x v="32"/>
    <m/>
    <m/>
    <m/>
  </r>
  <r>
    <n v="1420"/>
    <x v="8"/>
    <s v="Revenue"/>
    <s v="Line Item"/>
    <x v="0"/>
    <x v="33"/>
    <x v="33"/>
    <m/>
    <m/>
    <m/>
  </r>
  <r>
    <n v="1421"/>
    <x v="8"/>
    <s v="Revenue"/>
    <s v="Line Item"/>
    <x v="0"/>
    <x v="34"/>
    <x v="34"/>
    <m/>
    <m/>
    <m/>
  </r>
  <r>
    <n v="1422"/>
    <x v="8"/>
    <s v="Revenue"/>
    <s v="Line Item"/>
    <x v="0"/>
    <x v="35"/>
    <x v="35"/>
    <m/>
    <m/>
    <m/>
  </r>
  <r>
    <n v="1423"/>
    <x v="8"/>
    <s v="Revenue"/>
    <s v="Line Item"/>
    <x v="0"/>
    <x v="36"/>
    <x v="36"/>
    <m/>
    <m/>
    <m/>
  </r>
  <r>
    <n v="1424"/>
    <x v="8"/>
    <s v="Revenue"/>
    <s v="Line Item"/>
    <x v="0"/>
    <x v="37"/>
    <x v="37"/>
    <m/>
    <m/>
    <m/>
  </r>
  <r>
    <n v="1425"/>
    <x v="8"/>
    <s v="Revenue"/>
    <s v="Line Item"/>
    <x v="0"/>
    <x v="38"/>
    <x v="38"/>
    <m/>
    <m/>
    <m/>
  </r>
  <r>
    <n v="1426"/>
    <x v="8"/>
    <s v="Revenue"/>
    <s v="Line Item"/>
    <x v="0"/>
    <x v="39"/>
    <x v="39"/>
    <m/>
    <m/>
    <m/>
  </r>
  <r>
    <n v="1427"/>
    <x v="8"/>
    <s v="Revenue"/>
    <s v="Line Item"/>
    <x v="0"/>
    <x v="40"/>
    <x v="40"/>
    <m/>
    <n v="375"/>
    <m/>
  </r>
  <r>
    <n v="1428"/>
    <x v="8"/>
    <s v="Revenue"/>
    <s v="Line Item"/>
    <x v="0"/>
    <x v="41"/>
    <x v="41"/>
    <m/>
    <m/>
    <m/>
  </r>
  <r>
    <n v="1429"/>
    <x v="8"/>
    <s v="Revenue"/>
    <s v="Total"/>
    <x v="0"/>
    <x v="42"/>
    <x v="42"/>
    <m/>
    <n v="78141"/>
    <m/>
  </r>
  <r>
    <n v="1430"/>
    <x v="8"/>
    <s v="Revenue"/>
    <s v="Line Item"/>
    <x v="0"/>
    <x v="43"/>
    <x v="43"/>
    <m/>
    <n v="31953"/>
    <m/>
  </r>
  <r>
    <n v="1431"/>
    <x v="8"/>
    <s v="Revenue"/>
    <s v="Line Item"/>
    <x v="0"/>
    <x v="44"/>
    <x v="44"/>
    <m/>
    <m/>
    <m/>
  </r>
  <r>
    <n v="1432"/>
    <x v="8"/>
    <s v="Revenue"/>
    <s v="Line Item"/>
    <x v="0"/>
    <x v="45"/>
    <x v="45"/>
    <m/>
    <m/>
    <m/>
  </r>
  <r>
    <n v="1433"/>
    <x v="8"/>
    <s v="Revenue"/>
    <s v="Line Item"/>
    <x v="0"/>
    <x v="46"/>
    <x v="46"/>
    <m/>
    <m/>
    <m/>
  </r>
  <r>
    <n v="1434"/>
    <x v="8"/>
    <s v="Revenue"/>
    <s v="Line Item"/>
    <x v="0"/>
    <x v="47"/>
    <x v="47"/>
    <m/>
    <m/>
    <m/>
  </r>
  <r>
    <n v="1435"/>
    <x v="8"/>
    <s v="Revenue"/>
    <s v="Line Item"/>
    <x v="0"/>
    <x v="48"/>
    <x v="48"/>
    <m/>
    <m/>
    <m/>
  </r>
  <r>
    <n v="1436"/>
    <x v="8"/>
    <s v="Revenue"/>
    <s v="Line Item"/>
    <x v="0"/>
    <x v="49"/>
    <x v="49"/>
    <m/>
    <n v="85500.41"/>
    <m/>
  </r>
  <r>
    <n v="1437"/>
    <x v="8"/>
    <s v="Revenue"/>
    <s v="Line Item"/>
    <x v="0"/>
    <x v="50"/>
    <x v="50"/>
    <m/>
    <m/>
    <m/>
  </r>
  <r>
    <n v="1438"/>
    <x v="8"/>
    <s v="Revenue"/>
    <s v="Line Item"/>
    <x v="0"/>
    <x v="51"/>
    <x v="51"/>
    <m/>
    <m/>
    <m/>
  </r>
  <r>
    <n v="1439"/>
    <x v="8"/>
    <s v="Revenue"/>
    <s v="Total"/>
    <x v="0"/>
    <x v="52"/>
    <x v="52"/>
    <m/>
    <n v="195719.41"/>
    <m/>
  </r>
  <r>
    <n v="1440"/>
    <x v="8"/>
    <s v="Salary Expense"/>
    <s v="Line Item"/>
    <x v="1"/>
    <x v="53"/>
    <x v="53"/>
    <n v="1.24"/>
    <n v="72648"/>
    <n v="58587.096774193546"/>
  </r>
  <r>
    <n v="1441"/>
    <x v="8"/>
    <s v="Salary Expense"/>
    <s v="Line Item"/>
    <x v="1"/>
    <x v="54"/>
    <x v="54"/>
    <m/>
    <m/>
    <m/>
  </r>
  <r>
    <n v="1442"/>
    <x v="8"/>
    <s v="Salary Expense"/>
    <s v="Line Item"/>
    <x v="1"/>
    <x v="55"/>
    <x v="55"/>
    <m/>
    <m/>
    <m/>
  </r>
  <r>
    <n v="1443"/>
    <x v="8"/>
    <s v="Salary Expense"/>
    <s v="Line Item"/>
    <x v="1"/>
    <x v="56"/>
    <x v="56"/>
    <m/>
    <m/>
    <m/>
  </r>
  <r>
    <n v="1444"/>
    <x v="8"/>
    <s v="Salary Expense"/>
    <s v="Line Item"/>
    <x v="2"/>
    <x v="57"/>
    <x v="57"/>
    <m/>
    <m/>
    <m/>
  </r>
  <r>
    <n v="1445"/>
    <x v="8"/>
    <s v="Salary Expense"/>
    <s v="Line Item"/>
    <x v="2"/>
    <x v="58"/>
    <x v="58"/>
    <m/>
    <m/>
    <m/>
  </r>
  <r>
    <n v="1446"/>
    <x v="8"/>
    <s v="Salary Expense"/>
    <s v="Line Item"/>
    <x v="2"/>
    <x v="59"/>
    <x v="59"/>
    <m/>
    <m/>
    <m/>
  </r>
  <r>
    <n v="1447"/>
    <x v="8"/>
    <s v="Salary Expense"/>
    <s v="Line Item"/>
    <x v="2"/>
    <x v="60"/>
    <x v="60"/>
    <m/>
    <m/>
    <m/>
  </r>
  <r>
    <n v="1448"/>
    <x v="8"/>
    <s v="Salary Expense"/>
    <s v="Line Item"/>
    <x v="2"/>
    <x v="61"/>
    <x v="61"/>
    <m/>
    <m/>
    <m/>
  </r>
  <r>
    <n v="1449"/>
    <x v="8"/>
    <s v="Salary Expense"/>
    <s v="Line Item"/>
    <x v="2"/>
    <x v="62"/>
    <x v="62"/>
    <m/>
    <m/>
    <m/>
  </r>
  <r>
    <n v="1450"/>
    <x v="8"/>
    <s v="Salary Expense"/>
    <s v="Line Item"/>
    <x v="2"/>
    <x v="63"/>
    <x v="63"/>
    <m/>
    <m/>
    <m/>
  </r>
  <r>
    <n v="1451"/>
    <x v="8"/>
    <s v="Salary Expense"/>
    <s v="Line Item"/>
    <x v="2"/>
    <x v="64"/>
    <x v="64"/>
    <m/>
    <m/>
    <m/>
  </r>
  <r>
    <n v="1452"/>
    <x v="8"/>
    <s v="Salary Expense"/>
    <s v="Line Item"/>
    <x v="2"/>
    <x v="65"/>
    <x v="65"/>
    <m/>
    <m/>
    <m/>
  </r>
  <r>
    <n v="1453"/>
    <x v="8"/>
    <s v="Salary Expense"/>
    <s v="Line Item"/>
    <x v="2"/>
    <x v="66"/>
    <x v="66"/>
    <m/>
    <m/>
    <m/>
  </r>
  <r>
    <n v="1454"/>
    <x v="8"/>
    <s v="Salary Expense"/>
    <s v="Line Item"/>
    <x v="2"/>
    <x v="67"/>
    <x v="67"/>
    <m/>
    <m/>
    <m/>
  </r>
  <r>
    <n v="1455"/>
    <x v="8"/>
    <s v="Salary Expense"/>
    <s v="Line Item"/>
    <x v="2"/>
    <x v="68"/>
    <x v="68"/>
    <m/>
    <m/>
    <m/>
  </r>
  <r>
    <n v="1456"/>
    <x v="8"/>
    <s v="Salary Expense"/>
    <s v="Line Item"/>
    <x v="2"/>
    <x v="69"/>
    <x v="69"/>
    <m/>
    <m/>
    <m/>
  </r>
  <r>
    <n v="1457"/>
    <x v="8"/>
    <s v="Salary Expense"/>
    <s v="Line Item"/>
    <x v="2"/>
    <x v="70"/>
    <x v="70"/>
    <m/>
    <m/>
    <m/>
  </r>
  <r>
    <n v="1458"/>
    <x v="8"/>
    <s v="Salary Expense"/>
    <s v="Line Item"/>
    <x v="2"/>
    <x v="71"/>
    <x v="71"/>
    <m/>
    <m/>
    <m/>
  </r>
  <r>
    <n v="1459"/>
    <x v="8"/>
    <s v="Salary Expense"/>
    <s v="Line Item"/>
    <x v="2"/>
    <x v="72"/>
    <x v="72"/>
    <m/>
    <m/>
    <m/>
  </r>
  <r>
    <n v="1460"/>
    <x v="8"/>
    <s v="Salary Expense"/>
    <s v="Line Item"/>
    <x v="2"/>
    <x v="73"/>
    <x v="73"/>
    <m/>
    <m/>
    <m/>
  </r>
  <r>
    <n v="1461"/>
    <x v="8"/>
    <s v="Salary Expense"/>
    <s v="Line Item"/>
    <x v="2"/>
    <x v="74"/>
    <x v="74"/>
    <m/>
    <m/>
    <m/>
  </r>
  <r>
    <n v="1462"/>
    <x v="8"/>
    <s v="Salary Expense"/>
    <s v="Line Item"/>
    <x v="2"/>
    <x v="75"/>
    <x v="75"/>
    <m/>
    <m/>
    <m/>
  </r>
  <r>
    <n v="1463"/>
    <x v="8"/>
    <s v="Salary Expense"/>
    <s v="Line Item"/>
    <x v="2"/>
    <x v="76"/>
    <x v="76"/>
    <m/>
    <m/>
    <m/>
  </r>
  <r>
    <n v="1464"/>
    <x v="8"/>
    <s v="Salary Expense"/>
    <s v="Line Item"/>
    <x v="2"/>
    <x v="77"/>
    <x v="77"/>
    <n v="1.5"/>
    <n v="73902"/>
    <n v="49268"/>
  </r>
  <r>
    <n v="1465"/>
    <x v="8"/>
    <s v="Salary Expense"/>
    <s v="Line Item"/>
    <x v="2"/>
    <x v="78"/>
    <x v="78"/>
    <m/>
    <m/>
    <m/>
  </r>
  <r>
    <n v="1466"/>
    <x v="8"/>
    <s v="Salary Expense"/>
    <s v="Line Item"/>
    <x v="2"/>
    <x v="79"/>
    <x v="79"/>
    <m/>
    <m/>
    <m/>
  </r>
  <r>
    <n v="1467"/>
    <x v="8"/>
    <s v="Salary Expense"/>
    <s v="Line Item"/>
    <x v="2"/>
    <x v="80"/>
    <x v="80"/>
    <m/>
    <m/>
    <m/>
  </r>
  <r>
    <n v="1468"/>
    <x v="8"/>
    <s v="Salary Expense"/>
    <s v="Line Item"/>
    <x v="2"/>
    <x v="81"/>
    <x v="81"/>
    <m/>
    <m/>
    <m/>
  </r>
  <r>
    <n v="1469"/>
    <x v="8"/>
    <s v="Salary Expense"/>
    <s v="Line Item"/>
    <x v="2"/>
    <x v="82"/>
    <x v="82"/>
    <m/>
    <m/>
    <m/>
  </r>
  <r>
    <n v="1470"/>
    <x v="8"/>
    <s v="Salary Expense"/>
    <s v="Line Item"/>
    <x v="2"/>
    <x v="83"/>
    <x v="83"/>
    <m/>
    <m/>
    <m/>
  </r>
  <r>
    <n v="1471"/>
    <x v="8"/>
    <s v="Salary Expense"/>
    <s v="Line Item"/>
    <x v="2"/>
    <x v="84"/>
    <x v="84"/>
    <m/>
    <m/>
    <m/>
  </r>
  <r>
    <n v="1472"/>
    <x v="8"/>
    <s v="Salary Expense"/>
    <s v="Line Item"/>
    <x v="2"/>
    <x v="85"/>
    <x v="85"/>
    <m/>
    <m/>
    <m/>
  </r>
  <r>
    <n v="1473"/>
    <x v="8"/>
    <s v="Salary Expense"/>
    <s v="Line Item"/>
    <x v="2"/>
    <x v="86"/>
    <x v="86"/>
    <m/>
    <m/>
    <m/>
  </r>
  <r>
    <n v="1474"/>
    <x v="8"/>
    <s v="Salary Expense"/>
    <s v="Line Item"/>
    <x v="3"/>
    <x v="87"/>
    <x v="87"/>
    <m/>
    <m/>
    <m/>
  </r>
  <r>
    <n v="1475"/>
    <x v="8"/>
    <s v="Salary Expense"/>
    <s v="Line Item"/>
    <x v="3"/>
    <x v="88"/>
    <x v="88"/>
    <m/>
    <m/>
    <m/>
  </r>
  <r>
    <n v="1476"/>
    <x v="8"/>
    <s v="Salary Expense"/>
    <s v="Line Item"/>
    <x v="3"/>
    <x v="89"/>
    <x v="89"/>
    <m/>
    <m/>
    <m/>
  </r>
  <r>
    <n v="1477"/>
    <x v="8"/>
    <s v="Salary Expense"/>
    <s v="Line Item"/>
    <x v="0"/>
    <x v="90"/>
    <x v="90"/>
    <s v="XXXXXX"/>
    <m/>
    <m/>
  </r>
  <r>
    <n v="1478"/>
    <x v="8"/>
    <s v="Salary Expense"/>
    <s v="Total"/>
    <x v="0"/>
    <x v="91"/>
    <x v="91"/>
    <n v="2.74"/>
    <n v="146550"/>
    <n v="53485.401459854009"/>
  </r>
  <r>
    <n v="1479"/>
    <x v="8"/>
    <s v="Expense"/>
    <s v="Total"/>
    <x v="0"/>
    <x v="92"/>
    <x v="92"/>
    <m/>
    <n v="146550"/>
    <m/>
  </r>
  <r>
    <n v="1480"/>
    <x v="8"/>
    <s v="Expense"/>
    <s v="Line Item"/>
    <x v="0"/>
    <x v="93"/>
    <x v="93"/>
    <m/>
    <m/>
    <m/>
  </r>
  <r>
    <n v="1481"/>
    <x v="8"/>
    <s v="Expense"/>
    <s v="Line Item"/>
    <x v="0"/>
    <x v="94"/>
    <x v="94"/>
    <m/>
    <m/>
    <m/>
  </r>
  <r>
    <n v="1482"/>
    <x v="8"/>
    <s v="Expense"/>
    <s v="Line Item"/>
    <x v="0"/>
    <x v="95"/>
    <x v="95"/>
    <m/>
    <m/>
    <m/>
  </r>
  <r>
    <n v="1483"/>
    <x v="8"/>
    <s v="Expense"/>
    <s v="Line Item"/>
    <x v="0"/>
    <x v="96"/>
    <x v="96"/>
    <m/>
    <m/>
    <m/>
  </r>
  <r>
    <n v="1484"/>
    <x v="8"/>
    <s v="Expense"/>
    <s v="Total"/>
    <x v="0"/>
    <x v="97"/>
    <x v="97"/>
    <m/>
    <n v="0"/>
    <m/>
  </r>
  <r>
    <n v="1485"/>
    <x v="8"/>
    <s v="Expense"/>
    <s v="Line Item"/>
    <x v="0"/>
    <x v="98"/>
    <x v="98"/>
    <m/>
    <m/>
    <m/>
  </r>
  <r>
    <n v="1486"/>
    <x v="8"/>
    <s v="Expense"/>
    <s v="Total"/>
    <x v="0"/>
    <x v="99"/>
    <x v="99"/>
    <m/>
    <n v="146550"/>
    <m/>
  </r>
  <r>
    <n v="1487"/>
    <x v="8"/>
    <s v="Expense"/>
    <s v="Line Item"/>
    <x v="0"/>
    <x v="100"/>
    <x v="100"/>
    <m/>
    <n v="13074"/>
    <m/>
  </r>
  <r>
    <n v="1488"/>
    <x v="8"/>
    <s v="Expense"/>
    <s v="Line Item"/>
    <x v="0"/>
    <x v="101"/>
    <x v="101"/>
    <m/>
    <n v="17973"/>
    <m/>
  </r>
  <r>
    <n v="1489"/>
    <x v="8"/>
    <s v="Expense"/>
    <s v="Line Item"/>
    <x v="0"/>
    <x v="102"/>
    <x v="102"/>
    <m/>
    <n v="3799"/>
    <m/>
  </r>
  <r>
    <n v="1490"/>
    <x v="8"/>
    <s v="Expense"/>
    <s v="Total"/>
    <x v="0"/>
    <x v="103"/>
    <x v="103"/>
    <m/>
    <n v="181396"/>
    <m/>
  </r>
  <r>
    <n v="1491"/>
    <x v="8"/>
    <s v="Expense"/>
    <s v="Line Item"/>
    <x v="0"/>
    <x v="104"/>
    <x v="104"/>
    <m/>
    <m/>
    <m/>
  </r>
  <r>
    <n v="1492"/>
    <x v="8"/>
    <s v="Expense"/>
    <s v="Line Item"/>
    <x v="0"/>
    <x v="105"/>
    <x v="105"/>
    <m/>
    <n v="4631"/>
    <m/>
  </r>
  <r>
    <n v="1493"/>
    <x v="8"/>
    <s v="Expense"/>
    <s v="Line Item"/>
    <x v="0"/>
    <x v="106"/>
    <x v="106"/>
    <m/>
    <n v="11772"/>
    <m/>
  </r>
  <r>
    <n v="1494"/>
    <x v="8"/>
    <s v="Expense"/>
    <s v="Line Item"/>
    <x v="0"/>
    <x v="107"/>
    <x v="107"/>
    <m/>
    <n v="2203"/>
    <m/>
  </r>
  <r>
    <n v="1495"/>
    <x v="8"/>
    <s v="Expense"/>
    <s v="Total"/>
    <x v="0"/>
    <x v="108"/>
    <x v="108"/>
    <m/>
    <n v="18606"/>
    <m/>
  </r>
  <r>
    <n v="1496"/>
    <x v="8"/>
    <s v="Expense"/>
    <s v="Line Item"/>
    <x v="0"/>
    <x v="109"/>
    <x v="109"/>
    <m/>
    <m/>
    <m/>
  </r>
  <r>
    <n v="1497"/>
    <x v="8"/>
    <s v="Expense"/>
    <s v="Line Item"/>
    <x v="0"/>
    <x v="110"/>
    <x v="110"/>
    <m/>
    <m/>
    <m/>
  </r>
  <r>
    <n v="1498"/>
    <x v="8"/>
    <s v="Expense"/>
    <s v="Line Item"/>
    <x v="0"/>
    <x v="111"/>
    <x v="111"/>
    <m/>
    <m/>
    <m/>
  </r>
  <r>
    <n v="1499"/>
    <x v="8"/>
    <s v="Expense"/>
    <s v="Line Item"/>
    <x v="0"/>
    <x v="112"/>
    <x v="112"/>
    <m/>
    <m/>
    <m/>
  </r>
  <r>
    <n v="1500"/>
    <x v="8"/>
    <s v="Expense"/>
    <s v="Line Item"/>
    <x v="0"/>
    <x v="113"/>
    <x v="113"/>
    <m/>
    <n v="420"/>
    <m/>
  </r>
  <r>
    <n v="1501"/>
    <x v="8"/>
    <s v="Expense"/>
    <s v="Line Item"/>
    <x v="0"/>
    <x v="114"/>
    <x v="114"/>
    <m/>
    <n v="1493"/>
    <m/>
  </r>
  <r>
    <n v="1502"/>
    <x v="8"/>
    <s v="Expense"/>
    <s v="Line Item"/>
    <x v="0"/>
    <x v="115"/>
    <x v="115"/>
    <m/>
    <m/>
    <m/>
  </r>
  <r>
    <n v="1503"/>
    <x v="8"/>
    <s v="Expense"/>
    <s v="Line Item"/>
    <x v="0"/>
    <x v="116"/>
    <x v="116"/>
    <m/>
    <m/>
    <m/>
  </r>
  <r>
    <n v="1504"/>
    <x v="8"/>
    <s v="Expense"/>
    <s v="Line Item"/>
    <x v="0"/>
    <x v="117"/>
    <x v="117"/>
    <m/>
    <m/>
    <m/>
  </r>
  <r>
    <n v="1505"/>
    <x v="8"/>
    <s v="Expense"/>
    <s v="Line Item"/>
    <x v="0"/>
    <x v="118"/>
    <x v="118"/>
    <m/>
    <m/>
    <m/>
  </r>
  <r>
    <n v="1506"/>
    <x v="8"/>
    <s v="Expense"/>
    <s v="Line Item"/>
    <x v="0"/>
    <x v="119"/>
    <x v="119"/>
    <m/>
    <m/>
    <m/>
  </r>
  <r>
    <n v="1507"/>
    <x v="8"/>
    <s v="Expense"/>
    <s v="Line Item"/>
    <x v="0"/>
    <x v="120"/>
    <x v="120"/>
    <m/>
    <m/>
    <m/>
  </r>
  <r>
    <n v="1508"/>
    <x v="8"/>
    <s v="Expense"/>
    <s v="Line Item"/>
    <x v="0"/>
    <x v="121"/>
    <x v="121"/>
    <m/>
    <m/>
    <m/>
  </r>
  <r>
    <n v="1509"/>
    <x v="8"/>
    <s v="Expense"/>
    <s v="Line Item"/>
    <x v="0"/>
    <x v="122"/>
    <x v="122"/>
    <m/>
    <m/>
    <m/>
  </r>
  <r>
    <n v="1510"/>
    <x v="8"/>
    <s v="Expense"/>
    <s v="Line Item"/>
    <x v="0"/>
    <x v="123"/>
    <x v="123"/>
    <m/>
    <m/>
    <m/>
  </r>
  <r>
    <n v="1511"/>
    <x v="8"/>
    <s v="Expense"/>
    <s v="Line Item"/>
    <x v="0"/>
    <x v="124"/>
    <x v="124"/>
    <m/>
    <n v="856"/>
    <m/>
  </r>
  <r>
    <n v="1512"/>
    <x v="8"/>
    <s v="Expense"/>
    <s v="Line Item"/>
    <x v="0"/>
    <x v="125"/>
    <x v="125"/>
    <m/>
    <m/>
    <m/>
  </r>
  <r>
    <n v="1513"/>
    <x v="8"/>
    <s v="Expense"/>
    <s v="Line Item"/>
    <x v="0"/>
    <x v="126"/>
    <x v="126"/>
    <m/>
    <m/>
    <m/>
  </r>
  <r>
    <n v="1514"/>
    <x v="8"/>
    <s v="Expense"/>
    <s v="Total"/>
    <x v="0"/>
    <x v="127"/>
    <x v="127"/>
    <m/>
    <n v="2769"/>
    <m/>
  </r>
  <r>
    <n v="1515"/>
    <x v="8"/>
    <s v="Expense"/>
    <s v="Line Item"/>
    <x v="0"/>
    <x v="128"/>
    <x v="128"/>
    <m/>
    <n v="8620"/>
    <m/>
  </r>
  <r>
    <n v="1516"/>
    <x v="8"/>
    <s v="Expense"/>
    <s v="Line Item"/>
    <x v="0"/>
    <x v="129"/>
    <x v="129"/>
    <m/>
    <m/>
    <m/>
  </r>
  <r>
    <n v="1517"/>
    <x v="8"/>
    <s v="Expense"/>
    <s v="Line Item"/>
    <x v="0"/>
    <x v="130"/>
    <x v="130"/>
    <m/>
    <m/>
    <m/>
  </r>
  <r>
    <n v="1518"/>
    <x v="8"/>
    <s v="Expense"/>
    <s v="Line Item"/>
    <x v="0"/>
    <x v="131"/>
    <x v="131"/>
    <m/>
    <m/>
    <m/>
  </r>
  <r>
    <n v="1519"/>
    <x v="8"/>
    <s v="Expense"/>
    <s v="Line Item"/>
    <x v="0"/>
    <x v="132"/>
    <x v="132"/>
    <m/>
    <m/>
    <m/>
  </r>
  <r>
    <n v="1520"/>
    <x v="8"/>
    <s v="Expense"/>
    <s v="Line Item"/>
    <x v="0"/>
    <x v="133"/>
    <x v="133"/>
    <m/>
    <m/>
    <m/>
  </r>
  <r>
    <n v="1521"/>
    <x v="8"/>
    <s v="Expense"/>
    <s v="Total"/>
    <x v="0"/>
    <x v="134"/>
    <x v="134"/>
    <m/>
    <n v="8620"/>
    <m/>
  </r>
  <r>
    <n v="1522"/>
    <x v="8"/>
    <s v="Expense"/>
    <s v="Line Item"/>
    <x v="0"/>
    <x v="135"/>
    <x v="135"/>
    <m/>
    <n v="37710.64131810976"/>
    <m/>
  </r>
  <r>
    <n v="1523"/>
    <x v="8"/>
    <s v="Expense"/>
    <s v="Total"/>
    <x v="0"/>
    <x v="136"/>
    <x v="136"/>
    <m/>
    <n v="249101.64131810976"/>
    <m/>
  </r>
  <r>
    <n v="1524"/>
    <x v="8"/>
    <s v="Expense"/>
    <s v="Line Item"/>
    <x v="0"/>
    <x v="137"/>
    <x v="137"/>
    <m/>
    <m/>
    <m/>
  </r>
  <r>
    <n v="1525"/>
    <x v="8"/>
    <s v="Expense"/>
    <s v="Line Item"/>
    <x v="0"/>
    <x v="138"/>
    <x v="138"/>
    <m/>
    <m/>
    <m/>
  </r>
  <r>
    <n v="1526"/>
    <x v="8"/>
    <s v="Expense"/>
    <s v="Total"/>
    <x v="0"/>
    <x v="139"/>
    <x v="139"/>
    <m/>
    <n v="249101.64131810976"/>
    <m/>
  </r>
  <r>
    <n v="1527"/>
    <x v="8"/>
    <s v="Expense"/>
    <s v="Total"/>
    <x v="0"/>
    <x v="140"/>
    <x v="140"/>
    <m/>
    <n v="195719.41"/>
    <m/>
  </r>
  <r>
    <n v="1528"/>
    <x v="8"/>
    <s v="Expense"/>
    <s v="Line Item"/>
    <x v="0"/>
    <x v="141"/>
    <x v="141"/>
    <m/>
    <n v="-53382.231318109756"/>
    <m/>
  </r>
  <r>
    <n v="1529"/>
    <x v="8"/>
    <s v="Non-Reimbursable"/>
    <s v="Line Item"/>
    <x v="0"/>
    <x v="142"/>
    <x v="142"/>
    <m/>
    <m/>
    <m/>
  </r>
  <r>
    <n v="1530"/>
    <x v="8"/>
    <s v="Non-Reimbursable"/>
    <s v="Line Item"/>
    <x v="0"/>
    <x v="143"/>
    <x v="143"/>
    <m/>
    <m/>
    <m/>
  </r>
  <r>
    <n v="1531"/>
    <x v="8"/>
    <s v="Non-Reimbursable"/>
    <s v="Line Item"/>
    <x v="0"/>
    <x v="144"/>
    <x v="144"/>
    <m/>
    <m/>
    <m/>
  </r>
  <r>
    <n v="1532"/>
    <x v="8"/>
    <s v="Non-Reimbursable"/>
    <s v="Line Item"/>
    <x v="0"/>
    <x v="145"/>
    <x v="145"/>
    <m/>
    <m/>
    <m/>
  </r>
  <r>
    <n v="1533"/>
    <x v="8"/>
    <s v="Non-Reimbursable"/>
    <s v="Line Item"/>
    <x v="0"/>
    <x v="146"/>
    <x v="146"/>
    <m/>
    <m/>
    <m/>
  </r>
  <r>
    <n v="1534"/>
    <x v="8"/>
    <s v="Non-Reimbursable"/>
    <s v="Line Item"/>
    <x v="0"/>
    <x v="147"/>
    <x v="147"/>
    <m/>
    <m/>
    <m/>
  </r>
  <r>
    <n v="1535"/>
    <x v="8"/>
    <s v="Non-Reimbursable"/>
    <s v="Line Item"/>
    <x v="0"/>
    <x v="148"/>
    <x v="148"/>
    <m/>
    <m/>
    <m/>
  </r>
  <r>
    <n v="1536"/>
    <x v="8"/>
    <s v="Non-Reimbursable"/>
    <s v="Total"/>
    <x v="0"/>
    <x v="149"/>
    <x v="149"/>
    <m/>
    <n v="0"/>
    <m/>
  </r>
  <r>
    <n v="1537"/>
    <x v="8"/>
    <s v="Non-Reimbursable"/>
    <s v="Total"/>
    <x v="0"/>
    <x v="150"/>
    <x v="150"/>
    <m/>
    <n v="0"/>
    <m/>
  </r>
  <r>
    <n v="1538"/>
    <x v="8"/>
    <s v="Non-Reimbursable"/>
    <s v="Line Item"/>
    <x v="0"/>
    <x v="151"/>
    <x v="151"/>
    <m/>
    <n v="117578.41"/>
    <m/>
  </r>
  <r>
    <n v="1539"/>
    <x v="8"/>
    <s v="Non-Reimbursable"/>
    <s v="Line Item"/>
    <x v="0"/>
    <x v="152"/>
    <x v="152"/>
    <m/>
    <m/>
    <m/>
  </r>
  <r>
    <n v="1540"/>
    <x v="8"/>
    <s v="Non-Reimbursable"/>
    <s v="Line Item"/>
    <x v="0"/>
    <x v="153"/>
    <x v="153"/>
    <m/>
    <n v="-117578.41"/>
    <m/>
  </r>
  <r>
    <n v="1541"/>
    <x v="9"/>
    <s v="Revenue"/>
    <s v="Line Item"/>
    <x v="0"/>
    <x v="0"/>
    <x v="0"/>
    <m/>
    <m/>
    <m/>
  </r>
  <r>
    <n v="1542"/>
    <x v="9"/>
    <s v="Revenue"/>
    <s v="Line Item"/>
    <x v="0"/>
    <x v="1"/>
    <x v="1"/>
    <m/>
    <m/>
    <m/>
  </r>
  <r>
    <n v="1543"/>
    <x v="9"/>
    <s v="Revenue"/>
    <s v="Line Item"/>
    <x v="0"/>
    <x v="2"/>
    <x v="2"/>
    <m/>
    <m/>
    <m/>
  </r>
  <r>
    <n v="1544"/>
    <x v="9"/>
    <s v="Revenue"/>
    <s v="Total"/>
    <x v="0"/>
    <x v="3"/>
    <x v="3"/>
    <m/>
    <n v="0"/>
    <m/>
  </r>
  <r>
    <n v="1545"/>
    <x v="9"/>
    <s v="Revenue"/>
    <s v="Line Item"/>
    <x v="0"/>
    <x v="4"/>
    <x v="4"/>
    <m/>
    <m/>
    <m/>
  </r>
  <r>
    <n v="1546"/>
    <x v="9"/>
    <s v="Revenue"/>
    <s v="Line Item"/>
    <x v="0"/>
    <x v="5"/>
    <x v="5"/>
    <m/>
    <m/>
    <m/>
  </r>
  <r>
    <n v="1547"/>
    <x v="9"/>
    <s v="Revenue"/>
    <s v="Total"/>
    <x v="0"/>
    <x v="6"/>
    <x v="6"/>
    <m/>
    <n v="0"/>
    <m/>
  </r>
  <r>
    <n v="1548"/>
    <x v="9"/>
    <s v="Revenue"/>
    <s v="Line Item"/>
    <x v="0"/>
    <x v="7"/>
    <x v="7"/>
    <m/>
    <m/>
    <m/>
  </r>
  <r>
    <n v="1549"/>
    <x v="9"/>
    <s v="Revenue"/>
    <s v="Line Item"/>
    <x v="0"/>
    <x v="8"/>
    <x v="8"/>
    <m/>
    <m/>
    <m/>
  </r>
  <r>
    <n v="1550"/>
    <x v="9"/>
    <s v="Revenue"/>
    <s v="Line Item"/>
    <x v="0"/>
    <x v="9"/>
    <x v="9"/>
    <m/>
    <m/>
    <m/>
  </r>
  <r>
    <n v="1551"/>
    <x v="9"/>
    <s v="Revenue"/>
    <s v="Line Item"/>
    <x v="0"/>
    <x v="10"/>
    <x v="10"/>
    <m/>
    <n v="63597"/>
    <m/>
  </r>
  <r>
    <n v="1552"/>
    <x v="9"/>
    <s v="Revenue"/>
    <s v="Line Item"/>
    <x v="0"/>
    <x v="11"/>
    <x v="11"/>
    <m/>
    <m/>
    <m/>
  </r>
  <r>
    <n v="1553"/>
    <x v="9"/>
    <s v="Revenue"/>
    <s v="Line Item"/>
    <x v="0"/>
    <x v="12"/>
    <x v="12"/>
    <m/>
    <m/>
    <m/>
  </r>
  <r>
    <n v="1554"/>
    <x v="9"/>
    <s v="Revenue"/>
    <s v="Line Item"/>
    <x v="0"/>
    <x v="13"/>
    <x v="13"/>
    <m/>
    <m/>
    <m/>
  </r>
  <r>
    <n v="1555"/>
    <x v="9"/>
    <s v="Revenue"/>
    <s v="Line Item"/>
    <x v="0"/>
    <x v="14"/>
    <x v="14"/>
    <m/>
    <m/>
    <m/>
  </r>
  <r>
    <n v="1556"/>
    <x v="9"/>
    <s v="Revenue"/>
    <s v="Line Item"/>
    <x v="0"/>
    <x v="15"/>
    <x v="15"/>
    <m/>
    <m/>
    <m/>
  </r>
  <r>
    <n v="1557"/>
    <x v="9"/>
    <s v="Revenue"/>
    <s v="Line Item"/>
    <x v="0"/>
    <x v="16"/>
    <x v="16"/>
    <m/>
    <m/>
    <m/>
  </r>
  <r>
    <n v="1558"/>
    <x v="9"/>
    <s v="Revenue"/>
    <s v="Line Item"/>
    <x v="0"/>
    <x v="17"/>
    <x v="17"/>
    <m/>
    <m/>
    <m/>
  </r>
  <r>
    <n v="1559"/>
    <x v="9"/>
    <s v="Revenue"/>
    <s v="Line Item"/>
    <x v="0"/>
    <x v="18"/>
    <x v="18"/>
    <m/>
    <m/>
    <m/>
  </r>
  <r>
    <n v="1560"/>
    <x v="9"/>
    <s v="Revenue"/>
    <s v="Line Item"/>
    <x v="0"/>
    <x v="19"/>
    <x v="19"/>
    <m/>
    <m/>
    <m/>
  </r>
  <r>
    <n v="1561"/>
    <x v="9"/>
    <s v="Revenue"/>
    <s v="Line Item"/>
    <x v="0"/>
    <x v="20"/>
    <x v="20"/>
    <m/>
    <m/>
    <m/>
  </r>
  <r>
    <n v="1562"/>
    <x v="9"/>
    <s v="Revenue"/>
    <s v="Line Item"/>
    <x v="0"/>
    <x v="21"/>
    <x v="21"/>
    <m/>
    <m/>
    <m/>
  </r>
  <r>
    <n v="1563"/>
    <x v="9"/>
    <s v="Revenue"/>
    <s v="Line Item"/>
    <x v="0"/>
    <x v="22"/>
    <x v="22"/>
    <m/>
    <m/>
    <m/>
  </r>
  <r>
    <n v="1564"/>
    <x v="9"/>
    <s v="Revenue"/>
    <s v="Line Item"/>
    <x v="0"/>
    <x v="23"/>
    <x v="23"/>
    <m/>
    <m/>
    <m/>
  </r>
  <r>
    <n v="1565"/>
    <x v="9"/>
    <s v="Revenue"/>
    <s v="Line Item"/>
    <x v="0"/>
    <x v="24"/>
    <x v="24"/>
    <m/>
    <m/>
    <m/>
  </r>
  <r>
    <n v="1566"/>
    <x v="9"/>
    <s v="Revenue"/>
    <s v="Line Item"/>
    <x v="0"/>
    <x v="25"/>
    <x v="25"/>
    <m/>
    <m/>
    <m/>
  </r>
  <r>
    <n v="1567"/>
    <x v="9"/>
    <s v="Revenue"/>
    <s v="Line Item"/>
    <x v="0"/>
    <x v="26"/>
    <x v="26"/>
    <m/>
    <m/>
    <m/>
  </r>
  <r>
    <n v="1568"/>
    <x v="9"/>
    <s v="Revenue"/>
    <s v="Line Item"/>
    <x v="0"/>
    <x v="27"/>
    <x v="27"/>
    <m/>
    <m/>
    <m/>
  </r>
  <r>
    <n v="1569"/>
    <x v="9"/>
    <s v="Revenue"/>
    <s v="Line Item"/>
    <x v="0"/>
    <x v="28"/>
    <x v="28"/>
    <m/>
    <m/>
    <m/>
  </r>
  <r>
    <n v="1570"/>
    <x v="9"/>
    <s v="Revenue"/>
    <s v="Line Item"/>
    <x v="0"/>
    <x v="29"/>
    <x v="29"/>
    <m/>
    <m/>
    <m/>
  </r>
  <r>
    <n v="1571"/>
    <x v="9"/>
    <s v="Revenue"/>
    <s v="Line Item"/>
    <x v="0"/>
    <x v="30"/>
    <x v="30"/>
    <m/>
    <m/>
    <m/>
  </r>
  <r>
    <n v="1572"/>
    <x v="9"/>
    <s v="Revenue"/>
    <s v="Line Item"/>
    <x v="0"/>
    <x v="31"/>
    <x v="31"/>
    <m/>
    <m/>
    <m/>
  </r>
  <r>
    <n v="1573"/>
    <x v="9"/>
    <s v="Revenue"/>
    <s v="Line Item"/>
    <x v="0"/>
    <x v="32"/>
    <x v="32"/>
    <m/>
    <m/>
    <m/>
  </r>
  <r>
    <n v="1574"/>
    <x v="9"/>
    <s v="Revenue"/>
    <s v="Line Item"/>
    <x v="0"/>
    <x v="33"/>
    <x v="33"/>
    <m/>
    <m/>
    <m/>
  </r>
  <r>
    <n v="1575"/>
    <x v="9"/>
    <s v="Revenue"/>
    <s v="Line Item"/>
    <x v="0"/>
    <x v="34"/>
    <x v="34"/>
    <m/>
    <m/>
    <m/>
  </r>
  <r>
    <n v="1576"/>
    <x v="9"/>
    <s v="Revenue"/>
    <s v="Line Item"/>
    <x v="0"/>
    <x v="35"/>
    <x v="35"/>
    <m/>
    <m/>
    <m/>
  </r>
  <r>
    <n v="1577"/>
    <x v="9"/>
    <s v="Revenue"/>
    <s v="Line Item"/>
    <x v="0"/>
    <x v="36"/>
    <x v="36"/>
    <m/>
    <m/>
    <m/>
  </r>
  <r>
    <n v="1578"/>
    <x v="9"/>
    <s v="Revenue"/>
    <s v="Line Item"/>
    <x v="0"/>
    <x v="37"/>
    <x v="37"/>
    <m/>
    <m/>
    <m/>
  </r>
  <r>
    <n v="1579"/>
    <x v="9"/>
    <s v="Revenue"/>
    <s v="Line Item"/>
    <x v="0"/>
    <x v="38"/>
    <x v="38"/>
    <m/>
    <m/>
    <m/>
  </r>
  <r>
    <n v="1580"/>
    <x v="9"/>
    <s v="Revenue"/>
    <s v="Line Item"/>
    <x v="0"/>
    <x v="39"/>
    <x v="39"/>
    <m/>
    <m/>
    <m/>
  </r>
  <r>
    <n v="1581"/>
    <x v="9"/>
    <s v="Revenue"/>
    <s v="Line Item"/>
    <x v="0"/>
    <x v="40"/>
    <x v="40"/>
    <m/>
    <m/>
    <m/>
  </r>
  <r>
    <n v="1582"/>
    <x v="9"/>
    <s v="Revenue"/>
    <s v="Line Item"/>
    <x v="0"/>
    <x v="41"/>
    <x v="41"/>
    <m/>
    <m/>
    <m/>
  </r>
  <r>
    <n v="1583"/>
    <x v="9"/>
    <s v="Revenue"/>
    <s v="Total"/>
    <x v="0"/>
    <x v="42"/>
    <x v="42"/>
    <m/>
    <n v="63597"/>
    <m/>
  </r>
  <r>
    <n v="1584"/>
    <x v="9"/>
    <s v="Revenue"/>
    <s v="Line Item"/>
    <x v="0"/>
    <x v="43"/>
    <x v="43"/>
    <m/>
    <m/>
    <m/>
  </r>
  <r>
    <n v="1585"/>
    <x v="9"/>
    <s v="Revenue"/>
    <s v="Line Item"/>
    <x v="0"/>
    <x v="44"/>
    <x v="44"/>
    <m/>
    <m/>
    <m/>
  </r>
  <r>
    <n v="1586"/>
    <x v="9"/>
    <s v="Revenue"/>
    <s v="Line Item"/>
    <x v="0"/>
    <x v="45"/>
    <x v="45"/>
    <m/>
    <m/>
    <m/>
  </r>
  <r>
    <n v="1587"/>
    <x v="9"/>
    <s v="Revenue"/>
    <s v="Line Item"/>
    <x v="0"/>
    <x v="46"/>
    <x v="46"/>
    <m/>
    <m/>
    <m/>
  </r>
  <r>
    <n v="1588"/>
    <x v="9"/>
    <s v="Revenue"/>
    <s v="Line Item"/>
    <x v="0"/>
    <x v="47"/>
    <x v="47"/>
    <m/>
    <m/>
    <m/>
  </r>
  <r>
    <n v="1589"/>
    <x v="9"/>
    <s v="Revenue"/>
    <s v="Line Item"/>
    <x v="0"/>
    <x v="48"/>
    <x v="48"/>
    <m/>
    <m/>
    <m/>
  </r>
  <r>
    <n v="1590"/>
    <x v="9"/>
    <s v="Revenue"/>
    <s v="Line Item"/>
    <x v="0"/>
    <x v="49"/>
    <x v="49"/>
    <m/>
    <m/>
    <m/>
  </r>
  <r>
    <n v="1591"/>
    <x v="9"/>
    <s v="Revenue"/>
    <s v="Line Item"/>
    <x v="0"/>
    <x v="50"/>
    <x v="50"/>
    <m/>
    <m/>
    <m/>
  </r>
  <r>
    <n v="1592"/>
    <x v="9"/>
    <s v="Revenue"/>
    <s v="Line Item"/>
    <x v="0"/>
    <x v="51"/>
    <x v="51"/>
    <m/>
    <n v="163"/>
    <m/>
  </r>
  <r>
    <n v="1593"/>
    <x v="9"/>
    <s v="Revenue"/>
    <s v="Total"/>
    <x v="0"/>
    <x v="52"/>
    <x v="52"/>
    <m/>
    <n v="63760"/>
    <m/>
  </r>
  <r>
    <n v="1594"/>
    <x v="9"/>
    <s v="Salary Expense"/>
    <s v="Line Item"/>
    <x v="1"/>
    <x v="53"/>
    <x v="53"/>
    <n v="0.04"/>
    <n v="2429"/>
    <n v="60725"/>
  </r>
  <r>
    <n v="1595"/>
    <x v="9"/>
    <s v="Salary Expense"/>
    <s v="Line Item"/>
    <x v="1"/>
    <x v="54"/>
    <x v="54"/>
    <m/>
    <m/>
    <m/>
  </r>
  <r>
    <n v="1596"/>
    <x v="9"/>
    <s v="Salary Expense"/>
    <s v="Line Item"/>
    <x v="1"/>
    <x v="55"/>
    <x v="55"/>
    <m/>
    <m/>
    <m/>
  </r>
  <r>
    <n v="1597"/>
    <x v="9"/>
    <s v="Salary Expense"/>
    <s v="Line Item"/>
    <x v="1"/>
    <x v="56"/>
    <x v="56"/>
    <m/>
    <m/>
    <m/>
  </r>
  <r>
    <n v="1598"/>
    <x v="9"/>
    <s v="Salary Expense"/>
    <s v="Line Item"/>
    <x v="2"/>
    <x v="57"/>
    <x v="57"/>
    <m/>
    <m/>
    <m/>
  </r>
  <r>
    <n v="1599"/>
    <x v="9"/>
    <s v="Salary Expense"/>
    <s v="Line Item"/>
    <x v="2"/>
    <x v="58"/>
    <x v="58"/>
    <m/>
    <m/>
    <m/>
  </r>
  <r>
    <n v="1600"/>
    <x v="9"/>
    <s v="Salary Expense"/>
    <s v="Line Item"/>
    <x v="2"/>
    <x v="59"/>
    <x v="59"/>
    <m/>
    <m/>
    <m/>
  </r>
  <r>
    <n v="1601"/>
    <x v="9"/>
    <s v="Salary Expense"/>
    <s v="Line Item"/>
    <x v="2"/>
    <x v="60"/>
    <x v="60"/>
    <m/>
    <m/>
    <m/>
  </r>
  <r>
    <n v="1602"/>
    <x v="9"/>
    <s v="Salary Expense"/>
    <s v="Line Item"/>
    <x v="2"/>
    <x v="61"/>
    <x v="61"/>
    <m/>
    <m/>
    <m/>
  </r>
  <r>
    <n v="1603"/>
    <x v="9"/>
    <s v="Salary Expense"/>
    <s v="Line Item"/>
    <x v="2"/>
    <x v="62"/>
    <x v="62"/>
    <m/>
    <m/>
    <m/>
  </r>
  <r>
    <n v="1604"/>
    <x v="9"/>
    <s v="Salary Expense"/>
    <s v="Line Item"/>
    <x v="2"/>
    <x v="63"/>
    <x v="63"/>
    <m/>
    <m/>
    <m/>
  </r>
  <r>
    <n v="1605"/>
    <x v="9"/>
    <s v="Salary Expense"/>
    <s v="Line Item"/>
    <x v="2"/>
    <x v="64"/>
    <x v="64"/>
    <m/>
    <m/>
    <m/>
  </r>
  <r>
    <n v="1606"/>
    <x v="9"/>
    <s v="Salary Expense"/>
    <s v="Line Item"/>
    <x v="2"/>
    <x v="65"/>
    <x v="65"/>
    <m/>
    <m/>
    <m/>
  </r>
  <r>
    <n v="1607"/>
    <x v="9"/>
    <s v="Salary Expense"/>
    <s v="Line Item"/>
    <x v="2"/>
    <x v="66"/>
    <x v="66"/>
    <m/>
    <m/>
    <m/>
  </r>
  <r>
    <n v="1608"/>
    <x v="9"/>
    <s v="Salary Expense"/>
    <s v="Line Item"/>
    <x v="2"/>
    <x v="67"/>
    <x v="67"/>
    <m/>
    <m/>
    <m/>
  </r>
  <r>
    <n v="1609"/>
    <x v="9"/>
    <s v="Salary Expense"/>
    <s v="Line Item"/>
    <x v="2"/>
    <x v="68"/>
    <x v="68"/>
    <m/>
    <m/>
    <m/>
  </r>
  <r>
    <n v="1610"/>
    <x v="9"/>
    <s v="Salary Expense"/>
    <s v="Line Item"/>
    <x v="2"/>
    <x v="69"/>
    <x v="69"/>
    <m/>
    <m/>
    <m/>
  </r>
  <r>
    <n v="1611"/>
    <x v="9"/>
    <s v="Salary Expense"/>
    <s v="Line Item"/>
    <x v="2"/>
    <x v="70"/>
    <x v="70"/>
    <m/>
    <m/>
    <m/>
  </r>
  <r>
    <n v="1612"/>
    <x v="9"/>
    <s v="Salary Expense"/>
    <s v="Line Item"/>
    <x v="2"/>
    <x v="71"/>
    <x v="71"/>
    <m/>
    <m/>
    <m/>
  </r>
  <r>
    <n v="1613"/>
    <x v="9"/>
    <s v="Salary Expense"/>
    <s v="Line Item"/>
    <x v="2"/>
    <x v="72"/>
    <x v="72"/>
    <m/>
    <m/>
    <m/>
  </r>
  <r>
    <n v="1614"/>
    <x v="9"/>
    <s v="Salary Expense"/>
    <s v="Line Item"/>
    <x v="2"/>
    <x v="73"/>
    <x v="73"/>
    <m/>
    <m/>
    <m/>
  </r>
  <r>
    <n v="1615"/>
    <x v="9"/>
    <s v="Salary Expense"/>
    <s v="Line Item"/>
    <x v="2"/>
    <x v="74"/>
    <x v="74"/>
    <m/>
    <m/>
    <m/>
  </r>
  <r>
    <n v="1616"/>
    <x v="9"/>
    <s v="Salary Expense"/>
    <s v="Line Item"/>
    <x v="2"/>
    <x v="75"/>
    <x v="75"/>
    <m/>
    <m/>
    <m/>
  </r>
  <r>
    <n v="1617"/>
    <x v="9"/>
    <s v="Salary Expense"/>
    <s v="Line Item"/>
    <x v="2"/>
    <x v="76"/>
    <x v="76"/>
    <m/>
    <m/>
    <m/>
  </r>
  <r>
    <n v="1618"/>
    <x v="9"/>
    <s v="Salary Expense"/>
    <s v="Line Item"/>
    <x v="2"/>
    <x v="77"/>
    <x v="77"/>
    <m/>
    <m/>
    <m/>
  </r>
  <r>
    <n v="1619"/>
    <x v="9"/>
    <s v="Salary Expense"/>
    <s v="Line Item"/>
    <x v="2"/>
    <x v="78"/>
    <x v="78"/>
    <m/>
    <m/>
    <m/>
  </r>
  <r>
    <n v="1620"/>
    <x v="9"/>
    <s v="Salary Expense"/>
    <s v="Line Item"/>
    <x v="2"/>
    <x v="79"/>
    <x v="79"/>
    <m/>
    <m/>
    <m/>
  </r>
  <r>
    <n v="1621"/>
    <x v="9"/>
    <s v="Salary Expense"/>
    <s v="Line Item"/>
    <x v="2"/>
    <x v="80"/>
    <x v="80"/>
    <m/>
    <m/>
    <m/>
  </r>
  <r>
    <n v="1622"/>
    <x v="9"/>
    <s v="Salary Expense"/>
    <s v="Line Item"/>
    <x v="2"/>
    <x v="81"/>
    <x v="81"/>
    <m/>
    <m/>
    <m/>
  </r>
  <r>
    <n v="1623"/>
    <x v="9"/>
    <s v="Salary Expense"/>
    <s v="Line Item"/>
    <x v="2"/>
    <x v="82"/>
    <x v="82"/>
    <m/>
    <m/>
    <m/>
  </r>
  <r>
    <n v="1624"/>
    <x v="9"/>
    <s v="Salary Expense"/>
    <s v="Line Item"/>
    <x v="2"/>
    <x v="83"/>
    <x v="83"/>
    <m/>
    <m/>
    <m/>
  </r>
  <r>
    <n v="1625"/>
    <x v="9"/>
    <s v="Salary Expense"/>
    <s v="Line Item"/>
    <x v="2"/>
    <x v="84"/>
    <x v="84"/>
    <m/>
    <m/>
    <m/>
  </r>
  <r>
    <n v="1626"/>
    <x v="9"/>
    <s v="Salary Expense"/>
    <s v="Line Item"/>
    <x v="2"/>
    <x v="85"/>
    <x v="85"/>
    <m/>
    <m/>
    <m/>
  </r>
  <r>
    <n v="1627"/>
    <x v="9"/>
    <s v="Salary Expense"/>
    <s v="Line Item"/>
    <x v="2"/>
    <x v="86"/>
    <x v="86"/>
    <n v="1"/>
    <n v="30012"/>
    <n v="30012"/>
  </r>
  <r>
    <n v="1628"/>
    <x v="9"/>
    <s v="Salary Expense"/>
    <s v="Line Item"/>
    <x v="3"/>
    <x v="87"/>
    <x v="87"/>
    <m/>
    <m/>
    <m/>
  </r>
  <r>
    <n v="1629"/>
    <x v="9"/>
    <s v="Salary Expense"/>
    <s v="Line Item"/>
    <x v="3"/>
    <x v="88"/>
    <x v="88"/>
    <m/>
    <m/>
    <m/>
  </r>
  <r>
    <n v="1630"/>
    <x v="9"/>
    <s v="Salary Expense"/>
    <s v="Line Item"/>
    <x v="3"/>
    <x v="89"/>
    <x v="89"/>
    <m/>
    <m/>
    <m/>
  </r>
  <r>
    <n v="1631"/>
    <x v="9"/>
    <s v="Salary Expense"/>
    <s v="Line Item"/>
    <x v="0"/>
    <x v="90"/>
    <x v="90"/>
    <s v="XXXXXX"/>
    <m/>
    <m/>
  </r>
  <r>
    <n v="1632"/>
    <x v="9"/>
    <s v="Salary Expense"/>
    <s v="Total"/>
    <x v="0"/>
    <x v="91"/>
    <x v="91"/>
    <n v="1.04"/>
    <n v="32441"/>
    <n v="31193.26923076923"/>
  </r>
  <r>
    <n v="1633"/>
    <x v="9"/>
    <s v="Expense"/>
    <s v="Total"/>
    <x v="0"/>
    <x v="92"/>
    <x v="92"/>
    <m/>
    <n v="32441"/>
    <m/>
  </r>
  <r>
    <n v="1634"/>
    <x v="9"/>
    <s v="Expense"/>
    <s v="Line Item"/>
    <x v="0"/>
    <x v="93"/>
    <x v="93"/>
    <m/>
    <m/>
    <m/>
  </r>
  <r>
    <n v="1635"/>
    <x v="9"/>
    <s v="Expense"/>
    <s v="Line Item"/>
    <x v="0"/>
    <x v="94"/>
    <x v="94"/>
    <m/>
    <m/>
    <m/>
  </r>
  <r>
    <n v="1636"/>
    <x v="9"/>
    <s v="Expense"/>
    <s v="Line Item"/>
    <x v="0"/>
    <x v="95"/>
    <x v="95"/>
    <m/>
    <m/>
    <m/>
  </r>
  <r>
    <n v="1637"/>
    <x v="9"/>
    <s v="Expense"/>
    <s v="Line Item"/>
    <x v="0"/>
    <x v="96"/>
    <x v="96"/>
    <m/>
    <m/>
    <m/>
  </r>
  <r>
    <n v="1638"/>
    <x v="9"/>
    <s v="Expense"/>
    <s v="Total"/>
    <x v="0"/>
    <x v="97"/>
    <x v="97"/>
    <m/>
    <n v="0"/>
    <m/>
  </r>
  <r>
    <n v="1639"/>
    <x v="9"/>
    <s v="Expense"/>
    <s v="Line Item"/>
    <x v="0"/>
    <x v="98"/>
    <x v="98"/>
    <m/>
    <m/>
    <m/>
  </r>
  <r>
    <n v="1640"/>
    <x v="9"/>
    <s v="Expense"/>
    <s v="Total"/>
    <x v="0"/>
    <x v="99"/>
    <x v="99"/>
    <m/>
    <n v="32441"/>
    <m/>
  </r>
  <r>
    <n v="1641"/>
    <x v="9"/>
    <s v="Expense"/>
    <s v="Line Item"/>
    <x v="0"/>
    <x v="100"/>
    <x v="100"/>
    <m/>
    <n v="3130"/>
    <m/>
  </r>
  <r>
    <n v="1642"/>
    <x v="9"/>
    <s v="Expense"/>
    <s v="Line Item"/>
    <x v="0"/>
    <x v="101"/>
    <x v="101"/>
    <m/>
    <n v="7784"/>
    <m/>
  </r>
  <r>
    <n v="1643"/>
    <x v="9"/>
    <s v="Expense"/>
    <s v="Line Item"/>
    <x v="0"/>
    <x v="102"/>
    <x v="102"/>
    <m/>
    <m/>
    <m/>
  </r>
  <r>
    <n v="1644"/>
    <x v="9"/>
    <s v="Expense"/>
    <s v="Total"/>
    <x v="0"/>
    <x v="103"/>
    <x v="103"/>
    <m/>
    <n v="43355"/>
    <m/>
  </r>
  <r>
    <n v="1645"/>
    <x v="9"/>
    <s v="Expense"/>
    <s v="Line Item"/>
    <x v="0"/>
    <x v="104"/>
    <x v="104"/>
    <m/>
    <m/>
    <m/>
  </r>
  <r>
    <n v="1646"/>
    <x v="9"/>
    <s v="Expense"/>
    <s v="Line Item"/>
    <x v="0"/>
    <x v="105"/>
    <x v="105"/>
    <m/>
    <n v="15"/>
    <m/>
  </r>
  <r>
    <n v="1647"/>
    <x v="9"/>
    <s v="Expense"/>
    <s v="Line Item"/>
    <x v="0"/>
    <x v="106"/>
    <x v="106"/>
    <m/>
    <n v="562"/>
    <m/>
  </r>
  <r>
    <n v="1648"/>
    <x v="9"/>
    <s v="Expense"/>
    <s v="Line Item"/>
    <x v="0"/>
    <x v="107"/>
    <x v="107"/>
    <m/>
    <n v="392"/>
    <m/>
  </r>
  <r>
    <n v="1649"/>
    <x v="9"/>
    <s v="Expense"/>
    <s v="Total"/>
    <x v="0"/>
    <x v="108"/>
    <x v="108"/>
    <m/>
    <n v="969"/>
    <m/>
  </r>
  <r>
    <n v="1650"/>
    <x v="9"/>
    <s v="Expense"/>
    <s v="Line Item"/>
    <x v="0"/>
    <x v="109"/>
    <x v="109"/>
    <m/>
    <m/>
    <m/>
  </r>
  <r>
    <n v="1651"/>
    <x v="9"/>
    <s v="Expense"/>
    <s v="Line Item"/>
    <x v="0"/>
    <x v="110"/>
    <x v="110"/>
    <m/>
    <m/>
    <m/>
  </r>
  <r>
    <n v="1652"/>
    <x v="9"/>
    <s v="Expense"/>
    <s v="Line Item"/>
    <x v="0"/>
    <x v="111"/>
    <x v="111"/>
    <m/>
    <m/>
    <m/>
  </r>
  <r>
    <n v="1653"/>
    <x v="9"/>
    <s v="Expense"/>
    <s v="Line Item"/>
    <x v="0"/>
    <x v="112"/>
    <x v="112"/>
    <m/>
    <m/>
    <m/>
  </r>
  <r>
    <n v="1654"/>
    <x v="9"/>
    <s v="Expense"/>
    <s v="Line Item"/>
    <x v="0"/>
    <x v="113"/>
    <x v="113"/>
    <m/>
    <m/>
    <m/>
  </r>
  <r>
    <n v="1655"/>
    <x v="9"/>
    <s v="Expense"/>
    <s v="Line Item"/>
    <x v="0"/>
    <x v="114"/>
    <x v="114"/>
    <m/>
    <n v="3893"/>
    <m/>
  </r>
  <r>
    <n v="1656"/>
    <x v="9"/>
    <s v="Expense"/>
    <s v="Line Item"/>
    <x v="0"/>
    <x v="115"/>
    <x v="115"/>
    <m/>
    <n v="130"/>
    <m/>
  </r>
  <r>
    <n v="1657"/>
    <x v="9"/>
    <s v="Expense"/>
    <s v="Line Item"/>
    <x v="0"/>
    <x v="116"/>
    <x v="116"/>
    <m/>
    <m/>
    <m/>
  </r>
  <r>
    <n v="1658"/>
    <x v="9"/>
    <s v="Expense"/>
    <s v="Line Item"/>
    <x v="0"/>
    <x v="117"/>
    <x v="117"/>
    <m/>
    <m/>
    <m/>
  </r>
  <r>
    <n v="1659"/>
    <x v="9"/>
    <s v="Expense"/>
    <s v="Line Item"/>
    <x v="0"/>
    <x v="118"/>
    <x v="118"/>
    <m/>
    <m/>
    <m/>
  </r>
  <r>
    <n v="1660"/>
    <x v="9"/>
    <s v="Expense"/>
    <s v="Line Item"/>
    <x v="0"/>
    <x v="119"/>
    <x v="119"/>
    <m/>
    <m/>
    <m/>
  </r>
  <r>
    <n v="1661"/>
    <x v="9"/>
    <s v="Expense"/>
    <s v="Line Item"/>
    <x v="0"/>
    <x v="120"/>
    <x v="120"/>
    <m/>
    <m/>
    <m/>
  </r>
  <r>
    <n v="1662"/>
    <x v="9"/>
    <s v="Expense"/>
    <s v="Line Item"/>
    <x v="0"/>
    <x v="121"/>
    <x v="121"/>
    <m/>
    <m/>
    <m/>
  </r>
  <r>
    <n v="1663"/>
    <x v="9"/>
    <s v="Expense"/>
    <s v="Line Item"/>
    <x v="0"/>
    <x v="122"/>
    <x v="122"/>
    <m/>
    <m/>
    <m/>
  </r>
  <r>
    <n v="1664"/>
    <x v="9"/>
    <s v="Expense"/>
    <s v="Line Item"/>
    <x v="0"/>
    <x v="123"/>
    <x v="123"/>
    <m/>
    <m/>
    <m/>
  </r>
  <r>
    <n v="1665"/>
    <x v="9"/>
    <s v="Expense"/>
    <s v="Line Item"/>
    <x v="0"/>
    <x v="124"/>
    <x v="124"/>
    <m/>
    <n v="48"/>
    <m/>
  </r>
  <r>
    <n v="1666"/>
    <x v="9"/>
    <s v="Expense"/>
    <s v="Line Item"/>
    <x v="0"/>
    <x v="125"/>
    <x v="125"/>
    <m/>
    <m/>
    <m/>
  </r>
  <r>
    <n v="1667"/>
    <x v="9"/>
    <s v="Expense"/>
    <s v="Line Item"/>
    <x v="0"/>
    <x v="126"/>
    <x v="126"/>
    <m/>
    <m/>
    <m/>
  </r>
  <r>
    <n v="1668"/>
    <x v="9"/>
    <s v="Expense"/>
    <s v="Total"/>
    <x v="0"/>
    <x v="127"/>
    <x v="127"/>
    <m/>
    <n v="4071"/>
    <m/>
  </r>
  <r>
    <n v="1669"/>
    <x v="9"/>
    <s v="Expense"/>
    <s v="Line Item"/>
    <x v="0"/>
    <x v="128"/>
    <x v="128"/>
    <m/>
    <n v="4161"/>
    <m/>
  </r>
  <r>
    <n v="1670"/>
    <x v="9"/>
    <s v="Expense"/>
    <s v="Line Item"/>
    <x v="0"/>
    <x v="129"/>
    <x v="129"/>
    <m/>
    <n v="366"/>
    <m/>
  </r>
  <r>
    <n v="1671"/>
    <x v="9"/>
    <s v="Expense"/>
    <s v="Line Item"/>
    <x v="0"/>
    <x v="130"/>
    <x v="130"/>
    <m/>
    <n v="99"/>
    <m/>
  </r>
  <r>
    <n v="1672"/>
    <x v="9"/>
    <s v="Expense"/>
    <s v="Line Item"/>
    <x v="0"/>
    <x v="131"/>
    <x v="131"/>
    <m/>
    <n v="461"/>
    <m/>
  </r>
  <r>
    <n v="1673"/>
    <x v="9"/>
    <s v="Expense"/>
    <s v="Line Item"/>
    <x v="0"/>
    <x v="132"/>
    <x v="132"/>
    <m/>
    <n v="251"/>
    <m/>
  </r>
  <r>
    <n v="1674"/>
    <x v="9"/>
    <s v="Expense"/>
    <s v="Line Item"/>
    <x v="0"/>
    <x v="133"/>
    <x v="133"/>
    <m/>
    <m/>
    <m/>
  </r>
  <r>
    <n v="1675"/>
    <x v="9"/>
    <s v="Expense"/>
    <s v="Total"/>
    <x v="0"/>
    <x v="134"/>
    <x v="134"/>
    <m/>
    <n v="5338"/>
    <m/>
  </r>
  <r>
    <n v="1676"/>
    <x v="9"/>
    <s v="Expense"/>
    <s v="Line Item"/>
    <x v="0"/>
    <x v="135"/>
    <x v="135"/>
    <m/>
    <n v="16027.560887595084"/>
    <m/>
  </r>
  <r>
    <n v="1677"/>
    <x v="9"/>
    <s v="Expense"/>
    <s v="Total"/>
    <x v="0"/>
    <x v="136"/>
    <x v="136"/>
    <m/>
    <n v="69760.560887595086"/>
    <m/>
  </r>
  <r>
    <n v="1678"/>
    <x v="9"/>
    <s v="Expense"/>
    <s v="Line Item"/>
    <x v="0"/>
    <x v="137"/>
    <x v="137"/>
    <m/>
    <n v="163"/>
    <m/>
  </r>
  <r>
    <n v="1679"/>
    <x v="9"/>
    <s v="Expense"/>
    <s v="Line Item"/>
    <x v="0"/>
    <x v="138"/>
    <x v="138"/>
    <m/>
    <m/>
    <m/>
  </r>
  <r>
    <n v="1680"/>
    <x v="9"/>
    <s v="Expense"/>
    <s v="Total"/>
    <x v="0"/>
    <x v="139"/>
    <x v="139"/>
    <m/>
    <n v="69923.560887595086"/>
    <m/>
  </r>
  <r>
    <n v="1681"/>
    <x v="9"/>
    <s v="Expense"/>
    <s v="Total"/>
    <x v="0"/>
    <x v="140"/>
    <x v="140"/>
    <m/>
    <n v="63760"/>
    <m/>
  </r>
  <r>
    <n v="1682"/>
    <x v="9"/>
    <s v="Expense"/>
    <s v="Line Item"/>
    <x v="0"/>
    <x v="141"/>
    <x v="141"/>
    <m/>
    <n v="-6163.5608875950857"/>
    <m/>
  </r>
  <r>
    <n v="1683"/>
    <x v="9"/>
    <s v="Non-Reimbursable"/>
    <s v="Line Item"/>
    <x v="0"/>
    <x v="142"/>
    <x v="142"/>
    <m/>
    <m/>
    <m/>
  </r>
  <r>
    <n v="1684"/>
    <x v="9"/>
    <s v="Non-Reimbursable"/>
    <s v="Line Item"/>
    <x v="0"/>
    <x v="143"/>
    <x v="143"/>
    <m/>
    <m/>
    <m/>
  </r>
  <r>
    <n v="1685"/>
    <x v="9"/>
    <s v="Non-Reimbursable"/>
    <s v="Line Item"/>
    <x v="0"/>
    <x v="144"/>
    <x v="144"/>
    <m/>
    <m/>
    <m/>
  </r>
  <r>
    <n v="1686"/>
    <x v="9"/>
    <s v="Non-Reimbursable"/>
    <s v="Line Item"/>
    <x v="0"/>
    <x v="145"/>
    <x v="145"/>
    <m/>
    <m/>
    <m/>
  </r>
  <r>
    <n v="1687"/>
    <x v="9"/>
    <s v="Non-Reimbursable"/>
    <s v="Line Item"/>
    <x v="0"/>
    <x v="146"/>
    <x v="146"/>
    <m/>
    <m/>
    <m/>
  </r>
  <r>
    <n v="1688"/>
    <x v="9"/>
    <s v="Non-Reimbursable"/>
    <s v="Line Item"/>
    <x v="0"/>
    <x v="147"/>
    <x v="147"/>
    <m/>
    <m/>
    <m/>
  </r>
  <r>
    <n v="1689"/>
    <x v="9"/>
    <s v="Non-Reimbursable"/>
    <s v="Line Item"/>
    <x v="0"/>
    <x v="148"/>
    <x v="148"/>
    <m/>
    <n v="163"/>
    <m/>
  </r>
  <r>
    <n v="1690"/>
    <x v="9"/>
    <s v="Non-Reimbursable"/>
    <s v="Total"/>
    <x v="0"/>
    <x v="149"/>
    <x v="149"/>
    <m/>
    <n v="163"/>
    <m/>
  </r>
  <r>
    <n v="1691"/>
    <x v="9"/>
    <s v="Non-Reimbursable"/>
    <s v="Total"/>
    <x v="0"/>
    <x v="150"/>
    <x v="150"/>
    <m/>
    <n v="163"/>
    <m/>
  </r>
  <r>
    <n v="1692"/>
    <x v="9"/>
    <s v="Non-Reimbursable"/>
    <s v="Line Item"/>
    <x v="0"/>
    <x v="151"/>
    <x v="151"/>
    <m/>
    <n v="163"/>
    <m/>
  </r>
  <r>
    <n v="1693"/>
    <x v="9"/>
    <s v="Non-Reimbursable"/>
    <s v="Line Item"/>
    <x v="0"/>
    <x v="152"/>
    <x v="152"/>
    <m/>
    <m/>
    <m/>
  </r>
  <r>
    <n v="1694"/>
    <x v="9"/>
    <s v="Non-Reimbursable"/>
    <s v="Line Item"/>
    <x v="0"/>
    <x v="153"/>
    <x v="153"/>
    <m/>
    <n v="0"/>
    <m/>
  </r>
  <r>
    <n v="1695"/>
    <x v="10"/>
    <s v="Revenue"/>
    <s v="Line Item"/>
    <x v="0"/>
    <x v="0"/>
    <x v="0"/>
    <m/>
    <m/>
    <m/>
  </r>
  <r>
    <n v="1696"/>
    <x v="10"/>
    <s v="Revenue"/>
    <s v="Line Item"/>
    <x v="0"/>
    <x v="1"/>
    <x v="1"/>
    <m/>
    <m/>
    <m/>
  </r>
  <r>
    <n v="1697"/>
    <x v="10"/>
    <s v="Revenue"/>
    <s v="Line Item"/>
    <x v="0"/>
    <x v="2"/>
    <x v="2"/>
    <m/>
    <m/>
    <m/>
  </r>
  <r>
    <n v="1698"/>
    <x v="10"/>
    <s v="Revenue"/>
    <s v="Total"/>
    <x v="0"/>
    <x v="3"/>
    <x v="3"/>
    <m/>
    <m/>
    <m/>
  </r>
  <r>
    <n v="1699"/>
    <x v="10"/>
    <s v="Revenue"/>
    <s v="Line Item"/>
    <x v="0"/>
    <x v="4"/>
    <x v="4"/>
    <m/>
    <m/>
    <m/>
  </r>
  <r>
    <n v="1700"/>
    <x v="10"/>
    <s v="Revenue"/>
    <s v="Line Item"/>
    <x v="0"/>
    <x v="5"/>
    <x v="5"/>
    <m/>
    <m/>
    <m/>
  </r>
  <r>
    <n v="1701"/>
    <x v="10"/>
    <s v="Revenue"/>
    <s v="Total"/>
    <x v="0"/>
    <x v="6"/>
    <x v="6"/>
    <m/>
    <m/>
    <m/>
  </r>
  <r>
    <n v="1702"/>
    <x v="10"/>
    <s v="Revenue"/>
    <s v="Line Item"/>
    <x v="0"/>
    <x v="7"/>
    <x v="7"/>
    <m/>
    <m/>
    <m/>
  </r>
  <r>
    <n v="1703"/>
    <x v="10"/>
    <s v="Revenue"/>
    <s v="Line Item"/>
    <x v="0"/>
    <x v="8"/>
    <x v="8"/>
    <m/>
    <m/>
    <m/>
  </r>
  <r>
    <n v="1704"/>
    <x v="10"/>
    <s v="Revenue"/>
    <s v="Line Item"/>
    <x v="0"/>
    <x v="9"/>
    <x v="9"/>
    <m/>
    <m/>
    <m/>
  </r>
  <r>
    <n v="1705"/>
    <x v="10"/>
    <s v="Revenue"/>
    <s v="Line Item"/>
    <x v="0"/>
    <x v="10"/>
    <x v="10"/>
    <m/>
    <n v="63130"/>
    <m/>
  </r>
  <r>
    <n v="1706"/>
    <x v="10"/>
    <s v="Revenue"/>
    <s v="Line Item"/>
    <x v="0"/>
    <x v="11"/>
    <x v="11"/>
    <m/>
    <m/>
    <m/>
  </r>
  <r>
    <n v="1707"/>
    <x v="10"/>
    <s v="Revenue"/>
    <s v="Line Item"/>
    <x v="0"/>
    <x v="12"/>
    <x v="12"/>
    <m/>
    <m/>
    <m/>
  </r>
  <r>
    <n v="1708"/>
    <x v="10"/>
    <s v="Revenue"/>
    <s v="Line Item"/>
    <x v="0"/>
    <x v="13"/>
    <x v="13"/>
    <m/>
    <m/>
    <m/>
  </r>
  <r>
    <n v="1709"/>
    <x v="10"/>
    <s v="Revenue"/>
    <s v="Line Item"/>
    <x v="0"/>
    <x v="14"/>
    <x v="14"/>
    <m/>
    <m/>
    <m/>
  </r>
  <r>
    <n v="1710"/>
    <x v="10"/>
    <s v="Revenue"/>
    <s v="Line Item"/>
    <x v="0"/>
    <x v="15"/>
    <x v="15"/>
    <m/>
    <m/>
    <m/>
  </r>
  <r>
    <n v="1711"/>
    <x v="10"/>
    <s v="Revenue"/>
    <s v="Line Item"/>
    <x v="0"/>
    <x v="16"/>
    <x v="16"/>
    <m/>
    <m/>
    <m/>
  </r>
  <r>
    <n v="1712"/>
    <x v="10"/>
    <s v="Revenue"/>
    <s v="Line Item"/>
    <x v="0"/>
    <x v="17"/>
    <x v="17"/>
    <m/>
    <m/>
    <m/>
  </r>
  <r>
    <n v="1713"/>
    <x v="10"/>
    <s v="Revenue"/>
    <s v="Line Item"/>
    <x v="0"/>
    <x v="18"/>
    <x v="18"/>
    <m/>
    <m/>
    <m/>
  </r>
  <r>
    <n v="1714"/>
    <x v="10"/>
    <s v="Revenue"/>
    <s v="Line Item"/>
    <x v="0"/>
    <x v="19"/>
    <x v="19"/>
    <m/>
    <m/>
    <m/>
  </r>
  <r>
    <n v="1715"/>
    <x v="10"/>
    <s v="Revenue"/>
    <s v="Line Item"/>
    <x v="0"/>
    <x v="20"/>
    <x v="20"/>
    <m/>
    <m/>
    <m/>
  </r>
  <r>
    <n v="1716"/>
    <x v="10"/>
    <s v="Revenue"/>
    <s v="Line Item"/>
    <x v="0"/>
    <x v="21"/>
    <x v="21"/>
    <m/>
    <m/>
    <m/>
  </r>
  <r>
    <n v="1717"/>
    <x v="10"/>
    <s v="Revenue"/>
    <s v="Line Item"/>
    <x v="0"/>
    <x v="22"/>
    <x v="22"/>
    <m/>
    <m/>
    <m/>
  </r>
  <r>
    <n v="1718"/>
    <x v="10"/>
    <s v="Revenue"/>
    <s v="Line Item"/>
    <x v="0"/>
    <x v="23"/>
    <x v="23"/>
    <m/>
    <m/>
    <m/>
  </r>
  <r>
    <n v="1719"/>
    <x v="10"/>
    <s v="Revenue"/>
    <s v="Line Item"/>
    <x v="0"/>
    <x v="24"/>
    <x v="24"/>
    <m/>
    <m/>
    <m/>
  </r>
  <r>
    <n v="1720"/>
    <x v="10"/>
    <s v="Revenue"/>
    <s v="Line Item"/>
    <x v="0"/>
    <x v="25"/>
    <x v="25"/>
    <m/>
    <m/>
    <m/>
  </r>
  <r>
    <n v="1721"/>
    <x v="10"/>
    <s v="Revenue"/>
    <s v="Line Item"/>
    <x v="0"/>
    <x v="26"/>
    <x v="26"/>
    <m/>
    <m/>
    <m/>
  </r>
  <r>
    <n v="1722"/>
    <x v="10"/>
    <s v="Revenue"/>
    <s v="Line Item"/>
    <x v="0"/>
    <x v="27"/>
    <x v="27"/>
    <m/>
    <m/>
    <m/>
  </r>
  <r>
    <n v="1723"/>
    <x v="10"/>
    <s v="Revenue"/>
    <s v="Line Item"/>
    <x v="0"/>
    <x v="28"/>
    <x v="28"/>
    <m/>
    <n v="780"/>
    <m/>
  </r>
  <r>
    <n v="1724"/>
    <x v="10"/>
    <s v="Revenue"/>
    <s v="Line Item"/>
    <x v="0"/>
    <x v="29"/>
    <x v="29"/>
    <m/>
    <m/>
    <m/>
  </r>
  <r>
    <n v="1725"/>
    <x v="10"/>
    <s v="Revenue"/>
    <s v="Line Item"/>
    <x v="0"/>
    <x v="30"/>
    <x v="30"/>
    <m/>
    <m/>
    <m/>
  </r>
  <r>
    <n v="1726"/>
    <x v="10"/>
    <s v="Revenue"/>
    <s v="Line Item"/>
    <x v="0"/>
    <x v="31"/>
    <x v="31"/>
    <m/>
    <m/>
    <m/>
  </r>
  <r>
    <n v="1727"/>
    <x v="10"/>
    <s v="Revenue"/>
    <s v="Line Item"/>
    <x v="0"/>
    <x v="32"/>
    <x v="32"/>
    <m/>
    <m/>
    <m/>
  </r>
  <r>
    <n v="1728"/>
    <x v="10"/>
    <s v="Revenue"/>
    <s v="Line Item"/>
    <x v="0"/>
    <x v="33"/>
    <x v="33"/>
    <m/>
    <m/>
    <m/>
  </r>
  <r>
    <n v="1729"/>
    <x v="10"/>
    <s v="Revenue"/>
    <s v="Line Item"/>
    <x v="0"/>
    <x v="34"/>
    <x v="34"/>
    <m/>
    <m/>
    <m/>
  </r>
  <r>
    <n v="1730"/>
    <x v="10"/>
    <s v="Revenue"/>
    <s v="Line Item"/>
    <x v="0"/>
    <x v="35"/>
    <x v="35"/>
    <m/>
    <m/>
    <m/>
  </r>
  <r>
    <n v="1731"/>
    <x v="10"/>
    <s v="Revenue"/>
    <s v="Line Item"/>
    <x v="0"/>
    <x v="36"/>
    <x v="36"/>
    <m/>
    <m/>
    <m/>
  </r>
  <r>
    <n v="1732"/>
    <x v="10"/>
    <s v="Revenue"/>
    <s v="Line Item"/>
    <x v="0"/>
    <x v="37"/>
    <x v="37"/>
    <m/>
    <m/>
    <m/>
  </r>
  <r>
    <n v="1733"/>
    <x v="10"/>
    <s v="Revenue"/>
    <s v="Line Item"/>
    <x v="0"/>
    <x v="38"/>
    <x v="38"/>
    <m/>
    <m/>
    <m/>
  </r>
  <r>
    <n v="1734"/>
    <x v="10"/>
    <s v="Revenue"/>
    <s v="Line Item"/>
    <x v="0"/>
    <x v="39"/>
    <x v="39"/>
    <m/>
    <m/>
    <m/>
  </r>
  <r>
    <n v="1735"/>
    <x v="10"/>
    <s v="Revenue"/>
    <s v="Line Item"/>
    <x v="0"/>
    <x v="40"/>
    <x v="40"/>
    <m/>
    <m/>
    <m/>
  </r>
  <r>
    <n v="1736"/>
    <x v="10"/>
    <s v="Revenue"/>
    <s v="Line Item"/>
    <x v="0"/>
    <x v="41"/>
    <x v="41"/>
    <m/>
    <m/>
    <m/>
  </r>
  <r>
    <n v="1737"/>
    <x v="10"/>
    <s v="Revenue"/>
    <s v="Total"/>
    <x v="0"/>
    <x v="42"/>
    <x v="42"/>
    <m/>
    <n v="63910"/>
    <m/>
  </r>
  <r>
    <n v="1738"/>
    <x v="10"/>
    <s v="Revenue"/>
    <s v="Line Item"/>
    <x v="0"/>
    <x v="43"/>
    <x v="43"/>
    <m/>
    <m/>
    <m/>
  </r>
  <r>
    <n v="1739"/>
    <x v="10"/>
    <s v="Revenue"/>
    <s v="Line Item"/>
    <x v="0"/>
    <x v="44"/>
    <x v="44"/>
    <m/>
    <m/>
    <m/>
  </r>
  <r>
    <n v="1740"/>
    <x v="10"/>
    <s v="Revenue"/>
    <s v="Line Item"/>
    <x v="0"/>
    <x v="45"/>
    <x v="45"/>
    <m/>
    <m/>
    <m/>
  </r>
  <r>
    <n v="1741"/>
    <x v="10"/>
    <s v="Revenue"/>
    <s v="Line Item"/>
    <x v="0"/>
    <x v="46"/>
    <x v="46"/>
    <m/>
    <m/>
    <m/>
  </r>
  <r>
    <n v="1742"/>
    <x v="10"/>
    <s v="Revenue"/>
    <s v="Line Item"/>
    <x v="0"/>
    <x v="47"/>
    <x v="47"/>
    <m/>
    <m/>
    <m/>
  </r>
  <r>
    <n v="1743"/>
    <x v="10"/>
    <s v="Revenue"/>
    <s v="Line Item"/>
    <x v="0"/>
    <x v="48"/>
    <x v="48"/>
    <m/>
    <m/>
    <m/>
  </r>
  <r>
    <n v="1744"/>
    <x v="10"/>
    <s v="Revenue"/>
    <s v="Line Item"/>
    <x v="0"/>
    <x v="49"/>
    <x v="49"/>
    <m/>
    <m/>
    <m/>
  </r>
  <r>
    <n v="1745"/>
    <x v="10"/>
    <s v="Revenue"/>
    <s v="Line Item"/>
    <x v="0"/>
    <x v="50"/>
    <x v="50"/>
    <m/>
    <m/>
    <m/>
  </r>
  <r>
    <n v="1746"/>
    <x v="10"/>
    <s v="Revenue"/>
    <s v="Line Item"/>
    <x v="0"/>
    <x v="51"/>
    <x v="51"/>
    <m/>
    <m/>
    <m/>
  </r>
  <r>
    <n v="1747"/>
    <x v="10"/>
    <s v="Revenue"/>
    <s v="Total"/>
    <x v="0"/>
    <x v="52"/>
    <x v="52"/>
    <m/>
    <n v="63910"/>
    <m/>
  </r>
  <r>
    <n v="1748"/>
    <x v="10"/>
    <s v="Salary Expense"/>
    <s v="Line Item"/>
    <x v="1"/>
    <x v="53"/>
    <x v="53"/>
    <m/>
    <m/>
    <m/>
  </r>
  <r>
    <n v="1749"/>
    <x v="10"/>
    <s v="Salary Expense"/>
    <s v="Line Item"/>
    <x v="1"/>
    <x v="54"/>
    <x v="54"/>
    <m/>
    <m/>
    <m/>
  </r>
  <r>
    <n v="1750"/>
    <x v="10"/>
    <s v="Salary Expense"/>
    <s v="Line Item"/>
    <x v="1"/>
    <x v="55"/>
    <x v="55"/>
    <m/>
    <m/>
    <m/>
  </r>
  <r>
    <n v="1751"/>
    <x v="10"/>
    <s v="Salary Expense"/>
    <s v="Line Item"/>
    <x v="1"/>
    <x v="56"/>
    <x v="56"/>
    <m/>
    <m/>
    <m/>
  </r>
  <r>
    <n v="1752"/>
    <x v="10"/>
    <s v="Salary Expense"/>
    <s v="Line Item"/>
    <x v="2"/>
    <x v="57"/>
    <x v="57"/>
    <m/>
    <m/>
    <m/>
  </r>
  <r>
    <n v="1753"/>
    <x v="10"/>
    <s v="Salary Expense"/>
    <s v="Line Item"/>
    <x v="2"/>
    <x v="58"/>
    <x v="58"/>
    <m/>
    <m/>
    <m/>
  </r>
  <r>
    <n v="1754"/>
    <x v="10"/>
    <s v="Salary Expense"/>
    <s v="Line Item"/>
    <x v="2"/>
    <x v="59"/>
    <x v="59"/>
    <m/>
    <m/>
    <m/>
  </r>
  <r>
    <n v="1755"/>
    <x v="10"/>
    <s v="Salary Expense"/>
    <s v="Line Item"/>
    <x v="2"/>
    <x v="60"/>
    <x v="60"/>
    <m/>
    <m/>
    <m/>
  </r>
  <r>
    <n v="1756"/>
    <x v="10"/>
    <s v="Salary Expense"/>
    <s v="Line Item"/>
    <x v="2"/>
    <x v="61"/>
    <x v="61"/>
    <m/>
    <m/>
    <m/>
  </r>
  <r>
    <n v="1757"/>
    <x v="10"/>
    <s v="Salary Expense"/>
    <s v="Line Item"/>
    <x v="2"/>
    <x v="62"/>
    <x v="62"/>
    <m/>
    <m/>
    <m/>
  </r>
  <r>
    <n v="1758"/>
    <x v="10"/>
    <s v="Salary Expense"/>
    <s v="Line Item"/>
    <x v="2"/>
    <x v="63"/>
    <x v="63"/>
    <m/>
    <m/>
    <m/>
  </r>
  <r>
    <n v="1759"/>
    <x v="10"/>
    <s v="Salary Expense"/>
    <s v="Line Item"/>
    <x v="2"/>
    <x v="64"/>
    <x v="64"/>
    <m/>
    <m/>
    <m/>
  </r>
  <r>
    <n v="1760"/>
    <x v="10"/>
    <s v="Salary Expense"/>
    <s v="Line Item"/>
    <x v="2"/>
    <x v="65"/>
    <x v="65"/>
    <m/>
    <m/>
    <m/>
  </r>
  <r>
    <n v="1761"/>
    <x v="10"/>
    <s v="Salary Expense"/>
    <s v="Line Item"/>
    <x v="2"/>
    <x v="66"/>
    <x v="66"/>
    <m/>
    <m/>
    <m/>
  </r>
  <r>
    <n v="1762"/>
    <x v="10"/>
    <s v="Salary Expense"/>
    <s v="Line Item"/>
    <x v="2"/>
    <x v="67"/>
    <x v="67"/>
    <m/>
    <m/>
    <m/>
  </r>
  <r>
    <n v="1763"/>
    <x v="10"/>
    <s v="Salary Expense"/>
    <s v="Line Item"/>
    <x v="2"/>
    <x v="68"/>
    <x v="68"/>
    <m/>
    <m/>
    <m/>
  </r>
  <r>
    <n v="1764"/>
    <x v="10"/>
    <s v="Salary Expense"/>
    <s v="Line Item"/>
    <x v="2"/>
    <x v="69"/>
    <x v="69"/>
    <m/>
    <m/>
    <m/>
  </r>
  <r>
    <n v="1765"/>
    <x v="10"/>
    <s v="Salary Expense"/>
    <s v="Line Item"/>
    <x v="2"/>
    <x v="70"/>
    <x v="70"/>
    <m/>
    <m/>
    <m/>
  </r>
  <r>
    <n v="1766"/>
    <x v="10"/>
    <s v="Salary Expense"/>
    <s v="Line Item"/>
    <x v="2"/>
    <x v="71"/>
    <x v="71"/>
    <m/>
    <m/>
    <m/>
  </r>
  <r>
    <n v="1767"/>
    <x v="10"/>
    <s v="Salary Expense"/>
    <s v="Line Item"/>
    <x v="2"/>
    <x v="72"/>
    <x v="72"/>
    <m/>
    <m/>
    <m/>
  </r>
  <r>
    <n v="1768"/>
    <x v="10"/>
    <s v="Salary Expense"/>
    <s v="Line Item"/>
    <x v="2"/>
    <x v="73"/>
    <x v="73"/>
    <m/>
    <m/>
    <m/>
  </r>
  <r>
    <n v="1769"/>
    <x v="10"/>
    <s v="Salary Expense"/>
    <s v="Line Item"/>
    <x v="2"/>
    <x v="74"/>
    <x v="74"/>
    <m/>
    <m/>
    <m/>
  </r>
  <r>
    <n v="1770"/>
    <x v="10"/>
    <s v="Salary Expense"/>
    <s v="Line Item"/>
    <x v="2"/>
    <x v="75"/>
    <x v="75"/>
    <m/>
    <m/>
    <m/>
  </r>
  <r>
    <n v="1771"/>
    <x v="10"/>
    <s v="Salary Expense"/>
    <s v="Line Item"/>
    <x v="2"/>
    <x v="76"/>
    <x v="76"/>
    <m/>
    <m/>
    <m/>
  </r>
  <r>
    <n v="1772"/>
    <x v="10"/>
    <s v="Salary Expense"/>
    <s v="Line Item"/>
    <x v="2"/>
    <x v="77"/>
    <x v="77"/>
    <m/>
    <m/>
    <m/>
  </r>
  <r>
    <n v="1773"/>
    <x v="10"/>
    <s v="Salary Expense"/>
    <s v="Line Item"/>
    <x v="2"/>
    <x v="78"/>
    <x v="78"/>
    <m/>
    <m/>
    <m/>
  </r>
  <r>
    <n v="1774"/>
    <x v="10"/>
    <s v="Salary Expense"/>
    <s v="Line Item"/>
    <x v="2"/>
    <x v="79"/>
    <x v="79"/>
    <m/>
    <m/>
    <m/>
  </r>
  <r>
    <n v="1775"/>
    <x v="10"/>
    <s v="Salary Expense"/>
    <s v="Line Item"/>
    <x v="2"/>
    <x v="80"/>
    <x v="80"/>
    <m/>
    <m/>
    <m/>
  </r>
  <r>
    <n v="1776"/>
    <x v="10"/>
    <s v="Salary Expense"/>
    <s v="Line Item"/>
    <x v="2"/>
    <x v="81"/>
    <x v="81"/>
    <m/>
    <m/>
    <m/>
  </r>
  <r>
    <n v="1777"/>
    <x v="10"/>
    <s v="Salary Expense"/>
    <s v="Line Item"/>
    <x v="2"/>
    <x v="82"/>
    <x v="82"/>
    <n v="0.5"/>
    <n v="15449"/>
    <n v="30898"/>
  </r>
  <r>
    <n v="1778"/>
    <x v="10"/>
    <s v="Salary Expense"/>
    <s v="Line Item"/>
    <x v="2"/>
    <x v="83"/>
    <x v="83"/>
    <m/>
    <m/>
    <m/>
  </r>
  <r>
    <n v="1779"/>
    <x v="10"/>
    <s v="Salary Expense"/>
    <s v="Line Item"/>
    <x v="2"/>
    <x v="84"/>
    <x v="84"/>
    <m/>
    <m/>
    <m/>
  </r>
  <r>
    <n v="1780"/>
    <x v="10"/>
    <s v="Salary Expense"/>
    <s v="Line Item"/>
    <x v="2"/>
    <x v="85"/>
    <x v="85"/>
    <m/>
    <m/>
    <m/>
  </r>
  <r>
    <n v="1781"/>
    <x v="10"/>
    <s v="Salary Expense"/>
    <s v="Line Item"/>
    <x v="2"/>
    <x v="86"/>
    <x v="86"/>
    <m/>
    <m/>
    <m/>
  </r>
  <r>
    <n v="1782"/>
    <x v="10"/>
    <s v="Salary Expense"/>
    <s v="Line Item"/>
    <x v="3"/>
    <x v="87"/>
    <x v="87"/>
    <m/>
    <m/>
    <m/>
  </r>
  <r>
    <n v="1783"/>
    <x v="10"/>
    <s v="Salary Expense"/>
    <s v="Line Item"/>
    <x v="3"/>
    <x v="88"/>
    <x v="88"/>
    <m/>
    <m/>
    <m/>
  </r>
  <r>
    <n v="1784"/>
    <x v="10"/>
    <s v="Salary Expense"/>
    <s v="Line Item"/>
    <x v="3"/>
    <x v="89"/>
    <x v="89"/>
    <m/>
    <m/>
    <m/>
  </r>
  <r>
    <n v="1785"/>
    <x v="10"/>
    <s v="Salary Expense"/>
    <s v="Line Item"/>
    <x v="0"/>
    <x v="90"/>
    <x v="90"/>
    <s v="XXXXXX"/>
    <m/>
    <m/>
  </r>
  <r>
    <n v="1786"/>
    <x v="10"/>
    <s v="Salary Expense"/>
    <s v="Total"/>
    <x v="0"/>
    <x v="91"/>
    <x v="91"/>
    <n v="0.5"/>
    <n v="15449"/>
    <n v="30898"/>
  </r>
  <r>
    <n v="1787"/>
    <x v="10"/>
    <s v="Expense"/>
    <s v="Total"/>
    <x v="0"/>
    <x v="92"/>
    <x v="92"/>
    <m/>
    <n v="15449"/>
    <m/>
  </r>
  <r>
    <n v="1788"/>
    <x v="10"/>
    <s v="Expense"/>
    <s v="Line Item"/>
    <x v="0"/>
    <x v="93"/>
    <x v="93"/>
    <m/>
    <m/>
    <m/>
  </r>
  <r>
    <n v="1789"/>
    <x v="10"/>
    <s v="Expense"/>
    <s v="Line Item"/>
    <x v="0"/>
    <x v="94"/>
    <x v="94"/>
    <m/>
    <m/>
    <m/>
  </r>
  <r>
    <n v="1790"/>
    <x v="10"/>
    <s v="Expense"/>
    <s v="Line Item"/>
    <x v="0"/>
    <x v="95"/>
    <x v="95"/>
    <m/>
    <m/>
    <m/>
  </r>
  <r>
    <n v="1791"/>
    <x v="10"/>
    <s v="Expense"/>
    <s v="Line Item"/>
    <x v="0"/>
    <x v="96"/>
    <x v="96"/>
    <m/>
    <m/>
    <m/>
  </r>
  <r>
    <n v="1792"/>
    <x v="10"/>
    <s v="Expense"/>
    <s v="Total"/>
    <x v="0"/>
    <x v="97"/>
    <x v="97"/>
    <m/>
    <n v="0"/>
    <m/>
  </r>
  <r>
    <n v="1793"/>
    <x v="10"/>
    <s v="Expense"/>
    <s v="Line Item"/>
    <x v="0"/>
    <x v="98"/>
    <x v="98"/>
    <m/>
    <m/>
    <m/>
  </r>
  <r>
    <n v="1794"/>
    <x v="10"/>
    <s v="Expense"/>
    <s v="Total"/>
    <x v="0"/>
    <x v="99"/>
    <x v="99"/>
    <m/>
    <n v="15449"/>
    <m/>
  </r>
  <r>
    <n v="1795"/>
    <x v="10"/>
    <s v="Expense"/>
    <s v="Line Item"/>
    <x v="0"/>
    <x v="100"/>
    <x v="100"/>
    <m/>
    <n v="2359"/>
    <m/>
  </r>
  <r>
    <n v="1796"/>
    <x v="10"/>
    <s v="Expense"/>
    <s v="Line Item"/>
    <x v="0"/>
    <x v="101"/>
    <x v="101"/>
    <m/>
    <n v="93"/>
    <m/>
  </r>
  <r>
    <n v="1797"/>
    <x v="10"/>
    <s v="Expense"/>
    <s v="Line Item"/>
    <x v="0"/>
    <x v="102"/>
    <x v="102"/>
    <m/>
    <m/>
    <m/>
  </r>
  <r>
    <n v="1798"/>
    <x v="10"/>
    <s v="Expense"/>
    <s v="Total"/>
    <x v="0"/>
    <x v="103"/>
    <x v="103"/>
    <m/>
    <n v="17901"/>
    <m/>
  </r>
  <r>
    <n v="1799"/>
    <x v="10"/>
    <s v="Expense"/>
    <s v="Line Item"/>
    <x v="0"/>
    <x v="104"/>
    <x v="104"/>
    <m/>
    <m/>
    <m/>
  </r>
  <r>
    <n v="1800"/>
    <x v="10"/>
    <s v="Expense"/>
    <s v="Line Item"/>
    <x v="0"/>
    <x v="105"/>
    <x v="105"/>
    <m/>
    <n v="107"/>
    <m/>
  </r>
  <r>
    <n v="1801"/>
    <x v="10"/>
    <s v="Expense"/>
    <s v="Line Item"/>
    <x v="0"/>
    <x v="106"/>
    <x v="106"/>
    <m/>
    <m/>
    <m/>
  </r>
  <r>
    <n v="1802"/>
    <x v="10"/>
    <s v="Expense"/>
    <s v="Line Item"/>
    <x v="0"/>
    <x v="107"/>
    <x v="107"/>
    <m/>
    <m/>
    <m/>
  </r>
  <r>
    <n v="1803"/>
    <x v="10"/>
    <s v="Expense"/>
    <s v="Total"/>
    <x v="0"/>
    <x v="108"/>
    <x v="108"/>
    <m/>
    <n v="107"/>
    <m/>
  </r>
  <r>
    <n v="1804"/>
    <x v="10"/>
    <s v="Expense"/>
    <s v="Line Item"/>
    <x v="0"/>
    <x v="109"/>
    <x v="109"/>
    <m/>
    <n v="17750"/>
    <m/>
  </r>
  <r>
    <n v="1805"/>
    <x v="10"/>
    <s v="Expense"/>
    <s v="Line Item"/>
    <x v="0"/>
    <x v="110"/>
    <x v="110"/>
    <m/>
    <m/>
    <m/>
  </r>
  <r>
    <n v="1806"/>
    <x v="10"/>
    <s v="Expense"/>
    <s v="Line Item"/>
    <x v="0"/>
    <x v="111"/>
    <x v="111"/>
    <m/>
    <m/>
    <m/>
  </r>
  <r>
    <n v="1807"/>
    <x v="10"/>
    <s v="Expense"/>
    <s v="Line Item"/>
    <x v="0"/>
    <x v="112"/>
    <x v="112"/>
    <m/>
    <m/>
    <m/>
  </r>
  <r>
    <n v="1808"/>
    <x v="10"/>
    <s v="Expense"/>
    <s v="Line Item"/>
    <x v="0"/>
    <x v="113"/>
    <x v="113"/>
    <m/>
    <m/>
    <m/>
  </r>
  <r>
    <n v="1809"/>
    <x v="10"/>
    <s v="Expense"/>
    <s v="Line Item"/>
    <x v="0"/>
    <x v="114"/>
    <x v="114"/>
    <m/>
    <n v="40"/>
    <m/>
  </r>
  <r>
    <n v="1810"/>
    <x v="10"/>
    <s v="Expense"/>
    <s v="Line Item"/>
    <x v="0"/>
    <x v="115"/>
    <x v="115"/>
    <m/>
    <n v="10"/>
    <m/>
  </r>
  <r>
    <n v="1811"/>
    <x v="10"/>
    <s v="Expense"/>
    <s v="Line Item"/>
    <x v="0"/>
    <x v="116"/>
    <x v="116"/>
    <m/>
    <m/>
    <m/>
  </r>
  <r>
    <n v="1812"/>
    <x v="10"/>
    <s v="Expense"/>
    <s v="Line Item"/>
    <x v="0"/>
    <x v="117"/>
    <x v="117"/>
    <m/>
    <m/>
    <m/>
  </r>
  <r>
    <n v="1813"/>
    <x v="10"/>
    <s v="Expense"/>
    <s v="Line Item"/>
    <x v="0"/>
    <x v="118"/>
    <x v="118"/>
    <m/>
    <m/>
    <m/>
  </r>
  <r>
    <n v="1814"/>
    <x v="10"/>
    <s v="Expense"/>
    <s v="Line Item"/>
    <x v="0"/>
    <x v="119"/>
    <x v="119"/>
    <m/>
    <m/>
    <m/>
  </r>
  <r>
    <n v="1815"/>
    <x v="10"/>
    <s v="Expense"/>
    <s v="Line Item"/>
    <x v="0"/>
    <x v="120"/>
    <x v="120"/>
    <m/>
    <m/>
    <m/>
  </r>
  <r>
    <n v="1816"/>
    <x v="10"/>
    <s v="Expense"/>
    <s v="Line Item"/>
    <x v="0"/>
    <x v="121"/>
    <x v="121"/>
    <m/>
    <n v="19"/>
    <m/>
  </r>
  <r>
    <n v="1817"/>
    <x v="10"/>
    <s v="Expense"/>
    <s v="Line Item"/>
    <x v="0"/>
    <x v="122"/>
    <x v="122"/>
    <m/>
    <m/>
    <m/>
  </r>
  <r>
    <n v="1818"/>
    <x v="10"/>
    <s v="Expense"/>
    <s v="Line Item"/>
    <x v="0"/>
    <x v="123"/>
    <x v="123"/>
    <m/>
    <m/>
    <m/>
  </r>
  <r>
    <n v="1819"/>
    <x v="10"/>
    <s v="Expense"/>
    <s v="Line Item"/>
    <x v="0"/>
    <x v="124"/>
    <x v="124"/>
    <m/>
    <m/>
    <m/>
  </r>
  <r>
    <n v="1820"/>
    <x v="10"/>
    <s v="Expense"/>
    <s v="Line Item"/>
    <x v="0"/>
    <x v="125"/>
    <x v="125"/>
    <m/>
    <m/>
    <m/>
  </r>
  <r>
    <n v="1821"/>
    <x v="10"/>
    <s v="Expense"/>
    <s v="Line Item"/>
    <x v="0"/>
    <x v="126"/>
    <x v="126"/>
    <m/>
    <m/>
    <m/>
  </r>
  <r>
    <n v="1822"/>
    <x v="10"/>
    <s v="Expense"/>
    <s v="Total"/>
    <x v="0"/>
    <x v="127"/>
    <x v="127"/>
    <m/>
    <n v="17819"/>
    <m/>
  </r>
  <r>
    <n v="1823"/>
    <x v="10"/>
    <s v="Expense"/>
    <s v="Line Item"/>
    <x v="0"/>
    <x v="128"/>
    <x v="128"/>
    <m/>
    <m/>
    <m/>
  </r>
  <r>
    <n v="1824"/>
    <x v="10"/>
    <s v="Expense"/>
    <s v="Line Item"/>
    <x v="0"/>
    <x v="129"/>
    <x v="129"/>
    <m/>
    <m/>
    <m/>
  </r>
  <r>
    <n v="1825"/>
    <x v="10"/>
    <s v="Expense"/>
    <s v="Line Item"/>
    <x v="0"/>
    <x v="130"/>
    <x v="130"/>
    <m/>
    <m/>
    <m/>
  </r>
  <r>
    <n v="1826"/>
    <x v="10"/>
    <s v="Expense"/>
    <s v="Line Item"/>
    <x v="0"/>
    <x v="131"/>
    <x v="131"/>
    <m/>
    <n v="301"/>
    <m/>
  </r>
  <r>
    <n v="1827"/>
    <x v="10"/>
    <s v="Expense"/>
    <s v="Line Item"/>
    <x v="0"/>
    <x v="132"/>
    <x v="132"/>
    <m/>
    <m/>
    <m/>
  </r>
  <r>
    <n v="1828"/>
    <x v="10"/>
    <s v="Expense"/>
    <s v="Line Item"/>
    <x v="0"/>
    <x v="133"/>
    <x v="133"/>
    <m/>
    <m/>
    <m/>
  </r>
  <r>
    <n v="1829"/>
    <x v="10"/>
    <s v="Expense"/>
    <s v="Total"/>
    <x v="0"/>
    <x v="134"/>
    <x v="134"/>
    <m/>
    <n v="301"/>
    <m/>
  </r>
  <r>
    <n v="1830"/>
    <x v="10"/>
    <s v="Expense"/>
    <s v="Line Item"/>
    <x v="0"/>
    <x v="135"/>
    <x v="135"/>
    <m/>
    <n v="5248.480023091267"/>
    <m/>
  </r>
  <r>
    <n v="1831"/>
    <x v="10"/>
    <s v="Expense"/>
    <s v="Total"/>
    <x v="0"/>
    <x v="136"/>
    <x v="136"/>
    <m/>
    <n v="41376.480023091266"/>
    <m/>
  </r>
  <r>
    <n v="1832"/>
    <x v="10"/>
    <s v="Expense"/>
    <s v="Line Item"/>
    <x v="0"/>
    <x v="137"/>
    <x v="137"/>
    <m/>
    <m/>
    <m/>
  </r>
  <r>
    <n v="1833"/>
    <x v="10"/>
    <s v="Expense"/>
    <s v="Line Item"/>
    <x v="0"/>
    <x v="138"/>
    <x v="138"/>
    <m/>
    <m/>
    <m/>
  </r>
  <r>
    <n v="1834"/>
    <x v="10"/>
    <s v="Expense"/>
    <s v="Total"/>
    <x v="0"/>
    <x v="139"/>
    <x v="139"/>
    <m/>
    <n v="41376.480023091266"/>
    <m/>
  </r>
  <r>
    <n v="1835"/>
    <x v="10"/>
    <s v="Expense"/>
    <s v="Total"/>
    <x v="0"/>
    <x v="140"/>
    <x v="140"/>
    <m/>
    <n v="63910"/>
    <m/>
  </r>
  <r>
    <n v="1836"/>
    <x v="10"/>
    <s v="Expense"/>
    <s v="Line Item"/>
    <x v="0"/>
    <x v="141"/>
    <x v="141"/>
    <m/>
    <n v="22533.519976908734"/>
    <m/>
  </r>
  <r>
    <n v="1837"/>
    <x v="10"/>
    <s v="Non-Reimbursable"/>
    <s v="Line Item"/>
    <x v="0"/>
    <x v="142"/>
    <x v="142"/>
    <m/>
    <n v="0"/>
    <m/>
  </r>
  <r>
    <n v="1838"/>
    <x v="10"/>
    <s v="Non-Reimbursable"/>
    <s v="Line Item"/>
    <x v="0"/>
    <x v="143"/>
    <x v="143"/>
    <m/>
    <m/>
    <m/>
  </r>
  <r>
    <n v="1839"/>
    <x v="10"/>
    <s v="Non-Reimbursable"/>
    <s v="Line Item"/>
    <x v="0"/>
    <x v="144"/>
    <x v="144"/>
    <m/>
    <m/>
    <m/>
  </r>
  <r>
    <n v="1840"/>
    <x v="10"/>
    <s v="Non-Reimbursable"/>
    <s v="Line Item"/>
    <x v="0"/>
    <x v="145"/>
    <x v="145"/>
    <m/>
    <m/>
    <m/>
  </r>
  <r>
    <n v="1841"/>
    <x v="10"/>
    <s v="Non-Reimbursable"/>
    <s v="Line Item"/>
    <x v="0"/>
    <x v="146"/>
    <x v="146"/>
    <m/>
    <m/>
    <m/>
  </r>
  <r>
    <n v="1842"/>
    <x v="10"/>
    <s v="Non-Reimbursable"/>
    <s v="Line Item"/>
    <x v="0"/>
    <x v="147"/>
    <x v="147"/>
    <m/>
    <m/>
    <m/>
  </r>
  <r>
    <n v="1843"/>
    <x v="10"/>
    <s v="Non-Reimbursable"/>
    <s v="Line Item"/>
    <x v="0"/>
    <x v="148"/>
    <x v="148"/>
    <m/>
    <m/>
    <m/>
  </r>
  <r>
    <n v="1844"/>
    <x v="10"/>
    <s v="Non-Reimbursable"/>
    <s v="Total"/>
    <x v="0"/>
    <x v="149"/>
    <x v="149"/>
    <m/>
    <m/>
    <m/>
  </r>
  <r>
    <n v="1845"/>
    <x v="10"/>
    <s v="Non-Reimbursable"/>
    <s v="Total"/>
    <x v="0"/>
    <x v="150"/>
    <x v="150"/>
    <m/>
    <m/>
    <m/>
  </r>
  <r>
    <n v="1846"/>
    <x v="10"/>
    <s v="Non-Reimbursable"/>
    <s v="Line Item"/>
    <x v="0"/>
    <x v="151"/>
    <x v="151"/>
    <m/>
    <m/>
    <m/>
  </r>
  <r>
    <n v="1847"/>
    <x v="10"/>
    <s v="Non-Reimbursable"/>
    <s v="Line Item"/>
    <x v="0"/>
    <x v="152"/>
    <x v="152"/>
    <m/>
    <m/>
    <m/>
  </r>
  <r>
    <n v="1848"/>
    <x v="10"/>
    <s v="Non-Reimbursable"/>
    <s v="Line Item"/>
    <x v="0"/>
    <x v="153"/>
    <x v="153"/>
    <m/>
    <m/>
    <m/>
  </r>
  <r>
    <n v="1849"/>
    <x v="10"/>
    <s v="Revenue"/>
    <s v="Line Item"/>
    <x v="0"/>
    <x v="0"/>
    <x v="0"/>
    <m/>
    <m/>
    <m/>
  </r>
  <r>
    <n v="1850"/>
    <x v="10"/>
    <s v="Revenue"/>
    <s v="Line Item"/>
    <x v="0"/>
    <x v="1"/>
    <x v="1"/>
    <m/>
    <m/>
    <m/>
  </r>
  <r>
    <n v="1851"/>
    <x v="10"/>
    <s v="Revenue"/>
    <s v="Line Item"/>
    <x v="0"/>
    <x v="2"/>
    <x v="2"/>
    <m/>
    <m/>
    <m/>
  </r>
  <r>
    <n v="1852"/>
    <x v="10"/>
    <s v="Revenue"/>
    <s v="Total"/>
    <x v="0"/>
    <x v="3"/>
    <x v="3"/>
    <m/>
    <n v="0"/>
    <m/>
  </r>
  <r>
    <n v="1853"/>
    <x v="10"/>
    <s v="Revenue"/>
    <s v="Line Item"/>
    <x v="0"/>
    <x v="4"/>
    <x v="4"/>
    <m/>
    <m/>
    <m/>
  </r>
  <r>
    <n v="1854"/>
    <x v="10"/>
    <s v="Revenue"/>
    <s v="Line Item"/>
    <x v="0"/>
    <x v="5"/>
    <x v="5"/>
    <m/>
    <m/>
    <m/>
  </r>
  <r>
    <n v="1855"/>
    <x v="10"/>
    <s v="Revenue"/>
    <s v="Total"/>
    <x v="0"/>
    <x v="6"/>
    <x v="6"/>
    <m/>
    <n v="0"/>
    <m/>
  </r>
  <r>
    <n v="1856"/>
    <x v="10"/>
    <s v="Revenue"/>
    <s v="Line Item"/>
    <x v="0"/>
    <x v="7"/>
    <x v="7"/>
    <m/>
    <m/>
    <m/>
  </r>
  <r>
    <n v="1857"/>
    <x v="10"/>
    <s v="Revenue"/>
    <s v="Line Item"/>
    <x v="0"/>
    <x v="8"/>
    <x v="8"/>
    <m/>
    <m/>
    <m/>
  </r>
  <r>
    <n v="1858"/>
    <x v="10"/>
    <s v="Revenue"/>
    <s v="Line Item"/>
    <x v="0"/>
    <x v="9"/>
    <x v="9"/>
    <m/>
    <m/>
    <m/>
  </r>
  <r>
    <n v="1859"/>
    <x v="10"/>
    <s v="Revenue"/>
    <s v="Line Item"/>
    <x v="0"/>
    <x v="10"/>
    <x v="10"/>
    <m/>
    <n v="157308"/>
    <m/>
  </r>
  <r>
    <n v="1860"/>
    <x v="10"/>
    <s v="Revenue"/>
    <s v="Line Item"/>
    <x v="0"/>
    <x v="11"/>
    <x v="11"/>
    <m/>
    <m/>
    <m/>
  </r>
  <r>
    <n v="1861"/>
    <x v="10"/>
    <s v="Revenue"/>
    <s v="Line Item"/>
    <x v="0"/>
    <x v="12"/>
    <x v="12"/>
    <m/>
    <m/>
    <m/>
  </r>
  <r>
    <n v="1862"/>
    <x v="10"/>
    <s v="Revenue"/>
    <s v="Line Item"/>
    <x v="0"/>
    <x v="13"/>
    <x v="13"/>
    <m/>
    <m/>
    <m/>
  </r>
  <r>
    <n v="1863"/>
    <x v="10"/>
    <s v="Revenue"/>
    <s v="Line Item"/>
    <x v="0"/>
    <x v="14"/>
    <x v="14"/>
    <m/>
    <m/>
    <m/>
  </r>
  <r>
    <n v="1864"/>
    <x v="10"/>
    <s v="Revenue"/>
    <s v="Line Item"/>
    <x v="0"/>
    <x v="15"/>
    <x v="15"/>
    <m/>
    <m/>
    <m/>
  </r>
  <r>
    <n v="1865"/>
    <x v="10"/>
    <s v="Revenue"/>
    <s v="Line Item"/>
    <x v="0"/>
    <x v="16"/>
    <x v="16"/>
    <m/>
    <m/>
    <m/>
  </r>
  <r>
    <n v="1866"/>
    <x v="10"/>
    <s v="Revenue"/>
    <s v="Line Item"/>
    <x v="0"/>
    <x v="17"/>
    <x v="17"/>
    <m/>
    <m/>
    <m/>
  </r>
  <r>
    <n v="1867"/>
    <x v="10"/>
    <s v="Revenue"/>
    <s v="Line Item"/>
    <x v="0"/>
    <x v="18"/>
    <x v="18"/>
    <m/>
    <m/>
    <m/>
  </r>
  <r>
    <n v="1868"/>
    <x v="10"/>
    <s v="Revenue"/>
    <s v="Line Item"/>
    <x v="0"/>
    <x v="19"/>
    <x v="19"/>
    <m/>
    <m/>
    <m/>
  </r>
  <r>
    <n v="1869"/>
    <x v="10"/>
    <s v="Revenue"/>
    <s v="Line Item"/>
    <x v="0"/>
    <x v="20"/>
    <x v="20"/>
    <m/>
    <m/>
    <m/>
  </r>
  <r>
    <n v="1870"/>
    <x v="10"/>
    <s v="Revenue"/>
    <s v="Line Item"/>
    <x v="0"/>
    <x v="21"/>
    <x v="21"/>
    <m/>
    <m/>
    <m/>
  </r>
  <r>
    <n v="1871"/>
    <x v="10"/>
    <s v="Revenue"/>
    <s v="Line Item"/>
    <x v="0"/>
    <x v="22"/>
    <x v="22"/>
    <m/>
    <m/>
    <m/>
  </r>
  <r>
    <n v="1872"/>
    <x v="10"/>
    <s v="Revenue"/>
    <s v="Line Item"/>
    <x v="0"/>
    <x v="23"/>
    <x v="23"/>
    <m/>
    <m/>
    <m/>
  </r>
  <r>
    <n v="1873"/>
    <x v="10"/>
    <s v="Revenue"/>
    <s v="Line Item"/>
    <x v="0"/>
    <x v="24"/>
    <x v="24"/>
    <m/>
    <m/>
    <m/>
  </r>
  <r>
    <n v="1874"/>
    <x v="10"/>
    <s v="Revenue"/>
    <s v="Line Item"/>
    <x v="0"/>
    <x v="25"/>
    <x v="25"/>
    <m/>
    <m/>
    <m/>
  </r>
  <r>
    <n v="1875"/>
    <x v="10"/>
    <s v="Revenue"/>
    <s v="Line Item"/>
    <x v="0"/>
    <x v="26"/>
    <x v="26"/>
    <m/>
    <m/>
    <m/>
  </r>
  <r>
    <n v="1876"/>
    <x v="10"/>
    <s v="Revenue"/>
    <s v="Line Item"/>
    <x v="0"/>
    <x v="27"/>
    <x v="27"/>
    <m/>
    <m/>
    <m/>
  </r>
  <r>
    <n v="1877"/>
    <x v="10"/>
    <s v="Revenue"/>
    <s v="Line Item"/>
    <x v="0"/>
    <x v="28"/>
    <x v="28"/>
    <m/>
    <m/>
    <m/>
  </r>
  <r>
    <n v="1878"/>
    <x v="10"/>
    <s v="Revenue"/>
    <s v="Line Item"/>
    <x v="0"/>
    <x v="29"/>
    <x v="29"/>
    <m/>
    <m/>
    <m/>
  </r>
  <r>
    <n v="1879"/>
    <x v="10"/>
    <s v="Revenue"/>
    <s v="Line Item"/>
    <x v="0"/>
    <x v="30"/>
    <x v="30"/>
    <m/>
    <m/>
    <m/>
  </r>
  <r>
    <n v="1880"/>
    <x v="10"/>
    <s v="Revenue"/>
    <s v="Line Item"/>
    <x v="0"/>
    <x v="31"/>
    <x v="31"/>
    <m/>
    <m/>
    <m/>
  </r>
  <r>
    <n v="1881"/>
    <x v="10"/>
    <s v="Revenue"/>
    <s v="Line Item"/>
    <x v="0"/>
    <x v="32"/>
    <x v="32"/>
    <m/>
    <m/>
    <m/>
  </r>
  <r>
    <n v="1882"/>
    <x v="10"/>
    <s v="Revenue"/>
    <s v="Line Item"/>
    <x v="0"/>
    <x v="33"/>
    <x v="33"/>
    <m/>
    <m/>
    <m/>
  </r>
  <r>
    <n v="1883"/>
    <x v="10"/>
    <s v="Revenue"/>
    <s v="Line Item"/>
    <x v="0"/>
    <x v="34"/>
    <x v="34"/>
    <m/>
    <m/>
    <m/>
  </r>
  <r>
    <n v="1884"/>
    <x v="10"/>
    <s v="Revenue"/>
    <s v="Line Item"/>
    <x v="0"/>
    <x v="35"/>
    <x v="35"/>
    <m/>
    <m/>
    <m/>
  </r>
  <r>
    <n v="1885"/>
    <x v="10"/>
    <s v="Revenue"/>
    <s v="Line Item"/>
    <x v="0"/>
    <x v="36"/>
    <x v="36"/>
    <m/>
    <m/>
    <m/>
  </r>
  <r>
    <n v="1886"/>
    <x v="10"/>
    <s v="Revenue"/>
    <s v="Line Item"/>
    <x v="0"/>
    <x v="37"/>
    <x v="37"/>
    <m/>
    <m/>
    <m/>
  </r>
  <r>
    <n v="1887"/>
    <x v="10"/>
    <s v="Revenue"/>
    <s v="Line Item"/>
    <x v="0"/>
    <x v="38"/>
    <x v="38"/>
    <m/>
    <m/>
    <m/>
  </r>
  <r>
    <n v="1888"/>
    <x v="10"/>
    <s v="Revenue"/>
    <s v="Line Item"/>
    <x v="0"/>
    <x v="39"/>
    <x v="39"/>
    <m/>
    <m/>
    <m/>
  </r>
  <r>
    <n v="1889"/>
    <x v="10"/>
    <s v="Revenue"/>
    <s v="Line Item"/>
    <x v="0"/>
    <x v="40"/>
    <x v="40"/>
    <m/>
    <m/>
    <m/>
  </r>
  <r>
    <n v="1890"/>
    <x v="10"/>
    <s v="Revenue"/>
    <s v="Line Item"/>
    <x v="0"/>
    <x v="41"/>
    <x v="41"/>
    <m/>
    <m/>
    <m/>
  </r>
  <r>
    <n v="1891"/>
    <x v="10"/>
    <s v="Revenue"/>
    <s v="Total"/>
    <x v="0"/>
    <x v="42"/>
    <x v="42"/>
    <m/>
    <n v="157308"/>
    <m/>
  </r>
  <r>
    <n v="1892"/>
    <x v="10"/>
    <s v="Revenue"/>
    <s v="Line Item"/>
    <x v="0"/>
    <x v="43"/>
    <x v="43"/>
    <m/>
    <m/>
    <m/>
  </r>
  <r>
    <n v="1893"/>
    <x v="10"/>
    <s v="Revenue"/>
    <s v="Line Item"/>
    <x v="0"/>
    <x v="44"/>
    <x v="44"/>
    <m/>
    <m/>
    <m/>
  </r>
  <r>
    <n v="1894"/>
    <x v="10"/>
    <s v="Revenue"/>
    <s v="Line Item"/>
    <x v="0"/>
    <x v="45"/>
    <x v="45"/>
    <m/>
    <m/>
    <m/>
  </r>
  <r>
    <n v="1895"/>
    <x v="10"/>
    <s v="Revenue"/>
    <s v="Line Item"/>
    <x v="0"/>
    <x v="46"/>
    <x v="46"/>
    <m/>
    <m/>
    <m/>
  </r>
  <r>
    <n v="1896"/>
    <x v="10"/>
    <s v="Revenue"/>
    <s v="Line Item"/>
    <x v="0"/>
    <x v="47"/>
    <x v="47"/>
    <m/>
    <m/>
    <m/>
  </r>
  <r>
    <n v="1897"/>
    <x v="10"/>
    <s v="Revenue"/>
    <s v="Line Item"/>
    <x v="0"/>
    <x v="48"/>
    <x v="48"/>
    <m/>
    <m/>
    <m/>
  </r>
  <r>
    <n v="1898"/>
    <x v="10"/>
    <s v="Revenue"/>
    <s v="Line Item"/>
    <x v="0"/>
    <x v="49"/>
    <x v="49"/>
    <m/>
    <m/>
    <m/>
  </r>
  <r>
    <n v="1899"/>
    <x v="10"/>
    <s v="Revenue"/>
    <s v="Line Item"/>
    <x v="0"/>
    <x v="50"/>
    <x v="50"/>
    <m/>
    <m/>
    <m/>
  </r>
  <r>
    <n v="1900"/>
    <x v="10"/>
    <s v="Revenue"/>
    <s v="Line Item"/>
    <x v="0"/>
    <x v="51"/>
    <x v="51"/>
    <m/>
    <m/>
    <m/>
  </r>
  <r>
    <n v="1901"/>
    <x v="10"/>
    <s v="Revenue"/>
    <s v="Total"/>
    <x v="0"/>
    <x v="52"/>
    <x v="52"/>
    <m/>
    <n v="157308"/>
    <m/>
  </r>
  <r>
    <n v="1902"/>
    <x v="10"/>
    <s v="Salary Expense"/>
    <s v="Line Item"/>
    <x v="1"/>
    <x v="53"/>
    <x v="53"/>
    <n v="0.5"/>
    <n v="41860"/>
    <n v="83720"/>
  </r>
  <r>
    <n v="1903"/>
    <x v="10"/>
    <s v="Salary Expense"/>
    <s v="Line Item"/>
    <x v="1"/>
    <x v="54"/>
    <x v="54"/>
    <m/>
    <m/>
    <m/>
  </r>
  <r>
    <n v="1904"/>
    <x v="10"/>
    <s v="Salary Expense"/>
    <s v="Line Item"/>
    <x v="1"/>
    <x v="55"/>
    <x v="55"/>
    <m/>
    <m/>
    <m/>
  </r>
  <r>
    <n v="1905"/>
    <x v="10"/>
    <s v="Salary Expense"/>
    <s v="Line Item"/>
    <x v="1"/>
    <x v="56"/>
    <x v="56"/>
    <m/>
    <m/>
    <m/>
  </r>
  <r>
    <n v="1906"/>
    <x v="10"/>
    <s v="Salary Expense"/>
    <s v="Line Item"/>
    <x v="2"/>
    <x v="57"/>
    <x v="57"/>
    <m/>
    <m/>
    <m/>
  </r>
  <r>
    <n v="1907"/>
    <x v="10"/>
    <s v="Salary Expense"/>
    <s v="Line Item"/>
    <x v="2"/>
    <x v="58"/>
    <x v="58"/>
    <m/>
    <m/>
    <m/>
  </r>
  <r>
    <n v="1908"/>
    <x v="10"/>
    <s v="Salary Expense"/>
    <s v="Line Item"/>
    <x v="2"/>
    <x v="59"/>
    <x v="59"/>
    <m/>
    <m/>
    <m/>
  </r>
  <r>
    <n v="1909"/>
    <x v="10"/>
    <s v="Salary Expense"/>
    <s v="Line Item"/>
    <x v="2"/>
    <x v="60"/>
    <x v="60"/>
    <m/>
    <m/>
    <m/>
  </r>
  <r>
    <n v="1910"/>
    <x v="10"/>
    <s v="Salary Expense"/>
    <s v="Line Item"/>
    <x v="2"/>
    <x v="61"/>
    <x v="61"/>
    <m/>
    <m/>
    <m/>
  </r>
  <r>
    <n v="1911"/>
    <x v="10"/>
    <s v="Salary Expense"/>
    <s v="Line Item"/>
    <x v="2"/>
    <x v="62"/>
    <x v="62"/>
    <m/>
    <m/>
    <m/>
  </r>
  <r>
    <n v="1912"/>
    <x v="10"/>
    <s v="Salary Expense"/>
    <s v="Line Item"/>
    <x v="2"/>
    <x v="63"/>
    <x v="63"/>
    <m/>
    <m/>
    <m/>
  </r>
  <r>
    <n v="1913"/>
    <x v="10"/>
    <s v="Salary Expense"/>
    <s v="Line Item"/>
    <x v="2"/>
    <x v="64"/>
    <x v="64"/>
    <m/>
    <m/>
    <m/>
  </r>
  <r>
    <n v="1914"/>
    <x v="10"/>
    <s v="Salary Expense"/>
    <s v="Line Item"/>
    <x v="2"/>
    <x v="65"/>
    <x v="65"/>
    <m/>
    <m/>
    <m/>
  </r>
  <r>
    <n v="1915"/>
    <x v="10"/>
    <s v="Salary Expense"/>
    <s v="Line Item"/>
    <x v="2"/>
    <x v="66"/>
    <x v="66"/>
    <m/>
    <m/>
    <m/>
  </r>
  <r>
    <n v="1916"/>
    <x v="10"/>
    <s v="Salary Expense"/>
    <s v="Line Item"/>
    <x v="2"/>
    <x v="67"/>
    <x v="67"/>
    <m/>
    <m/>
    <m/>
  </r>
  <r>
    <n v="1917"/>
    <x v="10"/>
    <s v="Salary Expense"/>
    <s v="Line Item"/>
    <x v="2"/>
    <x v="68"/>
    <x v="68"/>
    <m/>
    <m/>
    <m/>
  </r>
  <r>
    <n v="1918"/>
    <x v="10"/>
    <s v="Salary Expense"/>
    <s v="Line Item"/>
    <x v="2"/>
    <x v="69"/>
    <x v="69"/>
    <m/>
    <m/>
    <m/>
  </r>
  <r>
    <n v="1919"/>
    <x v="10"/>
    <s v="Salary Expense"/>
    <s v="Line Item"/>
    <x v="2"/>
    <x v="70"/>
    <x v="70"/>
    <m/>
    <m/>
    <m/>
  </r>
  <r>
    <n v="1920"/>
    <x v="10"/>
    <s v="Salary Expense"/>
    <s v="Line Item"/>
    <x v="2"/>
    <x v="71"/>
    <x v="71"/>
    <m/>
    <m/>
    <m/>
  </r>
  <r>
    <n v="1921"/>
    <x v="10"/>
    <s v="Salary Expense"/>
    <s v="Line Item"/>
    <x v="2"/>
    <x v="72"/>
    <x v="72"/>
    <m/>
    <m/>
    <m/>
  </r>
  <r>
    <n v="1922"/>
    <x v="10"/>
    <s v="Salary Expense"/>
    <s v="Line Item"/>
    <x v="2"/>
    <x v="73"/>
    <x v="73"/>
    <m/>
    <m/>
    <m/>
  </r>
  <r>
    <n v="1923"/>
    <x v="10"/>
    <s v="Salary Expense"/>
    <s v="Line Item"/>
    <x v="2"/>
    <x v="74"/>
    <x v="74"/>
    <m/>
    <m/>
    <m/>
  </r>
  <r>
    <n v="1924"/>
    <x v="10"/>
    <s v="Salary Expense"/>
    <s v="Line Item"/>
    <x v="2"/>
    <x v="75"/>
    <x v="75"/>
    <m/>
    <m/>
    <m/>
  </r>
  <r>
    <n v="1925"/>
    <x v="10"/>
    <s v="Salary Expense"/>
    <s v="Line Item"/>
    <x v="2"/>
    <x v="76"/>
    <x v="76"/>
    <m/>
    <m/>
    <m/>
  </r>
  <r>
    <n v="1926"/>
    <x v="10"/>
    <s v="Salary Expense"/>
    <s v="Line Item"/>
    <x v="2"/>
    <x v="77"/>
    <x v="77"/>
    <m/>
    <m/>
    <m/>
  </r>
  <r>
    <n v="1927"/>
    <x v="10"/>
    <s v="Salary Expense"/>
    <s v="Line Item"/>
    <x v="2"/>
    <x v="78"/>
    <x v="78"/>
    <m/>
    <m/>
    <m/>
  </r>
  <r>
    <n v="1928"/>
    <x v="10"/>
    <s v="Salary Expense"/>
    <s v="Line Item"/>
    <x v="2"/>
    <x v="79"/>
    <x v="79"/>
    <m/>
    <m/>
    <m/>
  </r>
  <r>
    <n v="1929"/>
    <x v="10"/>
    <s v="Salary Expense"/>
    <s v="Line Item"/>
    <x v="2"/>
    <x v="80"/>
    <x v="80"/>
    <m/>
    <m/>
    <m/>
  </r>
  <r>
    <n v="1930"/>
    <x v="10"/>
    <s v="Salary Expense"/>
    <s v="Line Item"/>
    <x v="2"/>
    <x v="81"/>
    <x v="81"/>
    <m/>
    <m/>
    <m/>
  </r>
  <r>
    <n v="1931"/>
    <x v="10"/>
    <s v="Salary Expense"/>
    <s v="Line Item"/>
    <x v="2"/>
    <x v="82"/>
    <x v="82"/>
    <m/>
    <m/>
    <m/>
  </r>
  <r>
    <n v="1932"/>
    <x v="10"/>
    <s v="Salary Expense"/>
    <s v="Line Item"/>
    <x v="2"/>
    <x v="83"/>
    <x v="83"/>
    <m/>
    <m/>
    <m/>
  </r>
  <r>
    <n v="1933"/>
    <x v="10"/>
    <s v="Salary Expense"/>
    <s v="Line Item"/>
    <x v="2"/>
    <x v="84"/>
    <x v="84"/>
    <m/>
    <m/>
    <m/>
  </r>
  <r>
    <n v="1934"/>
    <x v="10"/>
    <s v="Salary Expense"/>
    <s v="Line Item"/>
    <x v="2"/>
    <x v="85"/>
    <x v="85"/>
    <m/>
    <m/>
    <m/>
  </r>
  <r>
    <n v="1935"/>
    <x v="10"/>
    <s v="Salary Expense"/>
    <s v="Line Item"/>
    <x v="2"/>
    <x v="86"/>
    <x v="86"/>
    <n v="1.4"/>
    <n v="39971"/>
    <n v="28550.714285714286"/>
  </r>
  <r>
    <n v="1936"/>
    <x v="10"/>
    <s v="Salary Expense"/>
    <s v="Line Item"/>
    <x v="3"/>
    <x v="87"/>
    <x v="87"/>
    <m/>
    <m/>
    <m/>
  </r>
  <r>
    <n v="1937"/>
    <x v="10"/>
    <s v="Salary Expense"/>
    <s v="Line Item"/>
    <x v="3"/>
    <x v="88"/>
    <x v="88"/>
    <m/>
    <m/>
    <m/>
  </r>
  <r>
    <n v="1938"/>
    <x v="10"/>
    <s v="Salary Expense"/>
    <s v="Line Item"/>
    <x v="3"/>
    <x v="89"/>
    <x v="89"/>
    <m/>
    <m/>
    <m/>
  </r>
  <r>
    <n v="1939"/>
    <x v="10"/>
    <s v="Salary Expense"/>
    <s v="Line Item"/>
    <x v="0"/>
    <x v="90"/>
    <x v="90"/>
    <s v="XXXXXX"/>
    <m/>
    <m/>
  </r>
  <r>
    <n v="1940"/>
    <x v="10"/>
    <s v="Salary Expense"/>
    <s v="Total"/>
    <x v="0"/>
    <x v="91"/>
    <x v="91"/>
    <n v="1.9"/>
    <n v="81831"/>
    <n v="43068.947368421053"/>
  </r>
  <r>
    <n v="1941"/>
    <x v="10"/>
    <s v="Expense"/>
    <s v="Total"/>
    <x v="0"/>
    <x v="92"/>
    <x v="92"/>
    <m/>
    <n v="81831"/>
    <m/>
  </r>
  <r>
    <n v="1942"/>
    <x v="10"/>
    <s v="Expense"/>
    <s v="Line Item"/>
    <x v="0"/>
    <x v="93"/>
    <x v="93"/>
    <m/>
    <m/>
    <m/>
  </r>
  <r>
    <n v="1943"/>
    <x v="10"/>
    <s v="Expense"/>
    <s v="Line Item"/>
    <x v="0"/>
    <x v="94"/>
    <x v="94"/>
    <m/>
    <m/>
    <m/>
  </r>
  <r>
    <n v="1944"/>
    <x v="10"/>
    <s v="Expense"/>
    <s v="Line Item"/>
    <x v="0"/>
    <x v="95"/>
    <x v="95"/>
    <m/>
    <m/>
    <m/>
  </r>
  <r>
    <n v="1945"/>
    <x v="10"/>
    <s v="Expense"/>
    <s v="Line Item"/>
    <x v="0"/>
    <x v="96"/>
    <x v="96"/>
    <m/>
    <m/>
    <m/>
  </r>
  <r>
    <n v="1946"/>
    <x v="10"/>
    <s v="Expense"/>
    <s v="Total"/>
    <x v="0"/>
    <x v="97"/>
    <x v="97"/>
    <m/>
    <n v="0"/>
    <m/>
  </r>
  <r>
    <n v="1947"/>
    <x v="10"/>
    <s v="Expense"/>
    <s v="Line Item"/>
    <x v="0"/>
    <x v="98"/>
    <x v="98"/>
    <m/>
    <m/>
    <m/>
  </r>
  <r>
    <n v="1948"/>
    <x v="10"/>
    <s v="Expense"/>
    <s v="Total"/>
    <x v="0"/>
    <x v="99"/>
    <x v="99"/>
    <m/>
    <n v="81831"/>
    <m/>
  </r>
  <r>
    <n v="1949"/>
    <x v="10"/>
    <s v="Expense"/>
    <s v="Line Item"/>
    <x v="0"/>
    <x v="100"/>
    <x v="100"/>
    <m/>
    <n v="10320"/>
    <m/>
  </r>
  <r>
    <n v="1950"/>
    <x v="10"/>
    <s v="Expense"/>
    <s v="Line Item"/>
    <x v="0"/>
    <x v="101"/>
    <x v="101"/>
    <m/>
    <n v="1428"/>
    <m/>
  </r>
  <r>
    <n v="1951"/>
    <x v="10"/>
    <s v="Expense"/>
    <s v="Line Item"/>
    <x v="0"/>
    <x v="102"/>
    <x v="102"/>
    <m/>
    <m/>
    <m/>
  </r>
  <r>
    <n v="1952"/>
    <x v="10"/>
    <s v="Expense"/>
    <s v="Total"/>
    <x v="0"/>
    <x v="103"/>
    <x v="103"/>
    <m/>
    <n v="93579"/>
    <m/>
  </r>
  <r>
    <n v="1953"/>
    <x v="10"/>
    <s v="Expense"/>
    <s v="Line Item"/>
    <x v="0"/>
    <x v="104"/>
    <x v="104"/>
    <m/>
    <n v="5000"/>
    <m/>
  </r>
  <r>
    <n v="1954"/>
    <x v="10"/>
    <s v="Expense"/>
    <s v="Line Item"/>
    <x v="0"/>
    <x v="105"/>
    <x v="105"/>
    <m/>
    <m/>
    <m/>
  </r>
  <r>
    <n v="1955"/>
    <x v="10"/>
    <s v="Expense"/>
    <s v="Line Item"/>
    <x v="0"/>
    <x v="106"/>
    <x v="106"/>
    <m/>
    <n v="2587"/>
    <m/>
  </r>
  <r>
    <n v="1956"/>
    <x v="10"/>
    <s v="Expense"/>
    <s v="Line Item"/>
    <x v="0"/>
    <x v="107"/>
    <x v="107"/>
    <m/>
    <m/>
    <m/>
  </r>
  <r>
    <n v="1957"/>
    <x v="10"/>
    <s v="Expense"/>
    <s v="Total"/>
    <x v="0"/>
    <x v="108"/>
    <x v="108"/>
    <m/>
    <n v="7587"/>
    <m/>
  </r>
  <r>
    <n v="1958"/>
    <x v="10"/>
    <s v="Expense"/>
    <s v="Line Item"/>
    <x v="0"/>
    <x v="109"/>
    <x v="109"/>
    <m/>
    <n v="15633"/>
    <m/>
  </r>
  <r>
    <n v="1959"/>
    <x v="10"/>
    <s v="Expense"/>
    <s v="Line Item"/>
    <x v="0"/>
    <x v="110"/>
    <x v="110"/>
    <m/>
    <m/>
    <m/>
  </r>
  <r>
    <n v="1960"/>
    <x v="10"/>
    <s v="Expense"/>
    <s v="Line Item"/>
    <x v="0"/>
    <x v="111"/>
    <x v="111"/>
    <m/>
    <n v="1600"/>
    <m/>
  </r>
  <r>
    <n v="1961"/>
    <x v="10"/>
    <s v="Expense"/>
    <s v="Line Item"/>
    <x v="0"/>
    <x v="112"/>
    <x v="112"/>
    <m/>
    <m/>
    <m/>
  </r>
  <r>
    <n v="1962"/>
    <x v="10"/>
    <s v="Expense"/>
    <s v="Line Item"/>
    <x v="0"/>
    <x v="113"/>
    <x v="113"/>
    <m/>
    <m/>
    <m/>
  </r>
  <r>
    <n v="1963"/>
    <x v="10"/>
    <s v="Expense"/>
    <s v="Line Item"/>
    <x v="0"/>
    <x v="114"/>
    <x v="114"/>
    <m/>
    <n v="3411"/>
    <m/>
  </r>
  <r>
    <n v="1964"/>
    <x v="10"/>
    <s v="Expense"/>
    <s v="Line Item"/>
    <x v="0"/>
    <x v="115"/>
    <x v="115"/>
    <m/>
    <n v="1602"/>
    <m/>
  </r>
  <r>
    <n v="1965"/>
    <x v="10"/>
    <s v="Expense"/>
    <s v="Line Item"/>
    <x v="0"/>
    <x v="116"/>
    <x v="116"/>
    <m/>
    <m/>
    <m/>
  </r>
  <r>
    <n v="1966"/>
    <x v="10"/>
    <s v="Expense"/>
    <s v="Line Item"/>
    <x v="0"/>
    <x v="117"/>
    <x v="117"/>
    <m/>
    <n v="1209"/>
    <m/>
  </r>
  <r>
    <n v="1967"/>
    <x v="10"/>
    <s v="Expense"/>
    <s v="Line Item"/>
    <x v="0"/>
    <x v="118"/>
    <x v="118"/>
    <m/>
    <m/>
    <m/>
  </r>
  <r>
    <n v="1968"/>
    <x v="10"/>
    <s v="Expense"/>
    <s v="Line Item"/>
    <x v="0"/>
    <x v="119"/>
    <x v="119"/>
    <m/>
    <m/>
    <m/>
  </r>
  <r>
    <n v="1969"/>
    <x v="10"/>
    <s v="Expense"/>
    <s v="Line Item"/>
    <x v="0"/>
    <x v="120"/>
    <x v="120"/>
    <m/>
    <m/>
    <m/>
  </r>
  <r>
    <n v="1970"/>
    <x v="10"/>
    <s v="Expense"/>
    <s v="Line Item"/>
    <x v="0"/>
    <x v="121"/>
    <x v="121"/>
    <m/>
    <n v="3333"/>
    <m/>
  </r>
  <r>
    <n v="1971"/>
    <x v="10"/>
    <s v="Expense"/>
    <s v="Line Item"/>
    <x v="0"/>
    <x v="122"/>
    <x v="122"/>
    <m/>
    <m/>
    <m/>
  </r>
  <r>
    <n v="1972"/>
    <x v="10"/>
    <s v="Expense"/>
    <s v="Line Item"/>
    <x v="0"/>
    <x v="123"/>
    <x v="123"/>
    <m/>
    <m/>
    <m/>
  </r>
  <r>
    <n v="1973"/>
    <x v="10"/>
    <s v="Expense"/>
    <s v="Line Item"/>
    <x v="0"/>
    <x v="124"/>
    <x v="124"/>
    <m/>
    <n v="4066"/>
    <m/>
  </r>
  <r>
    <n v="1974"/>
    <x v="10"/>
    <s v="Expense"/>
    <s v="Line Item"/>
    <x v="0"/>
    <x v="125"/>
    <x v="125"/>
    <m/>
    <m/>
    <m/>
  </r>
  <r>
    <n v="1975"/>
    <x v="10"/>
    <s v="Expense"/>
    <s v="Line Item"/>
    <x v="0"/>
    <x v="126"/>
    <x v="126"/>
    <m/>
    <m/>
    <m/>
  </r>
  <r>
    <n v="1976"/>
    <x v="10"/>
    <s v="Expense"/>
    <s v="Total"/>
    <x v="0"/>
    <x v="127"/>
    <x v="127"/>
    <m/>
    <n v="30854"/>
    <m/>
  </r>
  <r>
    <n v="1977"/>
    <x v="10"/>
    <s v="Expense"/>
    <s v="Line Item"/>
    <x v="0"/>
    <x v="128"/>
    <x v="128"/>
    <m/>
    <m/>
    <m/>
  </r>
  <r>
    <n v="1978"/>
    <x v="10"/>
    <s v="Expense"/>
    <s v="Line Item"/>
    <x v="0"/>
    <x v="129"/>
    <x v="129"/>
    <m/>
    <m/>
    <m/>
  </r>
  <r>
    <n v="1979"/>
    <x v="10"/>
    <s v="Expense"/>
    <s v="Line Item"/>
    <x v="0"/>
    <x v="130"/>
    <x v="130"/>
    <m/>
    <m/>
    <m/>
  </r>
  <r>
    <n v="1980"/>
    <x v="10"/>
    <s v="Expense"/>
    <s v="Line Item"/>
    <x v="0"/>
    <x v="131"/>
    <x v="131"/>
    <m/>
    <n v="11069"/>
    <m/>
  </r>
  <r>
    <n v="1981"/>
    <x v="10"/>
    <s v="Expense"/>
    <s v="Line Item"/>
    <x v="0"/>
    <x v="132"/>
    <x v="132"/>
    <m/>
    <m/>
    <m/>
  </r>
  <r>
    <n v="1982"/>
    <x v="10"/>
    <s v="Expense"/>
    <s v="Line Item"/>
    <x v="0"/>
    <x v="133"/>
    <x v="133"/>
    <m/>
    <m/>
    <m/>
  </r>
  <r>
    <n v="1983"/>
    <x v="10"/>
    <s v="Expense"/>
    <s v="Total"/>
    <x v="0"/>
    <x v="134"/>
    <x v="134"/>
    <m/>
    <n v="11069"/>
    <m/>
  </r>
  <r>
    <n v="1984"/>
    <x v="10"/>
    <s v="Expense"/>
    <s v="Line Item"/>
    <x v="0"/>
    <x v="135"/>
    <x v="135"/>
    <m/>
    <n v="20081.115679475952"/>
    <m/>
  </r>
  <r>
    <n v="1985"/>
    <x v="10"/>
    <s v="Expense"/>
    <s v="Total"/>
    <x v="0"/>
    <x v="136"/>
    <x v="136"/>
    <m/>
    <n v="163170.11567947594"/>
    <m/>
  </r>
  <r>
    <n v="1986"/>
    <x v="10"/>
    <s v="Expense"/>
    <s v="Line Item"/>
    <x v="0"/>
    <x v="137"/>
    <x v="137"/>
    <m/>
    <m/>
    <m/>
  </r>
  <r>
    <n v="1987"/>
    <x v="10"/>
    <s v="Expense"/>
    <s v="Line Item"/>
    <x v="0"/>
    <x v="138"/>
    <x v="138"/>
    <m/>
    <m/>
    <m/>
  </r>
  <r>
    <n v="1988"/>
    <x v="10"/>
    <s v="Expense"/>
    <s v="Total"/>
    <x v="0"/>
    <x v="139"/>
    <x v="139"/>
    <m/>
    <n v="163170.11567947594"/>
    <m/>
  </r>
  <r>
    <n v="1989"/>
    <x v="10"/>
    <s v="Expense"/>
    <s v="Total"/>
    <x v="0"/>
    <x v="140"/>
    <x v="140"/>
    <m/>
    <n v="157308"/>
    <m/>
  </r>
  <r>
    <n v="1990"/>
    <x v="10"/>
    <s v="Expense"/>
    <s v="Line Item"/>
    <x v="0"/>
    <x v="141"/>
    <x v="141"/>
    <m/>
    <n v="-5862.1156794759445"/>
    <m/>
  </r>
  <r>
    <n v="1991"/>
    <x v="10"/>
    <s v="Non-Reimbursable"/>
    <s v="Line Item"/>
    <x v="0"/>
    <x v="142"/>
    <x v="142"/>
    <m/>
    <n v="0"/>
    <m/>
  </r>
  <r>
    <n v="1992"/>
    <x v="10"/>
    <s v="Non-Reimbursable"/>
    <s v="Line Item"/>
    <x v="0"/>
    <x v="143"/>
    <x v="143"/>
    <m/>
    <m/>
    <m/>
  </r>
  <r>
    <n v="1993"/>
    <x v="10"/>
    <s v="Non-Reimbursable"/>
    <s v="Line Item"/>
    <x v="0"/>
    <x v="144"/>
    <x v="144"/>
    <m/>
    <m/>
    <m/>
  </r>
  <r>
    <n v="1994"/>
    <x v="10"/>
    <s v="Non-Reimbursable"/>
    <s v="Line Item"/>
    <x v="0"/>
    <x v="145"/>
    <x v="145"/>
    <m/>
    <m/>
    <m/>
  </r>
  <r>
    <n v="1995"/>
    <x v="10"/>
    <s v="Non-Reimbursable"/>
    <s v="Line Item"/>
    <x v="0"/>
    <x v="146"/>
    <x v="146"/>
    <m/>
    <m/>
    <m/>
  </r>
  <r>
    <n v="1996"/>
    <x v="10"/>
    <s v="Non-Reimbursable"/>
    <s v="Line Item"/>
    <x v="0"/>
    <x v="147"/>
    <x v="147"/>
    <m/>
    <m/>
    <m/>
  </r>
  <r>
    <n v="1997"/>
    <x v="10"/>
    <s v="Non-Reimbursable"/>
    <s v="Line Item"/>
    <x v="0"/>
    <x v="148"/>
    <x v="148"/>
    <m/>
    <m/>
    <m/>
  </r>
  <r>
    <n v="1998"/>
    <x v="10"/>
    <s v="Non-Reimbursable"/>
    <s v="Total"/>
    <x v="0"/>
    <x v="149"/>
    <x v="149"/>
    <m/>
    <m/>
    <m/>
  </r>
  <r>
    <n v="1999"/>
    <x v="10"/>
    <s v="Non-Reimbursable"/>
    <s v="Total"/>
    <x v="0"/>
    <x v="150"/>
    <x v="150"/>
    <m/>
    <m/>
    <m/>
  </r>
  <r>
    <n v="2000"/>
    <x v="10"/>
    <s v="Non-Reimbursable"/>
    <s v="Line Item"/>
    <x v="0"/>
    <x v="151"/>
    <x v="151"/>
    <m/>
    <m/>
    <m/>
  </r>
  <r>
    <n v="2001"/>
    <x v="10"/>
    <s v="Non-Reimbursable"/>
    <s v="Line Item"/>
    <x v="0"/>
    <x v="152"/>
    <x v="152"/>
    <m/>
    <m/>
    <m/>
  </r>
  <r>
    <n v="2002"/>
    <x v="10"/>
    <s v="Non-Reimbursable"/>
    <s v="Line Item"/>
    <x v="0"/>
    <x v="153"/>
    <x v="153"/>
    <m/>
    <m/>
    <m/>
  </r>
  <r>
    <n v="2003"/>
    <x v="10"/>
    <s v="Revenue"/>
    <s v="Line Item"/>
    <x v="0"/>
    <x v="0"/>
    <x v="0"/>
    <m/>
    <m/>
    <m/>
  </r>
  <r>
    <n v="2004"/>
    <x v="10"/>
    <s v="Revenue"/>
    <s v="Line Item"/>
    <x v="0"/>
    <x v="1"/>
    <x v="1"/>
    <m/>
    <m/>
    <m/>
  </r>
  <r>
    <n v="2005"/>
    <x v="10"/>
    <s v="Revenue"/>
    <s v="Line Item"/>
    <x v="0"/>
    <x v="2"/>
    <x v="2"/>
    <m/>
    <m/>
    <m/>
  </r>
  <r>
    <n v="2006"/>
    <x v="10"/>
    <s v="Revenue"/>
    <s v="Total"/>
    <x v="0"/>
    <x v="3"/>
    <x v="3"/>
    <m/>
    <n v="0"/>
    <m/>
  </r>
  <r>
    <n v="2007"/>
    <x v="10"/>
    <s v="Revenue"/>
    <s v="Line Item"/>
    <x v="0"/>
    <x v="4"/>
    <x v="4"/>
    <m/>
    <m/>
    <m/>
  </r>
  <r>
    <n v="2008"/>
    <x v="10"/>
    <s v="Revenue"/>
    <s v="Line Item"/>
    <x v="0"/>
    <x v="5"/>
    <x v="5"/>
    <m/>
    <m/>
    <m/>
  </r>
  <r>
    <n v="2009"/>
    <x v="10"/>
    <s v="Revenue"/>
    <s v="Total"/>
    <x v="0"/>
    <x v="6"/>
    <x v="6"/>
    <m/>
    <n v="0"/>
    <m/>
  </r>
  <r>
    <n v="2010"/>
    <x v="10"/>
    <s v="Revenue"/>
    <s v="Line Item"/>
    <x v="0"/>
    <x v="7"/>
    <x v="7"/>
    <m/>
    <m/>
    <m/>
  </r>
  <r>
    <n v="2011"/>
    <x v="10"/>
    <s v="Revenue"/>
    <s v="Line Item"/>
    <x v="0"/>
    <x v="8"/>
    <x v="8"/>
    <m/>
    <m/>
    <m/>
  </r>
  <r>
    <n v="2012"/>
    <x v="10"/>
    <s v="Revenue"/>
    <s v="Line Item"/>
    <x v="0"/>
    <x v="9"/>
    <x v="9"/>
    <m/>
    <m/>
    <m/>
  </r>
  <r>
    <n v="2013"/>
    <x v="10"/>
    <s v="Revenue"/>
    <s v="Line Item"/>
    <x v="0"/>
    <x v="10"/>
    <x v="10"/>
    <m/>
    <n v="167950"/>
    <m/>
  </r>
  <r>
    <n v="2014"/>
    <x v="10"/>
    <s v="Revenue"/>
    <s v="Line Item"/>
    <x v="0"/>
    <x v="11"/>
    <x v="11"/>
    <m/>
    <m/>
    <m/>
  </r>
  <r>
    <n v="2015"/>
    <x v="10"/>
    <s v="Revenue"/>
    <s v="Line Item"/>
    <x v="0"/>
    <x v="12"/>
    <x v="12"/>
    <m/>
    <m/>
    <m/>
  </r>
  <r>
    <n v="2016"/>
    <x v="10"/>
    <s v="Revenue"/>
    <s v="Line Item"/>
    <x v="0"/>
    <x v="13"/>
    <x v="13"/>
    <m/>
    <m/>
    <m/>
  </r>
  <r>
    <n v="2017"/>
    <x v="10"/>
    <s v="Revenue"/>
    <s v="Line Item"/>
    <x v="0"/>
    <x v="14"/>
    <x v="14"/>
    <m/>
    <m/>
    <m/>
  </r>
  <r>
    <n v="2018"/>
    <x v="10"/>
    <s v="Revenue"/>
    <s v="Line Item"/>
    <x v="0"/>
    <x v="15"/>
    <x v="15"/>
    <m/>
    <m/>
    <m/>
  </r>
  <r>
    <n v="2019"/>
    <x v="10"/>
    <s v="Revenue"/>
    <s v="Line Item"/>
    <x v="0"/>
    <x v="16"/>
    <x v="16"/>
    <m/>
    <m/>
    <m/>
  </r>
  <r>
    <n v="2020"/>
    <x v="10"/>
    <s v="Revenue"/>
    <s v="Line Item"/>
    <x v="0"/>
    <x v="17"/>
    <x v="17"/>
    <m/>
    <m/>
    <m/>
  </r>
  <r>
    <n v="2021"/>
    <x v="10"/>
    <s v="Revenue"/>
    <s v="Line Item"/>
    <x v="0"/>
    <x v="18"/>
    <x v="18"/>
    <m/>
    <m/>
    <m/>
  </r>
  <r>
    <n v="2022"/>
    <x v="10"/>
    <s v="Revenue"/>
    <s v="Line Item"/>
    <x v="0"/>
    <x v="19"/>
    <x v="19"/>
    <m/>
    <m/>
    <m/>
  </r>
  <r>
    <n v="2023"/>
    <x v="10"/>
    <s v="Revenue"/>
    <s v="Line Item"/>
    <x v="0"/>
    <x v="20"/>
    <x v="20"/>
    <m/>
    <m/>
    <m/>
  </r>
  <r>
    <n v="2024"/>
    <x v="10"/>
    <s v="Revenue"/>
    <s v="Line Item"/>
    <x v="0"/>
    <x v="21"/>
    <x v="21"/>
    <m/>
    <m/>
    <m/>
  </r>
  <r>
    <n v="2025"/>
    <x v="10"/>
    <s v="Revenue"/>
    <s v="Line Item"/>
    <x v="0"/>
    <x v="22"/>
    <x v="22"/>
    <m/>
    <m/>
    <m/>
  </r>
  <r>
    <n v="2026"/>
    <x v="10"/>
    <s v="Revenue"/>
    <s v="Line Item"/>
    <x v="0"/>
    <x v="23"/>
    <x v="23"/>
    <m/>
    <m/>
    <m/>
  </r>
  <r>
    <n v="2027"/>
    <x v="10"/>
    <s v="Revenue"/>
    <s v="Line Item"/>
    <x v="0"/>
    <x v="24"/>
    <x v="24"/>
    <m/>
    <m/>
    <m/>
  </r>
  <r>
    <n v="2028"/>
    <x v="10"/>
    <s v="Revenue"/>
    <s v="Line Item"/>
    <x v="0"/>
    <x v="25"/>
    <x v="25"/>
    <m/>
    <m/>
    <m/>
  </r>
  <r>
    <n v="2029"/>
    <x v="10"/>
    <s v="Revenue"/>
    <s v="Line Item"/>
    <x v="0"/>
    <x v="26"/>
    <x v="26"/>
    <m/>
    <m/>
    <m/>
  </r>
  <r>
    <n v="2030"/>
    <x v="10"/>
    <s v="Revenue"/>
    <s v="Line Item"/>
    <x v="0"/>
    <x v="27"/>
    <x v="27"/>
    <m/>
    <m/>
    <m/>
  </r>
  <r>
    <n v="2031"/>
    <x v="10"/>
    <s v="Revenue"/>
    <s v="Line Item"/>
    <x v="0"/>
    <x v="28"/>
    <x v="28"/>
    <m/>
    <m/>
    <m/>
  </r>
  <r>
    <n v="2032"/>
    <x v="10"/>
    <s v="Revenue"/>
    <s v="Line Item"/>
    <x v="0"/>
    <x v="29"/>
    <x v="29"/>
    <m/>
    <m/>
    <m/>
  </r>
  <r>
    <n v="2033"/>
    <x v="10"/>
    <s v="Revenue"/>
    <s v="Line Item"/>
    <x v="0"/>
    <x v="30"/>
    <x v="30"/>
    <m/>
    <m/>
    <m/>
  </r>
  <r>
    <n v="2034"/>
    <x v="10"/>
    <s v="Revenue"/>
    <s v="Line Item"/>
    <x v="0"/>
    <x v="31"/>
    <x v="31"/>
    <m/>
    <m/>
    <m/>
  </r>
  <r>
    <n v="2035"/>
    <x v="10"/>
    <s v="Revenue"/>
    <s v="Line Item"/>
    <x v="0"/>
    <x v="32"/>
    <x v="32"/>
    <m/>
    <m/>
    <m/>
  </r>
  <r>
    <n v="2036"/>
    <x v="10"/>
    <s v="Revenue"/>
    <s v="Line Item"/>
    <x v="0"/>
    <x v="33"/>
    <x v="33"/>
    <m/>
    <m/>
    <m/>
  </r>
  <r>
    <n v="2037"/>
    <x v="10"/>
    <s v="Revenue"/>
    <s v="Line Item"/>
    <x v="0"/>
    <x v="34"/>
    <x v="34"/>
    <m/>
    <m/>
    <m/>
  </r>
  <r>
    <n v="2038"/>
    <x v="10"/>
    <s v="Revenue"/>
    <s v="Line Item"/>
    <x v="0"/>
    <x v="35"/>
    <x v="35"/>
    <m/>
    <m/>
    <m/>
  </r>
  <r>
    <n v="2039"/>
    <x v="10"/>
    <s v="Revenue"/>
    <s v="Line Item"/>
    <x v="0"/>
    <x v="36"/>
    <x v="36"/>
    <m/>
    <m/>
    <m/>
  </r>
  <r>
    <n v="2040"/>
    <x v="10"/>
    <s v="Revenue"/>
    <s v="Line Item"/>
    <x v="0"/>
    <x v="37"/>
    <x v="37"/>
    <m/>
    <m/>
    <m/>
  </r>
  <r>
    <n v="2041"/>
    <x v="10"/>
    <s v="Revenue"/>
    <s v="Line Item"/>
    <x v="0"/>
    <x v="38"/>
    <x v="38"/>
    <m/>
    <m/>
    <m/>
  </r>
  <r>
    <n v="2042"/>
    <x v="10"/>
    <s v="Revenue"/>
    <s v="Line Item"/>
    <x v="0"/>
    <x v="39"/>
    <x v="39"/>
    <m/>
    <m/>
    <m/>
  </r>
  <r>
    <n v="2043"/>
    <x v="10"/>
    <s v="Revenue"/>
    <s v="Line Item"/>
    <x v="0"/>
    <x v="40"/>
    <x v="40"/>
    <m/>
    <m/>
    <m/>
  </r>
  <r>
    <n v="2044"/>
    <x v="10"/>
    <s v="Revenue"/>
    <s v="Line Item"/>
    <x v="0"/>
    <x v="41"/>
    <x v="41"/>
    <m/>
    <m/>
    <m/>
  </r>
  <r>
    <n v="2045"/>
    <x v="10"/>
    <s v="Revenue"/>
    <s v="Total"/>
    <x v="0"/>
    <x v="42"/>
    <x v="42"/>
    <m/>
    <n v="167950"/>
    <m/>
  </r>
  <r>
    <n v="2046"/>
    <x v="10"/>
    <s v="Revenue"/>
    <s v="Line Item"/>
    <x v="0"/>
    <x v="43"/>
    <x v="43"/>
    <m/>
    <m/>
    <m/>
  </r>
  <r>
    <n v="2047"/>
    <x v="10"/>
    <s v="Revenue"/>
    <s v="Line Item"/>
    <x v="0"/>
    <x v="44"/>
    <x v="44"/>
    <m/>
    <m/>
    <m/>
  </r>
  <r>
    <n v="2048"/>
    <x v="10"/>
    <s v="Revenue"/>
    <s v="Line Item"/>
    <x v="0"/>
    <x v="45"/>
    <x v="45"/>
    <m/>
    <m/>
    <m/>
  </r>
  <r>
    <n v="2049"/>
    <x v="10"/>
    <s v="Revenue"/>
    <s v="Line Item"/>
    <x v="0"/>
    <x v="46"/>
    <x v="46"/>
    <m/>
    <m/>
    <m/>
  </r>
  <r>
    <n v="2050"/>
    <x v="10"/>
    <s v="Revenue"/>
    <s v="Line Item"/>
    <x v="0"/>
    <x v="47"/>
    <x v="47"/>
    <m/>
    <m/>
    <m/>
  </r>
  <r>
    <n v="2051"/>
    <x v="10"/>
    <s v="Revenue"/>
    <s v="Line Item"/>
    <x v="0"/>
    <x v="48"/>
    <x v="48"/>
    <m/>
    <m/>
    <m/>
  </r>
  <r>
    <n v="2052"/>
    <x v="10"/>
    <s v="Revenue"/>
    <s v="Line Item"/>
    <x v="0"/>
    <x v="49"/>
    <x v="49"/>
    <m/>
    <m/>
    <m/>
  </r>
  <r>
    <n v="2053"/>
    <x v="10"/>
    <s v="Revenue"/>
    <s v="Line Item"/>
    <x v="0"/>
    <x v="50"/>
    <x v="50"/>
    <m/>
    <m/>
    <m/>
  </r>
  <r>
    <n v="2054"/>
    <x v="10"/>
    <s v="Revenue"/>
    <s v="Line Item"/>
    <x v="0"/>
    <x v="51"/>
    <x v="51"/>
    <m/>
    <m/>
    <m/>
  </r>
  <r>
    <n v="2055"/>
    <x v="10"/>
    <s v="Revenue"/>
    <s v="Total"/>
    <x v="0"/>
    <x v="52"/>
    <x v="52"/>
    <m/>
    <n v="167950"/>
    <m/>
  </r>
  <r>
    <n v="2056"/>
    <x v="10"/>
    <s v="Salary Expense"/>
    <s v="Line Item"/>
    <x v="1"/>
    <x v="53"/>
    <x v="53"/>
    <n v="0.12"/>
    <n v="11034"/>
    <n v="91950"/>
  </r>
  <r>
    <n v="2057"/>
    <x v="10"/>
    <s v="Salary Expense"/>
    <s v="Line Item"/>
    <x v="1"/>
    <x v="54"/>
    <x v="54"/>
    <m/>
    <m/>
    <m/>
  </r>
  <r>
    <n v="2058"/>
    <x v="10"/>
    <s v="Salary Expense"/>
    <s v="Line Item"/>
    <x v="1"/>
    <x v="55"/>
    <x v="55"/>
    <m/>
    <m/>
    <m/>
  </r>
  <r>
    <n v="2059"/>
    <x v="10"/>
    <s v="Salary Expense"/>
    <s v="Line Item"/>
    <x v="1"/>
    <x v="56"/>
    <x v="56"/>
    <n v="0.5"/>
    <n v="25290"/>
    <n v="50580"/>
  </r>
  <r>
    <n v="2060"/>
    <x v="10"/>
    <s v="Salary Expense"/>
    <s v="Line Item"/>
    <x v="2"/>
    <x v="57"/>
    <x v="57"/>
    <m/>
    <m/>
    <m/>
  </r>
  <r>
    <n v="2061"/>
    <x v="10"/>
    <s v="Salary Expense"/>
    <s v="Line Item"/>
    <x v="2"/>
    <x v="58"/>
    <x v="58"/>
    <m/>
    <m/>
    <m/>
  </r>
  <r>
    <n v="2062"/>
    <x v="10"/>
    <s v="Salary Expense"/>
    <s v="Line Item"/>
    <x v="2"/>
    <x v="59"/>
    <x v="59"/>
    <m/>
    <m/>
    <m/>
  </r>
  <r>
    <n v="2063"/>
    <x v="10"/>
    <s v="Salary Expense"/>
    <s v="Line Item"/>
    <x v="2"/>
    <x v="60"/>
    <x v="60"/>
    <m/>
    <m/>
    <m/>
  </r>
  <r>
    <n v="2064"/>
    <x v="10"/>
    <s v="Salary Expense"/>
    <s v="Line Item"/>
    <x v="2"/>
    <x v="61"/>
    <x v="61"/>
    <m/>
    <m/>
    <m/>
  </r>
  <r>
    <n v="2065"/>
    <x v="10"/>
    <s v="Salary Expense"/>
    <s v="Line Item"/>
    <x v="2"/>
    <x v="62"/>
    <x v="62"/>
    <m/>
    <m/>
    <m/>
  </r>
  <r>
    <n v="2066"/>
    <x v="10"/>
    <s v="Salary Expense"/>
    <s v="Line Item"/>
    <x v="2"/>
    <x v="63"/>
    <x v="63"/>
    <m/>
    <m/>
    <m/>
  </r>
  <r>
    <n v="2067"/>
    <x v="10"/>
    <s v="Salary Expense"/>
    <s v="Line Item"/>
    <x v="2"/>
    <x v="64"/>
    <x v="64"/>
    <m/>
    <m/>
    <m/>
  </r>
  <r>
    <n v="2068"/>
    <x v="10"/>
    <s v="Salary Expense"/>
    <s v="Line Item"/>
    <x v="2"/>
    <x v="65"/>
    <x v="65"/>
    <m/>
    <m/>
    <m/>
  </r>
  <r>
    <n v="2069"/>
    <x v="10"/>
    <s v="Salary Expense"/>
    <s v="Line Item"/>
    <x v="2"/>
    <x v="66"/>
    <x v="66"/>
    <m/>
    <m/>
    <m/>
  </r>
  <r>
    <n v="2070"/>
    <x v="10"/>
    <s v="Salary Expense"/>
    <s v="Line Item"/>
    <x v="2"/>
    <x v="67"/>
    <x v="67"/>
    <m/>
    <m/>
    <m/>
  </r>
  <r>
    <n v="2071"/>
    <x v="10"/>
    <s v="Salary Expense"/>
    <s v="Line Item"/>
    <x v="2"/>
    <x v="68"/>
    <x v="68"/>
    <m/>
    <m/>
    <m/>
  </r>
  <r>
    <n v="2072"/>
    <x v="10"/>
    <s v="Salary Expense"/>
    <s v="Line Item"/>
    <x v="2"/>
    <x v="69"/>
    <x v="69"/>
    <m/>
    <m/>
    <m/>
  </r>
  <r>
    <n v="2073"/>
    <x v="10"/>
    <s v="Salary Expense"/>
    <s v="Line Item"/>
    <x v="2"/>
    <x v="70"/>
    <x v="70"/>
    <m/>
    <m/>
    <m/>
  </r>
  <r>
    <n v="2074"/>
    <x v="10"/>
    <s v="Salary Expense"/>
    <s v="Line Item"/>
    <x v="2"/>
    <x v="71"/>
    <x v="71"/>
    <m/>
    <m/>
    <m/>
  </r>
  <r>
    <n v="2075"/>
    <x v="10"/>
    <s v="Salary Expense"/>
    <s v="Line Item"/>
    <x v="2"/>
    <x v="72"/>
    <x v="72"/>
    <m/>
    <m/>
    <m/>
  </r>
  <r>
    <n v="2076"/>
    <x v="10"/>
    <s v="Salary Expense"/>
    <s v="Line Item"/>
    <x v="2"/>
    <x v="73"/>
    <x v="73"/>
    <m/>
    <m/>
    <m/>
  </r>
  <r>
    <n v="2077"/>
    <x v="10"/>
    <s v="Salary Expense"/>
    <s v="Line Item"/>
    <x v="2"/>
    <x v="74"/>
    <x v="74"/>
    <m/>
    <m/>
    <m/>
  </r>
  <r>
    <n v="2078"/>
    <x v="10"/>
    <s v="Salary Expense"/>
    <s v="Line Item"/>
    <x v="2"/>
    <x v="75"/>
    <x v="75"/>
    <m/>
    <m/>
    <m/>
  </r>
  <r>
    <n v="2079"/>
    <x v="10"/>
    <s v="Salary Expense"/>
    <s v="Line Item"/>
    <x v="2"/>
    <x v="76"/>
    <x v="76"/>
    <m/>
    <m/>
    <m/>
  </r>
  <r>
    <n v="2080"/>
    <x v="10"/>
    <s v="Salary Expense"/>
    <s v="Line Item"/>
    <x v="2"/>
    <x v="77"/>
    <x v="77"/>
    <m/>
    <m/>
    <m/>
  </r>
  <r>
    <n v="2081"/>
    <x v="10"/>
    <s v="Salary Expense"/>
    <s v="Line Item"/>
    <x v="2"/>
    <x v="78"/>
    <x v="78"/>
    <m/>
    <m/>
    <m/>
  </r>
  <r>
    <n v="2082"/>
    <x v="10"/>
    <s v="Salary Expense"/>
    <s v="Line Item"/>
    <x v="2"/>
    <x v="79"/>
    <x v="79"/>
    <m/>
    <m/>
    <m/>
  </r>
  <r>
    <n v="2083"/>
    <x v="10"/>
    <s v="Salary Expense"/>
    <s v="Line Item"/>
    <x v="2"/>
    <x v="80"/>
    <x v="80"/>
    <m/>
    <m/>
    <m/>
  </r>
  <r>
    <n v="2084"/>
    <x v="10"/>
    <s v="Salary Expense"/>
    <s v="Line Item"/>
    <x v="2"/>
    <x v="81"/>
    <x v="81"/>
    <m/>
    <m/>
    <m/>
  </r>
  <r>
    <n v="2085"/>
    <x v="10"/>
    <s v="Salary Expense"/>
    <s v="Line Item"/>
    <x v="2"/>
    <x v="82"/>
    <x v="82"/>
    <m/>
    <m/>
    <m/>
  </r>
  <r>
    <n v="2086"/>
    <x v="10"/>
    <s v="Salary Expense"/>
    <s v="Line Item"/>
    <x v="2"/>
    <x v="83"/>
    <x v="83"/>
    <m/>
    <m/>
    <m/>
  </r>
  <r>
    <n v="2087"/>
    <x v="10"/>
    <s v="Salary Expense"/>
    <s v="Line Item"/>
    <x v="2"/>
    <x v="84"/>
    <x v="84"/>
    <m/>
    <m/>
    <m/>
  </r>
  <r>
    <n v="2088"/>
    <x v="10"/>
    <s v="Salary Expense"/>
    <s v="Line Item"/>
    <x v="2"/>
    <x v="85"/>
    <x v="85"/>
    <m/>
    <m/>
    <m/>
  </r>
  <r>
    <n v="2089"/>
    <x v="10"/>
    <s v="Salary Expense"/>
    <s v="Line Item"/>
    <x v="2"/>
    <x v="86"/>
    <x v="86"/>
    <m/>
    <m/>
    <m/>
  </r>
  <r>
    <n v="2090"/>
    <x v="10"/>
    <s v="Salary Expense"/>
    <s v="Line Item"/>
    <x v="3"/>
    <x v="87"/>
    <x v="87"/>
    <n v="1.5"/>
    <n v="47478"/>
    <n v="31652"/>
  </r>
  <r>
    <n v="2091"/>
    <x v="10"/>
    <s v="Salary Expense"/>
    <s v="Line Item"/>
    <x v="3"/>
    <x v="88"/>
    <x v="88"/>
    <m/>
    <m/>
    <m/>
  </r>
  <r>
    <n v="2092"/>
    <x v="10"/>
    <s v="Salary Expense"/>
    <s v="Line Item"/>
    <x v="3"/>
    <x v="89"/>
    <x v="89"/>
    <m/>
    <m/>
    <m/>
  </r>
  <r>
    <n v="2093"/>
    <x v="10"/>
    <s v="Salary Expense"/>
    <s v="Line Item"/>
    <x v="0"/>
    <x v="90"/>
    <x v="90"/>
    <s v="XXXXXX"/>
    <m/>
    <m/>
  </r>
  <r>
    <n v="2094"/>
    <x v="10"/>
    <s v="Salary Expense"/>
    <s v="Total"/>
    <x v="0"/>
    <x v="91"/>
    <x v="91"/>
    <n v="2.12"/>
    <n v="83802"/>
    <n v="39529.245283018863"/>
  </r>
  <r>
    <n v="2095"/>
    <x v="10"/>
    <s v="Expense"/>
    <s v="Total"/>
    <x v="0"/>
    <x v="92"/>
    <x v="92"/>
    <m/>
    <n v="83802"/>
    <m/>
  </r>
  <r>
    <n v="2096"/>
    <x v="10"/>
    <s v="Expense"/>
    <s v="Line Item"/>
    <x v="0"/>
    <x v="93"/>
    <x v="93"/>
    <m/>
    <m/>
    <m/>
  </r>
  <r>
    <n v="2097"/>
    <x v="10"/>
    <s v="Expense"/>
    <s v="Line Item"/>
    <x v="0"/>
    <x v="94"/>
    <x v="94"/>
    <m/>
    <m/>
    <m/>
  </r>
  <r>
    <n v="2098"/>
    <x v="10"/>
    <s v="Expense"/>
    <s v="Line Item"/>
    <x v="0"/>
    <x v="95"/>
    <x v="95"/>
    <m/>
    <m/>
    <m/>
  </r>
  <r>
    <n v="2099"/>
    <x v="10"/>
    <s v="Expense"/>
    <s v="Line Item"/>
    <x v="0"/>
    <x v="96"/>
    <x v="96"/>
    <m/>
    <m/>
    <m/>
  </r>
  <r>
    <n v="2100"/>
    <x v="10"/>
    <s v="Expense"/>
    <s v="Total"/>
    <x v="0"/>
    <x v="97"/>
    <x v="97"/>
    <m/>
    <n v="0"/>
    <m/>
  </r>
  <r>
    <n v="2101"/>
    <x v="10"/>
    <s v="Expense"/>
    <s v="Line Item"/>
    <x v="0"/>
    <x v="98"/>
    <x v="98"/>
    <m/>
    <m/>
    <m/>
  </r>
  <r>
    <n v="2102"/>
    <x v="10"/>
    <s v="Expense"/>
    <s v="Total"/>
    <x v="0"/>
    <x v="99"/>
    <x v="99"/>
    <m/>
    <n v="83802"/>
    <m/>
  </r>
  <r>
    <n v="2103"/>
    <x v="10"/>
    <s v="Expense"/>
    <s v="Line Item"/>
    <x v="0"/>
    <x v="100"/>
    <x v="100"/>
    <m/>
    <n v="10663"/>
    <m/>
  </r>
  <r>
    <n v="2104"/>
    <x v="10"/>
    <s v="Expense"/>
    <s v="Line Item"/>
    <x v="0"/>
    <x v="101"/>
    <x v="101"/>
    <m/>
    <n v="12022"/>
    <m/>
  </r>
  <r>
    <n v="2105"/>
    <x v="10"/>
    <s v="Expense"/>
    <s v="Line Item"/>
    <x v="0"/>
    <x v="102"/>
    <x v="102"/>
    <m/>
    <m/>
    <m/>
  </r>
  <r>
    <n v="2106"/>
    <x v="10"/>
    <s v="Expense"/>
    <s v="Total"/>
    <x v="0"/>
    <x v="103"/>
    <x v="103"/>
    <m/>
    <n v="106487"/>
    <m/>
  </r>
  <r>
    <n v="2107"/>
    <x v="10"/>
    <s v="Expense"/>
    <s v="Line Item"/>
    <x v="0"/>
    <x v="104"/>
    <x v="104"/>
    <m/>
    <n v="15200"/>
    <m/>
  </r>
  <r>
    <n v="2108"/>
    <x v="10"/>
    <s v="Expense"/>
    <s v="Line Item"/>
    <x v="0"/>
    <x v="105"/>
    <x v="105"/>
    <m/>
    <m/>
    <m/>
  </r>
  <r>
    <n v="2109"/>
    <x v="10"/>
    <s v="Expense"/>
    <s v="Line Item"/>
    <x v="0"/>
    <x v="106"/>
    <x v="106"/>
    <m/>
    <n v="3853"/>
    <m/>
  </r>
  <r>
    <n v="2110"/>
    <x v="10"/>
    <s v="Expense"/>
    <s v="Line Item"/>
    <x v="0"/>
    <x v="107"/>
    <x v="107"/>
    <m/>
    <m/>
    <m/>
  </r>
  <r>
    <n v="2111"/>
    <x v="10"/>
    <s v="Expense"/>
    <s v="Total"/>
    <x v="0"/>
    <x v="108"/>
    <x v="108"/>
    <m/>
    <n v="19053"/>
    <m/>
  </r>
  <r>
    <n v="2112"/>
    <x v="10"/>
    <s v="Expense"/>
    <s v="Line Item"/>
    <x v="0"/>
    <x v="109"/>
    <x v="109"/>
    <m/>
    <n v="13720"/>
    <m/>
  </r>
  <r>
    <n v="2113"/>
    <x v="10"/>
    <s v="Expense"/>
    <s v="Line Item"/>
    <x v="0"/>
    <x v="110"/>
    <x v="110"/>
    <m/>
    <m/>
    <m/>
  </r>
  <r>
    <n v="2114"/>
    <x v="10"/>
    <s v="Expense"/>
    <s v="Line Item"/>
    <x v="0"/>
    <x v="111"/>
    <x v="111"/>
    <m/>
    <m/>
    <m/>
  </r>
  <r>
    <n v="2115"/>
    <x v="10"/>
    <s v="Expense"/>
    <s v="Line Item"/>
    <x v="0"/>
    <x v="112"/>
    <x v="112"/>
    <m/>
    <m/>
    <m/>
  </r>
  <r>
    <n v="2116"/>
    <x v="10"/>
    <s v="Expense"/>
    <s v="Line Item"/>
    <x v="0"/>
    <x v="113"/>
    <x v="113"/>
    <m/>
    <m/>
    <m/>
  </r>
  <r>
    <n v="2117"/>
    <x v="10"/>
    <s v="Expense"/>
    <s v="Line Item"/>
    <x v="0"/>
    <x v="114"/>
    <x v="114"/>
    <m/>
    <n v="2500"/>
    <m/>
  </r>
  <r>
    <n v="2118"/>
    <x v="10"/>
    <s v="Expense"/>
    <s v="Line Item"/>
    <x v="0"/>
    <x v="115"/>
    <x v="115"/>
    <m/>
    <n v="254"/>
    <m/>
  </r>
  <r>
    <n v="2119"/>
    <x v="10"/>
    <s v="Expense"/>
    <s v="Line Item"/>
    <x v="0"/>
    <x v="116"/>
    <x v="116"/>
    <m/>
    <n v="2000"/>
    <m/>
  </r>
  <r>
    <n v="2120"/>
    <x v="10"/>
    <s v="Expense"/>
    <s v="Line Item"/>
    <x v="0"/>
    <x v="117"/>
    <x v="117"/>
    <m/>
    <n v="1797"/>
    <m/>
  </r>
  <r>
    <n v="2121"/>
    <x v="10"/>
    <s v="Expense"/>
    <s v="Line Item"/>
    <x v="0"/>
    <x v="118"/>
    <x v="118"/>
    <m/>
    <m/>
    <m/>
  </r>
  <r>
    <n v="2122"/>
    <x v="10"/>
    <s v="Expense"/>
    <s v="Line Item"/>
    <x v="0"/>
    <x v="119"/>
    <x v="119"/>
    <m/>
    <m/>
    <m/>
  </r>
  <r>
    <n v="2123"/>
    <x v="10"/>
    <s v="Expense"/>
    <s v="Line Item"/>
    <x v="0"/>
    <x v="120"/>
    <x v="120"/>
    <m/>
    <m/>
    <m/>
  </r>
  <r>
    <n v="2124"/>
    <x v="10"/>
    <s v="Expense"/>
    <s v="Line Item"/>
    <x v="0"/>
    <x v="121"/>
    <x v="121"/>
    <m/>
    <n v="2000"/>
    <m/>
  </r>
  <r>
    <n v="2125"/>
    <x v="10"/>
    <s v="Expense"/>
    <s v="Line Item"/>
    <x v="0"/>
    <x v="122"/>
    <x v="122"/>
    <m/>
    <m/>
    <m/>
  </r>
  <r>
    <n v="2126"/>
    <x v="10"/>
    <s v="Expense"/>
    <s v="Line Item"/>
    <x v="0"/>
    <x v="123"/>
    <x v="123"/>
    <m/>
    <m/>
    <m/>
  </r>
  <r>
    <n v="2127"/>
    <x v="10"/>
    <s v="Expense"/>
    <s v="Line Item"/>
    <x v="0"/>
    <x v="124"/>
    <x v="124"/>
    <m/>
    <n v="4408"/>
    <m/>
  </r>
  <r>
    <n v="2128"/>
    <x v="10"/>
    <s v="Expense"/>
    <s v="Line Item"/>
    <x v="0"/>
    <x v="125"/>
    <x v="125"/>
    <m/>
    <m/>
    <m/>
  </r>
  <r>
    <n v="2129"/>
    <x v="10"/>
    <s v="Expense"/>
    <s v="Line Item"/>
    <x v="0"/>
    <x v="126"/>
    <x v="126"/>
    <m/>
    <m/>
    <m/>
  </r>
  <r>
    <n v="2130"/>
    <x v="10"/>
    <s v="Expense"/>
    <s v="Total"/>
    <x v="0"/>
    <x v="127"/>
    <x v="127"/>
    <m/>
    <n v="26679"/>
    <m/>
  </r>
  <r>
    <n v="2131"/>
    <x v="10"/>
    <s v="Expense"/>
    <s v="Line Item"/>
    <x v="0"/>
    <x v="128"/>
    <x v="128"/>
    <m/>
    <m/>
    <m/>
  </r>
  <r>
    <n v="2132"/>
    <x v="10"/>
    <s v="Expense"/>
    <s v="Line Item"/>
    <x v="0"/>
    <x v="129"/>
    <x v="129"/>
    <m/>
    <m/>
    <m/>
  </r>
  <r>
    <n v="2133"/>
    <x v="10"/>
    <s v="Expense"/>
    <s v="Line Item"/>
    <x v="0"/>
    <x v="130"/>
    <x v="130"/>
    <m/>
    <m/>
    <m/>
  </r>
  <r>
    <n v="2134"/>
    <x v="10"/>
    <s v="Expense"/>
    <s v="Line Item"/>
    <x v="0"/>
    <x v="131"/>
    <x v="131"/>
    <m/>
    <n v="5489"/>
    <m/>
  </r>
  <r>
    <n v="2135"/>
    <x v="10"/>
    <s v="Expense"/>
    <s v="Line Item"/>
    <x v="0"/>
    <x v="132"/>
    <x v="132"/>
    <m/>
    <m/>
    <m/>
  </r>
  <r>
    <n v="2136"/>
    <x v="10"/>
    <s v="Expense"/>
    <s v="Line Item"/>
    <x v="0"/>
    <x v="133"/>
    <x v="133"/>
    <m/>
    <m/>
    <m/>
  </r>
  <r>
    <n v="2137"/>
    <x v="10"/>
    <s v="Expense"/>
    <s v="Total"/>
    <x v="0"/>
    <x v="134"/>
    <x v="134"/>
    <m/>
    <n v="5489"/>
    <m/>
  </r>
  <r>
    <n v="2138"/>
    <x v="10"/>
    <s v="Expense"/>
    <s v="Line Item"/>
    <x v="0"/>
    <x v="135"/>
    <x v="135"/>
    <m/>
    <n v="22632.316802888337"/>
    <m/>
  </r>
  <r>
    <n v="2139"/>
    <x v="10"/>
    <s v="Expense"/>
    <s v="Total"/>
    <x v="0"/>
    <x v="136"/>
    <x v="136"/>
    <m/>
    <n v="180340.31680288835"/>
    <m/>
  </r>
  <r>
    <n v="2140"/>
    <x v="10"/>
    <s v="Expense"/>
    <s v="Line Item"/>
    <x v="0"/>
    <x v="137"/>
    <x v="137"/>
    <m/>
    <m/>
    <m/>
  </r>
  <r>
    <n v="2141"/>
    <x v="10"/>
    <s v="Expense"/>
    <s v="Line Item"/>
    <x v="0"/>
    <x v="138"/>
    <x v="138"/>
    <m/>
    <m/>
    <m/>
  </r>
  <r>
    <n v="2142"/>
    <x v="10"/>
    <s v="Expense"/>
    <s v="Total"/>
    <x v="0"/>
    <x v="139"/>
    <x v="139"/>
    <m/>
    <n v="180340.31680288835"/>
    <m/>
  </r>
  <r>
    <n v="2143"/>
    <x v="10"/>
    <s v="Expense"/>
    <s v="Total"/>
    <x v="0"/>
    <x v="140"/>
    <x v="140"/>
    <m/>
    <n v="167950"/>
    <m/>
  </r>
  <r>
    <n v="2144"/>
    <x v="10"/>
    <s v="Expense"/>
    <s v="Line Item"/>
    <x v="0"/>
    <x v="141"/>
    <x v="141"/>
    <m/>
    <n v="-12390.316802888352"/>
    <m/>
  </r>
  <r>
    <n v="2145"/>
    <x v="10"/>
    <s v="Non-Reimbursable"/>
    <s v="Line Item"/>
    <x v="0"/>
    <x v="142"/>
    <x v="142"/>
    <m/>
    <n v="0"/>
    <m/>
  </r>
  <r>
    <n v="2146"/>
    <x v="10"/>
    <s v="Non-Reimbursable"/>
    <s v="Line Item"/>
    <x v="0"/>
    <x v="143"/>
    <x v="143"/>
    <m/>
    <m/>
    <m/>
  </r>
  <r>
    <n v="2147"/>
    <x v="10"/>
    <s v="Non-Reimbursable"/>
    <s v="Line Item"/>
    <x v="0"/>
    <x v="144"/>
    <x v="144"/>
    <m/>
    <m/>
    <m/>
  </r>
  <r>
    <n v="2148"/>
    <x v="10"/>
    <s v="Non-Reimbursable"/>
    <s v="Line Item"/>
    <x v="0"/>
    <x v="145"/>
    <x v="145"/>
    <m/>
    <m/>
    <m/>
  </r>
  <r>
    <n v="2149"/>
    <x v="10"/>
    <s v="Non-Reimbursable"/>
    <s v="Line Item"/>
    <x v="0"/>
    <x v="146"/>
    <x v="146"/>
    <m/>
    <m/>
    <m/>
  </r>
  <r>
    <n v="2150"/>
    <x v="10"/>
    <s v="Non-Reimbursable"/>
    <s v="Line Item"/>
    <x v="0"/>
    <x v="147"/>
    <x v="147"/>
    <m/>
    <m/>
    <m/>
  </r>
  <r>
    <n v="2151"/>
    <x v="10"/>
    <s v="Non-Reimbursable"/>
    <s v="Line Item"/>
    <x v="0"/>
    <x v="148"/>
    <x v="148"/>
    <m/>
    <m/>
    <m/>
  </r>
  <r>
    <n v="2152"/>
    <x v="10"/>
    <s v="Non-Reimbursable"/>
    <s v="Total"/>
    <x v="0"/>
    <x v="149"/>
    <x v="149"/>
    <m/>
    <m/>
    <m/>
  </r>
  <r>
    <n v="2153"/>
    <x v="10"/>
    <s v="Non-Reimbursable"/>
    <s v="Total"/>
    <x v="0"/>
    <x v="150"/>
    <x v="150"/>
    <m/>
    <m/>
    <m/>
  </r>
  <r>
    <n v="2154"/>
    <x v="10"/>
    <s v="Non-Reimbursable"/>
    <s v="Line Item"/>
    <x v="0"/>
    <x v="151"/>
    <x v="151"/>
    <m/>
    <m/>
    <m/>
  </r>
  <r>
    <n v="2155"/>
    <x v="10"/>
    <s v="Non-Reimbursable"/>
    <s v="Line Item"/>
    <x v="0"/>
    <x v="152"/>
    <x v="152"/>
    <m/>
    <m/>
    <m/>
  </r>
  <r>
    <n v="2156"/>
    <x v="10"/>
    <s v="Non-Reimbursable"/>
    <s v="Line Item"/>
    <x v="0"/>
    <x v="153"/>
    <x v="153"/>
    <m/>
    <m/>
    <m/>
  </r>
  <r>
    <n v="2157"/>
    <x v="11"/>
    <s v="Revenue"/>
    <s v="Line Item"/>
    <x v="0"/>
    <x v="0"/>
    <x v="0"/>
    <m/>
    <n v="481744"/>
    <m/>
  </r>
  <r>
    <n v="2158"/>
    <x v="11"/>
    <s v="Revenue"/>
    <s v="Line Item"/>
    <x v="0"/>
    <x v="1"/>
    <x v="1"/>
    <m/>
    <m/>
    <m/>
  </r>
  <r>
    <n v="2159"/>
    <x v="11"/>
    <s v="Revenue"/>
    <s v="Line Item"/>
    <x v="0"/>
    <x v="2"/>
    <x v="2"/>
    <m/>
    <n v="24932"/>
    <m/>
  </r>
  <r>
    <n v="2160"/>
    <x v="11"/>
    <s v="Revenue"/>
    <s v="Total"/>
    <x v="0"/>
    <x v="3"/>
    <x v="3"/>
    <m/>
    <n v="506676"/>
    <m/>
  </r>
  <r>
    <n v="2161"/>
    <x v="11"/>
    <s v="Revenue"/>
    <s v="Line Item"/>
    <x v="0"/>
    <x v="4"/>
    <x v="4"/>
    <m/>
    <m/>
    <m/>
  </r>
  <r>
    <n v="2162"/>
    <x v="11"/>
    <s v="Revenue"/>
    <s v="Line Item"/>
    <x v="0"/>
    <x v="5"/>
    <x v="5"/>
    <m/>
    <m/>
    <m/>
  </r>
  <r>
    <n v="2163"/>
    <x v="11"/>
    <s v="Revenue"/>
    <s v="Total"/>
    <x v="0"/>
    <x v="6"/>
    <x v="6"/>
    <m/>
    <m/>
    <m/>
  </r>
  <r>
    <n v="2164"/>
    <x v="11"/>
    <s v="Revenue"/>
    <s v="Line Item"/>
    <x v="0"/>
    <x v="7"/>
    <x v="7"/>
    <m/>
    <m/>
    <m/>
  </r>
  <r>
    <n v="2165"/>
    <x v="11"/>
    <s v="Revenue"/>
    <s v="Line Item"/>
    <x v="0"/>
    <x v="8"/>
    <x v="8"/>
    <m/>
    <m/>
    <m/>
  </r>
  <r>
    <n v="2166"/>
    <x v="11"/>
    <s v="Revenue"/>
    <s v="Line Item"/>
    <x v="0"/>
    <x v="9"/>
    <x v="9"/>
    <m/>
    <m/>
    <m/>
  </r>
  <r>
    <n v="2167"/>
    <x v="11"/>
    <s v="Revenue"/>
    <s v="Line Item"/>
    <x v="0"/>
    <x v="10"/>
    <x v="10"/>
    <m/>
    <n v="87781"/>
    <m/>
  </r>
  <r>
    <n v="2168"/>
    <x v="11"/>
    <s v="Revenue"/>
    <s v="Line Item"/>
    <x v="0"/>
    <x v="11"/>
    <x v="11"/>
    <m/>
    <m/>
    <m/>
  </r>
  <r>
    <n v="2169"/>
    <x v="11"/>
    <s v="Revenue"/>
    <s v="Line Item"/>
    <x v="0"/>
    <x v="12"/>
    <x v="12"/>
    <m/>
    <m/>
    <m/>
  </r>
  <r>
    <n v="2170"/>
    <x v="11"/>
    <s v="Revenue"/>
    <s v="Line Item"/>
    <x v="0"/>
    <x v="13"/>
    <x v="13"/>
    <m/>
    <m/>
    <m/>
  </r>
  <r>
    <n v="2171"/>
    <x v="11"/>
    <s v="Revenue"/>
    <s v="Line Item"/>
    <x v="0"/>
    <x v="14"/>
    <x v="14"/>
    <m/>
    <m/>
    <m/>
  </r>
  <r>
    <n v="2172"/>
    <x v="11"/>
    <s v="Revenue"/>
    <s v="Line Item"/>
    <x v="0"/>
    <x v="15"/>
    <x v="15"/>
    <m/>
    <m/>
    <m/>
  </r>
  <r>
    <n v="2173"/>
    <x v="11"/>
    <s v="Revenue"/>
    <s v="Line Item"/>
    <x v="0"/>
    <x v="16"/>
    <x v="16"/>
    <m/>
    <m/>
    <m/>
  </r>
  <r>
    <n v="2174"/>
    <x v="11"/>
    <s v="Revenue"/>
    <s v="Line Item"/>
    <x v="0"/>
    <x v="17"/>
    <x v="17"/>
    <m/>
    <m/>
    <m/>
  </r>
  <r>
    <n v="2175"/>
    <x v="11"/>
    <s v="Revenue"/>
    <s v="Line Item"/>
    <x v="0"/>
    <x v="18"/>
    <x v="18"/>
    <m/>
    <m/>
    <m/>
  </r>
  <r>
    <n v="2176"/>
    <x v="11"/>
    <s v="Revenue"/>
    <s v="Line Item"/>
    <x v="0"/>
    <x v="19"/>
    <x v="19"/>
    <m/>
    <m/>
    <m/>
  </r>
  <r>
    <n v="2177"/>
    <x v="11"/>
    <s v="Revenue"/>
    <s v="Line Item"/>
    <x v="0"/>
    <x v="20"/>
    <x v="20"/>
    <m/>
    <m/>
    <m/>
  </r>
  <r>
    <n v="2178"/>
    <x v="11"/>
    <s v="Revenue"/>
    <s v="Line Item"/>
    <x v="0"/>
    <x v="21"/>
    <x v="21"/>
    <m/>
    <m/>
    <m/>
  </r>
  <r>
    <n v="2179"/>
    <x v="11"/>
    <s v="Revenue"/>
    <s v="Line Item"/>
    <x v="0"/>
    <x v="22"/>
    <x v="22"/>
    <m/>
    <m/>
    <m/>
  </r>
  <r>
    <n v="2180"/>
    <x v="11"/>
    <s v="Revenue"/>
    <s v="Line Item"/>
    <x v="0"/>
    <x v="23"/>
    <x v="23"/>
    <m/>
    <m/>
    <m/>
  </r>
  <r>
    <n v="2181"/>
    <x v="11"/>
    <s v="Revenue"/>
    <s v="Line Item"/>
    <x v="0"/>
    <x v="24"/>
    <x v="24"/>
    <m/>
    <m/>
    <m/>
  </r>
  <r>
    <n v="2182"/>
    <x v="11"/>
    <s v="Revenue"/>
    <s v="Line Item"/>
    <x v="0"/>
    <x v="25"/>
    <x v="25"/>
    <m/>
    <m/>
    <m/>
  </r>
  <r>
    <n v="2183"/>
    <x v="11"/>
    <s v="Revenue"/>
    <s v="Line Item"/>
    <x v="0"/>
    <x v="26"/>
    <x v="26"/>
    <m/>
    <m/>
    <m/>
  </r>
  <r>
    <n v="2184"/>
    <x v="11"/>
    <s v="Revenue"/>
    <s v="Line Item"/>
    <x v="0"/>
    <x v="27"/>
    <x v="27"/>
    <m/>
    <m/>
    <m/>
  </r>
  <r>
    <n v="2185"/>
    <x v="11"/>
    <s v="Revenue"/>
    <s v="Line Item"/>
    <x v="0"/>
    <x v="28"/>
    <x v="28"/>
    <m/>
    <m/>
    <m/>
  </r>
  <r>
    <n v="2186"/>
    <x v="11"/>
    <s v="Revenue"/>
    <s v="Line Item"/>
    <x v="0"/>
    <x v="29"/>
    <x v="29"/>
    <m/>
    <n v="3468383"/>
    <m/>
  </r>
  <r>
    <n v="2187"/>
    <x v="11"/>
    <s v="Revenue"/>
    <s v="Line Item"/>
    <x v="0"/>
    <x v="30"/>
    <x v="30"/>
    <m/>
    <m/>
    <m/>
  </r>
  <r>
    <n v="2188"/>
    <x v="11"/>
    <s v="Revenue"/>
    <s v="Line Item"/>
    <x v="0"/>
    <x v="31"/>
    <x v="31"/>
    <m/>
    <m/>
    <m/>
  </r>
  <r>
    <n v="2189"/>
    <x v="11"/>
    <s v="Revenue"/>
    <s v="Line Item"/>
    <x v="0"/>
    <x v="32"/>
    <x v="32"/>
    <m/>
    <n v="122017"/>
    <m/>
  </r>
  <r>
    <n v="2190"/>
    <x v="11"/>
    <s v="Revenue"/>
    <s v="Line Item"/>
    <x v="0"/>
    <x v="33"/>
    <x v="33"/>
    <m/>
    <m/>
    <m/>
  </r>
  <r>
    <n v="2191"/>
    <x v="11"/>
    <s v="Revenue"/>
    <s v="Line Item"/>
    <x v="0"/>
    <x v="34"/>
    <x v="34"/>
    <m/>
    <m/>
    <m/>
  </r>
  <r>
    <n v="2192"/>
    <x v="11"/>
    <s v="Revenue"/>
    <s v="Line Item"/>
    <x v="0"/>
    <x v="35"/>
    <x v="35"/>
    <m/>
    <m/>
    <m/>
  </r>
  <r>
    <n v="2193"/>
    <x v="11"/>
    <s v="Revenue"/>
    <s v="Line Item"/>
    <x v="0"/>
    <x v="36"/>
    <x v="36"/>
    <m/>
    <m/>
    <m/>
  </r>
  <r>
    <n v="2194"/>
    <x v="11"/>
    <s v="Revenue"/>
    <s v="Line Item"/>
    <x v="0"/>
    <x v="37"/>
    <x v="37"/>
    <m/>
    <m/>
    <m/>
  </r>
  <r>
    <n v="2195"/>
    <x v="11"/>
    <s v="Revenue"/>
    <s v="Line Item"/>
    <x v="0"/>
    <x v="38"/>
    <x v="38"/>
    <m/>
    <m/>
    <m/>
  </r>
  <r>
    <n v="2196"/>
    <x v="11"/>
    <s v="Revenue"/>
    <s v="Line Item"/>
    <x v="0"/>
    <x v="39"/>
    <x v="39"/>
    <m/>
    <m/>
    <m/>
  </r>
  <r>
    <n v="2197"/>
    <x v="11"/>
    <s v="Revenue"/>
    <s v="Line Item"/>
    <x v="0"/>
    <x v="40"/>
    <x v="40"/>
    <m/>
    <m/>
    <m/>
  </r>
  <r>
    <n v="2198"/>
    <x v="11"/>
    <s v="Revenue"/>
    <s v="Line Item"/>
    <x v="0"/>
    <x v="41"/>
    <x v="41"/>
    <m/>
    <m/>
    <m/>
  </r>
  <r>
    <n v="2199"/>
    <x v="11"/>
    <s v="Revenue"/>
    <s v="Total"/>
    <x v="0"/>
    <x v="42"/>
    <x v="42"/>
    <m/>
    <n v="3678181"/>
    <m/>
  </r>
  <r>
    <n v="2200"/>
    <x v="11"/>
    <s v="Revenue"/>
    <s v="Line Item"/>
    <x v="0"/>
    <x v="43"/>
    <x v="43"/>
    <m/>
    <m/>
    <m/>
  </r>
  <r>
    <n v="2201"/>
    <x v="11"/>
    <s v="Revenue"/>
    <s v="Line Item"/>
    <x v="0"/>
    <x v="44"/>
    <x v="44"/>
    <m/>
    <m/>
    <m/>
  </r>
  <r>
    <n v="2202"/>
    <x v="11"/>
    <s v="Revenue"/>
    <s v="Line Item"/>
    <x v="0"/>
    <x v="45"/>
    <x v="45"/>
    <m/>
    <m/>
    <m/>
  </r>
  <r>
    <n v="2203"/>
    <x v="11"/>
    <s v="Revenue"/>
    <s v="Line Item"/>
    <x v="0"/>
    <x v="46"/>
    <x v="46"/>
    <m/>
    <m/>
    <m/>
  </r>
  <r>
    <n v="2204"/>
    <x v="11"/>
    <s v="Revenue"/>
    <s v="Line Item"/>
    <x v="0"/>
    <x v="47"/>
    <x v="47"/>
    <m/>
    <n v="33"/>
    <m/>
  </r>
  <r>
    <n v="2205"/>
    <x v="11"/>
    <s v="Revenue"/>
    <s v="Line Item"/>
    <x v="0"/>
    <x v="48"/>
    <x v="48"/>
    <m/>
    <m/>
    <m/>
  </r>
  <r>
    <n v="2206"/>
    <x v="11"/>
    <s v="Revenue"/>
    <s v="Line Item"/>
    <x v="0"/>
    <x v="49"/>
    <x v="49"/>
    <m/>
    <n v="1388590"/>
    <m/>
  </r>
  <r>
    <n v="2207"/>
    <x v="11"/>
    <s v="Revenue"/>
    <s v="Line Item"/>
    <x v="0"/>
    <x v="50"/>
    <x v="50"/>
    <m/>
    <m/>
    <m/>
  </r>
  <r>
    <n v="2208"/>
    <x v="11"/>
    <s v="Revenue"/>
    <s v="Line Item"/>
    <x v="0"/>
    <x v="51"/>
    <x v="51"/>
    <m/>
    <n v="5000"/>
    <m/>
  </r>
  <r>
    <n v="2209"/>
    <x v="11"/>
    <s v="Revenue"/>
    <s v="Total"/>
    <x v="0"/>
    <x v="52"/>
    <x v="52"/>
    <m/>
    <n v="5578480"/>
    <m/>
  </r>
  <r>
    <n v="2210"/>
    <x v="11"/>
    <s v="Salary Expense"/>
    <s v="Line Item"/>
    <x v="1"/>
    <x v="53"/>
    <x v="53"/>
    <m/>
    <m/>
    <e v="#DIV/0!"/>
  </r>
  <r>
    <n v="2211"/>
    <x v="11"/>
    <s v="Salary Expense"/>
    <s v="Line Item"/>
    <x v="1"/>
    <x v="54"/>
    <x v="54"/>
    <m/>
    <m/>
    <e v="#DIV/0!"/>
  </r>
  <r>
    <n v="2212"/>
    <x v="11"/>
    <s v="Salary Expense"/>
    <s v="Line Item"/>
    <x v="1"/>
    <x v="55"/>
    <x v="55"/>
    <m/>
    <m/>
    <e v="#DIV/0!"/>
  </r>
  <r>
    <n v="2213"/>
    <x v="11"/>
    <s v="Salary Expense"/>
    <s v="Line Item"/>
    <x v="1"/>
    <x v="56"/>
    <x v="56"/>
    <m/>
    <m/>
    <m/>
  </r>
  <r>
    <n v="2214"/>
    <x v="11"/>
    <s v="Salary Expense"/>
    <s v="Line Item"/>
    <x v="2"/>
    <x v="57"/>
    <x v="57"/>
    <m/>
    <m/>
    <m/>
  </r>
  <r>
    <n v="2215"/>
    <x v="11"/>
    <s v="Salary Expense"/>
    <s v="Line Item"/>
    <x v="2"/>
    <x v="58"/>
    <x v="58"/>
    <m/>
    <m/>
    <m/>
  </r>
  <r>
    <n v="2216"/>
    <x v="11"/>
    <s v="Salary Expense"/>
    <s v="Line Item"/>
    <x v="2"/>
    <x v="59"/>
    <x v="59"/>
    <m/>
    <m/>
    <m/>
  </r>
  <r>
    <n v="2217"/>
    <x v="11"/>
    <s v="Salary Expense"/>
    <s v="Line Item"/>
    <x v="2"/>
    <x v="60"/>
    <x v="60"/>
    <m/>
    <m/>
    <m/>
  </r>
  <r>
    <n v="2218"/>
    <x v="11"/>
    <s v="Salary Expense"/>
    <s v="Line Item"/>
    <x v="2"/>
    <x v="61"/>
    <x v="61"/>
    <m/>
    <m/>
    <m/>
  </r>
  <r>
    <n v="2219"/>
    <x v="11"/>
    <s v="Salary Expense"/>
    <s v="Line Item"/>
    <x v="2"/>
    <x v="62"/>
    <x v="62"/>
    <m/>
    <m/>
    <m/>
  </r>
  <r>
    <n v="2220"/>
    <x v="11"/>
    <s v="Salary Expense"/>
    <s v="Line Item"/>
    <x v="2"/>
    <x v="63"/>
    <x v="63"/>
    <m/>
    <m/>
    <m/>
  </r>
  <r>
    <n v="2221"/>
    <x v="11"/>
    <s v="Salary Expense"/>
    <s v="Line Item"/>
    <x v="2"/>
    <x v="64"/>
    <x v="64"/>
    <m/>
    <m/>
    <m/>
  </r>
  <r>
    <n v="2222"/>
    <x v="11"/>
    <s v="Salary Expense"/>
    <s v="Line Item"/>
    <x v="2"/>
    <x v="65"/>
    <x v="65"/>
    <m/>
    <m/>
    <m/>
  </r>
  <r>
    <n v="2223"/>
    <x v="11"/>
    <s v="Salary Expense"/>
    <s v="Line Item"/>
    <x v="2"/>
    <x v="66"/>
    <x v="66"/>
    <m/>
    <m/>
    <m/>
  </r>
  <r>
    <n v="2224"/>
    <x v="11"/>
    <s v="Salary Expense"/>
    <s v="Line Item"/>
    <x v="2"/>
    <x v="67"/>
    <x v="67"/>
    <m/>
    <m/>
    <m/>
  </r>
  <r>
    <n v="2225"/>
    <x v="11"/>
    <s v="Salary Expense"/>
    <s v="Line Item"/>
    <x v="2"/>
    <x v="68"/>
    <x v="68"/>
    <m/>
    <m/>
    <m/>
  </r>
  <r>
    <n v="2226"/>
    <x v="11"/>
    <s v="Salary Expense"/>
    <s v="Line Item"/>
    <x v="2"/>
    <x v="69"/>
    <x v="69"/>
    <m/>
    <m/>
    <m/>
  </r>
  <r>
    <n v="2227"/>
    <x v="11"/>
    <s v="Salary Expense"/>
    <s v="Line Item"/>
    <x v="2"/>
    <x v="70"/>
    <x v="70"/>
    <m/>
    <m/>
    <m/>
  </r>
  <r>
    <n v="2228"/>
    <x v="11"/>
    <s v="Salary Expense"/>
    <s v="Line Item"/>
    <x v="2"/>
    <x v="71"/>
    <x v="71"/>
    <m/>
    <m/>
    <m/>
  </r>
  <r>
    <n v="2229"/>
    <x v="11"/>
    <s v="Salary Expense"/>
    <s v="Line Item"/>
    <x v="2"/>
    <x v="72"/>
    <x v="72"/>
    <m/>
    <m/>
    <m/>
  </r>
  <r>
    <n v="2230"/>
    <x v="11"/>
    <s v="Salary Expense"/>
    <s v="Line Item"/>
    <x v="2"/>
    <x v="73"/>
    <x v="73"/>
    <m/>
    <m/>
    <m/>
  </r>
  <r>
    <n v="2231"/>
    <x v="11"/>
    <s v="Salary Expense"/>
    <s v="Line Item"/>
    <x v="2"/>
    <x v="74"/>
    <x v="74"/>
    <m/>
    <m/>
    <m/>
  </r>
  <r>
    <n v="2232"/>
    <x v="11"/>
    <s v="Salary Expense"/>
    <s v="Line Item"/>
    <x v="2"/>
    <x v="75"/>
    <x v="75"/>
    <m/>
    <m/>
    <m/>
  </r>
  <r>
    <n v="2233"/>
    <x v="11"/>
    <s v="Salary Expense"/>
    <s v="Line Item"/>
    <x v="2"/>
    <x v="76"/>
    <x v="76"/>
    <m/>
    <m/>
    <m/>
  </r>
  <r>
    <n v="2234"/>
    <x v="11"/>
    <s v="Salary Expense"/>
    <s v="Line Item"/>
    <x v="2"/>
    <x v="77"/>
    <x v="77"/>
    <m/>
    <m/>
    <m/>
  </r>
  <r>
    <n v="2235"/>
    <x v="11"/>
    <s v="Salary Expense"/>
    <s v="Line Item"/>
    <x v="2"/>
    <x v="78"/>
    <x v="78"/>
    <m/>
    <m/>
    <m/>
  </r>
  <r>
    <n v="2236"/>
    <x v="11"/>
    <s v="Salary Expense"/>
    <s v="Line Item"/>
    <x v="2"/>
    <x v="79"/>
    <x v="79"/>
    <m/>
    <m/>
    <m/>
  </r>
  <r>
    <n v="2237"/>
    <x v="11"/>
    <s v="Salary Expense"/>
    <s v="Line Item"/>
    <x v="2"/>
    <x v="80"/>
    <x v="80"/>
    <m/>
    <m/>
    <m/>
  </r>
  <r>
    <n v="2238"/>
    <x v="11"/>
    <s v="Salary Expense"/>
    <s v="Line Item"/>
    <x v="2"/>
    <x v="81"/>
    <x v="81"/>
    <m/>
    <m/>
    <m/>
  </r>
  <r>
    <n v="2239"/>
    <x v="11"/>
    <s v="Salary Expense"/>
    <s v="Line Item"/>
    <x v="2"/>
    <x v="82"/>
    <x v="82"/>
    <n v="1.75"/>
    <n v="76669"/>
    <m/>
  </r>
  <r>
    <n v="2240"/>
    <x v="11"/>
    <s v="Salary Expense"/>
    <s v="Line Item"/>
    <x v="2"/>
    <x v="83"/>
    <x v="83"/>
    <m/>
    <m/>
    <e v="#DIV/0!"/>
  </r>
  <r>
    <n v="2241"/>
    <x v="11"/>
    <s v="Salary Expense"/>
    <s v="Line Item"/>
    <x v="2"/>
    <x v="84"/>
    <x v="84"/>
    <m/>
    <m/>
    <e v="#DIV/0!"/>
  </r>
  <r>
    <n v="2242"/>
    <x v="11"/>
    <s v="Salary Expense"/>
    <s v="Line Item"/>
    <x v="2"/>
    <x v="85"/>
    <x v="85"/>
    <m/>
    <m/>
    <e v="#DIV/0!"/>
  </r>
  <r>
    <n v="2243"/>
    <x v="11"/>
    <s v="Salary Expense"/>
    <s v="Line Item"/>
    <x v="2"/>
    <x v="86"/>
    <x v="86"/>
    <m/>
    <m/>
    <e v="#DIV/0!"/>
  </r>
  <r>
    <n v="2244"/>
    <x v="11"/>
    <s v="Salary Expense"/>
    <s v="Line Item"/>
    <x v="3"/>
    <x v="87"/>
    <x v="87"/>
    <m/>
    <m/>
    <e v="#DIV/0!"/>
  </r>
  <r>
    <n v="2245"/>
    <x v="11"/>
    <s v="Salary Expense"/>
    <s v="Line Item"/>
    <x v="3"/>
    <x v="88"/>
    <x v="88"/>
    <m/>
    <m/>
    <m/>
  </r>
  <r>
    <n v="2246"/>
    <x v="11"/>
    <s v="Salary Expense"/>
    <s v="Line Item"/>
    <x v="3"/>
    <x v="89"/>
    <x v="89"/>
    <m/>
    <m/>
    <m/>
  </r>
  <r>
    <n v="2247"/>
    <x v="11"/>
    <s v="Salary Expense"/>
    <s v="Line Item"/>
    <x v="0"/>
    <x v="90"/>
    <x v="90"/>
    <m/>
    <m/>
    <m/>
  </r>
  <r>
    <n v="2248"/>
    <x v="11"/>
    <s v="Salary Expense"/>
    <s v="Total"/>
    <x v="0"/>
    <x v="91"/>
    <x v="91"/>
    <n v="1.75"/>
    <n v="76669"/>
    <n v="43810.857142857145"/>
  </r>
  <r>
    <n v="2249"/>
    <x v="11"/>
    <s v="Expense"/>
    <s v="Total"/>
    <x v="0"/>
    <x v="92"/>
    <x v="92"/>
    <n v="1.75"/>
    <n v="76669"/>
    <m/>
  </r>
  <r>
    <n v="2250"/>
    <x v="11"/>
    <s v="Expense"/>
    <s v="Line Item"/>
    <x v="0"/>
    <x v="93"/>
    <x v="93"/>
    <m/>
    <m/>
    <m/>
  </r>
  <r>
    <n v="2251"/>
    <x v="11"/>
    <s v="Expense"/>
    <s v="Line Item"/>
    <x v="0"/>
    <x v="94"/>
    <x v="94"/>
    <m/>
    <m/>
    <m/>
  </r>
  <r>
    <n v="2252"/>
    <x v="11"/>
    <s v="Expense"/>
    <s v="Line Item"/>
    <x v="0"/>
    <x v="95"/>
    <x v="95"/>
    <m/>
    <m/>
    <m/>
  </r>
  <r>
    <n v="2253"/>
    <x v="11"/>
    <s v="Expense"/>
    <s v="Line Item"/>
    <x v="0"/>
    <x v="96"/>
    <x v="96"/>
    <m/>
    <m/>
    <m/>
  </r>
  <r>
    <n v="2254"/>
    <x v="11"/>
    <s v="Expense"/>
    <s v="Total"/>
    <x v="0"/>
    <x v="97"/>
    <x v="97"/>
    <m/>
    <n v="0"/>
    <m/>
  </r>
  <r>
    <n v="2255"/>
    <x v="11"/>
    <s v="Expense"/>
    <s v="Line Item"/>
    <x v="0"/>
    <x v="98"/>
    <x v="98"/>
    <m/>
    <m/>
    <m/>
  </r>
  <r>
    <n v="2256"/>
    <x v="11"/>
    <s v="Expense"/>
    <s v="Total"/>
    <x v="0"/>
    <x v="99"/>
    <x v="99"/>
    <m/>
    <n v="2193706"/>
    <m/>
  </r>
  <r>
    <n v="2257"/>
    <x v="11"/>
    <s v="Expense"/>
    <s v="Line Item"/>
    <x v="0"/>
    <x v="100"/>
    <x v="100"/>
    <m/>
    <n v="203908"/>
    <m/>
  </r>
  <r>
    <n v="2258"/>
    <x v="11"/>
    <s v="Expense"/>
    <s v="Line Item"/>
    <x v="0"/>
    <x v="101"/>
    <x v="101"/>
    <m/>
    <n v="376517"/>
    <m/>
  </r>
  <r>
    <n v="2259"/>
    <x v="11"/>
    <s v="Expense"/>
    <s v="Line Item"/>
    <x v="0"/>
    <x v="102"/>
    <x v="102"/>
    <m/>
    <m/>
    <m/>
  </r>
  <r>
    <n v="2260"/>
    <x v="11"/>
    <s v="Expense"/>
    <s v="Total"/>
    <x v="0"/>
    <x v="103"/>
    <x v="103"/>
    <m/>
    <n v="2774131"/>
    <m/>
  </r>
  <r>
    <n v="2261"/>
    <x v="11"/>
    <s v="Expense"/>
    <s v="Line Item"/>
    <x v="0"/>
    <x v="104"/>
    <x v="104"/>
    <m/>
    <n v="22677"/>
    <m/>
  </r>
  <r>
    <n v="2262"/>
    <x v="11"/>
    <s v="Expense"/>
    <s v="Line Item"/>
    <x v="0"/>
    <x v="105"/>
    <x v="105"/>
    <m/>
    <n v="115101"/>
    <m/>
  </r>
  <r>
    <n v="2263"/>
    <x v="11"/>
    <s v="Expense"/>
    <s v="Line Item"/>
    <x v="0"/>
    <x v="106"/>
    <x v="106"/>
    <m/>
    <n v="156103"/>
    <m/>
  </r>
  <r>
    <n v="2264"/>
    <x v="11"/>
    <s v="Expense"/>
    <s v="Line Item"/>
    <x v="0"/>
    <x v="107"/>
    <x v="107"/>
    <m/>
    <n v="11155"/>
    <m/>
  </r>
  <r>
    <n v="2265"/>
    <x v="11"/>
    <s v="Expense"/>
    <s v="Total"/>
    <x v="0"/>
    <x v="108"/>
    <x v="108"/>
    <m/>
    <n v="305036"/>
    <m/>
  </r>
  <r>
    <n v="2266"/>
    <x v="11"/>
    <s v="Expense"/>
    <s v="Line Item"/>
    <x v="0"/>
    <x v="109"/>
    <x v="109"/>
    <m/>
    <n v="12675"/>
    <m/>
  </r>
  <r>
    <n v="2267"/>
    <x v="11"/>
    <s v="Expense"/>
    <s v="Line Item"/>
    <x v="0"/>
    <x v="110"/>
    <x v="110"/>
    <m/>
    <m/>
    <m/>
  </r>
  <r>
    <n v="2268"/>
    <x v="11"/>
    <s v="Expense"/>
    <s v="Line Item"/>
    <x v="0"/>
    <x v="111"/>
    <x v="111"/>
    <m/>
    <m/>
    <m/>
  </r>
  <r>
    <n v="2269"/>
    <x v="11"/>
    <s v="Expense"/>
    <s v="Line Item"/>
    <x v="0"/>
    <x v="112"/>
    <x v="112"/>
    <m/>
    <n v="96719"/>
    <m/>
  </r>
  <r>
    <n v="2270"/>
    <x v="11"/>
    <s v="Expense"/>
    <s v="Line Item"/>
    <x v="0"/>
    <x v="113"/>
    <x v="113"/>
    <m/>
    <n v="20382"/>
    <m/>
  </r>
  <r>
    <n v="2271"/>
    <x v="11"/>
    <s v="Expense"/>
    <s v="Line Item"/>
    <x v="0"/>
    <x v="114"/>
    <x v="114"/>
    <m/>
    <n v="24940"/>
    <m/>
  </r>
  <r>
    <n v="2272"/>
    <x v="11"/>
    <s v="Expense"/>
    <s v="Line Item"/>
    <x v="0"/>
    <x v="115"/>
    <x v="115"/>
    <m/>
    <n v="3588"/>
    <m/>
  </r>
  <r>
    <n v="2273"/>
    <x v="11"/>
    <s v="Expense"/>
    <s v="Line Item"/>
    <x v="0"/>
    <x v="116"/>
    <x v="116"/>
    <m/>
    <m/>
    <m/>
  </r>
  <r>
    <n v="2274"/>
    <x v="11"/>
    <s v="Expense"/>
    <s v="Line Item"/>
    <x v="0"/>
    <x v="117"/>
    <x v="117"/>
    <m/>
    <n v="110554"/>
    <m/>
  </r>
  <r>
    <n v="2275"/>
    <x v="11"/>
    <s v="Expense"/>
    <s v="Line Item"/>
    <x v="0"/>
    <x v="118"/>
    <x v="118"/>
    <m/>
    <n v="30487"/>
    <m/>
  </r>
  <r>
    <n v="2276"/>
    <x v="11"/>
    <s v="Expense"/>
    <s v="Line Item"/>
    <x v="0"/>
    <x v="119"/>
    <x v="119"/>
    <m/>
    <m/>
    <m/>
  </r>
  <r>
    <n v="2277"/>
    <x v="11"/>
    <s v="Expense"/>
    <s v="Line Item"/>
    <x v="0"/>
    <x v="120"/>
    <x v="120"/>
    <m/>
    <m/>
    <m/>
  </r>
  <r>
    <n v="2278"/>
    <x v="11"/>
    <s v="Expense"/>
    <s v="Line Item"/>
    <x v="0"/>
    <x v="121"/>
    <x v="121"/>
    <m/>
    <m/>
    <m/>
  </r>
  <r>
    <n v="2279"/>
    <x v="11"/>
    <s v="Expense"/>
    <s v="Line Item"/>
    <x v="0"/>
    <x v="122"/>
    <x v="122"/>
    <m/>
    <n v="56936"/>
    <m/>
  </r>
  <r>
    <n v="2280"/>
    <x v="11"/>
    <s v="Expense"/>
    <s v="Line Item"/>
    <x v="0"/>
    <x v="123"/>
    <x v="123"/>
    <m/>
    <m/>
    <m/>
  </r>
  <r>
    <n v="2281"/>
    <x v="11"/>
    <s v="Expense"/>
    <s v="Line Item"/>
    <x v="0"/>
    <x v="124"/>
    <x v="124"/>
    <m/>
    <m/>
    <m/>
  </r>
  <r>
    <n v="2282"/>
    <x v="11"/>
    <s v="Expense"/>
    <s v="Line Item"/>
    <x v="0"/>
    <x v="125"/>
    <x v="125"/>
    <m/>
    <m/>
    <m/>
  </r>
  <r>
    <n v="2283"/>
    <x v="11"/>
    <s v="Expense"/>
    <s v="Line Item"/>
    <x v="0"/>
    <x v="126"/>
    <x v="126"/>
    <m/>
    <n v="369655"/>
    <m/>
  </r>
  <r>
    <n v="2284"/>
    <x v="11"/>
    <s v="Expense"/>
    <s v="Total"/>
    <x v="0"/>
    <x v="127"/>
    <x v="127"/>
    <m/>
    <n v="725936"/>
    <m/>
  </r>
  <r>
    <n v="2285"/>
    <x v="11"/>
    <s v="Expense"/>
    <s v="Line Item"/>
    <x v="0"/>
    <x v="128"/>
    <x v="128"/>
    <m/>
    <m/>
    <m/>
  </r>
  <r>
    <n v="2286"/>
    <x v="11"/>
    <s v="Expense"/>
    <s v="Line Item"/>
    <x v="0"/>
    <x v="129"/>
    <x v="129"/>
    <m/>
    <m/>
    <m/>
  </r>
  <r>
    <n v="2287"/>
    <x v="11"/>
    <s v="Expense"/>
    <s v="Line Item"/>
    <x v="0"/>
    <x v="130"/>
    <x v="130"/>
    <m/>
    <n v="21046"/>
    <m/>
  </r>
  <r>
    <n v="2288"/>
    <x v="11"/>
    <s v="Expense"/>
    <s v="Line Item"/>
    <x v="0"/>
    <x v="131"/>
    <x v="131"/>
    <m/>
    <m/>
    <m/>
  </r>
  <r>
    <n v="2289"/>
    <x v="11"/>
    <s v="Expense"/>
    <s v="Line Item"/>
    <x v="0"/>
    <x v="132"/>
    <x v="132"/>
    <m/>
    <n v="34485"/>
    <m/>
  </r>
  <r>
    <n v="2290"/>
    <x v="11"/>
    <s v="Expense"/>
    <s v="Line Item"/>
    <x v="0"/>
    <x v="133"/>
    <x v="133"/>
    <m/>
    <m/>
    <m/>
  </r>
  <r>
    <n v="2291"/>
    <x v="11"/>
    <s v="Expense"/>
    <s v="Total"/>
    <x v="0"/>
    <x v="134"/>
    <x v="134"/>
    <m/>
    <n v="55531"/>
    <m/>
  </r>
  <r>
    <n v="2292"/>
    <x v="11"/>
    <s v="Expense"/>
    <s v="Line Item"/>
    <x v="0"/>
    <x v="135"/>
    <x v="135"/>
    <m/>
    <n v="706485.73653316475"/>
    <m/>
  </r>
  <r>
    <n v="2293"/>
    <x v="11"/>
    <s v="Expense"/>
    <s v="Total"/>
    <x v="0"/>
    <x v="136"/>
    <x v="136"/>
    <m/>
    <n v="4567119.736533165"/>
    <m/>
  </r>
  <r>
    <n v="2294"/>
    <x v="11"/>
    <s v="Expense"/>
    <s v="Line Item"/>
    <x v="0"/>
    <x v="137"/>
    <x v="137"/>
    <m/>
    <n v="108086"/>
    <m/>
  </r>
  <r>
    <n v="2295"/>
    <x v="11"/>
    <s v="Expense"/>
    <s v="Line Item"/>
    <x v="0"/>
    <x v="138"/>
    <x v="138"/>
    <m/>
    <m/>
    <m/>
  </r>
  <r>
    <n v="2296"/>
    <x v="11"/>
    <s v="Expense"/>
    <s v="Total"/>
    <x v="0"/>
    <x v="139"/>
    <x v="139"/>
    <m/>
    <n v="4675205.736533165"/>
    <m/>
  </r>
  <r>
    <n v="2297"/>
    <x v="11"/>
    <s v="Expense"/>
    <s v="Total"/>
    <x v="0"/>
    <x v="140"/>
    <x v="140"/>
    <m/>
    <n v="5578480"/>
    <m/>
  </r>
  <r>
    <n v="2298"/>
    <x v="11"/>
    <s v="Expense"/>
    <s v="Line Item"/>
    <x v="0"/>
    <x v="141"/>
    <x v="141"/>
    <m/>
    <n v="903274.26346683502"/>
    <m/>
  </r>
  <r>
    <n v="2299"/>
    <x v="11"/>
    <s v="Non-Reimbursable"/>
    <s v="Line Item"/>
    <x v="0"/>
    <x v="142"/>
    <x v="142"/>
    <m/>
    <m/>
    <m/>
  </r>
  <r>
    <n v="2300"/>
    <x v="11"/>
    <s v="Non-Reimbursable"/>
    <s v="Line Item"/>
    <x v="0"/>
    <x v="143"/>
    <x v="143"/>
    <m/>
    <m/>
    <m/>
  </r>
  <r>
    <n v="2301"/>
    <x v="11"/>
    <s v="Non-Reimbursable"/>
    <s v="Line Item"/>
    <x v="0"/>
    <x v="144"/>
    <x v="144"/>
    <m/>
    <n v="24932"/>
    <m/>
  </r>
  <r>
    <n v="2302"/>
    <x v="11"/>
    <s v="Non-Reimbursable"/>
    <s v="Line Item"/>
    <x v="0"/>
    <x v="145"/>
    <x v="145"/>
    <m/>
    <m/>
    <m/>
  </r>
  <r>
    <n v="2303"/>
    <x v="11"/>
    <s v="Non-Reimbursable"/>
    <s v="Line Item"/>
    <x v="0"/>
    <x v="146"/>
    <x v="146"/>
    <m/>
    <m/>
    <m/>
  </r>
  <r>
    <n v="2304"/>
    <x v="11"/>
    <s v="Non-Reimbursable"/>
    <s v="Line Item"/>
    <x v="0"/>
    <x v="147"/>
    <x v="147"/>
    <m/>
    <n v="83154"/>
    <m/>
  </r>
  <r>
    <n v="2305"/>
    <x v="11"/>
    <s v="Non-Reimbursable"/>
    <s v="Line Item"/>
    <x v="0"/>
    <x v="148"/>
    <x v="148"/>
    <m/>
    <m/>
    <m/>
  </r>
  <r>
    <n v="2306"/>
    <x v="11"/>
    <s v="Non-Reimbursable"/>
    <s v="Total"/>
    <x v="0"/>
    <x v="149"/>
    <x v="149"/>
    <m/>
    <n v="108086"/>
    <m/>
  </r>
  <r>
    <n v="2307"/>
    <x v="11"/>
    <s v="Non-Reimbursable"/>
    <s v="Total"/>
    <x v="0"/>
    <x v="150"/>
    <x v="150"/>
    <m/>
    <n v="108086"/>
    <m/>
  </r>
  <r>
    <n v="2308"/>
    <x v="11"/>
    <s v="Non-Reimbursable"/>
    <s v="Line Item"/>
    <x v="0"/>
    <x v="151"/>
    <x v="151"/>
    <m/>
    <n v="1900299"/>
    <m/>
  </r>
  <r>
    <n v="2309"/>
    <x v="11"/>
    <s v="Non-Reimbursable"/>
    <s v="Line Item"/>
    <x v="0"/>
    <x v="152"/>
    <x v="152"/>
    <m/>
    <m/>
    <m/>
  </r>
  <r>
    <n v="2310"/>
    <x v="11"/>
    <s v="Non-Reimbursable"/>
    <s v="Line Item"/>
    <x v="0"/>
    <x v="153"/>
    <x v="153"/>
    <m/>
    <n v="-1792213"/>
    <m/>
  </r>
  <r>
    <n v="2311"/>
    <x v="12"/>
    <s v="Revenue"/>
    <s v="Line Item"/>
    <x v="0"/>
    <x v="0"/>
    <x v="0"/>
    <m/>
    <m/>
    <m/>
  </r>
  <r>
    <n v="2312"/>
    <x v="12"/>
    <s v="Revenue"/>
    <s v="Line Item"/>
    <x v="0"/>
    <x v="1"/>
    <x v="1"/>
    <m/>
    <m/>
    <m/>
  </r>
  <r>
    <n v="2313"/>
    <x v="12"/>
    <s v="Revenue"/>
    <s v="Line Item"/>
    <x v="0"/>
    <x v="2"/>
    <x v="2"/>
    <m/>
    <m/>
    <m/>
  </r>
  <r>
    <n v="2314"/>
    <x v="12"/>
    <s v="Revenue"/>
    <s v="Total"/>
    <x v="0"/>
    <x v="3"/>
    <x v="3"/>
    <m/>
    <m/>
    <m/>
  </r>
  <r>
    <n v="2315"/>
    <x v="12"/>
    <s v="Revenue"/>
    <s v="Line Item"/>
    <x v="0"/>
    <x v="4"/>
    <x v="4"/>
    <m/>
    <m/>
    <m/>
  </r>
  <r>
    <n v="2316"/>
    <x v="12"/>
    <s v="Revenue"/>
    <s v="Line Item"/>
    <x v="0"/>
    <x v="5"/>
    <x v="5"/>
    <m/>
    <m/>
    <m/>
  </r>
  <r>
    <n v="2317"/>
    <x v="12"/>
    <s v="Revenue"/>
    <s v="Total"/>
    <x v="0"/>
    <x v="6"/>
    <x v="6"/>
    <m/>
    <m/>
    <m/>
  </r>
  <r>
    <n v="2318"/>
    <x v="12"/>
    <s v="Revenue"/>
    <s v="Line Item"/>
    <x v="0"/>
    <x v="7"/>
    <x v="7"/>
    <m/>
    <m/>
    <m/>
  </r>
  <r>
    <n v="2319"/>
    <x v="12"/>
    <s v="Revenue"/>
    <s v="Line Item"/>
    <x v="0"/>
    <x v="8"/>
    <x v="8"/>
    <m/>
    <m/>
    <m/>
  </r>
  <r>
    <n v="2320"/>
    <x v="12"/>
    <s v="Revenue"/>
    <s v="Line Item"/>
    <x v="0"/>
    <x v="9"/>
    <x v="9"/>
    <m/>
    <m/>
    <m/>
  </r>
  <r>
    <n v="2321"/>
    <x v="12"/>
    <s v="Revenue"/>
    <s v="Line Item"/>
    <x v="0"/>
    <x v="10"/>
    <x v="10"/>
    <m/>
    <n v="100000"/>
    <m/>
  </r>
  <r>
    <n v="2322"/>
    <x v="12"/>
    <s v="Revenue"/>
    <s v="Line Item"/>
    <x v="0"/>
    <x v="11"/>
    <x v="11"/>
    <m/>
    <m/>
    <m/>
  </r>
  <r>
    <n v="2323"/>
    <x v="12"/>
    <s v="Revenue"/>
    <s v="Line Item"/>
    <x v="0"/>
    <x v="12"/>
    <x v="12"/>
    <m/>
    <m/>
    <m/>
  </r>
  <r>
    <n v="2324"/>
    <x v="12"/>
    <s v="Revenue"/>
    <s v="Line Item"/>
    <x v="0"/>
    <x v="13"/>
    <x v="13"/>
    <m/>
    <m/>
    <m/>
  </r>
  <r>
    <n v="2325"/>
    <x v="12"/>
    <s v="Revenue"/>
    <s v="Line Item"/>
    <x v="0"/>
    <x v="14"/>
    <x v="14"/>
    <m/>
    <m/>
    <m/>
  </r>
  <r>
    <n v="2326"/>
    <x v="12"/>
    <s v="Revenue"/>
    <s v="Line Item"/>
    <x v="0"/>
    <x v="15"/>
    <x v="15"/>
    <m/>
    <m/>
    <m/>
  </r>
  <r>
    <n v="2327"/>
    <x v="12"/>
    <s v="Revenue"/>
    <s v="Line Item"/>
    <x v="0"/>
    <x v="16"/>
    <x v="16"/>
    <m/>
    <m/>
    <m/>
  </r>
  <r>
    <n v="2328"/>
    <x v="12"/>
    <s v="Revenue"/>
    <s v="Line Item"/>
    <x v="0"/>
    <x v="17"/>
    <x v="17"/>
    <m/>
    <m/>
    <m/>
  </r>
  <r>
    <n v="2329"/>
    <x v="12"/>
    <s v="Revenue"/>
    <s v="Line Item"/>
    <x v="0"/>
    <x v="18"/>
    <x v="18"/>
    <m/>
    <m/>
    <m/>
  </r>
  <r>
    <n v="2330"/>
    <x v="12"/>
    <s v="Revenue"/>
    <s v="Line Item"/>
    <x v="0"/>
    <x v="19"/>
    <x v="19"/>
    <m/>
    <m/>
    <m/>
  </r>
  <r>
    <n v="2331"/>
    <x v="12"/>
    <s v="Revenue"/>
    <s v="Line Item"/>
    <x v="0"/>
    <x v="20"/>
    <x v="20"/>
    <m/>
    <m/>
    <m/>
  </r>
  <r>
    <n v="2332"/>
    <x v="12"/>
    <s v="Revenue"/>
    <s v="Line Item"/>
    <x v="0"/>
    <x v="21"/>
    <x v="21"/>
    <m/>
    <m/>
    <m/>
  </r>
  <r>
    <n v="2333"/>
    <x v="12"/>
    <s v="Revenue"/>
    <s v="Line Item"/>
    <x v="0"/>
    <x v="22"/>
    <x v="22"/>
    <m/>
    <m/>
    <m/>
  </r>
  <r>
    <n v="2334"/>
    <x v="12"/>
    <s v="Revenue"/>
    <s v="Line Item"/>
    <x v="0"/>
    <x v="23"/>
    <x v="23"/>
    <m/>
    <m/>
    <m/>
  </r>
  <r>
    <n v="2335"/>
    <x v="12"/>
    <s v="Revenue"/>
    <s v="Line Item"/>
    <x v="0"/>
    <x v="24"/>
    <x v="24"/>
    <m/>
    <m/>
    <m/>
  </r>
  <r>
    <n v="2336"/>
    <x v="12"/>
    <s v="Revenue"/>
    <s v="Line Item"/>
    <x v="0"/>
    <x v="25"/>
    <x v="25"/>
    <m/>
    <m/>
    <m/>
  </r>
  <r>
    <n v="2337"/>
    <x v="12"/>
    <s v="Revenue"/>
    <s v="Line Item"/>
    <x v="0"/>
    <x v="26"/>
    <x v="26"/>
    <m/>
    <m/>
    <m/>
  </r>
  <r>
    <n v="2338"/>
    <x v="12"/>
    <s v="Revenue"/>
    <s v="Line Item"/>
    <x v="0"/>
    <x v="27"/>
    <x v="27"/>
    <m/>
    <m/>
    <m/>
  </r>
  <r>
    <n v="2339"/>
    <x v="12"/>
    <s v="Revenue"/>
    <s v="Line Item"/>
    <x v="0"/>
    <x v="28"/>
    <x v="28"/>
    <m/>
    <m/>
    <m/>
  </r>
  <r>
    <n v="2340"/>
    <x v="12"/>
    <s v="Revenue"/>
    <s v="Line Item"/>
    <x v="0"/>
    <x v="29"/>
    <x v="29"/>
    <m/>
    <m/>
    <m/>
  </r>
  <r>
    <n v="2341"/>
    <x v="12"/>
    <s v="Revenue"/>
    <s v="Line Item"/>
    <x v="0"/>
    <x v="30"/>
    <x v="30"/>
    <m/>
    <m/>
    <m/>
  </r>
  <r>
    <n v="2342"/>
    <x v="12"/>
    <s v="Revenue"/>
    <s v="Line Item"/>
    <x v="0"/>
    <x v="31"/>
    <x v="31"/>
    <m/>
    <m/>
    <m/>
  </r>
  <r>
    <n v="2343"/>
    <x v="12"/>
    <s v="Revenue"/>
    <s v="Line Item"/>
    <x v="0"/>
    <x v="32"/>
    <x v="32"/>
    <m/>
    <m/>
    <m/>
  </r>
  <r>
    <n v="2344"/>
    <x v="12"/>
    <s v="Revenue"/>
    <s v="Line Item"/>
    <x v="0"/>
    <x v="33"/>
    <x v="33"/>
    <m/>
    <m/>
    <m/>
  </r>
  <r>
    <n v="2345"/>
    <x v="12"/>
    <s v="Revenue"/>
    <s v="Line Item"/>
    <x v="0"/>
    <x v="34"/>
    <x v="34"/>
    <m/>
    <m/>
    <m/>
  </r>
  <r>
    <n v="2346"/>
    <x v="12"/>
    <s v="Revenue"/>
    <s v="Line Item"/>
    <x v="0"/>
    <x v="35"/>
    <x v="35"/>
    <m/>
    <m/>
    <m/>
  </r>
  <r>
    <n v="2347"/>
    <x v="12"/>
    <s v="Revenue"/>
    <s v="Line Item"/>
    <x v="0"/>
    <x v="36"/>
    <x v="36"/>
    <m/>
    <m/>
    <m/>
  </r>
  <r>
    <n v="2348"/>
    <x v="12"/>
    <s v="Revenue"/>
    <s v="Line Item"/>
    <x v="0"/>
    <x v="37"/>
    <x v="37"/>
    <m/>
    <m/>
    <m/>
  </r>
  <r>
    <n v="2349"/>
    <x v="12"/>
    <s v="Revenue"/>
    <s v="Line Item"/>
    <x v="0"/>
    <x v="38"/>
    <x v="38"/>
    <m/>
    <m/>
    <m/>
  </r>
  <r>
    <n v="2350"/>
    <x v="12"/>
    <s v="Revenue"/>
    <s v="Line Item"/>
    <x v="0"/>
    <x v="39"/>
    <x v="39"/>
    <m/>
    <m/>
    <m/>
  </r>
  <r>
    <n v="2351"/>
    <x v="12"/>
    <s v="Revenue"/>
    <s v="Line Item"/>
    <x v="0"/>
    <x v="40"/>
    <x v="40"/>
    <m/>
    <m/>
    <m/>
  </r>
  <r>
    <n v="2352"/>
    <x v="12"/>
    <s v="Revenue"/>
    <s v="Line Item"/>
    <x v="0"/>
    <x v="41"/>
    <x v="41"/>
    <m/>
    <m/>
    <m/>
  </r>
  <r>
    <n v="2353"/>
    <x v="12"/>
    <s v="Revenue"/>
    <s v="Total"/>
    <x v="0"/>
    <x v="42"/>
    <x v="42"/>
    <m/>
    <n v="100000"/>
    <m/>
  </r>
  <r>
    <n v="2354"/>
    <x v="12"/>
    <s v="Revenue"/>
    <s v="Line Item"/>
    <x v="0"/>
    <x v="43"/>
    <x v="43"/>
    <m/>
    <m/>
    <m/>
  </r>
  <r>
    <n v="2355"/>
    <x v="12"/>
    <s v="Revenue"/>
    <s v="Line Item"/>
    <x v="0"/>
    <x v="44"/>
    <x v="44"/>
    <m/>
    <m/>
    <m/>
  </r>
  <r>
    <n v="2356"/>
    <x v="12"/>
    <s v="Revenue"/>
    <s v="Line Item"/>
    <x v="0"/>
    <x v="45"/>
    <x v="45"/>
    <m/>
    <m/>
    <m/>
  </r>
  <r>
    <n v="2357"/>
    <x v="12"/>
    <s v="Revenue"/>
    <s v="Line Item"/>
    <x v="0"/>
    <x v="46"/>
    <x v="46"/>
    <m/>
    <m/>
    <m/>
  </r>
  <r>
    <n v="2358"/>
    <x v="12"/>
    <s v="Revenue"/>
    <s v="Line Item"/>
    <x v="0"/>
    <x v="47"/>
    <x v="47"/>
    <m/>
    <m/>
    <m/>
  </r>
  <r>
    <n v="2359"/>
    <x v="12"/>
    <s v="Revenue"/>
    <s v="Line Item"/>
    <x v="0"/>
    <x v="48"/>
    <x v="48"/>
    <m/>
    <m/>
    <m/>
  </r>
  <r>
    <n v="2360"/>
    <x v="12"/>
    <s v="Revenue"/>
    <s v="Line Item"/>
    <x v="0"/>
    <x v="49"/>
    <x v="49"/>
    <m/>
    <m/>
    <m/>
  </r>
  <r>
    <n v="2361"/>
    <x v="12"/>
    <s v="Revenue"/>
    <s v="Line Item"/>
    <x v="0"/>
    <x v="50"/>
    <x v="50"/>
    <m/>
    <m/>
    <m/>
  </r>
  <r>
    <n v="2362"/>
    <x v="12"/>
    <s v="Revenue"/>
    <s v="Line Item"/>
    <x v="0"/>
    <x v="51"/>
    <x v="51"/>
    <m/>
    <m/>
    <m/>
  </r>
  <r>
    <n v="2363"/>
    <x v="12"/>
    <s v="Revenue"/>
    <s v="Total"/>
    <x v="0"/>
    <x v="52"/>
    <x v="52"/>
    <m/>
    <n v="100000"/>
    <m/>
  </r>
  <r>
    <n v="2364"/>
    <x v="12"/>
    <s v="Salary Expense"/>
    <s v="Line Item"/>
    <x v="1"/>
    <x v="53"/>
    <x v="53"/>
    <m/>
    <m/>
    <m/>
  </r>
  <r>
    <n v="2365"/>
    <x v="12"/>
    <s v="Salary Expense"/>
    <s v="Line Item"/>
    <x v="1"/>
    <x v="54"/>
    <x v="54"/>
    <m/>
    <m/>
    <m/>
  </r>
  <r>
    <n v="2366"/>
    <x v="12"/>
    <s v="Salary Expense"/>
    <s v="Line Item"/>
    <x v="1"/>
    <x v="55"/>
    <x v="55"/>
    <m/>
    <m/>
    <m/>
  </r>
  <r>
    <n v="2367"/>
    <x v="12"/>
    <s v="Salary Expense"/>
    <s v="Line Item"/>
    <x v="1"/>
    <x v="56"/>
    <x v="56"/>
    <m/>
    <m/>
    <m/>
  </r>
  <r>
    <n v="2368"/>
    <x v="12"/>
    <s v="Salary Expense"/>
    <s v="Line Item"/>
    <x v="2"/>
    <x v="57"/>
    <x v="57"/>
    <m/>
    <m/>
    <m/>
  </r>
  <r>
    <n v="2369"/>
    <x v="12"/>
    <s v="Salary Expense"/>
    <s v="Line Item"/>
    <x v="2"/>
    <x v="58"/>
    <x v="58"/>
    <m/>
    <m/>
    <m/>
  </r>
  <r>
    <n v="2370"/>
    <x v="12"/>
    <s v="Salary Expense"/>
    <s v="Line Item"/>
    <x v="2"/>
    <x v="59"/>
    <x v="59"/>
    <m/>
    <m/>
    <m/>
  </r>
  <r>
    <n v="2371"/>
    <x v="12"/>
    <s v="Salary Expense"/>
    <s v="Line Item"/>
    <x v="2"/>
    <x v="60"/>
    <x v="60"/>
    <n v="0.08"/>
    <n v="5040"/>
    <n v="63000"/>
  </r>
  <r>
    <n v="2372"/>
    <x v="12"/>
    <s v="Salary Expense"/>
    <s v="Line Item"/>
    <x v="2"/>
    <x v="61"/>
    <x v="61"/>
    <m/>
    <m/>
    <m/>
  </r>
  <r>
    <n v="2373"/>
    <x v="12"/>
    <s v="Salary Expense"/>
    <s v="Line Item"/>
    <x v="2"/>
    <x v="62"/>
    <x v="62"/>
    <m/>
    <m/>
    <m/>
  </r>
  <r>
    <n v="2374"/>
    <x v="12"/>
    <s v="Salary Expense"/>
    <s v="Line Item"/>
    <x v="2"/>
    <x v="63"/>
    <x v="63"/>
    <m/>
    <m/>
    <m/>
  </r>
  <r>
    <n v="2375"/>
    <x v="12"/>
    <s v="Salary Expense"/>
    <s v="Line Item"/>
    <x v="2"/>
    <x v="64"/>
    <x v="64"/>
    <m/>
    <m/>
    <m/>
  </r>
  <r>
    <n v="2376"/>
    <x v="12"/>
    <s v="Salary Expense"/>
    <s v="Line Item"/>
    <x v="2"/>
    <x v="65"/>
    <x v="65"/>
    <m/>
    <m/>
    <m/>
  </r>
  <r>
    <n v="2377"/>
    <x v="12"/>
    <s v="Salary Expense"/>
    <s v="Line Item"/>
    <x v="2"/>
    <x v="66"/>
    <x v="66"/>
    <m/>
    <m/>
    <m/>
  </r>
  <r>
    <n v="2378"/>
    <x v="12"/>
    <s v="Salary Expense"/>
    <s v="Line Item"/>
    <x v="2"/>
    <x v="67"/>
    <x v="67"/>
    <m/>
    <m/>
    <m/>
  </r>
  <r>
    <n v="2379"/>
    <x v="12"/>
    <s v="Salary Expense"/>
    <s v="Line Item"/>
    <x v="2"/>
    <x v="68"/>
    <x v="68"/>
    <m/>
    <m/>
    <m/>
  </r>
  <r>
    <n v="2380"/>
    <x v="12"/>
    <s v="Salary Expense"/>
    <s v="Line Item"/>
    <x v="2"/>
    <x v="69"/>
    <x v="69"/>
    <m/>
    <m/>
    <m/>
  </r>
  <r>
    <n v="2381"/>
    <x v="12"/>
    <s v="Salary Expense"/>
    <s v="Line Item"/>
    <x v="2"/>
    <x v="70"/>
    <x v="70"/>
    <m/>
    <m/>
    <m/>
  </r>
  <r>
    <n v="2382"/>
    <x v="12"/>
    <s v="Salary Expense"/>
    <s v="Line Item"/>
    <x v="2"/>
    <x v="71"/>
    <x v="71"/>
    <m/>
    <m/>
    <m/>
  </r>
  <r>
    <n v="2383"/>
    <x v="12"/>
    <s v="Salary Expense"/>
    <s v="Line Item"/>
    <x v="2"/>
    <x v="72"/>
    <x v="72"/>
    <m/>
    <m/>
    <m/>
  </r>
  <r>
    <n v="2384"/>
    <x v="12"/>
    <s v="Salary Expense"/>
    <s v="Line Item"/>
    <x v="2"/>
    <x v="73"/>
    <x v="73"/>
    <m/>
    <m/>
    <m/>
  </r>
  <r>
    <n v="2385"/>
    <x v="12"/>
    <s v="Salary Expense"/>
    <s v="Line Item"/>
    <x v="2"/>
    <x v="74"/>
    <x v="74"/>
    <m/>
    <m/>
    <m/>
  </r>
  <r>
    <n v="2386"/>
    <x v="12"/>
    <s v="Salary Expense"/>
    <s v="Line Item"/>
    <x v="2"/>
    <x v="75"/>
    <x v="75"/>
    <m/>
    <m/>
    <m/>
  </r>
  <r>
    <n v="2387"/>
    <x v="12"/>
    <s v="Salary Expense"/>
    <s v="Line Item"/>
    <x v="2"/>
    <x v="76"/>
    <x v="76"/>
    <m/>
    <m/>
    <m/>
  </r>
  <r>
    <n v="2388"/>
    <x v="12"/>
    <s v="Salary Expense"/>
    <s v="Line Item"/>
    <x v="2"/>
    <x v="77"/>
    <x v="77"/>
    <m/>
    <m/>
    <m/>
  </r>
  <r>
    <n v="2389"/>
    <x v="12"/>
    <s v="Salary Expense"/>
    <s v="Line Item"/>
    <x v="2"/>
    <x v="78"/>
    <x v="78"/>
    <m/>
    <m/>
    <m/>
  </r>
  <r>
    <n v="2390"/>
    <x v="12"/>
    <s v="Salary Expense"/>
    <s v="Line Item"/>
    <x v="2"/>
    <x v="79"/>
    <x v="79"/>
    <m/>
    <m/>
    <m/>
  </r>
  <r>
    <n v="2391"/>
    <x v="12"/>
    <s v="Salary Expense"/>
    <s v="Line Item"/>
    <x v="2"/>
    <x v="80"/>
    <x v="80"/>
    <m/>
    <m/>
    <m/>
  </r>
  <r>
    <n v="2392"/>
    <x v="12"/>
    <s v="Salary Expense"/>
    <s v="Line Item"/>
    <x v="2"/>
    <x v="81"/>
    <x v="81"/>
    <m/>
    <m/>
    <m/>
  </r>
  <r>
    <n v="2393"/>
    <x v="12"/>
    <s v="Salary Expense"/>
    <s v="Line Item"/>
    <x v="2"/>
    <x v="82"/>
    <x v="82"/>
    <n v="1.21"/>
    <n v="34479"/>
    <n v="28495.041322314049"/>
  </r>
  <r>
    <n v="2394"/>
    <x v="12"/>
    <s v="Salary Expense"/>
    <s v="Line Item"/>
    <x v="2"/>
    <x v="83"/>
    <x v="83"/>
    <m/>
    <m/>
    <m/>
  </r>
  <r>
    <n v="2395"/>
    <x v="12"/>
    <s v="Salary Expense"/>
    <s v="Line Item"/>
    <x v="2"/>
    <x v="84"/>
    <x v="84"/>
    <m/>
    <m/>
    <m/>
  </r>
  <r>
    <n v="2396"/>
    <x v="12"/>
    <s v="Salary Expense"/>
    <s v="Line Item"/>
    <x v="2"/>
    <x v="85"/>
    <x v="85"/>
    <m/>
    <m/>
    <m/>
  </r>
  <r>
    <n v="2397"/>
    <x v="12"/>
    <s v="Salary Expense"/>
    <s v="Line Item"/>
    <x v="2"/>
    <x v="86"/>
    <x v="86"/>
    <m/>
    <m/>
    <m/>
  </r>
  <r>
    <n v="2398"/>
    <x v="12"/>
    <s v="Salary Expense"/>
    <s v="Line Item"/>
    <x v="3"/>
    <x v="87"/>
    <x v="87"/>
    <m/>
    <m/>
    <m/>
  </r>
  <r>
    <n v="2399"/>
    <x v="12"/>
    <s v="Salary Expense"/>
    <s v="Line Item"/>
    <x v="3"/>
    <x v="88"/>
    <x v="88"/>
    <m/>
    <m/>
    <m/>
  </r>
  <r>
    <n v="2400"/>
    <x v="12"/>
    <s v="Salary Expense"/>
    <s v="Line Item"/>
    <x v="3"/>
    <x v="89"/>
    <x v="89"/>
    <m/>
    <m/>
    <m/>
  </r>
  <r>
    <n v="2401"/>
    <x v="12"/>
    <s v="Salary Expense"/>
    <s v="Line Item"/>
    <x v="0"/>
    <x v="90"/>
    <x v="90"/>
    <s v="XXXXXX"/>
    <m/>
    <m/>
  </r>
  <r>
    <n v="2402"/>
    <x v="12"/>
    <s v="Salary Expense"/>
    <s v="Total"/>
    <x v="0"/>
    <x v="91"/>
    <x v="91"/>
    <n v="1.29"/>
    <n v="39519"/>
    <n v="30634.883720930233"/>
  </r>
  <r>
    <n v="2403"/>
    <x v="12"/>
    <s v="Expense"/>
    <s v="Total"/>
    <x v="0"/>
    <x v="92"/>
    <x v="92"/>
    <m/>
    <n v="39519"/>
    <m/>
  </r>
  <r>
    <n v="2404"/>
    <x v="12"/>
    <s v="Expense"/>
    <s v="Line Item"/>
    <x v="0"/>
    <x v="93"/>
    <x v="93"/>
    <m/>
    <m/>
    <m/>
  </r>
  <r>
    <n v="2405"/>
    <x v="12"/>
    <s v="Expense"/>
    <s v="Line Item"/>
    <x v="0"/>
    <x v="94"/>
    <x v="94"/>
    <m/>
    <m/>
    <m/>
  </r>
  <r>
    <n v="2406"/>
    <x v="12"/>
    <s v="Expense"/>
    <s v="Line Item"/>
    <x v="0"/>
    <x v="95"/>
    <x v="95"/>
    <m/>
    <n v="11503"/>
    <m/>
  </r>
  <r>
    <n v="2407"/>
    <x v="12"/>
    <s v="Expense"/>
    <s v="Line Item"/>
    <x v="0"/>
    <x v="96"/>
    <x v="96"/>
    <m/>
    <m/>
    <m/>
  </r>
  <r>
    <n v="2408"/>
    <x v="12"/>
    <s v="Expense"/>
    <s v="Total"/>
    <x v="0"/>
    <x v="97"/>
    <x v="97"/>
    <m/>
    <n v="11503"/>
    <m/>
  </r>
  <r>
    <n v="2409"/>
    <x v="12"/>
    <s v="Expense"/>
    <s v="Line Item"/>
    <x v="0"/>
    <x v="98"/>
    <x v="98"/>
    <m/>
    <m/>
    <m/>
  </r>
  <r>
    <n v="2410"/>
    <x v="12"/>
    <s v="Expense"/>
    <s v="Total"/>
    <x v="0"/>
    <x v="99"/>
    <x v="99"/>
    <m/>
    <n v="51022"/>
    <m/>
  </r>
  <r>
    <n v="2411"/>
    <x v="12"/>
    <s v="Expense"/>
    <s v="Line Item"/>
    <x v="0"/>
    <x v="100"/>
    <x v="100"/>
    <m/>
    <n v="2423"/>
    <m/>
  </r>
  <r>
    <n v="2412"/>
    <x v="12"/>
    <s v="Expense"/>
    <s v="Line Item"/>
    <x v="0"/>
    <x v="101"/>
    <x v="101"/>
    <m/>
    <n v="1557"/>
    <m/>
  </r>
  <r>
    <n v="2413"/>
    <x v="12"/>
    <s v="Expense"/>
    <s v="Line Item"/>
    <x v="0"/>
    <x v="102"/>
    <x v="102"/>
    <m/>
    <m/>
    <m/>
  </r>
  <r>
    <n v="2414"/>
    <x v="12"/>
    <s v="Expense"/>
    <s v="Total"/>
    <x v="0"/>
    <x v="103"/>
    <x v="103"/>
    <m/>
    <n v="55002"/>
    <m/>
  </r>
  <r>
    <n v="2415"/>
    <x v="12"/>
    <s v="Expense"/>
    <s v="Line Item"/>
    <x v="0"/>
    <x v="104"/>
    <x v="104"/>
    <m/>
    <m/>
    <m/>
  </r>
  <r>
    <n v="2416"/>
    <x v="12"/>
    <s v="Expense"/>
    <s v="Line Item"/>
    <x v="0"/>
    <x v="105"/>
    <x v="105"/>
    <m/>
    <m/>
    <m/>
  </r>
  <r>
    <n v="2417"/>
    <x v="12"/>
    <s v="Expense"/>
    <s v="Line Item"/>
    <x v="0"/>
    <x v="106"/>
    <x v="106"/>
    <m/>
    <m/>
    <m/>
  </r>
  <r>
    <n v="2418"/>
    <x v="12"/>
    <s v="Expense"/>
    <s v="Line Item"/>
    <x v="0"/>
    <x v="107"/>
    <x v="107"/>
    <m/>
    <m/>
    <m/>
  </r>
  <r>
    <n v="2419"/>
    <x v="12"/>
    <s v="Expense"/>
    <s v="Total"/>
    <x v="0"/>
    <x v="108"/>
    <x v="108"/>
    <m/>
    <n v="0"/>
    <m/>
  </r>
  <r>
    <n v="2420"/>
    <x v="12"/>
    <s v="Expense"/>
    <s v="Line Item"/>
    <x v="0"/>
    <x v="109"/>
    <x v="109"/>
    <m/>
    <m/>
    <m/>
  </r>
  <r>
    <n v="2421"/>
    <x v="12"/>
    <s v="Expense"/>
    <s v="Line Item"/>
    <x v="0"/>
    <x v="110"/>
    <x v="110"/>
    <m/>
    <m/>
    <m/>
  </r>
  <r>
    <n v="2422"/>
    <x v="12"/>
    <s v="Expense"/>
    <s v="Line Item"/>
    <x v="0"/>
    <x v="111"/>
    <x v="111"/>
    <m/>
    <m/>
    <m/>
  </r>
  <r>
    <n v="2423"/>
    <x v="12"/>
    <s v="Expense"/>
    <s v="Line Item"/>
    <x v="0"/>
    <x v="112"/>
    <x v="112"/>
    <m/>
    <n v="24900"/>
    <m/>
  </r>
  <r>
    <n v="2424"/>
    <x v="12"/>
    <s v="Expense"/>
    <s v="Line Item"/>
    <x v="0"/>
    <x v="113"/>
    <x v="113"/>
    <m/>
    <m/>
    <m/>
  </r>
  <r>
    <n v="2425"/>
    <x v="12"/>
    <s v="Expense"/>
    <s v="Line Item"/>
    <x v="0"/>
    <x v="114"/>
    <x v="114"/>
    <m/>
    <m/>
    <m/>
  </r>
  <r>
    <n v="2426"/>
    <x v="12"/>
    <s v="Expense"/>
    <s v="Line Item"/>
    <x v="0"/>
    <x v="115"/>
    <x v="115"/>
    <m/>
    <m/>
    <m/>
  </r>
  <r>
    <n v="2427"/>
    <x v="12"/>
    <s v="Expense"/>
    <s v="Line Item"/>
    <x v="0"/>
    <x v="116"/>
    <x v="116"/>
    <m/>
    <m/>
    <m/>
  </r>
  <r>
    <n v="2428"/>
    <x v="12"/>
    <s v="Expense"/>
    <s v="Line Item"/>
    <x v="0"/>
    <x v="117"/>
    <x v="117"/>
    <m/>
    <m/>
    <m/>
  </r>
  <r>
    <n v="2429"/>
    <x v="12"/>
    <s v="Expense"/>
    <s v="Line Item"/>
    <x v="0"/>
    <x v="118"/>
    <x v="118"/>
    <m/>
    <m/>
    <m/>
  </r>
  <r>
    <n v="2430"/>
    <x v="12"/>
    <s v="Expense"/>
    <s v="Line Item"/>
    <x v="0"/>
    <x v="119"/>
    <x v="119"/>
    <m/>
    <m/>
    <m/>
  </r>
  <r>
    <n v="2431"/>
    <x v="12"/>
    <s v="Expense"/>
    <s v="Line Item"/>
    <x v="0"/>
    <x v="120"/>
    <x v="120"/>
    <m/>
    <m/>
    <m/>
  </r>
  <r>
    <n v="2432"/>
    <x v="12"/>
    <s v="Expense"/>
    <s v="Line Item"/>
    <x v="0"/>
    <x v="121"/>
    <x v="121"/>
    <m/>
    <m/>
    <m/>
  </r>
  <r>
    <n v="2433"/>
    <x v="12"/>
    <s v="Expense"/>
    <s v="Line Item"/>
    <x v="0"/>
    <x v="122"/>
    <x v="122"/>
    <m/>
    <m/>
    <m/>
  </r>
  <r>
    <n v="2434"/>
    <x v="12"/>
    <s v="Expense"/>
    <s v="Line Item"/>
    <x v="0"/>
    <x v="123"/>
    <x v="123"/>
    <m/>
    <m/>
    <m/>
  </r>
  <r>
    <n v="2435"/>
    <x v="12"/>
    <s v="Expense"/>
    <s v="Line Item"/>
    <x v="0"/>
    <x v="124"/>
    <x v="124"/>
    <m/>
    <m/>
    <m/>
  </r>
  <r>
    <n v="2436"/>
    <x v="12"/>
    <s v="Expense"/>
    <s v="Line Item"/>
    <x v="0"/>
    <x v="125"/>
    <x v="125"/>
    <m/>
    <m/>
    <m/>
  </r>
  <r>
    <n v="2437"/>
    <x v="12"/>
    <s v="Expense"/>
    <s v="Line Item"/>
    <x v="0"/>
    <x v="126"/>
    <x v="126"/>
    <m/>
    <m/>
    <m/>
  </r>
  <r>
    <n v="2438"/>
    <x v="12"/>
    <s v="Expense"/>
    <s v="Total"/>
    <x v="0"/>
    <x v="127"/>
    <x v="127"/>
    <m/>
    <n v="24900"/>
    <m/>
  </r>
  <r>
    <n v="2439"/>
    <x v="12"/>
    <s v="Expense"/>
    <s v="Line Item"/>
    <x v="0"/>
    <x v="128"/>
    <x v="128"/>
    <m/>
    <m/>
    <m/>
  </r>
  <r>
    <n v="2440"/>
    <x v="12"/>
    <s v="Expense"/>
    <s v="Line Item"/>
    <x v="0"/>
    <x v="129"/>
    <x v="129"/>
    <m/>
    <m/>
    <m/>
  </r>
  <r>
    <n v="2441"/>
    <x v="12"/>
    <s v="Expense"/>
    <s v="Line Item"/>
    <x v="0"/>
    <x v="130"/>
    <x v="130"/>
    <m/>
    <m/>
    <m/>
  </r>
  <r>
    <n v="2442"/>
    <x v="12"/>
    <s v="Expense"/>
    <s v="Line Item"/>
    <x v="0"/>
    <x v="131"/>
    <x v="131"/>
    <m/>
    <m/>
    <m/>
  </r>
  <r>
    <n v="2443"/>
    <x v="12"/>
    <s v="Expense"/>
    <s v="Line Item"/>
    <x v="0"/>
    <x v="132"/>
    <x v="132"/>
    <m/>
    <m/>
    <m/>
  </r>
  <r>
    <n v="2444"/>
    <x v="12"/>
    <s v="Expense"/>
    <s v="Line Item"/>
    <x v="0"/>
    <x v="133"/>
    <x v="133"/>
    <m/>
    <m/>
    <m/>
  </r>
  <r>
    <n v="2445"/>
    <x v="12"/>
    <s v="Expense"/>
    <s v="Total"/>
    <x v="0"/>
    <x v="134"/>
    <x v="134"/>
    <m/>
    <n v="0"/>
    <m/>
  </r>
  <r>
    <n v="2446"/>
    <x v="12"/>
    <s v="Expense"/>
    <s v="Line Item"/>
    <x v="0"/>
    <x v="135"/>
    <x v="135"/>
    <m/>
    <n v="7820.7694732713398"/>
    <m/>
  </r>
  <r>
    <n v="2447"/>
    <x v="12"/>
    <s v="Expense"/>
    <s v="Total"/>
    <x v="0"/>
    <x v="136"/>
    <x v="136"/>
    <m/>
    <n v="87722.769473271343"/>
    <m/>
  </r>
  <r>
    <n v="2448"/>
    <x v="12"/>
    <s v="Expense"/>
    <s v="Line Item"/>
    <x v="0"/>
    <x v="137"/>
    <x v="137"/>
    <m/>
    <m/>
    <m/>
  </r>
  <r>
    <n v="2449"/>
    <x v="12"/>
    <s v="Expense"/>
    <s v="Line Item"/>
    <x v="0"/>
    <x v="138"/>
    <x v="138"/>
    <m/>
    <m/>
    <m/>
  </r>
  <r>
    <n v="2450"/>
    <x v="12"/>
    <s v="Expense"/>
    <s v="Total"/>
    <x v="0"/>
    <x v="139"/>
    <x v="139"/>
    <m/>
    <n v="87722.769473271343"/>
    <m/>
  </r>
  <r>
    <n v="2451"/>
    <x v="12"/>
    <s v="Expense"/>
    <s v="Total"/>
    <x v="0"/>
    <x v="140"/>
    <x v="140"/>
    <m/>
    <n v="100000"/>
    <m/>
  </r>
  <r>
    <n v="2452"/>
    <x v="12"/>
    <s v="Expense"/>
    <s v="Line Item"/>
    <x v="0"/>
    <x v="141"/>
    <x v="141"/>
    <m/>
    <n v="12277.230526728657"/>
    <m/>
  </r>
  <r>
    <n v="2453"/>
    <x v="12"/>
    <s v="Non-Reimbursable"/>
    <s v="Line Item"/>
    <x v="0"/>
    <x v="142"/>
    <x v="142"/>
    <m/>
    <m/>
    <m/>
  </r>
  <r>
    <n v="2454"/>
    <x v="12"/>
    <s v="Non-Reimbursable"/>
    <s v="Line Item"/>
    <x v="0"/>
    <x v="143"/>
    <x v="143"/>
    <m/>
    <m/>
    <m/>
  </r>
  <r>
    <n v="2455"/>
    <x v="12"/>
    <s v="Non-Reimbursable"/>
    <s v="Line Item"/>
    <x v="0"/>
    <x v="144"/>
    <x v="144"/>
    <m/>
    <m/>
    <m/>
  </r>
  <r>
    <n v="2456"/>
    <x v="12"/>
    <s v="Non-Reimbursable"/>
    <s v="Line Item"/>
    <x v="0"/>
    <x v="145"/>
    <x v="145"/>
    <m/>
    <m/>
    <m/>
  </r>
  <r>
    <n v="2457"/>
    <x v="12"/>
    <s v="Non-Reimbursable"/>
    <s v="Line Item"/>
    <x v="0"/>
    <x v="146"/>
    <x v="146"/>
    <m/>
    <m/>
    <m/>
  </r>
  <r>
    <n v="2458"/>
    <x v="12"/>
    <s v="Non-Reimbursable"/>
    <s v="Line Item"/>
    <x v="0"/>
    <x v="147"/>
    <x v="147"/>
    <m/>
    <m/>
    <m/>
  </r>
  <r>
    <n v="2459"/>
    <x v="12"/>
    <s v="Non-Reimbursable"/>
    <s v="Line Item"/>
    <x v="0"/>
    <x v="148"/>
    <x v="148"/>
    <m/>
    <m/>
    <m/>
  </r>
  <r>
    <n v="2460"/>
    <x v="12"/>
    <s v="Non-Reimbursable"/>
    <s v="Total"/>
    <x v="0"/>
    <x v="149"/>
    <x v="149"/>
    <m/>
    <n v="0"/>
    <m/>
  </r>
  <r>
    <n v="2461"/>
    <x v="12"/>
    <s v="Non-Reimbursable"/>
    <s v="Total"/>
    <x v="0"/>
    <x v="150"/>
    <x v="150"/>
    <m/>
    <n v="0"/>
    <m/>
  </r>
  <r>
    <n v="2462"/>
    <x v="12"/>
    <s v="Non-Reimbursable"/>
    <s v="Line Item"/>
    <x v="0"/>
    <x v="151"/>
    <x v="151"/>
    <m/>
    <n v="0"/>
    <m/>
  </r>
  <r>
    <n v="2463"/>
    <x v="12"/>
    <s v="Non-Reimbursable"/>
    <s v="Line Item"/>
    <x v="0"/>
    <x v="152"/>
    <x v="152"/>
    <m/>
    <m/>
    <m/>
  </r>
  <r>
    <n v="2464"/>
    <x v="12"/>
    <s v="Non-Reimbursable"/>
    <s v="Line Item"/>
    <x v="0"/>
    <x v="153"/>
    <x v="153"/>
    <m/>
    <n v="0"/>
    <m/>
  </r>
  <r>
    <n v="2465"/>
    <x v="13"/>
    <s v="Revenue"/>
    <s v="Line Item"/>
    <x v="0"/>
    <x v="0"/>
    <x v="0"/>
    <m/>
    <m/>
    <m/>
  </r>
  <r>
    <n v="2466"/>
    <x v="13"/>
    <s v="Revenue"/>
    <s v="Line Item"/>
    <x v="0"/>
    <x v="1"/>
    <x v="1"/>
    <m/>
    <m/>
    <m/>
  </r>
  <r>
    <n v="2467"/>
    <x v="13"/>
    <s v="Revenue"/>
    <s v="Line Item"/>
    <x v="0"/>
    <x v="2"/>
    <x v="2"/>
    <m/>
    <m/>
    <m/>
  </r>
  <r>
    <n v="2468"/>
    <x v="13"/>
    <s v="Revenue"/>
    <s v="Total"/>
    <x v="0"/>
    <x v="3"/>
    <x v="3"/>
    <m/>
    <m/>
    <m/>
  </r>
  <r>
    <n v="2469"/>
    <x v="13"/>
    <s v="Revenue"/>
    <s v="Line Item"/>
    <x v="0"/>
    <x v="4"/>
    <x v="4"/>
    <m/>
    <m/>
    <m/>
  </r>
  <r>
    <n v="2470"/>
    <x v="13"/>
    <s v="Revenue"/>
    <s v="Line Item"/>
    <x v="0"/>
    <x v="5"/>
    <x v="5"/>
    <m/>
    <m/>
    <m/>
  </r>
  <r>
    <n v="2471"/>
    <x v="13"/>
    <s v="Revenue"/>
    <s v="Total"/>
    <x v="0"/>
    <x v="6"/>
    <x v="6"/>
    <m/>
    <m/>
    <m/>
  </r>
  <r>
    <n v="2472"/>
    <x v="13"/>
    <s v="Revenue"/>
    <s v="Line Item"/>
    <x v="0"/>
    <x v="7"/>
    <x v="7"/>
    <m/>
    <m/>
    <m/>
  </r>
  <r>
    <n v="2473"/>
    <x v="13"/>
    <s v="Revenue"/>
    <s v="Line Item"/>
    <x v="0"/>
    <x v="8"/>
    <x v="8"/>
    <m/>
    <m/>
    <m/>
  </r>
  <r>
    <n v="2474"/>
    <x v="13"/>
    <s v="Revenue"/>
    <s v="Line Item"/>
    <x v="0"/>
    <x v="9"/>
    <x v="9"/>
    <m/>
    <m/>
    <m/>
  </r>
  <r>
    <n v="2475"/>
    <x v="13"/>
    <s v="Revenue"/>
    <s v="Line Item"/>
    <x v="0"/>
    <x v="10"/>
    <x v="10"/>
    <m/>
    <n v="64560"/>
    <m/>
  </r>
  <r>
    <n v="2476"/>
    <x v="13"/>
    <s v="Revenue"/>
    <s v="Line Item"/>
    <x v="0"/>
    <x v="11"/>
    <x v="11"/>
    <m/>
    <m/>
    <m/>
  </r>
  <r>
    <n v="2477"/>
    <x v="13"/>
    <s v="Revenue"/>
    <s v="Line Item"/>
    <x v="0"/>
    <x v="12"/>
    <x v="12"/>
    <m/>
    <m/>
    <m/>
  </r>
  <r>
    <n v="2478"/>
    <x v="13"/>
    <s v="Revenue"/>
    <s v="Line Item"/>
    <x v="0"/>
    <x v="13"/>
    <x v="13"/>
    <m/>
    <m/>
    <m/>
  </r>
  <r>
    <n v="2479"/>
    <x v="13"/>
    <s v="Revenue"/>
    <s v="Line Item"/>
    <x v="0"/>
    <x v="14"/>
    <x v="14"/>
    <m/>
    <m/>
    <m/>
  </r>
  <r>
    <n v="2480"/>
    <x v="13"/>
    <s v="Revenue"/>
    <s v="Line Item"/>
    <x v="0"/>
    <x v="15"/>
    <x v="15"/>
    <m/>
    <m/>
    <m/>
  </r>
  <r>
    <n v="2481"/>
    <x v="13"/>
    <s v="Revenue"/>
    <s v="Line Item"/>
    <x v="0"/>
    <x v="16"/>
    <x v="16"/>
    <m/>
    <m/>
    <m/>
  </r>
  <r>
    <n v="2482"/>
    <x v="13"/>
    <s v="Revenue"/>
    <s v="Line Item"/>
    <x v="0"/>
    <x v="17"/>
    <x v="17"/>
    <m/>
    <m/>
    <m/>
  </r>
  <r>
    <n v="2483"/>
    <x v="13"/>
    <s v="Revenue"/>
    <s v="Line Item"/>
    <x v="0"/>
    <x v="18"/>
    <x v="18"/>
    <m/>
    <m/>
    <m/>
  </r>
  <r>
    <n v="2484"/>
    <x v="13"/>
    <s v="Revenue"/>
    <s v="Line Item"/>
    <x v="0"/>
    <x v="19"/>
    <x v="19"/>
    <m/>
    <m/>
    <m/>
  </r>
  <r>
    <n v="2485"/>
    <x v="13"/>
    <s v="Revenue"/>
    <s v="Line Item"/>
    <x v="0"/>
    <x v="20"/>
    <x v="20"/>
    <m/>
    <m/>
    <m/>
  </r>
  <r>
    <n v="2486"/>
    <x v="13"/>
    <s v="Revenue"/>
    <s v="Line Item"/>
    <x v="0"/>
    <x v="21"/>
    <x v="21"/>
    <m/>
    <m/>
    <m/>
  </r>
  <r>
    <n v="2487"/>
    <x v="13"/>
    <s v="Revenue"/>
    <s v="Line Item"/>
    <x v="0"/>
    <x v="22"/>
    <x v="22"/>
    <m/>
    <m/>
    <m/>
  </r>
  <r>
    <n v="2488"/>
    <x v="13"/>
    <s v="Revenue"/>
    <s v="Line Item"/>
    <x v="0"/>
    <x v="23"/>
    <x v="23"/>
    <m/>
    <m/>
    <m/>
  </r>
  <r>
    <n v="2489"/>
    <x v="13"/>
    <s v="Revenue"/>
    <s v="Line Item"/>
    <x v="0"/>
    <x v="24"/>
    <x v="24"/>
    <m/>
    <m/>
    <m/>
  </r>
  <r>
    <n v="2490"/>
    <x v="13"/>
    <s v="Revenue"/>
    <s v="Line Item"/>
    <x v="0"/>
    <x v="25"/>
    <x v="25"/>
    <m/>
    <m/>
    <m/>
  </r>
  <r>
    <n v="2491"/>
    <x v="13"/>
    <s v="Revenue"/>
    <s v="Line Item"/>
    <x v="0"/>
    <x v="26"/>
    <x v="26"/>
    <m/>
    <m/>
    <m/>
  </r>
  <r>
    <n v="2492"/>
    <x v="13"/>
    <s v="Revenue"/>
    <s v="Line Item"/>
    <x v="0"/>
    <x v="27"/>
    <x v="27"/>
    <m/>
    <m/>
    <m/>
  </r>
  <r>
    <n v="2493"/>
    <x v="13"/>
    <s v="Revenue"/>
    <s v="Line Item"/>
    <x v="0"/>
    <x v="28"/>
    <x v="28"/>
    <m/>
    <n v="566"/>
    <m/>
  </r>
  <r>
    <n v="2494"/>
    <x v="13"/>
    <s v="Revenue"/>
    <s v="Line Item"/>
    <x v="0"/>
    <x v="29"/>
    <x v="29"/>
    <m/>
    <m/>
    <m/>
  </r>
  <r>
    <n v="2495"/>
    <x v="13"/>
    <s v="Revenue"/>
    <s v="Line Item"/>
    <x v="0"/>
    <x v="30"/>
    <x v="30"/>
    <m/>
    <m/>
    <m/>
  </r>
  <r>
    <n v="2496"/>
    <x v="13"/>
    <s v="Revenue"/>
    <s v="Line Item"/>
    <x v="0"/>
    <x v="31"/>
    <x v="31"/>
    <m/>
    <m/>
    <m/>
  </r>
  <r>
    <n v="2497"/>
    <x v="13"/>
    <s v="Revenue"/>
    <s v="Line Item"/>
    <x v="0"/>
    <x v="32"/>
    <x v="32"/>
    <m/>
    <m/>
    <m/>
  </r>
  <r>
    <n v="2498"/>
    <x v="13"/>
    <s v="Revenue"/>
    <s v="Line Item"/>
    <x v="0"/>
    <x v="33"/>
    <x v="33"/>
    <m/>
    <m/>
    <m/>
  </r>
  <r>
    <n v="2499"/>
    <x v="13"/>
    <s v="Revenue"/>
    <s v="Line Item"/>
    <x v="0"/>
    <x v="34"/>
    <x v="34"/>
    <m/>
    <m/>
    <m/>
  </r>
  <r>
    <n v="2500"/>
    <x v="13"/>
    <s v="Revenue"/>
    <s v="Line Item"/>
    <x v="0"/>
    <x v="35"/>
    <x v="35"/>
    <m/>
    <m/>
    <m/>
  </r>
  <r>
    <n v="2501"/>
    <x v="13"/>
    <s v="Revenue"/>
    <s v="Line Item"/>
    <x v="0"/>
    <x v="36"/>
    <x v="36"/>
    <m/>
    <m/>
    <m/>
  </r>
  <r>
    <n v="2502"/>
    <x v="13"/>
    <s v="Revenue"/>
    <s v="Line Item"/>
    <x v="0"/>
    <x v="37"/>
    <x v="37"/>
    <m/>
    <m/>
    <m/>
  </r>
  <r>
    <n v="2503"/>
    <x v="13"/>
    <s v="Revenue"/>
    <s v="Line Item"/>
    <x v="0"/>
    <x v="38"/>
    <x v="38"/>
    <m/>
    <m/>
    <m/>
  </r>
  <r>
    <n v="2504"/>
    <x v="13"/>
    <s v="Revenue"/>
    <s v="Line Item"/>
    <x v="0"/>
    <x v="39"/>
    <x v="39"/>
    <m/>
    <m/>
    <m/>
  </r>
  <r>
    <n v="2505"/>
    <x v="13"/>
    <s v="Revenue"/>
    <s v="Line Item"/>
    <x v="0"/>
    <x v="40"/>
    <x v="40"/>
    <m/>
    <m/>
    <m/>
  </r>
  <r>
    <n v="2506"/>
    <x v="13"/>
    <s v="Revenue"/>
    <s v="Line Item"/>
    <x v="0"/>
    <x v="41"/>
    <x v="41"/>
    <m/>
    <m/>
    <m/>
  </r>
  <r>
    <n v="2507"/>
    <x v="13"/>
    <s v="Revenue"/>
    <s v="Total"/>
    <x v="0"/>
    <x v="42"/>
    <x v="42"/>
    <m/>
    <n v="65126"/>
    <m/>
  </r>
  <r>
    <n v="2508"/>
    <x v="13"/>
    <s v="Revenue"/>
    <s v="Line Item"/>
    <x v="0"/>
    <x v="43"/>
    <x v="43"/>
    <m/>
    <m/>
    <m/>
  </r>
  <r>
    <n v="2509"/>
    <x v="13"/>
    <s v="Revenue"/>
    <s v="Line Item"/>
    <x v="0"/>
    <x v="44"/>
    <x v="44"/>
    <m/>
    <m/>
    <m/>
  </r>
  <r>
    <n v="2510"/>
    <x v="13"/>
    <s v="Revenue"/>
    <s v="Line Item"/>
    <x v="0"/>
    <x v="45"/>
    <x v="45"/>
    <m/>
    <m/>
    <m/>
  </r>
  <r>
    <n v="2511"/>
    <x v="13"/>
    <s v="Revenue"/>
    <s v="Line Item"/>
    <x v="0"/>
    <x v="46"/>
    <x v="46"/>
    <m/>
    <m/>
    <m/>
  </r>
  <r>
    <n v="2512"/>
    <x v="13"/>
    <s v="Revenue"/>
    <s v="Line Item"/>
    <x v="0"/>
    <x v="47"/>
    <x v="47"/>
    <m/>
    <m/>
    <m/>
  </r>
  <r>
    <n v="2513"/>
    <x v="13"/>
    <s v="Revenue"/>
    <s v="Line Item"/>
    <x v="0"/>
    <x v="48"/>
    <x v="48"/>
    <m/>
    <m/>
    <m/>
  </r>
  <r>
    <n v="2514"/>
    <x v="13"/>
    <s v="Revenue"/>
    <s v="Line Item"/>
    <x v="0"/>
    <x v="49"/>
    <x v="49"/>
    <m/>
    <m/>
    <m/>
  </r>
  <r>
    <n v="2515"/>
    <x v="13"/>
    <s v="Revenue"/>
    <s v="Line Item"/>
    <x v="0"/>
    <x v="50"/>
    <x v="50"/>
    <m/>
    <m/>
    <m/>
  </r>
  <r>
    <n v="2516"/>
    <x v="13"/>
    <s v="Revenue"/>
    <s v="Line Item"/>
    <x v="0"/>
    <x v="51"/>
    <x v="51"/>
    <m/>
    <m/>
    <m/>
  </r>
  <r>
    <n v="2517"/>
    <x v="13"/>
    <s v="Revenue"/>
    <s v="Total"/>
    <x v="0"/>
    <x v="52"/>
    <x v="52"/>
    <m/>
    <n v="65126"/>
    <m/>
  </r>
  <r>
    <n v="2518"/>
    <x v="13"/>
    <s v="Salary Expense"/>
    <s v="Line Item"/>
    <x v="1"/>
    <x v="53"/>
    <x v="53"/>
    <n v="0.14000000000000001"/>
    <n v="7566"/>
    <n v="54042.857142857138"/>
  </r>
  <r>
    <n v="2519"/>
    <x v="13"/>
    <s v="Salary Expense"/>
    <s v="Line Item"/>
    <x v="1"/>
    <x v="54"/>
    <x v="54"/>
    <m/>
    <m/>
    <m/>
  </r>
  <r>
    <n v="2520"/>
    <x v="13"/>
    <s v="Salary Expense"/>
    <s v="Line Item"/>
    <x v="1"/>
    <x v="55"/>
    <x v="55"/>
    <m/>
    <m/>
    <m/>
  </r>
  <r>
    <n v="2521"/>
    <x v="13"/>
    <s v="Salary Expense"/>
    <s v="Line Item"/>
    <x v="1"/>
    <x v="56"/>
    <x v="56"/>
    <n v="7.0000000000000007E-2"/>
    <n v="3328"/>
    <n v="47542.857142857138"/>
  </r>
  <r>
    <n v="2522"/>
    <x v="13"/>
    <s v="Salary Expense"/>
    <s v="Line Item"/>
    <x v="2"/>
    <x v="57"/>
    <x v="57"/>
    <m/>
    <m/>
    <m/>
  </r>
  <r>
    <n v="2523"/>
    <x v="13"/>
    <s v="Salary Expense"/>
    <s v="Line Item"/>
    <x v="2"/>
    <x v="58"/>
    <x v="58"/>
    <m/>
    <m/>
    <m/>
  </r>
  <r>
    <n v="2524"/>
    <x v="13"/>
    <s v="Salary Expense"/>
    <s v="Line Item"/>
    <x v="2"/>
    <x v="59"/>
    <x v="59"/>
    <m/>
    <m/>
    <m/>
  </r>
  <r>
    <n v="2525"/>
    <x v="13"/>
    <s v="Salary Expense"/>
    <s v="Line Item"/>
    <x v="2"/>
    <x v="60"/>
    <x v="60"/>
    <m/>
    <m/>
    <m/>
  </r>
  <r>
    <n v="2526"/>
    <x v="13"/>
    <s v="Salary Expense"/>
    <s v="Line Item"/>
    <x v="2"/>
    <x v="61"/>
    <x v="61"/>
    <m/>
    <m/>
    <m/>
  </r>
  <r>
    <n v="2527"/>
    <x v="13"/>
    <s v="Salary Expense"/>
    <s v="Line Item"/>
    <x v="2"/>
    <x v="62"/>
    <x v="62"/>
    <m/>
    <m/>
    <m/>
  </r>
  <r>
    <n v="2528"/>
    <x v="13"/>
    <s v="Salary Expense"/>
    <s v="Line Item"/>
    <x v="2"/>
    <x v="63"/>
    <x v="63"/>
    <m/>
    <m/>
    <m/>
  </r>
  <r>
    <n v="2529"/>
    <x v="13"/>
    <s v="Salary Expense"/>
    <s v="Line Item"/>
    <x v="2"/>
    <x v="64"/>
    <x v="64"/>
    <m/>
    <m/>
    <m/>
  </r>
  <r>
    <n v="2530"/>
    <x v="13"/>
    <s v="Salary Expense"/>
    <s v="Line Item"/>
    <x v="2"/>
    <x v="65"/>
    <x v="65"/>
    <m/>
    <m/>
    <m/>
  </r>
  <r>
    <n v="2531"/>
    <x v="13"/>
    <s v="Salary Expense"/>
    <s v="Line Item"/>
    <x v="2"/>
    <x v="66"/>
    <x v="66"/>
    <m/>
    <m/>
    <m/>
  </r>
  <r>
    <n v="2532"/>
    <x v="13"/>
    <s v="Salary Expense"/>
    <s v="Line Item"/>
    <x v="2"/>
    <x v="67"/>
    <x v="67"/>
    <m/>
    <m/>
    <m/>
  </r>
  <r>
    <n v="2533"/>
    <x v="13"/>
    <s v="Salary Expense"/>
    <s v="Line Item"/>
    <x v="2"/>
    <x v="68"/>
    <x v="68"/>
    <m/>
    <m/>
    <m/>
  </r>
  <r>
    <n v="2534"/>
    <x v="13"/>
    <s v="Salary Expense"/>
    <s v="Line Item"/>
    <x v="2"/>
    <x v="69"/>
    <x v="69"/>
    <m/>
    <m/>
    <m/>
  </r>
  <r>
    <n v="2535"/>
    <x v="13"/>
    <s v="Salary Expense"/>
    <s v="Line Item"/>
    <x v="2"/>
    <x v="70"/>
    <x v="70"/>
    <m/>
    <m/>
    <m/>
  </r>
  <r>
    <n v="2536"/>
    <x v="13"/>
    <s v="Salary Expense"/>
    <s v="Line Item"/>
    <x v="2"/>
    <x v="71"/>
    <x v="71"/>
    <m/>
    <m/>
    <m/>
  </r>
  <r>
    <n v="2537"/>
    <x v="13"/>
    <s v="Salary Expense"/>
    <s v="Line Item"/>
    <x v="2"/>
    <x v="72"/>
    <x v="72"/>
    <m/>
    <m/>
    <m/>
  </r>
  <r>
    <n v="2538"/>
    <x v="13"/>
    <s v="Salary Expense"/>
    <s v="Line Item"/>
    <x v="2"/>
    <x v="73"/>
    <x v="73"/>
    <m/>
    <m/>
    <m/>
  </r>
  <r>
    <n v="2539"/>
    <x v="13"/>
    <s v="Salary Expense"/>
    <s v="Line Item"/>
    <x v="2"/>
    <x v="74"/>
    <x v="74"/>
    <m/>
    <m/>
    <m/>
  </r>
  <r>
    <n v="2540"/>
    <x v="13"/>
    <s v="Salary Expense"/>
    <s v="Line Item"/>
    <x v="2"/>
    <x v="75"/>
    <x v="75"/>
    <n v="0.01"/>
    <n v="474"/>
    <n v="47400"/>
  </r>
  <r>
    <n v="2541"/>
    <x v="13"/>
    <s v="Salary Expense"/>
    <s v="Line Item"/>
    <x v="2"/>
    <x v="76"/>
    <x v="76"/>
    <m/>
    <m/>
    <m/>
  </r>
  <r>
    <n v="2542"/>
    <x v="13"/>
    <s v="Salary Expense"/>
    <s v="Line Item"/>
    <x v="2"/>
    <x v="77"/>
    <x v="77"/>
    <n v="0.04"/>
    <n v="1673"/>
    <n v="41825"/>
  </r>
  <r>
    <n v="2543"/>
    <x v="13"/>
    <s v="Salary Expense"/>
    <s v="Line Item"/>
    <x v="2"/>
    <x v="78"/>
    <x v="78"/>
    <m/>
    <m/>
    <m/>
  </r>
  <r>
    <n v="2544"/>
    <x v="13"/>
    <s v="Salary Expense"/>
    <s v="Line Item"/>
    <x v="2"/>
    <x v="79"/>
    <x v="79"/>
    <m/>
    <m/>
    <m/>
  </r>
  <r>
    <n v="2545"/>
    <x v="13"/>
    <s v="Salary Expense"/>
    <s v="Line Item"/>
    <x v="2"/>
    <x v="80"/>
    <x v="80"/>
    <n v="0.49"/>
    <n v="19471"/>
    <n v="39736.734693877552"/>
  </r>
  <r>
    <n v="2546"/>
    <x v="13"/>
    <s v="Salary Expense"/>
    <s v="Line Item"/>
    <x v="2"/>
    <x v="81"/>
    <x v="81"/>
    <m/>
    <m/>
    <m/>
  </r>
  <r>
    <n v="2547"/>
    <x v="13"/>
    <s v="Salary Expense"/>
    <s v="Line Item"/>
    <x v="2"/>
    <x v="82"/>
    <x v="82"/>
    <m/>
    <m/>
    <m/>
  </r>
  <r>
    <n v="2548"/>
    <x v="13"/>
    <s v="Salary Expense"/>
    <s v="Line Item"/>
    <x v="2"/>
    <x v="83"/>
    <x v="83"/>
    <m/>
    <m/>
    <m/>
  </r>
  <r>
    <n v="2549"/>
    <x v="13"/>
    <s v="Salary Expense"/>
    <s v="Line Item"/>
    <x v="2"/>
    <x v="84"/>
    <x v="84"/>
    <m/>
    <m/>
    <m/>
  </r>
  <r>
    <n v="2550"/>
    <x v="13"/>
    <s v="Salary Expense"/>
    <s v="Line Item"/>
    <x v="2"/>
    <x v="85"/>
    <x v="85"/>
    <m/>
    <m/>
    <m/>
  </r>
  <r>
    <n v="2551"/>
    <x v="13"/>
    <s v="Salary Expense"/>
    <s v="Line Item"/>
    <x v="2"/>
    <x v="86"/>
    <x v="86"/>
    <m/>
    <m/>
    <m/>
  </r>
  <r>
    <n v="2552"/>
    <x v="13"/>
    <s v="Salary Expense"/>
    <s v="Line Item"/>
    <x v="3"/>
    <x v="87"/>
    <x v="87"/>
    <m/>
    <m/>
    <m/>
  </r>
  <r>
    <n v="2553"/>
    <x v="13"/>
    <s v="Salary Expense"/>
    <s v="Line Item"/>
    <x v="3"/>
    <x v="88"/>
    <x v="88"/>
    <m/>
    <m/>
    <m/>
  </r>
  <r>
    <n v="2554"/>
    <x v="13"/>
    <s v="Salary Expense"/>
    <s v="Line Item"/>
    <x v="3"/>
    <x v="89"/>
    <x v="89"/>
    <m/>
    <m/>
    <m/>
  </r>
  <r>
    <n v="2555"/>
    <x v="13"/>
    <s v="Salary Expense"/>
    <s v="Line Item"/>
    <x v="0"/>
    <x v="90"/>
    <x v="90"/>
    <s v="XXXXXX"/>
    <m/>
    <m/>
  </r>
  <r>
    <n v="2556"/>
    <x v="13"/>
    <s v="Salary Expense"/>
    <s v="Total"/>
    <x v="0"/>
    <x v="91"/>
    <x v="91"/>
    <n v="0.75"/>
    <n v="32513"/>
    <n v="43350.666666666664"/>
  </r>
  <r>
    <n v="2557"/>
    <x v="13"/>
    <s v="Expense"/>
    <s v="Total"/>
    <x v="0"/>
    <x v="92"/>
    <x v="92"/>
    <m/>
    <n v="32512.65"/>
    <m/>
  </r>
  <r>
    <n v="2558"/>
    <x v="13"/>
    <s v="Expense"/>
    <s v="Line Item"/>
    <x v="0"/>
    <x v="93"/>
    <x v="93"/>
    <m/>
    <m/>
    <m/>
  </r>
  <r>
    <n v="2559"/>
    <x v="13"/>
    <s v="Expense"/>
    <s v="Line Item"/>
    <x v="0"/>
    <x v="94"/>
    <x v="94"/>
    <m/>
    <m/>
    <m/>
  </r>
  <r>
    <n v="2560"/>
    <x v="13"/>
    <s v="Expense"/>
    <s v="Line Item"/>
    <x v="0"/>
    <x v="95"/>
    <x v="95"/>
    <m/>
    <m/>
    <m/>
  </r>
  <r>
    <n v="2561"/>
    <x v="13"/>
    <s v="Expense"/>
    <s v="Line Item"/>
    <x v="0"/>
    <x v="96"/>
    <x v="96"/>
    <m/>
    <m/>
    <m/>
  </r>
  <r>
    <n v="2562"/>
    <x v="13"/>
    <s v="Expense"/>
    <s v="Total"/>
    <x v="0"/>
    <x v="97"/>
    <x v="97"/>
    <m/>
    <n v="0"/>
    <m/>
  </r>
  <r>
    <n v="2563"/>
    <x v="13"/>
    <s v="Expense"/>
    <s v="Line Item"/>
    <x v="0"/>
    <x v="98"/>
    <x v="98"/>
    <m/>
    <m/>
    <m/>
  </r>
  <r>
    <n v="2564"/>
    <x v="13"/>
    <s v="Expense"/>
    <s v="Total"/>
    <x v="0"/>
    <x v="99"/>
    <x v="99"/>
    <m/>
    <n v="32512.65"/>
    <m/>
  </r>
  <r>
    <n v="2565"/>
    <x v="13"/>
    <s v="Expense"/>
    <s v="Line Item"/>
    <x v="0"/>
    <x v="100"/>
    <x v="100"/>
    <m/>
    <n v="2822"/>
    <m/>
  </r>
  <r>
    <n v="2566"/>
    <x v="13"/>
    <s v="Expense"/>
    <s v="Line Item"/>
    <x v="0"/>
    <x v="101"/>
    <x v="101"/>
    <m/>
    <n v="3484"/>
    <m/>
  </r>
  <r>
    <n v="2567"/>
    <x v="13"/>
    <s v="Expense"/>
    <s v="Line Item"/>
    <x v="0"/>
    <x v="102"/>
    <x v="102"/>
    <m/>
    <m/>
    <m/>
  </r>
  <r>
    <n v="2568"/>
    <x v="13"/>
    <s v="Expense"/>
    <s v="Total"/>
    <x v="0"/>
    <x v="103"/>
    <x v="103"/>
    <m/>
    <n v="38818.65"/>
    <m/>
  </r>
  <r>
    <n v="2569"/>
    <x v="13"/>
    <s v="Expense"/>
    <s v="Line Item"/>
    <x v="0"/>
    <x v="104"/>
    <x v="104"/>
    <m/>
    <m/>
    <m/>
  </r>
  <r>
    <n v="2570"/>
    <x v="13"/>
    <s v="Expense"/>
    <s v="Line Item"/>
    <x v="0"/>
    <x v="105"/>
    <x v="105"/>
    <m/>
    <m/>
    <m/>
  </r>
  <r>
    <n v="2571"/>
    <x v="13"/>
    <s v="Expense"/>
    <s v="Line Item"/>
    <x v="0"/>
    <x v="106"/>
    <x v="106"/>
    <m/>
    <m/>
    <m/>
  </r>
  <r>
    <n v="2572"/>
    <x v="13"/>
    <s v="Expense"/>
    <s v="Line Item"/>
    <x v="0"/>
    <x v="107"/>
    <x v="107"/>
    <m/>
    <m/>
    <m/>
  </r>
  <r>
    <n v="2573"/>
    <x v="13"/>
    <s v="Expense"/>
    <s v="Total"/>
    <x v="0"/>
    <x v="108"/>
    <x v="108"/>
    <m/>
    <n v="0"/>
    <m/>
  </r>
  <r>
    <n v="2574"/>
    <x v="13"/>
    <s v="Expense"/>
    <s v="Line Item"/>
    <x v="0"/>
    <x v="109"/>
    <x v="109"/>
    <m/>
    <m/>
    <m/>
  </r>
  <r>
    <n v="2575"/>
    <x v="13"/>
    <s v="Expense"/>
    <s v="Line Item"/>
    <x v="0"/>
    <x v="110"/>
    <x v="110"/>
    <m/>
    <m/>
    <m/>
  </r>
  <r>
    <n v="2576"/>
    <x v="13"/>
    <s v="Expense"/>
    <s v="Line Item"/>
    <x v="0"/>
    <x v="111"/>
    <x v="111"/>
    <m/>
    <m/>
    <m/>
  </r>
  <r>
    <n v="2577"/>
    <x v="13"/>
    <s v="Expense"/>
    <s v="Line Item"/>
    <x v="0"/>
    <x v="112"/>
    <x v="112"/>
    <m/>
    <m/>
    <m/>
  </r>
  <r>
    <n v="2578"/>
    <x v="13"/>
    <s v="Expense"/>
    <s v="Line Item"/>
    <x v="0"/>
    <x v="113"/>
    <x v="113"/>
    <m/>
    <n v="125"/>
    <m/>
  </r>
  <r>
    <n v="2579"/>
    <x v="13"/>
    <s v="Expense"/>
    <s v="Line Item"/>
    <x v="0"/>
    <x v="114"/>
    <x v="114"/>
    <m/>
    <n v="861"/>
    <m/>
  </r>
  <r>
    <n v="2580"/>
    <x v="13"/>
    <s v="Expense"/>
    <s v="Line Item"/>
    <x v="0"/>
    <x v="115"/>
    <x v="115"/>
    <m/>
    <n v="254"/>
    <m/>
  </r>
  <r>
    <n v="2581"/>
    <x v="13"/>
    <s v="Expense"/>
    <s v="Line Item"/>
    <x v="0"/>
    <x v="116"/>
    <x v="116"/>
    <m/>
    <m/>
    <m/>
  </r>
  <r>
    <n v="2582"/>
    <x v="13"/>
    <s v="Expense"/>
    <s v="Line Item"/>
    <x v="0"/>
    <x v="117"/>
    <x v="117"/>
    <m/>
    <m/>
    <m/>
  </r>
  <r>
    <n v="2583"/>
    <x v="13"/>
    <s v="Expense"/>
    <s v="Line Item"/>
    <x v="0"/>
    <x v="118"/>
    <x v="118"/>
    <m/>
    <m/>
    <m/>
  </r>
  <r>
    <n v="2584"/>
    <x v="13"/>
    <s v="Expense"/>
    <s v="Line Item"/>
    <x v="0"/>
    <x v="119"/>
    <x v="119"/>
    <m/>
    <m/>
    <m/>
  </r>
  <r>
    <n v="2585"/>
    <x v="13"/>
    <s v="Expense"/>
    <s v="Line Item"/>
    <x v="0"/>
    <x v="120"/>
    <x v="120"/>
    <m/>
    <m/>
    <m/>
  </r>
  <r>
    <n v="2586"/>
    <x v="13"/>
    <s v="Expense"/>
    <s v="Line Item"/>
    <x v="0"/>
    <x v="121"/>
    <x v="121"/>
    <m/>
    <m/>
    <m/>
  </r>
  <r>
    <n v="2587"/>
    <x v="13"/>
    <s v="Expense"/>
    <s v="Line Item"/>
    <x v="0"/>
    <x v="122"/>
    <x v="122"/>
    <m/>
    <m/>
    <m/>
  </r>
  <r>
    <n v="2588"/>
    <x v="13"/>
    <s v="Expense"/>
    <s v="Line Item"/>
    <x v="0"/>
    <x v="123"/>
    <x v="123"/>
    <m/>
    <m/>
    <m/>
  </r>
  <r>
    <n v="2589"/>
    <x v="13"/>
    <s v="Expense"/>
    <s v="Line Item"/>
    <x v="0"/>
    <x v="124"/>
    <x v="124"/>
    <m/>
    <n v="286"/>
    <m/>
  </r>
  <r>
    <n v="2590"/>
    <x v="13"/>
    <s v="Expense"/>
    <s v="Line Item"/>
    <x v="0"/>
    <x v="125"/>
    <x v="125"/>
    <m/>
    <m/>
    <m/>
  </r>
  <r>
    <n v="2591"/>
    <x v="13"/>
    <s v="Expense"/>
    <s v="Line Item"/>
    <x v="0"/>
    <x v="126"/>
    <x v="126"/>
    <m/>
    <m/>
    <m/>
  </r>
  <r>
    <n v="2592"/>
    <x v="13"/>
    <s v="Expense"/>
    <s v="Total"/>
    <x v="0"/>
    <x v="127"/>
    <x v="127"/>
    <m/>
    <n v="1526"/>
    <m/>
  </r>
  <r>
    <n v="2593"/>
    <x v="13"/>
    <s v="Expense"/>
    <s v="Line Item"/>
    <x v="0"/>
    <x v="128"/>
    <x v="128"/>
    <m/>
    <m/>
    <m/>
  </r>
  <r>
    <n v="2594"/>
    <x v="13"/>
    <s v="Expense"/>
    <s v="Line Item"/>
    <x v="0"/>
    <x v="129"/>
    <x v="129"/>
    <m/>
    <m/>
    <m/>
  </r>
  <r>
    <n v="2595"/>
    <x v="13"/>
    <s v="Expense"/>
    <s v="Line Item"/>
    <x v="0"/>
    <x v="130"/>
    <x v="130"/>
    <m/>
    <n v="216"/>
    <m/>
  </r>
  <r>
    <n v="2596"/>
    <x v="13"/>
    <s v="Expense"/>
    <s v="Line Item"/>
    <x v="0"/>
    <x v="131"/>
    <x v="131"/>
    <m/>
    <n v="581"/>
    <m/>
  </r>
  <r>
    <n v="2597"/>
    <x v="13"/>
    <s v="Expense"/>
    <s v="Line Item"/>
    <x v="0"/>
    <x v="132"/>
    <x v="132"/>
    <m/>
    <m/>
    <m/>
  </r>
  <r>
    <n v="2598"/>
    <x v="13"/>
    <s v="Expense"/>
    <s v="Line Item"/>
    <x v="0"/>
    <x v="133"/>
    <x v="133"/>
    <m/>
    <m/>
    <m/>
  </r>
  <r>
    <n v="2599"/>
    <x v="13"/>
    <s v="Expense"/>
    <s v="Total"/>
    <x v="0"/>
    <x v="134"/>
    <x v="134"/>
    <m/>
    <n v="797"/>
    <m/>
  </r>
  <r>
    <n v="2600"/>
    <x v="13"/>
    <s v="Expense"/>
    <s v="Line Item"/>
    <x v="0"/>
    <x v="135"/>
    <x v="135"/>
    <m/>
    <n v="5208.9134362266041"/>
    <m/>
  </r>
  <r>
    <n v="2601"/>
    <x v="13"/>
    <s v="Expense"/>
    <s v="Total"/>
    <x v="0"/>
    <x v="136"/>
    <x v="136"/>
    <m/>
    <n v="46350.563436226606"/>
    <m/>
  </r>
  <r>
    <n v="2602"/>
    <x v="13"/>
    <s v="Expense"/>
    <s v="Line Item"/>
    <x v="0"/>
    <x v="137"/>
    <x v="137"/>
    <m/>
    <m/>
    <m/>
  </r>
  <r>
    <n v="2603"/>
    <x v="13"/>
    <s v="Expense"/>
    <s v="Line Item"/>
    <x v="0"/>
    <x v="138"/>
    <x v="138"/>
    <m/>
    <m/>
    <m/>
  </r>
  <r>
    <n v="2604"/>
    <x v="13"/>
    <s v="Expense"/>
    <s v="Total"/>
    <x v="0"/>
    <x v="139"/>
    <x v="139"/>
    <m/>
    <n v="46350.563436226606"/>
    <m/>
  </r>
  <r>
    <n v="2605"/>
    <x v="13"/>
    <s v="Expense"/>
    <s v="Total"/>
    <x v="0"/>
    <x v="140"/>
    <x v="140"/>
    <m/>
    <n v="65126"/>
    <m/>
  </r>
  <r>
    <n v="2606"/>
    <x v="13"/>
    <s v="Expense"/>
    <s v="Line Item"/>
    <x v="0"/>
    <x v="141"/>
    <x v="141"/>
    <m/>
    <n v="18775.436563773394"/>
    <m/>
  </r>
  <r>
    <n v="2607"/>
    <x v="13"/>
    <s v="Non-Reimbursable"/>
    <s v="Line Item"/>
    <x v="0"/>
    <x v="142"/>
    <x v="142"/>
    <m/>
    <n v="0"/>
    <m/>
  </r>
  <r>
    <n v="2608"/>
    <x v="13"/>
    <s v="Non-Reimbursable"/>
    <s v="Line Item"/>
    <x v="0"/>
    <x v="143"/>
    <x v="143"/>
    <m/>
    <m/>
    <m/>
  </r>
  <r>
    <n v="2609"/>
    <x v="13"/>
    <s v="Non-Reimbursable"/>
    <s v="Line Item"/>
    <x v="0"/>
    <x v="144"/>
    <x v="144"/>
    <m/>
    <m/>
    <m/>
  </r>
  <r>
    <n v="2610"/>
    <x v="13"/>
    <s v="Non-Reimbursable"/>
    <s v="Line Item"/>
    <x v="0"/>
    <x v="145"/>
    <x v="145"/>
    <m/>
    <m/>
    <m/>
  </r>
  <r>
    <n v="2611"/>
    <x v="13"/>
    <s v="Non-Reimbursable"/>
    <s v="Line Item"/>
    <x v="0"/>
    <x v="146"/>
    <x v="146"/>
    <m/>
    <m/>
    <m/>
  </r>
  <r>
    <n v="2612"/>
    <x v="13"/>
    <s v="Non-Reimbursable"/>
    <s v="Line Item"/>
    <x v="0"/>
    <x v="147"/>
    <x v="147"/>
    <m/>
    <m/>
    <m/>
  </r>
  <r>
    <n v="2613"/>
    <x v="13"/>
    <s v="Non-Reimbursable"/>
    <s v="Line Item"/>
    <x v="0"/>
    <x v="148"/>
    <x v="148"/>
    <m/>
    <m/>
    <m/>
  </r>
  <r>
    <n v="2614"/>
    <x v="13"/>
    <s v="Non-Reimbursable"/>
    <s v="Total"/>
    <x v="0"/>
    <x v="149"/>
    <x v="149"/>
    <m/>
    <m/>
    <m/>
  </r>
  <r>
    <n v="2615"/>
    <x v="13"/>
    <s v="Non-Reimbursable"/>
    <s v="Total"/>
    <x v="0"/>
    <x v="150"/>
    <x v="150"/>
    <m/>
    <m/>
    <m/>
  </r>
  <r>
    <n v="2616"/>
    <x v="13"/>
    <s v="Non-Reimbursable"/>
    <s v="Line Item"/>
    <x v="0"/>
    <x v="151"/>
    <x v="151"/>
    <m/>
    <m/>
    <m/>
  </r>
  <r>
    <n v="2617"/>
    <x v="13"/>
    <s v="Non-Reimbursable"/>
    <s v="Line Item"/>
    <x v="0"/>
    <x v="152"/>
    <x v="152"/>
    <m/>
    <m/>
    <m/>
  </r>
  <r>
    <n v="2618"/>
    <x v="13"/>
    <s v="Non-Reimbursable"/>
    <s v="Line Item"/>
    <x v="0"/>
    <x v="153"/>
    <x v="153"/>
    <m/>
    <m/>
    <m/>
  </r>
  <r>
    <n v="2619"/>
    <x v="13"/>
    <s v="Revenue"/>
    <s v="Line Item"/>
    <x v="0"/>
    <x v="0"/>
    <x v="0"/>
    <m/>
    <m/>
    <m/>
  </r>
  <r>
    <n v="2620"/>
    <x v="13"/>
    <s v="Revenue"/>
    <s v="Line Item"/>
    <x v="0"/>
    <x v="1"/>
    <x v="1"/>
    <m/>
    <m/>
    <m/>
  </r>
  <r>
    <n v="2621"/>
    <x v="13"/>
    <s v="Revenue"/>
    <s v="Line Item"/>
    <x v="0"/>
    <x v="2"/>
    <x v="2"/>
    <m/>
    <m/>
    <m/>
  </r>
  <r>
    <n v="2622"/>
    <x v="13"/>
    <s v="Revenue"/>
    <s v="Total"/>
    <x v="0"/>
    <x v="3"/>
    <x v="3"/>
    <m/>
    <n v="0"/>
    <m/>
  </r>
  <r>
    <n v="2623"/>
    <x v="13"/>
    <s v="Revenue"/>
    <s v="Line Item"/>
    <x v="0"/>
    <x v="4"/>
    <x v="4"/>
    <m/>
    <m/>
    <m/>
  </r>
  <r>
    <n v="2624"/>
    <x v="13"/>
    <s v="Revenue"/>
    <s v="Line Item"/>
    <x v="0"/>
    <x v="5"/>
    <x v="5"/>
    <m/>
    <m/>
    <m/>
  </r>
  <r>
    <n v="2625"/>
    <x v="13"/>
    <s v="Revenue"/>
    <s v="Total"/>
    <x v="0"/>
    <x v="6"/>
    <x v="6"/>
    <m/>
    <n v="0"/>
    <m/>
  </r>
  <r>
    <n v="2626"/>
    <x v="13"/>
    <s v="Revenue"/>
    <s v="Line Item"/>
    <x v="0"/>
    <x v="7"/>
    <x v="7"/>
    <m/>
    <m/>
    <m/>
  </r>
  <r>
    <n v="2627"/>
    <x v="13"/>
    <s v="Revenue"/>
    <s v="Line Item"/>
    <x v="0"/>
    <x v="8"/>
    <x v="8"/>
    <m/>
    <m/>
    <m/>
  </r>
  <r>
    <n v="2628"/>
    <x v="13"/>
    <s v="Revenue"/>
    <s v="Line Item"/>
    <x v="0"/>
    <x v="9"/>
    <x v="9"/>
    <m/>
    <m/>
    <m/>
  </r>
  <r>
    <n v="2629"/>
    <x v="13"/>
    <s v="Revenue"/>
    <s v="Line Item"/>
    <x v="0"/>
    <x v="10"/>
    <x v="10"/>
    <m/>
    <n v="122677"/>
    <m/>
  </r>
  <r>
    <n v="2630"/>
    <x v="13"/>
    <s v="Revenue"/>
    <s v="Line Item"/>
    <x v="0"/>
    <x v="11"/>
    <x v="11"/>
    <m/>
    <m/>
    <m/>
  </r>
  <r>
    <n v="2631"/>
    <x v="13"/>
    <s v="Revenue"/>
    <s v="Line Item"/>
    <x v="0"/>
    <x v="12"/>
    <x v="12"/>
    <m/>
    <m/>
    <m/>
  </r>
  <r>
    <n v="2632"/>
    <x v="13"/>
    <s v="Revenue"/>
    <s v="Line Item"/>
    <x v="0"/>
    <x v="13"/>
    <x v="13"/>
    <m/>
    <m/>
    <m/>
  </r>
  <r>
    <n v="2633"/>
    <x v="13"/>
    <s v="Revenue"/>
    <s v="Line Item"/>
    <x v="0"/>
    <x v="14"/>
    <x v="14"/>
    <m/>
    <m/>
    <m/>
  </r>
  <r>
    <n v="2634"/>
    <x v="13"/>
    <s v="Revenue"/>
    <s v="Line Item"/>
    <x v="0"/>
    <x v="15"/>
    <x v="15"/>
    <m/>
    <m/>
    <m/>
  </r>
  <r>
    <n v="2635"/>
    <x v="13"/>
    <s v="Revenue"/>
    <s v="Line Item"/>
    <x v="0"/>
    <x v="16"/>
    <x v="16"/>
    <m/>
    <m/>
    <m/>
  </r>
  <r>
    <n v="2636"/>
    <x v="13"/>
    <s v="Revenue"/>
    <s v="Line Item"/>
    <x v="0"/>
    <x v="17"/>
    <x v="17"/>
    <m/>
    <m/>
    <m/>
  </r>
  <r>
    <n v="2637"/>
    <x v="13"/>
    <s v="Revenue"/>
    <s v="Line Item"/>
    <x v="0"/>
    <x v="18"/>
    <x v="18"/>
    <m/>
    <m/>
    <m/>
  </r>
  <r>
    <n v="2638"/>
    <x v="13"/>
    <s v="Revenue"/>
    <s v="Line Item"/>
    <x v="0"/>
    <x v="19"/>
    <x v="19"/>
    <m/>
    <m/>
    <m/>
  </r>
  <r>
    <n v="2639"/>
    <x v="13"/>
    <s v="Revenue"/>
    <s v="Line Item"/>
    <x v="0"/>
    <x v="20"/>
    <x v="20"/>
    <m/>
    <m/>
    <m/>
  </r>
  <r>
    <n v="2640"/>
    <x v="13"/>
    <s v="Revenue"/>
    <s v="Line Item"/>
    <x v="0"/>
    <x v="21"/>
    <x v="21"/>
    <m/>
    <m/>
    <m/>
  </r>
  <r>
    <n v="2641"/>
    <x v="13"/>
    <s v="Revenue"/>
    <s v="Line Item"/>
    <x v="0"/>
    <x v="22"/>
    <x v="22"/>
    <m/>
    <m/>
    <m/>
  </r>
  <r>
    <n v="2642"/>
    <x v="13"/>
    <s v="Revenue"/>
    <s v="Line Item"/>
    <x v="0"/>
    <x v="23"/>
    <x v="23"/>
    <m/>
    <m/>
    <m/>
  </r>
  <r>
    <n v="2643"/>
    <x v="13"/>
    <s v="Revenue"/>
    <s v="Line Item"/>
    <x v="0"/>
    <x v="24"/>
    <x v="24"/>
    <m/>
    <m/>
    <m/>
  </r>
  <r>
    <n v="2644"/>
    <x v="13"/>
    <s v="Revenue"/>
    <s v="Line Item"/>
    <x v="0"/>
    <x v="25"/>
    <x v="25"/>
    <m/>
    <m/>
    <m/>
  </r>
  <r>
    <n v="2645"/>
    <x v="13"/>
    <s v="Revenue"/>
    <s v="Line Item"/>
    <x v="0"/>
    <x v="26"/>
    <x v="26"/>
    <m/>
    <m/>
    <m/>
  </r>
  <r>
    <n v="2646"/>
    <x v="13"/>
    <s v="Revenue"/>
    <s v="Line Item"/>
    <x v="0"/>
    <x v="27"/>
    <x v="27"/>
    <m/>
    <m/>
    <m/>
  </r>
  <r>
    <n v="2647"/>
    <x v="13"/>
    <s v="Revenue"/>
    <s v="Line Item"/>
    <x v="0"/>
    <x v="28"/>
    <x v="28"/>
    <m/>
    <n v="61"/>
    <m/>
  </r>
  <r>
    <n v="2648"/>
    <x v="13"/>
    <s v="Revenue"/>
    <s v="Line Item"/>
    <x v="0"/>
    <x v="29"/>
    <x v="29"/>
    <m/>
    <m/>
    <m/>
  </r>
  <r>
    <n v="2649"/>
    <x v="13"/>
    <s v="Revenue"/>
    <s v="Line Item"/>
    <x v="0"/>
    <x v="30"/>
    <x v="30"/>
    <m/>
    <m/>
    <m/>
  </r>
  <r>
    <n v="2650"/>
    <x v="13"/>
    <s v="Revenue"/>
    <s v="Line Item"/>
    <x v="0"/>
    <x v="31"/>
    <x v="31"/>
    <m/>
    <m/>
    <m/>
  </r>
  <r>
    <n v="2651"/>
    <x v="13"/>
    <s v="Revenue"/>
    <s v="Line Item"/>
    <x v="0"/>
    <x v="32"/>
    <x v="32"/>
    <m/>
    <m/>
    <m/>
  </r>
  <r>
    <n v="2652"/>
    <x v="13"/>
    <s v="Revenue"/>
    <s v="Line Item"/>
    <x v="0"/>
    <x v="33"/>
    <x v="33"/>
    <m/>
    <m/>
    <m/>
  </r>
  <r>
    <n v="2653"/>
    <x v="13"/>
    <s v="Revenue"/>
    <s v="Line Item"/>
    <x v="0"/>
    <x v="34"/>
    <x v="34"/>
    <m/>
    <m/>
    <m/>
  </r>
  <r>
    <n v="2654"/>
    <x v="13"/>
    <s v="Revenue"/>
    <s v="Line Item"/>
    <x v="0"/>
    <x v="35"/>
    <x v="35"/>
    <m/>
    <m/>
    <m/>
  </r>
  <r>
    <n v="2655"/>
    <x v="13"/>
    <s v="Revenue"/>
    <s v="Line Item"/>
    <x v="0"/>
    <x v="36"/>
    <x v="36"/>
    <m/>
    <m/>
    <m/>
  </r>
  <r>
    <n v="2656"/>
    <x v="13"/>
    <s v="Revenue"/>
    <s v="Line Item"/>
    <x v="0"/>
    <x v="37"/>
    <x v="37"/>
    <m/>
    <m/>
    <m/>
  </r>
  <r>
    <n v="2657"/>
    <x v="13"/>
    <s v="Revenue"/>
    <s v="Line Item"/>
    <x v="0"/>
    <x v="38"/>
    <x v="38"/>
    <m/>
    <m/>
    <m/>
  </r>
  <r>
    <n v="2658"/>
    <x v="13"/>
    <s v="Revenue"/>
    <s v="Line Item"/>
    <x v="0"/>
    <x v="39"/>
    <x v="39"/>
    <m/>
    <m/>
    <m/>
  </r>
  <r>
    <n v="2659"/>
    <x v="13"/>
    <s v="Revenue"/>
    <s v="Line Item"/>
    <x v="0"/>
    <x v="40"/>
    <x v="40"/>
    <m/>
    <m/>
    <m/>
  </r>
  <r>
    <n v="2660"/>
    <x v="13"/>
    <s v="Revenue"/>
    <s v="Line Item"/>
    <x v="0"/>
    <x v="41"/>
    <x v="41"/>
    <m/>
    <m/>
    <m/>
  </r>
  <r>
    <n v="2661"/>
    <x v="13"/>
    <s v="Revenue"/>
    <s v="Total"/>
    <x v="0"/>
    <x v="42"/>
    <x v="42"/>
    <m/>
    <n v="122738"/>
    <m/>
  </r>
  <r>
    <n v="2662"/>
    <x v="13"/>
    <s v="Revenue"/>
    <s v="Line Item"/>
    <x v="0"/>
    <x v="43"/>
    <x v="43"/>
    <m/>
    <m/>
    <m/>
  </r>
  <r>
    <n v="2663"/>
    <x v="13"/>
    <s v="Revenue"/>
    <s v="Line Item"/>
    <x v="0"/>
    <x v="44"/>
    <x v="44"/>
    <m/>
    <m/>
    <m/>
  </r>
  <r>
    <n v="2664"/>
    <x v="13"/>
    <s v="Revenue"/>
    <s v="Line Item"/>
    <x v="0"/>
    <x v="45"/>
    <x v="45"/>
    <m/>
    <m/>
    <m/>
  </r>
  <r>
    <n v="2665"/>
    <x v="13"/>
    <s v="Revenue"/>
    <s v="Line Item"/>
    <x v="0"/>
    <x v="46"/>
    <x v="46"/>
    <m/>
    <m/>
    <m/>
  </r>
  <r>
    <n v="2666"/>
    <x v="13"/>
    <s v="Revenue"/>
    <s v="Line Item"/>
    <x v="0"/>
    <x v="47"/>
    <x v="47"/>
    <m/>
    <m/>
    <m/>
  </r>
  <r>
    <n v="2667"/>
    <x v="13"/>
    <s v="Revenue"/>
    <s v="Line Item"/>
    <x v="0"/>
    <x v="48"/>
    <x v="48"/>
    <m/>
    <m/>
    <m/>
  </r>
  <r>
    <n v="2668"/>
    <x v="13"/>
    <s v="Revenue"/>
    <s v="Line Item"/>
    <x v="0"/>
    <x v="49"/>
    <x v="49"/>
    <m/>
    <m/>
    <m/>
  </r>
  <r>
    <n v="2669"/>
    <x v="13"/>
    <s v="Revenue"/>
    <s v="Line Item"/>
    <x v="0"/>
    <x v="50"/>
    <x v="50"/>
    <m/>
    <m/>
    <m/>
  </r>
  <r>
    <n v="2670"/>
    <x v="13"/>
    <s v="Revenue"/>
    <s v="Line Item"/>
    <x v="0"/>
    <x v="51"/>
    <x v="51"/>
    <m/>
    <m/>
    <m/>
  </r>
  <r>
    <n v="2671"/>
    <x v="13"/>
    <s v="Revenue"/>
    <s v="Total"/>
    <x v="0"/>
    <x v="52"/>
    <x v="52"/>
    <m/>
    <n v="122738"/>
    <m/>
  </r>
  <r>
    <n v="2672"/>
    <x v="13"/>
    <s v="Salary Expense"/>
    <s v="Line Item"/>
    <x v="1"/>
    <x v="53"/>
    <x v="53"/>
    <n v="0.71"/>
    <n v="47217.24"/>
    <n v="66503.15492957746"/>
  </r>
  <r>
    <n v="2673"/>
    <x v="13"/>
    <s v="Salary Expense"/>
    <s v="Line Item"/>
    <x v="1"/>
    <x v="54"/>
    <x v="54"/>
    <m/>
    <m/>
    <m/>
  </r>
  <r>
    <n v="2674"/>
    <x v="13"/>
    <s v="Salary Expense"/>
    <s v="Line Item"/>
    <x v="1"/>
    <x v="55"/>
    <x v="55"/>
    <m/>
    <m/>
    <m/>
  </r>
  <r>
    <n v="2675"/>
    <x v="13"/>
    <s v="Salary Expense"/>
    <s v="Line Item"/>
    <x v="1"/>
    <x v="56"/>
    <x v="56"/>
    <m/>
    <m/>
    <m/>
  </r>
  <r>
    <n v="2676"/>
    <x v="13"/>
    <s v="Salary Expense"/>
    <s v="Line Item"/>
    <x v="2"/>
    <x v="57"/>
    <x v="57"/>
    <m/>
    <m/>
    <m/>
  </r>
  <r>
    <n v="2677"/>
    <x v="13"/>
    <s v="Salary Expense"/>
    <s v="Line Item"/>
    <x v="2"/>
    <x v="58"/>
    <x v="58"/>
    <m/>
    <m/>
    <m/>
  </r>
  <r>
    <n v="2678"/>
    <x v="13"/>
    <s v="Salary Expense"/>
    <s v="Line Item"/>
    <x v="2"/>
    <x v="59"/>
    <x v="59"/>
    <m/>
    <m/>
    <m/>
  </r>
  <r>
    <n v="2679"/>
    <x v="13"/>
    <s v="Salary Expense"/>
    <s v="Line Item"/>
    <x v="2"/>
    <x v="60"/>
    <x v="60"/>
    <m/>
    <m/>
    <m/>
  </r>
  <r>
    <n v="2680"/>
    <x v="13"/>
    <s v="Salary Expense"/>
    <s v="Line Item"/>
    <x v="2"/>
    <x v="61"/>
    <x v="61"/>
    <m/>
    <m/>
    <m/>
  </r>
  <r>
    <n v="2681"/>
    <x v="13"/>
    <s v="Salary Expense"/>
    <s v="Line Item"/>
    <x v="2"/>
    <x v="62"/>
    <x v="62"/>
    <m/>
    <m/>
    <m/>
  </r>
  <r>
    <n v="2682"/>
    <x v="13"/>
    <s v="Salary Expense"/>
    <s v="Line Item"/>
    <x v="2"/>
    <x v="63"/>
    <x v="63"/>
    <m/>
    <m/>
    <m/>
  </r>
  <r>
    <n v="2683"/>
    <x v="13"/>
    <s v="Salary Expense"/>
    <s v="Line Item"/>
    <x v="2"/>
    <x v="64"/>
    <x v="64"/>
    <m/>
    <m/>
    <m/>
  </r>
  <r>
    <n v="2684"/>
    <x v="13"/>
    <s v="Salary Expense"/>
    <s v="Line Item"/>
    <x v="2"/>
    <x v="65"/>
    <x v="65"/>
    <m/>
    <m/>
    <m/>
  </r>
  <r>
    <n v="2685"/>
    <x v="13"/>
    <s v="Salary Expense"/>
    <s v="Line Item"/>
    <x v="2"/>
    <x v="66"/>
    <x v="66"/>
    <m/>
    <m/>
    <m/>
  </r>
  <r>
    <n v="2686"/>
    <x v="13"/>
    <s v="Salary Expense"/>
    <s v="Line Item"/>
    <x v="2"/>
    <x v="67"/>
    <x v="67"/>
    <m/>
    <m/>
    <m/>
  </r>
  <r>
    <n v="2687"/>
    <x v="13"/>
    <s v="Salary Expense"/>
    <s v="Line Item"/>
    <x v="2"/>
    <x v="68"/>
    <x v="68"/>
    <m/>
    <m/>
    <m/>
  </r>
  <r>
    <n v="2688"/>
    <x v="13"/>
    <s v="Salary Expense"/>
    <s v="Line Item"/>
    <x v="2"/>
    <x v="69"/>
    <x v="69"/>
    <m/>
    <m/>
    <m/>
  </r>
  <r>
    <n v="2689"/>
    <x v="13"/>
    <s v="Salary Expense"/>
    <s v="Line Item"/>
    <x v="2"/>
    <x v="70"/>
    <x v="70"/>
    <m/>
    <m/>
    <m/>
  </r>
  <r>
    <n v="2690"/>
    <x v="13"/>
    <s v="Salary Expense"/>
    <s v="Line Item"/>
    <x v="2"/>
    <x v="71"/>
    <x v="71"/>
    <m/>
    <m/>
    <m/>
  </r>
  <r>
    <n v="2691"/>
    <x v="13"/>
    <s v="Salary Expense"/>
    <s v="Line Item"/>
    <x v="2"/>
    <x v="72"/>
    <x v="72"/>
    <m/>
    <m/>
    <m/>
  </r>
  <r>
    <n v="2692"/>
    <x v="13"/>
    <s v="Salary Expense"/>
    <s v="Line Item"/>
    <x v="2"/>
    <x v="73"/>
    <x v="73"/>
    <m/>
    <m/>
    <m/>
  </r>
  <r>
    <n v="2693"/>
    <x v="13"/>
    <s v="Salary Expense"/>
    <s v="Line Item"/>
    <x v="2"/>
    <x v="74"/>
    <x v="74"/>
    <m/>
    <m/>
    <m/>
  </r>
  <r>
    <n v="2694"/>
    <x v="13"/>
    <s v="Salary Expense"/>
    <s v="Line Item"/>
    <x v="2"/>
    <x v="75"/>
    <x v="75"/>
    <m/>
    <m/>
    <m/>
  </r>
  <r>
    <n v="2695"/>
    <x v="13"/>
    <s v="Salary Expense"/>
    <s v="Line Item"/>
    <x v="2"/>
    <x v="76"/>
    <x v="76"/>
    <m/>
    <m/>
    <m/>
  </r>
  <r>
    <n v="2696"/>
    <x v="13"/>
    <s v="Salary Expense"/>
    <s v="Line Item"/>
    <x v="2"/>
    <x v="77"/>
    <x v="77"/>
    <m/>
    <m/>
    <m/>
  </r>
  <r>
    <n v="2697"/>
    <x v="13"/>
    <s v="Salary Expense"/>
    <s v="Line Item"/>
    <x v="2"/>
    <x v="78"/>
    <x v="78"/>
    <m/>
    <m/>
    <m/>
  </r>
  <r>
    <n v="2698"/>
    <x v="13"/>
    <s v="Salary Expense"/>
    <s v="Line Item"/>
    <x v="2"/>
    <x v="79"/>
    <x v="79"/>
    <m/>
    <m/>
    <m/>
  </r>
  <r>
    <n v="2699"/>
    <x v="13"/>
    <s v="Salary Expense"/>
    <s v="Line Item"/>
    <x v="2"/>
    <x v="80"/>
    <x v="80"/>
    <n v="0.03"/>
    <n v="1650"/>
    <n v="55000"/>
  </r>
  <r>
    <n v="2700"/>
    <x v="13"/>
    <s v="Salary Expense"/>
    <s v="Line Item"/>
    <x v="2"/>
    <x v="81"/>
    <x v="81"/>
    <n v="0.11"/>
    <n v="4061.57"/>
    <n v="36923.36363636364"/>
  </r>
  <r>
    <n v="2701"/>
    <x v="13"/>
    <s v="Salary Expense"/>
    <s v="Line Item"/>
    <x v="2"/>
    <x v="82"/>
    <x v="82"/>
    <n v="0.09"/>
    <n v="4151.45"/>
    <n v="46127.222222222219"/>
  </r>
  <r>
    <n v="2702"/>
    <x v="13"/>
    <s v="Salary Expense"/>
    <s v="Line Item"/>
    <x v="2"/>
    <x v="83"/>
    <x v="83"/>
    <m/>
    <m/>
    <m/>
  </r>
  <r>
    <n v="2703"/>
    <x v="13"/>
    <s v="Salary Expense"/>
    <s v="Line Item"/>
    <x v="2"/>
    <x v="84"/>
    <x v="84"/>
    <m/>
    <m/>
    <m/>
  </r>
  <r>
    <n v="2704"/>
    <x v="13"/>
    <s v="Salary Expense"/>
    <s v="Line Item"/>
    <x v="2"/>
    <x v="85"/>
    <x v="85"/>
    <m/>
    <m/>
    <m/>
  </r>
  <r>
    <n v="2705"/>
    <x v="13"/>
    <s v="Salary Expense"/>
    <s v="Line Item"/>
    <x v="2"/>
    <x v="86"/>
    <x v="86"/>
    <n v="0.03"/>
    <n v="735.6"/>
    <n v="24520"/>
  </r>
  <r>
    <n v="2706"/>
    <x v="13"/>
    <s v="Salary Expense"/>
    <s v="Line Item"/>
    <x v="3"/>
    <x v="87"/>
    <x v="87"/>
    <m/>
    <m/>
    <m/>
  </r>
  <r>
    <n v="2707"/>
    <x v="13"/>
    <s v="Salary Expense"/>
    <s v="Line Item"/>
    <x v="3"/>
    <x v="88"/>
    <x v="88"/>
    <m/>
    <m/>
    <m/>
  </r>
  <r>
    <n v="2708"/>
    <x v="13"/>
    <s v="Salary Expense"/>
    <s v="Line Item"/>
    <x v="3"/>
    <x v="89"/>
    <x v="89"/>
    <m/>
    <m/>
    <m/>
  </r>
  <r>
    <n v="2709"/>
    <x v="13"/>
    <s v="Salary Expense"/>
    <s v="Line Item"/>
    <x v="0"/>
    <x v="90"/>
    <x v="90"/>
    <s v="XXXXXX"/>
    <m/>
    <m/>
  </r>
  <r>
    <n v="2710"/>
    <x v="13"/>
    <s v="Salary Expense"/>
    <s v="Total"/>
    <x v="0"/>
    <x v="91"/>
    <x v="91"/>
    <n v="0.97"/>
    <n v="57815.859999999993"/>
    <n v="59603.979381443292"/>
  </r>
  <r>
    <n v="2711"/>
    <x v="13"/>
    <s v="Expense"/>
    <s v="Total"/>
    <x v="0"/>
    <x v="92"/>
    <x v="92"/>
    <m/>
    <n v="57815.859999999993"/>
    <m/>
  </r>
  <r>
    <n v="2712"/>
    <x v="13"/>
    <s v="Expense"/>
    <s v="Line Item"/>
    <x v="0"/>
    <x v="93"/>
    <x v="93"/>
    <m/>
    <m/>
    <m/>
  </r>
  <r>
    <n v="2713"/>
    <x v="13"/>
    <s v="Expense"/>
    <s v="Line Item"/>
    <x v="0"/>
    <x v="94"/>
    <x v="94"/>
    <m/>
    <m/>
    <m/>
  </r>
  <r>
    <n v="2714"/>
    <x v="13"/>
    <s v="Expense"/>
    <s v="Line Item"/>
    <x v="0"/>
    <x v="95"/>
    <x v="95"/>
    <m/>
    <m/>
    <m/>
  </r>
  <r>
    <n v="2715"/>
    <x v="13"/>
    <s v="Expense"/>
    <s v="Line Item"/>
    <x v="0"/>
    <x v="96"/>
    <x v="96"/>
    <m/>
    <m/>
    <m/>
  </r>
  <r>
    <n v="2716"/>
    <x v="13"/>
    <s v="Expense"/>
    <s v="Total"/>
    <x v="0"/>
    <x v="97"/>
    <x v="97"/>
    <m/>
    <n v="0"/>
    <m/>
  </r>
  <r>
    <n v="2717"/>
    <x v="13"/>
    <s v="Expense"/>
    <s v="Line Item"/>
    <x v="0"/>
    <x v="98"/>
    <x v="98"/>
    <m/>
    <m/>
    <m/>
  </r>
  <r>
    <n v="2718"/>
    <x v="13"/>
    <s v="Expense"/>
    <s v="Total"/>
    <x v="0"/>
    <x v="99"/>
    <x v="99"/>
    <m/>
    <n v="57815.859999999993"/>
    <m/>
  </r>
  <r>
    <n v="2719"/>
    <x v="13"/>
    <s v="Expense"/>
    <s v="Line Item"/>
    <x v="0"/>
    <x v="100"/>
    <x v="100"/>
    <m/>
    <n v="4932"/>
    <m/>
  </r>
  <r>
    <n v="2720"/>
    <x v="13"/>
    <s v="Expense"/>
    <s v="Line Item"/>
    <x v="0"/>
    <x v="101"/>
    <x v="101"/>
    <m/>
    <n v="5832"/>
    <m/>
  </r>
  <r>
    <n v="2721"/>
    <x v="13"/>
    <s v="Expense"/>
    <s v="Line Item"/>
    <x v="0"/>
    <x v="102"/>
    <x v="102"/>
    <m/>
    <n v="1745"/>
    <m/>
  </r>
  <r>
    <n v="2722"/>
    <x v="13"/>
    <s v="Expense"/>
    <s v="Total"/>
    <x v="0"/>
    <x v="103"/>
    <x v="103"/>
    <m/>
    <n v="70324.859999999986"/>
    <m/>
  </r>
  <r>
    <n v="2723"/>
    <x v="13"/>
    <s v="Expense"/>
    <s v="Line Item"/>
    <x v="0"/>
    <x v="104"/>
    <x v="104"/>
    <m/>
    <n v="10143"/>
    <m/>
  </r>
  <r>
    <n v="2724"/>
    <x v="13"/>
    <s v="Expense"/>
    <s v="Line Item"/>
    <x v="0"/>
    <x v="105"/>
    <x v="105"/>
    <m/>
    <m/>
    <m/>
  </r>
  <r>
    <n v="2725"/>
    <x v="13"/>
    <s v="Expense"/>
    <s v="Line Item"/>
    <x v="0"/>
    <x v="106"/>
    <x v="106"/>
    <m/>
    <n v="1090"/>
    <m/>
  </r>
  <r>
    <n v="2726"/>
    <x v="13"/>
    <s v="Expense"/>
    <s v="Line Item"/>
    <x v="0"/>
    <x v="107"/>
    <x v="107"/>
    <m/>
    <n v="1152"/>
    <m/>
  </r>
  <r>
    <n v="2727"/>
    <x v="13"/>
    <s v="Expense"/>
    <s v="Total"/>
    <x v="0"/>
    <x v="108"/>
    <x v="108"/>
    <m/>
    <n v="12385"/>
    <m/>
  </r>
  <r>
    <n v="2728"/>
    <x v="13"/>
    <s v="Expense"/>
    <s v="Line Item"/>
    <x v="0"/>
    <x v="109"/>
    <x v="109"/>
    <m/>
    <n v="255"/>
    <m/>
  </r>
  <r>
    <n v="2729"/>
    <x v="13"/>
    <s v="Expense"/>
    <s v="Line Item"/>
    <x v="0"/>
    <x v="110"/>
    <x v="110"/>
    <m/>
    <m/>
    <m/>
  </r>
  <r>
    <n v="2730"/>
    <x v="13"/>
    <s v="Expense"/>
    <s v="Line Item"/>
    <x v="0"/>
    <x v="111"/>
    <x v="111"/>
    <m/>
    <m/>
    <m/>
  </r>
  <r>
    <n v="2731"/>
    <x v="13"/>
    <s v="Expense"/>
    <s v="Line Item"/>
    <x v="0"/>
    <x v="112"/>
    <x v="112"/>
    <m/>
    <m/>
    <m/>
  </r>
  <r>
    <n v="2732"/>
    <x v="13"/>
    <s v="Expense"/>
    <s v="Line Item"/>
    <x v="0"/>
    <x v="113"/>
    <x v="113"/>
    <m/>
    <n v="568"/>
    <m/>
  </r>
  <r>
    <n v="2733"/>
    <x v="13"/>
    <s v="Expense"/>
    <s v="Line Item"/>
    <x v="0"/>
    <x v="114"/>
    <x v="114"/>
    <m/>
    <n v="626"/>
    <m/>
  </r>
  <r>
    <n v="2734"/>
    <x v="13"/>
    <s v="Expense"/>
    <s v="Line Item"/>
    <x v="0"/>
    <x v="115"/>
    <x v="115"/>
    <m/>
    <n v="7204"/>
    <m/>
  </r>
  <r>
    <n v="2735"/>
    <x v="13"/>
    <s v="Expense"/>
    <s v="Line Item"/>
    <x v="0"/>
    <x v="116"/>
    <x v="116"/>
    <m/>
    <n v="1914"/>
    <m/>
  </r>
  <r>
    <n v="2736"/>
    <x v="13"/>
    <s v="Expense"/>
    <s v="Line Item"/>
    <x v="0"/>
    <x v="117"/>
    <x v="117"/>
    <m/>
    <m/>
    <m/>
  </r>
  <r>
    <n v="2737"/>
    <x v="13"/>
    <s v="Expense"/>
    <s v="Line Item"/>
    <x v="0"/>
    <x v="118"/>
    <x v="118"/>
    <m/>
    <m/>
    <m/>
  </r>
  <r>
    <n v="2738"/>
    <x v="13"/>
    <s v="Expense"/>
    <s v="Line Item"/>
    <x v="0"/>
    <x v="119"/>
    <x v="119"/>
    <m/>
    <m/>
    <m/>
  </r>
  <r>
    <n v="2739"/>
    <x v="13"/>
    <s v="Expense"/>
    <s v="Line Item"/>
    <x v="0"/>
    <x v="120"/>
    <x v="120"/>
    <m/>
    <n v="766"/>
    <m/>
  </r>
  <r>
    <n v="2740"/>
    <x v="13"/>
    <s v="Expense"/>
    <s v="Line Item"/>
    <x v="0"/>
    <x v="121"/>
    <x v="121"/>
    <m/>
    <m/>
    <m/>
  </r>
  <r>
    <n v="2741"/>
    <x v="13"/>
    <s v="Expense"/>
    <s v="Line Item"/>
    <x v="0"/>
    <x v="122"/>
    <x v="122"/>
    <m/>
    <m/>
    <m/>
  </r>
  <r>
    <n v="2742"/>
    <x v="13"/>
    <s v="Expense"/>
    <s v="Line Item"/>
    <x v="0"/>
    <x v="123"/>
    <x v="123"/>
    <m/>
    <m/>
    <m/>
  </r>
  <r>
    <n v="2743"/>
    <x v="13"/>
    <s v="Expense"/>
    <s v="Line Item"/>
    <x v="0"/>
    <x v="124"/>
    <x v="124"/>
    <m/>
    <n v="574"/>
    <m/>
  </r>
  <r>
    <n v="2744"/>
    <x v="13"/>
    <s v="Expense"/>
    <s v="Line Item"/>
    <x v="0"/>
    <x v="125"/>
    <x v="125"/>
    <m/>
    <m/>
    <m/>
  </r>
  <r>
    <n v="2745"/>
    <x v="13"/>
    <s v="Expense"/>
    <s v="Line Item"/>
    <x v="0"/>
    <x v="126"/>
    <x v="126"/>
    <m/>
    <m/>
    <m/>
  </r>
  <r>
    <n v="2746"/>
    <x v="13"/>
    <s v="Expense"/>
    <s v="Total"/>
    <x v="0"/>
    <x v="127"/>
    <x v="127"/>
    <m/>
    <n v="11907"/>
    <m/>
  </r>
  <r>
    <n v="2747"/>
    <x v="13"/>
    <s v="Expense"/>
    <s v="Line Item"/>
    <x v="0"/>
    <x v="128"/>
    <x v="128"/>
    <m/>
    <m/>
    <m/>
  </r>
  <r>
    <n v="2748"/>
    <x v="13"/>
    <s v="Expense"/>
    <s v="Line Item"/>
    <x v="0"/>
    <x v="129"/>
    <x v="129"/>
    <m/>
    <n v="1462"/>
    <m/>
  </r>
  <r>
    <n v="2749"/>
    <x v="13"/>
    <s v="Expense"/>
    <s v="Line Item"/>
    <x v="0"/>
    <x v="130"/>
    <x v="130"/>
    <m/>
    <m/>
    <m/>
  </r>
  <r>
    <n v="2750"/>
    <x v="13"/>
    <s v="Expense"/>
    <s v="Line Item"/>
    <x v="0"/>
    <x v="131"/>
    <x v="131"/>
    <m/>
    <n v="13255"/>
    <m/>
  </r>
  <r>
    <n v="2751"/>
    <x v="13"/>
    <s v="Expense"/>
    <s v="Line Item"/>
    <x v="0"/>
    <x v="132"/>
    <x v="132"/>
    <m/>
    <m/>
    <m/>
  </r>
  <r>
    <n v="2752"/>
    <x v="13"/>
    <s v="Expense"/>
    <s v="Line Item"/>
    <x v="0"/>
    <x v="133"/>
    <x v="133"/>
    <m/>
    <m/>
    <m/>
  </r>
  <r>
    <n v="2753"/>
    <x v="13"/>
    <s v="Expense"/>
    <s v="Total"/>
    <x v="0"/>
    <x v="134"/>
    <x v="134"/>
    <m/>
    <n v="14717"/>
    <m/>
  </r>
  <r>
    <n v="2754"/>
    <x v="13"/>
    <s v="Expense"/>
    <s v="Line Item"/>
    <x v="0"/>
    <x v="135"/>
    <x v="135"/>
    <m/>
    <n v="13745.695291665959"/>
    <m/>
  </r>
  <r>
    <n v="2755"/>
    <x v="13"/>
    <s v="Expense"/>
    <s v="Total"/>
    <x v="0"/>
    <x v="136"/>
    <x v="136"/>
    <m/>
    <n v="123079.55529166595"/>
    <m/>
  </r>
  <r>
    <n v="2756"/>
    <x v="13"/>
    <s v="Expense"/>
    <s v="Line Item"/>
    <x v="0"/>
    <x v="137"/>
    <x v="137"/>
    <m/>
    <m/>
    <m/>
  </r>
  <r>
    <n v="2757"/>
    <x v="13"/>
    <s v="Expense"/>
    <s v="Line Item"/>
    <x v="0"/>
    <x v="138"/>
    <x v="138"/>
    <m/>
    <m/>
    <m/>
  </r>
  <r>
    <n v="2758"/>
    <x v="13"/>
    <s v="Expense"/>
    <s v="Total"/>
    <x v="0"/>
    <x v="139"/>
    <x v="139"/>
    <m/>
    <n v="123079.55529166595"/>
    <m/>
  </r>
  <r>
    <n v="2759"/>
    <x v="13"/>
    <s v="Expense"/>
    <s v="Total"/>
    <x v="0"/>
    <x v="140"/>
    <x v="140"/>
    <m/>
    <n v="122738"/>
    <m/>
  </r>
  <r>
    <n v="2760"/>
    <x v="13"/>
    <s v="Expense"/>
    <s v="Line Item"/>
    <x v="0"/>
    <x v="141"/>
    <x v="141"/>
    <m/>
    <n v="-341.55529166595079"/>
    <m/>
  </r>
  <r>
    <n v="2761"/>
    <x v="13"/>
    <s v="Non-Reimbursable"/>
    <s v="Line Item"/>
    <x v="0"/>
    <x v="142"/>
    <x v="142"/>
    <m/>
    <n v="0"/>
    <m/>
  </r>
  <r>
    <n v="2762"/>
    <x v="13"/>
    <s v="Non-Reimbursable"/>
    <s v="Line Item"/>
    <x v="0"/>
    <x v="143"/>
    <x v="143"/>
    <m/>
    <m/>
    <m/>
  </r>
  <r>
    <n v="2763"/>
    <x v="13"/>
    <s v="Non-Reimbursable"/>
    <s v="Line Item"/>
    <x v="0"/>
    <x v="144"/>
    <x v="144"/>
    <m/>
    <m/>
    <m/>
  </r>
  <r>
    <n v="2764"/>
    <x v="13"/>
    <s v="Non-Reimbursable"/>
    <s v="Line Item"/>
    <x v="0"/>
    <x v="145"/>
    <x v="145"/>
    <m/>
    <m/>
    <m/>
  </r>
  <r>
    <n v="2765"/>
    <x v="13"/>
    <s v="Non-Reimbursable"/>
    <s v="Line Item"/>
    <x v="0"/>
    <x v="146"/>
    <x v="146"/>
    <m/>
    <m/>
    <m/>
  </r>
  <r>
    <n v="2766"/>
    <x v="13"/>
    <s v="Non-Reimbursable"/>
    <s v="Line Item"/>
    <x v="0"/>
    <x v="147"/>
    <x v="147"/>
    <m/>
    <m/>
    <m/>
  </r>
  <r>
    <n v="2767"/>
    <x v="13"/>
    <s v="Non-Reimbursable"/>
    <s v="Line Item"/>
    <x v="0"/>
    <x v="148"/>
    <x v="148"/>
    <m/>
    <m/>
    <m/>
  </r>
  <r>
    <n v="2768"/>
    <x v="13"/>
    <s v="Non-Reimbursable"/>
    <s v="Total"/>
    <x v="0"/>
    <x v="149"/>
    <x v="149"/>
    <m/>
    <m/>
    <m/>
  </r>
  <r>
    <n v="2769"/>
    <x v="13"/>
    <s v="Non-Reimbursable"/>
    <s v="Total"/>
    <x v="0"/>
    <x v="150"/>
    <x v="150"/>
    <m/>
    <m/>
    <m/>
  </r>
  <r>
    <n v="2770"/>
    <x v="13"/>
    <s v="Non-Reimbursable"/>
    <s v="Line Item"/>
    <x v="0"/>
    <x v="151"/>
    <x v="151"/>
    <m/>
    <m/>
    <m/>
  </r>
  <r>
    <n v="2771"/>
    <x v="13"/>
    <s v="Non-Reimbursable"/>
    <s v="Line Item"/>
    <x v="0"/>
    <x v="152"/>
    <x v="152"/>
    <m/>
    <m/>
    <m/>
  </r>
  <r>
    <n v="2772"/>
    <x v="13"/>
    <s v="Non-Reimbursable"/>
    <s v="Line Item"/>
    <x v="0"/>
    <x v="153"/>
    <x v="153"/>
    <m/>
    <m/>
    <m/>
  </r>
  <r>
    <n v="2773"/>
    <x v="13"/>
    <s v="Revenue"/>
    <s v="Line Item"/>
    <x v="0"/>
    <x v="0"/>
    <x v="0"/>
    <m/>
    <m/>
    <m/>
  </r>
  <r>
    <n v="2774"/>
    <x v="13"/>
    <s v="Revenue"/>
    <s v="Line Item"/>
    <x v="0"/>
    <x v="1"/>
    <x v="1"/>
    <m/>
    <m/>
    <m/>
  </r>
  <r>
    <n v="2775"/>
    <x v="13"/>
    <s v="Revenue"/>
    <s v="Line Item"/>
    <x v="0"/>
    <x v="2"/>
    <x v="2"/>
    <m/>
    <m/>
    <m/>
  </r>
  <r>
    <n v="2776"/>
    <x v="13"/>
    <s v="Revenue"/>
    <s v="Total"/>
    <x v="0"/>
    <x v="3"/>
    <x v="3"/>
    <m/>
    <n v="0"/>
    <m/>
  </r>
  <r>
    <n v="2777"/>
    <x v="13"/>
    <s v="Revenue"/>
    <s v="Line Item"/>
    <x v="0"/>
    <x v="4"/>
    <x v="4"/>
    <m/>
    <m/>
    <m/>
  </r>
  <r>
    <n v="2778"/>
    <x v="13"/>
    <s v="Revenue"/>
    <s v="Line Item"/>
    <x v="0"/>
    <x v="5"/>
    <x v="5"/>
    <m/>
    <m/>
    <m/>
  </r>
  <r>
    <n v="2779"/>
    <x v="13"/>
    <s v="Revenue"/>
    <s v="Total"/>
    <x v="0"/>
    <x v="6"/>
    <x v="6"/>
    <m/>
    <n v="0"/>
    <m/>
  </r>
  <r>
    <n v="2780"/>
    <x v="13"/>
    <s v="Revenue"/>
    <s v="Line Item"/>
    <x v="0"/>
    <x v="7"/>
    <x v="7"/>
    <m/>
    <m/>
    <m/>
  </r>
  <r>
    <n v="2781"/>
    <x v="13"/>
    <s v="Revenue"/>
    <s v="Line Item"/>
    <x v="0"/>
    <x v="8"/>
    <x v="8"/>
    <m/>
    <m/>
    <m/>
  </r>
  <r>
    <n v="2782"/>
    <x v="13"/>
    <s v="Revenue"/>
    <s v="Line Item"/>
    <x v="0"/>
    <x v="9"/>
    <x v="9"/>
    <m/>
    <m/>
    <m/>
  </r>
  <r>
    <n v="2783"/>
    <x v="13"/>
    <s v="Revenue"/>
    <s v="Line Item"/>
    <x v="0"/>
    <x v="10"/>
    <x v="10"/>
    <m/>
    <n v="128580"/>
    <m/>
  </r>
  <r>
    <n v="2784"/>
    <x v="13"/>
    <s v="Revenue"/>
    <s v="Line Item"/>
    <x v="0"/>
    <x v="11"/>
    <x v="11"/>
    <m/>
    <m/>
    <m/>
  </r>
  <r>
    <n v="2785"/>
    <x v="13"/>
    <s v="Revenue"/>
    <s v="Line Item"/>
    <x v="0"/>
    <x v="12"/>
    <x v="12"/>
    <m/>
    <m/>
    <m/>
  </r>
  <r>
    <n v="2786"/>
    <x v="13"/>
    <s v="Revenue"/>
    <s v="Line Item"/>
    <x v="0"/>
    <x v="13"/>
    <x v="13"/>
    <m/>
    <m/>
    <m/>
  </r>
  <r>
    <n v="2787"/>
    <x v="13"/>
    <s v="Revenue"/>
    <s v="Line Item"/>
    <x v="0"/>
    <x v="14"/>
    <x v="14"/>
    <m/>
    <m/>
    <m/>
  </r>
  <r>
    <n v="2788"/>
    <x v="13"/>
    <s v="Revenue"/>
    <s v="Line Item"/>
    <x v="0"/>
    <x v="15"/>
    <x v="15"/>
    <m/>
    <m/>
    <m/>
  </r>
  <r>
    <n v="2789"/>
    <x v="13"/>
    <s v="Revenue"/>
    <s v="Line Item"/>
    <x v="0"/>
    <x v="16"/>
    <x v="16"/>
    <m/>
    <m/>
    <m/>
  </r>
  <r>
    <n v="2790"/>
    <x v="13"/>
    <s v="Revenue"/>
    <s v="Line Item"/>
    <x v="0"/>
    <x v="17"/>
    <x v="17"/>
    <m/>
    <m/>
    <m/>
  </r>
  <r>
    <n v="2791"/>
    <x v="13"/>
    <s v="Revenue"/>
    <s v="Line Item"/>
    <x v="0"/>
    <x v="18"/>
    <x v="18"/>
    <m/>
    <m/>
    <m/>
  </r>
  <r>
    <n v="2792"/>
    <x v="13"/>
    <s v="Revenue"/>
    <s v="Line Item"/>
    <x v="0"/>
    <x v="19"/>
    <x v="19"/>
    <m/>
    <m/>
    <m/>
  </r>
  <r>
    <n v="2793"/>
    <x v="13"/>
    <s v="Revenue"/>
    <s v="Line Item"/>
    <x v="0"/>
    <x v="20"/>
    <x v="20"/>
    <m/>
    <m/>
    <m/>
  </r>
  <r>
    <n v="2794"/>
    <x v="13"/>
    <s v="Revenue"/>
    <s v="Line Item"/>
    <x v="0"/>
    <x v="21"/>
    <x v="21"/>
    <m/>
    <m/>
    <m/>
  </r>
  <r>
    <n v="2795"/>
    <x v="13"/>
    <s v="Revenue"/>
    <s v="Line Item"/>
    <x v="0"/>
    <x v="22"/>
    <x v="22"/>
    <m/>
    <m/>
    <m/>
  </r>
  <r>
    <n v="2796"/>
    <x v="13"/>
    <s v="Revenue"/>
    <s v="Line Item"/>
    <x v="0"/>
    <x v="23"/>
    <x v="23"/>
    <m/>
    <m/>
    <m/>
  </r>
  <r>
    <n v="2797"/>
    <x v="13"/>
    <s v="Revenue"/>
    <s v="Line Item"/>
    <x v="0"/>
    <x v="24"/>
    <x v="24"/>
    <m/>
    <m/>
    <m/>
  </r>
  <r>
    <n v="2798"/>
    <x v="13"/>
    <s v="Revenue"/>
    <s v="Line Item"/>
    <x v="0"/>
    <x v="25"/>
    <x v="25"/>
    <m/>
    <m/>
    <m/>
  </r>
  <r>
    <n v="2799"/>
    <x v="13"/>
    <s v="Revenue"/>
    <s v="Line Item"/>
    <x v="0"/>
    <x v="26"/>
    <x v="26"/>
    <m/>
    <m/>
    <m/>
  </r>
  <r>
    <n v="2800"/>
    <x v="13"/>
    <s v="Revenue"/>
    <s v="Line Item"/>
    <x v="0"/>
    <x v="27"/>
    <x v="27"/>
    <m/>
    <m/>
    <m/>
  </r>
  <r>
    <n v="2801"/>
    <x v="13"/>
    <s v="Revenue"/>
    <s v="Line Item"/>
    <x v="0"/>
    <x v="28"/>
    <x v="28"/>
    <m/>
    <n v="2177"/>
    <m/>
  </r>
  <r>
    <n v="2802"/>
    <x v="13"/>
    <s v="Revenue"/>
    <s v="Line Item"/>
    <x v="0"/>
    <x v="29"/>
    <x v="29"/>
    <m/>
    <m/>
    <m/>
  </r>
  <r>
    <n v="2803"/>
    <x v="13"/>
    <s v="Revenue"/>
    <s v="Line Item"/>
    <x v="0"/>
    <x v="30"/>
    <x v="30"/>
    <m/>
    <m/>
    <m/>
  </r>
  <r>
    <n v="2804"/>
    <x v="13"/>
    <s v="Revenue"/>
    <s v="Line Item"/>
    <x v="0"/>
    <x v="31"/>
    <x v="31"/>
    <m/>
    <m/>
    <m/>
  </r>
  <r>
    <n v="2805"/>
    <x v="13"/>
    <s v="Revenue"/>
    <s v="Line Item"/>
    <x v="0"/>
    <x v="32"/>
    <x v="32"/>
    <m/>
    <m/>
    <m/>
  </r>
  <r>
    <n v="2806"/>
    <x v="13"/>
    <s v="Revenue"/>
    <s v="Line Item"/>
    <x v="0"/>
    <x v="33"/>
    <x v="33"/>
    <m/>
    <m/>
    <m/>
  </r>
  <r>
    <n v="2807"/>
    <x v="13"/>
    <s v="Revenue"/>
    <s v="Line Item"/>
    <x v="0"/>
    <x v="34"/>
    <x v="34"/>
    <m/>
    <m/>
    <m/>
  </r>
  <r>
    <n v="2808"/>
    <x v="13"/>
    <s v="Revenue"/>
    <s v="Line Item"/>
    <x v="0"/>
    <x v="35"/>
    <x v="35"/>
    <m/>
    <m/>
    <m/>
  </r>
  <r>
    <n v="2809"/>
    <x v="13"/>
    <s v="Revenue"/>
    <s v="Line Item"/>
    <x v="0"/>
    <x v="36"/>
    <x v="36"/>
    <m/>
    <m/>
    <m/>
  </r>
  <r>
    <n v="2810"/>
    <x v="13"/>
    <s v="Revenue"/>
    <s v="Line Item"/>
    <x v="0"/>
    <x v="37"/>
    <x v="37"/>
    <m/>
    <m/>
    <m/>
  </r>
  <r>
    <n v="2811"/>
    <x v="13"/>
    <s v="Revenue"/>
    <s v="Line Item"/>
    <x v="0"/>
    <x v="38"/>
    <x v="38"/>
    <m/>
    <m/>
    <m/>
  </r>
  <r>
    <n v="2812"/>
    <x v="13"/>
    <s v="Revenue"/>
    <s v="Line Item"/>
    <x v="0"/>
    <x v="39"/>
    <x v="39"/>
    <m/>
    <m/>
    <m/>
  </r>
  <r>
    <n v="2813"/>
    <x v="13"/>
    <s v="Revenue"/>
    <s v="Line Item"/>
    <x v="0"/>
    <x v="40"/>
    <x v="40"/>
    <m/>
    <m/>
    <m/>
  </r>
  <r>
    <n v="2814"/>
    <x v="13"/>
    <s v="Revenue"/>
    <s v="Line Item"/>
    <x v="0"/>
    <x v="41"/>
    <x v="41"/>
    <m/>
    <m/>
    <m/>
  </r>
  <r>
    <n v="2815"/>
    <x v="13"/>
    <s v="Revenue"/>
    <s v="Total"/>
    <x v="0"/>
    <x v="42"/>
    <x v="42"/>
    <m/>
    <n v="130757"/>
    <m/>
  </r>
  <r>
    <n v="2816"/>
    <x v="13"/>
    <s v="Revenue"/>
    <s v="Line Item"/>
    <x v="0"/>
    <x v="43"/>
    <x v="43"/>
    <m/>
    <m/>
    <m/>
  </r>
  <r>
    <n v="2817"/>
    <x v="13"/>
    <s v="Revenue"/>
    <s v="Line Item"/>
    <x v="0"/>
    <x v="44"/>
    <x v="44"/>
    <m/>
    <m/>
    <m/>
  </r>
  <r>
    <n v="2818"/>
    <x v="13"/>
    <s v="Revenue"/>
    <s v="Line Item"/>
    <x v="0"/>
    <x v="45"/>
    <x v="45"/>
    <m/>
    <m/>
    <m/>
  </r>
  <r>
    <n v="2819"/>
    <x v="13"/>
    <s v="Revenue"/>
    <s v="Line Item"/>
    <x v="0"/>
    <x v="46"/>
    <x v="46"/>
    <m/>
    <m/>
    <m/>
  </r>
  <r>
    <n v="2820"/>
    <x v="13"/>
    <s v="Revenue"/>
    <s v="Line Item"/>
    <x v="0"/>
    <x v="47"/>
    <x v="47"/>
    <m/>
    <m/>
    <m/>
  </r>
  <r>
    <n v="2821"/>
    <x v="13"/>
    <s v="Revenue"/>
    <s v="Line Item"/>
    <x v="0"/>
    <x v="48"/>
    <x v="48"/>
    <m/>
    <m/>
    <m/>
  </r>
  <r>
    <n v="2822"/>
    <x v="13"/>
    <s v="Revenue"/>
    <s v="Line Item"/>
    <x v="0"/>
    <x v="49"/>
    <x v="49"/>
    <m/>
    <m/>
    <m/>
  </r>
  <r>
    <n v="2823"/>
    <x v="13"/>
    <s v="Revenue"/>
    <s v="Line Item"/>
    <x v="0"/>
    <x v="50"/>
    <x v="50"/>
    <m/>
    <m/>
    <m/>
  </r>
  <r>
    <n v="2824"/>
    <x v="13"/>
    <s v="Revenue"/>
    <s v="Line Item"/>
    <x v="0"/>
    <x v="51"/>
    <x v="51"/>
    <m/>
    <m/>
    <m/>
  </r>
  <r>
    <n v="2825"/>
    <x v="13"/>
    <s v="Revenue"/>
    <s v="Total"/>
    <x v="0"/>
    <x v="52"/>
    <x v="52"/>
    <m/>
    <n v="130757"/>
    <m/>
  </r>
  <r>
    <n v="2826"/>
    <x v="13"/>
    <s v="Salary Expense"/>
    <s v="Line Item"/>
    <x v="1"/>
    <x v="53"/>
    <x v="53"/>
    <n v="0.09"/>
    <n v="5850.16"/>
    <n v="65001.777777777781"/>
  </r>
  <r>
    <n v="2827"/>
    <x v="13"/>
    <s v="Salary Expense"/>
    <s v="Line Item"/>
    <x v="1"/>
    <x v="54"/>
    <x v="54"/>
    <m/>
    <m/>
    <m/>
  </r>
  <r>
    <n v="2828"/>
    <x v="13"/>
    <s v="Salary Expense"/>
    <s v="Line Item"/>
    <x v="1"/>
    <x v="55"/>
    <x v="55"/>
    <m/>
    <m/>
    <m/>
  </r>
  <r>
    <n v="2829"/>
    <x v="13"/>
    <s v="Salary Expense"/>
    <s v="Line Item"/>
    <x v="1"/>
    <x v="56"/>
    <x v="56"/>
    <n v="0.47"/>
    <n v="25384.65"/>
    <n v="54009.893617021284"/>
  </r>
  <r>
    <n v="2830"/>
    <x v="13"/>
    <s v="Salary Expense"/>
    <s v="Line Item"/>
    <x v="2"/>
    <x v="57"/>
    <x v="57"/>
    <m/>
    <m/>
    <m/>
  </r>
  <r>
    <n v="2831"/>
    <x v="13"/>
    <s v="Salary Expense"/>
    <s v="Line Item"/>
    <x v="2"/>
    <x v="58"/>
    <x v="58"/>
    <m/>
    <m/>
    <m/>
  </r>
  <r>
    <n v="2832"/>
    <x v="13"/>
    <s v="Salary Expense"/>
    <s v="Line Item"/>
    <x v="2"/>
    <x v="59"/>
    <x v="59"/>
    <m/>
    <m/>
    <m/>
  </r>
  <r>
    <n v="2833"/>
    <x v="13"/>
    <s v="Salary Expense"/>
    <s v="Line Item"/>
    <x v="2"/>
    <x v="60"/>
    <x v="60"/>
    <m/>
    <m/>
    <m/>
  </r>
  <r>
    <n v="2834"/>
    <x v="13"/>
    <s v="Salary Expense"/>
    <s v="Line Item"/>
    <x v="2"/>
    <x v="61"/>
    <x v="61"/>
    <m/>
    <m/>
    <m/>
  </r>
  <r>
    <n v="2835"/>
    <x v="13"/>
    <s v="Salary Expense"/>
    <s v="Line Item"/>
    <x v="2"/>
    <x v="62"/>
    <x v="62"/>
    <m/>
    <m/>
    <m/>
  </r>
  <r>
    <n v="2836"/>
    <x v="13"/>
    <s v="Salary Expense"/>
    <s v="Line Item"/>
    <x v="2"/>
    <x v="63"/>
    <x v="63"/>
    <m/>
    <m/>
    <m/>
  </r>
  <r>
    <n v="2837"/>
    <x v="13"/>
    <s v="Salary Expense"/>
    <s v="Line Item"/>
    <x v="2"/>
    <x v="64"/>
    <x v="64"/>
    <m/>
    <m/>
    <m/>
  </r>
  <r>
    <n v="2838"/>
    <x v="13"/>
    <s v="Salary Expense"/>
    <s v="Line Item"/>
    <x v="2"/>
    <x v="65"/>
    <x v="65"/>
    <m/>
    <m/>
    <m/>
  </r>
  <r>
    <n v="2839"/>
    <x v="13"/>
    <s v="Salary Expense"/>
    <s v="Line Item"/>
    <x v="2"/>
    <x v="66"/>
    <x v="66"/>
    <m/>
    <m/>
    <m/>
  </r>
  <r>
    <n v="2840"/>
    <x v="13"/>
    <s v="Salary Expense"/>
    <s v="Line Item"/>
    <x v="2"/>
    <x v="67"/>
    <x v="67"/>
    <m/>
    <m/>
    <m/>
  </r>
  <r>
    <n v="2841"/>
    <x v="13"/>
    <s v="Salary Expense"/>
    <s v="Line Item"/>
    <x v="2"/>
    <x v="68"/>
    <x v="68"/>
    <m/>
    <m/>
    <m/>
  </r>
  <r>
    <n v="2842"/>
    <x v="13"/>
    <s v="Salary Expense"/>
    <s v="Line Item"/>
    <x v="2"/>
    <x v="69"/>
    <x v="69"/>
    <m/>
    <m/>
    <m/>
  </r>
  <r>
    <n v="2843"/>
    <x v="13"/>
    <s v="Salary Expense"/>
    <s v="Line Item"/>
    <x v="2"/>
    <x v="70"/>
    <x v="70"/>
    <m/>
    <m/>
    <m/>
  </r>
  <r>
    <n v="2844"/>
    <x v="13"/>
    <s v="Salary Expense"/>
    <s v="Line Item"/>
    <x v="2"/>
    <x v="71"/>
    <x v="71"/>
    <m/>
    <m/>
    <m/>
  </r>
  <r>
    <n v="2845"/>
    <x v="13"/>
    <s v="Salary Expense"/>
    <s v="Line Item"/>
    <x v="2"/>
    <x v="72"/>
    <x v="72"/>
    <m/>
    <m/>
    <m/>
  </r>
  <r>
    <n v="2846"/>
    <x v="13"/>
    <s v="Salary Expense"/>
    <s v="Line Item"/>
    <x v="2"/>
    <x v="73"/>
    <x v="73"/>
    <m/>
    <m/>
    <m/>
  </r>
  <r>
    <n v="2847"/>
    <x v="13"/>
    <s v="Salary Expense"/>
    <s v="Line Item"/>
    <x v="2"/>
    <x v="74"/>
    <x v="74"/>
    <m/>
    <n v="0"/>
    <m/>
  </r>
  <r>
    <n v="2848"/>
    <x v="13"/>
    <s v="Salary Expense"/>
    <s v="Line Item"/>
    <x v="2"/>
    <x v="75"/>
    <x v="75"/>
    <m/>
    <m/>
    <m/>
  </r>
  <r>
    <n v="2849"/>
    <x v="13"/>
    <s v="Salary Expense"/>
    <s v="Line Item"/>
    <x v="2"/>
    <x v="76"/>
    <x v="76"/>
    <m/>
    <m/>
    <m/>
  </r>
  <r>
    <n v="2850"/>
    <x v="13"/>
    <s v="Salary Expense"/>
    <s v="Line Item"/>
    <x v="2"/>
    <x v="77"/>
    <x v="77"/>
    <m/>
    <m/>
    <m/>
  </r>
  <r>
    <n v="2851"/>
    <x v="13"/>
    <s v="Salary Expense"/>
    <s v="Line Item"/>
    <x v="2"/>
    <x v="78"/>
    <x v="78"/>
    <m/>
    <m/>
    <m/>
  </r>
  <r>
    <n v="2852"/>
    <x v="13"/>
    <s v="Salary Expense"/>
    <s v="Line Item"/>
    <x v="2"/>
    <x v="79"/>
    <x v="79"/>
    <m/>
    <m/>
    <m/>
  </r>
  <r>
    <n v="2853"/>
    <x v="13"/>
    <s v="Salary Expense"/>
    <s v="Line Item"/>
    <x v="2"/>
    <x v="80"/>
    <x v="80"/>
    <m/>
    <m/>
    <m/>
  </r>
  <r>
    <n v="2854"/>
    <x v="13"/>
    <s v="Salary Expense"/>
    <s v="Line Item"/>
    <x v="2"/>
    <x v="81"/>
    <x v="81"/>
    <m/>
    <m/>
    <m/>
  </r>
  <r>
    <n v="2855"/>
    <x v="13"/>
    <s v="Salary Expense"/>
    <s v="Line Item"/>
    <x v="2"/>
    <x v="82"/>
    <x v="82"/>
    <n v="1.46"/>
    <n v="51973.64"/>
    <n v="35598.383561643837"/>
  </r>
  <r>
    <n v="2856"/>
    <x v="13"/>
    <s v="Salary Expense"/>
    <s v="Line Item"/>
    <x v="2"/>
    <x v="83"/>
    <x v="83"/>
    <m/>
    <m/>
    <m/>
  </r>
  <r>
    <n v="2857"/>
    <x v="13"/>
    <s v="Salary Expense"/>
    <s v="Line Item"/>
    <x v="2"/>
    <x v="84"/>
    <x v="84"/>
    <m/>
    <m/>
    <m/>
  </r>
  <r>
    <n v="2858"/>
    <x v="13"/>
    <s v="Salary Expense"/>
    <s v="Line Item"/>
    <x v="2"/>
    <x v="85"/>
    <x v="85"/>
    <m/>
    <m/>
    <m/>
  </r>
  <r>
    <n v="2859"/>
    <x v="13"/>
    <s v="Salary Expense"/>
    <s v="Line Item"/>
    <x v="2"/>
    <x v="86"/>
    <x v="86"/>
    <n v="0.11"/>
    <n v="2761.7"/>
    <n v="25106.363636363636"/>
  </r>
  <r>
    <n v="2860"/>
    <x v="13"/>
    <s v="Salary Expense"/>
    <s v="Line Item"/>
    <x v="3"/>
    <x v="87"/>
    <x v="87"/>
    <m/>
    <m/>
    <m/>
  </r>
  <r>
    <n v="2861"/>
    <x v="13"/>
    <s v="Salary Expense"/>
    <s v="Line Item"/>
    <x v="3"/>
    <x v="88"/>
    <x v="88"/>
    <m/>
    <m/>
    <m/>
  </r>
  <r>
    <n v="2862"/>
    <x v="13"/>
    <s v="Salary Expense"/>
    <s v="Line Item"/>
    <x v="3"/>
    <x v="89"/>
    <x v="89"/>
    <m/>
    <m/>
    <m/>
  </r>
  <r>
    <n v="2863"/>
    <x v="13"/>
    <s v="Salary Expense"/>
    <s v="Line Item"/>
    <x v="0"/>
    <x v="90"/>
    <x v="90"/>
    <s v="XXXXXX"/>
    <m/>
    <m/>
  </r>
  <r>
    <n v="2864"/>
    <x v="13"/>
    <s v="Salary Expense"/>
    <s v="Total"/>
    <x v="0"/>
    <x v="91"/>
    <x v="91"/>
    <n v="2.13"/>
    <n v="85970.15"/>
    <n v="40361.572769953054"/>
  </r>
  <r>
    <n v="2865"/>
    <x v="13"/>
    <s v="Expense"/>
    <s v="Total"/>
    <x v="0"/>
    <x v="92"/>
    <x v="92"/>
    <m/>
    <n v="85970.15"/>
    <m/>
  </r>
  <r>
    <n v="2866"/>
    <x v="13"/>
    <s v="Expense"/>
    <s v="Line Item"/>
    <x v="0"/>
    <x v="93"/>
    <x v="93"/>
    <m/>
    <m/>
    <m/>
  </r>
  <r>
    <n v="2867"/>
    <x v="13"/>
    <s v="Expense"/>
    <s v="Line Item"/>
    <x v="0"/>
    <x v="94"/>
    <x v="94"/>
    <m/>
    <m/>
    <m/>
  </r>
  <r>
    <n v="2868"/>
    <x v="13"/>
    <s v="Expense"/>
    <s v="Line Item"/>
    <x v="0"/>
    <x v="95"/>
    <x v="95"/>
    <m/>
    <m/>
    <m/>
  </r>
  <r>
    <n v="2869"/>
    <x v="13"/>
    <s v="Expense"/>
    <s v="Line Item"/>
    <x v="0"/>
    <x v="96"/>
    <x v="96"/>
    <m/>
    <m/>
    <m/>
  </r>
  <r>
    <n v="2870"/>
    <x v="13"/>
    <s v="Expense"/>
    <s v="Total"/>
    <x v="0"/>
    <x v="97"/>
    <x v="97"/>
    <m/>
    <n v="0"/>
    <m/>
  </r>
  <r>
    <n v="2871"/>
    <x v="13"/>
    <s v="Expense"/>
    <s v="Line Item"/>
    <x v="0"/>
    <x v="98"/>
    <x v="98"/>
    <m/>
    <m/>
    <m/>
  </r>
  <r>
    <n v="2872"/>
    <x v="13"/>
    <s v="Expense"/>
    <s v="Total"/>
    <x v="0"/>
    <x v="99"/>
    <x v="99"/>
    <m/>
    <n v="85970.15"/>
    <m/>
  </r>
  <r>
    <n v="2873"/>
    <x v="13"/>
    <s v="Expense"/>
    <s v="Line Item"/>
    <x v="0"/>
    <x v="100"/>
    <x v="100"/>
    <m/>
    <n v="7323"/>
    <m/>
  </r>
  <r>
    <n v="2874"/>
    <x v="13"/>
    <s v="Expense"/>
    <s v="Line Item"/>
    <x v="0"/>
    <x v="101"/>
    <x v="101"/>
    <m/>
    <n v="9435"/>
    <m/>
  </r>
  <r>
    <n v="2875"/>
    <x v="13"/>
    <s v="Expense"/>
    <s v="Line Item"/>
    <x v="0"/>
    <x v="102"/>
    <x v="102"/>
    <m/>
    <m/>
    <m/>
  </r>
  <r>
    <n v="2876"/>
    <x v="13"/>
    <s v="Expense"/>
    <s v="Total"/>
    <x v="0"/>
    <x v="103"/>
    <x v="103"/>
    <m/>
    <n v="102728.15"/>
    <m/>
  </r>
  <r>
    <n v="2877"/>
    <x v="13"/>
    <s v="Expense"/>
    <s v="Line Item"/>
    <x v="0"/>
    <x v="104"/>
    <x v="104"/>
    <m/>
    <n v="1635"/>
    <m/>
  </r>
  <r>
    <n v="2878"/>
    <x v="13"/>
    <s v="Expense"/>
    <s v="Line Item"/>
    <x v="0"/>
    <x v="105"/>
    <x v="105"/>
    <m/>
    <m/>
    <m/>
  </r>
  <r>
    <n v="2879"/>
    <x v="13"/>
    <s v="Expense"/>
    <s v="Line Item"/>
    <x v="0"/>
    <x v="106"/>
    <x v="106"/>
    <m/>
    <n v="154"/>
    <m/>
  </r>
  <r>
    <n v="2880"/>
    <x v="13"/>
    <s v="Expense"/>
    <s v="Line Item"/>
    <x v="0"/>
    <x v="107"/>
    <x v="107"/>
    <m/>
    <n v="174"/>
    <m/>
  </r>
  <r>
    <n v="2881"/>
    <x v="13"/>
    <s v="Expense"/>
    <s v="Total"/>
    <x v="0"/>
    <x v="108"/>
    <x v="108"/>
    <m/>
    <n v="1963"/>
    <m/>
  </r>
  <r>
    <n v="2882"/>
    <x v="13"/>
    <s v="Expense"/>
    <s v="Line Item"/>
    <x v="0"/>
    <x v="109"/>
    <x v="109"/>
    <m/>
    <n v="6455"/>
    <m/>
  </r>
  <r>
    <n v="2883"/>
    <x v="13"/>
    <s v="Expense"/>
    <s v="Line Item"/>
    <x v="0"/>
    <x v="110"/>
    <x v="110"/>
    <m/>
    <m/>
    <m/>
  </r>
  <r>
    <n v="2884"/>
    <x v="13"/>
    <s v="Expense"/>
    <s v="Line Item"/>
    <x v="0"/>
    <x v="111"/>
    <x v="111"/>
    <m/>
    <m/>
    <m/>
  </r>
  <r>
    <n v="2885"/>
    <x v="13"/>
    <s v="Expense"/>
    <s v="Line Item"/>
    <x v="0"/>
    <x v="112"/>
    <x v="112"/>
    <m/>
    <m/>
    <m/>
  </r>
  <r>
    <n v="2886"/>
    <x v="13"/>
    <s v="Expense"/>
    <s v="Line Item"/>
    <x v="0"/>
    <x v="113"/>
    <x v="113"/>
    <m/>
    <n v="400"/>
    <m/>
  </r>
  <r>
    <n v="2887"/>
    <x v="13"/>
    <s v="Expense"/>
    <s v="Line Item"/>
    <x v="0"/>
    <x v="114"/>
    <x v="114"/>
    <m/>
    <n v="640"/>
    <m/>
  </r>
  <r>
    <n v="2888"/>
    <x v="13"/>
    <s v="Expense"/>
    <s v="Line Item"/>
    <x v="0"/>
    <x v="115"/>
    <x v="115"/>
    <m/>
    <n v="2422"/>
    <m/>
  </r>
  <r>
    <n v="2889"/>
    <x v="13"/>
    <s v="Expense"/>
    <s v="Line Item"/>
    <x v="0"/>
    <x v="116"/>
    <x v="116"/>
    <m/>
    <n v="201"/>
    <m/>
  </r>
  <r>
    <n v="2890"/>
    <x v="13"/>
    <s v="Expense"/>
    <s v="Line Item"/>
    <x v="0"/>
    <x v="117"/>
    <x v="117"/>
    <m/>
    <m/>
    <m/>
  </r>
  <r>
    <n v="2891"/>
    <x v="13"/>
    <s v="Expense"/>
    <s v="Line Item"/>
    <x v="0"/>
    <x v="118"/>
    <x v="118"/>
    <m/>
    <m/>
    <m/>
  </r>
  <r>
    <n v="2892"/>
    <x v="13"/>
    <s v="Expense"/>
    <s v="Line Item"/>
    <x v="0"/>
    <x v="119"/>
    <x v="119"/>
    <m/>
    <m/>
    <m/>
  </r>
  <r>
    <n v="2893"/>
    <x v="13"/>
    <s v="Expense"/>
    <s v="Line Item"/>
    <x v="0"/>
    <x v="120"/>
    <x v="120"/>
    <m/>
    <n v="115"/>
    <m/>
  </r>
  <r>
    <n v="2894"/>
    <x v="13"/>
    <s v="Expense"/>
    <s v="Line Item"/>
    <x v="0"/>
    <x v="121"/>
    <x v="121"/>
    <m/>
    <m/>
    <m/>
  </r>
  <r>
    <n v="2895"/>
    <x v="13"/>
    <s v="Expense"/>
    <s v="Line Item"/>
    <x v="0"/>
    <x v="122"/>
    <x v="122"/>
    <m/>
    <m/>
    <m/>
  </r>
  <r>
    <n v="2896"/>
    <x v="13"/>
    <s v="Expense"/>
    <s v="Line Item"/>
    <x v="0"/>
    <x v="123"/>
    <x v="123"/>
    <m/>
    <m/>
    <m/>
  </r>
  <r>
    <n v="2897"/>
    <x v="13"/>
    <s v="Expense"/>
    <s v="Line Item"/>
    <x v="0"/>
    <x v="124"/>
    <x v="124"/>
    <m/>
    <n v="235"/>
    <m/>
  </r>
  <r>
    <n v="2898"/>
    <x v="13"/>
    <s v="Expense"/>
    <s v="Line Item"/>
    <x v="0"/>
    <x v="125"/>
    <x v="125"/>
    <m/>
    <m/>
    <m/>
  </r>
  <r>
    <n v="2899"/>
    <x v="13"/>
    <s v="Expense"/>
    <s v="Line Item"/>
    <x v="0"/>
    <x v="126"/>
    <x v="126"/>
    <m/>
    <m/>
    <m/>
  </r>
  <r>
    <n v="2900"/>
    <x v="13"/>
    <s v="Expense"/>
    <s v="Total"/>
    <x v="0"/>
    <x v="127"/>
    <x v="127"/>
    <m/>
    <n v="10468"/>
    <m/>
  </r>
  <r>
    <n v="2901"/>
    <x v="13"/>
    <s v="Expense"/>
    <s v="Line Item"/>
    <x v="0"/>
    <x v="128"/>
    <x v="128"/>
    <m/>
    <m/>
    <m/>
  </r>
  <r>
    <n v="2902"/>
    <x v="13"/>
    <s v="Expense"/>
    <s v="Line Item"/>
    <x v="0"/>
    <x v="129"/>
    <x v="129"/>
    <m/>
    <n v="334"/>
    <m/>
  </r>
  <r>
    <n v="2903"/>
    <x v="13"/>
    <s v="Expense"/>
    <s v="Line Item"/>
    <x v="0"/>
    <x v="130"/>
    <x v="130"/>
    <m/>
    <m/>
    <m/>
  </r>
  <r>
    <n v="2904"/>
    <x v="13"/>
    <s v="Expense"/>
    <s v="Line Item"/>
    <x v="0"/>
    <x v="131"/>
    <x v="131"/>
    <m/>
    <n v="1050"/>
    <m/>
  </r>
  <r>
    <n v="2905"/>
    <x v="13"/>
    <s v="Expense"/>
    <s v="Line Item"/>
    <x v="0"/>
    <x v="132"/>
    <x v="132"/>
    <m/>
    <m/>
    <m/>
  </r>
  <r>
    <n v="2906"/>
    <x v="13"/>
    <s v="Expense"/>
    <s v="Line Item"/>
    <x v="0"/>
    <x v="133"/>
    <x v="133"/>
    <m/>
    <m/>
    <m/>
  </r>
  <r>
    <n v="2907"/>
    <x v="13"/>
    <s v="Expense"/>
    <s v="Total"/>
    <x v="0"/>
    <x v="134"/>
    <x v="134"/>
    <m/>
    <n v="1384"/>
    <m/>
  </r>
  <r>
    <n v="2908"/>
    <x v="13"/>
    <s v="Expense"/>
    <s v="Line Item"/>
    <x v="0"/>
    <x v="135"/>
    <x v="135"/>
    <m/>
    <n v="14740.880710666841"/>
    <m/>
  </r>
  <r>
    <n v="2909"/>
    <x v="13"/>
    <s v="Expense"/>
    <s v="Total"/>
    <x v="0"/>
    <x v="136"/>
    <x v="136"/>
    <m/>
    <n v="131284.03071066685"/>
    <m/>
  </r>
  <r>
    <n v="2910"/>
    <x v="13"/>
    <s v="Expense"/>
    <s v="Line Item"/>
    <x v="0"/>
    <x v="137"/>
    <x v="137"/>
    <m/>
    <m/>
    <m/>
  </r>
  <r>
    <n v="2911"/>
    <x v="13"/>
    <s v="Expense"/>
    <s v="Line Item"/>
    <x v="0"/>
    <x v="138"/>
    <x v="138"/>
    <m/>
    <m/>
    <m/>
  </r>
  <r>
    <n v="2912"/>
    <x v="13"/>
    <s v="Expense"/>
    <s v="Total"/>
    <x v="0"/>
    <x v="139"/>
    <x v="139"/>
    <m/>
    <n v="131284.03071066685"/>
    <m/>
  </r>
  <r>
    <n v="2913"/>
    <x v="13"/>
    <s v="Expense"/>
    <s v="Total"/>
    <x v="0"/>
    <x v="140"/>
    <x v="140"/>
    <m/>
    <n v="130757"/>
    <m/>
  </r>
  <r>
    <n v="2914"/>
    <x v="13"/>
    <s v="Expense"/>
    <s v="Line Item"/>
    <x v="0"/>
    <x v="141"/>
    <x v="141"/>
    <m/>
    <n v="-527.03071066684788"/>
    <m/>
  </r>
  <r>
    <n v="2915"/>
    <x v="13"/>
    <s v="Non-Reimbursable"/>
    <s v="Line Item"/>
    <x v="0"/>
    <x v="142"/>
    <x v="142"/>
    <m/>
    <n v="0"/>
    <m/>
  </r>
  <r>
    <n v="2916"/>
    <x v="13"/>
    <s v="Non-Reimbursable"/>
    <s v="Line Item"/>
    <x v="0"/>
    <x v="143"/>
    <x v="143"/>
    <m/>
    <m/>
    <m/>
  </r>
  <r>
    <n v="2917"/>
    <x v="13"/>
    <s v="Non-Reimbursable"/>
    <s v="Line Item"/>
    <x v="0"/>
    <x v="144"/>
    <x v="144"/>
    <m/>
    <m/>
    <m/>
  </r>
  <r>
    <n v="2918"/>
    <x v="13"/>
    <s v="Non-Reimbursable"/>
    <s v="Line Item"/>
    <x v="0"/>
    <x v="145"/>
    <x v="145"/>
    <m/>
    <m/>
    <m/>
  </r>
  <r>
    <n v="2919"/>
    <x v="13"/>
    <s v="Non-Reimbursable"/>
    <s v="Line Item"/>
    <x v="0"/>
    <x v="146"/>
    <x v="146"/>
    <m/>
    <m/>
    <m/>
  </r>
  <r>
    <n v="2920"/>
    <x v="13"/>
    <s v="Non-Reimbursable"/>
    <s v="Line Item"/>
    <x v="0"/>
    <x v="147"/>
    <x v="147"/>
    <m/>
    <m/>
    <m/>
  </r>
  <r>
    <n v="2921"/>
    <x v="13"/>
    <s v="Non-Reimbursable"/>
    <s v="Line Item"/>
    <x v="0"/>
    <x v="148"/>
    <x v="148"/>
    <m/>
    <m/>
    <m/>
  </r>
  <r>
    <n v="2922"/>
    <x v="13"/>
    <s v="Non-Reimbursable"/>
    <s v="Total"/>
    <x v="0"/>
    <x v="149"/>
    <x v="149"/>
    <m/>
    <m/>
    <m/>
  </r>
  <r>
    <n v="2923"/>
    <x v="13"/>
    <s v="Non-Reimbursable"/>
    <s v="Total"/>
    <x v="0"/>
    <x v="150"/>
    <x v="150"/>
    <m/>
    <m/>
    <m/>
  </r>
  <r>
    <n v="2924"/>
    <x v="13"/>
    <s v="Non-Reimbursable"/>
    <s v="Line Item"/>
    <x v="0"/>
    <x v="151"/>
    <x v="151"/>
    <m/>
    <m/>
    <m/>
  </r>
  <r>
    <n v="2925"/>
    <x v="13"/>
    <s v="Non-Reimbursable"/>
    <s v="Line Item"/>
    <x v="0"/>
    <x v="152"/>
    <x v="152"/>
    <m/>
    <m/>
    <m/>
  </r>
  <r>
    <n v="2926"/>
    <x v="13"/>
    <s v="Non-Reimbursable"/>
    <s v="Line Item"/>
    <x v="0"/>
    <x v="153"/>
    <x v="153"/>
    <m/>
    <m/>
    <m/>
  </r>
  <r>
    <n v="2927"/>
    <x v="14"/>
    <s v="Revenue"/>
    <s v="Line Item"/>
    <x v="0"/>
    <x v="0"/>
    <x v="0"/>
    <m/>
    <m/>
    <m/>
  </r>
  <r>
    <n v="2928"/>
    <x v="14"/>
    <s v="Revenue"/>
    <s v="Line Item"/>
    <x v="0"/>
    <x v="1"/>
    <x v="1"/>
    <m/>
    <m/>
    <m/>
  </r>
  <r>
    <n v="2929"/>
    <x v="14"/>
    <s v="Revenue"/>
    <s v="Line Item"/>
    <x v="0"/>
    <x v="2"/>
    <x v="2"/>
    <m/>
    <m/>
    <m/>
  </r>
  <r>
    <n v="2930"/>
    <x v="14"/>
    <s v="Revenue"/>
    <s v="Total"/>
    <x v="0"/>
    <x v="3"/>
    <x v="3"/>
    <m/>
    <n v="0"/>
    <m/>
  </r>
  <r>
    <n v="2931"/>
    <x v="14"/>
    <s v="Revenue"/>
    <s v="Line Item"/>
    <x v="0"/>
    <x v="4"/>
    <x v="4"/>
    <m/>
    <m/>
    <m/>
  </r>
  <r>
    <n v="2932"/>
    <x v="14"/>
    <s v="Revenue"/>
    <s v="Line Item"/>
    <x v="0"/>
    <x v="5"/>
    <x v="5"/>
    <m/>
    <m/>
    <m/>
  </r>
  <r>
    <n v="2933"/>
    <x v="14"/>
    <s v="Revenue"/>
    <s v="Total"/>
    <x v="0"/>
    <x v="6"/>
    <x v="6"/>
    <m/>
    <n v="0"/>
    <m/>
  </r>
  <r>
    <n v="2934"/>
    <x v="14"/>
    <s v="Revenue"/>
    <s v="Line Item"/>
    <x v="0"/>
    <x v="7"/>
    <x v="7"/>
    <m/>
    <m/>
    <m/>
  </r>
  <r>
    <n v="2935"/>
    <x v="14"/>
    <s v="Revenue"/>
    <s v="Line Item"/>
    <x v="0"/>
    <x v="8"/>
    <x v="8"/>
    <m/>
    <m/>
    <m/>
  </r>
  <r>
    <n v="2936"/>
    <x v="14"/>
    <s v="Revenue"/>
    <s v="Line Item"/>
    <x v="0"/>
    <x v="9"/>
    <x v="9"/>
    <m/>
    <m/>
    <m/>
  </r>
  <r>
    <n v="2937"/>
    <x v="14"/>
    <s v="Revenue"/>
    <s v="Line Item"/>
    <x v="0"/>
    <x v="10"/>
    <x v="10"/>
    <m/>
    <n v="189111"/>
    <m/>
  </r>
  <r>
    <n v="2938"/>
    <x v="14"/>
    <s v="Revenue"/>
    <s v="Line Item"/>
    <x v="0"/>
    <x v="11"/>
    <x v="11"/>
    <m/>
    <m/>
    <m/>
  </r>
  <r>
    <n v="2939"/>
    <x v="14"/>
    <s v="Revenue"/>
    <s v="Line Item"/>
    <x v="0"/>
    <x v="12"/>
    <x v="12"/>
    <m/>
    <m/>
    <m/>
  </r>
  <r>
    <n v="2940"/>
    <x v="14"/>
    <s v="Revenue"/>
    <s v="Line Item"/>
    <x v="0"/>
    <x v="13"/>
    <x v="13"/>
    <m/>
    <m/>
    <m/>
  </r>
  <r>
    <n v="2941"/>
    <x v="14"/>
    <s v="Revenue"/>
    <s v="Line Item"/>
    <x v="0"/>
    <x v="14"/>
    <x v="14"/>
    <m/>
    <m/>
    <m/>
  </r>
  <r>
    <n v="2942"/>
    <x v="14"/>
    <s v="Revenue"/>
    <s v="Line Item"/>
    <x v="0"/>
    <x v="15"/>
    <x v="15"/>
    <m/>
    <m/>
    <m/>
  </r>
  <r>
    <n v="2943"/>
    <x v="14"/>
    <s v="Revenue"/>
    <s v="Line Item"/>
    <x v="0"/>
    <x v="16"/>
    <x v="16"/>
    <m/>
    <m/>
    <m/>
  </r>
  <r>
    <n v="2944"/>
    <x v="14"/>
    <s v="Revenue"/>
    <s v="Line Item"/>
    <x v="0"/>
    <x v="17"/>
    <x v="17"/>
    <m/>
    <m/>
    <m/>
  </r>
  <r>
    <n v="2945"/>
    <x v="14"/>
    <s v="Revenue"/>
    <s v="Line Item"/>
    <x v="0"/>
    <x v="18"/>
    <x v="18"/>
    <m/>
    <m/>
    <m/>
  </r>
  <r>
    <n v="2946"/>
    <x v="14"/>
    <s v="Revenue"/>
    <s v="Line Item"/>
    <x v="0"/>
    <x v="19"/>
    <x v="19"/>
    <m/>
    <m/>
    <m/>
  </r>
  <r>
    <n v="2947"/>
    <x v="14"/>
    <s v="Revenue"/>
    <s v="Line Item"/>
    <x v="0"/>
    <x v="20"/>
    <x v="20"/>
    <m/>
    <m/>
    <m/>
  </r>
  <r>
    <n v="2948"/>
    <x v="14"/>
    <s v="Revenue"/>
    <s v="Line Item"/>
    <x v="0"/>
    <x v="21"/>
    <x v="21"/>
    <m/>
    <m/>
    <m/>
  </r>
  <r>
    <n v="2949"/>
    <x v="14"/>
    <s v="Revenue"/>
    <s v="Line Item"/>
    <x v="0"/>
    <x v="22"/>
    <x v="22"/>
    <m/>
    <m/>
    <m/>
  </r>
  <r>
    <n v="2950"/>
    <x v="14"/>
    <s v="Revenue"/>
    <s v="Line Item"/>
    <x v="0"/>
    <x v="23"/>
    <x v="23"/>
    <m/>
    <m/>
    <m/>
  </r>
  <r>
    <n v="2951"/>
    <x v="14"/>
    <s v="Revenue"/>
    <s v="Line Item"/>
    <x v="0"/>
    <x v="24"/>
    <x v="24"/>
    <m/>
    <m/>
    <m/>
  </r>
  <r>
    <n v="2952"/>
    <x v="14"/>
    <s v="Revenue"/>
    <s v="Line Item"/>
    <x v="0"/>
    <x v="25"/>
    <x v="25"/>
    <m/>
    <m/>
    <m/>
  </r>
  <r>
    <n v="2953"/>
    <x v="14"/>
    <s v="Revenue"/>
    <s v="Line Item"/>
    <x v="0"/>
    <x v="26"/>
    <x v="26"/>
    <m/>
    <m/>
    <m/>
  </r>
  <r>
    <n v="2954"/>
    <x v="14"/>
    <s v="Revenue"/>
    <s v="Line Item"/>
    <x v="0"/>
    <x v="27"/>
    <x v="27"/>
    <m/>
    <m/>
    <m/>
  </r>
  <r>
    <n v="2955"/>
    <x v="14"/>
    <s v="Revenue"/>
    <s v="Line Item"/>
    <x v="0"/>
    <x v="28"/>
    <x v="28"/>
    <m/>
    <n v="1789"/>
    <m/>
  </r>
  <r>
    <n v="2956"/>
    <x v="14"/>
    <s v="Revenue"/>
    <s v="Line Item"/>
    <x v="0"/>
    <x v="29"/>
    <x v="29"/>
    <m/>
    <m/>
    <m/>
  </r>
  <r>
    <n v="2957"/>
    <x v="14"/>
    <s v="Revenue"/>
    <s v="Line Item"/>
    <x v="0"/>
    <x v="30"/>
    <x v="30"/>
    <m/>
    <m/>
    <m/>
  </r>
  <r>
    <n v="2958"/>
    <x v="14"/>
    <s v="Revenue"/>
    <s v="Line Item"/>
    <x v="0"/>
    <x v="31"/>
    <x v="31"/>
    <m/>
    <m/>
    <m/>
  </r>
  <r>
    <n v="2959"/>
    <x v="14"/>
    <s v="Revenue"/>
    <s v="Line Item"/>
    <x v="0"/>
    <x v="32"/>
    <x v="32"/>
    <m/>
    <m/>
    <m/>
  </r>
  <r>
    <n v="2960"/>
    <x v="14"/>
    <s v="Revenue"/>
    <s v="Line Item"/>
    <x v="0"/>
    <x v="33"/>
    <x v="33"/>
    <m/>
    <m/>
    <m/>
  </r>
  <r>
    <n v="2961"/>
    <x v="14"/>
    <s v="Revenue"/>
    <s v="Line Item"/>
    <x v="0"/>
    <x v="34"/>
    <x v="34"/>
    <m/>
    <m/>
    <m/>
  </r>
  <r>
    <n v="2962"/>
    <x v="14"/>
    <s v="Revenue"/>
    <s v="Line Item"/>
    <x v="0"/>
    <x v="35"/>
    <x v="35"/>
    <m/>
    <m/>
    <m/>
  </r>
  <r>
    <n v="2963"/>
    <x v="14"/>
    <s v="Revenue"/>
    <s v="Line Item"/>
    <x v="0"/>
    <x v="36"/>
    <x v="36"/>
    <m/>
    <m/>
    <m/>
  </r>
  <r>
    <n v="2964"/>
    <x v="14"/>
    <s v="Revenue"/>
    <s v="Line Item"/>
    <x v="0"/>
    <x v="37"/>
    <x v="37"/>
    <m/>
    <m/>
    <m/>
  </r>
  <r>
    <n v="2965"/>
    <x v="14"/>
    <s v="Revenue"/>
    <s v="Line Item"/>
    <x v="0"/>
    <x v="38"/>
    <x v="38"/>
    <m/>
    <m/>
    <m/>
  </r>
  <r>
    <n v="2966"/>
    <x v="14"/>
    <s v="Revenue"/>
    <s v="Line Item"/>
    <x v="0"/>
    <x v="39"/>
    <x v="39"/>
    <m/>
    <m/>
    <m/>
  </r>
  <r>
    <n v="2967"/>
    <x v="14"/>
    <s v="Revenue"/>
    <s v="Line Item"/>
    <x v="0"/>
    <x v="40"/>
    <x v="40"/>
    <m/>
    <m/>
    <m/>
  </r>
  <r>
    <n v="2968"/>
    <x v="14"/>
    <s v="Revenue"/>
    <s v="Line Item"/>
    <x v="0"/>
    <x v="41"/>
    <x v="41"/>
    <m/>
    <m/>
    <m/>
  </r>
  <r>
    <n v="2969"/>
    <x v="14"/>
    <s v="Revenue"/>
    <s v="Total"/>
    <x v="0"/>
    <x v="42"/>
    <x v="42"/>
    <m/>
    <n v="190900"/>
    <m/>
  </r>
  <r>
    <n v="2970"/>
    <x v="14"/>
    <s v="Revenue"/>
    <s v="Line Item"/>
    <x v="0"/>
    <x v="43"/>
    <x v="43"/>
    <m/>
    <m/>
    <m/>
  </r>
  <r>
    <n v="2971"/>
    <x v="14"/>
    <s v="Revenue"/>
    <s v="Line Item"/>
    <x v="0"/>
    <x v="44"/>
    <x v="44"/>
    <m/>
    <m/>
    <m/>
  </r>
  <r>
    <n v="2972"/>
    <x v="14"/>
    <s v="Revenue"/>
    <s v="Line Item"/>
    <x v="0"/>
    <x v="45"/>
    <x v="45"/>
    <m/>
    <m/>
    <m/>
  </r>
  <r>
    <n v="2973"/>
    <x v="14"/>
    <s v="Revenue"/>
    <s v="Line Item"/>
    <x v="0"/>
    <x v="46"/>
    <x v="46"/>
    <m/>
    <m/>
    <m/>
  </r>
  <r>
    <n v="2974"/>
    <x v="14"/>
    <s v="Revenue"/>
    <s v="Line Item"/>
    <x v="0"/>
    <x v="47"/>
    <x v="47"/>
    <m/>
    <m/>
    <m/>
  </r>
  <r>
    <n v="2975"/>
    <x v="14"/>
    <s v="Revenue"/>
    <s v="Line Item"/>
    <x v="0"/>
    <x v="48"/>
    <x v="48"/>
    <m/>
    <m/>
    <m/>
  </r>
  <r>
    <n v="2976"/>
    <x v="14"/>
    <s v="Revenue"/>
    <s v="Line Item"/>
    <x v="0"/>
    <x v="49"/>
    <x v="49"/>
    <m/>
    <m/>
    <m/>
  </r>
  <r>
    <n v="2977"/>
    <x v="14"/>
    <s v="Revenue"/>
    <s v="Line Item"/>
    <x v="0"/>
    <x v="50"/>
    <x v="50"/>
    <m/>
    <m/>
    <m/>
  </r>
  <r>
    <n v="2978"/>
    <x v="14"/>
    <s v="Revenue"/>
    <s v="Line Item"/>
    <x v="0"/>
    <x v="51"/>
    <x v="51"/>
    <m/>
    <m/>
    <m/>
  </r>
  <r>
    <n v="2979"/>
    <x v="14"/>
    <s v="Revenue"/>
    <s v="Total"/>
    <x v="0"/>
    <x v="52"/>
    <x v="52"/>
    <m/>
    <n v="190900"/>
    <m/>
  </r>
  <r>
    <n v="2980"/>
    <x v="14"/>
    <s v="Salary Expense"/>
    <s v="Line Item"/>
    <x v="1"/>
    <x v="53"/>
    <x v="53"/>
    <n v="0.28999999999999998"/>
    <n v="15517"/>
    <n v="53506.896551724145"/>
  </r>
  <r>
    <n v="2981"/>
    <x v="14"/>
    <s v="Salary Expense"/>
    <s v="Line Item"/>
    <x v="1"/>
    <x v="54"/>
    <x v="54"/>
    <n v="0.04"/>
    <n v="3311"/>
    <n v="82775"/>
  </r>
  <r>
    <n v="2982"/>
    <x v="14"/>
    <s v="Salary Expense"/>
    <s v="Line Item"/>
    <x v="1"/>
    <x v="55"/>
    <x v="55"/>
    <m/>
    <m/>
    <m/>
  </r>
  <r>
    <n v="2983"/>
    <x v="14"/>
    <s v="Salary Expense"/>
    <s v="Line Item"/>
    <x v="1"/>
    <x v="56"/>
    <x v="56"/>
    <n v="0.03"/>
    <n v="1470"/>
    <n v="49000"/>
  </r>
  <r>
    <n v="2984"/>
    <x v="14"/>
    <s v="Salary Expense"/>
    <s v="Line Item"/>
    <x v="2"/>
    <x v="57"/>
    <x v="57"/>
    <m/>
    <m/>
    <m/>
  </r>
  <r>
    <n v="2985"/>
    <x v="14"/>
    <s v="Salary Expense"/>
    <s v="Line Item"/>
    <x v="2"/>
    <x v="58"/>
    <x v="58"/>
    <m/>
    <m/>
    <m/>
  </r>
  <r>
    <n v="2986"/>
    <x v="14"/>
    <s v="Salary Expense"/>
    <s v="Line Item"/>
    <x v="2"/>
    <x v="59"/>
    <x v="59"/>
    <m/>
    <m/>
    <m/>
  </r>
  <r>
    <n v="2987"/>
    <x v="14"/>
    <s v="Salary Expense"/>
    <s v="Line Item"/>
    <x v="2"/>
    <x v="60"/>
    <x v="60"/>
    <m/>
    <m/>
    <m/>
  </r>
  <r>
    <n v="2988"/>
    <x v="14"/>
    <s v="Salary Expense"/>
    <s v="Line Item"/>
    <x v="2"/>
    <x v="61"/>
    <x v="61"/>
    <m/>
    <m/>
    <m/>
  </r>
  <r>
    <n v="2989"/>
    <x v="14"/>
    <s v="Salary Expense"/>
    <s v="Line Item"/>
    <x v="2"/>
    <x v="62"/>
    <x v="62"/>
    <m/>
    <m/>
    <m/>
  </r>
  <r>
    <n v="2990"/>
    <x v="14"/>
    <s v="Salary Expense"/>
    <s v="Line Item"/>
    <x v="2"/>
    <x v="63"/>
    <x v="63"/>
    <m/>
    <m/>
    <m/>
  </r>
  <r>
    <n v="2991"/>
    <x v="14"/>
    <s v="Salary Expense"/>
    <s v="Line Item"/>
    <x v="2"/>
    <x v="64"/>
    <x v="64"/>
    <m/>
    <m/>
    <m/>
  </r>
  <r>
    <n v="2992"/>
    <x v="14"/>
    <s v="Salary Expense"/>
    <s v="Line Item"/>
    <x v="2"/>
    <x v="65"/>
    <x v="65"/>
    <m/>
    <m/>
    <m/>
  </r>
  <r>
    <n v="2993"/>
    <x v="14"/>
    <s v="Salary Expense"/>
    <s v="Line Item"/>
    <x v="2"/>
    <x v="66"/>
    <x v="66"/>
    <m/>
    <m/>
    <m/>
  </r>
  <r>
    <n v="2994"/>
    <x v="14"/>
    <s v="Salary Expense"/>
    <s v="Line Item"/>
    <x v="2"/>
    <x v="67"/>
    <x v="67"/>
    <m/>
    <m/>
    <m/>
  </r>
  <r>
    <n v="2995"/>
    <x v="14"/>
    <s v="Salary Expense"/>
    <s v="Line Item"/>
    <x v="2"/>
    <x v="68"/>
    <x v="68"/>
    <m/>
    <m/>
    <m/>
  </r>
  <r>
    <n v="2996"/>
    <x v="14"/>
    <s v="Salary Expense"/>
    <s v="Line Item"/>
    <x v="2"/>
    <x v="69"/>
    <x v="69"/>
    <m/>
    <m/>
    <m/>
  </r>
  <r>
    <n v="2997"/>
    <x v="14"/>
    <s v="Salary Expense"/>
    <s v="Line Item"/>
    <x v="2"/>
    <x v="70"/>
    <x v="70"/>
    <m/>
    <m/>
    <m/>
  </r>
  <r>
    <n v="2998"/>
    <x v="14"/>
    <s v="Salary Expense"/>
    <s v="Line Item"/>
    <x v="2"/>
    <x v="71"/>
    <x v="71"/>
    <m/>
    <m/>
    <m/>
  </r>
  <r>
    <n v="2999"/>
    <x v="14"/>
    <s v="Salary Expense"/>
    <s v="Line Item"/>
    <x v="2"/>
    <x v="72"/>
    <x v="72"/>
    <m/>
    <m/>
    <m/>
  </r>
  <r>
    <n v="3000"/>
    <x v="14"/>
    <s v="Salary Expense"/>
    <s v="Line Item"/>
    <x v="2"/>
    <x v="73"/>
    <x v="73"/>
    <m/>
    <m/>
    <m/>
  </r>
  <r>
    <n v="3001"/>
    <x v="14"/>
    <s v="Salary Expense"/>
    <s v="Line Item"/>
    <x v="2"/>
    <x v="74"/>
    <x v="74"/>
    <m/>
    <m/>
    <m/>
  </r>
  <r>
    <n v="3002"/>
    <x v="14"/>
    <s v="Salary Expense"/>
    <s v="Line Item"/>
    <x v="2"/>
    <x v="75"/>
    <x v="75"/>
    <m/>
    <m/>
    <m/>
  </r>
  <r>
    <n v="3003"/>
    <x v="14"/>
    <s v="Salary Expense"/>
    <s v="Line Item"/>
    <x v="2"/>
    <x v="76"/>
    <x v="76"/>
    <m/>
    <m/>
    <m/>
  </r>
  <r>
    <n v="3004"/>
    <x v="14"/>
    <s v="Salary Expense"/>
    <s v="Line Item"/>
    <x v="2"/>
    <x v="77"/>
    <x v="77"/>
    <m/>
    <m/>
    <m/>
  </r>
  <r>
    <n v="3005"/>
    <x v="14"/>
    <s v="Salary Expense"/>
    <s v="Line Item"/>
    <x v="2"/>
    <x v="78"/>
    <x v="78"/>
    <m/>
    <m/>
    <m/>
  </r>
  <r>
    <n v="3006"/>
    <x v="14"/>
    <s v="Salary Expense"/>
    <s v="Line Item"/>
    <x v="2"/>
    <x v="79"/>
    <x v="79"/>
    <m/>
    <m/>
    <m/>
  </r>
  <r>
    <n v="3007"/>
    <x v="14"/>
    <s v="Salary Expense"/>
    <s v="Line Item"/>
    <x v="2"/>
    <x v="80"/>
    <x v="80"/>
    <m/>
    <m/>
    <m/>
  </r>
  <r>
    <n v="3008"/>
    <x v="14"/>
    <s v="Salary Expense"/>
    <s v="Line Item"/>
    <x v="2"/>
    <x v="81"/>
    <x v="81"/>
    <m/>
    <m/>
    <m/>
  </r>
  <r>
    <n v="3009"/>
    <x v="14"/>
    <s v="Salary Expense"/>
    <s v="Line Item"/>
    <x v="2"/>
    <x v="82"/>
    <x v="82"/>
    <n v="2.4"/>
    <n v="63560"/>
    <n v="26483.333333333336"/>
  </r>
  <r>
    <n v="3010"/>
    <x v="14"/>
    <s v="Salary Expense"/>
    <s v="Line Item"/>
    <x v="2"/>
    <x v="83"/>
    <x v="83"/>
    <m/>
    <m/>
    <m/>
  </r>
  <r>
    <n v="3011"/>
    <x v="14"/>
    <s v="Salary Expense"/>
    <s v="Line Item"/>
    <x v="2"/>
    <x v="84"/>
    <x v="84"/>
    <m/>
    <m/>
    <m/>
  </r>
  <r>
    <n v="3012"/>
    <x v="14"/>
    <s v="Salary Expense"/>
    <s v="Line Item"/>
    <x v="2"/>
    <x v="85"/>
    <x v="85"/>
    <m/>
    <m/>
    <m/>
  </r>
  <r>
    <n v="3013"/>
    <x v="14"/>
    <s v="Salary Expense"/>
    <s v="Line Item"/>
    <x v="2"/>
    <x v="86"/>
    <x v="86"/>
    <m/>
    <m/>
    <m/>
  </r>
  <r>
    <n v="3014"/>
    <x v="14"/>
    <s v="Salary Expense"/>
    <s v="Line Item"/>
    <x v="3"/>
    <x v="87"/>
    <x v="87"/>
    <n v="0.16"/>
    <n v="3979"/>
    <n v="24868.75"/>
  </r>
  <r>
    <n v="3015"/>
    <x v="14"/>
    <s v="Salary Expense"/>
    <s v="Line Item"/>
    <x v="3"/>
    <x v="88"/>
    <x v="88"/>
    <m/>
    <m/>
    <m/>
  </r>
  <r>
    <n v="3016"/>
    <x v="14"/>
    <s v="Salary Expense"/>
    <s v="Line Item"/>
    <x v="3"/>
    <x v="89"/>
    <x v="89"/>
    <n v="0.21"/>
    <n v="5463"/>
    <n v="26014.285714285714"/>
  </r>
  <r>
    <n v="3017"/>
    <x v="14"/>
    <s v="Salary Expense"/>
    <s v="Line Item"/>
    <x v="0"/>
    <x v="90"/>
    <x v="90"/>
    <s v="XXXXXX"/>
    <m/>
    <m/>
  </r>
  <r>
    <n v="3018"/>
    <x v="14"/>
    <s v="Salary Expense"/>
    <s v="Total"/>
    <x v="0"/>
    <x v="91"/>
    <x v="91"/>
    <n v="3.13"/>
    <n v="93300"/>
    <n v="29808.306709265176"/>
  </r>
  <r>
    <n v="3019"/>
    <x v="14"/>
    <s v="Expense"/>
    <s v="Total"/>
    <x v="0"/>
    <x v="92"/>
    <x v="92"/>
    <m/>
    <n v="93300"/>
    <m/>
  </r>
  <r>
    <n v="3020"/>
    <x v="14"/>
    <s v="Expense"/>
    <s v="Line Item"/>
    <x v="0"/>
    <x v="93"/>
    <x v="93"/>
    <m/>
    <m/>
    <m/>
  </r>
  <r>
    <n v="3021"/>
    <x v="14"/>
    <s v="Expense"/>
    <s v="Line Item"/>
    <x v="0"/>
    <x v="94"/>
    <x v="94"/>
    <m/>
    <m/>
    <m/>
  </r>
  <r>
    <n v="3022"/>
    <x v="14"/>
    <s v="Expense"/>
    <s v="Line Item"/>
    <x v="0"/>
    <x v="95"/>
    <x v="95"/>
    <m/>
    <m/>
    <m/>
  </r>
  <r>
    <n v="3023"/>
    <x v="14"/>
    <s v="Expense"/>
    <s v="Line Item"/>
    <x v="0"/>
    <x v="96"/>
    <x v="96"/>
    <m/>
    <m/>
    <m/>
  </r>
  <r>
    <n v="3024"/>
    <x v="14"/>
    <s v="Expense"/>
    <s v="Total"/>
    <x v="0"/>
    <x v="97"/>
    <x v="97"/>
    <m/>
    <n v="0"/>
    <m/>
  </r>
  <r>
    <n v="3025"/>
    <x v="14"/>
    <s v="Expense"/>
    <s v="Line Item"/>
    <x v="0"/>
    <x v="98"/>
    <x v="98"/>
    <m/>
    <m/>
    <m/>
  </r>
  <r>
    <n v="3026"/>
    <x v="14"/>
    <s v="Expense"/>
    <s v="Total"/>
    <x v="0"/>
    <x v="99"/>
    <x v="99"/>
    <m/>
    <n v="93300"/>
    <m/>
  </r>
  <r>
    <n v="3027"/>
    <x v="14"/>
    <s v="Expense"/>
    <s v="Line Item"/>
    <x v="0"/>
    <x v="100"/>
    <x v="100"/>
    <m/>
    <n v="9425"/>
    <m/>
  </r>
  <r>
    <n v="3028"/>
    <x v="14"/>
    <s v="Expense"/>
    <s v="Line Item"/>
    <x v="0"/>
    <x v="101"/>
    <x v="101"/>
    <m/>
    <n v="7599"/>
    <m/>
  </r>
  <r>
    <n v="3029"/>
    <x v="14"/>
    <s v="Expense"/>
    <s v="Line Item"/>
    <x v="0"/>
    <x v="102"/>
    <x v="102"/>
    <m/>
    <n v="-48"/>
    <m/>
  </r>
  <r>
    <n v="3030"/>
    <x v="14"/>
    <s v="Expense"/>
    <s v="Total"/>
    <x v="0"/>
    <x v="103"/>
    <x v="103"/>
    <m/>
    <n v="110276"/>
    <m/>
  </r>
  <r>
    <n v="3031"/>
    <x v="14"/>
    <s v="Expense"/>
    <s v="Line Item"/>
    <x v="0"/>
    <x v="104"/>
    <x v="104"/>
    <m/>
    <n v="2246"/>
    <m/>
  </r>
  <r>
    <n v="3032"/>
    <x v="14"/>
    <s v="Expense"/>
    <s v="Line Item"/>
    <x v="0"/>
    <x v="105"/>
    <x v="105"/>
    <m/>
    <n v="6149"/>
    <m/>
  </r>
  <r>
    <n v="3033"/>
    <x v="14"/>
    <s v="Expense"/>
    <s v="Line Item"/>
    <x v="0"/>
    <x v="106"/>
    <x v="106"/>
    <m/>
    <n v="7761"/>
    <m/>
  </r>
  <r>
    <n v="3034"/>
    <x v="14"/>
    <s v="Expense"/>
    <s v="Line Item"/>
    <x v="0"/>
    <x v="107"/>
    <x v="107"/>
    <m/>
    <n v="924"/>
    <m/>
  </r>
  <r>
    <n v="3035"/>
    <x v="14"/>
    <s v="Expense"/>
    <s v="Total"/>
    <x v="0"/>
    <x v="108"/>
    <x v="108"/>
    <m/>
    <n v="17080"/>
    <m/>
  </r>
  <r>
    <n v="3036"/>
    <x v="14"/>
    <s v="Expense"/>
    <s v="Line Item"/>
    <x v="0"/>
    <x v="109"/>
    <x v="109"/>
    <m/>
    <m/>
    <m/>
  </r>
  <r>
    <n v="3037"/>
    <x v="14"/>
    <s v="Expense"/>
    <s v="Line Item"/>
    <x v="0"/>
    <x v="110"/>
    <x v="110"/>
    <m/>
    <m/>
    <m/>
  </r>
  <r>
    <n v="3038"/>
    <x v="14"/>
    <s v="Expense"/>
    <s v="Line Item"/>
    <x v="0"/>
    <x v="111"/>
    <x v="111"/>
    <m/>
    <m/>
    <m/>
  </r>
  <r>
    <n v="3039"/>
    <x v="14"/>
    <s v="Expense"/>
    <s v="Line Item"/>
    <x v="0"/>
    <x v="112"/>
    <x v="112"/>
    <m/>
    <m/>
    <m/>
  </r>
  <r>
    <n v="3040"/>
    <x v="14"/>
    <s v="Expense"/>
    <s v="Line Item"/>
    <x v="0"/>
    <x v="113"/>
    <x v="113"/>
    <m/>
    <n v="825"/>
    <m/>
  </r>
  <r>
    <n v="3041"/>
    <x v="14"/>
    <s v="Expense"/>
    <s v="Line Item"/>
    <x v="0"/>
    <x v="114"/>
    <x v="114"/>
    <m/>
    <n v="8273"/>
    <m/>
  </r>
  <r>
    <n v="3042"/>
    <x v="14"/>
    <s v="Expense"/>
    <s v="Line Item"/>
    <x v="0"/>
    <x v="115"/>
    <x v="115"/>
    <m/>
    <n v="498"/>
    <m/>
  </r>
  <r>
    <n v="3043"/>
    <x v="14"/>
    <s v="Expense"/>
    <s v="Line Item"/>
    <x v="0"/>
    <x v="116"/>
    <x v="116"/>
    <m/>
    <m/>
    <m/>
  </r>
  <r>
    <n v="3044"/>
    <x v="14"/>
    <s v="Expense"/>
    <s v="Line Item"/>
    <x v="0"/>
    <x v="117"/>
    <x v="117"/>
    <m/>
    <n v="178"/>
    <m/>
  </r>
  <r>
    <n v="3045"/>
    <x v="14"/>
    <s v="Expense"/>
    <s v="Line Item"/>
    <x v="0"/>
    <x v="118"/>
    <x v="118"/>
    <m/>
    <n v="100"/>
    <m/>
  </r>
  <r>
    <n v="3046"/>
    <x v="14"/>
    <s v="Expense"/>
    <s v="Line Item"/>
    <x v="0"/>
    <x v="119"/>
    <x v="119"/>
    <m/>
    <m/>
    <m/>
  </r>
  <r>
    <n v="3047"/>
    <x v="14"/>
    <s v="Expense"/>
    <s v="Line Item"/>
    <x v="0"/>
    <x v="120"/>
    <x v="120"/>
    <m/>
    <n v="80"/>
    <m/>
  </r>
  <r>
    <n v="3048"/>
    <x v="14"/>
    <s v="Expense"/>
    <s v="Line Item"/>
    <x v="0"/>
    <x v="121"/>
    <x v="121"/>
    <m/>
    <m/>
    <m/>
  </r>
  <r>
    <n v="3049"/>
    <x v="14"/>
    <s v="Expense"/>
    <s v="Line Item"/>
    <x v="0"/>
    <x v="122"/>
    <x v="122"/>
    <m/>
    <m/>
    <m/>
  </r>
  <r>
    <n v="3050"/>
    <x v="14"/>
    <s v="Expense"/>
    <s v="Line Item"/>
    <x v="0"/>
    <x v="123"/>
    <x v="123"/>
    <m/>
    <m/>
    <m/>
  </r>
  <r>
    <n v="3051"/>
    <x v="14"/>
    <s v="Expense"/>
    <s v="Line Item"/>
    <x v="0"/>
    <x v="124"/>
    <x v="124"/>
    <m/>
    <n v="1547"/>
    <m/>
  </r>
  <r>
    <n v="3052"/>
    <x v="14"/>
    <s v="Expense"/>
    <s v="Line Item"/>
    <x v="0"/>
    <x v="125"/>
    <x v="125"/>
    <m/>
    <m/>
    <m/>
  </r>
  <r>
    <n v="3053"/>
    <x v="14"/>
    <s v="Expense"/>
    <s v="Line Item"/>
    <x v="0"/>
    <x v="126"/>
    <x v="126"/>
    <m/>
    <m/>
    <m/>
  </r>
  <r>
    <n v="3054"/>
    <x v="14"/>
    <s v="Expense"/>
    <s v="Total"/>
    <x v="0"/>
    <x v="127"/>
    <x v="127"/>
    <m/>
    <n v="11501"/>
    <m/>
  </r>
  <r>
    <n v="3055"/>
    <x v="14"/>
    <s v="Expense"/>
    <s v="Line Item"/>
    <x v="0"/>
    <x v="128"/>
    <x v="128"/>
    <m/>
    <n v="110"/>
    <m/>
  </r>
  <r>
    <n v="3056"/>
    <x v="14"/>
    <s v="Expense"/>
    <s v="Line Item"/>
    <x v="0"/>
    <x v="129"/>
    <x v="129"/>
    <m/>
    <m/>
    <m/>
  </r>
  <r>
    <n v="3057"/>
    <x v="14"/>
    <s v="Expense"/>
    <s v="Line Item"/>
    <x v="0"/>
    <x v="130"/>
    <x v="130"/>
    <m/>
    <n v="50"/>
    <m/>
  </r>
  <r>
    <n v="3058"/>
    <x v="14"/>
    <s v="Expense"/>
    <s v="Line Item"/>
    <x v="0"/>
    <x v="131"/>
    <x v="131"/>
    <m/>
    <n v="10402"/>
    <m/>
  </r>
  <r>
    <n v="3059"/>
    <x v="14"/>
    <s v="Expense"/>
    <s v="Line Item"/>
    <x v="0"/>
    <x v="132"/>
    <x v="132"/>
    <m/>
    <m/>
    <m/>
  </r>
  <r>
    <n v="3060"/>
    <x v="14"/>
    <s v="Expense"/>
    <s v="Line Item"/>
    <x v="0"/>
    <x v="133"/>
    <x v="133"/>
    <m/>
    <m/>
    <m/>
  </r>
  <r>
    <n v="3061"/>
    <x v="14"/>
    <s v="Expense"/>
    <s v="Total"/>
    <x v="0"/>
    <x v="134"/>
    <x v="134"/>
    <m/>
    <n v="10562"/>
    <m/>
  </r>
  <r>
    <n v="3062"/>
    <x v="14"/>
    <s v="Expense"/>
    <s v="Line Item"/>
    <x v="0"/>
    <x v="135"/>
    <x v="135"/>
    <m/>
    <n v="31523.643642634852"/>
    <m/>
  </r>
  <r>
    <n v="3063"/>
    <x v="14"/>
    <s v="Expense"/>
    <s v="Total"/>
    <x v="0"/>
    <x v="136"/>
    <x v="136"/>
    <m/>
    <n v="180942.64364263485"/>
    <m/>
  </r>
  <r>
    <n v="3064"/>
    <x v="14"/>
    <s v="Expense"/>
    <s v="Line Item"/>
    <x v="0"/>
    <x v="137"/>
    <x v="137"/>
    <m/>
    <m/>
    <m/>
  </r>
  <r>
    <n v="3065"/>
    <x v="14"/>
    <s v="Expense"/>
    <s v="Line Item"/>
    <x v="0"/>
    <x v="138"/>
    <x v="138"/>
    <m/>
    <m/>
    <m/>
  </r>
  <r>
    <n v="3066"/>
    <x v="14"/>
    <s v="Expense"/>
    <s v="Total"/>
    <x v="0"/>
    <x v="139"/>
    <x v="139"/>
    <m/>
    <n v="180942.64364263485"/>
    <m/>
  </r>
  <r>
    <n v="3067"/>
    <x v="14"/>
    <s v="Expense"/>
    <s v="Total"/>
    <x v="0"/>
    <x v="140"/>
    <x v="140"/>
    <m/>
    <n v="190900"/>
    <m/>
  </r>
  <r>
    <n v="3068"/>
    <x v="14"/>
    <s v="Expense"/>
    <s v="Line Item"/>
    <x v="0"/>
    <x v="141"/>
    <x v="141"/>
    <m/>
    <n v="9957.3563573651481"/>
    <m/>
  </r>
  <r>
    <n v="3069"/>
    <x v="14"/>
    <s v="Non-Reimbursable"/>
    <s v="Line Item"/>
    <x v="0"/>
    <x v="142"/>
    <x v="142"/>
    <m/>
    <n v="0"/>
    <m/>
  </r>
  <r>
    <n v="3070"/>
    <x v="14"/>
    <s v="Non-Reimbursable"/>
    <s v="Line Item"/>
    <x v="0"/>
    <x v="143"/>
    <x v="143"/>
    <m/>
    <m/>
    <m/>
  </r>
  <r>
    <n v="3071"/>
    <x v="14"/>
    <s v="Non-Reimbursable"/>
    <s v="Line Item"/>
    <x v="0"/>
    <x v="144"/>
    <x v="144"/>
    <m/>
    <m/>
    <m/>
  </r>
  <r>
    <n v="3072"/>
    <x v="14"/>
    <s v="Non-Reimbursable"/>
    <s v="Line Item"/>
    <x v="0"/>
    <x v="145"/>
    <x v="145"/>
    <m/>
    <m/>
    <m/>
  </r>
  <r>
    <n v="3073"/>
    <x v="14"/>
    <s v="Non-Reimbursable"/>
    <s v="Line Item"/>
    <x v="0"/>
    <x v="146"/>
    <x v="146"/>
    <m/>
    <m/>
    <m/>
  </r>
  <r>
    <n v="3074"/>
    <x v="14"/>
    <s v="Non-Reimbursable"/>
    <s v="Line Item"/>
    <x v="0"/>
    <x v="147"/>
    <x v="147"/>
    <m/>
    <m/>
    <m/>
  </r>
  <r>
    <n v="3075"/>
    <x v="14"/>
    <s v="Non-Reimbursable"/>
    <s v="Line Item"/>
    <x v="0"/>
    <x v="148"/>
    <x v="148"/>
    <m/>
    <m/>
    <m/>
  </r>
  <r>
    <n v="3076"/>
    <x v="14"/>
    <s v="Non-Reimbursable"/>
    <s v="Total"/>
    <x v="0"/>
    <x v="149"/>
    <x v="149"/>
    <m/>
    <m/>
    <m/>
  </r>
  <r>
    <n v="3077"/>
    <x v="14"/>
    <s v="Non-Reimbursable"/>
    <s v="Total"/>
    <x v="0"/>
    <x v="150"/>
    <x v="150"/>
    <m/>
    <m/>
    <m/>
  </r>
  <r>
    <n v="3078"/>
    <x v="14"/>
    <s v="Non-Reimbursable"/>
    <s v="Line Item"/>
    <x v="0"/>
    <x v="151"/>
    <x v="151"/>
    <m/>
    <m/>
    <m/>
  </r>
  <r>
    <n v="3079"/>
    <x v="14"/>
    <s v="Non-Reimbursable"/>
    <s v="Line Item"/>
    <x v="0"/>
    <x v="152"/>
    <x v="152"/>
    <m/>
    <m/>
    <m/>
  </r>
  <r>
    <n v="3080"/>
    <x v="14"/>
    <s v="Non-Reimbursable"/>
    <s v="Line Item"/>
    <x v="0"/>
    <x v="153"/>
    <x v="153"/>
    <m/>
    <m/>
    <m/>
  </r>
</pivotCacheRecords>
</file>

<file path=xl/pivotCache/pivotCacheRecords6.xml><?xml version="1.0" encoding="utf-8"?>
<pivotCacheRecords xmlns="http://schemas.openxmlformats.org/spreadsheetml/2006/main" xmlns:r="http://schemas.openxmlformats.org/officeDocument/2006/relationships" count="3080">
  <r>
    <n v="1"/>
    <x v="0"/>
    <s v="Revenue"/>
    <s v="Line Item"/>
    <x v="0"/>
    <x v="0"/>
    <x v="0"/>
    <m/>
    <m/>
  </r>
  <r>
    <n v="2"/>
    <x v="0"/>
    <s v="Revenue"/>
    <s v="Line Item"/>
    <x v="0"/>
    <x v="1"/>
    <x v="1"/>
    <m/>
    <m/>
  </r>
  <r>
    <n v="3"/>
    <x v="0"/>
    <s v="Revenue"/>
    <s v="Line Item"/>
    <x v="0"/>
    <x v="2"/>
    <x v="2"/>
    <m/>
    <m/>
  </r>
  <r>
    <n v="4"/>
    <x v="0"/>
    <s v="Revenue"/>
    <s v="Total"/>
    <x v="0"/>
    <x v="3"/>
    <x v="3"/>
    <m/>
    <m/>
  </r>
  <r>
    <n v="5"/>
    <x v="0"/>
    <s v="Revenue"/>
    <s v="Line Item"/>
    <x v="0"/>
    <x v="4"/>
    <x v="4"/>
    <m/>
    <m/>
  </r>
  <r>
    <n v="6"/>
    <x v="0"/>
    <s v="Revenue"/>
    <s v="Line Item"/>
    <x v="0"/>
    <x v="5"/>
    <x v="5"/>
    <m/>
    <m/>
  </r>
  <r>
    <n v="7"/>
    <x v="0"/>
    <s v="Revenue"/>
    <s v="Total"/>
    <x v="0"/>
    <x v="6"/>
    <x v="6"/>
    <m/>
    <m/>
  </r>
  <r>
    <n v="8"/>
    <x v="0"/>
    <s v="Revenue"/>
    <s v="Line Item"/>
    <x v="0"/>
    <x v="7"/>
    <x v="7"/>
    <m/>
    <m/>
  </r>
  <r>
    <n v="9"/>
    <x v="0"/>
    <s v="Revenue"/>
    <s v="Line Item"/>
    <x v="0"/>
    <x v="8"/>
    <x v="8"/>
    <m/>
    <m/>
  </r>
  <r>
    <n v="10"/>
    <x v="0"/>
    <s v="Revenue"/>
    <s v="Line Item"/>
    <x v="0"/>
    <x v="9"/>
    <x v="9"/>
    <m/>
    <m/>
  </r>
  <r>
    <n v="11"/>
    <x v="0"/>
    <s v="Revenue"/>
    <s v="Line Item"/>
    <x v="0"/>
    <x v="10"/>
    <x v="10"/>
    <m/>
    <n v="97436"/>
  </r>
  <r>
    <n v="12"/>
    <x v="0"/>
    <s v="Revenue"/>
    <s v="Line Item"/>
    <x v="0"/>
    <x v="11"/>
    <x v="11"/>
    <m/>
    <m/>
  </r>
  <r>
    <n v="13"/>
    <x v="0"/>
    <s v="Revenue"/>
    <s v="Line Item"/>
    <x v="0"/>
    <x v="12"/>
    <x v="12"/>
    <m/>
    <m/>
  </r>
  <r>
    <n v="14"/>
    <x v="0"/>
    <s v="Revenue"/>
    <s v="Line Item"/>
    <x v="0"/>
    <x v="13"/>
    <x v="13"/>
    <m/>
    <m/>
  </r>
  <r>
    <n v="15"/>
    <x v="0"/>
    <s v="Revenue"/>
    <s v="Line Item"/>
    <x v="0"/>
    <x v="14"/>
    <x v="14"/>
    <m/>
    <m/>
  </r>
  <r>
    <n v="16"/>
    <x v="0"/>
    <s v="Revenue"/>
    <s v="Line Item"/>
    <x v="0"/>
    <x v="15"/>
    <x v="15"/>
    <m/>
    <m/>
  </r>
  <r>
    <n v="17"/>
    <x v="0"/>
    <s v="Revenue"/>
    <s v="Line Item"/>
    <x v="0"/>
    <x v="16"/>
    <x v="16"/>
    <m/>
    <m/>
  </r>
  <r>
    <n v="18"/>
    <x v="0"/>
    <s v="Revenue"/>
    <s v="Line Item"/>
    <x v="0"/>
    <x v="17"/>
    <x v="17"/>
    <m/>
    <m/>
  </r>
  <r>
    <n v="19"/>
    <x v="0"/>
    <s v="Revenue"/>
    <s v="Line Item"/>
    <x v="0"/>
    <x v="18"/>
    <x v="18"/>
    <m/>
    <m/>
  </r>
  <r>
    <n v="20"/>
    <x v="0"/>
    <s v="Revenue"/>
    <s v="Line Item"/>
    <x v="0"/>
    <x v="19"/>
    <x v="19"/>
    <m/>
    <m/>
  </r>
  <r>
    <n v="21"/>
    <x v="0"/>
    <s v="Revenue"/>
    <s v="Line Item"/>
    <x v="0"/>
    <x v="20"/>
    <x v="20"/>
    <m/>
    <m/>
  </r>
  <r>
    <n v="22"/>
    <x v="0"/>
    <s v="Revenue"/>
    <s v="Line Item"/>
    <x v="0"/>
    <x v="21"/>
    <x v="21"/>
    <m/>
    <m/>
  </r>
  <r>
    <n v="23"/>
    <x v="0"/>
    <s v="Revenue"/>
    <s v="Line Item"/>
    <x v="0"/>
    <x v="22"/>
    <x v="22"/>
    <m/>
    <m/>
  </r>
  <r>
    <n v="24"/>
    <x v="0"/>
    <s v="Revenue"/>
    <s v="Line Item"/>
    <x v="0"/>
    <x v="23"/>
    <x v="23"/>
    <m/>
    <m/>
  </r>
  <r>
    <n v="25"/>
    <x v="0"/>
    <s v="Revenue"/>
    <s v="Line Item"/>
    <x v="0"/>
    <x v="24"/>
    <x v="24"/>
    <m/>
    <m/>
  </r>
  <r>
    <n v="26"/>
    <x v="0"/>
    <s v="Revenue"/>
    <s v="Line Item"/>
    <x v="0"/>
    <x v="25"/>
    <x v="25"/>
    <m/>
    <m/>
  </r>
  <r>
    <n v="27"/>
    <x v="0"/>
    <s v="Revenue"/>
    <s v="Line Item"/>
    <x v="0"/>
    <x v="26"/>
    <x v="26"/>
    <m/>
    <m/>
  </r>
  <r>
    <n v="28"/>
    <x v="0"/>
    <s v="Revenue"/>
    <s v="Line Item"/>
    <x v="0"/>
    <x v="27"/>
    <x v="27"/>
    <m/>
    <m/>
  </r>
  <r>
    <n v="29"/>
    <x v="0"/>
    <s v="Revenue"/>
    <s v="Line Item"/>
    <x v="0"/>
    <x v="28"/>
    <x v="28"/>
    <m/>
    <n v="1566"/>
  </r>
  <r>
    <n v="30"/>
    <x v="0"/>
    <s v="Revenue"/>
    <s v="Line Item"/>
    <x v="0"/>
    <x v="29"/>
    <x v="29"/>
    <m/>
    <m/>
  </r>
  <r>
    <n v="31"/>
    <x v="0"/>
    <s v="Revenue"/>
    <s v="Line Item"/>
    <x v="0"/>
    <x v="30"/>
    <x v="30"/>
    <m/>
    <m/>
  </r>
  <r>
    <n v="32"/>
    <x v="0"/>
    <s v="Revenue"/>
    <s v="Line Item"/>
    <x v="0"/>
    <x v="31"/>
    <x v="31"/>
    <m/>
    <m/>
  </r>
  <r>
    <n v="33"/>
    <x v="0"/>
    <s v="Revenue"/>
    <s v="Line Item"/>
    <x v="0"/>
    <x v="32"/>
    <x v="32"/>
    <m/>
    <m/>
  </r>
  <r>
    <n v="34"/>
    <x v="0"/>
    <s v="Revenue"/>
    <s v="Line Item"/>
    <x v="0"/>
    <x v="33"/>
    <x v="33"/>
    <m/>
    <m/>
  </r>
  <r>
    <n v="35"/>
    <x v="0"/>
    <s v="Revenue"/>
    <s v="Line Item"/>
    <x v="0"/>
    <x v="34"/>
    <x v="34"/>
    <m/>
    <m/>
  </r>
  <r>
    <n v="36"/>
    <x v="0"/>
    <s v="Revenue"/>
    <s v="Line Item"/>
    <x v="0"/>
    <x v="35"/>
    <x v="35"/>
    <m/>
    <m/>
  </r>
  <r>
    <n v="37"/>
    <x v="0"/>
    <s v="Revenue"/>
    <s v="Line Item"/>
    <x v="0"/>
    <x v="36"/>
    <x v="36"/>
    <m/>
    <m/>
  </r>
  <r>
    <n v="38"/>
    <x v="0"/>
    <s v="Revenue"/>
    <s v="Line Item"/>
    <x v="0"/>
    <x v="37"/>
    <x v="37"/>
    <m/>
    <m/>
  </r>
  <r>
    <n v="39"/>
    <x v="0"/>
    <s v="Revenue"/>
    <s v="Line Item"/>
    <x v="0"/>
    <x v="38"/>
    <x v="38"/>
    <m/>
    <m/>
  </r>
  <r>
    <n v="40"/>
    <x v="0"/>
    <s v="Revenue"/>
    <s v="Line Item"/>
    <x v="0"/>
    <x v="39"/>
    <x v="39"/>
    <m/>
    <m/>
  </r>
  <r>
    <n v="41"/>
    <x v="0"/>
    <s v="Revenue"/>
    <s v="Line Item"/>
    <x v="0"/>
    <x v="40"/>
    <x v="40"/>
    <m/>
    <m/>
  </r>
  <r>
    <n v="42"/>
    <x v="0"/>
    <s v="Revenue"/>
    <s v="Line Item"/>
    <x v="0"/>
    <x v="41"/>
    <x v="41"/>
    <m/>
    <m/>
  </r>
  <r>
    <n v="43"/>
    <x v="0"/>
    <s v="Revenue"/>
    <s v="Total"/>
    <x v="0"/>
    <x v="42"/>
    <x v="42"/>
    <m/>
    <n v="99002"/>
  </r>
  <r>
    <n v="44"/>
    <x v="0"/>
    <s v="Revenue"/>
    <s v="Line Item"/>
    <x v="0"/>
    <x v="43"/>
    <x v="43"/>
    <m/>
    <n v="747"/>
  </r>
  <r>
    <n v="45"/>
    <x v="0"/>
    <s v="Revenue"/>
    <s v="Line Item"/>
    <x v="0"/>
    <x v="44"/>
    <x v="44"/>
    <m/>
    <m/>
  </r>
  <r>
    <n v="46"/>
    <x v="0"/>
    <s v="Revenue"/>
    <s v="Line Item"/>
    <x v="0"/>
    <x v="45"/>
    <x v="45"/>
    <m/>
    <m/>
  </r>
  <r>
    <n v="47"/>
    <x v="0"/>
    <s v="Revenue"/>
    <s v="Line Item"/>
    <x v="0"/>
    <x v="46"/>
    <x v="46"/>
    <m/>
    <m/>
  </r>
  <r>
    <n v="48"/>
    <x v="0"/>
    <s v="Revenue"/>
    <s v="Line Item"/>
    <x v="0"/>
    <x v="47"/>
    <x v="47"/>
    <m/>
    <m/>
  </r>
  <r>
    <n v="49"/>
    <x v="0"/>
    <s v="Revenue"/>
    <s v="Line Item"/>
    <x v="0"/>
    <x v="48"/>
    <x v="48"/>
    <m/>
    <m/>
  </r>
  <r>
    <n v="50"/>
    <x v="0"/>
    <s v="Revenue"/>
    <s v="Line Item"/>
    <x v="0"/>
    <x v="49"/>
    <x v="49"/>
    <m/>
    <m/>
  </r>
  <r>
    <n v="51"/>
    <x v="0"/>
    <s v="Revenue"/>
    <s v="Line Item"/>
    <x v="0"/>
    <x v="50"/>
    <x v="50"/>
    <m/>
    <m/>
  </r>
  <r>
    <n v="52"/>
    <x v="0"/>
    <s v="Revenue"/>
    <s v="Line Item"/>
    <x v="0"/>
    <x v="51"/>
    <x v="51"/>
    <m/>
    <m/>
  </r>
  <r>
    <n v="53"/>
    <x v="0"/>
    <s v="Revenue"/>
    <s v="Total"/>
    <x v="0"/>
    <x v="52"/>
    <x v="52"/>
    <m/>
    <n v="99749"/>
  </r>
  <r>
    <n v="54"/>
    <x v="0"/>
    <s v="Salary Expense"/>
    <s v="Line Item"/>
    <x v="1"/>
    <x v="53"/>
    <x v="53"/>
    <m/>
    <m/>
  </r>
  <r>
    <n v="55"/>
    <x v="0"/>
    <s v="Salary Expense"/>
    <s v="Line Item"/>
    <x v="1"/>
    <x v="54"/>
    <x v="54"/>
    <n v="0.2"/>
    <n v="10754"/>
  </r>
  <r>
    <n v="56"/>
    <x v="0"/>
    <s v="Salary Expense"/>
    <s v="Line Item"/>
    <x v="1"/>
    <x v="55"/>
    <x v="55"/>
    <m/>
    <m/>
  </r>
  <r>
    <n v="57"/>
    <x v="0"/>
    <s v="Salary Expense"/>
    <s v="Line Item"/>
    <x v="1"/>
    <x v="56"/>
    <x v="56"/>
    <m/>
    <m/>
  </r>
  <r>
    <n v="58"/>
    <x v="0"/>
    <s v="Salary Expense"/>
    <s v="Line Item"/>
    <x v="2"/>
    <x v="57"/>
    <x v="57"/>
    <m/>
    <m/>
  </r>
  <r>
    <n v="59"/>
    <x v="0"/>
    <s v="Salary Expense"/>
    <s v="Line Item"/>
    <x v="2"/>
    <x v="58"/>
    <x v="58"/>
    <m/>
    <m/>
  </r>
  <r>
    <n v="60"/>
    <x v="0"/>
    <s v="Salary Expense"/>
    <s v="Line Item"/>
    <x v="2"/>
    <x v="59"/>
    <x v="59"/>
    <m/>
    <m/>
  </r>
  <r>
    <n v="61"/>
    <x v="0"/>
    <s v="Salary Expense"/>
    <s v="Line Item"/>
    <x v="2"/>
    <x v="60"/>
    <x v="60"/>
    <m/>
    <m/>
  </r>
  <r>
    <n v="62"/>
    <x v="0"/>
    <s v="Salary Expense"/>
    <s v="Line Item"/>
    <x v="2"/>
    <x v="61"/>
    <x v="61"/>
    <m/>
    <m/>
  </r>
  <r>
    <n v="63"/>
    <x v="0"/>
    <s v="Salary Expense"/>
    <s v="Line Item"/>
    <x v="2"/>
    <x v="62"/>
    <x v="62"/>
    <m/>
    <m/>
  </r>
  <r>
    <n v="64"/>
    <x v="0"/>
    <s v="Salary Expense"/>
    <s v="Line Item"/>
    <x v="2"/>
    <x v="63"/>
    <x v="63"/>
    <m/>
    <m/>
  </r>
  <r>
    <n v="65"/>
    <x v="0"/>
    <s v="Salary Expense"/>
    <s v="Line Item"/>
    <x v="2"/>
    <x v="64"/>
    <x v="64"/>
    <m/>
    <m/>
  </r>
  <r>
    <n v="66"/>
    <x v="0"/>
    <s v="Salary Expense"/>
    <s v="Line Item"/>
    <x v="2"/>
    <x v="65"/>
    <x v="65"/>
    <m/>
    <m/>
  </r>
  <r>
    <n v="67"/>
    <x v="0"/>
    <s v="Salary Expense"/>
    <s v="Line Item"/>
    <x v="2"/>
    <x v="66"/>
    <x v="66"/>
    <m/>
    <m/>
  </r>
  <r>
    <n v="68"/>
    <x v="0"/>
    <s v="Salary Expense"/>
    <s v="Line Item"/>
    <x v="2"/>
    <x v="67"/>
    <x v="67"/>
    <m/>
    <m/>
  </r>
  <r>
    <n v="69"/>
    <x v="0"/>
    <s v="Salary Expense"/>
    <s v="Line Item"/>
    <x v="2"/>
    <x v="68"/>
    <x v="68"/>
    <m/>
    <m/>
  </r>
  <r>
    <n v="70"/>
    <x v="0"/>
    <s v="Salary Expense"/>
    <s v="Line Item"/>
    <x v="2"/>
    <x v="69"/>
    <x v="69"/>
    <m/>
    <m/>
  </r>
  <r>
    <n v="71"/>
    <x v="0"/>
    <s v="Salary Expense"/>
    <s v="Line Item"/>
    <x v="2"/>
    <x v="70"/>
    <x v="70"/>
    <m/>
    <m/>
  </r>
  <r>
    <n v="72"/>
    <x v="0"/>
    <s v="Salary Expense"/>
    <s v="Line Item"/>
    <x v="2"/>
    <x v="71"/>
    <x v="71"/>
    <m/>
    <m/>
  </r>
  <r>
    <n v="73"/>
    <x v="0"/>
    <s v="Salary Expense"/>
    <s v="Line Item"/>
    <x v="2"/>
    <x v="72"/>
    <x v="72"/>
    <m/>
    <m/>
  </r>
  <r>
    <n v="74"/>
    <x v="0"/>
    <s v="Salary Expense"/>
    <s v="Line Item"/>
    <x v="2"/>
    <x v="73"/>
    <x v="73"/>
    <m/>
    <m/>
  </r>
  <r>
    <n v="75"/>
    <x v="0"/>
    <s v="Salary Expense"/>
    <s v="Line Item"/>
    <x v="2"/>
    <x v="74"/>
    <x v="74"/>
    <m/>
    <m/>
  </r>
  <r>
    <n v="76"/>
    <x v="0"/>
    <s v="Salary Expense"/>
    <s v="Line Item"/>
    <x v="2"/>
    <x v="75"/>
    <x v="75"/>
    <m/>
    <m/>
  </r>
  <r>
    <n v="77"/>
    <x v="0"/>
    <s v="Salary Expense"/>
    <s v="Line Item"/>
    <x v="2"/>
    <x v="76"/>
    <x v="76"/>
    <m/>
    <m/>
  </r>
  <r>
    <n v="78"/>
    <x v="0"/>
    <s v="Salary Expense"/>
    <s v="Line Item"/>
    <x v="2"/>
    <x v="77"/>
    <x v="77"/>
    <m/>
    <m/>
  </r>
  <r>
    <n v="79"/>
    <x v="0"/>
    <s v="Salary Expense"/>
    <s v="Line Item"/>
    <x v="2"/>
    <x v="78"/>
    <x v="78"/>
    <m/>
    <m/>
  </r>
  <r>
    <n v="80"/>
    <x v="0"/>
    <s v="Salary Expense"/>
    <s v="Line Item"/>
    <x v="2"/>
    <x v="79"/>
    <x v="79"/>
    <m/>
    <m/>
  </r>
  <r>
    <n v="81"/>
    <x v="0"/>
    <s v="Salary Expense"/>
    <s v="Line Item"/>
    <x v="2"/>
    <x v="80"/>
    <x v="80"/>
    <m/>
    <m/>
  </r>
  <r>
    <n v="82"/>
    <x v="0"/>
    <s v="Salary Expense"/>
    <s v="Line Item"/>
    <x v="2"/>
    <x v="81"/>
    <x v="81"/>
    <m/>
    <m/>
  </r>
  <r>
    <n v="83"/>
    <x v="0"/>
    <s v="Salary Expense"/>
    <s v="Line Item"/>
    <x v="2"/>
    <x v="82"/>
    <x v="82"/>
    <m/>
    <m/>
  </r>
  <r>
    <n v="84"/>
    <x v="0"/>
    <s v="Salary Expense"/>
    <s v="Line Item"/>
    <x v="2"/>
    <x v="83"/>
    <x v="83"/>
    <m/>
    <m/>
  </r>
  <r>
    <n v="85"/>
    <x v="0"/>
    <s v="Salary Expense"/>
    <s v="Line Item"/>
    <x v="2"/>
    <x v="84"/>
    <x v="84"/>
    <m/>
    <m/>
  </r>
  <r>
    <n v="86"/>
    <x v="0"/>
    <s v="Salary Expense"/>
    <s v="Line Item"/>
    <x v="2"/>
    <x v="85"/>
    <x v="85"/>
    <m/>
    <m/>
  </r>
  <r>
    <n v="87"/>
    <x v="0"/>
    <s v="Salary Expense"/>
    <s v="Line Item"/>
    <x v="2"/>
    <x v="86"/>
    <x v="86"/>
    <n v="1.6"/>
    <n v="63034"/>
  </r>
  <r>
    <n v="88"/>
    <x v="0"/>
    <s v="Salary Expense"/>
    <s v="Line Item"/>
    <x v="3"/>
    <x v="87"/>
    <x v="87"/>
    <n v="0.3"/>
    <n v="7888"/>
  </r>
  <r>
    <n v="89"/>
    <x v="0"/>
    <s v="Salary Expense"/>
    <s v="Line Item"/>
    <x v="3"/>
    <x v="88"/>
    <x v="88"/>
    <m/>
    <m/>
  </r>
  <r>
    <n v="90"/>
    <x v="0"/>
    <s v="Salary Expense"/>
    <s v="Line Item"/>
    <x v="3"/>
    <x v="89"/>
    <x v="89"/>
    <m/>
    <m/>
  </r>
  <r>
    <n v="91"/>
    <x v="0"/>
    <s v="Salary Expense"/>
    <s v="Line Item"/>
    <x v="0"/>
    <x v="90"/>
    <x v="90"/>
    <s v="XXXXXX"/>
    <m/>
  </r>
  <r>
    <n v="92"/>
    <x v="0"/>
    <s v="Salary Expense"/>
    <s v="Total"/>
    <x v="0"/>
    <x v="91"/>
    <x v="91"/>
    <n v="2.1"/>
    <n v="81676"/>
  </r>
  <r>
    <n v="93"/>
    <x v="0"/>
    <s v="Expense"/>
    <s v="Total"/>
    <x v="0"/>
    <x v="92"/>
    <x v="92"/>
    <m/>
    <n v="81676"/>
  </r>
  <r>
    <n v="94"/>
    <x v="0"/>
    <s v="Expense"/>
    <s v="Line Item"/>
    <x v="0"/>
    <x v="93"/>
    <x v="93"/>
    <m/>
    <m/>
  </r>
  <r>
    <n v="95"/>
    <x v="0"/>
    <s v="Expense"/>
    <s v="Line Item"/>
    <x v="0"/>
    <x v="94"/>
    <x v="94"/>
    <m/>
    <m/>
  </r>
  <r>
    <n v="96"/>
    <x v="0"/>
    <s v="Expense"/>
    <s v="Line Item"/>
    <x v="0"/>
    <x v="95"/>
    <x v="95"/>
    <m/>
    <m/>
  </r>
  <r>
    <n v="97"/>
    <x v="0"/>
    <s v="Expense"/>
    <s v="Line Item"/>
    <x v="0"/>
    <x v="96"/>
    <x v="96"/>
    <m/>
    <m/>
  </r>
  <r>
    <n v="98"/>
    <x v="0"/>
    <s v="Expense"/>
    <s v="Total"/>
    <x v="0"/>
    <x v="97"/>
    <x v="97"/>
    <m/>
    <n v="0"/>
  </r>
  <r>
    <n v="99"/>
    <x v="0"/>
    <s v="Expense"/>
    <s v="Line Item"/>
    <x v="0"/>
    <x v="98"/>
    <x v="98"/>
    <m/>
    <m/>
  </r>
  <r>
    <n v="100"/>
    <x v="0"/>
    <s v="Expense"/>
    <s v="Total"/>
    <x v="0"/>
    <x v="99"/>
    <x v="99"/>
    <m/>
    <n v="81676"/>
  </r>
  <r>
    <n v="101"/>
    <x v="0"/>
    <s v="Expense"/>
    <s v="Line Item"/>
    <x v="0"/>
    <x v="100"/>
    <x v="100"/>
    <m/>
    <n v="6492"/>
  </r>
  <r>
    <n v="102"/>
    <x v="0"/>
    <s v="Expense"/>
    <s v="Line Item"/>
    <x v="0"/>
    <x v="101"/>
    <x v="101"/>
    <m/>
    <n v="9000"/>
  </r>
  <r>
    <n v="103"/>
    <x v="0"/>
    <s v="Expense"/>
    <s v="Line Item"/>
    <x v="0"/>
    <x v="102"/>
    <x v="102"/>
    <m/>
    <n v="1079"/>
  </r>
  <r>
    <n v="104"/>
    <x v="0"/>
    <s v="Expense"/>
    <s v="Total"/>
    <x v="0"/>
    <x v="103"/>
    <x v="103"/>
    <m/>
    <n v="98247"/>
  </r>
  <r>
    <n v="105"/>
    <x v="0"/>
    <s v="Expense"/>
    <s v="Line Item"/>
    <x v="0"/>
    <x v="104"/>
    <x v="104"/>
    <m/>
    <n v="14956"/>
  </r>
  <r>
    <n v="106"/>
    <x v="0"/>
    <s v="Expense"/>
    <s v="Line Item"/>
    <x v="0"/>
    <x v="105"/>
    <x v="105"/>
    <m/>
    <n v="1172"/>
  </r>
  <r>
    <n v="107"/>
    <x v="0"/>
    <s v="Expense"/>
    <s v="Line Item"/>
    <x v="0"/>
    <x v="106"/>
    <x v="106"/>
    <m/>
    <m/>
  </r>
  <r>
    <n v="108"/>
    <x v="0"/>
    <s v="Expense"/>
    <s v="Line Item"/>
    <x v="0"/>
    <x v="107"/>
    <x v="107"/>
    <m/>
    <m/>
  </r>
  <r>
    <n v="109"/>
    <x v="0"/>
    <s v="Expense"/>
    <s v="Total"/>
    <x v="0"/>
    <x v="108"/>
    <x v="108"/>
    <m/>
    <n v="16128"/>
  </r>
  <r>
    <n v="110"/>
    <x v="0"/>
    <s v="Expense"/>
    <s v="Line Item"/>
    <x v="0"/>
    <x v="109"/>
    <x v="109"/>
    <m/>
    <m/>
  </r>
  <r>
    <n v="111"/>
    <x v="0"/>
    <s v="Expense"/>
    <s v="Line Item"/>
    <x v="0"/>
    <x v="110"/>
    <x v="110"/>
    <m/>
    <m/>
  </r>
  <r>
    <n v="112"/>
    <x v="0"/>
    <s v="Expense"/>
    <s v="Line Item"/>
    <x v="0"/>
    <x v="111"/>
    <x v="111"/>
    <m/>
    <m/>
  </r>
  <r>
    <n v="113"/>
    <x v="0"/>
    <s v="Expense"/>
    <s v="Line Item"/>
    <x v="0"/>
    <x v="112"/>
    <x v="112"/>
    <m/>
    <m/>
  </r>
  <r>
    <n v="114"/>
    <x v="0"/>
    <s v="Expense"/>
    <s v="Line Item"/>
    <x v="0"/>
    <x v="113"/>
    <x v="113"/>
    <m/>
    <n v="19"/>
  </r>
  <r>
    <n v="115"/>
    <x v="0"/>
    <s v="Expense"/>
    <s v="Line Item"/>
    <x v="0"/>
    <x v="114"/>
    <x v="114"/>
    <m/>
    <n v="2298"/>
  </r>
  <r>
    <n v="116"/>
    <x v="0"/>
    <s v="Expense"/>
    <s v="Line Item"/>
    <x v="0"/>
    <x v="115"/>
    <x v="115"/>
    <m/>
    <m/>
  </r>
  <r>
    <n v="117"/>
    <x v="0"/>
    <s v="Expense"/>
    <s v="Line Item"/>
    <x v="0"/>
    <x v="116"/>
    <x v="116"/>
    <m/>
    <n v="322"/>
  </r>
  <r>
    <n v="118"/>
    <x v="0"/>
    <s v="Expense"/>
    <s v="Line Item"/>
    <x v="0"/>
    <x v="117"/>
    <x v="117"/>
    <m/>
    <m/>
  </r>
  <r>
    <n v="119"/>
    <x v="0"/>
    <s v="Expense"/>
    <s v="Line Item"/>
    <x v="0"/>
    <x v="118"/>
    <x v="118"/>
    <m/>
    <m/>
  </r>
  <r>
    <n v="120"/>
    <x v="0"/>
    <s v="Expense"/>
    <s v="Line Item"/>
    <x v="0"/>
    <x v="119"/>
    <x v="119"/>
    <m/>
    <m/>
  </r>
  <r>
    <n v="121"/>
    <x v="0"/>
    <s v="Expense"/>
    <s v="Line Item"/>
    <x v="0"/>
    <x v="120"/>
    <x v="120"/>
    <m/>
    <m/>
  </r>
  <r>
    <n v="122"/>
    <x v="0"/>
    <s v="Expense"/>
    <s v="Line Item"/>
    <x v="0"/>
    <x v="121"/>
    <x v="121"/>
    <m/>
    <m/>
  </r>
  <r>
    <n v="123"/>
    <x v="0"/>
    <s v="Expense"/>
    <s v="Line Item"/>
    <x v="0"/>
    <x v="122"/>
    <x v="122"/>
    <m/>
    <m/>
  </r>
  <r>
    <n v="124"/>
    <x v="0"/>
    <s v="Expense"/>
    <s v="Line Item"/>
    <x v="0"/>
    <x v="123"/>
    <x v="123"/>
    <m/>
    <m/>
  </r>
  <r>
    <n v="125"/>
    <x v="0"/>
    <s v="Expense"/>
    <s v="Line Item"/>
    <x v="0"/>
    <x v="124"/>
    <x v="124"/>
    <m/>
    <n v="532"/>
  </r>
  <r>
    <n v="126"/>
    <x v="0"/>
    <s v="Expense"/>
    <s v="Line Item"/>
    <x v="0"/>
    <x v="125"/>
    <x v="125"/>
    <m/>
    <m/>
  </r>
  <r>
    <n v="127"/>
    <x v="0"/>
    <s v="Expense"/>
    <s v="Line Item"/>
    <x v="0"/>
    <x v="126"/>
    <x v="126"/>
    <m/>
    <m/>
  </r>
  <r>
    <n v="128"/>
    <x v="0"/>
    <s v="Expense"/>
    <s v="Total"/>
    <x v="0"/>
    <x v="127"/>
    <x v="127"/>
    <m/>
    <n v="3171"/>
  </r>
  <r>
    <n v="129"/>
    <x v="0"/>
    <s v="Expense"/>
    <s v="Line Item"/>
    <x v="0"/>
    <x v="128"/>
    <x v="128"/>
    <m/>
    <n v="754"/>
  </r>
  <r>
    <n v="130"/>
    <x v="0"/>
    <s v="Expense"/>
    <s v="Line Item"/>
    <x v="0"/>
    <x v="129"/>
    <x v="129"/>
    <m/>
    <n v="1932"/>
  </r>
  <r>
    <n v="131"/>
    <x v="0"/>
    <s v="Expense"/>
    <s v="Line Item"/>
    <x v="0"/>
    <x v="130"/>
    <x v="130"/>
    <m/>
    <m/>
  </r>
  <r>
    <n v="132"/>
    <x v="0"/>
    <s v="Expense"/>
    <s v="Line Item"/>
    <x v="0"/>
    <x v="131"/>
    <x v="131"/>
    <m/>
    <n v="508"/>
  </r>
  <r>
    <n v="133"/>
    <x v="0"/>
    <s v="Expense"/>
    <s v="Line Item"/>
    <x v="0"/>
    <x v="132"/>
    <x v="132"/>
    <m/>
    <m/>
  </r>
  <r>
    <n v="134"/>
    <x v="0"/>
    <s v="Expense"/>
    <s v="Line Item"/>
    <x v="0"/>
    <x v="133"/>
    <x v="133"/>
    <m/>
    <m/>
  </r>
  <r>
    <n v="135"/>
    <x v="0"/>
    <s v="Expense"/>
    <s v="Total"/>
    <x v="0"/>
    <x v="134"/>
    <x v="134"/>
    <m/>
    <n v="3194"/>
  </r>
  <r>
    <n v="136"/>
    <x v="0"/>
    <s v="Expense"/>
    <s v="Line Item"/>
    <x v="0"/>
    <x v="135"/>
    <x v="135"/>
    <m/>
    <n v="24888.68151635299"/>
  </r>
  <r>
    <n v="137"/>
    <x v="0"/>
    <s v="Expense"/>
    <s v="Total"/>
    <x v="0"/>
    <x v="136"/>
    <x v="136"/>
    <m/>
    <n v="145628.68151635298"/>
  </r>
  <r>
    <n v="138"/>
    <x v="0"/>
    <s v="Expense"/>
    <s v="Line Item"/>
    <x v="0"/>
    <x v="137"/>
    <x v="137"/>
    <m/>
    <m/>
  </r>
  <r>
    <n v="139"/>
    <x v="0"/>
    <s v="Expense"/>
    <s v="Line Item"/>
    <x v="0"/>
    <x v="138"/>
    <x v="138"/>
    <m/>
    <m/>
  </r>
  <r>
    <n v="140"/>
    <x v="0"/>
    <s v="Expense"/>
    <s v="Total"/>
    <x v="0"/>
    <x v="139"/>
    <x v="139"/>
    <m/>
    <n v="145628.68151635298"/>
  </r>
  <r>
    <n v="141"/>
    <x v="0"/>
    <s v="Expense"/>
    <s v="Total"/>
    <x v="0"/>
    <x v="140"/>
    <x v="140"/>
    <m/>
    <n v="99749"/>
  </r>
  <r>
    <n v="142"/>
    <x v="0"/>
    <s v="Expense"/>
    <s v="Line Item"/>
    <x v="0"/>
    <x v="141"/>
    <x v="141"/>
    <m/>
    <n v="-45879.681516352983"/>
  </r>
  <r>
    <n v="143"/>
    <x v="0"/>
    <s v="Non-Reimbursable"/>
    <s v="Line Item"/>
    <x v="0"/>
    <x v="142"/>
    <x v="142"/>
    <m/>
    <n v="0"/>
  </r>
  <r>
    <n v="144"/>
    <x v="0"/>
    <s v="Non-Reimbursable"/>
    <s v="Line Item"/>
    <x v="0"/>
    <x v="143"/>
    <x v="143"/>
    <m/>
    <m/>
  </r>
  <r>
    <n v="145"/>
    <x v="0"/>
    <s v="Non-Reimbursable"/>
    <s v="Line Item"/>
    <x v="0"/>
    <x v="144"/>
    <x v="144"/>
    <m/>
    <m/>
  </r>
  <r>
    <n v="146"/>
    <x v="0"/>
    <s v="Non-Reimbursable"/>
    <s v="Line Item"/>
    <x v="0"/>
    <x v="145"/>
    <x v="145"/>
    <m/>
    <m/>
  </r>
  <r>
    <n v="147"/>
    <x v="0"/>
    <s v="Non-Reimbursable"/>
    <s v="Line Item"/>
    <x v="0"/>
    <x v="146"/>
    <x v="146"/>
    <m/>
    <m/>
  </r>
  <r>
    <n v="148"/>
    <x v="0"/>
    <s v="Non-Reimbursable"/>
    <s v="Line Item"/>
    <x v="0"/>
    <x v="147"/>
    <x v="147"/>
    <m/>
    <m/>
  </r>
  <r>
    <n v="149"/>
    <x v="0"/>
    <s v="Non-Reimbursable"/>
    <s v="Line Item"/>
    <x v="0"/>
    <x v="148"/>
    <x v="148"/>
    <m/>
    <m/>
  </r>
  <r>
    <n v="150"/>
    <x v="0"/>
    <s v="Non-Reimbursable"/>
    <s v="Total"/>
    <x v="0"/>
    <x v="149"/>
    <x v="149"/>
    <m/>
    <m/>
  </r>
  <r>
    <n v="151"/>
    <x v="0"/>
    <s v="Non-Reimbursable"/>
    <s v="Total"/>
    <x v="0"/>
    <x v="150"/>
    <x v="150"/>
    <m/>
    <n v="0"/>
  </r>
  <r>
    <n v="152"/>
    <x v="0"/>
    <s v="Non-Reimbursable"/>
    <s v="Line Item"/>
    <x v="0"/>
    <x v="151"/>
    <x v="151"/>
    <m/>
    <n v="0"/>
  </r>
  <r>
    <n v="153"/>
    <x v="0"/>
    <s v="Non-Reimbursable"/>
    <s v="Line Item"/>
    <x v="0"/>
    <x v="152"/>
    <x v="152"/>
    <m/>
    <n v="747"/>
  </r>
  <r>
    <n v="154"/>
    <x v="0"/>
    <s v="Non-Reimbursable"/>
    <s v="Line Item"/>
    <x v="0"/>
    <x v="153"/>
    <x v="153"/>
    <m/>
    <m/>
  </r>
  <r>
    <n v="155"/>
    <x v="1"/>
    <s v="Revenue"/>
    <s v="Line Item"/>
    <x v="0"/>
    <x v="0"/>
    <x v="0"/>
    <m/>
    <m/>
  </r>
  <r>
    <n v="156"/>
    <x v="1"/>
    <s v="Revenue"/>
    <s v="Line Item"/>
    <x v="0"/>
    <x v="1"/>
    <x v="1"/>
    <m/>
    <m/>
  </r>
  <r>
    <n v="157"/>
    <x v="1"/>
    <s v="Revenue"/>
    <s v="Line Item"/>
    <x v="0"/>
    <x v="2"/>
    <x v="2"/>
    <m/>
    <m/>
  </r>
  <r>
    <n v="158"/>
    <x v="1"/>
    <s v="Revenue"/>
    <s v="Total"/>
    <x v="0"/>
    <x v="3"/>
    <x v="3"/>
    <m/>
    <n v="0"/>
  </r>
  <r>
    <n v="159"/>
    <x v="1"/>
    <s v="Revenue"/>
    <s v="Line Item"/>
    <x v="0"/>
    <x v="4"/>
    <x v="4"/>
    <m/>
    <m/>
  </r>
  <r>
    <n v="160"/>
    <x v="1"/>
    <s v="Revenue"/>
    <s v="Line Item"/>
    <x v="0"/>
    <x v="5"/>
    <x v="5"/>
    <m/>
    <m/>
  </r>
  <r>
    <n v="161"/>
    <x v="1"/>
    <s v="Revenue"/>
    <s v="Total"/>
    <x v="0"/>
    <x v="6"/>
    <x v="6"/>
    <m/>
    <n v="0"/>
  </r>
  <r>
    <n v="162"/>
    <x v="1"/>
    <s v="Revenue"/>
    <s v="Line Item"/>
    <x v="0"/>
    <x v="7"/>
    <x v="7"/>
    <m/>
    <m/>
  </r>
  <r>
    <n v="163"/>
    <x v="1"/>
    <s v="Revenue"/>
    <s v="Line Item"/>
    <x v="0"/>
    <x v="8"/>
    <x v="8"/>
    <m/>
    <m/>
  </r>
  <r>
    <n v="164"/>
    <x v="1"/>
    <s v="Revenue"/>
    <s v="Line Item"/>
    <x v="0"/>
    <x v="9"/>
    <x v="9"/>
    <m/>
    <m/>
  </r>
  <r>
    <n v="165"/>
    <x v="1"/>
    <s v="Revenue"/>
    <s v="Line Item"/>
    <x v="0"/>
    <x v="10"/>
    <x v="10"/>
    <m/>
    <m/>
  </r>
  <r>
    <n v="166"/>
    <x v="1"/>
    <s v="Revenue"/>
    <s v="Line Item"/>
    <x v="0"/>
    <x v="11"/>
    <x v="11"/>
    <m/>
    <m/>
  </r>
  <r>
    <n v="167"/>
    <x v="1"/>
    <s v="Revenue"/>
    <s v="Line Item"/>
    <x v="0"/>
    <x v="12"/>
    <x v="12"/>
    <m/>
    <m/>
  </r>
  <r>
    <n v="168"/>
    <x v="1"/>
    <s v="Revenue"/>
    <s v="Line Item"/>
    <x v="0"/>
    <x v="13"/>
    <x v="13"/>
    <m/>
    <m/>
  </r>
  <r>
    <n v="169"/>
    <x v="1"/>
    <s v="Revenue"/>
    <s v="Line Item"/>
    <x v="0"/>
    <x v="14"/>
    <x v="14"/>
    <m/>
    <m/>
  </r>
  <r>
    <n v="170"/>
    <x v="1"/>
    <s v="Revenue"/>
    <s v="Line Item"/>
    <x v="0"/>
    <x v="15"/>
    <x v="15"/>
    <m/>
    <m/>
  </r>
  <r>
    <n v="171"/>
    <x v="1"/>
    <s v="Revenue"/>
    <s v="Line Item"/>
    <x v="0"/>
    <x v="16"/>
    <x v="16"/>
    <m/>
    <m/>
  </r>
  <r>
    <n v="172"/>
    <x v="1"/>
    <s v="Revenue"/>
    <s v="Line Item"/>
    <x v="0"/>
    <x v="17"/>
    <x v="17"/>
    <m/>
    <m/>
  </r>
  <r>
    <n v="173"/>
    <x v="1"/>
    <s v="Revenue"/>
    <s v="Line Item"/>
    <x v="0"/>
    <x v="18"/>
    <x v="18"/>
    <m/>
    <n v="98950"/>
  </r>
  <r>
    <n v="174"/>
    <x v="1"/>
    <s v="Revenue"/>
    <s v="Line Item"/>
    <x v="0"/>
    <x v="19"/>
    <x v="19"/>
    <m/>
    <m/>
  </r>
  <r>
    <n v="175"/>
    <x v="1"/>
    <s v="Revenue"/>
    <s v="Line Item"/>
    <x v="0"/>
    <x v="20"/>
    <x v="20"/>
    <m/>
    <m/>
  </r>
  <r>
    <n v="176"/>
    <x v="1"/>
    <s v="Revenue"/>
    <s v="Line Item"/>
    <x v="0"/>
    <x v="21"/>
    <x v="21"/>
    <m/>
    <m/>
  </r>
  <r>
    <n v="177"/>
    <x v="1"/>
    <s v="Revenue"/>
    <s v="Line Item"/>
    <x v="0"/>
    <x v="22"/>
    <x v="22"/>
    <m/>
    <m/>
  </r>
  <r>
    <n v="178"/>
    <x v="1"/>
    <s v="Revenue"/>
    <s v="Line Item"/>
    <x v="0"/>
    <x v="23"/>
    <x v="23"/>
    <m/>
    <m/>
  </r>
  <r>
    <n v="179"/>
    <x v="1"/>
    <s v="Revenue"/>
    <s v="Line Item"/>
    <x v="0"/>
    <x v="24"/>
    <x v="24"/>
    <m/>
    <m/>
  </r>
  <r>
    <n v="180"/>
    <x v="1"/>
    <s v="Revenue"/>
    <s v="Line Item"/>
    <x v="0"/>
    <x v="25"/>
    <x v="25"/>
    <m/>
    <m/>
  </r>
  <r>
    <n v="181"/>
    <x v="1"/>
    <s v="Revenue"/>
    <s v="Line Item"/>
    <x v="0"/>
    <x v="26"/>
    <x v="26"/>
    <m/>
    <m/>
  </r>
  <r>
    <n v="182"/>
    <x v="1"/>
    <s v="Revenue"/>
    <s v="Line Item"/>
    <x v="0"/>
    <x v="27"/>
    <x v="27"/>
    <m/>
    <m/>
  </r>
  <r>
    <n v="183"/>
    <x v="1"/>
    <s v="Revenue"/>
    <s v="Line Item"/>
    <x v="0"/>
    <x v="28"/>
    <x v="28"/>
    <m/>
    <n v="919"/>
  </r>
  <r>
    <n v="184"/>
    <x v="1"/>
    <s v="Revenue"/>
    <s v="Line Item"/>
    <x v="0"/>
    <x v="29"/>
    <x v="29"/>
    <m/>
    <m/>
  </r>
  <r>
    <n v="185"/>
    <x v="1"/>
    <s v="Revenue"/>
    <s v="Line Item"/>
    <x v="0"/>
    <x v="30"/>
    <x v="30"/>
    <m/>
    <m/>
  </r>
  <r>
    <n v="186"/>
    <x v="1"/>
    <s v="Revenue"/>
    <s v="Line Item"/>
    <x v="0"/>
    <x v="31"/>
    <x v="31"/>
    <m/>
    <m/>
  </r>
  <r>
    <n v="187"/>
    <x v="1"/>
    <s v="Revenue"/>
    <s v="Line Item"/>
    <x v="0"/>
    <x v="32"/>
    <x v="32"/>
    <m/>
    <m/>
  </r>
  <r>
    <n v="188"/>
    <x v="1"/>
    <s v="Revenue"/>
    <s v="Line Item"/>
    <x v="0"/>
    <x v="33"/>
    <x v="33"/>
    <m/>
    <m/>
  </r>
  <r>
    <n v="189"/>
    <x v="1"/>
    <s v="Revenue"/>
    <s v="Line Item"/>
    <x v="0"/>
    <x v="34"/>
    <x v="34"/>
    <m/>
    <m/>
  </r>
  <r>
    <n v="190"/>
    <x v="1"/>
    <s v="Revenue"/>
    <s v="Line Item"/>
    <x v="0"/>
    <x v="35"/>
    <x v="35"/>
    <m/>
    <m/>
  </r>
  <r>
    <n v="191"/>
    <x v="1"/>
    <s v="Revenue"/>
    <s v="Line Item"/>
    <x v="0"/>
    <x v="36"/>
    <x v="36"/>
    <m/>
    <m/>
  </r>
  <r>
    <n v="192"/>
    <x v="1"/>
    <s v="Revenue"/>
    <s v="Line Item"/>
    <x v="0"/>
    <x v="37"/>
    <x v="37"/>
    <m/>
    <m/>
  </r>
  <r>
    <n v="193"/>
    <x v="1"/>
    <s v="Revenue"/>
    <s v="Line Item"/>
    <x v="0"/>
    <x v="38"/>
    <x v="38"/>
    <m/>
    <m/>
  </r>
  <r>
    <n v="194"/>
    <x v="1"/>
    <s v="Revenue"/>
    <s v="Line Item"/>
    <x v="0"/>
    <x v="39"/>
    <x v="39"/>
    <m/>
    <m/>
  </r>
  <r>
    <n v="195"/>
    <x v="1"/>
    <s v="Revenue"/>
    <s v="Line Item"/>
    <x v="0"/>
    <x v="40"/>
    <x v="40"/>
    <m/>
    <m/>
  </r>
  <r>
    <n v="196"/>
    <x v="1"/>
    <s v="Revenue"/>
    <s v="Line Item"/>
    <x v="0"/>
    <x v="41"/>
    <x v="41"/>
    <m/>
    <m/>
  </r>
  <r>
    <n v="197"/>
    <x v="1"/>
    <s v="Revenue"/>
    <s v="Total"/>
    <x v="0"/>
    <x v="42"/>
    <x v="42"/>
    <m/>
    <n v="99869"/>
  </r>
  <r>
    <n v="198"/>
    <x v="1"/>
    <s v="Revenue"/>
    <s v="Line Item"/>
    <x v="0"/>
    <x v="43"/>
    <x v="43"/>
    <m/>
    <m/>
  </r>
  <r>
    <n v="199"/>
    <x v="1"/>
    <s v="Revenue"/>
    <s v="Line Item"/>
    <x v="0"/>
    <x v="44"/>
    <x v="44"/>
    <m/>
    <m/>
  </r>
  <r>
    <n v="200"/>
    <x v="1"/>
    <s v="Revenue"/>
    <s v="Line Item"/>
    <x v="0"/>
    <x v="45"/>
    <x v="45"/>
    <m/>
    <m/>
  </r>
  <r>
    <n v="201"/>
    <x v="1"/>
    <s v="Revenue"/>
    <s v="Line Item"/>
    <x v="0"/>
    <x v="46"/>
    <x v="46"/>
    <m/>
    <m/>
  </r>
  <r>
    <n v="202"/>
    <x v="1"/>
    <s v="Revenue"/>
    <s v="Line Item"/>
    <x v="0"/>
    <x v="47"/>
    <x v="47"/>
    <m/>
    <m/>
  </r>
  <r>
    <n v="203"/>
    <x v="1"/>
    <s v="Revenue"/>
    <s v="Line Item"/>
    <x v="0"/>
    <x v="48"/>
    <x v="48"/>
    <m/>
    <m/>
  </r>
  <r>
    <n v="204"/>
    <x v="1"/>
    <s v="Revenue"/>
    <s v="Line Item"/>
    <x v="0"/>
    <x v="49"/>
    <x v="49"/>
    <m/>
    <n v="376"/>
  </r>
  <r>
    <n v="205"/>
    <x v="1"/>
    <s v="Revenue"/>
    <s v="Line Item"/>
    <x v="0"/>
    <x v="50"/>
    <x v="50"/>
    <m/>
    <m/>
  </r>
  <r>
    <n v="206"/>
    <x v="1"/>
    <s v="Revenue"/>
    <s v="Line Item"/>
    <x v="0"/>
    <x v="51"/>
    <x v="51"/>
    <m/>
    <m/>
  </r>
  <r>
    <n v="207"/>
    <x v="1"/>
    <s v="Revenue"/>
    <s v="Total"/>
    <x v="0"/>
    <x v="52"/>
    <x v="52"/>
    <m/>
    <n v="100245"/>
  </r>
  <r>
    <n v="208"/>
    <x v="1"/>
    <s v="Salary Expense"/>
    <s v="Line Item"/>
    <x v="1"/>
    <x v="53"/>
    <x v="53"/>
    <n v="0.2"/>
    <n v="10829"/>
  </r>
  <r>
    <n v="209"/>
    <x v="1"/>
    <s v="Salary Expense"/>
    <s v="Line Item"/>
    <x v="1"/>
    <x v="54"/>
    <x v="54"/>
    <m/>
    <m/>
  </r>
  <r>
    <n v="210"/>
    <x v="1"/>
    <s v="Salary Expense"/>
    <s v="Line Item"/>
    <x v="1"/>
    <x v="55"/>
    <x v="55"/>
    <n v="0.1"/>
    <n v="3565"/>
  </r>
  <r>
    <n v="211"/>
    <x v="1"/>
    <s v="Salary Expense"/>
    <s v="Line Item"/>
    <x v="1"/>
    <x v="56"/>
    <x v="56"/>
    <m/>
    <m/>
  </r>
  <r>
    <n v="212"/>
    <x v="1"/>
    <s v="Salary Expense"/>
    <s v="Line Item"/>
    <x v="2"/>
    <x v="57"/>
    <x v="57"/>
    <m/>
    <m/>
  </r>
  <r>
    <n v="213"/>
    <x v="1"/>
    <s v="Salary Expense"/>
    <s v="Line Item"/>
    <x v="2"/>
    <x v="58"/>
    <x v="58"/>
    <m/>
    <m/>
  </r>
  <r>
    <n v="214"/>
    <x v="1"/>
    <s v="Salary Expense"/>
    <s v="Line Item"/>
    <x v="2"/>
    <x v="59"/>
    <x v="59"/>
    <m/>
    <m/>
  </r>
  <r>
    <n v="215"/>
    <x v="1"/>
    <s v="Salary Expense"/>
    <s v="Line Item"/>
    <x v="2"/>
    <x v="60"/>
    <x v="60"/>
    <m/>
    <m/>
  </r>
  <r>
    <n v="216"/>
    <x v="1"/>
    <s v="Salary Expense"/>
    <s v="Line Item"/>
    <x v="2"/>
    <x v="61"/>
    <x v="61"/>
    <m/>
    <m/>
  </r>
  <r>
    <n v="217"/>
    <x v="1"/>
    <s v="Salary Expense"/>
    <s v="Line Item"/>
    <x v="2"/>
    <x v="62"/>
    <x v="62"/>
    <m/>
    <m/>
  </r>
  <r>
    <n v="218"/>
    <x v="1"/>
    <s v="Salary Expense"/>
    <s v="Line Item"/>
    <x v="2"/>
    <x v="63"/>
    <x v="63"/>
    <m/>
    <m/>
  </r>
  <r>
    <n v="219"/>
    <x v="1"/>
    <s v="Salary Expense"/>
    <s v="Line Item"/>
    <x v="2"/>
    <x v="64"/>
    <x v="64"/>
    <m/>
    <m/>
  </r>
  <r>
    <n v="220"/>
    <x v="1"/>
    <s v="Salary Expense"/>
    <s v="Line Item"/>
    <x v="2"/>
    <x v="65"/>
    <x v="65"/>
    <m/>
    <m/>
  </r>
  <r>
    <n v="221"/>
    <x v="1"/>
    <s v="Salary Expense"/>
    <s v="Line Item"/>
    <x v="2"/>
    <x v="66"/>
    <x v="66"/>
    <m/>
    <m/>
  </r>
  <r>
    <n v="222"/>
    <x v="1"/>
    <s v="Salary Expense"/>
    <s v="Line Item"/>
    <x v="2"/>
    <x v="67"/>
    <x v="67"/>
    <m/>
    <m/>
  </r>
  <r>
    <n v="223"/>
    <x v="1"/>
    <s v="Salary Expense"/>
    <s v="Line Item"/>
    <x v="2"/>
    <x v="68"/>
    <x v="68"/>
    <m/>
    <m/>
  </r>
  <r>
    <n v="224"/>
    <x v="1"/>
    <s v="Salary Expense"/>
    <s v="Line Item"/>
    <x v="2"/>
    <x v="69"/>
    <x v="69"/>
    <m/>
    <m/>
  </r>
  <r>
    <n v="225"/>
    <x v="1"/>
    <s v="Salary Expense"/>
    <s v="Line Item"/>
    <x v="2"/>
    <x v="70"/>
    <x v="70"/>
    <m/>
    <m/>
  </r>
  <r>
    <n v="226"/>
    <x v="1"/>
    <s v="Salary Expense"/>
    <s v="Line Item"/>
    <x v="2"/>
    <x v="71"/>
    <x v="71"/>
    <m/>
    <m/>
  </r>
  <r>
    <n v="227"/>
    <x v="1"/>
    <s v="Salary Expense"/>
    <s v="Line Item"/>
    <x v="2"/>
    <x v="72"/>
    <x v="72"/>
    <m/>
    <m/>
  </r>
  <r>
    <n v="228"/>
    <x v="1"/>
    <s v="Salary Expense"/>
    <s v="Line Item"/>
    <x v="2"/>
    <x v="73"/>
    <x v="73"/>
    <m/>
    <m/>
  </r>
  <r>
    <n v="229"/>
    <x v="1"/>
    <s v="Salary Expense"/>
    <s v="Line Item"/>
    <x v="2"/>
    <x v="74"/>
    <x v="74"/>
    <m/>
    <m/>
  </r>
  <r>
    <n v="230"/>
    <x v="1"/>
    <s v="Salary Expense"/>
    <s v="Line Item"/>
    <x v="2"/>
    <x v="75"/>
    <x v="75"/>
    <m/>
    <m/>
  </r>
  <r>
    <n v="231"/>
    <x v="1"/>
    <s v="Salary Expense"/>
    <s v="Line Item"/>
    <x v="2"/>
    <x v="76"/>
    <x v="76"/>
    <m/>
    <m/>
  </r>
  <r>
    <n v="232"/>
    <x v="1"/>
    <s v="Salary Expense"/>
    <s v="Line Item"/>
    <x v="2"/>
    <x v="77"/>
    <x v="77"/>
    <m/>
    <m/>
  </r>
  <r>
    <n v="233"/>
    <x v="1"/>
    <s v="Salary Expense"/>
    <s v="Line Item"/>
    <x v="2"/>
    <x v="78"/>
    <x v="78"/>
    <m/>
    <m/>
  </r>
  <r>
    <n v="234"/>
    <x v="1"/>
    <s v="Salary Expense"/>
    <s v="Line Item"/>
    <x v="2"/>
    <x v="79"/>
    <x v="79"/>
    <m/>
    <m/>
  </r>
  <r>
    <n v="235"/>
    <x v="1"/>
    <s v="Salary Expense"/>
    <s v="Line Item"/>
    <x v="2"/>
    <x v="80"/>
    <x v="80"/>
    <m/>
    <m/>
  </r>
  <r>
    <n v="236"/>
    <x v="1"/>
    <s v="Salary Expense"/>
    <s v="Line Item"/>
    <x v="2"/>
    <x v="81"/>
    <x v="81"/>
    <m/>
    <m/>
  </r>
  <r>
    <n v="237"/>
    <x v="1"/>
    <s v="Salary Expense"/>
    <s v="Line Item"/>
    <x v="2"/>
    <x v="82"/>
    <x v="82"/>
    <n v="1.38"/>
    <n v="48497"/>
  </r>
  <r>
    <n v="238"/>
    <x v="1"/>
    <s v="Salary Expense"/>
    <s v="Line Item"/>
    <x v="2"/>
    <x v="83"/>
    <x v="83"/>
    <m/>
    <m/>
  </r>
  <r>
    <n v="239"/>
    <x v="1"/>
    <s v="Salary Expense"/>
    <s v="Line Item"/>
    <x v="2"/>
    <x v="84"/>
    <x v="84"/>
    <m/>
    <m/>
  </r>
  <r>
    <n v="240"/>
    <x v="1"/>
    <s v="Salary Expense"/>
    <s v="Line Item"/>
    <x v="2"/>
    <x v="85"/>
    <x v="85"/>
    <m/>
    <m/>
  </r>
  <r>
    <n v="241"/>
    <x v="1"/>
    <s v="Salary Expense"/>
    <s v="Line Item"/>
    <x v="2"/>
    <x v="86"/>
    <x v="86"/>
    <n v="0.53"/>
    <n v="13176"/>
  </r>
  <r>
    <n v="242"/>
    <x v="1"/>
    <s v="Salary Expense"/>
    <s v="Line Item"/>
    <x v="3"/>
    <x v="87"/>
    <x v="87"/>
    <m/>
    <m/>
  </r>
  <r>
    <n v="243"/>
    <x v="1"/>
    <s v="Salary Expense"/>
    <s v="Line Item"/>
    <x v="3"/>
    <x v="88"/>
    <x v="88"/>
    <m/>
    <m/>
  </r>
  <r>
    <n v="244"/>
    <x v="1"/>
    <s v="Salary Expense"/>
    <s v="Line Item"/>
    <x v="3"/>
    <x v="89"/>
    <x v="89"/>
    <m/>
    <m/>
  </r>
  <r>
    <n v="245"/>
    <x v="1"/>
    <s v="Salary Expense"/>
    <s v="Line Item"/>
    <x v="0"/>
    <x v="90"/>
    <x v="90"/>
    <s v="XXXXXX"/>
    <m/>
  </r>
  <r>
    <n v="246"/>
    <x v="1"/>
    <s v="Salary Expense"/>
    <s v="Total"/>
    <x v="0"/>
    <x v="91"/>
    <x v="91"/>
    <n v="2.21"/>
    <n v="76067"/>
  </r>
  <r>
    <n v="247"/>
    <x v="1"/>
    <s v="Expense"/>
    <s v="Total"/>
    <x v="0"/>
    <x v="92"/>
    <x v="92"/>
    <m/>
    <n v="76067"/>
  </r>
  <r>
    <n v="248"/>
    <x v="1"/>
    <s v="Expense"/>
    <s v="Line Item"/>
    <x v="0"/>
    <x v="93"/>
    <x v="93"/>
    <m/>
    <m/>
  </r>
  <r>
    <n v="249"/>
    <x v="1"/>
    <s v="Expense"/>
    <s v="Line Item"/>
    <x v="0"/>
    <x v="94"/>
    <x v="94"/>
    <m/>
    <m/>
  </r>
  <r>
    <n v="250"/>
    <x v="1"/>
    <s v="Expense"/>
    <s v="Line Item"/>
    <x v="0"/>
    <x v="95"/>
    <x v="95"/>
    <m/>
    <m/>
  </r>
  <r>
    <n v="251"/>
    <x v="1"/>
    <s v="Expense"/>
    <s v="Line Item"/>
    <x v="0"/>
    <x v="96"/>
    <x v="96"/>
    <m/>
    <m/>
  </r>
  <r>
    <n v="252"/>
    <x v="1"/>
    <s v="Expense"/>
    <s v="Total"/>
    <x v="0"/>
    <x v="97"/>
    <x v="97"/>
    <m/>
    <n v="0"/>
  </r>
  <r>
    <n v="253"/>
    <x v="1"/>
    <s v="Expense"/>
    <s v="Line Item"/>
    <x v="0"/>
    <x v="98"/>
    <x v="98"/>
    <m/>
    <m/>
  </r>
  <r>
    <n v="254"/>
    <x v="1"/>
    <s v="Expense"/>
    <s v="Total"/>
    <x v="0"/>
    <x v="99"/>
    <x v="99"/>
    <m/>
    <n v="76067"/>
  </r>
  <r>
    <n v="255"/>
    <x v="1"/>
    <s v="Expense"/>
    <s v="Line Item"/>
    <x v="0"/>
    <x v="100"/>
    <x v="100"/>
    <m/>
    <n v="5520"/>
  </r>
  <r>
    <n v="256"/>
    <x v="1"/>
    <s v="Expense"/>
    <s v="Line Item"/>
    <x v="0"/>
    <x v="101"/>
    <x v="101"/>
    <m/>
    <n v="11353"/>
  </r>
  <r>
    <n v="257"/>
    <x v="1"/>
    <s v="Expense"/>
    <s v="Line Item"/>
    <x v="0"/>
    <x v="102"/>
    <x v="102"/>
    <m/>
    <m/>
  </r>
  <r>
    <n v="258"/>
    <x v="1"/>
    <s v="Expense"/>
    <s v="Total"/>
    <x v="0"/>
    <x v="103"/>
    <x v="103"/>
    <m/>
    <n v="92940"/>
  </r>
  <r>
    <n v="259"/>
    <x v="1"/>
    <s v="Expense"/>
    <s v="Line Item"/>
    <x v="0"/>
    <x v="104"/>
    <x v="104"/>
    <m/>
    <m/>
  </r>
  <r>
    <n v="260"/>
    <x v="1"/>
    <s v="Expense"/>
    <s v="Line Item"/>
    <x v="0"/>
    <x v="105"/>
    <x v="105"/>
    <m/>
    <m/>
  </r>
  <r>
    <n v="261"/>
    <x v="1"/>
    <s v="Expense"/>
    <s v="Line Item"/>
    <x v="0"/>
    <x v="106"/>
    <x v="106"/>
    <m/>
    <n v="39"/>
  </r>
  <r>
    <n v="262"/>
    <x v="1"/>
    <s v="Expense"/>
    <s v="Line Item"/>
    <x v="0"/>
    <x v="107"/>
    <x v="107"/>
    <m/>
    <n v="372"/>
  </r>
  <r>
    <n v="263"/>
    <x v="1"/>
    <s v="Expense"/>
    <s v="Total"/>
    <x v="0"/>
    <x v="108"/>
    <x v="108"/>
    <m/>
    <n v="411"/>
  </r>
  <r>
    <n v="264"/>
    <x v="1"/>
    <s v="Expense"/>
    <s v="Line Item"/>
    <x v="0"/>
    <x v="109"/>
    <x v="109"/>
    <m/>
    <m/>
  </r>
  <r>
    <n v="265"/>
    <x v="1"/>
    <s v="Expense"/>
    <s v="Line Item"/>
    <x v="0"/>
    <x v="110"/>
    <x v="110"/>
    <m/>
    <m/>
  </r>
  <r>
    <n v="266"/>
    <x v="1"/>
    <s v="Expense"/>
    <s v="Line Item"/>
    <x v="0"/>
    <x v="111"/>
    <x v="111"/>
    <m/>
    <m/>
  </r>
  <r>
    <n v="267"/>
    <x v="1"/>
    <s v="Expense"/>
    <s v="Line Item"/>
    <x v="0"/>
    <x v="112"/>
    <x v="112"/>
    <m/>
    <m/>
  </r>
  <r>
    <n v="268"/>
    <x v="1"/>
    <s v="Expense"/>
    <s v="Line Item"/>
    <x v="0"/>
    <x v="113"/>
    <x v="113"/>
    <m/>
    <m/>
  </r>
  <r>
    <n v="269"/>
    <x v="1"/>
    <s v="Expense"/>
    <s v="Line Item"/>
    <x v="0"/>
    <x v="114"/>
    <x v="114"/>
    <m/>
    <m/>
  </r>
  <r>
    <n v="270"/>
    <x v="1"/>
    <s v="Expense"/>
    <s v="Line Item"/>
    <x v="0"/>
    <x v="115"/>
    <x v="115"/>
    <m/>
    <m/>
  </r>
  <r>
    <n v="271"/>
    <x v="1"/>
    <s v="Expense"/>
    <s v="Line Item"/>
    <x v="0"/>
    <x v="116"/>
    <x v="116"/>
    <m/>
    <m/>
  </r>
  <r>
    <n v="272"/>
    <x v="1"/>
    <s v="Expense"/>
    <s v="Line Item"/>
    <x v="0"/>
    <x v="117"/>
    <x v="117"/>
    <m/>
    <m/>
  </r>
  <r>
    <n v="273"/>
    <x v="1"/>
    <s v="Expense"/>
    <s v="Line Item"/>
    <x v="0"/>
    <x v="118"/>
    <x v="118"/>
    <m/>
    <m/>
  </r>
  <r>
    <n v="274"/>
    <x v="1"/>
    <s v="Expense"/>
    <s v="Line Item"/>
    <x v="0"/>
    <x v="119"/>
    <x v="119"/>
    <m/>
    <m/>
  </r>
  <r>
    <n v="275"/>
    <x v="1"/>
    <s v="Expense"/>
    <s v="Line Item"/>
    <x v="0"/>
    <x v="120"/>
    <x v="120"/>
    <m/>
    <m/>
  </r>
  <r>
    <n v="276"/>
    <x v="1"/>
    <s v="Expense"/>
    <s v="Line Item"/>
    <x v="0"/>
    <x v="121"/>
    <x v="121"/>
    <m/>
    <m/>
  </r>
  <r>
    <n v="277"/>
    <x v="1"/>
    <s v="Expense"/>
    <s v="Line Item"/>
    <x v="0"/>
    <x v="122"/>
    <x v="122"/>
    <m/>
    <m/>
  </r>
  <r>
    <n v="278"/>
    <x v="1"/>
    <s v="Expense"/>
    <s v="Line Item"/>
    <x v="0"/>
    <x v="123"/>
    <x v="123"/>
    <m/>
    <m/>
  </r>
  <r>
    <n v="279"/>
    <x v="1"/>
    <s v="Expense"/>
    <s v="Line Item"/>
    <x v="0"/>
    <x v="124"/>
    <x v="124"/>
    <m/>
    <n v="532"/>
  </r>
  <r>
    <n v="280"/>
    <x v="1"/>
    <s v="Expense"/>
    <s v="Line Item"/>
    <x v="0"/>
    <x v="125"/>
    <x v="125"/>
    <m/>
    <m/>
  </r>
  <r>
    <n v="281"/>
    <x v="1"/>
    <s v="Expense"/>
    <s v="Line Item"/>
    <x v="0"/>
    <x v="126"/>
    <x v="126"/>
    <m/>
    <m/>
  </r>
  <r>
    <n v="282"/>
    <x v="1"/>
    <s v="Expense"/>
    <s v="Total"/>
    <x v="0"/>
    <x v="127"/>
    <x v="127"/>
    <m/>
    <n v="532"/>
  </r>
  <r>
    <n v="283"/>
    <x v="1"/>
    <s v="Expense"/>
    <s v="Line Item"/>
    <x v="0"/>
    <x v="128"/>
    <x v="128"/>
    <m/>
    <n v="285"/>
  </r>
  <r>
    <n v="284"/>
    <x v="1"/>
    <s v="Expense"/>
    <s v="Line Item"/>
    <x v="0"/>
    <x v="129"/>
    <x v="129"/>
    <m/>
    <m/>
  </r>
  <r>
    <n v="285"/>
    <x v="1"/>
    <s v="Expense"/>
    <s v="Line Item"/>
    <x v="0"/>
    <x v="130"/>
    <x v="130"/>
    <m/>
    <m/>
  </r>
  <r>
    <n v="286"/>
    <x v="1"/>
    <s v="Expense"/>
    <s v="Line Item"/>
    <x v="0"/>
    <x v="131"/>
    <x v="131"/>
    <m/>
    <n v="1973"/>
  </r>
  <r>
    <n v="287"/>
    <x v="1"/>
    <s v="Expense"/>
    <s v="Line Item"/>
    <x v="0"/>
    <x v="132"/>
    <x v="132"/>
    <m/>
    <n v="480"/>
  </r>
  <r>
    <n v="288"/>
    <x v="1"/>
    <s v="Expense"/>
    <s v="Line Item"/>
    <x v="0"/>
    <x v="133"/>
    <x v="133"/>
    <m/>
    <m/>
  </r>
  <r>
    <n v="289"/>
    <x v="1"/>
    <s v="Expense"/>
    <s v="Total"/>
    <x v="0"/>
    <x v="134"/>
    <x v="134"/>
    <m/>
    <n v="2738"/>
  </r>
  <r>
    <n v="290"/>
    <x v="1"/>
    <s v="Expense"/>
    <s v="Line Item"/>
    <x v="0"/>
    <x v="135"/>
    <x v="135"/>
    <m/>
    <n v="19013.174348380297"/>
  </r>
  <r>
    <n v="291"/>
    <x v="1"/>
    <s v="Expense"/>
    <s v="Total"/>
    <x v="0"/>
    <x v="136"/>
    <x v="136"/>
    <m/>
    <n v="115634.1743483803"/>
  </r>
  <r>
    <n v="292"/>
    <x v="1"/>
    <s v="Expense"/>
    <s v="Line Item"/>
    <x v="0"/>
    <x v="137"/>
    <x v="137"/>
    <m/>
    <m/>
  </r>
  <r>
    <n v="293"/>
    <x v="1"/>
    <s v="Expense"/>
    <s v="Line Item"/>
    <x v="0"/>
    <x v="138"/>
    <x v="138"/>
    <m/>
    <m/>
  </r>
  <r>
    <n v="294"/>
    <x v="1"/>
    <s v="Expense"/>
    <s v="Total"/>
    <x v="0"/>
    <x v="139"/>
    <x v="139"/>
    <m/>
    <n v="115634.1743483803"/>
  </r>
  <r>
    <n v="295"/>
    <x v="1"/>
    <s v="Expense"/>
    <s v="Total"/>
    <x v="0"/>
    <x v="140"/>
    <x v="140"/>
    <m/>
    <n v="100245"/>
  </r>
  <r>
    <n v="296"/>
    <x v="1"/>
    <s v="Expense"/>
    <s v="Line Item"/>
    <x v="0"/>
    <x v="141"/>
    <x v="141"/>
    <m/>
    <n v="-15389.1743483803"/>
  </r>
  <r>
    <n v="297"/>
    <x v="1"/>
    <s v="Non-Reimbursable"/>
    <s v="Line Item"/>
    <x v="0"/>
    <x v="142"/>
    <x v="142"/>
    <m/>
    <m/>
  </r>
  <r>
    <n v="298"/>
    <x v="1"/>
    <s v="Non-Reimbursable"/>
    <s v="Line Item"/>
    <x v="0"/>
    <x v="143"/>
    <x v="143"/>
    <m/>
    <m/>
  </r>
  <r>
    <n v="299"/>
    <x v="1"/>
    <s v="Non-Reimbursable"/>
    <s v="Line Item"/>
    <x v="0"/>
    <x v="144"/>
    <x v="144"/>
    <m/>
    <m/>
  </r>
  <r>
    <n v="300"/>
    <x v="1"/>
    <s v="Non-Reimbursable"/>
    <s v="Line Item"/>
    <x v="0"/>
    <x v="145"/>
    <x v="145"/>
    <m/>
    <m/>
  </r>
  <r>
    <n v="301"/>
    <x v="1"/>
    <s v="Non-Reimbursable"/>
    <s v="Line Item"/>
    <x v="0"/>
    <x v="146"/>
    <x v="146"/>
    <m/>
    <m/>
  </r>
  <r>
    <n v="302"/>
    <x v="1"/>
    <s v="Non-Reimbursable"/>
    <s v="Line Item"/>
    <x v="0"/>
    <x v="147"/>
    <x v="147"/>
    <m/>
    <m/>
  </r>
  <r>
    <n v="303"/>
    <x v="1"/>
    <s v="Non-Reimbursable"/>
    <s v="Line Item"/>
    <x v="0"/>
    <x v="148"/>
    <x v="148"/>
    <m/>
    <m/>
  </r>
  <r>
    <n v="304"/>
    <x v="1"/>
    <s v="Non-Reimbursable"/>
    <s v="Total"/>
    <x v="0"/>
    <x v="149"/>
    <x v="149"/>
    <m/>
    <n v="0"/>
  </r>
  <r>
    <n v="305"/>
    <x v="1"/>
    <s v="Non-Reimbursable"/>
    <s v="Total"/>
    <x v="0"/>
    <x v="150"/>
    <x v="150"/>
    <m/>
    <n v="0"/>
  </r>
  <r>
    <n v="306"/>
    <x v="1"/>
    <s v="Non-Reimbursable"/>
    <s v="Line Item"/>
    <x v="0"/>
    <x v="151"/>
    <x v="151"/>
    <m/>
    <n v="376"/>
  </r>
  <r>
    <n v="307"/>
    <x v="1"/>
    <s v="Non-Reimbursable"/>
    <s v="Line Item"/>
    <x v="0"/>
    <x v="152"/>
    <x v="152"/>
    <m/>
    <m/>
  </r>
  <r>
    <n v="308"/>
    <x v="1"/>
    <s v="Non-Reimbursable"/>
    <s v="Line Item"/>
    <x v="0"/>
    <x v="153"/>
    <x v="153"/>
    <m/>
    <n v="-376"/>
  </r>
  <r>
    <n v="309"/>
    <x v="2"/>
    <s v="Revenue"/>
    <s v="Line Item"/>
    <x v="0"/>
    <x v="0"/>
    <x v="0"/>
    <m/>
    <n v="1444"/>
  </r>
  <r>
    <n v="310"/>
    <x v="2"/>
    <s v="Revenue"/>
    <s v="Line Item"/>
    <x v="0"/>
    <x v="1"/>
    <x v="1"/>
    <m/>
    <m/>
  </r>
  <r>
    <n v="311"/>
    <x v="2"/>
    <s v="Revenue"/>
    <s v="Line Item"/>
    <x v="0"/>
    <x v="2"/>
    <x v="2"/>
    <m/>
    <n v="244"/>
  </r>
  <r>
    <n v="312"/>
    <x v="2"/>
    <s v="Revenue"/>
    <s v="Total"/>
    <x v="0"/>
    <x v="3"/>
    <x v="3"/>
    <m/>
    <n v="1688"/>
  </r>
  <r>
    <n v="313"/>
    <x v="2"/>
    <s v="Revenue"/>
    <s v="Line Item"/>
    <x v="0"/>
    <x v="4"/>
    <x v="4"/>
    <m/>
    <m/>
  </r>
  <r>
    <n v="314"/>
    <x v="2"/>
    <s v="Revenue"/>
    <s v="Line Item"/>
    <x v="0"/>
    <x v="5"/>
    <x v="5"/>
    <m/>
    <n v="5000"/>
  </r>
  <r>
    <n v="315"/>
    <x v="2"/>
    <s v="Revenue"/>
    <s v="Total"/>
    <x v="0"/>
    <x v="6"/>
    <x v="6"/>
    <m/>
    <n v="5000"/>
  </r>
  <r>
    <n v="316"/>
    <x v="2"/>
    <s v="Revenue"/>
    <s v="Line Item"/>
    <x v="0"/>
    <x v="7"/>
    <x v="7"/>
    <m/>
    <m/>
  </r>
  <r>
    <n v="317"/>
    <x v="2"/>
    <s v="Revenue"/>
    <s v="Line Item"/>
    <x v="0"/>
    <x v="8"/>
    <x v="8"/>
    <m/>
    <m/>
  </r>
  <r>
    <n v="318"/>
    <x v="2"/>
    <s v="Revenue"/>
    <s v="Line Item"/>
    <x v="0"/>
    <x v="9"/>
    <x v="9"/>
    <m/>
    <m/>
  </r>
  <r>
    <n v="319"/>
    <x v="2"/>
    <s v="Revenue"/>
    <s v="Line Item"/>
    <x v="0"/>
    <x v="10"/>
    <x v="10"/>
    <m/>
    <n v="63777"/>
  </r>
  <r>
    <n v="320"/>
    <x v="2"/>
    <s v="Revenue"/>
    <s v="Line Item"/>
    <x v="0"/>
    <x v="11"/>
    <x v="11"/>
    <m/>
    <m/>
  </r>
  <r>
    <n v="321"/>
    <x v="2"/>
    <s v="Revenue"/>
    <s v="Line Item"/>
    <x v="0"/>
    <x v="12"/>
    <x v="12"/>
    <m/>
    <m/>
  </r>
  <r>
    <n v="322"/>
    <x v="2"/>
    <s v="Revenue"/>
    <s v="Line Item"/>
    <x v="0"/>
    <x v="13"/>
    <x v="13"/>
    <m/>
    <m/>
  </r>
  <r>
    <n v="323"/>
    <x v="2"/>
    <s v="Revenue"/>
    <s v="Line Item"/>
    <x v="0"/>
    <x v="14"/>
    <x v="14"/>
    <m/>
    <m/>
  </r>
  <r>
    <n v="324"/>
    <x v="2"/>
    <s v="Revenue"/>
    <s v="Line Item"/>
    <x v="0"/>
    <x v="15"/>
    <x v="15"/>
    <m/>
    <m/>
  </r>
  <r>
    <n v="325"/>
    <x v="2"/>
    <s v="Revenue"/>
    <s v="Line Item"/>
    <x v="0"/>
    <x v="16"/>
    <x v="16"/>
    <m/>
    <m/>
  </r>
  <r>
    <n v="326"/>
    <x v="2"/>
    <s v="Revenue"/>
    <s v="Line Item"/>
    <x v="0"/>
    <x v="17"/>
    <x v="17"/>
    <m/>
    <m/>
  </r>
  <r>
    <n v="327"/>
    <x v="2"/>
    <s v="Revenue"/>
    <s v="Line Item"/>
    <x v="0"/>
    <x v="18"/>
    <x v="18"/>
    <m/>
    <m/>
  </r>
  <r>
    <n v="328"/>
    <x v="2"/>
    <s v="Revenue"/>
    <s v="Line Item"/>
    <x v="0"/>
    <x v="19"/>
    <x v="19"/>
    <m/>
    <m/>
  </r>
  <r>
    <n v="329"/>
    <x v="2"/>
    <s v="Revenue"/>
    <s v="Line Item"/>
    <x v="0"/>
    <x v="20"/>
    <x v="20"/>
    <m/>
    <m/>
  </r>
  <r>
    <n v="330"/>
    <x v="2"/>
    <s v="Revenue"/>
    <s v="Line Item"/>
    <x v="0"/>
    <x v="21"/>
    <x v="21"/>
    <m/>
    <m/>
  </r>
  <r>
    <n v="331"/>
    <x v="2"/>
    <s v="Revenue"/>
    <s v="Line Item"/>
    <x v="0"/>
    <x v="22"/>
    <x v="22"/>
    <m/>
    <m/>
  </r>
  <r>
    <n v="332"/>
    <x v="2"/>
    <s v="Revenue"/>
    <s v="Line Item"/>
    <x v="0"/>
    <x v="23"/>
    <x v="23"/>
    <m/>
    <m/>
  </r>
  <r>
    <n v="333"/>
    <x v="2"/>
    <s v="Revenue"/>
    <s v="Line Item"/>
    <x v="0"/>
    <x v="24"/>
    <x v="24"/>
    <m/>
    <m/>
  </r>
  <r>
    <n v="334"/>
    <x v="2"/>
    <s v="Revenue"/>
    <s v="Line Item"/>
    <x v="0"/>
    <x v="25"/>
    <x v="25"/>
    <m/>
    <m/>
  </r>
  <r>
    <n v="335"/>
    <x v="2"/>
    <s v="Revenue"/>
    <s v="Line Item"/>
    <x v="0"/>
    <x v="26"/>
    <x v="26"/>
    <m/>
    <m/>
  </r>
  <r>
    <n v="336"/>
    <x v="2"/>
    <s v="Revenue"/>
    <s v="Line Item"/>
    <x v="0"/>
    <x v="27"/>
    <x v="27"/>
    <m/>
    <m/>
  </r>
  <r>
    <n v="337"/>
    <x v="2"/>
    <s v="Revenue"/>
    <s v="Line Item"/>
    <x v="0"/>
    <x v="28"/>
    <x v="28"/>
    <m/>
    <n v="1790"/>
  </r>
  <r>
    <n v="338"/>
    <x v="2"/>
    <s v="Revenue"/>
    <s v="Line Item"/>
    <x v="0"/>
    <x v="29"/>
    <x v="29"/>
    <m/>
    <m/>
  </r>
  <r>
    <n v="339"/>
    <x v="2"/>
    <s v="Revenue"/>
    <s v="Line Item"/>
    <x v="0"/>
    <x v="30"/>
    <x v="30"/>
    <m/>
    <n v="14810"/>
  </r>
  <r>
    <n v="340"/>
    <x v="2"/>
    <s v="Revenue"/>
    <s v="Line Item"/>
    <x v="0"/>
    <x v="31"/>
    <x v="31"/>
    <m/>
    <m/>
  </r>
  <r>
    <n v="341"/>
    <x v="2"/>
    <s v="Revenue"/>
    <s v="Line Item"/>
    <x v="0"/>
    <x v="32"/>
    <x v="32"/>
    <m/>
    <m/>
  </r>
  <r>
    <n v="342"/>
    <x v="2"/>
    <s v="Revenue"/>
    <s v="Line Item"/>
    <x v="0"/>
    <x v="33"/>
    <x v="33"/>
    <m/>
    <m/>
  </r>
  <r>
    <n v="343"/>
    <x v="2"/>
    <s v="Revenue"/>
    <s v="Line Item"/>
    <x v="0"/>
    <x v="34"/>
    <x v="34"/>
    <m/>
    <m/>
  </r>
  <r>
    <n v="344"/>
    <x v="2"/>
    <s v="Revenue"/>
    <s v="Line Item"/>
    <x v="0"/>
    <x v="35"/>
    <x v="35"/>
    <m/>
    <m/>
  </r>
  <r>
    <n v="345"/>
    <x v="2"/>
    <s v="Revenue"/>
    <s v="Line Item"/>
    <x v="0"/>
    <x v="36"/>
    <x v="36"/>
    <m/>
    <m/>
  </r>
  <r>
    <n v="346"/>
    <x v="2"/>
    <s v="Revenue"/>
    <s v="Line Item"/>
    <x v="0"/>
    <x v="37"/>
    <x v="37"/>
    <m/>
    <n v="383"/>
  </r>
  <r>
    <n v="347"/>
    <x v="2"/>
    <s v="Revenue"/>
    <s v="Line Item"/>
    <x v="0"/>
    <x v="38"/>
    <x v="38"/>
    <m/>
    <m/>
  </r>
  <r>
    <n v="348"/>
    <x v="2"/>
    <s v="Revenue"/>
    <s v="Line Item"/>
    <x v="0"/>
    <x v="39"/>
    <x v="39"/>
    <m/>
    <m/>
  </r>
  <r>
    <n v="349"/>
    <x v="2"/>
    <s v="Revenue"/>
    <s v="Line Item"/>
    <x v="0"/>
    <x v="40"/>
    <x v="40"/>
    <m/>
    <m/>
  </r>
  <r>
    <n v="350"/>
    <x v="2"/>
    <s v="Revenue"/>
    <s v="Line Item"/>
    <x v="0"/>
    <x v="41"/>
    <x v="41"/>
    <m/>
    <m/>
  </r>
  <r>
    <n v="351"/>
    <x v="2"/>
    <s v="Revenue"/>
    <s v="Total"/>
    <x v="0"/>
    <x v="42"/>
    <x v="42"/>
    <m/>
    <n v="80760"/>
  </r>
  <r>
    <n v="352"/>
    <x v="2"/>
    <s v="Revenue"/>
    <s v="Line Item"/>
    <x v="0"/>
    <x v="43"/>
    <x v="43"/>
    <m/>
    <n v="87000"/>
  </r>
  <r>
    <n v="353"/>
    <x v="2"/>
    <s v="Revenue"/>
    <s v="Line Item"/>
    <x v="0"/>
    <x v="44"/>
    <x v="44"/>
    <m/>
    <m/>
  </r>
  <r>
    <n v="354"/>
    <x v="2"/>
    <s v="Revenue"/>
    <s v="Line Item"/>
    <x v="0"/>
    <x v="45"/>
    <x v="45"/>
    <m/>
    <m/>
  </r>
  <r>
    <n v="355"/>
    <x v="2"/>
    <s v="Revenue"/>
    <s v="Line Item"/>
    <x v="0"/>
    <x v="46"/>
    <x v="46"/>
    <m/>
    <m/>
  </r>
  <r>
    <n v="356"/>
    <x v="2"/>
    <s v="Revenue"/>
    <s v="Line Item"/>
    <x v="0"/>
    <x v="47"/>
    <x v="47"/>
    <m/>
    <m/>
  </r>
  <r>
    <n v="357"/>
    <x v="2"/>
    <s v="Revenue"/>
    <s v="Line Item"/>
    <x v="0"/>
    <x v="48"/>
    <x v="48"/>
    <m/>
    <m/>
  </r>
  <r>
    <n v="358"/>
    <x v="2"/>
    <s v="Revenue"/>
    <s v="Line Item"/>
    <x v="0"/>
    <x v="49"/>
    <x v="49"/>
    <m/>
    <n v="1000"/>
  </r>
  <r>
    <n v="359"/>
    <x v="2"/>
    <s v="Revenue"/>
    <s v="Line Item"/>
    <x v="0"/>
    <x v="50"/>
    <x v="50"/>
    <m/>
    <m/>
  </r>
  <r>
    <n v="360"/>
    <x v="2"/>
    <s v="Revenue"/>
    <s v="Line Item"/>
    <x v="0"/>
    <x v="51"/>
    <x v="51"/>
    <m/>
    <m/>
  </r>
  <r>
    <n v="361"/>
    <x v="2"/>
    <s v="Revenue"/>
    <s v="Total"/>
    <x v="0"/>
    <x v="52"/>
    <x v="52"/>
    <m/>
    <n v="175448"/>
  </r>
  <r>
    <n v="362"/>
    <x v="2"/>
    <s v="Salary Expense"/>
    <s v="Line Item"/>
    <x v="1"/>
    <x v="53"/>
    <x v="53"/>
    <n v="0.98"/>
    <n v="49226"/>
  </r>
  <r>
    <n v="363"/>
    <x v="2"/>
    <s v="Salary Expense"/>
    <s v="Line Item"/>
    <x v="1"/>
    <x v="54"/>
    <x v="54"/>
    <n v="7.0000000000000007E-2"/>
    <n v="5687"/>
  </r>
  <r>
    <n v="364"/>
    <x v="2"/>
    <s v="Salary Expense"/>
    <s v="Line Item"/>
    <x v="1"/>
    <x v="55"/>
    <x v="55"/>
    <m/>
    <m/>
  </r>
  <r>
    <n v="365"/>
    <x v="2"/>
    <s v="Salary Expense"/>
    <s v="Line Item"/>
    <x v="1"/>
    <x v="56"/>
    <x v="56"/>
    <m/>
    <m/>
  </r>
  <r>
    <n v="366"/>
    <x v="2"/>
    <s v="Salary Expense"/>
    <s v="Line Item"/>
    <x v="2"/>
    <x v="57"/>
    <x v="57"/>
    <m/>
    <m/>
  </r>
  <r>
    <n v="367"/>
    <x v="2"/>
    <s v="Salary Expense"/>
    <s v="Line Item"/>
    <x v="2"/>
    <x v="58"/>
    <x v="58"/>
    <m/>
    <m/>
  </r>
  <r>
    <n v="368"/>
    <x v="2"/>
    <s v="Salary Expense"/>
    <s v="Line Item"/>
    <x v="2"/>
    <x v="59"/>
    <x v="59"/>
    <m/>
    <m/>
  </r>
  <r>
    <n v="369"/>
    <x v="2"/>
    <s v="Salary Expense"/>
    <s v="Line Item"/>
    <x v="2"/>
    <x v="60"/>
    <x v="60"/>
    <m/>
    <m/>
  </r>
  <r>
    <n v="370"/>
    <x v="2"/>
    <s v="Salary Expense"/>
    <s v="Line Item"/>
    <x v="2"/>
    <x v="61"/>
    <x v="61"/>
    <m/>
    <m/>
  </r>
  <r>
    <n v="371"/>
    <x v="2"/>
    <s v="Salary Expense"/>
    <s v="Line Item"/>
    <x v="2"/>
    <x v="62"/>
    <x v="62"/>
    <m/>
    <m/>
  </r>
  <r>
    <n v="372"/>
    <x v="2"/>
    <s v="Salary Expense"/>
    <s v="Line Item"/>
    <x v="2"/>
    <x v="63"/>
    <x v="63"/>
    <m/>
    <m/>
  </r>
  <r>
    <n v="373"/>
    <x v="2"/>
    <s v="Salary Expense"/>
    <s v="Line Item"/>
    <x v="2"/>
    <x v="64"/>
    <x v="64"/>
    <m/>
    <m/>
  </r>
  <r>
    <n v="374"/>
    <x v="2"/>
    <s v="Salary Expense"/>
    <s v="Line Item"/>
    <x v="2"/>
    <x v="65"/>
    <x v="65"/>
    <m/>
    <m/>
  </r>
  <r>
    <n v="375"/>
    <x v="2"/>
    <s v="Salary Expense"/>
    <s v="Line Item"/>
    <x v="2"/>
    <x v="66"/>
    <x v="66"/>
    <m/>
    <m/>
  </r>
  <r>
    <n v="376"/>
    <x v="2"/>
    <s v="Salary Expense"/>
    <s v="Line Item"/>
    <x v="2"/>
    <x v="67"/>
    <x v="67"/>
    <m/>
    <m/>
  </r>
  <r>
    <n v="377"/>
    <x v="2"/>
    <s v="Salary Expense"/>
    <s v="Line Item"/>
    <x v="2"/>
    <x v="68"/>
    <x v="68"/>
    <m/>
    <m/>
  </r>
  <r>
    <n v="378"/>
    <x v="2"/>
    <s v="Salary Expense"/>
    <s v="Line Item"/>
    <x v="2"/>
    <x v="69"/>
    <x v="69"/>
    <m/>
    <m/>
  </r>
  <r>
    <n v="379"/>
    <x v="2"/>
    <s v="Salary Expense"/>
    <s v="Line Item"/>
    <x v="2"/>
    <x v="70"/>
    <x v="70"/>
    <m/>
    <m/>
  </r>
  <r>
    <n v="380"/>
    <x v="2"/>
    <s v="Salary Expense"/>
    <s v="Line Item"/>
    <x v="2"/>
    <x v="71"/>
    <x v="71"/>
    <m/>
    <m/>
  </r>
  <r>
    <n v="381"/>
    <x v="2"/>
    <s v="Salary Expense"/>
    <s v="Line Item"/>
    <x v="2"/>
    <x v="72"/>
    <x v="72"/>
    <m/>
    <m/>
  </r>
  <r>
    <n v="382"/>
    <x v="2"/>
    <s v="Salary Expense"/>
    <s v="Line Item"/>
    <x v="2"/>
    <x v="73"/>
    <x v="73"/>
    <m/>
    <m/>
  </r>
  <r>
    <n v="383"/>
    <x v="2"/>
    <s v="Salary Expense"/>
    <s v="Line Item"/>
    <x v="2"/>
    <x v="74"/>
    <x v="74"/>
    <m/>
    <m/>
  </r>
  <r>
    <n v="384"/>
    <x v="2"/>
    <s v="Salary Expense"/>
    <s v="Line Item"/>
    <x v="2"/>
    <x v="75"/>
    <x v="75"/>
    <m/>
    <m/>
  </r>
  <r>
    <n v="385"/>
    <x v="2"/>
    <s v="Salary Expense"/>
    <s v="Line Item"/>
    <x v="2"/>
    <x v="76"/>
    <x v="76"/>
    <m/>
    <m/>
  </r>
  <r>
    <n v="386"/>
    <x v="2"/>
    <s v="Salary Expense"/>
    <s v="Line Item"/>
    <x v="2"/>
    <x v="77"/>
    <x v="77"/>
    <m/>
    <m/>
  </r>
  <r>
    <n v="387"/>
    <x v="2"/>
    <s v="Salary Expense"/>
    <s v="Line Item"/>
    <x v="2"/>
    <x v="78"/>
    <x v="78"/>
    <m/>
    <m/>
  </r>
  <r>
    <n v="388"/>
    <x v="2"/>
    <s v="Salary Expense"/>
    <s v="Line Item"/>
    <x v="2"/>
    <x v="79"/>
    <x v="79"/>
    <m/>
    <m/>
  </r>
  <r>
    <n v="389"/>
    <x v="2"/>
    <s v="Salary Expense"/>
    <s v="Line Item"/>
    <x v="2"/>
    <x v="80"/>
    <x v="80"/>
    <m/>
    <m/>
  </r>
  <r>
    <n v="390"/>
    <x v="2"/>
    <s v="Salary Expense"/>
    <s v="Line Item"/>
    <x v="2"/>
    <x v="81"/>
    <x v="81"/>
    <m/>
    <m/>
  </r>
  <r>
    <n v="391"/>
    <x v="2"/>
    <s v="Salary Expense"/>
    <s v="Line Item"/>
    <x v="2"/>
    <x v="82"/>
    <x v="82"/>
    <n v="0.02"/>
    <n v="651"/>
  </r>
  <r>
    <n v="392"/>
    <x v="2"/>
    <s v="Salary Expense"/>
    <s v="Line Item"/>
    <x v="2"/>
    <x v="83"/>
    <x v="83"/>
    <n v="2.67"/>
    <n v="64120"/>
  </r>
  <r>
    <n v="393"/>
    <x v="2"/>
    <s v="Salary Expense"/>
    <s v="Line Item"/>
    <x v="2"/>
    <x v="84"/>
    <x v="84"/>
    <m/>
    <m/>
  </r>
  <r>
    <n v="394"/>
    <x v="2"/>
    <s v="Salary Expense"/>
    <s v="Line Item"/>
    <x v="2"/>
    <x v="85"/>
    <x v="85"/>
    <m/>
    <m/>
  </r>
  <r>
    <n v="395"/>
    <x v="2"/>
    <s v="Salary Expense"/>
    <s v="Line Item"/>
    <x v="2"/>
    <x v="86"/>
    <x v="86"/>
    <n v="0.75000000000000011"/>
    <n v="20044"/>
  </r>
  <r>
    <n v="396"/>
    <x v="2"/>
    <s v="Salary Expense"/>
    <s v="Line Item"/>
    <x v="3"/>
    <x v="87"/>
    <x v="87"/>
    <n v="7.9999999999999988E-2"/>
    <n v="2517"/>
  </r>
  <r>
    <n v="397"/>
    <x v="2"/>
    <s v="Salary Expense"/>
    <s v="Line Item"/>
    <x v="3"/>
    <x v="88"/>
    <x v="88"/>
    <n v="0.13999999999999999"/>
    <n v="4262"/>
  </r>
  <r>
    <n v="398"/>
    <x v="2"/>
    <s v="Salary Expense"/>
    <s v="Line Item"/>
    <x v="3"/>
    <x v="89"/>
    <x v="89"/>
    <m/>
    <m/>
  </r>
  <r>
    <n v="399"/>
    <x v="2"/>
    <s v="Salary Expense"/>
    <s v="Line Item"/>
    <x v="0"/>
    <x v="90"/>
    <x v="90"/>
    <s v="XXXXXX"/>
    <m/>
  </r>
  <r>
    <n v="400"/>
    <x v="2"/>
    <s v="Salary Expense"/>
    <s v="Total"/>
    <x v="0"/>
    <x v="91"/>
    <x v="91"/>
    <n v="4.71"/>
    <n v="146507"/>
  </r>
  <r>
    <n v="401"/>
    <x v="2"/>
    <s v="Expense"/>
    <s v="Total"/>
    <x v="0"/>
    <x v="92"/>
    <x v="92"/>
    <m/>
    <n v="146507"/>
  </r>
  <r>
    <n v="402"/>
    <x v="2"/>
    <s v="Expense"/>
    <s v="Line Item"/>
    <x v="0"/>
    <x v="93"/>
    <x v="93"/>
    <m/>
    <m/>
  </r>
  <r>
    <n v="403"/>
    <x v="2"/>
    <s v="Expense"/>
    <s v="Line Item"/>
    <x v="0"/>
    <x v="94"/>
    <x v="94"/>
    <m/>
    <m/>
  </r>
  <r>
    <n v="404"/>
    <x v="2"/>
    <s v="Expense"/>
    <s v="Line Item"/>
    <x v="0"/>
    <x v="95"/>
    <x v="95"/>
    <m/>
    <m/>
  </r>
  <r>
    <n v="405"/>
    <x v="2"/>
    <s v="Expense"/>
    <s v="Line Item"/>
    <x v="0"/>
    <x v="96"/>
    <x v="96"/>
    <m/>
    <m/>
  </r>
  <r>
    <n v="406"/>
    <x v="2"/>
    <s v="Expense"/>
    <s v="Total"/>
    <x v="0"/>
    <x v="97"/>
    <x v="97"/>
    <m/>
    <n v="0"/>
  </r>
  <r>
    <n v="407"/>
    <x v="2"/>
    <s v="Expense"/>
    <s v="Line Item"/>
    <x v="0"/>
    <x v="98"/>
    <x v="98"/>
    <m/>
    <m/>
  </r>
  <r>
    <n v="408"/>
    <x v="2"/>
    <s v="Expense"/>
    <s v="Total"/>
    <x v="0"/>
    <x v="99"/>
    <x v="99"/>
    <m/>
    <n v="146507"/>
  </r>
  <r>
    <n v="409"/>
    <x v="2"/>
    <s v="Expense"/>
    <s v="Line Item"/>
    <x v="0"/>
    <x v="100"/>
    <x v="100"/>
    <m/>
    <n v="13283"/>
  </r>
  <r>
    <n v="410"/>
    <x v="2"/>
    <s v="Expense"/>
    <s v="Line Item"/>
    <x v="0"/>
    <x v="101"/>
    <x v="101"/>
    <m/>
    <n v="15307"/>
  </r>
  <r>
    <n v="411"/>
    <x v="2"/>
    <s v="Expense"/>
    <s v="Line Item"/>
    <x v="0"/>
    <x v="102"/>
    <x v="102"/>
    <m/>
    <n v="200"/>
  </r>
  <r>
    <n v="412"/>
    <x v="2"/>
    <s v="Expense"/>
    <s v="Total"/>
    <x v="0"/>
    <x v="103"/>
    <x v="103"/>
    <m/>
    <n v="175297"/>
  </r>
  <r>
    <n v="413"/>
    <x v="2"/>
    <s v="Expense"/>
    <s v="Line Item"/>
    <x v="0"/>
    <x v="104"/>
    <x v="104"/>
    <m/>
    <n v="9789"/>
  </r>
  <r>
    <n v="414"/>
    <x v="2"/>
    <s v="Expense"/>
    <s v="Line Item"/>
    <x v="0"/>
    <x v="105"/>
    <x v="105"/>
    <m/>
    <m/>
  </r>
  <r>
    <n v="415"/>
    <x v="2"/>
    <s v="Expense"/>
    <s v="Line Item"/>
    <x v="0"/>
    <x v="106"/>
    <x v="106"/>
    <m/>
    <n v="4064"/>
  </r>
  <r>
    <n v="416"/>
    <x v="2"/>
    <s v="Expense"/>
    <s v="Line Item"/>
    <x v="0"/>
    <x v="107"/>
    <x v="107"/>
    <m/>
    <n v="1633"/>
  </r>
  <r>
    <n v="417"/>
    <x v="2"/>
    <s v="Expense"/>
    <s v="Total"/>
    <x v="0"/>
    <x v="108"/>
    <x v="108"/>
    <m/>
    <n v="15486"/>
  </r>
  <r>
    <n v="418"/>
    <x v="2"/>
    <s v="Expense"/>
    <s v="Line Item"/>
    <x v="0"/>
    <x v="109"/>
    <x v="109"/>
    <m/>
    <m/>
  </r>
  <r>
    <n v="419"/>
    <x v="2"/>
    <s v="Expense"/>
    <s v="Line Item"/>
    <x v="0"/>
    <x v="110"/>
    <x v="110"/>
    <m/>
    <m/>
  </r>
  <r>
    <n v="420"/>
    <x v="2"/>
    <s v="Expense"/>
    <s v="Line Item"/>
    <x v="0"/>
    <x v="111"/>
    <x v="111"/>
    <m/>
    <m/>
  </r>
  <r>
    <n v="421"/>
    <x v="2"/>
    <s v="Expense"/>
    <s v="Line Item"/>
    <x v="0"/>
    <x v="112"/>
    <x v="112"/>
    <m/>
    <m/>
  </r>
  <r>
    <n v="422"/>
    <x v="2"/>
    <s v="Expense"/>
    <s v="Line Item"/>
    <x v="0"/>
    <x v="113"/>
    <x v="113"/>
    <m/>
    <n v="161"/>
  </r>
  <r>
    <n v="423"/>
    <x v="2"/>
    <s v="Expense"/>
    <s v="Line Item"/>
    <x v="0"/>
    <x v="114"/>
    <x v="114"/>
    <m/>
    <n v="905"/>
  </r>
  <r>
    <n v="424"/>
    <x v="2"/>
    <s v="Expense"/>
    <s v="Line Item"/>
    <x v="0"/>
    <x v="115"/>
    <x v="115"/>
    <m/>
    <n v="1599"/>
  </r>
  <r>
    <n v="425"/>
    <x v="2"/>
    <s v="Expense"/>
    <s v="Line Item"/>
    <x v="0"/>
    <x v="116"/>
    <x v="116"/>
    <m/>
    <n v="883"/>
  </r>
  <r>
    <n v="426"/>
    <x v="2"/>
    <s v="Expense"/>
    <s v="Line Item"/>
    <x v="0"/>
    <x v="117"/>
    <x v="117"/>
    <m/>
    <m/>
  </r>
  <r>
    <n v="427"/>
    <x v="2"/>
    <s v="Expense"/>
    <s v="Line Item"/>
    <x v="0"/>
    <x v="118"/>
    <x v="118"/>
    <m/>
    <m/>
  </r>
  <r>
    <n v="428"/>
    <x v="2"/>
    <s v="Expense"/>
    <s v="Line Item"/>
    <x v="0"/>
    <x v="119"/>
    <x v="119"/>
    <m/>
    <m/>
  </r>
  <r>
    <n v="429"/>
    <x v="2"/>
    <s v="Expense"/>
    <s v="Line Item"/>
    <x v="0"/>
    <x v="120"/>
    <x v="120"/>
    <m/>
    <m/>
  </r>
  <r>
    <n v="430"/>
    <x v="2"/>
    <s v="Expense"/>
    <s v="Line Item"/>
    <x v="0"/>
    <x v="121"/>
    <x v="121"/>
    <m/>
    <m/>
  </r>
  <r>
    <n v="431"/>
    <x v="2"/>
    <s v="Expense"/>
    <s v="Line Item"/>
    <x v="0"/>
    <x v="122"/>
    <x v="122"/>
    <m/>
    <m/>
  </r>
  <r>
    <n v="432"/>
    <x v="2"/>
    <s v="Expense"/>
    <s v="Line Item"/>
    <x v="0"/>
    <x v="123"/>
    <x v="123"/>
    <m/>
    <m/>
  </r>
  <r>
    <n v="433"/>
    <x v="2"/>
    <s v="Expense"/>
    <s v="Line Item"/>
    <x v="0"/>
    <x v="124"/>
    <x v="124"/>
    <m/>
    <n v="5042"/>
  </r>
  <r>
    <n v="434"/>
    <x v="2"/>
    <s v="Expense"/>
    <s v="Line Item"/>
    <x v="0"/>
    <x v="125"/>
    <x v="125"/>
    <m/>
    <m/>
  </r>
  <r>
    <n v="435"/>
    <x v="2"/>
    <s v="Expense"/>
    <s v="Line Item"/>
    <x v="0"/>
    <x v="126"/>
    <x v="126"/>
    <m/>
    <n v="71"/>
  </r>
  <r>
    <n v="436"/>
    <x v="2"/>
    <s v="Expense"/>
    <s v="Total"/>
    <x v="0"/>
    <x v="127"/>
    <x v="127"/>
    <m/>
    <n v="8661"/>
  </r>
  <r>
    <n v="437"/>
    <x v="2"/>
    <s v="Expense"/>
    <s v="Line Item"/>
    <x v="0"/>
    <x v="128"/>
    <x v="128"/>
    <m/>
    <n v="6456"/>
  </r>
  <r>
    <n v="438"/>
    <x v="2"/>
    <s v="Expense"/>
    <s v="Line Item"/>
    <x v="0"/>
    <x v="129"/>
    <x v="129"/>
    <m/>
    <n v="1119"/>
  </r>
  <r>
    <n v="439"/>
    <x v="2"/>
    <s v="Expense"/>
    <s v="Line Item"/>
    <x v="0"/>
    <x v="130"/>
    <x v="130"/>
    <m/>
    <m/>
  </r>
  <r>
    <n v="440"/>
    <x v="2"/>
    <s v="Expense"/>
    <s v="Line Item"/>
    <x v="0"/>
    <x v="131"/>
    <x v="131"/>
    <m/>
    <m/>
  </r>
  <r>
    <n v="441"/>
    <x v="2"/>
    <s v="Expense"/>
    <s v="Line Item"/>
    <x v="0"/>
    <x v="132"/>
    <x v="132"/>
    <m/>
    <m/>
  </r>
  <r>
    <n v="442"/>
    <x v="2"/>
    <s v="Expense"/>
    <s v="Line Item"/>
    <x v="0"/>
    <x v="133"/>
    <x v="133"/>
    <m/>
    <m/>
  </r>
  <r>
    <n v="443"/>
    <x v="2"/>
    <s v="Expense"/>
    <s v="Total"/>
    <x v="0"/>
    <x v="134"/>
    <x v="134"/>
    <m/>
    <n v="7575"/>
  </r>
  <r>
    <n v="444"/>
    <x v="2"/>
    <s v="Expense"/>
    <s v="Line Item"/>
    <x v="0"/>
    <x v="135"/>
    <x v="135"/>
    <m/>
    <n v="40132.940986559406"/>
  </r>
  <r>
    <n v="445"/>
    <x v="2"/>
    <s v="Expense"/>
    <s v="Total"/>
    <x v="0"/>
    <x v="136"/>
    <x v="136"/>
    <m/>
    <n v="247151.94098655941"/>
  </r>
  <r>
    <n v="446"/>
    <x v="2"/>
    <s v="Expense"/>
    <s v="Line Item"/>
    <x v="0"/>
    <x v="137"/>
    <x v="137"/>
    <m/>
    <m/>
  </r>
  <r>
    <n v="447"/>
    <x v="2"/>
    <s v="Expense"/>
    <s v="Line Item"/>
    <x v="0"/>
    <x v="138"/>
    <x v="138"/>
    <m/>
    <m/>
  </r>
  <r>
    <n v="448"/>
    <x v="2"/>
    <s v="Expense"/>
    <s v="Total"/>
    <x v="0"/>
    <x v="139"/>
    <x v="139"/>
    <m/>
    <n v="247151.94098655941"/>
  </r>
  <r>
    <n v="449"/>
    <x v="2"/>
    <s v="Expense"/>
    <s v="Total"/>
    <x v="0"/>
    <x v="140"/>
    <x v="140"/>
    <m/>
    <n v="175448"/>
  </r>
  <r>
    <n v="450"/>
    <x v="2"/>
    <s v="Expense"/>
    <s v="Line Item"/>
    <x v="0"/>
    <x v="141"/>
    <x v="141"/>
    <m/>
    <n v="-71703.940986559406"/>
  </r>
  <r>
    <n v="451"/>
    <x v="2"/>
    <s v="Non-Reimbursable"/>
    <s v="Line Item"/>
    <x v="0"/>
    <x v="142"/>
    <x v="142"/>
    <m/>
    <m/>
  </r>
  <r>
    <n v="452"/>
    <x v="2"/>
    <s v="Non-Reimbursable"/>
    <s v="Line Item"/>
    <x v="0"/>
    <x v="143"/>
    <x v="143"/>
    <m/>
    <m/>
  </r>
  <r>
    <n v="453"/>
    <x v="2"/>
    <s v="Non-Reimbursable"/>
    <s v="Line Item"/>
    <x v="0"/>
    <x v="144"/>
    <x v="144"/>
    <m/>
    <m/>
  </r>
  <r>
    <n v="454"/>
    <x v="2"/>
    <s v="Non-Reimbursable"/>
    <s v="Line Item"/>
    <x v="0"/>
    <x v="145"/>
    <x v="145"/>
    <m/>
    <m/>
  </r>
  <r>
    <n v="455"/>
    <x v="2"/>
    <s v="Non-Reimbursable"/>
    <s v="Line Item"/>
    <x v="0"/>
    <x v="146"/>
    <x v="146"/>
    <m/>
    <m/>
  </r>
  <r>
    <n v="456"/>
    <x v="2"/>
    <s v="Non-Reimbursable"/>
    <s v="Line Item"/>
    <x v="0"/>
    <x v="147"/>
    <x v="147"/>
    <m/>
    <m/>
  </r>
  <r>
    <n v="457"/>
    <x v="2"/>
    <s v="Non-Reimbursable"/>
    <s v="Line Item"/>
    <x v="0"/>
    <x v="148"/>
    <x v="148"/>
    <m/>
    <m/>
  </r>
  <r>
    <n v="458"/>
    <x v="2"/>
    <s v="Non-Reimbursable"/>
    <s v="Total"/>
    <x v="0"/>
    <x v="149"/>
    <x v="149"/>
    <m/>
    <n v="0"/>
  </r>
  <r>
    <n v="459"/>
    <x v="2"/>
    <s v="Non-Reimbursable"/>
    <s v="Total"/>
    <x v="0"/>
    <x v="150"/>
    <x v="150"/>
    <m/>
    <n v="0"/>
  </r>
  <r>
    <n v="460"/>
    <x v="2"/>
    <s v="Non-Reimbursable"/>
    <s v="Line Item"/>
    <x v="0"/>
    <x v="151"/>
    <x v="151"/>
    <m/>
    <n v="94688"/>
  </r>
  <r>
    <n v="461"/>
    <x v="2"/>
    <s v="Non-Reimbursable"/>
    <s v="Line Item"/>
    <x v="0"/>
    <x v="152"/>
    <x v="152"/>
    <m/>
    <m/>
  </r>
  <r>
    <n v="462"/>
    <x v="2"/>
    <s v="Non-Reimbursable"/>
    <s v="Line Item"/>
    <x v="0"/>
    <x v="153"/>
    <x v="153"/>
    <m/>
    <n v="-94688"/>
  </r>
  <r>
    <n v="463"/>
    <x v="3"/>
    <s v="Revenue"/>
    <s v="Line Item"/>
    <x v="0"/>
    <x v="0"/>
    <x v="0"/>
    <m/>
    <n v="5882"/>
  </r>
  <r>
    <n v="464"/>
    <x v="3"/>
    <s v="Revenue"/>
    <s v="Line Item"/>
    <x v="0"/>
    <x v="1"/>
    <x v="1"/>
    <m/>
    <m/>
  </r>
  <r>
    <n v="465"/>
    <x v="3"/>
    <s v="Revenue"/>
    <s v="Line Item"/>
    <x v="0"/>
    <x v="2"/>
    <x v="2"/>
    <m/>
    <m/>
  </r>
  <r>
    <n v="466"/>
    <x v="3"/>
    <s v="Revenue"/>
    <s v="Total"/>
    <x v="0"/>
    <x v="3"/>
    <x v="3"/>
    <m/>
    <n v="5882"/>
  </r>
  <r>
    <n v="467"/>
    <x v="3"/>
    <s v="Revenue"/>
    <s v="Line Item"/>
    <x v="0"/>
    <x v="4"/>
    <x v="4"/>
    <m/>
    <m/>
  </r>
  <r>
    <n v="468"/>
    <x v="3"/>
    <s v="Revenue"/>
    <s v="Line Item"/>
    <x v="0"/>
    <x v="5"/>
    <x v="5"/>
    <m/>
    <m/>
  </r>
  <r>
    <n v="469"/>
    <x v="3"/>
    <s v="Revenue"/>
    <s v="Total"/>
    <x v="0"/>
    <x v="6"/>
    <x v="6"/>
    <m/>
    <m/>
  </r>
  <r>
    <n v="470"/>
    <x v="3"/>
    <s v="Revenue"/>
    <s v="Line Item"/>
    <x v="0"/>
    <x v="7"/>
    <x v="7"/>
    <m/>
    <m/>
  </r>
  <r>
    <n v="471"/>
    <x v="3"/>
    <s v="Revenue"/>
    <s v="Line Item"/>
    <x v="0"/>
    <x v="8"/>
    <x v="8"/>
    <m/>
    <m/>
  </r>
  <r>
    <n v="472"/>
    <x v="3"/>
    <s v="Revenue"/>
    <s v="Line Item"/>
    <x v="0"/>
    <x v="9"/>
    <x v="9"/>
    <m/>
    <m/>
  </r>
  <r>
    <n v="473"/>
    <x v="3"/>
    <s v="Revenue"/>
    <s v="Line Item"/>
    <x v="0"/>
    <x v="10"/>
    <x v="10"/>
    <m/>
    <n v="158165"/>
  </r>
  <r>
    <n v="474"/>
    <x v="3"/>
    <s v="Revenue"/>
    <s v="Line Item"/>
    <x v="0"/>
    <x v="11"/>
    <x v="11"/>
    <m/>
    <m/>
  </r>
  <r>
    <n v="475"/>
    <x v="3"/>
    <s v="Revenue"/>
    <s v="Line Item"/>
    <x v="0"/>
    <x v="12"/>
    <x v="12"/>
    <m/>
    <m/>
  </r>
  <r>
    <n v="476"/>
    <x v="3"/>
    <s v="Revenue"/>
    <s v="Line Item"/>
    <x v="0"/>
    <x v="13"/>
    <x v="13"/>
    <m/>
    <m/>
  </r>
  <r>
    <n v="477"/>
    <x v="3"/>
    <s v="Revenue"/>
    <s v="Line Item"/>
    <x v="0"/>
    <x v="14"/>
    <x v="14"/>
    <m/>
    <m/>
  </r>
  <r>
    <n v="478"/>
    <x v="3"/>
    <s v="Revenue"/>
    <s v="Line Item"/>
    <x v="0"/>
    <x v="15"/>
    <x v="15"/>
    <m/>
    <m/>
  </r>
  <r>
    <n v="479"/>
    <x v="3"/>
    <s v="Revenue"/>
    <s v="Line Item"/>
    <x v="0"/>
    <x v="16"/>
    <x v="16"/>
    <m/>
    <m/>
  </r>
  <r>
    <n v="480"/>
    <x v="3"/>
    <s v="Revenue"/>
    <s v="Line Item"/>
    <x v="0"/>
    <x v="17"/>
    <x v="17"/>
    <m/>
    <m/>
  </r>
  <r>
    <n v="481"/>
    <x v="3"/>
    <s v="Revenue"/>
    <s v="Line Item"/>
    <x v="0"/>
    <x v="18"/>
    <x v="18"/>
    <m/>
    <m/>
  </r>
  <r>
    <n v="482"/>
    <x v="3"/>
    <s v="Revenue"/>
    <s v="Line Item"/>
    <x v="0"/>
    <x v="19"/>
    <x v="19"/>
    <m/>
    <m/>
  </r>
  <r>
    <n v="483"/>
    <x v="3"/>
    <s v="Revenue"/>
    <s v="Line Item"/>
    <x v="0"/>
    <x v="20"/>
    <x v="20"/>
    <m/>
    <m/>
  </r>
  <r>
    <n v="484"/>
    <x v="3"/>
    <s v="Revenue"/>
    <s v="Line Item"/>
    <x v="0"/>
    <x v="21"/>
    <x v="21"/>
    <m/>
    <m/>
  </r>
  <r>
    <n v="485"/>
    <x v="3"/>
    <s v="Revenue"/>
    <s v="Line Item"/>
    <x v="0"/>
    <x v="22"/>
    <x v="22"/>
    <m/>
    <m/>
  </r>
  <r>
    <n v="486"/>
    <x v="3"/>
    <s v="Revenue"/>
    <s v="Line Item"/>
    <x v="0"/>
    <x v="23"/>
    <x v="23"/>
    <m/>
    <m/>
  </r>
  <r>
    <n v="487"/>
    <x v="3"/>
    <s v="Revenue"/>
    <s v="Line Item"/>
    <x v="0"/>
    <x v="24"/>
    <x v="24"/>
    <m/>
    <m/>
  </r>
  <r>
    <n v="488"/>
    <x v="3"/>
    <s v="Revenue"/>
    <s v="Line Item"/>
    <x v="0"/>
    <x v="25"/>
    <x v="25"/>
    <m/>
    <m/>
  </r>
  <r>
    <n v="489"/>
    <x v="3"/>
    <s v="Revenue"/>
    <s v="Line Item"/>
    <x v="0"/>
    <x v="26"/>
    <x v="26"/>
    <m/>
    <m/>
  </r>
  <r>
    <n v="490"/>
    <x v="3"/>
    <s v="Revenue"/>
    <s v="Line Item"/>
    <x v="0"/>
    <x v="27"/>
    <x v="27"/>
    <m/>
    <m/>
  </r>
  <r>
    <n v="491"/>
    <x v="3"/>
    <s v="Revenue"/>
    <s v="Line Item"/>
    <x v="0"/>
    <x v="28"/>
    <x v="28"/>
    <m/>
    <m/>
  </r>
  <r>
    <n v="492"/>
    <x v="3"/>
    <s v="Revenue"/>
    <s v="Line Item"/>
    <x v="0"/>
    <x v="29"/>
    <x v="29"/>
    <m/>
    <m/>
  </r>
  <r>
    <n v="493"/>
    <x v="3"/>
    <s v="Revenue"/>
    <s v="Line Item"/>
    <x v="0"/>
    <x v="30"/>
    <x v="30"/>
    <m/>
    <n v="25000"/>
  </r>
  <r>
    <n v="494"/>
    <x v="3"/>
    <s v="Revenue"/>
    <s v="Line Item"/>
    <x v="0"/>
    <x v="31"/>
    <x v="31"/>
    <m/>
    <m/>
  </r>
  <r>
    <n v="495"/>
    <x v="3"/>
    <s v="Revenue"/>
    <s v="Line Item"/>
    <x v="0"/>
    <x v="32"/>
    <x v="32"/>
    <m/>
    <m/>
  </r>
  <r>
    <n v="496"/>
    <x v="3"/>
    <s v="Revenue"/>
    <s v="Line Item"/>
    <x v="0"/>
    <x v="33"/>
    <x v="33"/>
    <m/>
    <m/>
  </r>
  <r>
    <n v="497"/>
    <x v="3"/>
    <s v="Revenue"/>
    <s v="Line Item"/>
    <x v="0"/>
    <x v="34"/>
    <x v="34"/>
    <m/>
    <m/>
  </r>
  <r>
    <n v="498"/>
    <x v="3"/>
    <s v="Revenue"/>
    <s v="Line Item"/>
    <x v="0"/>
    <x v="35"/>
    <x v="35"/>
    <m/>
    <m/>
  </r>
  <r>
    <n v="499"/>
    <x v="3"/>
    <s v="Revenue"/>
    <s v="Line Item"/>
    <x v="0"/>
    <x v="36"/>
    <x v="36"/>
    <m/>
    <m/>
  </r>
  <r>
    <n v="500"/>
    <x v="3"/>
    <s v="Revenue"/>
    <s v="Line Item"/>
    <x v="0"/>
    <x v="37"/>
    <x v="37"/>
    <m/>
    <m/>
  </r>
  <r>
    <n v="501"/>
    <x v="3"/>
    <s v="Revenue"/>
    <s v="Line Item"/>
    <x v="0"/>
    <x v="38"/>
    <x v="38"/>
    <m/>
    <m/>
  </r>
  <r>
    <n v="502"/>
    <x v="3"/>
    <s v="Revenue"/>
    <s v="Line Item"/>
    <x v="0"/>
    <x v="39"/>
    <x v="39"/>
    <m/>
    <m/>
  </r>
  <r>
    <n v="503"/>
    <x v="3"/>
    <s v="Revenue"/>
    <s v="Line Item"/>
    <x v="0"/>
    <x v="40"/>
    <x v="40"/>
    <m/>
    <m/>
  </r>
  <r>
    <n v="504"/>
    <x v="3"/>
    <s v="Revenue"/>
    <s v="Line Item"/>
    <x v="0"/>
    <x v="41"/>
    <x v="41"/>
    <m/>
    <m/>
  </r>
  <r>
    <n v="505"/>
    <x v="3"/>
    <s v="Revenue"/>
    <s v="Total"/>
    <x v="0"/>
    <x v="42"/>
    <x v="42"/>
    <m/>
    <n v="183165"/>
  </r>
  <r>
    <n v="506"/>
    <x v="3"/>
    <s v="Revenue"/>
    <s v="Line Item"/>
    <x v="0"/>
    <x v="43"/>
    <x v="43"/>
    <m/>
    <m/>
  </r>
  <r>
    <n v="507"/>
    <x v="3"/>
    <s v="Revenue"/>
    <s v="Line Item"/>
    <x v="0"/>
    <x v="44"/>
    <x v="44"/>
    <m/>
    <m/>
  </r>
  <r>
    <n v="508"/>
    <x v="3"/>
    <s v="Revenue"/>
    <s v="Line Item"/>
    <x v="0"/>
    <x v="45"/>
    <x v="45"/>
    <m/>
    <m/>
  </r>
  <r>
    <n v="509"/>
    <x v="3"/>
    <s v="Revenue"/>
    <s v="Line Item"/>
    <x v="0"/>
    <x v="46"/>
    <x v="46"/>
    <m/>
    <m/>
  </r>
  <r>
    <n v="510"/>
    <x v="3"/>
    <s v="Revenue"/>
    <s v="Line Item"/>
    <x v="0"/>
    <x v="47"/>
    <x v="47"/>
    <m/>
    <m/>
  </r>
  <r>
    <n v="511"/>
    <x v="3"/>
    <s v="Revenue"/>
    <s v="Line Item"/>
    <x v="0"/>
    <x v="48"/>
    <x v="48"/>
    <m/>
    <n v="3121"/>
  </r>
  <r>
    <n v="512"/>
    <x v="3"/>
    <s v="Revenue"/>
    <s v="Line Item"/>
    <x v="0"/>
    <x v="49"/>
    <x v="49"/>
    <m/>
    <m/>
  </r>
  <r>
    <n v="513"/>
    <x v="3"/>
    <s v="Revenue"/>
    <s v="Line Item"/>
    <x v="0"/>
    <x v="50"/>
    <x v="50"/>
    <m/>
    <m/>
  </r>
  <r>
    <n v="514"/>
    <x v="3"/>
    <s v="Revenue"/>
    <s v="Line Item"/>
    <x v="0"/>
    <x v="51"/>
    <x v="51"/>
    <m/>
    <m/>
  </r>
  <r>
    <n v="515"/>
    <x v="3"/>
    <s v="Revenue"/>
    <s v="Total"/>
    <x v="0"/>
    <x v="52"/>
    <x v="52"/>
    <m/>
    <n v="192168"/>
  </r>
  <r>
    <n v="516"/>
    <x v="3"/>
    <s v="Salary Expense"/>
    <s v="Line Item"/>
    <x v="1"/>
    <x v="53"/>
    <x v="53"/>
    <n v="0.15"/>
    <n v="13355"/>
  </r>
  <r>
    <n v="517"/>
    <x v="3"/>
    <s v="Salary Expense"/>
    <s v="Line Item"/>
    <x v="1"/>
    <x v="54"/>
    <x v="54"/>
    <m/>
    <m/>
  </r>
  <r>
    <n v="518"/>
    <x v="3"/>
    <s v="Salary Expense"/>
    <s v="Line Item"/>
    <x v="1"/>
    <x v="55"/>
    <x v="55"/>
    <m/>
    <m/>
  </r>
  <r>
    <n v="519"/>
    <x v="3"/>
    <s v="Salary Expense"/>
    <s v="Line Item"/>
    <x v="1"/>
    <x v="56"/>
    <x v="56"/>
    <m/>
    <m/>
  </r>
  <r>
    <n v="520"/>
    <x v="3"/>
    <s v="Salary Expense"/>
    <s v="Line Item"/>
    <x v="2"/>
    <x v="57"/>
    <x v="57"/>
    <m/>
    <m/>
  </r>
  <r>
    <n v="521"/>
    <x v="3"/>
    <s v="Salary Expense"/>
    <s v="Line Item"/>
    <x v="2"/>
    <x v="58"/>
    <x v="58"/>
    <m/>
    <m/>
  </r>
  <r>
    <n v="522"/>
    <x v="3"/>
    <s v="Salary Expense"/>
    <s v="Line Item"/>
    <x v="2"/>
    <x v="59"/>
    <x v="59"/>
    <m/>
    <m/>
  </r>
  <r>
    <n v="523"/>
    <x v="3"/>
    <s v="Salary Expense"/>
    <s v="Line Item"/>
    <x v="2"/>
    <x v="60"/>
    <x v="60"/>
    <m/>
    <m/>
  </r>
  <r>
    <n v="524"/>
    <x v="3"/>
    <s v="Salary Expense"/>
    <s v="Line Item"/>
    <x v="2"/>
    <x v="61"/>
    <x v="61"/>
    <m/>
    <m/>
  </r>
  <r>
    <n v="525"/>
    <x v="3"/>
    <s v="Salary Expense"/>
    <s v="Line Item"/>
    <x v="2"/>
    <x v="62"/>
    <x v="62"/>
    <m/>
    <m/>
  </r>
  <r>
    <n v="526"/>
    <x v="3"/>
    <s v="Salary Expense"/>
    <s v="Line Item"/>
    <x v="2"/>
    <x v="63"/>
    <x v="63"/>
    <m/>
    <m/>
  </r>
  <r>
    <n v="527"/>
    <x v="3"/>
    <s v="Salary Expense"/>
    <s v="Line Item"/>
    <x v="2"/>
    <x v="64"/>
    <x v="64"/>
    <m/>
    <m/>
  </r>
  <r>
    <n v="528"/>
    <x v="3"/>
    <s v="Salary Expense"/>
    <s v="Line Item"/>
    <x v="2"/>
    <x v="65"/>
    <x v="65"/>
    <m/>
    <m/>
  </r>
  <r>
    <n v="529"/>
    <x v="3"/>
    <s v="Salary Expense"/>
    <s v="Line Item"/>
    <x v="2"/>
    <x v="66"/>
    <x v="66"/>
    <m/>
    <m/>
  </r>
  <r>
    <n v="530"/>
    <x v="3"/>
    <s v="Salary Expense"/>
    <s v="Line Item"/>
    <x v="2"/>
    <x v="67"/>
    <x v="67"/>
    <m/>
    <m/>
  </r>
  <r>
    <n v="531"/>
    <x v="3"/>
    <s v="Salary Expense"/>
    <s v="Line Item"/>
    <x v="2"/>
    <x v="68"/>
    <x v="68"/>
    <m/>
    <m/>
  </r>
  <r>
    <n v="532"/>
    <x v="3"/>
    <s v="Salary Expense"/>
    <s v="Line Item"/>
    <x v="2"/>
    <x v="69"/>
    <x v="69"/>
    <m/>
    <m/>
  </r>
  <r>
    <n v="533"/>
    <x v="3"/>
    <s v="Salary Expense"/>
    <s v="Line Item"/>
    <x v="2"/>
    <x v="70"/>
    <x v="70"/>
    <m/>
    <m/>
  </r>
  <r>
    <n v="534"/>
    <x v="3"/>
    <s v="Salary Expense"/>
    <s v="Line Item"/>
    <x v="2"/>
    <x v="71"/>
    <x v="71"/>
    <m/>
    <m/>
  </r>
  <r>
    <n v="535"/>
    <x v="3"/>
    <s v="Salary Expense"/>
    <s v="Line Item"/>
    <x v="2"/>
    <x v="72"/>
    <x v="72"/>
    <m/>
    <m/>
  </r>
  <r>
    <n v="536"/>
    <x v="3"/>
    <s v="Salary Expense"/>
    <s v="Line Item"/>
    <x v="2"/>
    <x v="73"/>
    <x v="73"/>
    <m/>
    <m/>
  </r>
  <r>
    <n v="537"/>
    <x v="3"/>
    <s v="Salary Expense"/>
    <s v="Line Item"/>
    <x v="2"/>
    <x v="74"/>
    <x v="74"/>
    <m/>
    <m/>
  </r>
  <r>
    <n v="538"/>
    <x v="3"/>
    <s v="Salary Expense"/>
    <s v="Line Item"/>
    <x v="2"/>
    <x v="75"/>
    <x v="75"/>
    <n v="0.13"/>
    <n v="7815"/>
  </r>
  <r>
    <n v="539"/>
    <x v="3"/>
    <s v="Salary Expense"/>
    <s v="Line Item"/>
    <x v="2"/>
    <x v="76"/>
    <x v="76"/>
    <n v="0.18"/>
    <n v="8004"/>
  </r>
  <r>
    <n v="540"/>
    <x v="3"/>
    <s v="Salary Expense"/>
    <s v="Line Item"/>
    <x v="2"/>
    <x v="77"/>
    <x v="77"/>
    <m/>
    <m/>
  </r>
  <r>
    <n v="541"/>
    <x v="3"/>
    <s v="Salary Expense"/>
    <s v="Line Item"/>
    <x v="2"/>
    <x v="78"/>
    <x v="78"/>
    <m/>
    <m/>
  </r>
  <r>
    <n v="542"/>
    <x v="3"/>
    <s v="Salary Expense"/>
    <s v="Line Item"/>
    <x v="2"/>
    <x v="79"/>
    <x v="79"/>
    <m/>
    <m/>
  </r>
  <r>
    <n v="543"/>
    <x v="3"/>
    <s v="Salary Expense"/>
    <s v="Line Item"/>
    <x v="2"/>
    <x v="80"/>
    <x v="80"/>
    <m/>
    <m/>
  </r>
  <r>
    <n v="544"/>
    <x v="3"/>
    <s v="Salary Expense"/>
    <s v="Line Item"/>
    <x v="2"/>
    <x v="81"/>
    <x v="81"/>
    <m/>
    <m/>
  </r>
  <r>
    <n v="545"/>
    <x v="3"/>
    <s v="Salary Expense"/>
    <s v="Line Item"/>
    <x v="2"/>
    <x v="82"/>
    <x v="82"/>
    <n v="1.18"/>
    <n v="40979"/>
  </r>
  <r>
    <n v="546"/>
    <x v="3"/>
    <s v="Salary Expense"/>
    <s v="Line Item"/>
    <x v="2"/>
    <x v="83"/>
    <x v="83"/>
    <n v="0.64"/>
    <n v="30337"/>
  </r>
  <r>
    <n v="547"/>
    <x v="3"/>
    <s v="Salary Expense"/>
    <s v="Line Item"/>
    <x v="2"/>
    <x v="84"/>
    <x v="84"/>
    <m/>
    <m/>
  </r>
  <r>
    <n v="548"/>
    <x v="3"/>
    <s v="Salary Expense"/>
    <s v="Line Item"/>
    <x v="2"/>
    <x v="85"/>
    <x v="85"/>
    <m/>
    <m/>
  </r>
  <r>
    <n v="549"/>
    <x v="3"/>
    <s v="Salary Expense"/>
    <s v="Line Item"/>
    <x v="2"/>
    <x v="86"/>
    <x v="86"/>
    <m/>
    <m/>
  </r>
  <r>
    <n v="550"/>
    <x v="3"/>
    <s v="Salary Expense"/>
    <s v="Line Item"/>
    <x v="3"/>
    <x v="87"/>
    <x v="87"/>
    <n v="0.08"/>
    <n v="2433"/>
  </r>
  <r>
    <n v="551"/>
    <x v="3"/>
    <s v="Salary Expense"/>
    <s v="Line Item"/>
    <x v="3"/>
    <x v="88"/>
    <x v="88"/>
    <m/>
    <m/>
  </r>
  <r>
    <n v="552"/>
    <x v="3"/>
    <s v="Salary Expense"/>
    <s v="Line Item"/>
    <x v="3"/>
    <x v="89"/>
    <x v="89"/>
    <n v="0.09"/>
    <n v="1861"/>
  </r>
  <r>
    <n v="553"/>
    <x v="3"/>
    <s v="Salary Expense"/>
    <s v="Line Item"/>
    <x v="0"/>
    <x v="90"/>
    <x v="90"/>
    <s v="XXXXXX"/>
    <n v="57"/>
  </r>
  <r>
    <n v="554"/>
    <x v="3"/>
    <s v="Salary Expense"/>
    <s v="Total"/>
    <x v="0"/>
    <x v="91"/>
    <x v="91"/>
    <n v="2.4500000000000002"/>
    <n v="104841"/>
  </r>
  <r>
    <n v="555"/>
    <x v="3"/>
    <s v="Expense"/>
    <s v="Total"/>
    <x v="0"/>
    <x v="92"/>
    <x v="92"/>
    <m/>
    <n v="104841"/>
  </r>
  <r>
    <n v="556"/>
    <x v="3"/>
    <s v="Expense"/>
    <s v="Line Item"/>
    <x v="0"/>
    <x v="93"/>
    <x v="93"/>
    <m/>
    <m/>
  </r>
  <r>
    <n v="557"/>
    <x v="3"/>
    <s v="Expense"/>
    <s v="Line Item"/>
    <x v="0"/>
    <x v="94"/>
    <x v="94"/>
    <m/>
    <m/>
  </r>
  <r>
    <n v="558"/>
    <x v="3"/>
    <s v="Expense"/>
    <s v="Line Item"/>
    <x v="0"/>
    <x v="95"/>
    <x v="95"/>
    <m/>
    <m/>
  </r>
  <r>
    <n v="559"/>
    <x v="3"/>
    <s v="Expense"/>
    <s v="Line Item"/>
    <x v="0"/>
    <x v="96"/>
    <x v="96"/>
    <m/>
    <m/>
  </r>
  <r>
    <n v="560"/>
    <x v="3"/>
    <s v="Expense"/>
    <s v="Total"/>
    <x v="0"/>
    <x v="97"/>
    <x v="97"/>
    <m/>
    <m/>
  </r>
  <r>
    <n v="561"/>
    <x v="3"/>
    <s v="Expense"/>
    <s v="Line Item"/>
    <x v="0"/>
    <x v="98"/>
    <x v="98"/>
    <m/>
    <m/>
  </r>
  <r>
    <n v="562"/>
    <x v="3"/>
    <s v="Expense"/>
    <s v="Total"/>
    <x v="0"/>
    <x v="99"/>
    <x v="99"/>
    <m/>
    <n v="104841"/>
  </r>
  <r>
    <n v="563"/>
    <x v="3"/>
    <s v="Expense"/>
    <s v="Line Item"/>
    <x v="0"/>
    <x v="100"/>
    <x v="100"/>
    <m/>
    <n v="7949"/>
  </r>
  <r>
    <n v="564"/>
    <x v="3"/>
    <s v="Expense"/>
    <s v="Line Item"/>
    <x v="0"/>
    <x v="101"/>
    <x v="101"/>
    <m/>
    <n v="6145"/>
  </r>
  <r>
    <n v="565"/>
    <x v="3"/>
    <s v="Expense"/>
    <s v="Line Item"/>
    <x v="0"/>
    <x v="102"/>
    <x v="102"/>
    <m/>
    <m/>
  </r>
  <r>
    <n v="566"/>
    <x v="3"/>
    <s v="Expense"/>
    <s v="Total"/>
    <x v="0"/>
    <x v="103"/>
    <x v="103"/>
    <m/>
    <n v="118935"/>
  </r>
  <r>
    <n v="567"/>
    <x v="3"/>
    <s v="Expense"/>
    <s v="Line Item"/>
    <x v="0"/>
    <x v="104"/>
    <x v="104"/>
    <m/>
    <m/>
  </r>
  <r>
    <n v="568"/>
    <x v="3"/>
    <s v="Expense"/>
    <s v="Line Item"/>
    <x v="0"/>
    <x v="105"/>
    <x v="105"/>
    <m/>
    <n v="1659"/>
  </r>
  <r>
    <n v="569"/>
    <x v="3"/>
    <s v="Expense"/>
    <s v="Line Item"/>
    <x v="0"/>
    <x v="106"/>
    <x v="106"/>
    <m/>
    <n v="3282"/>
  </r>
  <r>
    <n v="570"/>
    <x v="3"/>
    <s v="Expense"/>
    <s v="Line Item"/>
    <x v="0"/>
    <x v="107"/>
    <x v="107"/>
    <m/>
    <n v="731"/>
  </r>
  <r>
    <n v="571"/>
    <x v="3"/>
    <s v="Expense"/>
    <s v="Total"/>
    <x v="0"/>
    <x v="108"/>
    <x v="108"/>
    <m/>
    <n v="5672"/>
  </r>
  <r>
    <n v="572"/>
    <x v="3"/>
    <s v="Expense"/>
    <s v="Line Item"/>
    <x v="0"/>
    <x v="109"/>
    <x v="109"/>
    <m/>
    <m/>
  </r>
  <r>
    <n v="573"/>
    <x v="3"/>
    <s v="Expense"/>
    <s v="Line Item"/>
    <x v="0"/>
    <x v="110"/>
    <x v="110"/>
    <m/>
    <m/>
  </r>
  <r>
    <n v="574"/>
    <x v="3"/>
    <s v="Expense"/>
    <s v="Line Item"/>
    <x v="0"/>
    <x v="111"/>
    <x v="111"/>
    <m/>
    <m/>
  </r>
  <r>
    <n v="575"/>
    <x v="3"/>
    <s v="Expense"/>
    <s v="Line Item"/>
    <x v="0"/>
    <x v="112"/>
    <x v="112"/>
    <m/>
    <m/>
  </r>
  <r>
    <n v="576"/>
    <x v="3"/>
    <s v="Expense"/>
    <s v="Line Item"/>
    <x v="0"/>
    <x v="113"/>
    <x v="113"/>
    <m/>
    <n v="2131"/>
  </r>
  <r>
    <n v="577"/>
    <x v="3"/>
    <s v="Expense"/>
    <s v="Line Item"/>
    <x v="0"/>
    <x v="114"/>
    <x v="114"/>
    <m/>
    <n v="5617"/>
  </r>
  <r>
    <n v="578"/>
    <x v="3"/>
    <s v="Expense"/>
    <s v="Line Item"/>
    <x v="0"/>
    <x v="115"/>
    <x v="115"/>
    <m/>
    <n v="35"/>
  </r>
  <r>
    <n v="579"/>
    <x v="3"/>
    <s v="Expense"/>
    <s v="Line Item"/>
    <x v="0"/>
    <x v="116"/>
    <x v="116"/>
    <m/>
    <n v="115"/>
  </r>
  <r>
    <n v="580"/>
    <x v="3"/>
    <s v="Expense"/>
    <s v="Line Item"/>
    <x v="0"/>
    <x v="117"/>
    <x v="117"/>
    <m/>
    <m/>
  </r>
  <r>
    <n v="581"/>
    <x v="3"/>
    <s v="Expense"/>
    <s v="Line Item"/>
    <x v="0"/>
    <x v="118"/>
    <x v="118"/>
    <m/>
    <m/>
  </r>
  <r>
    <n v="582"/>
    <x v="3"/>
    <s v="Expense"/>
    <s v="Line Item"/>
    <x v="0"/>
    <x v="119"/>
    <x v="119"/>
    <m/>
    <m/>
  </r>
  <r>
    <n v="583"/>
    <x v="3"/>
    <s v="Expense"/>
    <s v="Line Item"/>
    <x v="0"/>
    <x v="120"/>
    <x v="120"/>
    <m/>
    <m/>
  </r>
  <r>
    <n v="584"/>
    <x v="3"/>
    <s v="Expense"/>
    <s v="Line Item"/>
    <x v="0"/>
    <x v="121"/>
    <x v="121"/>
    <m/>
    <m/>
  </r>
  <r>
    <n v="585"/>
    <x v="3"/>
    <s v="Expense"/>
    <s v="Line Item"/>
    <x v="0"/>
    <x v="122"/>
    <x v="122"/>
    <m/>
    <m/>
  </r>
  <r>
    <n v="586"/>
    <x v="3"/>
    <s v="Expense"/>
    <s v="Line Item"/>
    <x v="0"/>
    <x v="123"/>
    <x v="123"/>
    <m/>
    <m/>
  </r>
  <r>
    <n v="587"/>
    <x v="3"/>
    <s v="Expense"/>
    <s v="Line Item"/>
    <x v="0"/>
    <x v="124"/>
    <x v="124"/>
    <m/>
    <n v="1084"/>
  </r>
  <r>
    <n v="588"/>
    <x v="3"/>
    <s v="Expense"/>
    <s v="Line Item"/>
    <x v="0"/>
    <x v="125"/>
    <x v="125"/>
    <m/>
    <m/>
  </r>
  <r>
    <n v="589"/>
    <x v="3"/>
    <s v="Expense"/>
    <s v="Line Item"/>
    <x v="0"/>
    <x v="126"/>
    <x v="126"/>
    <m/>
    <m/>
  </r>
  <r>
    <n v="590"/>
    <x v="3"/>
    <s v="Expense"/>
    <s v="Total"/>
    <x v="0"/>
    <x v="127"/>
    <x v="127"/>
    <m/>
    <n v="8982"/>
  </r>
  <r>
    <n v="591"/>
    <x v="3"/>
    <s v="Expense"/>
    <s v="Line Item"/>
    <x v="0"/>
    <x v="128"/>
    <x v="128"/>
    <m/>
    <n v="449"/>
  </r>
  <r>
    <n v="592"/>
    <x v="3"/>
    <s v="Expense"/>
    <s v="Line Item"/>
    <x v="0"/>
    <x v="129"/>
    <x v="129"/>
    <m/>
    <n v="1459"/>
  </r>
  <r>
    <n v="593"/>
    <x v="3"/>
    <s v="Expense"/>
    <s v="Line Item"/>
    <x v="0"/>
    <x v="130"/>
    <x v="130"/>
    <m/>
    <m/>
  </r>
  <r>
    <n v="594"/>
    <x v="3"/>
    <s v="Expense"/>
    <s v="Line Item"/>
    <x v="0"/>
    <x v="131"/>
    <x v="131"/>
    <m/>
    <m/>
  </r>
  <r>
    <n v="595"/>
    <x v="3"/>
    <s v="Expense"/>
    <s v="Line Item"/>
    <x v="0"/>
    <x v="132"/>
    <x v="132"/>
    <m/>
    <m/>
  </r>
  <r>
    <n v="596"/>
    <x v="3"/>
    <s v="Expense"/>
    <s v="Line Item"/>
    <x v="0"/>
    <x v="133"/>
    <x v="133"/>
    <m/>
    <m/>
  </r>
  <r>
    <n v="597"/>
    <x v="3"/>
    <s v="Expense"/>
    <s v="Total"/>
    <x v="0"/>
    <x v="134"/>
    <x v="134"/>
    <m/>
    <n v="1908"/>
  </r>
  <r>
    <n v="598"/>
    <x v="3"/>
    <s v="Expense"/>
    <s v="Line Item"/>
    <x v="0"/>
    <x v="135"/>
    <x v="135"/>
    <m/>
    <n v="20119"/>
  </r>
  <r>
    <n v="599"/>
    <x v="3"/>
    <s v="Expense"/>
    <s v="Total"/>
    <x v="0"/>
    <x v="136"/>
    <x v="136"/>
    <m/>
    <n v="155616"/>
  </r>
  <r>
    <n v="600"/>
    <x v="3"/>
    <s v="Expense"/>
    <s v="Line Item"/>
    <x v="0"/>
    <x v="137"/>
    <x v="137"/>
    <m/>
    <m/>
  </r>
  <r>
    <n v="601"/>
    <x v="3"/>
    <s v="Expense"/>
    <s v="Line Item"/>
    <x v="0"/>
    <x v="138"/>
    <x v="138"/>
    <m/>
    <m/>
  </r>
  <r>
    <n v="602"/>
    <x v="3"/>
    <s v="Expense"/>
    <s v="Total"/>
    <x v="0"/>
    <x v="139"/>
    <x v="139"/>
    <m/>
    <n v="155616"/>
  </r>
  <r>
    <n v="603"/>
    <x v="3"/>
    <s v="Expense"/>
    <s v="Total"/>
    <x v="0"/>
    <x v="140"/>
    <x v="140"/>
    <m/>
    <n v="192168"/>
  </r>
  <r>
    <n v="604"/>
    <x v="3"/>
    <s v="Expense"/>
    <s v="Line Item"/>
    <x v="0"/>
    <x v="141"/>
    <x v="141"/>
    <m/>
    <n v="36552"/>
  </r>
  <r>
    <n v="605"/>
    <x v="3"/>
    <s v="Non-Reimbursable"/>
    <s v="Line Item"/>
    <x v="0"/>
    <x v="142"/>
    <x v="142"/>
    <m/>
    <m/>
  </r>
  <r>
    <n v="606"/>
    <x v="3"/>
    <s v="Non-Reimbursable"/>
    <s v="Line Item"/>
    <x v="0"/>
    <x v="143"/>
    <x v="143"/>
    <m/>
    <m/>
  </r>
  <r>
    <n v="607"/>
    <x v="3"/>
    <s v="Non-Reimbursable"/>
    <s v="Line Item"/>
    <x v="0"/>
    <x v="144"/>
    <x v="144"/>
    <m/>
    <m/>
  </r>
  <r>
    <n v="608"/>
    <x v="3"/>
    <s v="Non-Reimbursable"/>
    <s v="Line Item"/>
    <x v="0"/>
    <x v="145"/>
    <x v="145"/>
    <m/>
    <m/>
  </r>
  <r>
    <n v="609"/>
    <x v="3"/>
    <s v="Non-Reimbursable"/>
    <s v="Line Item"/>
    <x v="0"/>
    <x v="146"/>
    <x v="146"/>
    <m/>
    <m/>
  </r>
  <r>
    <n v="610"/>
    <x v="3"/>
    <s v="Non-Reimbursable"/>
    <s v="Line Item"/>
    <x v="0"/>
    <x v="147"/>
    <x v="147"/>
    <m/>
    <m/>
  </r>
  <r>
    <n v="611"/>
    <x v="3"/>
    <s v="Non-Reimbursable"/>
    <s v="Line Item"/>
    <x v="0"/>
    <x v="148"/>
    <x v="148"/>
    <m/>
    <m/>
  </r>
  <r>
    <n v="612"/>
    <x v="3"/>
    <s v="Non-Reimbursable"/>
    <s v="Total"/>
    <x v="0"/>
    <x v="149"/>
    <x v="149"/>
    <m/>
    <m/>
  </r>
  <r>
    <n v="613"/>
    <x v="3"/>
    <s v="Non-Reimbursable"/>
    <s v="Total"/>
    <x v="0"/>
    <x v="150"/>
    <x v="150"/>
    <m/>
    <m/>
  </r>
  <r>
    <n v="614"/>
    <x v="3"/>
    <s v="Non-Reimbursable"/>
    <s v="Line Item"/>
    <x v="0"/>
    <x v="151"/>
    <x v="151"/>
    <m/>
    <n v="9003"/>
  </r>
  <r>
    <n v="615"/>
    <x v="3"/>
    <s v="Non-Reimbursable"/>
    <s v="Line Item"/>
    <x v="0"/>
    <x v="152"/>
    <x v="152"/>
    <m/>
    <m/>
  </r>
  <r>
    <n v="616"/>
    <x v="3"/>
    <s v="Non-Reimbursable"/>
    <s v="Line Item"/>
    <x v="0"/>
    <x v="153"/>
    <x v="153"/>
    <m/>
    <n v="-9003"/>
  </r>
  <r>
    <n v="617"/>
    <x v="3"/>
    <s v="Revenue"/>
    <s v="Line Item"/>
    <x v="0"/>
    <x v="0"/>
    <x v="0"/>
    <m/>
    <n v="5522"/>
  </r>
  <r>
    <n v="618"/>
    <x v="3"/>
    <s v="Revenue"/>
    <s v="Line Item"/>
    <x v="0"/>
    <x v="1"/>
    <x v="1"/>
    <m/>
    <m/>
  </r>
  <r>
    <n v="619"/>
    <x v="3"/>
    <s v="Revenue"/>
    <s v="Line Item"/>
    <x v="0"/>
    <x v="2"/>
    <x v="2"/>
    <m/>
    <m/>
  </r>
  <r>
    <n v="620"/>
    <x v="3"/>
    <s v="Revenue"/>
    <s v="Total"/>
    <x v="0"/>
    <x v="3"/>
    <x v="3"/>
    <m/>
    <n v="5522"/>
  </r>
  <r>
    <n v="621"/>
    <x v="3"/>
    <s v="Revenue"/>
    <s v="Line Item"/>
    <x v="0"/>
    <x v="4"/>
    <x v="4"/>
    <m/>
    <m/>
  </r>
  <r>
    <n v="622"/>
    <x v="3"/>
    <s v="Revenue"/>
    <s v="Line Item"/>
    <x v="0"/>
    <x v="5"/>
    <x v="5"/>
    <m/>
    <m/>
  </r>
  <r>
    <n v="623"/>
    <x v="3"/>
    <s v="Revenue"/>
    <s v="Total"/>
    <x v="0"/>
    <x v="6"/>
    <x v="6"/>
    <m/>
    <m/>
  </r>
  <r>
    <n v="624"/>
    <x v="3"/>
    <s v="Revenue"/>
    <s v="Line Item"/>
    <x v="0"/>
    <x v="7"/>
    <x v="7"/>
    <m/>
    <m/>
  </r>
  <r>
    <n v="625"/>
    <x v="3"/>
    <s v="Revenue"/>
    <s v="Line Item"/>
    <x v="0"/>
    <x v="8"/>
    <x v="8"/>
    <m/>
    <m/>
  </r>
  <r>
    <n v="626"/>
    <x v="3"/>
    <s v="Revenue"/>
    <s v="Line Item"/>
    <x v="0"/>
    <x v="9"/>
    <x v="9"/>
    <m/>
    <m/>
  </r>
  <r>
    <n v="627"/>
    <x v="3"/>
    <s v="Revenue"/>
    <s v="Line Item"/>
    <x v="0"/>
    <x v="10"/>
    <x v="10"/>
    <m/>
    <n v="10563"/>
  </r>
  <r>
    <n v="628"/>
    <x v="3"/>
    <s v="Revenue"/>
    <s v="Line Item"/>
    <x v="0"/>
    <x v="11"/>
    <x v="11"/>
    <m/>
    <m/>
  </r>
  <r>
    <n v="629"/>
    <x v="3"/>
    <s v="Revenue"/>
    <s v="Line Item"/>
    <x v="0"/>
    <x v="12"/>
    <x v="12"/>
    <m/>
    <m/>
  </r>
  <r>
    <n v="630"/>
    <x v="3"/>
    <s v="Revenue"/>
    <s v="Line Item"/>
    <x v="0"/>
    <x v="13"/>
    <x v="13"/>
    <m/>
    <m/>
  </r>
  <r>
    <n v="631"/>
    <x v="3"/>
    <s v="Revenue"/>
    <s v="Line Item"/>
    <x v="0"/>
    <x v="14"/>
    <x v="14"/>
    <m/>
    <m/>
  </r>
  <r>
    <n v="632"/>
    <x v="3"/>
    <s v="Revenue"/>
    <s v="Line Item"/>
    <x v="0"/>
    <x v="15"/>
    <x v="15"/>
    <m/>
    <m/>
  </r>
  <r>
    <n v="633"/>
    <x v="3"/>
    <s v="Revenue"/>
    <s v="Line Item"/>
    <x v="0"/>
    <x v="16"/>
    <x v="16"/>
    <m/>
    <m/>
  </r>
  <r>
    <n v="634"/>
    <x v="3"/>
    <s v="Revenue"/>
    <s v="Line Item"/>
    <x v="0"/>
    <x v="17"/>
    <x v="17"/>
    <m/>
    <m/>
  </r>
  <r>
    <n v="635"/>
    <x v="3"/>
    <s v="Revenue"/>
    <s v="Line Item"/>
    <x v="0"/>
    <x v="18"/>
    <x v="18"/>
    <m/>
    <m/>
  </r>
  <r>
    <n v="636"/>
    <x v="3"/>
    <s v="Revenue"/>
    <s v="Line Item"/>
    <x v="0"/>
    <x v="19"/>
    <x v="19"/>
    <m/>
    <m/>
  </r>
  <r>
    <n v="637"/>
    <x v="3"/>
    <s v="Revenue"/>
    <s v="Line Item"/>
    <x v="0"/>
    <x v="20"/>
    <x v="20"/>
    <m/>
    <m/>
  </r>
  <r>
    <n v="638"/>
    <x v="3"/>
    <s v="Revenue"/>
    <s v="Line Item"/>
    <x v="0"/>
    <x v="21"/>
    <x v="21"/>
    <m/>
    <m/>
  </r>
  <r>
    <n v="639"/>
    <x v="3"/>
    <s v="Revenue"/>
    <s v="Line Item"/>
    <x v="0"/>
    <x v="22"/>
    <x v="22"/>
    <m/>
    <m/>
  </r>
  <r>
    <n v="640"/>
    <x v="3"/>
    <s v="Revenue"/>
    <s v="Line Item"/>
    <x v="0"/>
    <x v="23"/>
    <x v="23"/>
    <m/>
    <m/>
  </r>
  <r>
    <n v="641"/>
    <x v="3"/>
    <s v="Revenue"/>
    <s v="Line Item"/>
    <x v="0"/>
    <x v="24"/>
    <x v="24"/>
    <m/>
    <m/>
  </r>
  <r>
    <n v="642"/>
    <x v="3"/>
    <s v="Revenue"/>
    <s v="Line Item"/>
    <x v="0"/>
    <x v="25"/>
    <x v="25"/>
    <m/>
    <m/>
  </r>
  <r>
    <n v="643"/>
    <x v="3"/>
    <s v="Revenue"/>
    <s v="Line Item"/>
    <x v="0"/>
    <x v="26"/>
    <x v="26"/>
    <m/>
    <m/>
  </r>
  <r>
    <n v="644"/>
    <x v="3"/>
    <s v="Revenue"/>
    <s v="Line Item"/>
    <x v="0"/>
    <x v="27"/>
    <x v="27"/>
    <m/>
    <m/>
  </r>
  <r>
    <n v="645"/>
    <x v="3"/>
    <s v="Revenue"/>
    <s v="Line Item"/>
    <x v="0"/>
    <x v="28"/>
    <x v="28"/>
    <m/>
    <m/>
  </r>
  <r>
    <n v="646"/>
    <x v="3"/>
    <s v="Revenue"/>
    <s v="Line Item"/>
    <x v="0"/>
    <x v="29"/>
    <x v="29"/>
    <m/>
    <m/>
  </r>
  <r>
    <n v="647"/>
    <x v="3"/>
    <s v="Revenue"/>
    <s v="Line Item"/>
    <x v="0"/>
    <x v="30"/>
    <x v="30"/>
    <m/>
    <m/>
  </r>
  <r>
    <n v="648"/>
    <x v="3"/>
    <s v="Revenue"/>
    <s v="Line Item"/>
    <x v="0"/>
    <x v="31"/>
    <x v="31"/>
    <m/>
    <m/>
  </r>
  <r>
    <n v="649"/>
    <x v="3"/>
    <s v="Revenue"/>
    <s v="Line Item"/>
    <x v="0"/>
    <x v="32"/>
    <x v="32"/>
    <m/>
    <m/>
  </r>
  <r>
    <n v="650"/>
    <x v="3"/>
    <s v="Revenue"/>
    <s v="Line Item"/>
    <x v="0"/>
    <x v="33"/>
    <x v="33"/>
    <m/>
    <m/>
  </r>
  <r>
    <n v="651"/>
    <x v="3"/>
    <s v="Revenue"/>
    <s v="Line Item"/>
    <x v="0"/>
    <x v="34"/>
    <x v="34"/>
    <m/>
    <m/>
  </r>
  <r>
    <n v="652"/>
    <x v="3"/>
    <s v="Revenue"/>
    <s v="Line Item"/>
    <x v="0"/>
    <x v="35"/>
    <x v="35"/>
    <m/>
    <m/>
  </r>
  <r>
    <n v="653"/>
    <x v="3"/>
    <s v="Revenue"/>
    <s v="Line Item"/>
    <x v="0"/>
    <x v="36"/>
    <x v="36"/>
    <m/>
    <m/>
  </r>
  <r>
    <n v="654"/>
    <x v="3"/>
    <s v="Revenue"/>
    <s v="Line Item"/>
    <x v="0"/>
    <x v="37"/>
    <x v="37"/>
    <m/>
    <m/>
  </r>
  <r>
    <n v="655"/>
    <x v="3"/>
    <s v="Revenue"/>
    <s v="Line Item"/>
    <x v="0"/>
    <x v="38"/>
    <x v="38"/>
    <m/>
    <m/>
  </r>
  <r>
    <n v="656"/>
    <x v="3"/>
    <s v="Revenue"/>
    <s v="Line Item"/>
    <x v="0"/>
    <x v="39"/>
    <x v="39"/>
    <m/>
    <m/>
  </r>
  <r>
    <n v="657"/>
    <x v="3"/>
    <s v="Revenue"/>
    <s v="Line Item"/>
    <x v="0"/>
    <x v="40"/>
    <x v="40"/>
    <m/>
    <m/>
  </r>
  <r>
    <n v="658"/>
    <x v="3"/>
    <s v="Revenue"/>
    <s v="Line Item"/>
    <x v="0"/>
    <x v="41"/>
    <x v="41"/>
    <m/>
    <m/>
  </r>
  <r>
    <n v="659"/>
    <x v="3"/>
    <s v="Revenue"/>
    <s v="Total"/>
    <x v="0"/>
    <x v="42"/>
    <x v="42"/>
    <m/>
    <n v="10563"/>
  </r>
  <r>
    <n v="660"/>
    <x v="3"/>
    <s v="Revenue"/>
    <s v="Line Item"/>
    <x v="0"/>
    <x v="43"/>
    <x v="43"/>
    <m/>
    <m/>
  </r>
  <r>
    <n v="661"/>
    <x v="3"/>
    <s v="Revenue"/>
    <s v="Line Item"/>
    <x v="0"/>
    <x v="44"/>
    <x v="44"/>
    <m/>
    <m/>
  </r>
  <r>
    <n v="662"/>
    <x v="3"/>
    <s v="Revenue"/>
    <s v="Line Item"/>
    <x v="0"/>
    <x v="45"/>
    <x v="45"/>
    <m/>
    <m/>
  </r>
  <r>
    <n v="663"/>
    <x v="3"/>
    <s v="Revenue"/>
    <s v="Line Item"/>
    <x v="0"/>
    <x v="46"/>
    <x v="46"/>
    <m/>
    <m/>
  </r>
  <r>
    <n v="664"/>
    <x v="3"/>
    <s v="Revenue"/>
    <s v="Line Item"/>
    <x v="0"/>
    <x v="47"/>
    <x v="47"/>
    <m/>
    <n v="361"/>
  </r>
  <r>
    <n v="665"/>
    <x v="3"/>
    <s v="Revenue"/>
    <s v="Line Item"/>
    <x v="0"/>
    <x v="48"/>
    <x v="48"/>
    <m/>
    <n v="2621"/>
  </r>
  <r>
    <n v="666"/>
    <x v="3"/>
    <s v="Revenue"/>
    <s v="Line Item"/>
    <x v="0"/>
    <x v="49"/>
    <x v="49"/>
    <m/>
    <m/>
  </r>
  <r>
    <n v="667"/>
    <x v="3"/>
    <s v="Revenue"/>
    <s v="Line Item"/>
    <x v="0"/>
    <x v="50"/>
    <x v="50"/>
    <m/>
    <m/>
  </r>
  <r>
    <n v="668"/>
    <x v="3"/>
    <s v="Revenue"/>
    <s v="Line Item"/>
    <x v="0"/>
    <x v="51"/>
    <x v="51"/>
    <m/>
    <m/>
  </r>
  <r>
    <n v="669"/>
    <x v="3"/>
    <s v="Revenue"/>
    <s v="Total"/>
    <x v="0"/>
    <x v="52"/>
    <x v="52"/>
    <m/>
    <n v="19067"/>
  </r>
  <r>
    <n v="670"/>
    <x v="3"/>
    <s v="Salary Expense"/>
    <s v="Line Item"/>
    <x v="1"/>
    <x v="53"/>
    <x v="53"/>
    <n v="0.02"/>
    <n v="2027"/>
  </r>
  <r>
    <n v="671"/>
    <x v="3"/>
    <s v="Salary Expense"/>
    <s v="Line Item"/>
    <x v="1"/>
    <x v="54"/>
    <x v="54"/>
    <m/>
    <m/>
  </r>
  <r>
    <n v="672"/>
    <x v="3"/>
    <s v="Salary Expense"/>
    <s v="Line Item"/>
    <x v="1"/>
    <x v="55"/>
    <x v="55"/>
    <m/>
    <m/>
  </r>
  <r>
    <n v="673"/>
    <x v="3"/>
    <s v="Salary Expense"/>
    <s v="Line Item"/>
    <x v="1"/>
    <x v="56"/>
    <x v="56"/>
    <m/>
    <m/>
  </r>
  <r>
    <n v="674"/>
    <x v="3"/>
    <s v="Salary Expense"/>
    <s v="Line Item"/>
    <x v="2"/>
    <x v="57"/>
    <x v="57"/>
    <m/>
    <m/>
  </r>
  <r>
    <n v="675"/>
    <x v="3"/>
    <s v="Salary Expense"/>
    <s v="Line Item"/>
    <x v="2"/>
    <x v="58"/>
    <x v="58"/>
    <m/>
    <m/>
  </r>
  <r>
    <n v="676"/>
    <x v="3"/>
    <s v="Salary Expense"/>
    <s v="Line Item"/>
    <x v="2"/>
    <x v="59"/>
    <x v="59"/>
    <m/>
    <m/>
  </r>
  <r>
    <n v="677"/>
    <x v="3"/>
    <s v="Salary Expense"/>
    <s v="Line Item"/>
    <x v="2"/>
    <x v="60"/>
    <x v="60"/>
    <m/>
    <m/>
  </r>
  <r>
    <n v="678"/>
    <x v="3"/>
    <s v="Salary Expense"/>
    <s v="Line Item"/>
    <x v="2"/>
    <x v="61"/>
    <x v="61"/>
    <m/>
    <m/>
  </r>
  <r>
    <n v="679"/>
    <x v="3"/>
    <s v="Salary Expense"/>
    <s v="Line Item"/>
    <x v="2"/>
    <x v="62"/>
    <x v="62"/>
    <m/>
    <m/>
  </r>
  <r>
    <n v="680"/>
    <x v="3"/>
    <s v="Salary Expense"/>
    <s v="Line Item"/>
    <x v="2"/>
    <x v="63"/>
    <x v="63"/>
    <m/>
    <m/>
  </r>
  <r>
    <n v="681"/>
    <x v="3"/>
    <s v="Salary Expense"/>
    <s v="Line Item"/>
    <x v="2"/>
    <x v="64"/>
    <x v="64"/>
    <m/>
    <m/>
  </r>
  <r>
    <n v="682"/>
    <x v="3"/>
    <s v="Salary Expense"/>
    <s v="Line Item"/>
    <x v="2"/>
    <x v="65"/>
    <x v="65"/>
    <m/>
    <m/>
  </r>
  <r>
    <n v="683"/>
    <x v="3"/>
    <s v="Salary Expense"/>
    <s v="Line Item"/>
    <x v="2"/>
    <x v="66"/>
    <x v="66"/>
    <m/>
    <m/>
  </r>
  <r>
    <n v="684"/>
    <x v="3"/>
    <s v="Salary Expense"/>
    <s v="Line Item"/>
    <x v="2"/>
    <x v="67"/>
    <x v="67"/>
    <m/>
    <m/>
  </r>
  <r>
    <n v="685"/>
    <x v="3"/>
    <s v="Salary Expense"/>
    <s v="Line Item"/>
    <x v="2"/>
    <x v="68"/>
    <x v="68"/>
    <m/>
    <m/>
  </r>
  <r>
    <n v="686"/>
    <x v="3"/>
    <s v="Salary Expense"/>
    <s v="Line Item"/>
    <x v="2"/>
    <x v="69"/>
    <x v="69"/>
    <m/>
    <m/>
  </r>
  <r>
    <n v="687"/>
    <x v="3"/>
    <s v="Salary Expense"/>
    <s v="Line Item"/>
    <x v="2"/>
    <x v="70"/>
    <x v="70"/>
    <m/>
    <m/>
  </r>
  <r>
    <n v="688"/>
    <x v="3"/>
    <s v="Salary Expense"/>
    <s v="Line Item"/>
    <x v="2"/>
    <x v="71"/>
    <x v="71"/>
    <m/>
    <m/>
  </r>
  <r>
    <n v="689"/>
    <x v="3"/>
    <s v="Salary Expense"/>
    <s v="Line Item"/>
    <x v="2"/>
    <x v="72"/>
    <x v="72"/>
    <m/>
    <m/>
  </r>
  <r>
    <n v="690"/>
    <x v="3"/>
    <s v="Salary Expense"/>
    <s v="Line Item"/>
    <x v="2"/>
    <x v="73"/>
    <x v="73"/>
    <m/>
    <m/>
  </r>
  <r>
    <n v="691"/>
    <x v="3"/>
    <s v="Salary Expense"/>
    <s v="Line Item"/>
    <x v="2"/>
    <x v="74"/>
    <x v="74"/>
    <m/>
    <m/>
  </r>
  <r>
    <n v="692"/>
    <x v="3"/>
    <s v="Salary Expense"/>
    <s v="Line Item"/>
    <x v="2"/>
    <x v="75"/>
    <x v="75"/>
    <n v="0.01"/>
    <n v="482"/>
  </r>
  <r>
    <n v="693"/>
    <x v="3"/>
    <s v="Salary Expense"/>
    <s v="Line Item"/>
    <x v="2"/>
    <x v="76"/>
    <x v="76"/>
    <n v="0.22"/>
    <n v="8038"/>
  </r>
  <r>
    <n v="694"/>
    <x v="3"/>
    <s v="Salary Expense"/>
    <s v="Line Item"/>
    <x v="2"/>
    <x v="77"/>
    <x v="77"/>
    <n v="0.02"/>
    <n v="948"/>
  </r>
  <r>
    <n v="695"/>
    <x v="3"/>
    <s v="Salary Expense"/>
    <s v="Line Item"/>
    <x v="2"/>
    <x v="78"/>
    <x v="78"/>
    <m/>
    <m/>
  </r>
  <r>
    <n v="696"/>
    <x v="3"/>
    <s v="Salary Expense"/>
    <s v="Line Item"/>
    <x v="2"/>
    <x v="79"/>
    <x v="79"/>
    <m/>
    <m/>
  </r>
  <r>
    <n v="697"/>
    <x v="3"/>
    <s v="Salary Expense"/>
    <s v="Line Item"/>
    <x v="2"/>
    <x v="80"/>
    <x v="80"/>
    <m/>
    <m/>
  </r>
  <r>
    <n v="698"/>
    <x v="3"/>
    <s v="Salary Expense"/>
    <s v="Line Item"/>
    <x v="2"/>
    <x v="81"/>
    <x v="81"/>
    <m/>
    <m/>
  </r>
  <r>
    <n v="699"/>
    <x v="3"/>
    <s v="Salary Expense"/>
    <s v="Line Item"/>
    <x v="2"/>
    <x v="82"/>
    <x v="82"/>
    <m/>
    <m/>
  </r>
  <r>
    <n v="700"/>
    <x v="3"/>
    <s v="Salary Expense"/>
    <s v="Line Item"/>
    <x v="2"/>
    <x v="83"/>
    <x v="83"/>
    <m/>
    <m/>
  </r>
  <r>
    <n v="701"/>
    <x v="3"/>
    <s v="Salary Expense"/>
    <s v="Line Item"/>
    <x v="2"/>
    <x v="84"/>
    <x v="84"/>
    <m/>
    <m/>
  </r>
  <r>
    <n v="702"/>
    <x v="3"/>
    <s v="Salary Expense"/>
    <s v="Line Item"/>
    <x v="2"/>
    <x v="85"/>
    <x v="85"/>
    <m/>
    <m/>
  </r>
  <r>
    <n v="703"/>
    <x v="3"/>
    <s v="Salary Expense"/>
    <s v="Line Item"/>
    <x v="2"/>
    <x v="86"/>
    <x v="86"/>
    <m/>
    <m/>
  </r>
  <r>
    <n v="704"/>
    <x v="3"/>
    <s v="Salary Expense"/>
    <s v="Line Item"/>
    <x v="3"/>
    <x v="87"/>
    <x v="87"/>
    <n v="0.02"/>
    <n v="583"/>
  </r>
  <r>
    <n v="705"/>
    <x v="3"/>
    <s v="Salary Expense"/>
    <s v="Line Item"/>
    <x v="3"/>
    <x v="88"/>
    <x v="88"/>
    <m/>
    <m/>
  </r>
  <r>
    <n v="706"/>
    <x v="3"/>
    <s v="Salary Expense"/>
    <s v="Line Item"/>
    <x v="3"/>
    <x v="89"/>
    <x v="89"/>
    <m/>
    <m/>
  </r>
  <r>
    <n v="707"/>
    <x v="3"/>
    <s v="Salary Expense"/>
    <s v="Line Item"/>
    <x v="0"/>
    <x v="90"/>
    <x v="90"/>
    <s v="XXXXXX"/>
    <m/>
  </r>
  <r>
    <n v="708"/>
    <x v="3"/>
    <s v="Salary Expense"/>
    <s v="Total"/>
    <x v="0"/>
    <x v="91"/>
    <x v="91"/>
    <n v="0.28999999999999998"/>
    <n v="12078"/>
  </r>
  <r>
    <n v="709"/>
    <x v="3"/>
    <s v="Expense"/>
    <s v="Total"/>
    <x v="0"/>
    <x v="92"/>
    <x v="92"/>
    <m/>
    <n v="12078"/>
  </r>
  <r>
    <n v="710"/>
    <x v="3"/>
    <s v="Expense"/>
    <s v="Line Item"/>
    <x v="0"/>
    <x v="93"/>
    <x v="93"/>
    <m/>
    <m/>
  </r>
  <r>
    <n v="711"/>
    <x v="3"/>
    <s v="Expense"/>
    <s v="Line Item"/>
    <x v="0"/>
    <x v="94"/>
    <x v="94"/>
    <m/>
    <m/>
  </r>
  <r>
    <n v="712"/>
    <x v="3"/>
    <s v="Expense"/>
    <s v="Line Item"/>
    <x v="0"/>
    <x v="95"/>
    <x v="95"/>
    <m/>
    <m/>
  </r>
  <r>
    <n v="713"/>
    <x v="3"/>
    <s v="Expense"/>
    <s v="Line Item"/>
    <x v="0"/>
    <x v="96"/>
    <x v="96"/>
    <m/>
    <m/>
  </r>
  <r>
    <n v="714"/>
    <x v="3"/>
    <s v="Expense"/>
    <s v="Total"/>
    <x v="0"/>
    <x v="97"/>
    <x v="97"/>
    <m/>
    <m/>
  </r>
  <r>
    <n v="715"/>
    <x v="3"/>
    <s v="Expense"/>
    <s v="Line Item"/>
    <x v="0"/>
    <x v="98"/>
    <x v="98"/>
    <m/>
    <m/>
  </r>
  <r>
    <n v="716"/>
    <x v="3"/>
    <s v="Expense"/>
    <s v="Total"/>
    <x v="0"/>
    <x v="99"/>
    <x v="99"/>
    <m/>
    <n v="12078"/>
  </r>
  <r>
    <n v="717"/>
    <x v="3"/>
    <s v="Expense"/>
    <s v="Line Item"/>
    <x v="0"/>
    <x v="100"/>
    <x v="100"/>
    <m/>
    <n v="910"/>
  </r>
  <r>
    <n v="718"/>
    <x v="3"/>
    <s v="Expense"/>
    <s v="Line Item"/>
    <x v="0"/>
    <x v="101"/>
    <x v="101"/>
    <m/>
    <n v="1240"/>
  </r>
  <r>
    <n v="719"/>
    <x v="3"/>
    <s v="Expense"/>
    <s v="Line Item"/>
    <x v="0"/>
    <x v="102"/>
    <x v="102"/>
    <m/>
    <m/>
  </r>
  <r>
    <n v="720"/>
    <x v="3"/>
    <s v="Expense"/>
    <s v="Total"/>
    <x v="0"/>
    <x v="103"/>
    <x v="103"/>
    <m/>
    <n v="14228"/>
  </r>
  <r>
    <n v="721"/>
    <x v="3"/>
    <s v="Expense"/>
    <s v="Line Item"/>
    <x v="0"/>
    <x v="104"/>
    <x v="104"/>
    <m/>
    <n v="937"/>
  </r>
  <r>
    <n v="722"/>
    <x v="3"/>
    <s v="Expense"/>
    <s v="Line Item"/>
    <x v="0"/>
    <x v="105"/>
    <x v="105"/>
    <m/>
    <n v="22"/>
  </r>
  <r>
    <n v="723"/>
    <x v="3"/>
    <s v="Expense"/>
    <s v="Line Item"/>
    <x v="0"/>
    <x v="106"/>
    <x v="106"/>
    <m/>
    <n v="897"/>
  </r>
  <r>
    <n v="724"/>
    <x v="3"/>
    <s v="Expense"/>
    <s v="Line Item"/>
    <x v="0"/>
    <x v="107"/>
    <x v="107"/>
    <m/>
    <n v="131"/>
  </r>
  <r>
    <n v="725"/>
    <x v="3"/>
    <s v="Expense"/>
    <s v="Total"/>
    <x v="0"/>
    <x v="108"/>
    <x v="108"/>
    <m/>
    <n v="1987"/>
  </r>
  <r>
    <n v="726"/>
    <x v="3"/>
    <s v="Expense"/>
    <s v="Line Item"/>
    <x v="0"/>
    <x v="109"/>
    <x v="109"/>
    <m/>
    <m/>
  </r>
  <r>
    <n v="727"/>
    <x v="3"/>
    <s v="Expense"/>
    <s v="Line Item"/>
    <x v="0"/>
    <x v="110"/>
    <x v="110"/>
    <m/>
    <m/>
  </r>
  <r>
    <n v="728"/>
    <x v="3"/>
    <s v="Expense"/>
    <s v="Line Item"/>
    <x v="0"/>
    <x v="111"/>
    <x v="111"/>
    <m/>
    <m/>
  </r>
  <r>
    <n v="729"/>
    <x v="3"/>
    <s v="Expense"/>
    <s v="Line Item"/>
    <x v="0"/>
    <x v="112"/>
    <x v="112"/>
    <m/>
    <m/>
  </r>
  <r>
    <n v="730"/>
    <x v="3"/>
    <s v="Expense"/>
    <s v="Line Item"/>
    <x v="0"/>
    <x v="113"/>
    <x v="113"/>
    <m/>
    <n v="74"/>
  </r>
  <r>
    <n v="731"/>
    <x v="3"/>
    <s v="Expense"/>
    <s v="Line Item"/>
    <x v="0"/>
    <x v="114"/>
    <x v="114"/>
    <m/>
    <m/>
  </r>
  <r>
    <n v="732"/>
    <x v="3"/>
    <s v="Expense"/>
    <s v="Line Item"/>
    <x v="0"/>
    <x v="115"/>
    <x v="115"/>
    <m/>
    <n v="115"/>
  </r>
  <r>
    <n v="733"/>
    <x v="3"/>
    <s v="Expense"/>
    <s v="Line Item"/>
    <x v="0"/>
    <x v="116"/>
    <x v="116"/>
    <m/>
    <m/>
  </r>
  <r>
    <n v="734"/>
    <x v="3"/>
    <s v="Expense"/>
    <s v="Line Item"/>
    <x v="0"/>
    <x v="117"/>
    <x v="117"/>
    <m/>
    <m/>
  </r>
  <r>
    <n v="735"/>
    <x v="3"/>
    <s v="Expense"/>
    <s v="Line Item"/>
    <x v="0"/>
    <x v="118"/>
    <x v="118"/>
    <m/>
    <m/>
  </r>
  <r>
    <n v="736"/>
    <x v="3"/>
    <s v="Expense"/>
    <s v="Line Item"/>
    <x v="0"/>
    <x v="119"/>
    <x v="119"/>
    <m/>
    <m/>
  </r>
  <r>
    <n v="737"/>
    <x v="3"/>
    <s v="Expense"/>
    <s v="Line Item"/>
    <x v="0"/>
    <x v="120"/>
    <x v="120"/>
    <m/>
    <m/>
  </r>
  <r>
    <n v="738"/>
    <x v="3"/>
    <s v="Expense"/>
    <s v="Line Item"/>
    <x v="0"/>
    <x v="121"/>
    <x v="121"/>
    <m/>
    <m/>
  </r>
  <r>
    <n v="739"/>
    <x v="3"/>
    <s v="Expense"/>
    <s v="Line Item"/>
    <x v="0"/>
    <x v="122"/>
    <x v="122"/>
    <m/>
    <m/>
  </r>
  <r>
    <n v="740"/>
    <x v="3"/>
    <s v="Expense"/>
    <s v="Line Item"/>
    <x v="0"/>
    <x v="123"/>
    <x v="123"/>
    <m/>
    <m/>
  </r>
  <r>
    <n v="741"/>
    <x v="3"/>
    <s v="Expense"/>
    <s v="Line Item"/>
    <x v="0"/>
    <x v="124"/>
    <x v="124"/>
    <m/>
    <n v="548"/>
  </r>
  <r>
    <n v="742"/>
    <x v="3"/>
    <s v="Expense"/>
    <s v="Line Item"/>
    <x v="0"/>
    <x v="125"/>
    <x v="125"/>
    <m/>
    <m/>
  </r>
  <r>
    <n v="743"/>
    <x v="3"/>
    <s v="Expense"/>
    <s v="Line Item"/>
    <x v="0"/>
    <x v="126"/>
    <x v="126"/>
    <m/>
    <m/>
  </r>
  <r>
    <n v="744"/>
    <x v="3"/>
    <s v="Expense"/>
    <s v="Total"/>
    <x v="0"/>
    <x v="127"/>
    <x v="127"/>
    <m/>
    <n v="737"/>
  </r>
  <r>
    <n v="745"/>
    <x v="3"/>
    <s v="Expense"/>
    <s v="Line Item"/>
    <x v="0"/>
    <x v="128"/>
    <x v="128"/>
    <m/>
    <n v="149"/>
  </r>
  <r>
    <n v="746"/>
    <x v="3"/>
    <s v="Expense"/>
    <s v="Line Item"/>
    <x v="0"/>
    <x v="129"/>
    <x v="129"/>
    <m/>
    <n v="12"/>
  </r>
  <r>
    <n v="747"/>
    <x v="3"/>
    <s v="Expense"/>
    <s v="Line Item"/>
    <x v="0"/>
    <x v="130"/>
    <x v="130"/>
    <m/>
    <m/>
  </r>
  <r>
    <n v="748"/>
    <x v="3"/>
    <s v="Expense"/>
    <s v="Line Item"/>
    <x v="0"/>
    <x v="131"/>
    <x v="131"/>
    <m/>
    <m/>
  </r>
  <r>
    <n v="749"/>
    <x v="3"/>
    <s v="Expense"/>
    <s v="Line Item"/>
    <x v="0"/>
    <x v="132"/>
    <x v="132"/>
    <m/>
    <m/>
  </r>
  <r>
    <n v="750"/>
    <x v="3"/>
    <s v="Expense"/>
    <s v="Line Item"/>
    <x v="0"/>
    <x v="133"/>
    <x v="133"/>
    <m/>
    <m/>
  </r>
  <r>
    <n v="751"/>
    <x v="3"/>
    <s v="Expense"/>
    <s v="Total"/>
    <x v="0"/>
    <x v="134"/>
    <x v="134"/>
    <m/>
    <n v="161"/>
  </r>
  <r>
    <n v="752"/>
    <x v="3"/>
    <s v="Expense"/>
    <s v="Line Item"/>
    <x v="0"/>
    <x v="135"/>
    <x v="135"/>
    <m/>
    <n v="2541"/>
  </r>
  <r>
    <n v="753"/>
    <x v="3"/>
    <s v="Expense"/>
    <s v="Total"/>
    <x v="0"/>
    <x v="136"/>
    <x v="136"/>
    <m/>
    <n v="19654"/>
  </r>
  <r>
    <n v="754"/>
    <x v="3"/>
    <s v="Expense"/>
    <s v="Line Item"/>
    <x v="0"/>
    <x v="137"/>
    <x v="137"/>
    <m/>
    <m/>
  </r>
  <r>
    <n v="755"/>
    <x v="3"/>
    <s v="Expense"/>
    <s v="Line Item"/>
    <x v="0"/>
    <x v="138"/>
    <x v="138"/>
    <m/>
    <m/>
  </r>
  <r>
    <n v="756"/>
    <x v="3"/>
    <s v="Expense"/>
    <s v="Total"/>
    <x v="0"/>
    <x v="139"/>
    <x v="139"/>
    <m/>
    <n v="19654"/>
  </r>
  <r>
    <n v="757"/>
    <x v="3"/>
    <s v="Expense"/>
    <s v="Total"/>
    <x v="0"/>
    <x v="140"/>
    <x v="140"/>
    <m/>
    <n v="19067"/>
  </r>
  <r>
    <n v="758"/>
    <x v="3"/>
    <s v="Expense"/>
    <s v="Line Item"/>
    <x v="0"/>
    <x v="141"/>
    <x v="141"/>
    <m/>
    <n v="-587"/>
  </r>
  <r>
    <n v="759"/>
    <x v="3"/>
    <s v="Non-Reimbursable"/>
    <s v="Line Item"/>
    <x v="0"/>
    <x v="142"/>
    <x v="142"/>
    <m/>
    <m/>
  </r>
  <r>
    <n v="760"/>
    <x v="3"/>
    <s v="Non-Reimbursable"/>
    <s v="Line Item"/>
    <x v="0"/>
    <x v="143"/>
    <x v="143"/>
    <m/>
    <m/>
  </r>
  <r>
    <n v="761"/>
    <x v="3"/>
    <s v="Non-Reimbursable"/>
    <s v="Line Item"/>
    <x v="0"/>
    <x v="144"/>
    <x v="144"/>
    <m/>
    <m/>
  </r>
  <r>
    <n v="762"/>
    <x v="3"/>
    <s v="Non-Reimbursable"/>
    <s v="Line Item"/>
    <x v="0"/>
    <x v="145"/>
    <x v="145"/>
    <m/>
    <m/>
  </r>
  <r>
    <n v="763"/>
    <x v="3"/>
    <s v="Non-Reimbursable"/>
    <s v="Line Item"/>
    <x v="0"/>
    <x v="146"/>
    <x v="146"/>
    <m/>
    <m/>
  </r>
  <r>
    <n v="764"/>
    <x v="3"/>
    <s v="Non-Reimbursable"/>
    <s v="Line Item"/>
    <x v="0"/>
    <x v="147"/>
    <x v="147"/>
    <m/>
    <m/>
  </r>
  <r>
    <n v="765"/>
    <x v="3"/>
    <s v="Non-Reimbursable"/>
    <s v="Line Item"/>
    <x v="0"/>
    <x v="148"/>
    <x v="148"/>
    <m/>
    <m/>
  </r>
  <r>
    <n v="766"/>
    <x v="3"/>
    <s v="Non-Reimbursable"/>
    <s v="Total"/>
    <x v="0"/>
    <x v="149"/>
    <x v="149"/>
    <m/>
    <m/>
  </r>
  <r>
    <n v="767"/>
    <x v="3"/>
    <s v="Non-Reimbursable"/>
    <s v="Total"/>
    <x v="0"/>
    <x v="150"/>
    <x v="150"/>
    <m/>
    <m/>
  </r>
  <r>
    <n v="768"/>
    <x v="3"/>
    <s v="Non-Reimbursable"/>
    <s v="Line Item"/>
    <x v="0"/>
    <x v="151"/>
    <x v="151"/>
    <m/>
    <n v="8504"/>
  </r>
  <r>
    <n v="769"/>
    <x v="3"/>
    <s v="Non-Reimbursable"/>
    <s v="Line Item"/>
    <x v="0"/>
    <x v="152"/>
    <x v="152"/>
    <m/>
    <m/>
  </r>
  <r>
    <n v="770"/>
    <x v="3"/>
    <s v="Non-Reimbursable"/>
    <s v="Line Item"/>
    <x v="0"/>
    <x v="153"/>
    <x v="153"/>
    <m/>
    <n v="-8504"/>
  </r>
  <r>
    <n v="771"/>
    <x v="4"/>
    <s v="Revenue"/>
    <s v="Line Item"/>
    <x v="0"/>
    <x v="0"/>
    <x v="0"/>
    <m/>
    <n v="500"/>
  </r>
  <r>
    <n v="772"/>
    <x v="4"/>
    <s v="Revenue"/>
    <s v="Line Item"/>
    <x v="0"/>
    <x v="1"/>
    <x v="1"/>
    <m/>
    <m/>
  </r>
  <r>
    <n v="773"/>
    <x v="4"/>
    <s v="Revenue"/>
    <s v="Line Item"/>
    <x v="0"/>
    <x v="2"/>
    <x v="2"/>
    <m/>
    <m/>
  </r>
  <r>
    <n v="774"/>
    <x v="4"/>
    <s v="Revenue"/>
    <s v="Total"/>
    <x v="0"/>
    <x v="3"/>
    <x v="3"/>
    <m/>
    <n v="500"/>
  </r>
  <r>
    <n v="775"/>
    <x v="4"/>
    <s v="Revenue"/>
    <s v="Line Item"/>
    <x v="0"/>
    <x v="4"/>
    <x v="4"/>
    <m/>
    <m/>
  </r>
  <r>
    <n v="776"/>
    <x v="4"/>
    <s v="Revenue"/>
    <s v="Line Item"/>
    <x v="0"/>
    <x v="5"/>
    <x v="5"/>
    <m/>
    <m/>
  </r>
  <r>
    <n v="777"/>
    <x v="4"/>
    <s v="Revenue"/>
    <s v="Total"/>
    <x v="0"/>
    <x v="6"/>
    <x v="6"/>
    <m/>
    <n v="0"/>
  </r>
  <r>
    <n v="778"/>
    <x v="4"/>
    <s v="Revenue"/>
    <s v="Line Item"/>
    <x v="0"/>
    <x v="7"/>
    <x v="7"/>
    <m/>
    <m/>
  </r>
  <r>
    <n v="779"/>
    <x v="4"/>
    <s v="Revenue"/>
    <s v="Line Item"/>
    <x v="0"/>
    <x v="8"/>
    <x v="8"/>
    <m/>
    <m/>
  </r>
  <r>
    <n v="780"/>
    <x v="4"/>
    <s v="Revenue"/>
    <s v="Line Item"/>
    <x v="0"/>
    <x v="9"/>
    <x v="9"/>
    <m/>
    <m/>
  </r>
  <r>
    <n v="781"/>
    <x v="4"/>
    <s v="Revenue"/>
    <s v="Line Item"/>
    <x v="0"/>
    <x v="10"/>
    <x v="10"/>
    <m/>
    <n v="303935"/>
  </r>
  <r>
    <n v="782"/>
    <x v="4"/>
    <s v="Revenue"/>
    <s v="Line Item"/>
    <x v="0"/>
    <x v="11"/>
    <x v="11"/>
    <m/>
    <m/>
  </r>
  <r>
    <n v="783"/>
    <x v="4"/>
    <s v="Revenue"/>
    <s v="Line Item"/>
    <x v="0"/>
    <x v="12"/>
    <x v="12"/>
    <m/>
    <m/>
  </r>
  <r>
    <n v="784"/>
    <x v="4"/>
    <s v="Revenue"/>
    <s v="Line Item"/>
    <x v="0"/>
    <x v="13"/>
    <x v="13"/>
    <m/>
    <m/>
  </r>
  <r>
    <n v="785"/>
    <x v="4"/>
    <s v="Revenue"/>
    <s v="Line Item"/>
    <x v="0"/>
    <x v="14"/>
    <x v="14"/>
    <m/>
    <m/>
  </r>
  <r>
    <n v="786"/>
    <x v="4"/>
    <s v="Revenue"/>
    <s v="Line Item"/>
    <x v="0"/>
    <x v="15"/>
    <x v="15"/>
    <m/>
    <m/>
  </r>
  <r>
    <n v="787"/>
    <x v="4"/>
    <s v="Revenue"/>
    <s v="Line Item"/>
    <x v="0"/>
    <x v="16"/>
    <x v="16"/>
    <m/>
    <m/>
  </r>
  <r>
    <n v="788"/>
    <x v="4"/>
    <s v="Revenue"/>
    <s v="Line Item"/>
    <x v="0"/>
    <x v="17"/>
    <x v="17"/>
    <m/>
    <m/>
  </r>
  <r>
    <n v="789"/>
    <x v="4"/>
    <s v="Revenue"/>
    <s v="Line Item"/>
    <x v="0"/>
    <x v="18"/>
    <x v="18"/>
    <m/>
    <m/>
  </r>
  <r>
    <n v="790"/>
    <x v="4"/>
    <s v="Revenue"/>
    <s v="Line Item"/>
    <x v="0"/>
    <x v="19"/>
    <x v="19"/>
    <m/>
    <m/>
  </r>
  <r>
    <n v="791"/>
    <x v="4"/>
    <s v="Revenue"/>
    <s v="Line Item"/>
    <x v="0"/>
    <x v="20"/>
    <x v="20"/>
    <m/>
    <m/>
  </r>
  <r>
    <n v="792"/>
    <x v="4"/>
    <s v="Revenue"/>
    <s v="Line Item"/>
    <x v="0"/>
    <x v="21"/>
    <x v="21"/>
    <m/>
    <m/>
  </r>
  <r>
    <n v="793"/>
    <x v="4"/>
    <s v="Revenue"/>
    <s v="Line Item"/>
    <x v="0"/>
    <x v="22"/>
    <x v="22"/>
    <m/>
    <m/>
  </r>
  <r>
    <n v="794"/>
    <x v="4"/>
    <s v="Revenue"/>
    <s v="Line Item"/>
    <x v="0"/>
    <x v="23"/>
    <x v="23"/>
    <m/>
    <m/>
  </r>
  <r>
    <n v="795"/>
    <x v="4"/>
    <s v="Revenue"/>
    <s v="Line Item"/>
    <x v="0"/>
    <x v="24"/>
    <x v="24"/>
    <m/>
    <m/>
  </r>
  <r>
    <n v="796"/>
    <x v="4"/>
    <s v="Revenue"/>
    <s v="Line Item"/>
    <x v="0"/>
    <x v="25"/>
    <x v="25"/>
    <m/>
    <m/>
  </r>
  <r>
    <n v="797"/>
    <x v="4"/>
    <s v="Revenue"/>
    <s v="Line Item"/>
    <x v="0"/>
    <x v="26"/>
    <x v="26"/>
    <m/>
    <m/>
  </r>
  <r>
    <n v="798"/>
    <x v="4"/>
    <s v="Revenue"/>
    <s v="Line Item"/>
    <x v="0"/>
    <x v="27"/>
    <x v="27"/>
    <m/>
    <n v="2680"/>
  </r>
  <r>
    <n v="799"/>
    <x v="4"/>
    <s v="Revenue"/>
    <s v="Line Item"/>
    <x v="0"/>
    <x v="28"/>
    <x v="28"/>
    <m/>
    <m/>
  </r>
  <r>
    <n v="800"/>
    <x v="4"/>
    <s v="Revenue"/>
    <s v="Line Item"/>
    <x v="0"/>
    <x v="29"/>
    <x v="29"/>
    <m/>
    <m/>
  </r>
  <r>
    <n v="801"/>
    <x v="4"/>
    <s v="Revenue"/>
    <s v="Line Item"/>
    <x v="0"/>
    <x v="30"/>
    <x v="30"/>
    <m/>
    <m/>
  </r>
  <r>
    <n v="802"/>
    <x v="4"/>
    <s v="Revenue"/>
    <s v="Line Item"/>
    <x v="0"/>
    <x v="31"/>
    <x v="31"/>
    <m/>
    <m/>
  </r>
  <r>
    <n v="803"/>
    <x v="4"/>
    <s v="Revenue"/>
    <s v="Line Item"/>
    <x v="0"/>
    <x v="32"/>
    <x v="32"/>
    <m/>
    <m/>
  </r>
  <r>
    <n v="804"/>
    <x v="4"/>
    <s v="Revenue"/>
    <s v="Line Item"/>
    <x v="0"/>
    <x v="33"/>
    <x v="33"/>
    <m/>
    <m/>
  </r>
  <r>
    <n v="805"/>
    <x v="4"/>
    <s v="Revenue"/>
    <s v="Line Item"/>
    <x v="0"/>
    <x v="34"/>
    <x v="34"/>
    <m/>
    <m/>
  </r>
  <r>
    <n v="806"/>
    <x v="4"/>
    <s v="Revenue"/>
    <s v="Line Item"/>
    <x v="0"/>
    <x v="35"/>
    <x v="35"/>
    <m/>
    <m/>
  </r>
  <r>
    <n v="807"/>
    <x v="4"/>
    <s v="Revenue"/>
    <s v="Line Item"/>
    <x v="0"/>
    <x v="36"/>
    <x v="36"/>
    <m/>
    <m/>
  </r>
  <r>
    <n v="808"/>
    <x v="4"/>
    <s v="Revenue"/>
    <s v="Line Item"/>
    <x v="0"/>
    <x v="37"/>
    <x v="37"/>
    <m/>
    <m/>
  </r>
  <r>
    <n v="809"/>
    <x v="4"/>
    <s v="Revenue"/>
    <s v="Line Item"/>
    <x v="0"/>
    <x v="38"/>
    <x v="38"/>
    <m/>
    <m/>
  </r>
  <r>
    <n v="810"/>
    <x v="4"/>
    <s v="Revenue"/>
    <s v="Line Item"/>
    <x v="0"/>
    <x v="39"/>
    <x v="39"/>
    <m/>
    <m/>
  </r>
  <r>
    <n v="811"/>
    <x v="4"/>
    <s v="Revenue"/>
    <s v="Line Item"/>
    <x v="0"/>
    <x v="40"/>
    <x v="40"/>
    <m/>
    <m/>
  </r>
  <r>
    <n v="812"/>
    <x v="4"/>
    <s v="Revenue"/>
    <s v="Line Item"/>
    <x v="0"/>
    <x v="41"/>
    <x v="41"/>
    <m/>
    <m/>
  </r>
  <r>
    <n v="813"/>
    <x v="4"/>
    <s v="Revenue"/>
    <s v="Total"/>
    <x v="0"/>
    <x v="42"/>
    <x v="42"/>
    <m/>
    <n v="306615"/>
  </r>
  <r>
    <n v="814"/>
    <x v="4"/>
    <s v="Revenue"/>
    <s v="Line Item"/>
    <x v="0"/>
    <x v="43"/>
    <x v="43"/>
    <m/>
    <m/>
  </r>
  <r>
    <n v="815"/>
    <x v="4"/>
    <s v="Revenue"/>
    <s v="Line Item"/>
    <x v="0"/>
    <x v="44"/>
    <x v="44"/>
    <m/>
    <m/>
  </r>
  <r>
    <n v="816"/>
    <x v="4"/>
    <s v="Revenue"/>
    <s v="Line Item"/>
    <x v="0"/>
    <x v="45"/>
    <x v="45"/>
    <m/>
    <m/>
  </r>
  <r>
    <n v="817"/>
    <x v="4"/>
    <s v="Revenue"/>
    <s v="Line Item"/>
    <x v="0"/>
    <x v="46"/>
    <x v="46"/>
    <m/>
    <m/>
  </r>
  <r>
    <n v="818"/>
    <x v="4"/>
    <s v="Revenue"/>
    <s v="Line Item"/>
    <x v="0"/>
    <x v="47"/>
    <x v="47"/>
    <m/>
    <m/>
  </r>
  <r>
    <n v="819"/>
    <x v="4"/>
    <s v="Revenue"/>
    <s v="Line Item"/>
    <x v="0"/>
    <x v="48"/>
    <x v="48"/>
    <m/>
    <m/>
  </r>
  <r>
    <n v="820"/>
    <x v="4"/>
    <s v="Revenue"/>
    <s v="Line Item"/>
    <x v="0"/>
    <x v="49"/>
    <x v="49"/>
    <m/>
    <m/>
  </r>
  <r>
    <n v="821"/>
    <x v="4"/>
    <s v="Revenue"/>
    <s v="Line Item"/>
    <x v="0"/>
    <x v="50"/>
    <x v="50"/>
    <m/>
    <m/>
  </r>
  <r>
    <n v="822"/>
    <x v="4"/>
    <s v="Revenue"/>
    <s v="Line Item"/>
    <x v="0"/>
    <x v="51"/>
    <x v="51"/>
    <m/>
    <m/>
  </r>
  <r>
    <n v="823"/>
    <x v="4"/>
    <s v="Revenue"/>
    <s v="Total"/>
    <x v="0"/>
    <x v="52"/>
    <x v="52"/>
    <m/>
    <n v="307115"/>
  </r>
  <r>
    <n v="824"/>
    <x v="4"/>
    <s v="Salary Expense"/>
    <s v="Line Item"/>
    <x v="1"/>
    <x v="53"/>
    <x v="53"/>
    <n v="0.1"/>
    <n v="7277"/>
  </r>
  <r>
    <n v="825"/>
    <x v="4"/>
    <s v="Salary Expense"/>
    <s v="Line Item"/>
    <x v="1"/>
    <x v="54"/>
    <x v="54"/>
    <m/>
    <m/>
  </r>
  <r>
    <n v="826"/>
    <x v="4"/>
    <s v="Salary Expense"/>
    <s v="Line Item"/>
    <x v="1"/>
    <x v="55"/>
    <x v="55"/>
    <m/>
    <m/>
  </r>
  <r>
    <n v="827"/>
    <x v="4"/>
    <s v="Salary Expense"/>
    <s v="Line Item"/>
    <x v="1"/>
    <x v="56"/>
    <x v="56"/>
    <m/>
    <m/>
  </r>
  <r>
    <n v="828"/>
    <x v="4"/>
    <s v="Salary Expense"/>
    <s v="Line Item"/>
    <x v="2"/>
    <x v="57"/>
    <x v="57"/>
    <m/>
    <m/>
  </r>
  <r>
    <n v="829"/>
    <x v="4"/>
    <s v="Salary Expense"/>
    <s v="Line Item"/>
    <x v="2"/>
    <x v="58"/>
    <x v="58"/>
    <m/>
    <m/>
  </r>
  <r>
    <n v="830"/>
    <x v="4"/>
    <s v="Salary Expense"/>
    <s v="Line Item"/>
    <x v="2"/>
    <x v="59"/>
    <x v="59"/>
    <m/>
    <m/>
  </r>
  <r>
    <n v="831"/>
    <x v="4"/>
    <s v="Salary Expense"/>
    <s v="Line Item"/>
    <x v="2"/>
    <x v="60"/>
    <x v="60"/>
    <m/>
    <m/>
  </r>
  <r>
    <n v="832"/>
    <x v="4"/>
    <s v="Salary Expense"/>
    <s v="Line Item"/>
    <x v="2"/>
    <x v="61"/>
    <x v="61"/>
    <m/>
    <m/>
  </r>
  <r>
    <n v="833"/>
    <x v="4"/>
    <s v="Salary Expense"/>
    <s v="Line Item"/>
    <x v="2"/>
    <x v="62"/>
    <x v="62"/>
    <m/>
    <m/>
  </r>
  <r>
    <n v="834"/>
    <x v="4"/>
    <s v="Salary Expense"/>
    <s v="Line Item"/>
    <x v="2"/>
    <x v="63"/>
    <x v="63"/>
    <m/>
    <m/>
  </r>
  <r>
    <n v="835"/>
    <x v="4"/>
    <s v="Salary Expense"/>
    <s v="Line Item"/>
    <x v="2"/>
    <x v="64"/>
    <x v="64"/>
    <m/>
    <m/>
  </r>
  <r>
    <n v="836"/>
    <x v="4"/>
    <s v="Salary Expense"/>
    <s v="Line Item"/>
    <x v="2"/>
    <x v="65"/>
    <x v="65"/>
    <m/>
    <m/>
  </r>
  <r>
    <n v="837"/>
    <x v="4"/>
    <s v="Salary Expense"/>
    <s v="Line Item"/>
    <x v="2"/>
    <x v="66"/>
    <x v="66"/>
    <m/>
    <m/>
  </r>
  <r>
    <n v="838"/>
    <x v="4"/>
    <s v="Salary Expense"/>
    <s v="Line Item"/>
    <x v="2"/>
    <x v="67"/>
    <x v="67"/>
    <m/>
    <m/>
  </r>
  <r>
    <n v="839"/>
    <x v="4"/>
    <s v="Salary Expense"/>
    <s v="Line Item"/>
    <x v="2"/>
    <x v="68"/>
    <x v="68"/>
    <m/>
    <m/>
  </r>
  <r>
    <n v="840"/>
    <x v="4"/>
    <s v="Salary Expense"/>
    <s v="Line Item"/>
    <x v="2"/>
    <x v="69"/>
    <x v="69"/>
    <m/>
    <m/>
  </r>
  <r>
    <n v="841"/>
    <x v="4"/>
    <s v="Salary Expense"/>
    <s v="Line Item"/>
    <x v="2"/>
    <x v="70"/>
    <x v="70"/>
    <m/>
    <m/>
  </r>
  <r>
    <n v="842"/>
    <x v="4"/>
    <s v="Salary Expense"/>
    <s v="Line Item"/>
    <x v="2"/>
    <x v="71"/>
    <x v="71"/>
    <m/>
    <m/>
  </r>
  <r>
    <n v="843"/>
    <x v="4"/>
    <s v="Salary Expense"/>
    <s v="Line Item"/>
    <x v="2"/>
    <x v="72"/>
    <x v="72"/>
    <m/>
    <m/>
  </r>
  <r>
    <n v="844"/>
    <x v="4"/>
    <s v="Salary Expense"/>
    <s v="Line Item"/>
    <x v="2"/>
    <x v="73"/>
    <x v="73"/>
    <m/>
    <m/>
  </r>
  <r>
    <n v="845"/>
    <x v="4"/>
    <s v="Salary Expense"/>
    <s v="Line Item"/>
    <x v="2"/>
    <x v="74"/>
    <x v="74"/>
    <m/>
    <m/>
  </r>
  <r>
    <n v="846"/>
    <x v="4"/>
    <s v="Salary Expense"/>
    <s v="Line Item"/>
    <x v="2"/>
    <x v="75"/>
    <x v="75"/>
    <m/>
    <m/>
  </r>
  <r>
    <n v="847"/>
    <x v="4"/>
    <s v="Salary Expense"/>
    <s v="Line Item"/>
    <x v="2"/>
    <x v="76"/>
    <x v="76"/>
    <m/>
    <m/>
  </r>
  <r>
    <n v="848"/>
    <x v="4"/>
    <s v="Salary Expense"/>
    <s v="Line Item"/>
    <x v="2"/>
    <x v="77"/>
    <x v="77"/>
    <m/>
    <m/>
  </r>
  <r>
    <n v="849"/>
    <x v="4"/>
    <s v="Salary Expense"/>
    <s v="Line Item"/>
    <x v="2"/>
    <x v="78"/>
    <x v="78"/>
    <m/>
    <m/>
  </r>
  <r>
    <n v="850"/>
    <x v="4"/>
    <s v="Salary Expense"/>
    <s v="Line Item"/>
    <x v="2"/>
    <x v="79"/>
    <x v="79"/>
    <m/>
    <m/>
  </r>
  <r>
    <n v="851"/>
    <x v="4"/>
    <s v="Salary Expense"/>
    <s v="Line Item"/>
    <x v="2"/>
    <x v="80"/>
    <x v="80"/>
    <n v="1.1399999999999999"/>
    <n v="38092"/>
  </r>
  <r>
    <n v="852"/>
    <x v="4"/>
    <s v="Salary Expense"/>
    <s v="Line Item"/>
    <x v="2"/>
    <x v="81"/>
    <x v="81"/>
    <m/>
    <m/>
  </r>
  <r>
    <n v="853"/>
    <x v="4"/>
    <s v="Salary Expense"/>
    <s v="Line Item"/>
    <x v="2"/>
    <x v="82"/>
    <x v="82"/>
    <m/>
    <m/>
  </r>
  <r>
    <n v="854"/>
    <x v="4"/>
    <s v="Salary Expense"/>
    <s v="Line Item"/>
    <x v="2"/>
    <x v="83"/>
    <x v="83"/>
    <m/>
    <m/>
  </r>
  <r>
    <n v="855"/>
    <x v="4"/>
    <s v="Salary Expense"/>
    <s v="Line Item"/>
    <x v="2"/>
    <x v="84"/>
    <x v="84"/>
    <n v="0.45"/>
    <n v="22468"/>
  </r>
  <r>
    <n v="856"/>
    <x v="4"/>
    <s v="Salary Expense"/>
    <s v="Line Item"/>
    <x v="2"/>
    <x v="85"/>
    <x v="85"/>
    <m/>
    <m/>
  </r>
  <r>
    <n v="857"/>
    <x v="4"/>
    <s v="Salary Expense"/>
    <s v="Line Item"/>
    <x v="2"/>
    <x v="86"/>
    <x v="86"/>
    <n v="3.11"/>
    <n v="113336"/>
  </r>
  <r>
    <n v="858"/>
    <x v="4"/>
    <s v="Salary Expense"/>
    <s v="Line Item"/>
    <x v="3"/>
    <x v="87"/>
    <x v="87"/>
    <n v="0.62"/>
    <n v="13880"/>
  </r>
  <r>
    <n v="859"/>
    <x v="4"/>
    <s v="Salary Expense"/>
    <s v="Line Item"/>
    <x v="3"/>
    <x v="88"/>
    <x v="88"/>
    <n v="0.04"/>
    <n v="824"/>
  </r>
  <r>
    <n v="860"/>
    <x v="4"/>
    <s v="Salary Expense"/>
    <s v="Line Item"/>
    <x v="3"/>
    <x v="89"/>
    <x v="89"/>
    <m/>
    <m/>
  </r>
  <r>
    <n v="861"/>
    <x v="4"/>
    <s v="Salary Expense"/>
    <s v="Line Item"/>
    <x v="0"/>
    <x v="90"/>
    <x v="90"/>
    <s v="XXXXXX"/>
    <n v="3664"/>
  </r>
  <r>
    <n v="862"/>
    <x v="4"/>
    <s v="Salary Expense"/>
    <s v="Total"/>
    <x v="0"/>
    <x v="91"/>
    <x v="91"/>
    <n v="5.46"/>
    <n v="199541"/>
  </r>
  <r>
    <n v="863"/>
    <x v="4"/>
    <s v="Expense"/>
    <s v="Total"/>
    <x v="0"/>
    <x v="92"/>
    <x v="92"/>
    <m/>
    <n v="199541"/>
  </r>
  <r>
    <n v="864"/>
    <x v="4"/>
    <s v="Expense"/>
    <s v="Line Item"/>
    <x v="0"/>
    <x v="93"/>
    <x v="93"/>
    <m/>
    <m/>
  </r>
  <r>
    <n v="865"/>
    <x v="4"/>
    <s v="Expense"/>
    <s v="Line Item"/>
    <x v="0"/>
    <x v="94"/>
    <x v="94"/>
    <m/>
    <m/>
  </r>
  <r>
    <n v="866"/>
    <x v="4"/>
    <s v="Expense"/>
    <s v="Line Item"/>
    <x v="0"/>
    <x v="95"/>
    <x v="95"/>
    <m/>
    <m/>
  </r>
  <r>
    <n v="867"/>
    <x v="4"/>
    <s v="Expense"/>
    <s v="Line Item"/>
    <x v="0"/>
    <x v="96"/>
    <x v="96"/>
    <m/>
    <m/>
  </r>
  <r>
    <n v="868"/>
    <x v="4"/>
    <s v="Expense"/>
    <s v="Total"/>
    <x v="0"/>
    <x v="97"/>
    <x v="97"/>
    <m/>
    <n v="0"/>
  </r>
  <r>
    <n v="869"/>
    <x v="4"/>
    <s v="Expense"/>
    <s v="Line Item"/>
    <x v="0"/>
    <x v="98"/>
    <x v="98"/>
    <m/>
    <m/>
  </r>
  <r>
    <n v="870"/>
    <x v="4"/>
    <s v="Expense"/>
    <s v="Total"/>
    <x v="0"/>
    <x v="99"/>
    <x v="99"/>
    <m/>
    <n v="199541"/>
  </r>
  <r>
    <n v="871"/>
    <x v="4"/>
    <s v="Expense"/>
    <s v="Line Item"/>
    <x v="0"/>
    <x v="100"/>
    <x v="100"/>
    <m/>
    <n v="15330"/>
  </r>
  <r>
    <n v="872"/>
    <x v="4"/>
    <s v="Expense"/>
    <s v="Line Item"/>
    <x v="0"/>
    <x v="101"/>
    <x v="101"/>
    <m/>
    <n v="29250"/>
  </r>
  <r>
    <n v="873"/>
    <x v="4"/>
    <s v="Expense"/>
    <s v="Line Item"/>
    <x v="0"/>
    <x v="102"/>
    <x v="102"/>
    <m/>
    <m/>
  </r>
  <r>
    <n v="874"/>
    <x v="4"/>
    <s v="Expense"/>
    <s v="Total"/>
    <x v="0"/>
    <x v="103"/>
    <x v="103"/>
    <m/>
    <n v="244121"/>
  </r>
  <r>
    <n v="875"/>
    <x v="4"/>
    <s v="Expense"/>
    <s v="Line Item"/>
    <x v="0"/>
    <x v="104"/>
    <x v="104"/>
    <m/>
    <n v="10245"/>
  </r>
  <r>
    <n v="876"/>
    <x v="4"/>
    <s v="Expense"/>
    <s v="Line Item"/>
    <x v="0"/>
    <x v="105"/>
    <x v="105"/>
    <m/>
    <n v="801"/>
  </r>
  <r>
    <n v="877"/>
    <x v="4"/>
    <s v="Expense"/>
    <s v="Line Item"/>
    <x v="0"/>
    <x v="106"/>
    <x v="106"/>
    <m/>
    <n v="643"/>
  </r>
  <r>
    <n v="878"/>
    <x v="4"/>
    <s v="Expense"/>
    <s v="Line Item"/>
    <x v="0"/>
    <x v="107"/>
    <x v="107"/>
    <m/>
    <n v="421"/>
  </r>
  <r>
    <n v="879"/>
    <x v="4"/>
    <s v="Expense"/>
    <s v="Total"/>
    <x v="0"/>
    <x v="108"/>
    <x v="108"/>
    <m/>
    <n v="12110"/>
  </r>
  <r>
    <n v="880"/>
    <x v="4"/>
    <s v="Expense"/>
    <s v="Line Item"/>
    <x v="0"/>
    <x v="109"/>
    <x v="109"/>
    <m/>
    <m/>
  </r>
  <r>
    <n v="881"/>
    <x v="4"/>
    <s v="Expense"/>
    <s v="Line Item"/>
    <x v="0"/>
    <x v="110"/>
    <x v="110"/>
    <m/>
    <m/>
  </r>
  <r>
    <n v="882"/>
    <x v="4"/>
    <s v="Expense"/>
    <s v="Line Item"/>
    <x v="0"/>
    <x v="111"/>
    <x v="111"/>
    <m/>
    <m/>
  </r>
  <r>
    <n v="883"/>
    <x v="4"/>
    <s v="Expense"/>
    <s v="Line Item"/>
    <x v="0"/>
    <x v="112"/>
    <x v="112"/>
    <m/>
    <m/>
  </r>
  <r>
    <n v="884"/>
    <x v="4"/>
    <s v="Expense"/>
    <s v="Line Item"/>
    <x v="0"/>
    <x v="113"/>
    <x v="113"/>
    <m/>
    <n v="345"/>
  </r>
  <r>
    <n v="885"/>
    <x v="4"/>
    <s v="Expense"/>
    <s v="Line Item"/>
    <x v="0"/>
    <x v="114"/>
    <x v="114"/>
    <m/>
    <n v="13910"/>
  </r>
  <r>
    <n v="886"/>
    <x v="4"/>
    <s v="Expense"/>
    <s v="Line Item"/>
    <x v="0"/>
    <x v="115"/>
    <x v="115"/>
    <m/>
    <n v="174"/>
  </r>
  <r>
    <n v="887"/>
    <x v="4"/>
    <s v="Expense"/>
    <s v="Line Item"/>
    <x v="0"/>
    <x v="116"/>
    <x v="116"/>
    <m/>
    <n v="23"/>
  </r>
  <r>
    <n v="888"/>
    <x v="4"/>
    <s v="Expense"/>
    <s v="Line Item"/>
    <x v="0"/>
    <x v="117"/>
    <x v="117"/>
    <m/>
    <m/>
  </r>
  <r>
    <n v="889"/>
    <x v="4"/>
    <s v="Expense"/>
    <s v="Line Item"/>
    <x v="0"/>
    <x v="118"/>
    <x v="118"/>
    <m/>
    <m/>
  </r>
  <r>
    <n v="890"/>
    <x v="4"/>
    <s v="Expense"/>
    <s v="Line Item"/>
    <x v="0"/>
    <x v="119"/>
    <x v="119"/>
    <m/>
    <n v="13"/>
  </r>
  <r>
    <n v="891"/>
    <x v="4"/>
    <s v="Expense"/>
    <s v="Line Item"/>
    <x v="0"/>
    <x v="120"/>
    <x v="120"/>
    <m/>
    <m/>
  </r>
  <r>
    <n v="892"/>
    <x v="4"/>
    <s v="Expense"/>
    <s v="Line Item"/>
    <x v="0"/>
    <x v="121"/>
    <x v="121"/>
    <m/>
    <m/>
  </r>
  <r>
    <n v="893"/>
    <x v="4"/>
    <s v="Expense"/>
    <s v="Line Item"/>
    <x v="0"/>
    <x v="122"/>
    <x v="122"/>
    <m/>
    <m/>
  </r>
  <r>
    <n v="894"/>
    <x v="4"/>
    <s v="Expense"/>
    <s v="Line Item"/>
    <x v="0"/>
    <x v="123"/>
    <x v="123"/>
    <m/>
    <m/>
  </r>
  <r>
    <n v="895"/>
    <x v="4"/>
    <s v="Expense"/>
    <s v="Line Item"/>
    <x v="0"/>
    <x v="124"/>
    <x v="124"/>
    <m/>
    <n v="1799"/>
  </r>
  <r>
    <n v="896"/>
    <x v="4"/>
    <s v="Expense"/>
    <s v="Line Item"/>
    <x v="0"/>
    <x v="125"/>
    <x v="125"/>
    <m/>
    <m/>
  </r>
  <r>
    <n v="897"/>
    <x v="4"/>
    <s v="Expense"/>
    <s v="Line Item"/>
    <x v="0"/>
    <x v="126"/>
    <x v="126"/>
    <m/>
    <m/>
  </r>
  <r>
    <n v="898"/>
    <x v="4"/>
    <s v="Expense"/>
    <s v="Total"/>
    <x v="0"/>
    <x v="127"/>
    <x v="127"/>
    <m/>
    <n v="16264"/>
  </r>
  <r>
    <n v="899"/>
    <x v="4"/>
    <s v="Expense"/>
    <s v="Line Item"/>
    <x v="0"/>
    <x v="128"/>
    <x v="128"/>
    <m/>
    <m/>
  </r>
  <r>
    <n v="900"/>
    <x v="4"/>
    <s v="Expense"/>
    <s v="Line Item"/>
    <x v="0"/>
    <x v="129"/>
    <x v="129"/>
    <m/>
    <m/>
  </r>
  <r>
    <n v="901"/>
    <x v="4"/>
    <s v="Expense"/>
    <s v="Line Item"/>
    <x v="0"/>
    <x v="130"/>
    <x v="130"/>
    <m/>
    <m/>
  </r>
  <r>
    <n v="902"/>
    <x v="4"/>
    <s v="Expense"/>
    <s v="Line Item"/>
    <x v="0"/>
    <x v="131"/>
    <x v="131"/>
    <m/>
    <n v="1921"/>
  </r>
  <r>
    <n v="903"/>
    <x v="4"/>
    <s v="Expense"/>
    <s v="Line Item"/>
    <x v="0"/>
    <x v="132"/>
    <x v="132"/>
    <m/>
    <n v="912"/>
  </r>
  <r>
    <n v="904"/>
    <x v="4"/>
    <s v="Expense"/>
    <s v="Line Item"/>
    <x v="0"/>
    <x v="133"/>
    <x v="133"/>
    <m/>
    <m/>
  </r>
  <r>
    <n v="905"/>
    <x v="4"/>
    <s v="Expense"/>
    <s v="Total"/>
    <x v="0"/>
    <x v="134"/>
    <x v="134"/>
    <m/>
    <n v="2833"/>
  </r>
  <r>
    <n v="906"/>
    <x v="4"/>
    <s v="Expense"/>
    <s v="Line Item"/>
    <x v="0"/>
    <x v="135"/>
    <x v="135"/>
    <m/>
    <n v="29704.198873464007"/>
  </r>
  <r>
    <n v="907"/>
    <x v="4"/>
    <s v="Expense"/>
    <s v="Total"/>
    <x v="0"/>
    <x v="136"/>
    <x v="136"/>
    <m/>
    <n v="305032.19887346402"/>
  </r>
  <r>
    <n v="908"/>
    <x v="4"/>
    <s v="Expense"/>
    <s v="Line Item"/>
    <x v="0"/>
    <x v="137"/>
    <x v="137"/>
    <m/>
    <m/>
  </r>
  <r>
    <n v="909"/>
    <x v="4"/>
    <s v="Expense"/>
    <s v="Line Item"/>
    <x v="0"/>
    <x v="138"/>
    <x v="138"/>
    <m/>
    <m/>
  </r>
  <r>
    <n v="910"/>
    <x v="4"/>
    <s v="Expense"/>
    <s v="Total"/>
    <x v="0"/>
    <x v="139"/>
    <x v="139"/>
    <m/>
    <n v="305032.19887346402"/>
  </r>
  <r>
    <n v="911"/>
    <x v="4"/>
    <s v="Expense"/>
    <s v="Total"/>
    <x v="0"/>
    <x v="140"/>
    <x v="140"/>
    <m/>
    <n v="307115"/>
  </r>
  <r>
    <n v="912"/>
    <x v="4"/>
    <s v="Expense"/>
    <s v="Line Item"/>
    <x v="0"/>
    <x v="141"/>
    <x v="141"/>
    <m/>
    <n v="2082.8011265359819"/>
  </r>
  <r>
    <n v="913"/>
    <x v="4"/>
    <s v="Non-Reimbursable"/>
    <s v="Line Item"/>
    <x v="0"/>
    <x v="142"/>
    <x v="142"/>
    <m/>
    <m/>
  </r>
  <r>
    <n v="914"/>
    <x v="4"/>
    <s v="Non-Reimbursable"/>
    <s v="Line Item"/>
    <x v="0"/>
    <x v="143"/>
    <x v="143"/>
    <m/>
    <m/>
  </r>
  <r>
    <n v="915"/>
    <x v="4"/>
    <s v="Non-Reimbursable"/>
    <s v="Line Item"/>
    <x v="0"/>
    <x v="144"/>
    <x v="144"/>
    <m/>
    <m/>
  </r>
  <r>
    <n v="916"/>
    <x v="4"/>
    <s v="Non-Reimbursable"/>
    <s v="Line Item"/>
    <x v="0"/>
    <x v="145"/>
    <x v="145"/>
    <m/>
    <m/>
  </r>
  <r>
    <n v="917"/>
    <x v="4"/>
    <s v="Non-Reimbursable"/>
    <s v="Line Item"/>
    <x v="0"/>
    <x v="146"/>
    <x v="146"/>
    <m/>
    <m/>
  </r>
  <r>
    <n v="918"/>
    <x v="4"/>
    <s v="Non-Reimbursable"/>
    <s v="Line Item"/>
    <x v="0"/>
    <x v="147"/>
    <x v="147"/>
    <m/>
    <m/>
  </r>
  <r>
    <n v="919"/>
    <x v="4"/>
    <s v="Non-Reimbursable"/>
    <s v="Line Item"/>
    <x v="0"/>
    <x v="148"/>
    <x v="148"/>
    <m/>
    <m/>
  </r>
  <r>
    <n v="920"/>
    <x v="4"/>
    <s v="Non-Reimbursable"/>
    <s v="Total"/>
    <x v="0"/>
    <x v="149"/>
    <x v="149"/>
    <m/>
    <n v="0"/>
  </r>
  <r>
    <n v="921"/>
    <x v="4"/>
    <s v="Non-Reimbursable"/>
    <s v="Total"/>
    <x v="0"/>
    <x v="150"/>
    <x v="150"/>
    <m/>
    <n v="0"/>
  </r>
  <r>
    <n v="922"/>
    <x v="4"/>
    <s v="Non-Reimbursable"/>
    <s v="Line Item"/>
    <x v="0"/>
    <x v="151"/>
    <x v="151"/>
    <m/>
    <n v="500"/>
  </r>
  <r>
    <n v="923"/>
    <x v="4"/>
    <s v="Non-Reimbursable"/>
    <s v="Line Item"/>
    <x v="0"/>
    <x v="152"/>
    <x v="152"/>
    <m/>
    <m/>
  </r>
  <r>
    <n v="924"/>
    <x v="4"/>
    <s v="Non-Reimbursable"/>
    <s v="Line Item"/>
    <x v="0"/>
    <x v="153"/>
    <x v="153"/>
    <m/>
    <n v="-500"/>
  </r>
  <r>
    <n v="925"/>
    <x v="5"/>
    <s v="Revenue"/>
    <s v="Line Item"/>
    <x v="0"/>
    <x v="0"/>
    <x v="0"/>
    <m/>
    <n v="1000"/>
  </r>
  <r>
    <n v="926"/>
    <x v="5"/>
    <s v="Revenue"/>
    <s v="Line Item"/>
    <x v="0"/>
    <x v="1"/>
    <x v="1"/>
    <m/>
    <n v="0"/>
  </r>
  <r>
    <n v="927"/>
    <x v="5"/>
    <s v="Revenue"/>
    <s v="Line Item"/>
    <x v="0"/>
    <x v="2"/>
    <x v="2"/>
    <m/>
    <n v="0"/>
  </r>
  <r>
    <n v="928"/>
    <x v="5"/>
    <s v="Revenue"/>
    <s v="Total"/>
    <x v="0"/>
    <x v="3"/>
    <x v="3"/>
    <m/>
    <n v="1000"/>
  </r>
  <r>
    <n v="929"/>
    <x v="5"/>
    <s v="Revenue"/>
    <s v="Line Item"/>
    <x v="0"/>
    <x v="4"/>
    <x v="4"/>
    <m/>
    <n v="0"/>
  </r>
  <r>
    <n v="930"/>
    <x v="5"/>
    <s v="Revenue"/>
    <s v="Line Item"/>
    <x v="0"/>
    <x v="5"/>
    <x v="5"/>
    <m/>
    <n v="0"/>
  </r>
  <r>
    <n v="931"/>
    <x v="5"/>
    <s v="Revenue"/>
    <s v="Total"/>
    <x v="0"/>
    <x v="6"/>
    <x v="6"/>
    <m/>
    <n v="0"/>
  </r>
  <r>
    <n v="932"/>
    <x v="5"/>
    <s v="Revenue"/>
    <s v="Line Item"/>
    <x v="0"/>
    <x v="7"/>
    <x v="7"/>
    <m/>
    <n v="0"/>
  </r>
  <r>
    <n v="933"/>
    <x v="5"/>
    <s v="Revenue"/>
    <s v="Line Item"/>
    <x v="0"/>
    <x v="8"/>
    <x v="8"/>
    <m/>
    <n v="0"/>
  </r>
  <r>
    <n v="934"/>
    <x v="5"/>
    <s v="Revenue"/>
    <s v="Line Item"/>
    <x v="0"/>
    <x v="9"/>
    <x v="9"/>
    <m/>
    <n v="0"/>
  </r>
  <r>
    <n v="935"/>
    <x v="5"/>
    <s v="Revenue"/>
    <s v="Line Item"/>
    <x v="0"/>
    <x v="10"/>
    <x v="10"/>
    <m/>
    <n v="142035"/>
  </r>
  <r>
    <n v="936"/>
    <x v="5"/>
    <s v="Revenue"/>
    <s v="Line Item"/>
    <x v="0"/>
    <x v="11"/>
    <x v="11"/>
    <m/>
    <n v="0"/>
  </r>
  <r>
    <n v="937"/>
    <x v="5"/>
    <s v="Revenue"/>
    <s v="Line Item"/>
    <x v="0"/>
    <x v="12"/>
    <x v="12"/>
    <m/>
    <n v="0"/>
  </r>
  <r>
    <n v="938"/>
    <x v="5"/>
    <s v="Revenue"/>
    <s v="Line Item"/>
    <x v="0"/>
    <x v="13"/>
    <x v="13"/>
    <m/>
    <n v="0"/>
  </r>
  <r>
    <n v="939"/>
    <x v="5"/>
    <s v="Revenue"/>
    <s v="Line Item"/>
    <x v="0"/>
    <x v="14"/>
    <x v="14"/>
    <m/>
    <n v="0"/>
  </r>
  <r>
    <n v="940"/>
    <x v="5"/>
    <s v="Revenue"/>
    <s v="Line Item"/>
    <x v="0"/>
    <x v="15"/>
    <x v="15"/>
    <m/>
    <n v="0"/>
  </r>
  <r>
    <n v="941"/>
    <x v="5"/>
    <s v="Revenue"/>
    <s v="Line Item"/>
    <x v="0"/>
    <x v="16"/>
    <x v="16"/>
    <m/>
    <n v="0"/>
  </r>
  <r>
    <n v="942"/>
    <x v="5"/>
    <s v="Revenue"/>
    <s v="Line Item"/>
    <x v="0"/>
    <x v="17"/>
    <x v="17"/>
    <m/>
    <n v="0"/>
  </r>
  <r>
    <n v="943"/>
    <x v="5"/>
    <s v="Revenue"/>
    <s v="Line Item"/>
    <x v="0"/>
    <x v="18"/>
    <x v="18"/>
    <m/>
    <n v="0"/>
  </r>
  <r>
    <n v="944"/>
    <x v="5"/>
    <s v="Revenue"/>
    <s v="Line Item"/>
    <x v="0"/>
    <x v="19"/>
    <x v="19"/>
    <m/>
    <n v="0"/>
  </r>
  <r>
    <n v="945"/>
    <x v="5"/>
    <s v="Revenue"/>
    <s v="Line Item"/>
    <x v="0"/>
    <x v="20"/>
    <x v="20"/>
    <m/>
    <n v="0"/>
  </r>
  <r>
    <n v="946"/>
    <x v="5"/>
    <s v="Revenue"/>
    <s v="Line Item"/>
    <x v="0"/>
    <x v="21"/>
    <x v="21"/>
    <m/>
    <n v="0"/>
  </r>
  <r>
    <n v="947"/>
    <x v="5"/>
    <s v="Revenue"/>
    <s v="Line Item"/>
    <x v="0"/>
    <x v="22"/>
    <x v="22"/>
    <m/>
    <n v="0"/>
  </r>
  <r>
    <n v="948"/>
    <x v="5"/>
    <s v="Revenue"/>
    <s v="Line Item"/>
    <x v="0"/>
    <x v="23"/>
    <x v="23"/>
    <m/>
    <n v="0"/>
  </r>
  <r>
    <n v="949"/>
    <x v="5"/>
    <s v="Revenue"/>
    <s v="Line Item"/>
    <x v="0"/>
    <x v="24"/>
    <x v="24"/>
    <m/>
    <n v="0"/>
  </r>
  <r>
    <n v="950"/>
    <x v="5"/>
    <s v="Revenue"/>
    <s v="Line Item"/>
    <x v="0"/>
    <x v="25"/>
    <x v="25"/>
    <m/>
    <n v="0"/>
  </r>
  <r>
    <n v="951"/>
    <x v="5"/>
    <s v="Revenue"/>
    <s v="Line Item"/>
    <x v="0"/>
    <x v="26"/>
    <x v="26"/>
    <m/>
    <n v="0"/>
  </r>
  <r>
    <n v="952"/>
    <x v="5"/>
    <s v="Revenue"/>
    <s v="Line Item"/>
    <x v="0"/>
    <x v="27"/>
    <x v="27"/>
    <m/>
    <n v="0"/>
  </r>
  <r>
    <n v="953"/>
    <x v="5"/>
    <s v="Revenue"/>
    <s v="Line Item"/>
    <x v="0"/>
    <x v="28"/>
    <x v="28"/>
    <m/>
    <n v="532"/>
  </r>
  <r>
    <n v="954"/>
    <x v="5"/>
    <s v="Revenue"/>
    <s v="Line Item"/>
    <x v="0"/>
    <x v="29"/>
    <x v="29"/>
    <m/>
    <n v="0"/>
  </r>
  <r>
    <n v="955"/>
    <x v="5"/>
    <s v="Revenue"/>
    <s v="Line Item"/>
    <x v="0"/>
    <x v="30"/>
    <x v="30"/>
    <m/>
    <n v="0"/>
  </r>
  <r>
    <n v="956"/>
    <x v="5"/>
    <s v="Revenue"/>
    <s v="Line Item"/>
    <x v="0"/>
    <x v="31"/>
    <x v="31"/>
    <m/>
    <n v="0"/>
  </r>
  <r>
    <n v="957"/>
    <x v="5"/>
    <s v="Revenue"/>
    <s v="Line Item"/>
    <x v="0"/>
    <x v="32"/>
    <x v="32"/>
    <m/>
    <n v="0"/>
  </r>
  <r>
    <n v="958"/>
    <x v="5"/>
    <s v="Revenue"/>
    <s v="Line Item"/>
    <x v="0"/>
    <x v="33"/>
    <x v="33"/>
    <m/>
    <n v="0"/>
  </r>
  <r>
    <n v="959"/>
    <x v="5"/>
    <s v="Revenue"/>
    <s v="Line Item"/>
    <x v="0"/>
    <x v="34"/>
    <x v="34"/>
    <m/>
    <n v="0"/>
  </r>
  <r>
    <n v="960"/>
    <x v="5"/>
    <s v="Revenue"/>
    <s v="Line Item"/>
    <x v="0"/>
    <x v="35"/>
    <x v="35"/>
    <m/>
    <n v="0"/>
  </r>
  <r>
    <n v="961"/>
    <x v="5"/>
    <s v="Revenue"/>
    <s v="Line Item"/>
    <x v="0"/>
    <x v="36"/>
    <x v="36"/>
    <m/>
    <n v="0"/>
  </r>
  <r>
    <n v="962"/>
    <x v="5"/>
    <s v="Revenue"/>
    <s v="Line Item"/>
    <x v="0"/>
    <x v="37"/>
    <x v="37"/>
    <m/>
    <n v="0"/>
  </r>
  <r>
    <n v="963"/>
    <x v="5"/>
    <s v="Revenue"/>
    <s v="Line Item"/>
    <x v="0"/>
    <x v="38"/>
    <x v="38"/>
    <m/>
    <n v="0"/>
  </r>
  <r>
    <n v="964"/>
    <x v="5"/>
    <s v="Revenue"/>
    <s v="Line Item"/>
    <x v="0"/>
    <x v="39"/>
    <x v="39"/>
    <m/>
    <n v="0"/>
  </r>
  <r>
    <n v="965"/>
    <x v="5"/>
    <s v="Revenue"/>
    <s v="Line Item"/>
    <x v="0"/>
    <x v="40"/>
    <x v="40"/>
    <m/>
    <n v="0"/>
  </r>
  <r>
    <n v="966"/>
    <x v="5"/>
    <s v="Revenue"/>
    <s v="Line Item"/>
    <x v="0"/>
    <x v="41"/>
    <x v="41"/>
    <m/>
    <n v="0"/>
  </r>
  <r>
    <n v="967"/>
    <x v="5"/>
    <s v="Revenue"/>
    <s v="Total"/>
    <x v="0"/>
    <x v="42"/>
    <x v="42"/>
    <m/>
    <n v="142567"/>
  </r>
  <r>
    <n v="968"/>
    <x v="5"/>
    <s v="Revenue"/>
    <s v="Line Item"/>
    <x v="0"/>
    <x v="43"/>
    <x v="43"/>
    <m/>
    <n v="1786"/>
  </r>
  <r>
    <n v="969"/>
    <x v="5"/>
    <s v="Revenue"/>
    <s v="Line Item"/>
    <x v="0"/>
    <x v="44"/>
    <x v="44"/>
    <m/>
    <n v="0"/>
  </r>
  <r>
    <n v="970"/>
    <x v="5"/>
    <s v="Revenue"/>
    <s v="Line Item"/>
    <x v="0"/>
    <x v="45"/>
    <x v="45"/>
    <m/>
    <n v="0"/>
  </r>
  <r>
    <n v="971"/>
    <x v="5"/>
    <s v="Revenue"/>
    <s v="Line Item"/>
    <x v="0"/>
    <x v="46"/>
    <x v="46"/>
    <m/>
    <n v="0"/>
  </r>
  <r>
    <n v="972"/>
    <x v="5"/>
    <s v="Revenue"/>
    <s v="Line Item"/>
    <x v="0"/>
    <x v="47"/>
    <x v="47"/>
    <m/>
    <n v="0"/>
  </r>
  <r>
    <n v="973"/>
    <x v="5"/>
    <s v="Revenue"/>
    <s v="Line Item"/>
    <x v="0"/>
    <x v="48"/>
    <x v="48"/>
    <m/>
    <n v="0"/>
  </r>
  <r>
    <n v="974"/>
    <x v="5"/>
    <s v="Revenue"/>
    <s v="Line Item"/>
    <x v="0"/>
    <x v="49"/>
    <x v="49"/>
    <m/>
    <n v="0"/>
  </r>
  <r>
    <n v="975"/>
    <x v="5"/>
    <s v="Revenue"/>
    <s v="Line Item"/>
    <x v="0"/>
    <x v="50"/>
    <x v="50"/>
    <m/>
    <n v="0"/>
  </r>
  <r>
    <n v="976"/>
    <x v="5"/>
    <s v="Revenue"/>
    <s v="Line Item"/>
    <x v="0"/>
    <x v="51"/>
    <x v="51"/>
    <m/>
    <n v="0"/>
  </r>
  <r>
    <n v="977"/>
    <x v="5"/>
    <s v="Revenue"/>
    <s v="Total"/>
    <x v="0"/>
    <x v="52"/>
    <x v="52"/>
    <m/>
    <n v="145353"/>
  </r>
  <r>
    <n v="978"/>
    <x v="5"/>
    <s v="Salary Expense"/>
    <s v="Line Item"/>
    <x v="1"/>
    <x v="53"/>
    <x v="53"/>
    <n v="0.02"/>
    <n v="1538"/>
  </r>
  <r>
    <n v="979"/>
    <x v="5"/>
    <s v="Salary Expense"/>
    <s v="Line Item"/>
    <x v="1"/>
    <x v="54"/>
    <x v="54"/>
    <n v="0.08"/>
    <n v="6112"/>
  </r>
  <r>
    <n v="980"/>
    <x v="5"/>
    <s v="Salary Expense"/>
    <s v="Line Item"/>
    <x v="1"/>
    <x v="55"/>
    <x v="55"/>
    <n v="0.02"/>
    <n v="681"/>
  </r>
  <r>
    <n v="981"/>
    <x v="5"/>
    <s v="Salary Expense"/>
    <s v="Line Item"/>
    <x v="1"/>
    <x v="56"/>
    <x v="56"/>
    <m/>
    <m/>
  </r>
  <r>
    <n v="982"/>
    <x v="5"/>
    <s v="Salary Expense"/>
    <s v="Line Item"/>
    <x v="2"/>
    <x v="57"/>
    <x v="57"/>
    <m/>
    <m/>
  </r>
  <r>
    <n v="983"/>
    <x v="5"/>
    <s v="Salary Expense"/>
    <s v="Line Item"/>
    <x v="2"/>
    <x v="58"/>
    <x v="58"/>
    <m/>
    <m/>
  </r>
  <r>
    <n v="984"/>
    <x v="5"/>
    <s v="Salary Expense"/>
    <s v="Line Item"/>
    <x v="2"/>
    <x v="59"/>
    <x v="59"/>
    <m/>
    <m/>
  </r>
  <r>
    <n v="985"/>
    <x v="5"/>
    <s v="Salary Expense"/>
    <s v="Line Item"/>
    <x v="2"/>
    <x v="60"/>
    <x v="60"/>
    <m/>
    <m/>
  </r>
  <r>
    <n v="986"/>
    <x v="5"/>
    <s v="Salary Expense"/>
    <s v="Line Item"/>
    <x v="2"/>
    <x v="61"/>
    <x v="61"/>
    <m/>
    <m/>
  </r>
  <r>
    <n v="987"/>
    <x v="5"/>
    <s v="Salary Expense"/>
    <s v="Line Item"/>
    <x v="2"/>
    <x v="62"/>
    <x v="62"/>
    <m/>
    <m/>
  </r>
  <r>
    <n v="988"/>
    <x v="5"/>
    <s v="Salary Expense"/>
    <s v="Line Item"/>
    <x v="2"/>
    <x v="63"/>
    <x v="63"/>
    <m/>
    <m/>
  </r>
  <r>
    <n v="989"/>
    <x v="5"/>
    <s v="Salary Expense"/>
    <s v="Line Item"/>
    <x v="2"/>
    <x v="64"/>
    <x v="64"/>
    <m/>
    <m/>
  </r>
  <r>
    <n v="990"/>
    <x v="5"/>
    <s v="Salary Expense"/>
    <s v="Line Item"/>
    <x v="2"/>
    <x v="65"/>
    <x v="65"/>
    <m/>
    <m/>
  </r>
  <r>
    <n v="991"/>
    <x v="5"/>
    <s v="Salary Expense"/>
    <s v="Line Item"/>
    <x v="2"/>
    <x v="66"/>
    <x v="66"/>
    <m/>
    <m/>
  </r>
  <r>
    <n v="992"/>
    <x v="5"/>
    <s v="Salary Expense"/>
    <s v="Line Item"/>
    <x v="2"/>
    <x v="67"/>
    <x v="67"/>
    <m/>
    <m/>
  </r>
  <r>
    <n v="993"/>
    <x v="5"/>
    <s v="Salary Expense"/>
    <s v="Line Item"/>
    <x v="2"/>
    <x v="68"/>
    <x v="68"/>
    <m/>
    <m/>
  </r>
  <r>
    <n v="994"/>
    <x v="5"/>
    <s v="Salary Expense"/>
    <s v="Line Item"/>
    <x v="2"/>
    <x v="69"/>
    <x v="69"/>
    <m/>
    <m/>
  </r>
  <r>
    <n v="995"/>
    <x v="5"/>
    <s v="Salary Expense"/>
    <s v="Line Item"/>
    <x v="2"/>
    <x v="70"/>
    <x v="70"/>
    <m/>
    <m/>
  </r>
  <r>
    <n v="996"/>
    <x v="5"/>
    <s v="Salary Expense"/>
    <s v="Line Item"/>
    <x v="2"/>
    <x v="71"/>
    <x v="71"/>
    <m/>
    <m/>
  </r>
  <r>
    <n v="997"/>
    <x v="5"/>
    <s v="Salary Expense"/>
    <s v="Line Item"/>
    <x v="2"/>
    <x v="72"/>
    <x v="72"/>
    <m/>
    <m/>
  </r>
  <r>
    <n v="998"/>
    <x v="5"/>
    <s v="Salary Expense"/>
    <s v="Line Item"/>
    <x v="2"/>
    <x v="73"/>
    <x v="73"/>
    <m/>
    <m/>
  </r>
  <r>
    <n v="999"/>
    <x v="5"/>
    <s v="Salary Expense"/>
    <s v="Line Item"/>
    <x v="2"/>
    <x v="74"/>
    <x v="74"/>
    <m/>
    <m/>
  </r>
  <r>
    <n v="1000"/>
    <x v="5"/>
    <s v="Salary Expense"/>
    <s v="Line Item"/>
    <x v="2"/>
    <x v="75"/>
    <x v="75"/>
    <m/>
    <m/>
  </r>
  <r>
    <n v="1001"/>
    <x v="5"/>
    <s v="Salary Expense"/>
    <s v="Line Item"/>
    <x v="2"/>
    <x v="76"/>
    <x v="76"/>
    <m/>
    <m/>
  </r>
  <r>
    <n v="1002"/>
    <x v="5"/>
    <s v="Salary Expense"/>
    <s v="Line Item"/>
    <x v="2"/>
    <x v="77"/>
    <x v="77"/>
    <m/>
    <m/>
  </r>
  <r>
    <n v="1003"/>
    <x v="5"/>
    <s v="Salary Expense"/>
    <s v="Line Item"/>
    <x v="2"/>
    <x v="78"/>
    <x v="78"/>
    <m/>
    <m/>
  </r>
  <r>
    <n v="1004"/>
    <x v="5"/>
    <s v="Salary Expense"/>
    <s v="Line Item"/>
    <x v="2"/>
    <x v="79"/>
    <x v="79"/>
    <m/>
    <m/>
  </r>
  <r>
    <n v="1005"/>
    <x v="5"/>
    <s v="Salary Expense"/>
    <s v="Line Item"/>
    <x v="2"/>
    <x v="80"/>
    <x v="80"/>
    <m/>
    <m/>
  </r>
  <r>
    <n v="1006"/>
    <x v="5"/>
    <s v="Salary Expense"/>
    <s v="Line Item"/>
    <x v="2"/>
    <x v="81"/>
    <x v="81"/>
    <m/>
    <m/>
  </r>
  <r>
    <n v="1007"/>
    <x v="5"/>
    <s v="Salary Expense"/>
    <s v="Line Item"/>
    <x v="2"/>
    <x v="82"/>
    <x v="82"/>
    <n v="1.29"/>
    <n v="41586"/>
  </r>
  <r>
    <n v="1008"/>
    <x v="5"/>
    <s v="Salary Expense"/>
    <s v="Line Item"/>
    <x v="2"/>
    <x v="83"/>
    <x v="83"/>
    <n v="0.22"/>
    <n v="9699"/>
  </r>
  <r>
    <n v="1009"/>
    <x v="5"/>
    <s v="Salary Expense"/>
    <s v="Line Item"/>
    <x v="2"/>
    <x v="84"/>
    <x v="84"/>
    <m/>
    <m/>
  </r>
  <r>
    <n v="1010"/>
    <x v="5"/>
    <s v="Salary Expense"/>
    <s v="Line Item"/>
    <x v="2"/>
    <x v="85"/>
    <x v="85"/>
    <m/>
    <m/>
  </r>
  <r>
    <n v="1011"/>
    <x v="5"/>
    <s v="Salary Expense"/>
    <s v="Line Item"/>
    <x v="2"/>
    <x v="86"/>
    <x v="86"/>
    <n v="0.61"/>
    <n v="18639"/>
  </r>
  <r>
    <n v="1012"/>
    <x v="5"/>
    <s v="Salary Expense"/>
    <s v="Line Item"/>
    <x v="3"/>
    <x v="87"/>
    <x v="87"/>
    <m/>
    <n v="84"/>
  </r>
  <r>
    <n v="1013"/>
    <x v="5"/>
    <s v="Salary Expense"/>
    <s v="Line Item"/>
    <x v="3"/>
    <x v="88"/>
    <x v="88"/>
    <m/>
    <m/>
  </r>
  <r>
    <n v="1014"/>
    <x v="5"/>
    <s v="Salary Expense"/>
    <s v="Line Item"/>
    <x v="3"/>
    <x v="89"/>
    <x v="89"/>
    <m/>
    <m/>
  </r>
  <r>
    <n v="1015"/>
    <x v="5"/>
    <s v="Salary Expense"/>
    <s v="Line Item"/>
    <x v="0"/>
    <x v="90"/>
    <x v="90"/>
    <s v="XXXXXX"/>
    <m/>
  </r>
  <r>
    <n v="1016"/>
    <x v="5"/>
    <s v="Salary Expense"/>
    <s v="Total"/>
    <x v="0"/>
    <x v="91"/>
    <x v="91"/>
    <n v="2.2400000000000002"/>
    <n v="78339"/>
  </r>
  <r>
    <n v="1017"/>
    <x v="5"/>
    <s v="Expense"/>
    <s v="Total"/>
    <x v="0"/>
    <x v="92"/>
    <x v="92"/>
    <m/>
    <n v="78339"/>
  </r>
  <r>
    <n v="1018"/>
    <x v="5"/>
    <s v="Expense"/>
    <s v="Line Item"/>
    <x v="0"/>
    <x v="93"/>
    <x v="93"/>
    <m/>
    <n v="0"/>
  </r>
  <r>
    <n v="1019"/>
    <x v="5"/>
    <s v="Expense"/>
    <s v="Line Item"/>
    <x v="0"/>
    <x v="94"/>
    <x v="94"/>
    <m/>
    <n v="0"/>
  </r>
  <r>
    <n v="1020"/>
    <x v="5"/>
    <s v="Expense"/>
    <s v="Line Item"/>
    <x v="0"/>
    <x v="95"/>
    <x v="95"/>
    <m/>
    <n v="0"/>
  </r>
  <r>
    <n v="1021"/>
    <x v="5"/>
    <s v="Expense"/>
    <s v="Line Item"/>
    <x v="0"/>
    <x v="96"/>
    <x v="96"/>
    <m/>
    <n v="0"/>
  </r>
  <r>
    <n v="1022"/>
    <x v="5"/>
    <s v="Expense"/>
    <s v="Total"/>
    <x v="0"/>
    <x v="97"/>
    <x v="97"/>
    <m/>
    <n v="0"/>
  </r>
  <r>
    <n v="1023"/>
    <x v="5"/>
    <s v="Expense"/>
    <s v="Line Item"/>
    <x v="0"/>
    <x v="98"/>
    <x v="98"/>
    <m/>
    <n v="0"/>
  </r>
  <r>
    <n v="1024"/>
    <x v="5"/>
    <s v="Expense"/>
    <s v="Total"/>
    <x v="0"/>
    <x v="99"/>
    <x v="99"/>
    <m/>
    <n v="78339"/>
  </r>
  <r>
    <n v="1025"/>
    <x v="5"/>
    <s v="Expense"/>
    <s v="Line Item"/>
    <x v="0"/>
    <x v="100"/>
    <x v="100"/>
    <m/>
    <n v="9489"/>
  </r>
  <r>
    <n v="1026"/>
    <x v="5"/>
    <s v="Expense"/>
    <s v="Line Item"/>
    <x v="0"/>
    <x v="101"/>
    <x v="101"/>
    <m/>
    <n v="10957"/>
  </r>
  <r>
    <n v="1027"/>
    <x v="5"/>
    <s v="Expense"/>
    <s v="Line Item"/>
    <x v="0"/>
    <x v="102"/>
    <x v="102"/>
    <m/>
    <n v="0"/>
  </r>
  <r>
    <n v="1028"/>
    <x v="5"/>
    <s v="Expense"/>
    <s v="Total"/>
    <x v="0"/>
    <x v="103"/>
    <x v="103"/>
    <m/>
    <n v="98785"/>
  </r>
  <r>
    <n v="1029"/>
    <x v="5"/>
    <s v="Expense"/>
    <s v="Line Item"/>
    <x v="0"/>
    <x v="104"/>
    <x v="104"/>
    <m/>
    <n v="12471"/>
  </r>
  <r>
    <n v="1030"/>
    <x v="5"/>
    <s v="Expense"/>
    <s v="Line Item"/>
    <x v="0"/>
    <x v="105"/>
    <x v="105"/>
    <m/>
    <n v="0"/>
  </r>
  <r>
    <n v="1031"/>
    <x v="5"/>
    <s v="Expense"/>
    <s v="Line Item"/>
    <x v="0"/>
    <x v="106"/>
    <x v="106"/>
    <m/>
    <n v="715"/>
  </r>
  <r>
    <n v="1032"/>
    <x v="5"/>
    <s v="Expense"/>
    <s v="Line Item"/>
    <x v="0"/>
    <x v="107"/>
    <x v="107"/>
    <m/>
    <n v="241"/>
  </r>
  <r>
    <n v="1033"/>
    <x v="5"/>
    <s v="Expense"/>
    <s v="Total"/>
    <x v="0"/>
    <x v="108"/>
    <x v="108"/>
    <m/>
    <n v="13427"/>
  </r>
  <r>
    <n v="1034"/>
    <x v="5"/>
    <s v="Expense"/>
    <s v="Line Item"/>
    <x v="0"/>
    <x v="109"/>
    <x v="109"/>
    <m/>
    <n v="0"/>
  </r>
  <r>
    <n v="1035"/>
    <x v="5"/>
    <s v="Expense"/>
    <s v="Line Item"/>
    <x v="0"/>
    <x v="110"/>
    <x v="110"/>
    <m/>
    <n v="0"/>
  </r>
  <r>
    <n v="1036"/>
    <x v="5"/>
    <s v="Expense"/>
    <s v="Line Item"/>
    <x v="0"/>
    <x v="111"/>
    <x v="111"/>
    <m/>
    <n v="0"/>
  </r>
  <r>
    <n v="1037"/>
    <x v="5"/>
    <s v="Expense"/>
    <s v="Line Item"/>
    <x v="0"/>
    <x v="112"/>
    <x v="112"/>
    <m/>
    <n v="0"/>
  </r>
  <r>
    <n v="1038"/>
    <x v="5"/>
    <s v="Expense"/>
    <s v="Line Item"/>
    <x v="0"/>
    <x v="113"/>
    <x v="113"/>
    <m/>
    <n v="422"/>
  </r>
  <r>
    <n v="1039"/>
    <x v="5"/>
    <s v="Expense"/>
    <s v="Line Item"/>
    <x v="0"/>
    <x v="114"/>
    <x v="114"/>
    <m/>
    <n v="4127"/>
  </r>
  <r>
    <n v="1040"/>
    <x v="5"/>
    <s v="Expense"/>
    <s v="Line Item"/>
    <x v="0"/>
    <x v="115"/>
    <x v="115"/>
    <m/>
    <n v="0"/>
  </r>
  <r>
    <n v="1041"/>
    <x v="5"/>
    <s v="Expense"/>
    <s v="Line Item"/>
    <x v="0"/>
    <x v="116"/>
    <x v="116"/>
    <m/>
    <n v="0"/>
  </r>
  <r>
    <n v="1042"/>
    <x v="5"/>
    <s v="Expense"/>
    <s v="Line Item"/>
    <x v="0"/>
    <x v="117"/>
    <x v="117"/>
    <m/>
    <n v="0"/>
  </r>
  <r>
    <n v="1043"/>
    <x v="5"/>
    <s v="Expense"/>
    <s v="Line Item"/>
    <x v="0"/>
    <x v="118"/>
    <x v="118"/>
    <m/>
    <n v="0"/>
  </r>
  <r>
    <n v="1044"/>
    <x v="5"/>
    <s v="Expense"/>
    <s v="Line Item"/>
    <x v="0"/>
    <x v="119"/>
    <x v="119"/>
    <m/>
    <n v="0"/>
  </r>
  <r>
    <n v="1045"/>
    <x v="5"/>
    <s v="Expense"/>
    <s v="Line Item"/>
    <x v="0"/>
    <x v="120"/>
    <x v="120"/>
    <m/>
    <n v="0"/>
  </r>
  <r>
    <n v="1046"/>
    <x v="5"/>
    <s v="Expense"/>
    <s v="Line Item"/>
    <x v="0"/>
    <x v="121"/>
    <x v="121"/>
    <m/>
    <n v="0"/>
  </r>
  <r>
    <n v="1047"/>
    <x v="5"/>
    <s v="Expense"/>
    <s v="Line Item"/>
    <x v="0"/>
    <x v="122"/>
    <x v="122"/>
    <m/>
    <n v="0"/>
  </r>
  <r>
    <n v="1048"/>
    <x v="5"/>
    <s v="Expense"/>
    <s v="Line Item"/>
    <x v="0"/>
    <x v="123"/>
    <x v="123"/>
    <m/>
    <n v="0"/>
  </r>
  <r>
    <n v="1049"/>
    <x v="5"/>
    <s v="Expense"/>
    <s v="Line Item"/>
    <x v="0"/>
    <x v="124"/>
    <x v="124"/>
    <m/>
    <n v="174"/>
  </r>
  <r>
    <n v="1050"/>
    <x v="5"/>
    <s v="Expense"/>
    <s v="Line Item"/>
    <x v="0"/>
    <x v="125"/>
    <x v="125"/>
    <m/>
    <n v="0"/>
  </r>
  <r>
    <n v="1051"/>
    <x v="5"/>
    <s v="Expense"/>
    <s v="Line Item"/>
    <x v="0"/>
    <x v="126"/>
    <x v="126"/>
    <m/>
    <n v="0"/>
  </r>
  <r>
    <n v="1052"/>
    <x v="5"/>
    <s v="Expense"/>
    <s v="Total"/>
    <x v="0"/>
    <x v="127"/>
    <x v="127"/>
    <m/>
    <n v="4723"/>
  </r>
  <r>
    <n v="1053"/>
    <x v="5"/>
    <s v="Expense"/>
    <s v="Line Item"/>
    <x v="0"/>
    <x v="128"/>
    <x v="128"/>
    <m/>
    <n v="295"/>
  </r>
  <r>
    <n v="1054"/>
    <x v="5"/>
    <s v="Expense"/>
    <s v="Line Item"/>
    <x v="0"/>
    <x v="129"/>
    <x v="129"/>
    <m/>
    <n v="0"/>
  </r>
  <r>
    <n v="1055"/>
    <x v="5"/>
    <s v="Expense"/>
    <s v="Line Item"/>
    <x v="0"/>
    <x v="130"/>
    <x v="130"/>
    <m/>
    <n v="0"/>
  </r>
  <r>
    <n v="1056"/>
    <x v="5"/>
    <s v="Expense"/>
    <s v="Line Item"/>
    <x v="0"/>
    <x v="131"/>
    <x v="131"/>
    <m/>
    <n v="1732"/>
  </r>
  <r>
    <n v="1057"/>
    <x v="5"/>
    <s v="Expense"/>
    <s v="Line Item"/>
    <x v="0"/>
    <x v="132"/>
    <x v="132"/>
    <m/>
    <n v="490"/>
  </r>
  <r>
    <n v="1058"/>
    <x v="5"/>
    <s v="Expense"/>
    <s v="Line Item"/>
    <x v="0"/>
    <x v="133"/>
    <x v="133"/>
    <m/>
    <n v="0"/>
  </r>
  <r>
    <n v="1059"/>
    <x v="5"/>
    <s v="Expense"/>
    <s v="Total"/>
    <x v="0"/>
    <x v="134"/>
    <x v="134"/>
    <m/>
    <n v="2517"/>
  </r>
  <r>
    <n v="1060"/>
    <x v="5"/>
    <s v="Expense"/>
    <s v="Line Item"/>
    <x v="0"/>
    <x v="135"/>
    <x v="135"/>
    <m/>
    <n v="20126.19746097489"/>
  </r>
  <r>
    <n v="1061"/>
    <x v="5"/>
    <s v="Expense"/>
    <s v="Total"/>
    <x v="0"/>
    <x v="136"/>
    <x v="136"/>
    <m/>
    <n v="139578.19746097489"/>
  </r>
  <r>
    <n v="1062"/>
    <x v="5"/>
    <s v="Expense"/>
    <s v="Line Item"/>
    <x v="0"/>
    <x v="137"/>
    <x v="137"/>
    <m/>
    <n v="29"/>
  </r>
  <r>
    <n v="1063"/>
    <x v="5"/>
    <s v="Expense"/>
    <s v="Line Item"/>
    <x v="0"/>
    <x v="138"/>
    <x v="138"/>
    <m/>
    <n v="0"/>
  </r>
  <r>
    <n v="1064"/>
    <x v="5"/>
    <s v="Expense"/>
    <s v="Total"/>
    <x v="0"/>
    <x v="139"/>
    <x v="139"/>
    <m/>
    <n v="139607.19746097489"/>
  </r>
  <r>
    <n v="1065"/>
    <x v="5"/>
    <s v="Expense"/>
    <s v="Total"/>
    <x v="0"/>
    <x v="140"/>
    <x v="140"/>
    <m/>
    <n v="145353"/>
  </r>
  <r>
    <n v="1066"/>
    <x v="5"/>
    <s v="Expense"/>
    <s v="Line Item"/>
    <x v="0"/>
    <x v="141"/>
    <x v="141"/>
    <m/>
    <n v="5745.8025390251132"/>
  </r>
  <r>
    <n v="1067"/>
    <x v="5"/>
    <s v="Non-Reimbursable"/>
    <s v="Line Item"/>
    <x v="0"/>
    <x v="142"/>
    <x v="142"/>
    <m/>
    <n v="0"/>
  </r>
  <r>
    <n v="1068"/>
    <x v="5"/>
    <s v="Non-Reimbursable"/>
    <s v="Line Item"/>
    <x v="0"/>
    <x v="143"/>
    <x v="143"/>
    <m/>
    <n v="0"/>
  </r>
  <r>
    <n v="1069"/>
    <x v="5"/>
    <s v="Non-Reimbursable"/>
    <s v="Line Item"/>
    <x v="0"/>
    <x v="144"/>
    <x v="144"/>
    <m/>
    <n v="29"/>
  </r>
  <r>
    <n v="1070"/>
    <x v="5"/>
    <s v="Non-Reimbursable"/>
    <s v="Line Item"/>
    <x v="0"/>
    <x v="145"/>
    <x v="145"/>
    <m/>
    <n v="0"/>
  </r>
  <r>
    <n v="1071"/>
    <x v="5"/>
    <s v="Non-Reimbursable"/>
    <s v="Line Item"/>
    <x v="0"/>
    <x v="146"/>
    <x v="146"/>
    <m/>
    <n v="0"/>
  </r>
  <r>
    <n v="1072"/>
    <x v="5"/>
    <s v="Non-Reimbursable"/>
    <s v="Line Item"/>
    <x v="0"/>
    <x v="147"/>
    <x v="147"/>
    <m/>
    <n v="0"/>
  </r>
  <r>
    <n v="1073"/>
    <x v="5"/>
    <s v="Non-Reimbursable"/>
    <s v="Line Item"/>
    <x v="0"/>
    <x v="148"/>
    <x v="148"/>
    <m/>
    <n v="0"/>
  </r>
  <r>
    <n v="1074"/>
    <x v="5"/>
    <s v="Non-Reimbursable"/>
    <s v="Total"/>
    <x v="0"/>
    <x v="149"/>
    <x v="149"/>
    <m/>
    <n v="29"/>
  </r>
  <r>
    <n v="1075"/>
    <x v="5"/>
    <s v="Non-Reimbursable"/>
    <s v="Total"/>
    <x v="0"/>
    <x v="150"/>
    <x v="150"/>
    <m/>
    <n v="29"/>
  </r>
  <r>
    <n v="1076"/>
    <x v="5"/>
    <s v="Non-Reimbursable"/>
    <s v="Line Item"/>
    <x v="0"/>
    <x v="151"/>
    <x v="151"/>
    <m/>
    <n v="2786"/>
  </r>
  <r>
    <n v="1077"/>
    <x v="5"/>
    <s v="Non-Reimbursable"/>
    <s v="Line Item"/>
    <x v="0"/>
    <x v="152"/>
    <x v="152"/>
    <m/>
    <n v="0"/>
  </r>
  <r>
    <n v="1078"/>
    <x v="5"/>
    <s v="Non-Reimbursable"/>
    <s v="Line Item"/>
    <x v="0"/>
    <x v="153"/>
    <x v="153"/>
    <m/>
    <n v="-2757"/>
  </r>
  <r>
    <n v="1079"/>
    <x v="6"/>
    <s v="Revenue"/>
    <s v="Line Item"/>
    <x v="0"/>
    <x v="0"/>
    <x v="0"/>
    <m/>
    <m/>
  </r>
  <r>
    <n v="1080"/>
    <x v="6"/>
    <s v="Revenue"/>
    <s v="Line Item"/>
    <x v="0"/>
    <x v="1"/>
    <x v="1"/>
    <m/>
    <m/>
  </r>
  <r>
    <n v="1081"/>
    <x v="6"/>
    <s v="Revenue"/>
    <s v="Line Item"/>
    <x v="0"/>
    <x v="2"/>
    <x v="2"/>
    <m/>
    <m/>
  </r>
  <r>
    <n v="1082"/>
    <x v="6"/>
    <s v="Revenue"/>
    <s v="Total"/>
    <x v="0"/>
    <x v="3"/>
    <x v="3"/>
    <m/>
    <m/>
  </r>
  <r>
    <n v="1083"/>
    <x v="6"/>
    <s v="Revenue"/>
    <s v="Line Item"/>
    <x v="0"/>
    <x v="4"/>
    <x v="4"/>
    <m/>
    <m/>
  </r>
  <r>
    <n v="1084"/>
    <x v="6"/>
    <s v="Revenue"/>
    <s v="Line Item"/>
    <x v="0"/>
    <x v="5"/>
    <x v="5"/>
    <m/>
    <m/>
  </r>
  <r>
    <n v="1085"/>
    <x v="6"/>
    <s v="Revenue"/>
    <s v="Total"/>
    <x v="0"/>
    <x v="6"/>
    <x v="6"/>
    <m/>
    <m/>
  </r>
  <r>
    <n v="1086"/>
    <x v="6"/>
    <s v="Revenue"/>
    <s v="Line Item"/>
    <x v="0"/>
    <x v="7"/>
    <x v="7"/>
    <m/>
    <m/>
  </r>
  <r>
    <n v="1087"/>
    <x v="6"/>
    <s v="Revenue"/>
    <s v="Line Item"/>
    <x v="0"/>
    <x v="8"/>
    <x v="8"/>
    <m/>
    <m/>
  </r>
  <r>
    <n v="1088"/>
    <x v="6"/>
    <s v="Revenue"/>
    <s v="Line Item"/>
    <x v="0"/>
    <x v="9"/>
    <x v="9"/>
    <m/>
    <m/>
  </r>
  <r>
    <n v="1089"/>
    <x v="6"/>
    <s v="Revenue"/>
    <s v="Line Item"/>
    <x v="0"/>
    <x v="10"/>
    <x v="10"/>
    <m/>
    <n v="104525"/>
  </r>
  <r>
    <n v="1090"/>
    <x v="6"/>
    <s v="Revenue"/>
    <s v="Line Item"/>
    <x v="0"/>
    <x v="11"/>
    <x v="11"/>
    <m/>
    <m/>
  </r>
  <r>
    <n v="1091"/>
    <x v="6"/>
    <s v="Revenue"/>
    <s v="Line Item"/>
    <x v="0"/>
    <x v="12"/>
    <x v="12"/>
    <m/>
    <m/>
  </r>
  <r>
    <n v="1092"/>
    <x v="6"/>
    <s v="Revenue"/>
    <s v="Line Item"/>
    <x v="0"/>
    <x v="13"/>
    <x v="13"/>
    <m/>
    <m/>
  </r>
  <r>
    <n v="1093"/>
    <x v="6"/>
    <s v="Revenue"/>
    <s v="Line Item"/>
    <x v="0"/>
    <x v="14"/>
    <x v="14"/>
    <m/>
    <m/>
  </r>
  <r>
    <n v="1094"/>
    <x v="6"/>
    <s v="Revenue"/>
    <s v="Line Item"/>
    <x v="0"/>
    <x v="15"/>
    <x v="15"/>
    <m/>
    <m/>
  </r>
  <r>
    <n v="1095"/>
    <x v="6"/>
    <s v="Revenue"/>
    <s v="Line Item"/>
    <x v="0"/>
    <x v="16"/>
    <x v="16"/>
    <m/>
    <m/>
  </r>
  <r>
    <n v="1096"/>
    <x v="6"/>
    <s v="Revenue"/>
    <s v="Line Item"/>
    <x v="0"/>
    <x v="17"/>
    <x v="17"/>
    <m/>
    <m/>
  </r>
  <r>
    <n v="1097"/>
    <x v="6"/>
    <s v="Revenue"/>
    <s v="Line Item"/>
    <x v="0"/>
    <x v="18"/>
    <x v="18"/>
    <m/>
    <m/>
  </r>
  <r>
    <n v="1098"/>
    <x v="6"/>
    <s v="Revenue"/>
    <s v="Line Item"/>
    <x v="0"/>
    <x v="19"/>
    <x v="19"/>
    <m/>
    <m/>
  </r>
  <r>
    <n v="1099"/>
    <x v="6"/>
    <s v="Revenue"/>
    <s v="Line Item"/>
    <x v="0"/>
    <x v="20"/>
    <x v="20"/>
    <m/>
    <m/>
  </r>
  <r>
    <n v="1100"/>
    <x v="6"/>
    <s v="Revenue"/>
    <s v="Line Item"/>
    <x v="0"/>
    <x v="21"/>
    <x v="21"/>
    <m/>
    <m/>
  </r>
  <r>
    <n v="1101"/>
    <x v="6"/>
    <s v="Revenue"/>
    <s v="Line Item"/>
    <x v="0"/>
    <x v="22"/>
    <x v="22"/>
    <m/>
    <m/>
  </r>
  <r>
    <n v="1102"/>
    <x v="6"/>
    <s v="Revenue"/>
    <s v="Line Item"/>
    <x v="0"/>
    <x v="23"/>
    <x v="23"/>
    <m/>
    <m/>
  </r>
  <r>
    <n v="1103"/>
    <x v="6"/>
    <s v="Revenue"/>
    <s v="Line Item"/>
    <x v="0"/>
    <x v="24"/>
    <x v="24"/>
    <m/>
    <m/>
  </r>
  <r>
    <n v="1104"/>
    <x v="6"/>
    <s v="Revenue"/>
    <s v="Line Item"/>
    <x v="0"/>
    <x v="25"/>
    <x v="25"/>
    <m/>
    <m/>
  </r>
  <r>
    <n v="1105"/>
    <x v="6"/>
    <s v="Revenue"/>
    <s v="Line Item"/>
    <x v="0"/>
    <x v="26"/>
    <x v="26"/>
    <m/>
    <m/>
  </r>
  <r>
    <n v="1106"/>
    <x v="6"/>
    <s v="Revenue"/>
    <s v="Line Item"/>
    <x v="0"/>
    <x v="27"/>
    <x v="27"/>
    <m/>
    <m/>
  </r>
  <r>
    <n v="1107"/>
    <x v="6"/>
    <s v="Revenue"/>
    <s v="Line Item"/>
    <x v="0"/>
    <x v="28"/>
    <x v="28"/>
    <m/>
    <n v="1285"/>
  </r>
  <r>
    <n v="1108"/>
    <x v="6"/>
    <s v="Revenue"/>
    <s v="Line Item"/>
    <x v="0"/>
    <x v="29"/>
    <x v="29"/>
    <m/>
    <m/>
  </r>
  <r>
    <n v="1109"/>
    <x v="6"/>
    <s v="Revenue"/>
    <s v="Line Item"/>
    <x v="0"/>
    <x v="30"/>
    <x v="30"/>
    <m/>
    <m/>
  </r>
  <r>
    <n v="1110"/>
    <x v="6"/>
    <s v="Revenue"/>
    <s v="Line Item"/>
    <x v="0"/>
    <x v="31"/>
    <x v="31"/>
    <m/>
    <m/>
  </r>
  <r>
    <n v="1111"/>
    <x v="6"/>
    <s v="Revenue"/>
    <s v="Line Item"/>
    <x v="0"/>
    <x v="32"/>
    <x v="32"/>
    <m/>
    <m/>
  </r>
  <r>
    <n v="1112"/>
    <x v="6"/>
    <s v="Revenue"/>
    <s v="Line Item"/>
    <x v="0"/>
    <x v="33"/>
    <x v="33"/>
    <m/>
    <m/>
  </r>
  <r>
    <n v="1113"/>
    <x v="6"/>
    <s v="Revenue"/>
    <s v="Line Item"/>
    <x v="0"/>
    <x v="34"/>
    <x v="34"/>
    <m/>
    <m/>
  </r>
  <r>
    <n v="1114"/>
    <x v="6"/>
    <s v="Revenue"/>
    <s v="Line Item"/>
    <x v="0"/>
    <x v="35"/>
    <x v="35"/>
    <m/>
    <m/>
  </r>
  <r>
    <n v="1115"/>
    <x v="6"/>
    <s v="Revenue"/>
    <s v="Line Item"/>
    <x v="0"/>
    <x v="36"/>
    <x v="36"/>
    <m/>
    <m/>
  </r>
  <r>
    <n v="1116"/>
    <x v="6"/>
    <s v="Revenue"/>
    <s v="Line Item"/>
    <x v="0"/>
    <x v="37"/>
    <x v="37"/>
    <m/>
    <m/>
  </r>
  <r>
    <n v="1117"/>
    <x v="6"/>
    <s v="Revenue"/>
    <s v="Line Item"/>
    <x v="0"/>
    <x v="38"/>
    <x v="38"/>
    <m/>
    <m/>
  </r>
  <r>
    <n v="1118"/>
    <x v="6"/>
    <s v="Revenue"/>
    <s v="Line Item"/>
    <x v="0"/>
    <x v="39"/>
    <x v="39"/>
    <m/>
    <m/>
  </r>
  <r>
    <n v="1119"/>
    <x v="6"/>
    <s v="Revenue"/>
    <s v="Line Item"/>
    <x v="0"/>
    <x v="40"/>
    <x v="40"/>
    <m/>
    <m/>
  </r>
  <r>
    <n v="1120"/>
    <x v="6"/>
    <s v="Revenue"/>
    <s v="Line Item"/>
    <x v="0"/>
    <x v="41"/>
    <x v="41"/>
    <m/>
    <m/>
  </r>
  <r>
    <n v="1121"/>
    <x v="6"/>
    <s v="Revenue"/>
    <s v="Total"/>
    <x v="0"/>
    <x v="42"/>
    <x v="42"/>
    <m/>
    <n v="105810"/>
  </r>
  <r>
    <n v="1122"/>
    <x v="6"/>
    <s v="Revenue"/>
    <s v="Line Item"/>
    <x v="0"/>
    <x v="43"/>
    <x v="43"/>
    <m/>
    <m/>
  </r>
  <r>
    <n v="1123"/>
    <x v="6"/>
    <s v="Revenue"/>
    <s v="Line Item"/>
    <x v="0"/>
    <x v="44"/>
    <x v="44"/>
    <m/>
    <m/>
  </r>
  <r>
    <n v="1124"/>
    <x v="6"/>
    <s v="Revenue"/>
    <s v="Line Item"/>
    <x v="0"/>
    <x v="45"/>
    <x v="45"/>
    <m/>
    <m/>
  </r>
  <r>
    <n v="1125"/>
    <x v="6"/>
    <s v="Revenue"/>
    <s v="Line Item"/>
    <x v="0"/>
    <x v="46"/>
    <x v="46"/>
    <m/>
    <m/>
  </r>
  <r>
    <n v="1126"/>
    <x v="6"/>
    <s v="Revenue"/>
    <s v="Line Item"/>
    <x v="0"/>
    <x v="47"/>
    <x v="47"/>
    <m/>
    <m/>
  </r>
  <r>
    <n v="1127"/>
    <x v="6"/>
    <s v="Revenue"/>
    <s v="Line Item"/>
    <x v="0"/>
    <x v="48"/>
    <x v="48"/>
    <m/>
    <m/>
  </r>
  <r>
    <n v="1128"/>
    <x v="6"/>
    <s v="Revenue"/>
    <s v="Line Item"/>
    <x v="0"/>
    <x v="49"/>
    <x v="49"/>
    <m/>
    <m/>
  </r>
  <r>
    <n v="1129"/>
    <x v="6"/>
    <s v="Revenue"/>
    <s v="Line Item"/>
    <x v="0"/>
    <x v="50"/>
    <x v="50"/>
    <m/>
    <m/>
  </r>
  <r>
    <n v="1130"/>
    <x v="6"/>
    <s v="Revenue"/>
    <s v="Line Item"/>
    <x v="0"/>
    <x v="51"/>
    <x v="51"/>
    <m/>
    <m/>
  </r>
  <r>
    <n v="1131"/>
    <x v="6"/>
    <s v="Revenue"/>
    <s v="Total"/>
    <x v="0"/>
    <x v="52"/>
    <x v="52"/>
    <m/>
    <n v="105810"/>
  </r>
  <r>
    <n v="1132"/>
    <x v="6"/>
    <s v="Salary Expense"/>
    <s v="Line Item"/>
    <x v="1"/>
    <x v="53"/>
    <x v="53"/>
    <n v="0.03"/>
    <n v="1210"/>
  </r>
  <r>
    <n v="1133"/>
    <x v="6"/>
    <s v="Salary Expense"/>
    <s v="Line Item"/>
    <x v="1"/>
    <x v="54"/>
    <x v="54"/>
    <n v="0.01"/>
    <n v="128"/>
  </r>
  <r>
    <n v="1134"/>
    <x v="6"/>
    <s v="Salary Expense"/>
    <s v="Line Item"/>
    <x v="1"/>
    <x v="55"/>
    <x v="55"/>
    <m/>
    <m/>
  </r>
  <r>
    <n v="1135"/>
    <x v="6"/>
    <s v="Salary Expense"/>
    <s v="Line Item"/>
    <x v="1"/>
    <x v="56"/>
    <x v="56"/>
    <m/>
    <m/>
  </r>
  <r>
    <n v="1136"/>
    <x v="6"/>
    <s v="Salary Expense"/>
    <s v="Line Item"/>
    <x v="2"/>
    <x v="57"/>
    <x v="57"/>
    <m/>
    <m/>
  </r>
  <r>
    <n v="1137"/>
    <x v="6"/>
    <s v="Salary Expense"/>
    <s v="Line Item"/>
    <x v="2"/>
    <x v="58"/>
    <x v="58"/>
    <m/>
    <m/>
  </r>
  <r>
    <n v="1138"/>
    <x v="6"/>
    <s v="Salary Expense"/>
    <s v="Line Item"/>
    <x v="2"/>
    <x v="59"/>
    <x v="59"/>
    <m/>
    <m/>
  </r>
  <r>
    <n v="1139"/>
    <x v="6"/>
    <s v="Salary Expense"/>
    <s v="Line Item"/>
    <x v="2"/>
    <x v="60"/>
    <x v="60"/>
    <m/>
    <m/>
  </r>
  <r>
    <n v="1140"/>
    <x v="6"/>
    <s v="Salary Expense"/>
    <s v="Line Item"/>
    <x v="2"/>
    <x v="61"/>
    <x v="61"/>
    <m/>
    <m/>
  </r>
  <r>
    <n v="1141"/>
    <x v="6"/>
    <s v="Salary Expense"/>
    <s v="Line Item"/>
    <x v="2"/>
    <x v="62"/>
    <x v="62"/>
    <m/>
    <m/>
  </r>
  <r>
    <n v="1142"/>
    <x v="6"/>
    <s v="Salary Expense"/>
    <s v="Line Item"/>
    <x v="2"/>
    <x v="63"/>
    <x v="63"/>
    <m/>
    <m/>
  </r>
  <r>
    <n v="1143"/>
    <x v="6"/>
    <s v="Salary Expense"/>
    <s v="Line Item"/>
    <x v="2"/>
    <x v="64"/>
    <x v="64"/>
    <m/>
    <m/>
  </r>
  <r>
    <n v="1144"/>
    <x v="6"/>
    <s v="Salary Expense"/>
    <s v="Line Item"/>
    <x v="2"/>
    <x v="65"/>
    <x v="65"/>
    <m/>
    <m/>
  </r>
  <r>
    <n v="1145"/>
    <x v="6"/>
    <s v="Salary Expense"/>
    <s v="Line Item"/>
    <x v="2"/>
    <x v="66"/>
    <x v="66"/>
    <m/>
    <m/>
  </r>
  <r>
    <n v="1146"/>
    <x v="6"/>
    <s v="Salary Expense"/>
    <s v="Line Item"/>
    <x v="2"/>
    <x v="67"/>
    <x v="67"/>
    <m/>
    <m/>
  </r>
  <r>
    <n v="1147"/>
    <x v="6"/>
    <s v="Salary Expense"/>
    <s v="Line Item"/>
    <x v="2"/>
    <x v="68"/>
    <x v="68"/>
    <m/>
    <m/>
  </r>
  <r>
    <n v="1148"/>
    <x v="6"/>
    <s v="Salary Expense"/>
    <s v="Line Item"/>
    <x v="2"/>
    <x v="69"/>
    <x v="69"/>
    <m/>
    <m/>
  </r>
  <r>
    <n v="1149"/>
    <x v="6"/>
    <s v="Salary Expense"/>
    <s v="Line Item"/>
    <x v="2"/>
    <x v="70"/>
    <x v="70"/>
    <m/>
    <m/>
  </r>
  <r>
    <n v="1150"/>
    <x v="6"/>
    <s v="Salary Expense"/>
    <s v="Line Item"/>
    <x v="2"/>
    <x v="71"/>
    <x v="71"/>
    <m/>
    <m/>
  </r>
  <r>
    <n v="1151"/>
    <x v="6"/>
    <s v="Salary Expense"/>
    <s v="Line Item"/>
    <x v="2"/>
    <x v="72"/>
    <x v="72"/>
    <m/>
    <m/>
  </r>
  <r>
    <n v="1152"/>
    <x v="6"/>
    <s v="Salary Expense"/>
    <s v="Line Item"/>
    <x v="2"/>
    <x v="73"/>
    <x v="73"/>
    <m/>
    <m/>
  </r>
  <r>
    <n v="1153"/>
    <x v="6"/>
    <s v="Salary Expense"/>
    <s v="Line Item"/>
    <x v="2"/>
    <x v="74"/>
    <x v="74"/>
    <m/>
    <m/>
  </r>
  <r>
    <n v="1154"/>
    <x v="6"/>
    <s v="Salary Expense"/>
    <s v="Line Item"/>
    <x v="2"/>
    <x v="75"/>
    <x v="75"/>
    <m/>
    <m/>
  </r>
  <r>
    <n v="1155"/>
    <x v="6"/>
    <s v="Salary Expense"/>
    <s v="Line Item"/>
    <x v="2"/>
    <x v="76"/>
    <x v="76"/>
    <m/>
    <m/>
  </r>
  <r>
    <n v="1156"/>
    <x v="6"/>
    <s v="Salary Expense"/>
    <s v="Line Item"/>
    <x v="2"/>
    <x v="77"/>
    <x v="77"/>
    <m/>
    <m/>
  </r>
  <r>
    <n v="1157"/>
    <x v="6"/>
    <s v="Salary Expense"/>
    <s v="Line Item"/>
    <x v="2"/>
    <x v="78"/>
    <x v="78"/>
    <m/>
    <m/>
  </r>
  <r>
    <n v="1158"/>
    <x v="6"/>
    <s v="Salary Expense"/>
    <s v="Line Item"/>
    <x v="2"/>
    <x v="79"/>
    <x v="79"/>
    <m/>
    <m/>
  </r>
  <r>
    <n v="1159"/>
    <x v="6"/>
    <s v="Salary Expense"/>
    <s v="Line Item"/>
    <x v="2"/>
    <x v="80"/>
    <x v="80"/>
    <m/>
    <m/>
  </r>
  <r>
    <n v="1160"/>
    <x v="6"/>
    <s v="Salary Expense"/>
    <s v="Line Item"/>
    <x v="2"/>
    <x v="81"/>
    <x v="81"/>
    <m/>
    <m/>
  </r>
  <r>
    <n v="1161"/>
    <x v="6"/>
    <s v="Salary Expense"/>
    <s v="Line Item"/>
    <x v="2"/>
    <x v="82"/>
    <x v="82"/>
    <n v="1.56"/>
    <n v="53655"/>
  </r>
  <r>
    <n v="1162"/>
    <x v="6"/>
    <s v="Salary Expense"/>
    <s v="Line Item"/>
    <x v="2"/>
    <x v="83"/>
    <x v="83"/>
    <m/>
    <m/>
  </r>
  <r>
    <n v="1163"/>
    <x v="6"/>
    <s v="Salary Expense"/>
    <s v="Line Item"/>
    <x v="2"/>
    <x v="84"/>
    <x v="84"/>
    <m/>
    <m/>
  </r>
  <r>
    <n v="1164"/>
    <x v="6"/>
    <s v="Salary Expense"/>
    <s v="Line Item"/>
    <x v="2"/>
    <x v="85"/>
    <x v="85"/>
    <m/>
    <m/>
  </r>
  <r>
    <n v="1165"/>
    <x v="6"/>
    <s v="Salary Expense"/>
    <s v="Line Item"/>
    <x v="2"/>
    <x v="86"/>
    <x v="86"/>
    <m/>
    <m/>
  </r>
  <r>
    <n v="1166"/>
    <x v="6"/>
    <s v="Salary Expense"/>
    <s v="Line Item"/>
    <x v="3"/>
    <x v="87"/>
    <x v="87"/>
    <m/>
    <m/>
  </r>
  <r>
    <n v="1167"/>
    <x v="6"/>
    <s v="Salary Expense"/>
    <s v="Line Item"/>
    <x v="3"/>
    <x v="88"/>
    <x v="88"/>
    <m/>
    <m/>
  </r>
  <r>
    <n v="1168"/>
    <x v="6"/>
    <s v="Salary Expense"/>
    <s v="Line Item"/>
    <x v="3"/>
    <x v="89"/>
    <x v="89"/>
    <m/>
    <m/>
  </r>
  <r>
    <n v="1169"/>
    <x v="6"/>
    <s v="Salary Expense"/>
    <s v="Line Item"/>
    <x v="0"/>
    <x v="90"/>
    <x v="90"/>
    <s v="XXXXXX"/>
    <m/>
  </r>
  <r>
    <n v="1170"/>
    <x v="6"/>
    <s v="Salary Expense"/>
    <s v="Total"/>
    <x v="0"/>
    <x v="91"/>
    <x v="91"/>
    <n v="1.6"/>
    <n v="54993"/>
  </r>
  <r>
    <n v="1171"/>
    <x v="6"/>
    <s v="Expense"/>
    <s v="Total"/>
    <x v="0"/>
    <x v="92"/>
    <x v="92"/>
    <m/>
    <n v="54993"/>
  </r>
  <r>
    <n v="1172"/>
    <x v="6"/>
    <s v="Expense"/>
    <s v="Line Item"/>
    <x v="0"/>
    <x v="93"/>
    <x v="93"/>
    <m/>
    <m/>
  </r>
  <r>
    <n v="1173"/>
    <x v="6"/>
    <s v="Expense"/>
    <s v="Line Item"/>
    <x v="0"/>
    <x v="94"/>
    <x v="94"/>
    <m/>
    <m/>
  </r>
  <r>
    <n v="1174"/>
    <x v="6"/>
    <s v="Expense"/>
    <s v="Line Item"/>
    <x v="0"/>
    <x v="95"/>
    <x v="95"/>
    <m/>
    <m/>
  </r>
  <r>
    <n v="1175"/>
    <x v="6"/>
    <s v="Expense"/>
    <s v="Line Item"/>
    <x v="0"/>
    <x v="96"/>
    <x v="96"/>
    <m/>
    <m/>
  </r>
  <r>
    <n v="1176"/>
    <x v="6"/>
    <s v="Expense"/>
    <s v="Total"/>
    <x v="0"/>
    <x v="97"/>
    <x v="97"/>
    <m/>
    <m/>
  </r>
  <r>
    <n v="1177"/>
    <x v="6"/>
    <s v="Expense"/>
    <s v="Line Item"/>
    <x v="0"/>
    <x v="98"/>
    <x v="98"/>
    <m/>
    <m/>
  </r>
  <r>
    <n v="1178"/>
    <x v="6"/>
    <s v="Expense"/>
    <s v="Total"/>
    <x v="0"/>
    <x v="99"/>
    <x v="99"/>
    <m/>
    <n v="54993"/>
  </r>
  <r>
    <n v="1179"/>
    <x v="6"/>
    <s v="Expense"/>
    <s v="Line Item"/>
    <x v="0"/>
    <x v="100"/>
    <x v="100"/>
    <m/>
    <n v="6599"/>
  </r>
  <r>
    <n v="1180"/>
    <x v="6"/>
    <s v="Expense"/>
    <s v="Line Item"/>
    <x v="0"/>
    <x v="101"/>
    <x v="101"/>
    <m/>
    <n v="11313"/>
  </r>
  <r>
    <n v="1181"/>
    <x v="6"/>
    <s v="Expense"/>
    <s v="Line Item"/>
    <x v="0"/>
    <x v="102"/>
    <x v="102"/>
    <m/>
    <m/>
  </r>
  <r>
    <n v="1182"/>
    <x v="6"/>
    <s v="Expense"/>
    <s v="Total"/>
    <x v="0"/>
    <x v="103"/>
    <x v="103"/>
    <m/>
    <n v="72905"/>
  </r>
  <r>
    <n v="1183"/>
    <x v="6"/>
    <s v="Expense"/>
    <s v="Line Item"/>
    <x v="0"/>
    <x v="104"/>
    <x v="104"/>
    <m/>
    <m/>
  </r>
  <r>
    <n v="1184"/>
    <x v="6"/>
    <s v="Expense"/>
    <s v="Line Item"/>
    <x v="0"/>
    <x v="105"/>
    <x v="105"/>
    <m/>
    <m/>
  </r>
  <r>
    <n v="1185"/>
    <x v="6"/>
    <s v="Expense"/>
    <s v="Line Item"/>
    <x v="0"/>
    <x v="106"/>
    <x v="106"/>
    <m/>
    <n v="340"/>
  </r>
  <r>
    <n v="1186"/>
    <x v="6"/>
    <s v="Expense"/>
    <s v="Line Item"/>
    <x v="0"/>
    <x v="107"/>
    <x v="107"/>
    <m/>
    <m/>
  </r>
  <r>
    <n v="1187"/>
    <x v="6"/>
    <s v="Expense"/>
    <s v="Total"/>
    <x v="0"/>
    <x v="108"/>
    <x v="108"/>
    <m/>
    <n v="340"/>
  </r>
  <r>
    <n v="1188"/>
    <x v="6"/>
    <s v="Expense"/>
    <s v="Line Item"/>
    <x v="0"/>
    <x v="109"/>
    <x v="109"/>
    <m/>
    <m/>
  </r>
  <r>
    <n v="1189"/>
    <x v="6"/>
    <s v="Expense"/>
    <s v="Line Item"/>
    <x v="0"/>
    <x v="110"/>
    <x v="110"/>
    <m/>
    <m/>
  </r>
  <r>
    <n v="1190"/>
    <x v="6"/>
    <s v="Expense"/>
    <s v="Line Item"/>
    <x v="0"/>
    <x v="111"/>
    <x v="111"/>
    <m/>
    <m/>
  </r>
  <r>
    <n v="1191"/>
    <x v="6"/>
    <s v="Expense"/>
    <s v="Line Item"/>
    <x v="0"/>
    <x v="112"/>
    <x v="112"/>
    <m/>
    <m/>
  </r>
  <r>
    <n v="1192"/>
    <x v="6"/>
    <s v="Expense"/>
    <s v="Line Item"/>
    <x v="0"/>
    <x v="113"/>
    <x v="113"/>
    <m/>
    <n v="200"/>
  </r>
  <r>
    <n v="1193"/>
    <x v="6"/>
    <s v="Expense"/>
    <s v="Line Item"/>
    <x v="0"/>
    <x v="114"/>
    <x v="114"/>
    <m/>
    <n v="5903"/>
  </r>
  <r>
    <n v="1194"/>
    <x v="6"/>
    <s v="Expense"/>
    <s v="Line Item"/>
    <x v="0"/>
    <x v="115"/>
    <x v="115"/>
    <m/>
    <m/>
  </r>
  <r>
    <n v="1195"/>
    <x v="6"/>
    <s v="Expense"/>
    <s v="Line Item"/>
    <x v="0"/>
    <x v="116"/>
    <x v="116"/>
    <m/>
    <m/>
  </r>
  <r>
    <n v="1196"/>
    <x v="6"/>
    <s v="Expense"/>
    <s v="Line Item"/>
    <x v="0"/>
    <x v="117"/>
    <x v="117"/>
    <m/>
    <n v="23"/>
  </r>
  <r>
    <n v="1197"/>
    <x v="6"/>
    <s v="Expense"/>
    <s v="Line Item"/>
    <x v="0"/>
    <x v="118"/>
    <x v="118"/>
    <m/>
    <m/>
  </r>
  <r>
    <n v="1198"/>
    <x v="6"/>
    <s v="Expense"/>
    <s v="Line Item"/>
    <x v="0"/>
    <x v="119"/>
    <x v="119"/>
    <m/>
    <m/>
  </r>
  <r>
    <n v="1199"/>
    <x v="6"/>
    <s v="Expense"/>
    <s v="Line Item"/>
    <x v="0"/>
    <x v="120"/>
    <x v="120"/>
    <m/>
    <m/>
  </r>
  <r>
    <n v="1200"/>
    <x v="6"/>
    <s v="Expense"/>
    <s v="Line Item"/>
    <x v="0"/>
    <x v="121"/>
    <x v="121"/>
    <m/>
    <m/>
  </r>
  <r>
    <n v="1201"/>
    <x v="6"/>
    <s v="Expense"/>
    <s v="Line Item"/>
    <x v="0"/>
    <x v="122"/>
    <x v="122"/>
    <m/>
    <m/>
  </r>
  <r>
    <n v="1202"/>
    <x v="6"/>
    <s v="Expense"/>
    <s v="Line Item"/>
    <x v="0"/>
    <x v="123"/>
    <x v="123"/>
    <m/>
    <m/>
  </r>
  <r>
    <n v="1203"/>
    <x v="6"/>
    <s v="Expense"/>
    <s v="Line Item"/>
    <x v="0"/>
    <x v="124"/>
    <x v="124"/>
    <m/>
    <m/>
  </r>
  <r>
    <n v="1204"/>
    <x v="6"/>
    <s v="Expense"/>
    <s v="Line Item"/>
    <x v="0"/>
    <x v="125"/>
    <x v="125"/>
    <m/>
    <m/>
  </r>
  <r>
    <n v="1205"/>
    <x v="6"/>
    <s v="Expense"/>
    <s v="Line Item"/>
    <x v="0"/>
    <x v="126"/>
    <x v="126"/>
    <m/>
    <m/>
  </r>
  <r>
    <n v="1206"/>
    <x v="6"/>
    <s v="Expense"/>
    <s v="Total"/>
    <x v="0"/>
    <x v="127"/>
    <x v="127"/>
    <m/>
    <n v="6126"/>
  </r>
  <r>
    <n v="1207"/>
    <x v="6"/>
    <s v="Expense"/>
    <s v="Line Item"/>
    <x v="0"/>
    <x v="128"/>
    <x v="128"/>
    <m/>
    <m/>
  </r>
  <r>
    <n v="1208"/>
    <x v="6"/>
    <s v="Expense"/>
    <s v="Line Item"/>
    <x v="0"/>
    <x v="129"/>
    <x v="129"/>
    <m/>
    <m/>
  </r>
  <r>
    <n v="1209"/>
    <x v="6"/>
    <s v="Expense"/>
    <s v="Line Item"/>
    <x v="0"/>
    <x v="130"/>
    <x v="130"/>
    <m/>
    <m/>
  </r>
  <r>
    <n v="1210"/>
    <x v="6"/>
    <s v="Expense"/>
    <s v="Line Item"/>
    <x v="0"/>
    <x v="131"/>
    <x v="131"/>
    <m/>
    <n v="1222"/>
  </r>
  <r>
    <n v="1211"/>
    <x v="6"/>
    <s v="Expense"/>
    <s v="Line Item"/>
    <x v="0"/>
    <x v="132"/>
    <x v="132"/>
    <m/>
    <m/>
  </r>
  <r>
    <n v="1212"/>
    <x v="6"/>
    <s v="Expense"/>
    <s v="Line Item"/>
    <x v="0"/>
    <x v="133"/>
    <x v="133"/>
    <m/>
    <m/>
  </r>
  <r>
    <n v="1213"/>
    <x v="6"/>
    <s v="Expense"/>
    <s v="Total"/>
    <x v="0"/>
    <x v="134"/>
    <x v="134"/>
    <m/>
    <n v="1222"/>
  </r>
  <r>
    <n v="1214"/>
    <x v="6"/>
    <s v="Expense"/>
    <s v="Line Item"/>
    <x v="0"/>
    <x v="135"/>
    <x v="135"/>
    <m/>
    <n v="7342"/>
  </r>
  <r>
    <n v="1215"/>
    <x v="6"/>
    <s v="Expense"/>
    <s v="Total"/>
    <x v="0"/>
    <x v="136"/>
    <x v="136"/>
    <m/>
    <n v="87935"/>
  </r>
  <r>
    <n v="1216"/>
    <x v="6"/>
    <s v="Expense"/>
    <s v="Line Item"/>
    <x v="0"/>
    <x v="137"/>
    <x v="137"/>
    <m/>
    <m/>
  </r>
  <r>
    <n v="1217"/>
    <x v="6"/>
    <s v="Expense"/>
    <s v="Line Item"/>
    <x v="0"/>
    <x v="138"/>
    <x v="138"/>
    <m/>
    <m/>
  </r>
  <r>
    <n v="1218"/>
    <x v="6"/>
    <s v="Expense"/>
    <s v="Total"/>
    <x v="0"/>
    <x v="139"/>
    <x v="139"/>
    <m/>
    <n v="87935"/>
  </r>
  <r>
    <n v="1219"/>
    <x v="6"/>
    <s v="Expense"/>
    <s v="Total"/>
    <x v="0"/>
    <x v="140"/>
    <x v="140"/>
    <m/>
    <n v="105810"/>
  </r>
  <r>
    <n v="1220"/>
    <x v="6"/>
    <s v="Expense"/>
    <s v="Line Item"/>
    <x v="0"/>
    <x v="141"/>
    <x v="141"/>
    <m/>
    <n v="17875"/>
  </r>
  <r>
    <n v="1221"/>
    <x v="6"/>
    <s v="Non-Reimbursable"/>
    <s v="Line Item"/>
    <x v="0"/>
    <x v="142"/>
    <x v="142"/>
    <m/>
    <m/>
  </r>
  <r>
    <n v="1222"/>
    <x v="6"/>
    <s v="Non-Reimbursable"/>
    <s v="Line Item"/>
    <x v="0"/>
    <x v="143"/>
    <x v="143"/>
    <m/>
    <m/>
  </r>
  <r>
    <n v="1223"/>
    <x v="6"/>
    <s v="Non-Reimbursable"/>
    <s v="Line Item"/>
    <x v="0"/>
    <x v="144"/>
    <x v="144"/>
    <m/>
    <m/>
  </r>
  <r>
    <n v="1224"/>
    <x v="6"/>
    <s v="Non-Reimbursable"/>
    <s v="Line Item"/>
    <x v="0"/>
    <x v="145"/>
    <x v="145"/>
    <m/>
    <m/>
  </r>
  <r>
    <n v="1225"/>
    <x v="6"/>
    <s v="Non-Reimbursable"/>
    <s v="Line Item"/>
    <x v="0"/>
    <x v="146"/>
    <x v="146"/>
    <m/>
    <m/>
  </r>
  <r>
    <n v="1226"/>
    <x v="6"/>
    <s v="Non-Reimbursable"/>
    <s v="Line Item"/>
    <x v="0"/>
    <x v="147"/>
    <x v="147"/>
    <m/>
    <m/>
  </r>
  <r>
    <n v="1227"/>
    <x v="6"/>
    <s v="Non-Reimbursable"/>
    <s v="Line Item"/>
    <x v="0"/>
    <x v="148"/>
    <x v="148"/>
    <m/>
    <m/>
  </r>
  <r>
    <n v="1228"/>
    <x v="6"/>
    <s v="Non-Reimbursable"/>
    <s v="Total"/>
    <x v="0"/>
    <x v="149"/>
    <x v="149"/>
    <m/>
    <m/>
  </r>
  <r>
    <n v="1229"/>
    <x v="6"/>
    <s v="Non-Reimbursable"/>
    <s v="Total"/>
    <x v="0"/>
    <x v="150"/>
    <x v="150"/>
    <m/>
    <m/>
  </r>
  <r>
    <n v="1230"/>
    <x v="6"/>
    <s v="Non-Reimbursable"/>
    <s v="Line Item"/>
    <x v="0"/>
    <x v="151"/>
    <x v="151"/>
    <m/>
    <m/>
  </r>
  <r>
    <n v="1231"/>
    <x v="6"/>
    <s v="Non-Reimbursable"/>
    <s v="Line Item"/>
    <x v="0"/>
    <x v="152"/>
    <x v="152"/>
    <m/>
    <m/>
  </r>
  <r>
    <n v="1232"/>
    <x v="6"/>
    <s v="Non-Reimbursable"/>
    <s v="Line Item"/>
    <x v="0"/>
    <x v="153"/>
    <x v="153"/>
    <m/>
    <m/>
  </r>
  <r>
    <n v="1233"/>
    <x v="7"/>
    <s v="Revenue"/>
    <s v="Line Item"/>
    <x v="0"/>
    <x v="0"/>
    <x v="0"/>
    <m/>
    <m/>
  </r>
  <r>
    <n v="1234"/>
    <x v="7"/>
    <s v="Revenue"/>
    <s v="Line Item"/>
    <x v="0"/>
    <x v="1"/>
    <x v="1"/>
    <m/>
    <m/>
  </r>
  <r>
    <n v="1235"/>
    <x v="7"/>
    <s v="Revenue"/>
    <s v="Line Item"/>
    <x v="0"/>
    <x v="2"/>
    <x v="2"/>
    <m/>
    <m/>
  </r>
  <r>
    <n v="1236"/>
    <x v="7"/>
    <s v="Revenue"/>
    <s v="Total"/>
    <x v="0"/>
    <x v="3"/>
    <x v="3"/>
    <m/>
    <n v="0"/>
  </r>
  <r>
    <n v="1237"/>
    <x v="7"/>
    <s v="Revenue"/>
    <s v="Line Item"/>
    <x v="0"/>
    <x v="4"/>
    <x v="4"/>
    <m/>
    <m/>
  </r>
  <r>
    <n v="1238"/>
    <x v="7"/>
    <s v="Revenue"/>
    <s v="Line Item"/>
    <x v="0"/>
    <x v="5"/>
    <x v="5"/>
    <m/>
    <m/>
  </r>
  <r>
    <n v="1239"/>
    <x v="7"/>
    <s v="Revenue"/>
    <s v="Total"/>
    <x v="0"/>
    <x v="6"/>
    <x v="6"/>
    <m/>
    <n v="0"/>
  </r>
  <r>
    <n v="1240"/>
    <x v="7"/>
    <s v="Revenue"/>
    <s v="Line Item"/>
    <x v="0"/>
    <x v="7"/>
    <x v="7"/>
    <m/>
    <m/>
  </r>
  <r>
    <n v="1241"/>
    <x v="7"/>
    <s v="Revenue"/>
    <s v="Line Item"/>
    <x v="0"/>
    <x v="8"/>
    <x v="8"/>
    <m/>
    <m/>
  </r>
  <r>
    <n v="1242"/>
    <x v="7"/>
    <s v="Revenue"/>
    <s v="Line Item"/>
    <x v="0"/>
    <x v="9"/>
    <x v="9"/>
    <m/>
    <m/>
  </r>
  <r>
    <n v="1243"/>
    <x v="7"/>
    <s v="Revenue"/>
    <s v="Line Item"/>
    <x v="0"/>
    <x v="10"/>
    <x v="10"/>
    <m/>
    <n v="96459"/>
  </r>
  <r>
    <n v="1244"/>
    <x v="7"/>
    <s v="Revenue"/>
    <s v="Line Item"/>
    <x v="0"/>
    <x v="11"/>
    <x v="11"/>
    <m/>
    <m/>
  </r>
  <r>
    <n v="1245"/>
    <x v="7"/>
    <s v="Revenue"/>
    <s v="Line Item"/>
    <x v="0"/>
    <x v="12"/>
    <x v="12"/>
    <m/>
    <m/>
  </r>
  <r>
    <n v="1246"/>
    <x v="7"/>
    <s v="Revenue"/>
    <s v="Line Item"/>
    <x v="0"/>
    <x v="13"/>
    <x v="13"/>
    <m/>
    <m/>
  </r>
  <r>
    <n v="1247"/>
    <x v="7"/>
    <s v="Revenue"/>
    <s v="Line Item"/>
    <x v="0"/>
    <x v="14"/>
    <x v="14"/>
    <m/>
    <m/>
  </r>
  <r>
    <n v="1248"/>
    <x v="7"/>
    <s v="Revenue"/>
    <s v="Line Item"/>
    <x v="0"/>
    <x v="15"/>
    <x v="15"/>
    <m/>
    <m/>
  </r>
  <r>
    <n v="1249"/>
    <x v="7"/>
    <s v="Revenue"/>
    <s v="Line Item"/>
    <x v="0"/>
    <x v="16"/>
    <x v="16"/>
    <m/>
    <m/>
  </r>
  <r>
    <n v="1250"/>
    <x v="7"/>
    <s v="Revenue"/>
    <s v="Line Item"/>
    <x v="0"/>
    <x v="17"/>
    <x v="17"/>
    <m/>
    <m/>
  </r>
  <r>
    <n v="1251"/>
    <x v="7"/>
    <s v="Revenue"/>
    <s v="Line Item"/>
    <x v="0"/>
    <x v="18"/>
    <x v="18"/>
    <m/>
    <m/>
  </r>
  <r>
    <n v="1252"/>
    <x v="7"/>
    <s v="Revenue"/>
    <s v="Line Item"/>
    <x v="0"/>
    <x v="19"/>
    <x v="19"/>
    <m/>
    <m/>
  </r>
  <r>
    <n v="1253"/>
    <x v="7"/>
    <s v="Revenue"/>
    <s v="Line Item"/>
    <x v="0"/>
    <x v="20"/>
    <x v="20"/>
    <m/>
    <m/>
  </r>
  <r>
    <n v="1254"/>
    <x v="7"/>
    <s v="Revenue"/>
    <s v="Line Item"/>
    <x v="0"/>
    <x v="21"/>
    <x v="21"/>
    <m/>
    <m/>
  </r>
  <r>
    <n v="1255"/>
    <x v="7"/>
    <s v="Revenue"/>
    <s v="Line Item"/>
    <x v="0"/>
    <x v="22"/>
    <x v="22"/>
    <m/>
    <m/>
  </r>
  <r>
    <n v="1256"/>
    <x v="7"/>
    <s v="Revenue"/>
    <s v="Line Item"/>
    <x v="0"/>
    <x v="23"/>
    <x v="23"/>
    <m/>
    <m/>
  </r>
  <r>
    <n v="1257"/>
    <x v="7"/>
    <s v="Revenue"/>
    <s v="Line Item"/>
    <x v="0"/>
    <x v="24"/>
    <x v="24"/>
    <m/>
    <m/>
  </r>
  <r>
    <n v="1258"/>
    <x v="7"/>
    <s v="Revenue"/>
    <s v="Line Item"/>
    <x v="0"/>
    <x v="25"/>
    <x v="25"/>
    <m/>
    <m/>
  </r>
  <r>
    <n v="1259"/>
    <x v="7"/>
    <s v="Revenue"/>
    <s v="Line Item"/>
    <x v="0"/>
    <x v="26"/>
    <x v="26"/>
    <m/>
    <m/>
  </r>
  <r>
    <n v="1260"/>
    <x v="7"/>
    <s v="Revenue"/>
    <s v="Line Item"/>
    <x v="0"/>
    <x v="27"/>
    <x v="27"/>
    <m/>
    <m/>
  </r>
  <r>
    <n v="1261"/>
    <x v="7"/>
    <s v="Revenue"/>
    <s v="Line Item"/>
    <x v="0"/>
    <x v="28"/>
    <x v="28"/>
    <m/>
    <n v="1229"/>
  </r>
  <r>
    <n v="1262"/>
    <x v="7"/>
    <s v="Revenue"/>
    <s v="Line Item"/>
    <x v="0"/>
    <x v="29"/>
    <x v="29"/>
    <m/>
    <m/>
  </r>
  <r>
    <n v="1263"/>
    <x v="7"/>
    <s v="Revenue"/>
    <s v="Line Item"/>
    <x v="0"/>
    <x v="30"/>
    <x v="30"/>
    <m/>
    <m/>
  </r>
  <r>
    <n v="1264"/>
    <x v="7"/>
    <s v="Revenue"/>
    <s v="Line Item"/>
    <x v="0"/>
    <x v="31"/>
    <x v="31"/>
    <m/>
    <m/>
  </r>
  <r>
    <n v="1265"/>
    <x v="7"/>
    <s v="Revenue"/>
    <s v="Line Item"/>
    <x v="0"/>
    <x v="32"/>
    <x v="32"/>
    <m/>
    <m/>
  </r>
  <r>
    <n v="1266"/>
    <x v="7"/>
    <s v="Revenue"/>
    <s v="Line Item"/>
    <x v="0"/>
    <x v="33"/>
    <x v="33"/>
    <m/>
    <m/>
  </r>
  <r>
    <n v="1267"/>
    <x v="7"/>
    <s v="Revenue"/>
    <s v="Line Item"/>
    <x v="0"/>
    <x v="34"/>
    <x v="34"/>
    <m/>
    <m/>
  </r>
  <r>
    <n v="1268"/>
    <x v="7"/>
    <s v="Revenue"/>
    <s v="Line Item"/>
    <x v="0"/>
    <x v="35"/>
    <x v="35"/>
    <m/>
    <m/>
  </r>
  <r>
    <n v="1269"/>
    <x v="7"/>
    <s v="Revenue"/>
    <s v="Line Item"/>
    <x v="0"/>
    <x v="36"/>
    <x v="36"/>
    <m/>
    <m/>
  </r>
  <r>
    <n v="1270"/>
    <x v="7"/>
    <s v="Revenue"/>
    <s v="Line Item"/>
    <x v="0"/>
    <x v="37"/>
    <x v="37"/>
    <m/>
    <m/>
  </r>
  <r>
    <n v="1271"/>
    <x v="7"/>
    <s v="Revenue"/>
    <s v="Line Item"/>
    <x v="0"/>
    <x v="38"/>
    <x v="38"/>
    <m/>
    <m/>
  </r>
  <r>
    <n v="1272"/>
    <x v="7"/>
    <s v="Revenue"/>
    <s v="Line Item"/>
    <x v="0"/>
    <x v="39"/>
    <x v="39"/>
    <m/>
    <m/>
  </r>
  <r>
    <n v="1273"/>
    <x v="7"/>
    <s v="Revenue"/>
    <s v="Line Item"/>
    <x v="0"/>
    <x v="40"/>
    <x v="40"/>
    <m/>
    <m/>
  </r>
  <r>
    <n v="1274"/>
    <x v="7"/>
    <s v="Revenue"/>
    <s v="Line Item"/>
    <x v="0"/>
    <x v="41"/>
    <x v="41"/>
    <m/>
    <m/>
  </r>
  <r>
    <n v="1275"/>
    <x v="7"/>
    <s v="Revenue"/>
    <s v="Total"/>
    <x v="0"/>
    <x v="42"/>
    <x v="42"/>
    <m/>
    <n v="97688"/>
  </r>
  <r>
    <n v="1276"/>
    <x v="7"/>
    <s v="Revenue"/>
    <s v="Line Item"/>
    <x v="0"/>
    <x v="43"/>
    <x v="43"/>
    <m/>
    <m/>
  </r>
  <r>
    <n v="1277"/>
    <x v="7"/>
    <s v="Revenue"/>
    <s v="Line Item"/>
    <x v="0"/>
    <x v="44"/>
    <x v="44"/>
    <m/>
    <m/>
  </r>
  <r>
    <n v="1278"/>
    <x v="7"/>
    <s v="Revenue"/>
    <s v="Line Item"/>
    <x v="0"/>
    <x v="45"/>
    <x v="45"/>
    <m/>
    <m/>
  </r>
  <r>
    <n v="1279"/>
    <x v="7"/>
    <s v="Revenue"/>
    <s v="Line Item"/>
    <x v="0"/>
    <x v="46"/>
    <x v="46"/>
    <m/>
    <m/>
  </r>
  <r>
    <n v="1280"/>
    <x v="7"/>
    <s v="Revenue"/>
    <s v="Line Item"/>
    <x v="0"/>
    <x v="47"/>
    <x v="47"/>
    <m/>
    <m/>
  </r>
  <r>
    <n v="1281"/>
    <x v="7"/>
    <s v="Revenue"/>
    <s v="Line Item"/>
    <x v="0"/>
    <x v="48"/>
    <x v="48"/>
    <m/>
    <m/>
  </r>
  <r>
    <n v="1282"/>
    <x v="7"/>
    <s v="Revenue"/>
    <s v="Line Item"/>
    <x v="0"/>
    <x v="49"/>
    <x v="49"/>
    <m/>
    <m/>
  </r>
  <r>
    <n v="1283"/>
    <x v="7"/>
    <s v="Revenue"/>
    <s v="Line Item"/>
    <x v="0"/>
    <x v="50"/>
    <x v="50"/>
    <m/>
    <m/>
  </r>
  <r>
    <n v="1284"/>
    <x v="7"/>
    <s v="Revenue"/>
    <s v="Line Item"/>
    <x v="0"/>
    <x v="51"/>
    <x v="51"/>
    <m/>
    <m/>
  </r>
  <r>
    <n v="1285"/>
    <x v="7"/>
    <s v="Revenue"/>
    <s v="Total"/>
    <x v="0"/>
    <x v="52"/>
    <x v="52"/>
    <m/>
    <n v="97688"/>
  </r>
  <r>
    <n v="1286"/>
    <x v="7"/>
    <s v="Salary Expense"/>
    <s v="Line Item"/>
    <x v="1"/>
    <x v="53"/>
    <x v="53"/>
    <m/>
    <m/>
  </r>
  <r>
    <n v="1287"/>
    <x v="7"/>
    <s v="Salary Expense"/>
    <s v="Line Item"/>
    <x v="1"/>
    <x v="54"/>
    <x v="54"/>
    <m/>
    <m/>
  </r>
  <r>
    <n v="1288"/>
    <x v="7"/>
    <s v="Salary Expense"/>
    <s v="Line Item"/>
    <x v="1"/>
    <x v="55"/>
    <x v="55"/>
    <m/>
    <m/>
  </r>
  <r>
    <n v="1289"/>
    <x v="7"/>
    <s v="Salary Expense"/>
    <s v="Line Item"/>
    <x v="1"/>
    <x v="56"/>
    <x v="56"/>
    <m/>
    <m/>
  </r>
  <r>
    <n v="1290"/>
    <x v="7"/>
    <s v="Salary Expense"/>
    <s v="Line Item"/>
    <x v="2"/>
    <x v="57"/>
    <x v="57"/>
    <m/>
    <m/>
  </r>
  <r>
    <n v="1291"/>
    <x v="7"/>
    <s v="Salary Expense"/>
    <s v="Line Item"/>
    <x v="2"/>
    <x v="58"/>
    <x v="58"/>
    <m/>
    <m/>
  </r>
  <r>
    <n v="1292"/>
    <x v="7"/>
    <s v="Salary Expense"/>
    <s v="Line Item"/>
    <x v="2"/>
    <x v="59"/>
    <x v="59"/>
    <m/>
    <m/>
  </r>
  <r>
    <n v="1293"/>
    <x v="7"/>
    <s v="Salary Expense"/>
    <s v="Line Item"/>
    <x v="2"/>
    <x v="60"/>
    <x v="60"/>
    <m/>
    <m/>
  </r>
  <r>
    <n v="1294"/>
    <x v="7"/>
    <s v="Salary Expense"/>
    <s v="Line Item"/>
    <x v="2"/>
    <x v="61"/>
    <x v="61"/>
    <m/>
    <m/>
  </r>
  <r>
    <n v="1295"/>
    <x v="7"/>
    <s v="Salary Expense"/>
    <s v="Line Item"/>
    <x v="2"/>
    <x v="62"/>
    <x v="62"/>
    <m/>
    <m/>
  </r>
  <r>
    <n v="1296"/>
    <x v="7"/>
    <s v="Salary Expense"/>
    <s v="Line Item"/>
    <x v="2"/>
    <x v="63"/>
    <x v="63"/>
    <m/>
    <m/>
  </r>
  <r>
    <n v="1297"/>
    <x v="7"/>
    <s v="Salary Expense"/>
    <s v="Line Item"/>
    <x v="2"/>
    <x v="64"/>
    <x v="64"/>
    <m/>
    <m/>
  </r>
  <r>
    <n v="1298"/>
    <x v="7"/>
    <s v="Salary Expense"/>
    <s v="Line Item"/>
    <x v="2"/>
    <x v="65"/>
    <x v="65"/>
    <m/>
    <m/>
  </r>
  <r>
    <n v="1299"/>
    <x v="7"/>
    <s v="Salary Expense"/>
    <s v="Line Item"/>
    <x v="2"/>
    <x v="66"/>
    <x v="66"/>
    <m/>
    <m/>
  </r>
  <r>
    <n v="1300"/>
    <x v="7"/>
    <s v="Salary Expense"/>
    <s v="Line Item"/>
    <x v="2"/>
    <x v="67"/>
    <x v="67"/>
    <m/>
    <m/>
  </r>
  <r>
    <n v="1301"/>
    <x v="7"/>
    <s v="Salary Expense"/>
    <s v="Line Item"/>
    <x v="2"/>
    <x v="68"/>
    <x v="68"/>
    <m/>
    <m/>
  </r>
  <r>
    <n v="1302"/>
    <x v="7"/>
    <s v="Salary Expense"/>
    <s v="Line Item"/>
    <x v="2"/>
    <x v="69"/>
    <x v="69"/>
    <m/>
    <m/>
  </r>
  <r>
    <n v="1303"/>
    <x v="7"/>
    <s v="Salary Expense"/>
    <s v="Line Item"/>
    <x v="2"/>
    <x v="70"/>
    <x v="70"/>
    <m/>
    <m/>
  </r>
  <r>
    <n v="1304"/>
    <x v="7"/>
    <s v="Salary Expense"/>
    <s v="Line Item"/>
    <x v="2"/>
    <x v="71"/>
    <x v="71"/>
    <m/>
    <m/>
  </r>
  <r>
    <n v="1305"/>
    <x v="7"/>
    <s v="Salary Expense"/>
    <s v="Line Item"/>
    <x v="2"/>
    <x v="72"/>
    <x v="72"/>
    <m/>
    <m/>
  </r>
  <r>
    <n v="1306"/>
    <x v="7"/>
    <s v="Salary Expense"/>
    <s v="Line Item"/>
    <x v="2"/>
    <x v="73"/>
    <x v="73"/>
    <m/>
    <m/>
  </r>
  <r>
    <n v="1307"/>
    <x v="7"/>
    <s v="Salary Expense"/>
    <s v="Line Item"/>
    <x v="2"/>
    <x v="74"/>
    <x v="74"/>
    <m/>
    <m/>
  </r>
  <r>
    <n v="1308"/>
    <x v="7"/>
    <s v="Salary Expense"/>
    <s v="Line Item"/>
    <x v="2"/>
    <x v="75"/>
    <x v="75"/>
    <m/>
    <m/>
  </r>
  <r>
    <n v="1309"/>
    <x v="7"/>
    <s v="Salary Expense"/>
    <s v="Line Item"/>
    <x v="2"/>
    <x v="76"/>
    <x v="76"/>
    <m/>
    <m/>
  </r>
  <r>
    <n v="1310"/>
    <x v="7"/>
    <s v="Salary Expense"/>
    <s v="Line Item"/>
    <x v="2"/>
    <x v="77"/>
    <x v="77"/>
    <m/>
    <m/>
  </r>
  <r>
    <n v="1311"/>
    <x v="7"/>
    <s v="Salary Expense"/>
    <s v="Line Item"/>
    <x v="2"/>
    <x v="78"/>
    <x v="78"/>
    <m/>
    <m/>
  </r>
  <r>
    <n v="1312"/>
    <x v="7"/>
    <s v="Salary Expense"/>
    <s v="Line Item"/>
    <x v="2"/>
    <x v="79"/>
    <x v="79"/>
    <m/>
    <m/>
  </r>
  <r>
    <n v="1313"/>
    <x v="7"/>
    <s v="Salary Expense"/>
    <s v="Line Item"/>
    <x v="2"/>
    <x v="80"/>
    <x v="80"/>
    <m/>
    <m/>
  </r>
  <r>
    <n v="1314"/>
    <x v="7"/>
    <s v="Salary Expense"/>
    <s v="Line Item"/>
    <x v="2"/>
    <x v="81"/>
    <x v="81"/>
    <m/>
    <m/>
  </r>
  <r>
    <n v="1315"/>
    <x v="7"/>
    <s v="Salary Expense"/>
    <s v="Line Item"/>
    <x v="2"/>
    <x v="82"/>
    <x v="82"/>
    <m/>
    <m/>
  </r>
  <r>
    <n v="1316"/>
    <x v="7"/>
    <s v="Salary Expense"/>
    <s v="Line Item"/>
    <x v="2"/>
    <x v="83"/>
    <x v="83"/>
    <m/>
    <m/>
  </r>
  <r>
    <n v="1317"/>
    <x v="7"/>
    <s v="Salary Expense"/>
    <s v="Line Item"/>
    <x v="2"/>
    <x v="84"/>
    <x v="84"/>
    <n v="0.96"/>
    <n v="35448"/>
  </r>
  <r>
    <n v="1318"/>
    <x v="7"/>
    <s v="Salary Expense"/>
    <s v="Line Item"/>
    <x v="2"/>
    <x v="85"/>
    <x v="85"/>
    <m/>
    <m/>
  </r>
  <r>
    <n v="1319"/>
    <x v="7"/>
    <s v="Salary Expense"/>
    <s v="Line Item"/>
    <x v="2"/>
    <x v="86"/>
    <x v="86"/>
    <m/>
    <m/>
  </r>
  <r>
    <n v="1320"/>
    <x v="7"/>
    <s v="Salary Expense"/>
    <s v="Line Item"/>
    <x v="3"/>
    <x v="87"/>
    <x v="87"/>
    <m/>
    <m/>
  </r>
  <r>
    <n v="1321"/>
    <x v="7"/>
    <s v="Salary Expense"/>
    <s v="Line Item"/>
    <x v="3"/>
    <x v="88"/>
    <x v="88"/>
    <m/>
    <m/>
  </r>
  <r>
    <n v="1322"/>
    <x v="7"/>
    <s v="Salary Expense"/>
    <s v="Line Item"/>
    <x v="3"/>
    <x v="89"/>
    <x v="89"/>
    <m/>
    <m/>
  </r>
  <r>
    <n v="1323"/>
    <x v="7"/>
    <s v="Salary Expense"/>
    <s v="Line Item"/>
    <x v="0"/>
    <x v="90"/>
    <x v="90"/>
    <s v="XXXXXX"/>
    <m/>
  </r>
  <r>
    <n v="1324"/>
    <x v="7"/>
    <s v="Salary Expense"/>
    <s v="Total"/>
    <x v="0"/>
    <x v="91"/>
    <x v="91"/>
    <n v="0.96"/>
    <n v="35448"/>
  </r>
  <r>
    <n v="1325"/>
    <x v="7"/>
    <s v="Expense"/>
    <s v="Total"/>
    <x v="0"/>
    <x v="92"/>
    <x v="92"/>
    <m/>
    <n v="35448"/>
  </r>
  <r>
    <n v="1326"/>
    <x v="7"/>
    <s v="Expense"/>
    <s v="Line Item"/>
    <x v="0"/>
    <x v="93"/>
    <x v="93"/>
    <m/>
    <m/>
  </r>
  <r>
    <n v="1327"/>
    <x v="7"/>
    <s v="Expense"/>
    <s v="Line Item"/>
    <x v="0"/>
    <x v="94"/>
    <x v="94"/>
    <m/>
    <m/>
  </r>
  <r>
    <n v="1328"/>
    <x v="7"/>
    <s v="Expense"/>
    <s v="Line Item"/>
    <x v="0"/>
    <x v="95"/>
    <x v="95"/>
    <m/>
    <m/>
  </r>
  <r>
    <n v="1329"/>
    <x v="7"/>
    <s v="Expense"/>
    <s v="Line Item"/>
    <x v="0"/>
    <x v="96"/>
    <x v="96"/>
    <m/>
    <m/>
  </r>
  <r>
    <n v="1330"/>
    <x v="7"/>
    <s v="Expense"/>
    <s v="Total"/>
    <x v="0"/>
    <x v="97"/>
    <x v="97"/>
    <m/>
    <n v="0"/>
  </r>
  <r>
    <n v="1331"/>
    <x v="7"/>
    <s v="Expense"/>
    <s v="Line Item"/>
    <x v="0"/>
    <x v="98"/>
    <x v="98"/>
    <m/>
    <m/>
  </r>
  <r>
    <n v="1332"/>
    <x v="7"/>
    <s v="Expense"/>
    <s v="Total"/>
    <x v="0"/>
    <x v="99"/>
    <x v="99"/>
    <m/>
    <n v="35448"/>
  </r>
  <r>
    <n v="1333"/>
    <x v="7"/>
    <s v="Expense"/>
    <s v="Line Item"/>
    <x v="0"/>
    <x v="100"/>
    <x v="100"/>
    <m/>
    <n v="2591"/>
  </r>
  <r>
    <n v="1334"/>
    <x v="7"/>
    <s v="Expense"/>
    <s v="Line Item"/>
    <x v="0"/>
    <x v="101"/>
    <x v="101"/>
    <m/>
    <n v="5557"/>
  </r>
  <r>
    <n v="1335"/>
    <x v="7"/>
    <s v="Expense"/>
    <s v="Line Item"/>
    <x v="0"/>
    <x v="102"/>
    <x v="102"/>
    <m/>
    <m/>
  </r>
  <r>
    <n v="1336"/>
    <x v="7"/>
    <s v="Expense"/>
    <s v="Total"/>
    <x v="0"/>
    <x v="103"/>
    <x v="103"/>
    <m/>
    <n v="43596"/>
  </r>
  <r>
    <n v="1337"/>
    <x v="7"/>
    <s v="Expense"/>
    <s v="Line Item"/>
    <x v="0"/>
    <x v="104"/>
    <x v="104"/>
    <m/>
    <n v="3970"/>
  </r>
  <r>
    <n v="1338"/>
    <x v="7"/>
    <s v="Expense"/>
    <s v="Line Item"/>
    <x v="0"/>
    <x v="105"/>
    <x v="105"/>
    <m/>
    <m/>
  </r>
  <r>
    <n v="1339"/>
    <x v="7"/>
    <s v="Expense"/>
    <s v="Line Item"/>
    <x v="0"/>
    <x v="106"/>
    <x v="106"/>
    <m/>
    <m/>
  </r>
  <r>
    <n v="1340"/>
    <x v="7"/>
    <s v="Expense"/>
    <s v="Line Item"/>
    <x v="0"/>
    <x v="107"/>
    <x v="107"/>
    <m/>
    <m/>
  </r>
  <r>
    <n v="1341"/>
    <x v="7"/>
    <s v="Expense"/>
    <s v="Total"/>
    <x v="0"/>
    <x v="108"/>
    <x v="108"/>
    <m/>
    <n v="3970"/>
  </r>
  <r>
    <n v="1342"/>
    <x v="7"/>
    <s v="Expense"/>
    <s v="Line Item"/>
    <x v="0"/>
    <x v="109"/>
    <x v="109"/>
    <m/>
    <m/>
  </r>
  <r>
    <n v="1343"/>
    <x v="7"/>
    <s v="Expense"/>
    <s v="Line Item"/>
    <x v="0"/>
    <x v="110"/>
    <x v="110"/>
    <m/>
    <m/>
  </r>
  <r>
    <n v="1344"/>
    <x v="7"/>
    <s v="Expense"/>
    <s v="Line Item"/>
    <x v="0"/>
    <x v="111"/>
    <x v="111"/>
    <m/>
    <m/>
  </r>
  <r>
    <n v="1345"/>
    <x v="7"/>
    <s v="Expense"/>
    <s v="Line Item"/>
    <x v="0"/>
    <x v="112"/>
    <x v="112"/>
    <m/>
    <m/>
  </r>
  <r>
    <n v="1346"/>
    <x v="7"/>
    <s v="Expense"/>
    <s v="Line Item"/>
    <x v="0"/>
    <x v="113"/>
    <x v="113"/>
    <m/>
    <n v="425"/>
  </r>
  <r>
    <n v="1347"/>
    <x v="7"/>
    <s v="Expense"/>
    <s v="Line Item"/>
    <x v="0"/>
    <x v="114"/>
    <x v="114"/>
    <m/>
    <n v="115"/>
  </r>
  <r>
    <n v="1348"/>
    <x v="7"/>
    <s v="Expense"/>
    <s v="Line Item"/>
    <x v="0"/>
    <x v="115"/>
    <x v="115"/>
    <m/>
    <n v="309"/>
  </r>
  <r>
    <n v="1349"/>
    <x v="7"/>
    <s v="Expense"/>
    <s v="Line Item"/>
    <x v="0"/>
    <x v="116"/>
    <x v="116"/>
    <m/>
    <m/>
  </r>
  <r>
    <n v="1350"/>
    <x v="7"/>
    <s v="Expense"/>
    <s v="Line Item"/>
    <x v="0"/>
    <x v="117"/>
    <x v="117"/>
    <m/>
    <m/>
  </r>
  <r>
    <n v="1351"/>
    <x v="7"/>
    <s v="Expense"/>
    <s v="Line Item"/>
    <x v="0"/>
    <x v="118"/>
    <x v="118"/>
    <m/>
    <m/>
  </r>
  <r>
    <n v="1352"/>
    <x v="7"/>
    <s v="Expense"/>
    <s v="Line Item"/>
    <x v="0"/>
    <x v="119"/>
    <x v="119"/>
    <m/>
    <m/>
  </r>
  <r>
    <n v="1353"/>
    <x v="7"/>
    <s v="Expense"/>
    <s v="Line Item"/>
    <x v="0"/>
    <x v="120"/>
    <x v="120"/>
    <m/>
    <n v="3523"/>
  </r>
  <r>
    <n v="1354"/>
    <x v="7"/>
    <s v="Expense"/>
    <s v="Line Item"/>
    <x v="0"/>
    <x v="121"/>
    <x v="121"/>
    <m/>
    <m/>
  </r>
  <r>
    <n v="1355"/>
    <x v="7"/>
    <s v="Expense"/>
    <s v="Line Item"/>
    <x v="0"/>
    <x v="122"/>
    <x v="122"/>
    <m/>
    <m/>
  </r>
  <r>
    <n v="1356"/>
    <x v="7"/>
    <s v="Expense"/>
    <s v="Line Item"/>
    <x v="0"/>
    <x v="123"/>
    <x v="123"/>
    <m/>
    <m/>
  </r>
  <r>
    <n v="1357"/>
    <x v="7"/>
    <s v="Expense"/>
    <s v="Line Item"/>
    <x v="0"/>
    <x v="124"/>
    <x v="124"/>
    <m/>
    <n v="5085"/>
  </r>
  <r>
    <n v="1358"/>
    <x v="7"/>
    <s v="Expense"/>
    <s v="Line Item"/>
    <x v="0"/>
    <x v="125"/>
    <x v="125"/>
    <m/>
    <m/>
  </r>
  <r>
    <n v="1359"/>
    <x v="7"/>
    <s v="Expense"/>
    <s v="Line Item"/>
    <x v="0"/>
    <x v="126"/>
    <x v="126"/>
    <m/>
    <m/>
  </r>
  <r>
    <n v="1360"/>
    <x v="7"/>
    <s v="Expense"/>
    <s v="Total"/>
    <x v="0"/>
    <x v="127"/>
    <x v="127"/>
    <m/>
    <n v="9457"/>
  </r>
  <r>
    <n v="1361"/>
    <x v="7"/>
    <s v="Expense"/>
    <s v="Line Item"/>
    <x v="0"/>
    <x v="128"/>
    <x v="128"/>
    <m/>
    <m/>
  </r>
  <r>
    <n v="1362"/>
    <x v="7"/>
    <s v="Expense"/>
    <s v="Line Item"/>
    <x v="0"/>
    <x v="129"/>
    <x v="129"/>
    <m/>
    <m/>
  </r>
  <r>
    <n v="1363"/>
    <x v="7"/>
    <s v="Expense"/>
    <s v="Line Item"/>
    <x v="0"/>
    <x v="130"/>
    <x v="130"/>
    <m/>
    <m/>
  </r>
  <r>
    <n v="1364"/>
    <x v="7"/>
    <s v="Expense"/>
    <s v="Line Item"/>
    <x v="0"/>
    <x v="131"/>
    <x v="131"/>
    <m/>
    <m/>
  </r>
  <r>
    <n v="1365"/>
    <x v="7"/>
    <s v="Expense"/>
    <s v="Line Item"/>
    <x v="0"/>
    <x v="132"/>
    <x v="132"/>
    <m/>
    <m/>
  </r>
  <r>
    <n v="1366"/>
    <x v="7"/>
    <s v="Expense"/>
    <s v="Line Item"/>
    <x v="0"/>
    <x v="133"/>
    <x v="133"/>
    <m/>
    <m/>
  </r>
  <r>
    <n v="1367"/>
    <x v="7"/>
    <s v="Expense"/>
    <s v="Total"/>
    <x v="0"/>
    <x v="134"/>
    <x v="134"/>
    <m/>
    <n v="0"/>
  </r>
  <r>
    <n v="1368"/>
    <x v="7"/>
    <s v="Expense"/>
    <s v="Line Item"/>
    <x v="0"/>
    <x v="135"/>
    <x v="135"/>
    <m/>
    <n v="13077.212740155197"/>
  </r>
  <r>
    <n v="1369"/>
    <x v="7"/>
    <s v="Expense"/>
    <s v="Total"/>
    <x v="0"/>
    <x v="136"/>
    <x v="136"/>
    <m/>
    <n v="70100.212740155199"/>
  </r>
  <r>
    <n v="1370"/>
    <x v="7"/>
    <s v="Expense"/>
    <s v="Line Item"/>
    <x v="0"/>
    <x v="137"/>
    <x v="137"/>
    <m/>
    <m/>
  </r>
  <r>
    <n v="1371"/>
    <x v="7"/>
    <s v="Expense"/>
    <s v="Line Item"/>
    <x v="0"/>
    <x v="138"/>
    <x v="138"/>
    <m/>
    <m/>
  </r>
  <r>
    <n v="1372"/>
    <x v="7"/>
    <s v="Expense"/>
    <s v="Total"/>
    <x v="0"/>
    <x v="139"/>
    <x v="139"/>
    <m/>
    <n v="70100.212740155199"/>
  </r>
  <r>
    <n v="1373"/>
    <x v="7"/>
    <s v="Expense"/>
    <s v="Total"/>
    <x v="0"/>
    <x v="140"/>
    <x v="140"/>
    <m/>
    <n v="97688"/>
  </r>
  <r>
    <n v="1374"/>
    <x v="7"/>
    <s v="Expense"/>
    <s v="Line Item"/>
    <x v="0"/>
    <x v="141"/>
    <x v="141"/>
    <m/>
    <n v="27587.787259844801"/>
  </r>
  <r>
    <n v="1375"/>
    <x v="7"/>
    <s v="Non-Reimbursable"/>
    <s v="Line Item"/>
    <x v="0"/>
    <x v="142"/>
    <x v="142"/>
    <m/>
    <n v="0"/>
  </r>
  <r>
    <n v="1376"/>
    <x v="7"/>
    <s v="Non-Reimbursable"/>
    <s v="Line Item"/>
    <x v="0"/>
    <x v="143"/>
    <x v="143"/>
    <m/>
    <m/>
  </r>
  <r>
    <n v="1377"/>
    <x v="7"/>
    <s v="Non-Reimbursable"/>
    <s v="Line Item"/>
    <x v="0"/>
    <x v="144"/>
    <x v="144"/>
    <m/>
    <m/>
  </r>
  <r>
    <n v="1378"/>
    <x v="7"/>
    <s v="Non-Reimbursable"/>
    <s v="Line Item"/>
    <x v="0"/>
    <x v="145"/>
    <x v="145"/>
    <m/>
    <m/>
  </r>
  <r>
    <n v="1379"/>
    <x v="7"/>
    <s v="Non-Reimbursable"/>
    <s v="Line Item"/>
    <x v="0"/>
    <x v="146"/>
    <x v="146"/>
    <m/>
    <m/>
  </r>
  <r>
    <n v="1380"/>
    <x v="7"/>
    <s v="Non-Reimbursable"/>
    <s v="Line Item"/>
    <x v="0"/>
    <x v="147"/>
    <x v="147"/>
    <m/>
    <m/>
  </r>
  <r>
    <n v="1381"/>
    <x v="7"/>
    <s v="Non-Reimbursable"/>
    <s v="Line Item"/>
    <x v="0"/>
    <x v="148"/>
    <x v="148"/>
    <m/>
    <m/>
  </r>
  <r>
    <n v="1382"/>
    <x v="7"/>
    <s v="Non-Reimbursable"/>
    <s v="Total"/>
    <x v="0"/>
    <x v="149"/>
    <x v="149"/>
    <m/>
    <m/>
  </r>
  <r>
    <n v="1383"/>
    <x v="7"/>
    <s v="Non-Reimbursable"/>
    <s v="Total"/>
    <x v="0"/>
    <x v="150"/>
    <x v="150"/>
    <m/>
    <m/>
  </r>
  <r>
    <n v="1384"/>
    <x v="7"/>
    <s v="Non-Reimbursable"/>
    <s v="Line Item"/>
    <x v="0"/>
    <x v="151"/>
    <x v="151"/>
    <m/>
    <m/>
  </r>
  <r>
    <n v="1385"/>
    <x v="7"/>
    <s v="Non-Reimbursable"/>
    <s v="Line Item"/>
    <x v="0"/>
    <x v="152"/>
    <x v="152"/>
    <m/>
    <m/>
  </r>
  <r>
    <n v="1386"/>
    <x v="7"/>
    <s v="Non-Reimbursable"/>
    <s v="Line Item"/>
    <x v="0"/>
    <x v="153"/>
    <x v="153"/>
    <m/>
    <m/>
  </r>
  <r>
    <n v="1387"/>
    <x v="8"/>
    <s v="Revenue"/>
    <s v="Line Item"/>
    <x v="0"/>
    <x v="0"/>
    <x v="0"/>
    <m/>
    <n v="125"/>
  </r>
  <r>
    <n v="1388"/>
    <x v="8"/>
    <s v="Revenue"/>
    <s v="Line Item"/>
    <x v="0"/>
    <x v="1"/>
    <x v="1"/>
    <m/>
    <m/>
  </r>
  <r>
    <n v="1389"/>
    <x v="8"/>
    <s v="Revenue"/>
    <s v="Line Item"/>
    <x v="0"/>
    <x v="2"/>
    <x v="2"/>
    <m/>
    <m/>
  </r>
  <r>
    <n v="1390"/>
    <x v="8"/>
    <s v="Revenue"/>
    <s v="Total"/>
    <x v="0"/>
    <x v="3"/>
    <x v="3"/>
    <m/>
    <n v="125"/>
  </r>
  <r>
    <n v="1391"/>
    <x v="8"/>
    <s v="Revenue"/>
    <s v="Line Item"/>
    <x v="0"/>
    <x v="4"/>
    <x v="4"/>
    <m/>
    <n v="0"/>
  </r>
  <r>
    <n v="1392"/>
    <x v="8"/>
    <s v="Revenue"/>
    <s v="Line Item"/>
    <x v="0"/>
    <x v="5"/>
    <x v="5"/>
    <m/>
    <m/>
  </r>
  <r>
    <n v="1393"/>
    <x v="8"/>
    <s v="Revenue"/>
    <s v="Total"/>
    <x v="0"/>
    <x v="6"/>
    <x v="6"/>
    <m/>
    <n v="0"/>
  </r>
  <r>
    <n v="1394"/>
    <x v="8"/>
    <s v="Revenue"/>
    <s v="Line Item"/>
    <x v="0"/>
    <x v="7"/>
    <x v="7"/>
    <m/>
    <m/>
  </r>
  <r>
    <n v="1395"/>
    <x v="8"/>
    <s v="Revenue"/>
    <s v="Line Item"/>
    <x v="0"/>
    <x v="8"/>
    <x v="8"/>
    <m/>
    <m/>
  </r>
  <r>
    <n v="1396"/>
    <x v="8"/>
    <s v="Revenue"/>
    <s v="Line Item"/>
    <x v="0"/>
    <x v="9"/>
    <x v="9"/>
    <m/>
    <m/>
  </r>
  <r>
    <n v="1397"/>
    <x v="8"/>
    <s v="Revenue"/>
    <s v="Line Item"/>
    <x v="0"/>
    <x v="10"/>
    <x v="10"/>
    <m/>
    <n v="50996"/>
  </r>
  <r>
    <n v="1398"/>
    <x v="8"/>
    <s v="Revenue"/>
    <s v="Line Item"/>
    <x v="0"/>
    <x v="11"/>
    <x v="11"/>
    <m/>
    <m/>
  </r>
  <r>
    <n v="1399"/>
    <x v="8"/>
    <s v="Revenue"/>
    <s v="Line Item"/>
    <x v="0"/>
    <x v="12"/>
    <x v="12"/>
    <m/>
    <m/>
  </r>
  <r>
    <n v="1400"/>
    <x v="8"/>
    <s v="Revenue"/>
    <s v="Line Item"/>
    <x v="0"/>
    <x v="13"/>
    <x v="13"/>
    <m/>
    <m/>
  </r>
  <r>
    <n v="1401"/>
    <x v="8"/>
    <s v="Revenue"/>
    <s v="Line Item"/>
    <x v="0"/>
    <x v="14"/>
    <x v="14"/>
    <m/>
    <m/>
  </r>
  <r>
    <n v="1402"/>
    <x v="8"/>
    <s v="Revenue"/>
    <s v="Line Item"/>
    <x v="0"/>
    <x v="15"/>
    <x v="15"/>
    <m/>
    <m/>
  </r>
  <r>
    <n v="1403"/>
    <x v="8"/>
    <s v="Revenue"/>
    <s v="Line Item"/>
    <x v="0"/>
    <x v="16"/>
    <x v="16"/>
    <m/>
    <m/>
  </r>
  <r>
    <n v="1404"/>
    <x v="8"/>
    <s v="Revenue"/>
    <s v="Line Item"/>
    <x v="0"/>
    <x v="17"/>
    <x v="17"/>
    <m/>
    <m/>
  </r>
  <r>
    <n v="1405"/>
    <x v="8"/>
    <s v="Revenue"/>
    <s v="Line Item"/>
    <x v="0"/>
    <x v="18"/>
    <x v="18"/>
    <m/>
    <m/>
  </r>
  <r>
    <n v="1406"/>
    <x v="8"/>
    <s v="Revenue"/>
    <s v="Line Item"/>
    <x v="0"/>
    <x v="19"/>
    <x v="19"/>
    <m/>
    <m/>
  </r>
  <r>
    <n v="1407"/>
    <x v="8"/>
    <s v="Revenue"/>
    <s v="Line Item"/>
    <x v="0"/>
    <x v="20"/>
    <x v="20"/>
    <m/>
    <m/>
  </r>
  <r>
    <n v="1408"/>
    <x v="8"/>
    <s v="Revenue"/>
    <s v="Line Item"/>
    <x v="0"/>
    <x v="21"/>
    <x v="21"/>
    <m/>
    <m/>
  </r>
  <r>
    <n v="1409"/>
    <x v="8"/>
    <s v="Revenue"/>
    <s v="Line Item"/>
    <x v="0"/>
    <x v="22"/>
    <x v="22"/>
    <m/>
    <m/>
  </r>
  <r>
    <n v="1410"/>
    <x v="8"/>
    <s v="Revenue"/>
    <s v="Line Item"/>
    <x v="0"/>
    <x v="23"/>
    <x v="23"/>
    <m/>
    <m/>
  </r>
  <r>
    <n v="1411"/>
    <x v="8"/>
    <s v="Revenue"/>
    <s v="Line Item"/>
    <x v="0"/>
    <x v="24"/>
    <x v="24"/>
    <m/>
    <m/>
  </r>
  <r>
    <n v="1412"/>
    <x v="8"/>
    <s v="Revenue"/>
    <s v="Line Item"/>
    <x v="0"/>
    <x v="25"/>
    <x v="25"/>
    <m/>
    <m/>
  </r>
  <r>
    <n v="1413"/>
    <x v="8"/>
    <s v="Revenue"/>
    <s v="Line Item"/>
    <x v="0"/>
    <x v="26"/>
    <x v="26"/>
    <m/>
    <m/>
  </r>
  <r>
    <n v="1414"/>
    <x v="8"/>
    <s v="Revenue"/>
    <s v="Line Item"/>
    <x v="0"/>
    <x v="27"/>
    <x v="27"/>
    <m/>
    <m/>
  </r>
  <r>
    <n v="1415"/>
    <x v="8"/>
    <s v="Revenue"/>
    <s v="Line Item"/>
    <x v="0"/>
    <x v="28"/>
    <x v="28"/>
    <m/>
    <m/>
  </r>
  <r>
    <n v="1416"/>
    <x v="8"/>
    <s v="Revenue"/>
    <s v="Line Item"/>
    <x v="0"/>
    <x v="29"/>
    <x v="29"/>
    <m/>
    <m/>
  </r>
  <r>
    <n v="1417"/>
    <x v="8"/>
    <s v="Revenue"/>
    <s v="Line Item"/>
    <x v="0"/>
    <x v="30"/>
    <x v="30"/>
    <m/>
    <n v="26770"/>
  </r>
  <r>
    <n v="1418"/>
    <x v="8"/>
    <s v="Revenue"/>
    <s v="Line Item"/>
    <x v="0"/>
    <x v="31"/>
    <x v="31"/>
    <m/>
    <m/>
  </r>
  <r>
    <n v="1419"/>
    <x v="8"/>
    <s v="Revenue"/>
    <s v="Line Item"/>
    <x v="0"/>
    <x v="32"/>
    <x v="32"/>
    <m/>
    <m/>
  </r>
  <r>
    <n v="1420"/>
    <x v="8"/>
    <s v="Revenue"/>
    <s v="Line Item"/>
    <x v="0"/>
    <x v="33"/>
    <x v="33"/>
    <m/>
    <m/>
  </r>
  <r>
    <n v="1421"/>
    <x v="8"/>
    <s v="Revenue"/>
    <s v="Line Item"/>
    <x v="0"/>
    <x v="34"/>
    <x v="34"/>
    <m/>
    <m/>
  </r>
  <r>
    <n v="1422"/>
    <x v="8"/>
    <s v="Revenue"/>
    <s v="Line Item"/>
    <x v="0"/>
    <x v="35"/>
    <x v="35"/>
    <m/>
    <m/>
  </r>
  <r>
    <n v="1423"/>
    <x v="8"/>
    <s v="Revenue"/>
    <s v="Line Item"/>
    <x v="0"/>
    <x v="36"/>
    <x v="36"/>
    <m/>
    <m/>
  </r>
  <r>
    <n v="1424"/>
    <x v="8"/>
    <s v="Revenue"/>
    <s v="Line Item"/>
    <x v="0"/>
    <x v="37"/>
    <x v="37"/>
    <m/>
    <m/>
  </r>
  <r>
    <n v="1425"/>
    <x v="8"/>
    <s v="Revenue"/>
    <s v="Line Item"/>
    <x v="0"/>
    <x v="38"/>
    <x v="38"/>
    <m/>
    <m/>
  </r>
  <r>
    <n v="1426"/>
    <x v="8"/>
    <s v="Revenue"/>
    <s v="Line Item"/>
    <x v="0"/>
    <x v="39"/>
    <x v="39"/>
    <m/>
    <m/>
  </r>
  <r>
    <n v="1427"/>
    <x v="8"/>
    <s v="Revenue"/>
    <s v="Line Item"/>
    <x v="0"/>
    <x v="40"/>
    <x v="40"/>
    <m/>
    <n v="375"/>
  </r>
  <r>
    <n v="1428"/>
    <x v="8"/>
    <s v="Revenue"/>
    <s v="Line Item"/>
    <x v="0"/>
    <x v="41"/>
    <x v="41"/>
    <m/>
    <m/>
  </r>
  <r>
    <n v="1429"/>
    <x v="8"/>
    <s v="Revenue"/>
    <s v="Total"/>
    <x v="0"/>
    <x v="42"/>
    <x v="42"/>
    <m/>
    <n v="78141"/>
  </r>
  <r>
    <n v="1430"/>
    <x v="8"/>
    <s v="Revenue"/>
    <s v="Line Item"/>
    <x v="0"/>
    <x v="43"/>
    <x v="43"/>
    <m/>
    <n v="31953"/>
  </r>
  <r>
    <n v="1431"/>
    <x v="8"/>
    <s v="Revenue"/>
    <s v="Line Item"/>
    <x v="0"/>
    <x v="44"/>
    <x v="44"/>
    <m/>
    <m/>
  </r>
  <r>
    <n v="1432"/>
    <x v="8"/>
    <s v="Revenue"/>
    <s v="Line Item"/>
    <x v="0"/>
    <x v="45"/>
    <x v="45"/>
    <m/>
    <m/>
  </r>
  <r>
    <n v="1433"/>
    <x v="8"/>
    <s v="Revenue"/>
    <s v="Line Item"/>
    <x v="0"/>
    <x v="46"/>
    <x v="46"/>
    <m/>
    <m/>
  </r>
  <r>
    <n v="1434"/>
    <x v="8"/>
    <s v="Revenue"/>
    <s v="Line Item"/>
    <x v="0"/>
    <x v="47"/>
    <x v="47"/>
    <m/>
    <m/>
  </r>
  <r>
    <n v="1435"/>
    <x v="8"/>
    <s v="Revenue"/>
    <s v="Line Item"/>
    <x v="0"/>
    <x v="48"/>
    <x v="48"/>
    <m/>
    <m/>
  </r>
  <r>
    <n v="1436"/>
    <x v="8"/>
    <s v="Revenue"/>
    <s v="Line Item"/>
    <x v="0"/>
    <x v="49"/>
    <x v="49"/>
    <m/>
    <n v="85500.41"/>
  </r>
  <r>
    <n v="1437"/>
    <x v="8"/>
    <s v="Revenue"/>
    <s v="Line Item"/>
    <x v="0"/>
    <x v="50"/>
    <x v="50"/>
    <m/>
    <m/>
  </r>
  <r>
    <n v="1438"/>
    <x v="8"/>
    <s v="Revenue"/>
    <s v="Line Item"/>
    <x v="0"/>
    <x v="51"/>
    <x v="51"/>
    <m/>
    <m/>
  </r>
  <r>
    <n v="1439"/>
    <x v="8"/>
    <s v="Revenue"/>
    <s v="Total"/>
    <x v="0"/>
    <x v="52"/>
    <x v="52"/>
    <m/>
    <n v="195719.41"/>
  </r>
  <r>
    <n v="1440"/>
    <x v="8"/>
    <s v="Salary Expense"/>
    <s v="Line Item"/>
    <x v="1"/>
    <x v="53"/>
    <x v="53"/>
    <n v="1.24"/>
    <n v="72648"/>
  </r>
  <r>
    <n v="1441"/>
    <x v="8"/>
    <s v="Salary Expense"/>
    <s v="Line Item"/>
    <x v="1"/>
    <x v="54"/>
    <x v="54"/>
    <m/>
    <m/>
  </r>
  <r>
    <n v="1442"/>
    <x v="8"/>
    <s v="Salary Expense"/>
    <s v="Line Item"/>
    <x v="1"/>
    <x v="55"/>
    <x v="55"/>
    <m/>
    <m/>
  </r>
  <r>
    <n v="1443"/>
    <x v="8"/>
    <s v="Salary Expense"/>
    <s v="Line Item"/>
    <x v="1"/>
    <x v="56"/>
    <x v="56"/>
    <m/>
    <m/>
  </r>
  <r>
    <n v="1444"/>
    <x v="8"/>
    <s v="Salary Expense"/>
    <s v="Line Item"/>
    <x v="2"/>
    <x v="57"/>
    <x v="57"/>
    <m/>
    <m/>
  </r>
  <r>
    <n v="1445"/>
    <x v="8"/>
    <s v="Salary Expense"/>
    <s v="Line Item"/>
    <x v="2"/>
    <x v="58"/>
    <x v="58"/>
    <m/>
    <m/>
  </r>
  <r>
    <n v="1446"/>
    <x v="8"/>
    <s v="Salary Expense"/>
    <s v="Line Item"/>
    <x v="2"/>
    <x v="59"/>
    <x v="59"/>
    <m/>
    <m/>
  </r>
  <r>
    <n v="1447"/>
    <x v="8"/>
    <s v="Salary Expense"/>
    <s v="Line Item"/>
    <x v="2"/>
    <x v="60"/>
    <x v="60"/>
    <m/>
    <m/>
  </r>
  <r>
    <n v="1448"/>
    <x v="8"/>
    <s v="Salary Expense"/>
    <s v="Line Item"/>
    <x v="2"/>
    <x v="61"/>
    <x v="61"/>
    <m/>
    <m/>
  </r>
  <r>
    <n v="1449"/>
    <x v="8"/>
    <s v="Salary Expense"/>
    <s v="Line Item"/>
    <x v="2"/>
    <x v="62"/>
    <x v="62"/>
    <m/>
    <m/>
  </r>
  <r>
    <n v="1450"/>
    <x v="8"/>
    <s v="Salary Expense"/>
    <s v="Line Item"/>
    <x v="2"/>
    <x v="63"/>
    <x v="63"/>
    <m/>
    <m/>
  </r>
  <r>
    <n v="1451"/>
    <x v="8"/>
    <s v="Salary Expense"/>
    <s v="Line Item"/>
    <x v="2"/>
    <x v="64"/>
    <x v="64"/>
    <m/>
    <m/>
  </r>
  <r>
    <n v="1452"/>
    <x v="8"/>
    <s v="Salary Expense"/>
    <s v="Line Item"/>
    <x v="2"/>
    <x v="65"/>
    <x v="65"/>
    <m/>
    <m/>
  </r>
  <r>
    <n v="1453"/>
    <x v="8"/>
    <s v="Salary Expense"/>
    <s v="Line Item"/>
    <x v="2"/>
    <x v="66"/>
    <x v="66"/>
    <m/>
    <m/>
  </r>
  <r>
    <n v="1454"/>
    <x v="8"/>
    <s v="Salary Expense"/>
    <s v="Line Item"/>
    <x v="2"/>
    <x v="67"/>
    <x v="67"/>
    <m/>
    <m/>
  </r>
  <r>
    <n v="1455"/>
    <x v="8"/>
    <s v="Salary Expense"/>
    <s v="Line Item"/>
    <x v="2"/>
    <x v="68"/>
    <x v="68"/>
    <m/>
    <m/>
  </r>
  <r>
    <n v="1456"/>
    <x v="8"/>
    <s v="Salary Expense"/>
    <s v="Line Item"/>
    <x v="2"/>
    <x v="69"/>
    <x v="69"/>
    <m/>
    <m/>
  </r>
  <r>
    <n v="1457"/>
    <x v="8"/>
    <s v="Salary Expense"/>
    <s v="Line Item"/>
    <x v="2"/>
    <x v="70"/>
    <x v="70"/>
    <m/>
    <m/>
  </r>
  <r>
    <n v="1458"/>
    <x v="8"/>
    <s v="Salary Expense"/>
    <s v="Line Item"/>
    <x v="2"/>
    <x v="71"/>
    <x v="71"/>
    <m/>
    <m/>
  </r>
  <r>
    <n v="1459"/>
    <x v="8"/>
    <s v="Salary Expense"/>
    <s v="Line Item"/>
    <x v="2"/>
    <x v="72"/>
    <x v="72"/>
    <m/>
    <m/>
  </r>
  <r>
    <n v="1460"/>
    <x v="8"/>
    <s v="Salary Expense"/>
    <s v="Line Item"/>
    <x v="2"/>
    <x v="73"/>
    <x v="73"/>
    <m/>
    <m/>
  </r>
  <r>
    <n v="1461"/>
    <x v="8"/>
    <s v="Salary Expense"/>
    <s v="Line Item"/>
    <x v="2"/>
    <x v="74"/>
    <x v="74"/>
    <m/>
    <m/>
  </r>
  <r>
    <n v="1462"/>
    <x v="8"/>
    <s v="Salary Expense"/>
    <s v="Line Item"/>
    <x v="2"/>
    <x v="75"/>
    <x v="75"/>
    <m/>
    <m/>
  </r>
  <r>
    <n v="1463"/>
    <x v="8"/>
    <s v="Salary Expense"/>
    <s v="Line Item"/>
    <x v="2"/>
    <x v="76"/>
    <x v="76"/>
    <m/>
    <m/>
  </r>
  <r>
    <n v="1464"/>
    <x v="8"/>
    <s v="Salary Expense"/>
    <s v="Line Item"/>
    <x v="2"/>
    <x v="77"/>
    <x v="77"/>
    <n v="1.5"/>
    <n v="73902"/>
  </r>
  <r>
    <n v="1465"/>
    <x v="8"/>
    <s v="Salary Expense"/>
    <s v="Line Item"/>
    <x v="2"/>
    <x v="78"/>
    <x v="78"/>
    <m/>
    <m/>
  </r>
  <r>
    <n v="1466"/>
    <x v="8"/>
    <s v="Salary Expense"/>
    <s v="Line Item"/>
    <x v="2"/>
    <x v="79"/>
    <x v="79"/>
    <m/>
    <m/>
  </r>
  <r>
    <n v="1467"/>
    <x v="8"/>
    <s v="Salary Expense"/>
    <s v="Line Item"/>
    <x v="2"/>
    <x v="80"/>
    <x v="80"/>
    <m/>
    <m/>
  </r>
  <r>
    <n v="1468"/>
    <x v="8"/>
    <s v="Salary Expense"/>
    <s v="Line Item"/>
    <x v="2"/>
    <x v="81"/>
    <x v="81"/>
    <m/>
    <m/>
  </r>
  <r>
    <n v="1469"/>
    <x v="8"/>
    <s v="Salary Expense"/>
    <s v="Line Item"/>
    <x v="2"/>
    <x v="82"/>
    <x v="82"/>
    <m/>
    <m/>
  </r>
  <r>
    <n v="1470"/>
    <x v="8"/>
    <s v="Salary Expense"/>
    <s v="Line Item"/>
    <x v="2"/>
    <x v="83"/>
    <x v="83"/>
    <m/>
    <m/>
  </r>
  <r>
    <n v="1471"/>
    <x v="8"/>
    <s v="Salary Expense"/>
    <s v="Line Item"/>
    <x v="2"/>
    <x v="84"/>
    <x v="84"/>
    <m/>
    <m/>
  </r>
  <r>
    <n v="1472"/>
    <x v="8"/>
    <s v="Salary Expense"/>
    <s v="Line Item"/>
    <x v="2"/>
    <x v="85"/>
    <x v="85"/>
    <m/>
    <m/>
  </r>
  <r>
    <n v="1473"/>
    <x v="8"/>
    <s v="Salary Expense"/>
    <s v="Line Item"/>
    <x v="2"/>
    <x v="86"/>
    <x v="86"/>
    <m/>
    <m/>
  </r>
  <r>
    <n v="1474"/>
    <x v="8"/>
    <s v="Salary Expense"/>
    <s v="Line Item"/>
    <x v="3"/>
    <x v="87"/>
    <x v="87"/>
    <m/>
    <m/>
  </r>
  <r>
    <n v="1475"/>
    <x v="8"/>
    <s v="Salary Expense"/>
    <s v="Line Item"/>
    <x v="3"/>
    <x v="88"/>
    <x v="88"/>
    <m/>
    <m/>
  </r>
  <r>
    <n v="1476"/>
    <x v="8"/>
    <s v="Salary Expense"/>
    <s v="Line Item"/>
    <x v="3"/>
    <x v="89"/>
    <x v="89"/>
    <m/>
    <m/>
  </r>
  <r>
    <n v="1477"/>
    <x v="8"/>
    <s v="Salary Expense"/>
    <s v="Line Item"/>
    <x v="0"/>
    <x v="90"/>
    <x v="90"/>
    <s v="XXXXXX"/>
    <m/>
  </r>
  <r>
    <n v="1478"/>
    <x v="8"/>
    <s v="Salary Expense"/>
    <s v="Total"/>
    <x v="0"/>
    <x v="91"/>
    <x v="91"/>
    <n v="2.74"/>
    <n v="146550"/>
  </r>
  <r>
    <n v="1479"/>
    <x v="8"/>
    <s v="Expense"/>
    <s v="Total"/>
    <x v="0"/>
    <x v="92"/>
    <x v="92"/>
    <m/>
    <n v="146550"/>
  </r>
  <r>
    <n v="1480"/>
    <x v="8"/>
    <s v="Expense"/>
    <s v="Line Item"/>
    <x v="0"/>
    <x v="93"/>
    <x v="93"/>
    <m/>
    <m/>
  </r>
  <r>
    <n v="1481"/>
    <x v="8"/>
    <s v="Expense"/>
    <s v="Line Item"/>
    <x v="0"/>
    <x v="94"/>
    <x v="94"/>
    <m/>
    <m/>
  </r>
  <r>
    <n v="1482"/>
    <x v="8"/>
    <s v="Expense"/>
    <s v="Line Item"/>
    <x v="0"/>
    <x v="95"/>
    <x v="95"/>
    <m/>
    <m/>
  </r>
  <r>
    <n v="1483"/>
    <x v="8"/>
    <s v="Expense"/>
    <s v="Line Item"/>
    <x v="0"/>
    <x v="96"/>
    <x v="96"/>
    <m/>
    <m/>
  </r>
  <r>
    <n v="1484"/>
    <x v="8"/>
    <s v="Expense"/>
    <s v="Total"/>
    <x v="0"/>
    <x v="97"/>
    <x v="97"/>
    <m/>
    <n v="0"/>
  </r>
  <r>
    <n v="1485"/>
    <x v="8"/>
    <s v="Expense"/>
    <s v="Line Item"/>
    <x v="0"/>
    <x v="98"/>
    <x v="98"/>
    <m/>
    <m/>
  </r>
  <r>
    <n v="1486"/>
    <x v="8"/>
    <s v="Expense"/>
    <s v="Total"/>
    <x v="0"/>
    <x v="99"/>
    <x v="99"/>
    <m/>
    <n v="146550"/>
  </r>
  <r>
    <n v="1487"/>
    <x v="8"/>
    <s v="Expense"/>
    <s v="Line Item"/>
    <x v="0"/>
    <x v="100"/>
    <x v="100"/>
    <m/>
    <n v="13074"/>
  </r>
  <r>
    <n v="1488"/>
    <x v="8"/>
    <s v="Expense"/>
    <s v="Line Item"/>
    <x v="0"/>
    <x v="101"/>
    <x v="101"/>
    <m/>
    <n v="17973"/>
  </r>
  <r>
    <n v="1489"/>
    <x v="8"/>
    <s v="Expense"/>
    <s v="Line Item"/>
    <x v="0"/>
    <x v="102"/>
    <x v="102"/>
    <m/>
    <n v="3799"/>
  </r>
  <r>
    <n v="1490"/>
    <x v="8"/>
    <s v="Expense"/>
    <s v="Total"/>
    <x v="0"/>
    <x v="103"/>
    <x v="103"/>
    <m/>
    <n v="181396"/>
  </r>
  <r>
    <n v="1491"/>
    <x v="8"/>
    <s v="Expense"/>
    <s v="Line Item"/>
    <x v="0"/>
    <x v="104"/>
    <x v="104"/>
    <m/>
    <m/>
  </r>
  <r>
    <n v="1492"/>
    <x v="8"/>
    <s v="Expense"/>
    <s v="Line Item"/>
    <x v="0"/>
    <x v="105"/>
    <x v="105"/>
    <m/>
    <n v="4631"/>
  </r>
  <r>
    <n v="1493"/>
    <x v="8"/>
    <s v="Expense"/>
    <s v="Line Item"/>
    <x v="0"/>
    <x v="106"/>
    <x v="106"/>
    <m/>
    <n v="11772"/>
  </r>
  <r>
    <n v="1494"/>
    <x v="8"/>
    <s v="Expense"/>
    <s v="Line Item"/>
    <x v="0"/>
    <x v="107"/>
    <x v="107"/>
    <m/>
    <n v="2203"/>
  </r>
  <r>
    <n v="1495"/>
    <x v="8"/>
    <s v="Expense"/>
    <s v="Total"/>
    <x v="0"/>
    <x v="108"/>
    <x v="108"/>
    <m/>
    <n v="18606"/>
  </r>
  <r>
    <n v="1496"/>
    <x v="8"/>
    <s v="Expense"/>
    <s v="Line Item"/>
    <x v="0"/>
    <x v="109"/>
    <x v="109"/>
    <m/>
    <m/>
  </r>
  <r>
    <n v="1497"/>
    <x v="8"/>
    <s v="Expense"/>
    <s v="Line Item"/>
    <x v="0"/>
    <x v="110"/>
    <x v="110"/>
    <m/>
    <m/>
  </r>
  <r>
    <n v="1498"/>
    <x v="8"/>
    <s v="Expense"/>
    <s v="Line Item"/>
    <x v="0"/>
    <x v="111"/>
    <x v="111"/>
    <m/>
    <m/>
  </r>
  <r>
    <n v="1499"/>
    <x v="8"/>
    <s v="Expense"/>
    <s v="Line Item"/>
    <x v="0"/>
    <x v="112"/>
    <x v="112"/>
    <m/>
    <m/>
  </r>
  <r>
    <n v="1500"/>
    <x v="8"/>
    <s v="Expense"/>
    <s v="Line Item"/>
    <x v="0"/>
    <x v="113"/>
    <x v="113"/>
    <m/>
    <n v="420"/>
  </r>
  <r>
    <n v="1501"/>
    <x v="8"/>
    <s v="Expense"/>
    <s v="Line Item"/>
    <x v="0"/>
    <x v="114"/>
    <x v="114"/>
    <m/>
    <n v="1493"/>
  </r>
  <r>
    <n v="1502"/>
    <x v="8"/>
    <s v="Expense"/>
    <s v="Line Item"/>
    <x v="0"/>
    <x v="115"/>
    <x v="115"/>
    <m/>
    <m/>
  </r>
  <r>
    <n v="1503"/>
    <x v="8"/>
    <s v="Expense"/>
    <s v="Line Item"/>
    <x v="0"/>
    <x v="116"/>
    <x v="116"/>
    <m/>
    <m/>
  </r>
  <r>
    <n v="1504"/>
    <x v="8"/>
    <s v="Expense"/>
    <s v="Line Item"/>
    <x v="0"/>
    <x v="117"/>
    <x v="117"/>
    <m/>
    <m/>
  </r>
  <r>
    <n v="1505"/>
    <x v="8"/>
    <s v="Expense"/>
    <s v="Line Item"/>
    <x v="0"/>
    <x v="118"/>
    <x v="118"/>
    <m/>
    <m/>
  </r>
  <r>
    <n v="1506"/>
    <x v="8"/>
    <s v="Expense"/>
    <s v="Line Item"/>
    <x v="0"/>
    <x v="119"/>
    <x v="119"/>
    <m/>
    <m/>
  </r>
  <r>
    <n v="1507"/>
    <x v="8"/>
    <s v="Expense"/>
    <s v="Line Item"/>
    <x v="0"/>
    <x v="120"/>
    <x v="120"/>
    <m/>
    <m/>
  </r>
  <r>
    <n v="1508"/>
    <x v="8"/>
    <s v="Expense"/>
    <s v="Line Item"/>
    <x v="0"/>
    <x v="121"/>
    <x v="121"/>
    <m/>
    <m/>
  </r>
  <r>
    <n v="1509"/>
    <x v="8"/>
    <s v="Expense"/>
    <s v="Line Item"/>
    <x v="0"/>
    <x v="122"/>
    <x v="122"/>
    <m/>
    <m/>
  </r>
  <r>
    <n v="1510"/>
    <x v="8"/>
    <s v="Expense"/>
    <s v="Line Item"/>
    <x v="0"/>
    <x v="123"/>
    <x v="123"/>
    <m/>
    <m/>
  </r>
  <r>
    <n v="1511"/>
    <x v="8"/>
    <s v="Expense"/>
    <s v="Line Item"/>
    <x v="0"/>
    <x v="124"/>
    <x v="124"/>
    <m/>
    <n v="856"/>
  </r>
  <r>
    <n v="1512"/>
    <x v="8"/>
    <s v="Expense"/>
    <s v="Line Item"/>
    <x v="0"/>
    <x v="125"/>
    <x v="125"/>
    <m/>
    <m/>
  </r>
  <r>
    <n v="1513"/>
    <x v="8"/>
    <s v="Expense"/>
    <s v="Line Item"/>
    <x v="0"/>
    <x v="126"/>
    <x v="126"/>
    <m/>
    <m/>
  </r>
  <r>
    <n v="1514"/>
    <x v="8"/>
    <s v="Expense"/>
    <s v="Total"/>
    <x v="0"/>
    <x v="127"/>
    <x v="127"/>
    <m/>
    <n v="2769"/>
  </r>
  <r>
    <n v="1515"/>
    <x v="8"/>
    <s v="Expense"/>
    <s v="Line Item"/>
    <x v="0"/>
    <x v="128"/>
    <x v="128"/>
    <m/>
    <n v="8620"/>
  </r>
  <r>
    <n v="1516"/>
    <x v="8"/>
    <s v="Expense"/>
    <s v="Line Item"/>
    <x v="0"/>
    <x v="129"/>
    <x v="129"/>
    <m/>
    <m/>
  </r>
  <r>
    <n v="1517"/>
    <x v="8"/>
    <s v="Expense"/>
    <s v="Line Item"/>
    <x v="0"/>
    <x v="130"/>
    <x v="130"/>
    <m/>
    <m/>
  </r>
  <r>
    <n v="1518"/>
    <x v="8"/>
    <s v="Expense"/>
    <s v="Line Item"/>
    <x v="0"/>
    <x v="131"/>
    <x v="131"/>
    <m/>
    <m/>
  </r>
  <r>
    <n v="1519"/>
    <x v="8"/>
    <s v="Expense"/>
    <s v="Line Item"/>
    <x v="0"/>
    <x v="132"/>
    <x v="132"/>
    <m/>
    <m/>
  </r>
  <r>
    <n v="1520"/>
    <x v="8"/>
    <s v="Expense"/>
    <s v="Line Item"/>
    <x v="0"/>
    <x v="133"/>
    <x v="133"/>
    <m/>
    <m/>
  </r>
  <r>
    <n v="1521"/>
    <x v="8"/>
    <s v="Expense"/>
    <s v="Total"/>
    <x v="0"/>
    <x v="134"/>
    <x v="134"/>
    <m/>
    <n v="8620"/>
  </r>
  <r>
    <n v="1522"/>
    <x v="8"/>
    <s v="Expense"/>
    <s v="Line Item"/>
    <x v="0"/>
    <x v="135"/>
    <x v="135"/>
    <m/>
    <n v="37710.64131810976"/>
  </r>
  <r>
    <n v="1523"/>
    <x v="8"/>
    <s v="Expense"/>
    <s v="Total"/>
    <x v="0"/>
    <x v="136"/>
    <x v="136"/>
    <m/>
    <n v="249101.64131810976"/>
  </r>
  <r>
    <n v="1524"/>
    <x v="8"/>
    <s v="Expense"/>
    <s v="Line Item"/>
    <x v="0"/>
    <x v="137"/>
    <x v="137"/>
    <m/>
    <m/>
  </r>
  <r>
    <n v="1525"/>
    <x v="8"/>
    <s v="Expense"/>
    <s v="Line Item"/>
    <x v="0"/>
    <x v="138"/>
    <x v="138"/>
    <m/>
    <m/>
  </r>
  <r>
    <n v="1526"/>
    <x v="8"/>
    <s v="Expense"/>
    <s v="Total"/>
    <x v="0"/>
    <x v="139"/>
    <x v="139"/>
    <m/>
    <n v="249101.64131810976"/>
  </r>
  <r>
    <n v="1527"/>
    <x v="8"/>
    <s v="Expense"/>
    <s v="Total"/>
    <x v="0"/>
    <x v="140"/>
    <x v="140"/>
    <m/>
    <n v="195719.41"/>
  </r>
  <r>
    <n v="1528"/>
    <x v="8"/>
    <s v="Expense"/>
    <s v="Line Item"/>
    <x v="0"/>
    <x v="141"/>
    <x v="141"/>
    <m/>
    <n v="-53382.231318109756"/>
  </r>
  <r>
    <n v="1529"/>
    <x v="8"/>
    <s v="Non-Reimbursable"/>
    <s v="Line Item"/>
    <x v="0"/>
    <x v="142"/>
    <x v="142"/>
    <m/>
    <m/>
  </r>
  <r>
    <n v="1530"/>
    <x v="8"/>
    <s v="Non-Reimbursable"/>
    <s v="Line Item"/>
    <x v="0"/>
    <x v="143"/>
    <x v="143"/>
    <m/>
    <m/>
  </r>
  <r>
    <n v="1531"/>
    <x v="8"/>
    <s v="Non-Reimbursable"/>
    <s v="Line Item"/>
    <x v="0"/>
    <x v="144"/>
    <x v="144"/>
    <m/>
    <m/>
  </r>
  <r>
    <n v="1532"/>
    <x v="8"/>
    <s v="Non-Reimbursable"/>
    <s v="Line Item"/>
    <x v="0"/>
    <x v="145"/>
    <x v="145"/>
    <m/>
    <m/>
  </r>
  <r>
    <n v="1533"/>
    <x v="8"/>
    <s v="Non-Reimbursable"/>
    <s v="Line Item"/>
    <x v="0"/>
    <x v="146"/>
    <x v="146"/>
    <m/>
    <m/>
  </r>
  <r>
    <n v="1534"/>
    <x v="8"/>
    <s v="Non-Reimbursable"/>
    <s v="Line Item"/>
    <x v="0"/>
    <x v="147"/>
    <x v="147"/>
    <m/>
    <m/>
  </r>
  <r>
    <n v="1535"/>
    <x v="8"/>
    <s v="Non-Reimbursable"/>
    <s v="Line Item"/>
    <x v="0"/>
    <x v="148"/>
    <x v="148"/>
    <m/>
    <m/>
  </r>
  <r>
    <n v="1536"/>
    <x v="8"/>
    <s v="Non-Reimbursable"/>
    <s v="Total"/>
    <x v="0"/>
    <x v="149"/>
    <x v="149"/>
    <m/>
    <n v="0"/>
  </r>
  <r>
    <n v="1537"/>
    <x v="8"/>
    <s v="Non-Reimbursable"/>
    <s v="Total"/>
    <x v="0"/>
    <x v="150"/>
    <x v="150"/>
    <m/>
    <n v="0"/>
  </r>
  <r>
    <n v="1538"/>
    <x v="8"/>
    <s v="Non-Reimbursable"/>
    <s v="Line Item"/>
    <x v="0"/>
    <x v="151"/>
    <x v="151"/>
    <m/>
    <n v="117578.41"/>
  </r>
  <r>
    <n v="1539"/>
    <x v="8"/>
    <s v="Non-Reimbursable"/>
    <s v="Line Item"/>
    <x v="0"/>
    <x v="152"/>
    <x v="152"/>
    <m/>
    <m/>
  </r>
  <r>
    <n v="1540"/>
    <x v="8"/>
    <s v="Non-Reimbursable"/>
    <s v="Line Item"/>
    <x v="0"/>
    <x v="153"/>
    <x v="153"/>
    <m/>
    <n v="-117578.41"/>
  </r>
  <r>
    <n v="1541"/>
    <x v="9"/>
    <s v="Revenue"/>
    <s v="Line Item"/>
    <x v="0"/>
    <x v="0"/>
    <x v="0"/>
    <m/>
    <m/>
  </r>
  <r>
    <n v="1542"/>
    <x v="9"/>
    <s v="Revenue"/>
    <s v="Line Item"/>
    <x v="0"/>
    <x v="1"/>
    <x v="1"/>
    <m/>
    <m/>
  </r>
  <r>
    <n v="1543"/>
    <x v="9"/>
    <s v="Revenue"/>
    <s v="Line Item"/>
    <x v="0"/>
    <x v="2"/>
    <x v="2"/>
    <m/>
    <m/>
  </r>
  <r>
    <n v="1544"/>
    <x v="9"/>
    <s v="Revenue"/>
    <s v="Total"/>
    <x v="0"/>
    <x v="3"/>
    <x v="3"/>
    <m/>
    <n v="0"/>
  </r>
  <r>
    <n v="1545"/>
    <x v="9"/>
    <s v="Revenue"/>
    <s v="Line Item"/>
    <x v="0"/>
    <x v="4"/>
    <x v="4"/>
    <m/>
    <m/>
  </r>
  <r>
    <n v="1546"/>
    <x v="9"/>
    <s v="Revenue"/>
    <s v="Line Item"/>
    <x v="0"/>
    <x v="5"/>
    <x v="5"/>
    <m/>
    <m/>
  </r>
  <r>
    <n v="1547"/>
    <x v="9"/>
    <s v="Revenue"/>
    <s v="Total"/>
    <x v="0"/>
    <x v="6"/>
    <x v="6"/>
    <m/>
    <n v="0"/>
  </r>
  <r>
    <n v="1548"/>
    <x v="9"/>
    <s v="Revenue"/>
    <s v="Line Item"/>
    <x v="0"/>
    <x v="7"/>
    <x v="7"/>
    <m/>
    <m/>
  </r>
  <r>
    <n v="1549"/>
    <x v="9"/>
    <s v="Revenue"/>
    <s v="Line Item"/>
    <x v="0"/>
    <x v="8"/>
    <x v="8"/>
    <m/>
    <m/>
  </r>
  <r>
    <n v="1550"/>
    <x v="9"/>
    <s v="Revenue"/>
    <s v="Line Item"/>
    <x v="0"/>
    <x v="9"/>
    <x v="9"/>
    <m/>
    <m/>
  </r>
  <r>
    <n v="1551"/>
    <x v="9"/>
    <s v="Revenue"/>
    <s v="Line Item"/>
    <x v="0"/>
    <x v="10"/>
    <x v="10"/>
    <m/>
    <n v="63597"/>
  </r>
  <r>
    <n v="1552"/>
    <x v="9"/>
    <s v="Revenue"/>
    <s v="Line Item"/>
    <x v="0"/>
    <x v="11"/>
    <x v="11"/>
    <m/>
    <m/>
  </r>
  <r>
    <n v="1553"/>
    <x v="9"/>
    <s v="Revenue"/>
    <s v="Line Item"/>
    <x v="0"/>
    <x v="12"/>
    <x v="12"/>
    <m/>
    <m/>
  </r>
  <r>
    <n v="1554"/>
    <x v="9"/>
    <s v="Revenue"/>
    <s v="Line Item"/>
    <x v="0"/>
    <x v="13"/>
    <x v="13"/>
    <m/>
    <m/>
  </r>
  <r>
    <n v="1555"/>
    <x v="9"/>
    <s v="Revenue"/>
    <s v="Line Item"/>
    <x v="0"/>
    <x v="14"/>
    <x v="14"/>
    <m/>
    <m/>
  </r>
  <r>
    <n v="1556"/>
    <x v="9"/>
    <s v="Revenue"/>
    <s v="Line Item"/>
    <x v="0"/>
    <x v="15"/>
    <x v="15"/>
    <m/>
    <m/>
  </r>
  <r>
    <n v="1557"/>
    <x v="9"/>
    <s v="Revenue"/>
    <s v="Line Item"/>
    <x v="0"/>
    <x v="16"/>
    <x v="16"/>
    <m/>
    <m/>
  </r>
  <r>
    <n v="1558"/>
    <x v="9"/>
    <s v="Revenue"/>
    <s v="Line Item"/>
    <x v="0"/>
    <x v="17"/>
    <x v="17"/>
    <m/>
    <m/>
  </r>
  <r>
    <n v="1559"/>
    <x v="9"/>
    <s v="Revenue"/>
    <s v="Line Item"/>
    <x v="0"/>
    <x v="18"/>
    <x v="18"/>
    <m/>
    <m/>
  </r>
  <r>
    <n v="1560"/>
    <x v="9"/>
    <s v="Revenue"/>
    <s v="Line Item"/>
    <x v="0"/>
    <x v="19"/>
    <x v="19"/>
    <m/>
    <m/>
  </r>
  <r>
    <n v="1561"/>
    <x v="9"/>
    <s v="Revenue"/>
    <s v="Line Item"/>
    <x v="0"/>
    <x v="20"/>
    <x v="20"/>
    <m/>
    <m/>
  </r>
  <r>
    <n v="1562"/>
    <x v="9"/>
    <s v="Revenue"/>
    <s v="Line Item"/>
    <x v="0"/>
    <x v="21"/>
    <x v="21"/>
    <m/>
    <m/>
  </r>
  <r>
    <n v="1563"/>
    <x v="9"/>
    <s v="Revenue"/>
    <s v="Line Item"/>
    <x v="0"/>
    <x v="22"/>
    <x v="22"/>
    <m/>
    <m/>
  </r>
  <r>
    <n v="1564"/>
    <x v="9"/>
    <s v="Revenue"/>
    <s v="Line Item"/>
    <x v="0"/>
    <x v="23"/>
    <x v="23"/>
    <m/>
    <m/>
  </r>
  <r>
    <n v="1565"/>
    <x v="9"/>
    <s v="Revenue"/>
    <s v="Line Item"/>
    <x v="0"/>
    <x v="24"/>
    <x v="24"/>
    <m/>
    <m/>
  </r>
  <r>
    <n v="1566"/>
    <x v="9"/>
    <s v="Revenue"/>
    <s v="Line Item"/>
    <x v="0"/>
    <x v="25"/>
    <x v="25"/>
    <m/>
    <m/>
  </r>
  <r>
    <n v="1567"/>
    <x v="9"/>
    <s v="Revenue"/>
    <s v="Line Item"/>
    <x v="0"/>
    <x v="26"/>
    <x v="26"/>
    <m/>
    <m/>
  </r>
  <r>
    <n v="1568"/>
    <x v="9"/>
    <s v="Revenue"/>
    <s v="Line Item"/>
    <x v="0"/>
    <x v="27"/>
    <x v="27"/>
    <m/>
    <m/>
  </r>
  <r>
    <n v="1569"/>
    <x v="9"/>
    <s v="Revenue"/>
    <s v="Line Item"/>
    <x v="0"/>
    <x v="28"/>
    <x v="28"/>
    <m/>
    <m/>
  </r>
  <r>
    <n v="1570"/>
    <x v="9"/>
    <s v="Revenue"/>
    <s v="Line Item"/>
    <x v="0"/>
    <x v="29"/>
    <x v="29"/>
    <m/>
    <m/>
  </r>
  <r>
    <n v="1571"/>
    <x v="9"/>
    <s v="Revenue"/>
    <s v="Line Item"/>
    <x v="0"/>
    <x v="30"/>
    <x v="30"/>
    <m/>
    <m/>
  </r>
  <r>
    <n v="1572"/>
    <x v="9"/>
    <s v="Revenue"/>
    <s v="Line Item"/>
    <x v="0"/>
    <x v="31"/>
    <x v="31"/>
    <m/>
    <m/>
  </r>
  <r>
    <n v="1573"/>
    <x v="9"/>
    <s v="Revenue"/>
    <s v="Line Item"/>
    <x v="0"/>
    <x v="32"/>
    <x v="32"/>
    <m/>
    <m/>
  </r>
  <r>
    <n v="1574"/>
    <x v="9"/>
    <s v="Revenue"/>
    <s v="Line Item"/>
    <x v="0"/>
    <x v="33"/>
    <x v="33"/>
    <m/>
    <m/>
  </r>
  <r>
    <n v="1575"/>
    <x v="9"/>
    <s v="Revenue"/>
    <s v="Line Item"/>
    <x v="0"/>
    <x v="34"/>
    <x v="34"/>
    <m/>
    <m/>
  </r>
  <r>
    <n v="1576"/>
    <x v="9"/>
    <s v="Revenue"/>
    <s v="Line Item"/>
    <x v="0"/>
    <x v="35"/>
    <x v="35"/>
    <m/>
    <m/>
  </r>
  <r>
    <n v="1577"/>
    <x v="9"/>
    <s v="Revenue"/>
    <s v="Line Item"/>
    <x v="0"/>
    <x v="36"/>
    <x v="36"/>
    <m/>
    <m/>
  </r>
  <r>
    <n v="1578"/>
    <x v="9"/>
    <s v="Revenue"/>
    <s v="Line Item"/>
    <x v="0"/>
    <x v="37"/>
    <x v="37"/>
    <m/>
    <m/>
  </r>
  <r>
    <n v="1579"/>
    <x v="9"/>
    <s v="Revenue"/>
    <s v="Line Item"/>
    <x v="0"/>
    <x v="38"/>
    <x v="38"/>
    <m/>
    <m/>
  </r>
  <r>
    <n v="1580"/>
    <x v="9"/>
    <s v="Revenue"/>
    <s v="Line Item"/>
    <x v="0"/>
    <x v="39"/>
    <x v="39"/>
    <m/>
    <m/>
  </r>
  <r>
    <n v="1581"/>
    <x v="9"/>
    <s v="Revenue"/>
    <s v="Line Item"/>
    <x v="0"/>
    <x v="40"/>
    <x v="40"/>
    <m/>
    <m/>
  </r>
  <r>
    <n v="1582"/>
    <x v="9"/>
    <s v="Revenue"/>
    <s v="Line Item"/>
    <x v="0"/>
    <x v="41"/>
    <x v="41"/>
    <m/>
    <m/>
  </r>
  <r>
    <n v="1583"/>
    <x v="9"/>
    <s v="Revenue"/>
    <s v="Total"/>
    <x v="0"/>
    <x v="42"/>
    <x v="42"/>
    <m/>
    <n v="63597"/>
  </r>
  <r>
    <n v="1584"/>
    <x v="9"/>
    <s v="Revenue"/>
    <s v="Line Item"/>
    <x v="0"/>
    <x v="43"/>
    <x v="43"/>
    <m/>
    <m/>
  </r>
  <r>
    <n v="1585"/>
    <x v="9"/>
    <s v="Revenue"/>
    <s v="Line Item"/>
    <x v="0"/>
    <x v="44"/>
    <x v="44"/>
    <m/>
    <m/>
  </r>
  <r>
    <n v="1586"/>
    <x v="9"/>
    <s v="Revenue"/>
    <s v="Line Item"/>
    <x v="0"/>
    <x v="45"/>
    <x v="45"/>
    <m/>
    <m/>
  </r>
  <r>
    <n v="1587"/>
    <x v="9"/>
    <s v="Revenue"/>
    <s v="Line Item"/>
    <x v="0"/>
    <x v="46"/>
    <x v="46"/>
    <m/>
    <m/>
  </r>
  <r>
    <n v="1588"/>
    <x v="9"/>
    <s v="Revenue"/>
    <s v="Line Item"/>
    <x v="0"/>
    <x v="47"/>
    <x v="47"/>
    <m/>
    <m/>
  </r>
  <r>
    <n v="1589"/>
    <x v="9"/>
    <s v="Revenue"/>
    <s v="Line Item"/>
    <x v="0"/>
    <x v="48"/>
    <x v="48"/>
    <m/>
    <m/>
  </r>
  <r>
    <n v="1590"/>
    <x v="9"/>
    <s v="Revenue"/>
    <s v="Line Item"/>
    <x v="0"/>
    <x v="49"/>
    <x v="49"/>
    <m/>
    <m/>
  </r>
  <r>
    <n v="1591"/>
    <x v="9"/>
    <s v="Revenue"/>
    <s v="Line Item"/>
    <x v="0"/>
    <x v="50"/>
    <x v="50"/>
    <m/>
    <m/>
  </r>
  <r>
    <n v="1592"/>
    <x v="9"/>
    <s v="Revenue"/>
    <s v="Line Item"/>
    <x v="0"/>
    <x v="51"/>
    <x v="51"/>
    <m/>
    <n v="163"/>
  </r>
  <r>
    <n v="1593"/>
    <x v="9"/>
    <s v="Revenue"/>
    <s v="Total"/>
    <x v="0"/>
    <x v="52"/>
    <x v="52"/>
    <m/>
    <n v="63760"/>
  </r>
  <r>
    <n v="1594"/>
    <x v="9"/>
    <s v="Salary Expense"/>
    <s v="Line Item"/>
    <x v="1"/>
    <x v="53"/>
    <x v="53"/>
    <n v="0.04"/>
    <n v="2429"/>
  </r>
  <r>
    <n v="1595"/>
    <x v="9"/>
    <s v="Salary Expense"/>
    <s v="Line Item"/>
    <x v="1"/>
    <x v="54"/>
    <x v="54"/>
    <m/>
    <m/>
  </r>
  <r>
    <n v="1596"/>
    <x v="9"/>
    <s v="Salary Expense"/>
    <s v="Line Item"/>
    <x v="1"/>
    <x v="55"/>
    <x v="55"/>
    <m/>
    <m/>
  </r>
  <r>
    <n v="1597"/>
    <x v="9"/>
    <s v="Salary Expense"/>
    <s v="Line Item"/>
    <x v="1"/>
    <x v="56"/>
    <x v="56"/>
    <m/>
    <m/>
  </r>
  <r>
    <n v="1598"/>
    <x v="9"/>
    <s v="Salary Expense"/>
    <s v="Line Item"/>
    <x v="2"/>
    <x v="57"/>
    <x v="57"/>
    <m/>
    <m/>
  </r>
  <r>
    <n v="1599"/>
    <x v="9"/>
    <s v="Salary Expense"/>
    <s v="Line Item"/>
    <x v="2"/>
    <x v="58"/>
    <x v="58"/>
    <m/>
    <m/>
  </r>
  <r>
    <n v="1600"/>
    <x v="9"/>
    <s v="Salary Expense"/>
    <s v="Line Item"/>
    <x v="2"/>
    <x v="59"/>
    <x v="59"/>
    <m/>
    <m/>
  </r>
  <r>
    <n v="1601"/>
    <x v="9"/>
    <s v="Salary Expense"/>
    <s v="Line Item"/>
    <x v="2"/>
    <x v="60"/>
    <x v="60"/>
    <m/>
    <m/>
  </r>
  <r>
    <n v="1602"/>
    <x v="9"/>
    <s v="Salary Expense"/>
    <s v="Line Item"/>
    <x v="2"/>
    <x v="61"/>
    <x v="61"/>
    <m/>
    <m/>
  </r>
  <r>
    <n v="1603"/>
    <x v="9"/>
    <s v="Salary Expense"/>
    <s v="Line Item"/>
    <x v="2"/>
    <x v="62"/>
    <x v="62"/>
    <m/>
    <m/>
  </r>
  <r>
    <n v="1604"/>
    <x v="9"/>
    <s v="Salary Expense"/>
    <s v="Line Item"/>
    <x v="2"/>
    <x v="63"/>
    <x v="63"/>
    <m/>
    <m/>
  </r>
  <r>
    <n v="1605"/>
    <x v="9"/>
    <s v="Salary Expense"/>
    <s v="Line Item"/>
    <x v="2"/>
    <x v="64"/>
    <x v="64"/>
    <m/>
    <m/>
  </r>
  <r>
    <n v="1606"/>
    <x v="9"/>
    <s v="Salary Expense"/>
    <s v="Line Item"/>
    <x v="2"/>
    <x v="65"/>
    <x v="65"/>
    <m/>
    <m/>
  </r>
  <r>
    <n v="1607"/>
    <x v="9"/>
    <s v="Salary Expense"/>
    <s v="Line Item"/>
    <x v="2"/>
    <x v="66"/>
    <x v="66"/>
    <m/>
    <m/>
  </r>
  <r>
    <n v="1608"/>
    <x v="9"/>
    <s v="Salary Expense"/>
    <s v="Line Item"/>
    <x v="2"/>
    <x v="67"/>
    <x v="67"/>
    <m/>
    <m/>
  </r>
  <r>
    <n v="1609"/>
    <x v="9"/>
    <s v="Salary Expense"/>
    <s v="Line Item"/>
    <x v="2"/>
    <x v="68"/>
    <x v="68"/>
    <m/>
    <m/>
  </r>
  <r>
    <n v="1610"/>
    <x v="9"/>
    <s v="Salary Expense"/>
    <s v="Line Item"/>
    <x v="2"/>
    <x v="69"/>
    <x v="69"/>
    <m/>
    <m/>
  </r>
  <r>
    <n v="1611"/>
    <x v="9"/>
    <s v="Salary Expense"/>
    <s v="Line Item"/>
    <x v="2"/>
    <x v="70"/>
    <x v="70"/>
    <m/>
    <m/>
  </r>
  <r>
    <n v="1612"/>
    <x v="9"/>
    <s v="Salary Expense"/>
    <s v="Line Item"/>
    <x v="2"/>
    <x v="71"/>
    <x v="71"/>
    <m/>
    <m/>
  </r>
  <r>
    <n v="1613"/>
    <x v="9"/>
    <s v="Salary Expense"/>
    <s v="Line Item"/>
    <x v="2"/>
    <x v="72"/>
    <x v="72"/>
    <m/>
    <m/>
  </r>
  <r>
    <n v="1614"/>
    <x v="9"/>
    <s v="Salary Expense"/>
    <s v="Line Item"/>
    <x v="2"/>
    <x v="73"/>
    <x v="73"/>
    <m/>
    <m/>
  </r>
  <r>
    <n v="1615"/>
    <x v="9"/>
    <s v="Salary Expense"/>
    <s v="Line Item"/>
    <x v="2"/>
    <x v="74"/>
    <x v="74"/>
    <m/>
    <m/>
  </r>
  <r>
    <n v="1616"/>
    <x v="9"/>
    <s v="Salary Expense"/>
    <s v="Line Item"/>
    <x v="2"/>
    <x v="75"/>
    <x v="75"/>
    <m/>
    <m/>
  </r>
  <r>
    <n v="1617"/>
    <x v="9"/>
    <s v="Salary Expense"/>
    <s v="Line Item"/>
    <x v="2"/>
    <x v="76"/>
    <x v="76"/>
    <m/>
    <m/>
  </r>
  <r>
    <n v="1618"/>
    <x v="9"/>
    <s v="Salary Expense"/>
    <s v="Line Item"/>
    <x v="2"/>
    <x v="77"/>
    <x v="77"/>
    <m/>
    <m/>
  </r>
  <r>
    <n v="1619"/>
    <x v="9"/>
    <s v="Salary Expense"/>
    <s v="Line Item"/>
    <x v="2"/>
    <x v="78"/>
    <x v="78"/>
    <m/>
    <m/>
  </r>
  <r>
    <n v="1620"/>
    <x v="9"/>
    <s v="Salary Expense"/>
    <s v="Line Item"/>
    <x v="2"/>
    <x v="79"/>
    <x v="79"/>
    <m/>
    <m/>
  </r>
  <r>
    <n v="1621"/>
    <x v="9"/>
    <s v="Salary Expense"/>
    <s v="Line Item"/>
    <x v="2"/>
    <x v="80"/>
    <x v="80"/>
    <m/>
    <m/>
  </r>
  <r>
    <n v="1622"/>
    <x v="9"/>
    <s v="Salary Expense"/>
    <s v="Line Item"/>
    <x v="2"/>
    <x v="81"/>
    <x v="81"/>
    <m/>
    <m/>
  </r>
  <r>
    <n v="1623"/>
    <x v="9"/>
    <s v="Salary Expense"/>
    <s v="Line Item"/>
    <x v="2"/>
    <x v="82"/>
    <x v="82"/>
    <m/>
    <m/>
  </r>
  <r>
    <n v="1624"/>
    <x v="9"/>
    <s v="Salary Expense"/>
    <s v="Line Item"/>
    <x v="2"/>
    <x v="83"/>
    <x v="83"/>
    <m/>
    <m/>
  </r>
  <r>
    <n v="1625"/>
    <x v="9"/>
    <s v="Salary Expense"/>
    <s v="Line Item"/>
    <x v="2"/>
    <x v="84"/>
    <x v="84"/>
    <m/>
    <m/>
  </r>
  <r>
    <n v="1626"/>
    <x v="9"/>
    <s v="Salary Expense"/>
    <s v="Line Item"/>
    <x v="2"/>
    <x v="85"/>
    <x v="85"/>
    <m/>
    <m/>
  </r>
  <r>
    <n v="1627"/>
    <x v="9"/>
    <s v="Salary Expense"/>
    <s v="Line Item"/>
    <x v="2"/>
    <x v="86"/>
    <x v="86"/>
    <n v="1"/>
    <n v="30012"/>
  </r>
  <r>
    <n v="1628"/>
    <x v="9"/>
    <s v="Salary Expense"/>
    <s v="Line Item"/>
    <x v="3"/>
    <x v="87"/>
    <x v="87"/>
    <m/>
    <m/>
  </r>
  <r>
    <n v="1629"/>
    <x v="9"/>
    <s v="Salary Expense"/>
    <s v="Line Item"/>
    <x v="3"/>
    <x v="88"/>
    <x v="88"/>
    <m/>
    <m/>
  </r>
  <r>
    <n v="1630"/>
    <x v="9"/>
    <s v="Salary Expense"/>
    <s v="Line Item"/>
    <x v="3"/>
    <x v="89"/>
    <x v="89"/>
    <m/>
    <m/>
  </r>
  <r>
    <n v="1631"/>
    <x v="9"/>
    <s v="Salary Expense"/>
    <s v="Line Item"/>
    <x v="0"/>
    <x v="90"/>
    <x v="90"/>
    <s v="XXXXXX"/>
    <m/>
  </r>
  <r>
    <n v="1632"/>
    <x v="9"/>
    <s v="Salary Expense"/>
    <s v="Total"/>
    <x v="0"/>
    <x v="91"/>
    <x v="91"/>
    <n v="1.04"/>
    <n v="32441"/>
  </r>
  <r>
    <n v="1633"/>
    <x v="9"/>
    <s v="Expense"/>
    <s v="Total"/>
    <x v="0"/>
    <x v="92"/>
    <x v="92"/>
    <m/>
    <n v="32441"/>
  </r>
  <r>
    <n v="1634"/>
    <x v="9"/>
    <s v="Expense"/>
    <s v="Line Item"/>
    <x v="0"/>
    <x v="93"/>
    <x v="93"/>
    <m/>
    <m/>
  </r>
  <r>
    <n v="1635"/>
    <x v="9"/>
    <s v="Expense"/>
    <s v="Line Item"/>
    <x v="0"/>
    <x v="94"/>
    <x v="94"/>
    <m/>
    <m/>
  </r>
  <r>
    <n v="1636"/>
    <x v="9"/>
    <s v="Expense"/>
    <s v="Line Item"/>
    <x v="0"/>
    <x v="95"/>
    <x v="95"/>
    <m/>
    <m/>
  </r>
  <r>
    <n v="1637"/>
    <x v="9"/>
    <s v="Expense"/>
    <s v="Line Item"/>
    <x v="0"/>
    <x v="96"/>
    <x v="96"/>
    <m/>
    <m/>
  </r>
  <r>
    <n v="1638"/>
    <x v="9"/>
    <s v="Expense"/>
    <s v="Total"/>
    <x v="0"/>
    <x v="97"/>
    <x v="97"/>
    <m/>
    <n v="0"/>
  </r>
  <r>
    <n v="1639"/>
    <x v="9"/>
    <s v="Expense"/>
    <s v="Line Item"/>
    <x v="0"/>
    <x v="98"/>
    <x v="98"/>
    <m/>
    <m/>
  </r>
  <r>
    <n v="1640"/>
    <x v="9"/>
    <s v="Expense"/>
    <s v="Total"/>
    <x v="0"/>
    <x v="99"/>
    <x v="99"/>
    <m/>
    <n v="32441"/>
  </r>
  <r>
    <n v="1641"/>
    <x v="9"/>
    <s v="Expense"/>
    <s v="Line Item"/>
    <x v="0"/>
    <x v="100"/>
    <x v="100"/>
    <m/>
    <n v="3130"/>
  </r>
  <r>
    <n v="1642"/>
    <x v="9"/>
    <s v="Expense"/>
    <s v="Line Item"/>
    <x v="0"/>
    <x v="101"/>
    <x v="101"/>
    <m/>
    <n v="7784"/>
  </r>
  <r>
    <n v="1643"/>
    <x v="9"/>
    <s v="Expense"/>
    <s v="Line Item"/>
    <x v="0"/>
    <x v="102"/>
    <x v="102"/>
    <m/>
    <m/>
  </r>
  <r>
    <n v="1644"/>
    <x v="9"/>
    <s v="Expense"/>
    <s v="Total"/>
    <x v="0"/>
    <x v="103"/>
    <x v="103"/>
    <m/>
    <n v="43355"/>
  </r>
  <r>
    <n v="1645"/>
    <x v="9"/>
    <s v="Expense"/>
    <s v="Line Item"/>
    <x v="0"/>
    <x v="104"/>
    <x v="104"/>
    <m/>
    <m/>
  </r>
  <r>
    <n v="1646"/>
    <x v="9"/>
    <s v="Expense"/>
    <s v="Line Item"/>
    <x v="0"/>
    <x v="105"/>
    <x v="105"/>
    <m/>
    <n v="15"/>
  </r>
  <r>
    <n v="1647"/>
    <x v="9"/>
    <s v="Expense"/>
    <s v="Line Item"/>
    <x v="0"/>
    <x v="106"/>
    <x v="106"/>
    <m/>
    <n v="562"/>
  </r>
  <r>
    <n v="1648"/>
    <x v="9"/>
    <s v="Expense"/>
    <s v="Line Item"/>
    <x v="0"/>
    <x v="107"/>
    <x v="107"/>
    <m/>
    <n v="392"/>
  </r>
  <r>
    <n v="1649"/>
    <x v="9"/>
    <s v="Expense"/>
    <s v="Total"/>
    <x v="0"/>
    <x v="108"/>
    <x v="108"/>
    <m/>
    <n v="969"/>
  </r>
  <r>
    <n v="1650"/>
    <x v="9"/>
    <s v="Expense"/>
    <s v="Line Item"/>
    <x v="0"/>
    <x v="109"/>
    <x v="109"/>
    <m/>
    <m/>
  </r>
  <r>
    <n v="1651"/>
    <x v="9"/>
    <s v="Expense"/>
    <s v="Line Item"/>
    <x v="0"/>
    <x v="110"/>
    <x v="110"/>
    <m/>
    <m/>
  </r>
  <r>
    <n v="1652"/>
    <x v="9"/>
    <s v="Expense"/>
    <s v="Line Item"/>
    <x v="0"/>
    <x v="111"/>
    <x v="111"/>
    <m/>
    <m/>
  </r>
  <r>
    <n v="1653"/>
    <x v="9"/>
    <s v="Expense"/>
    <s v="Line Item"/>
    <x v="0"/>
    <x v="112"/>
    <x v="112"/>
    <m/>
    <m/>
  </r>
  <r>
    <n v="1654"/>
    <x v="9"/>
    <s v="Expense"/>
    <s v="Line Item"/>
    <x v="0"/>
    <x v="113"/>
    <x v="113"/>
    <m/>
    <m/>
  </r>
  <r>
    <n v="1655"/>
    <x v="9"/>
    <s v="Expense"/>
    <s v="Line Item"/>
    <x v="0"/>
    <x v="114"/>
    <x v="114"/>
    <m/>
    <n v="3893"/>
  </r>
  <r>
    <n v="1656"/>
    <x v="9"/>
    <s v="Expense"/>
    <s v="Line Item"/>
    <x v="0"/>
    <x v="115"/>
    <x v="115"/>
    <m/>
    <n v="130"/>
  </r>
  <r>
    <n v="1657"/>
    <x v="9"/>
    <s v="Expense"/>
    <s v="Line Item"/>
    <x v="0"/>
    <x v="116"/>
    <x v="116"/>
    <m/>
    <m/>
  </r>
  <r>
    <n v="1658"/>
    <x v="9"/>
    <s v="Expense"/>
    <s v="Line Item"/>
    <x v="0"/>
    <x v="117"/>
    <x v="117"/>
    <m/>
    <m/>
  </r>
  <r>
    <n v="1659"/>
    <x v="9"/>
    <s v="Expense"/>
    <s v="Line Item"/>
    <x v="0"/>
    <x v="118"/>
    <x v="118"/>
    <m/>
    <m/>
  </r>
  <r>
    <n v="1660"/>
    <x v="9"/>
    <s v="Expense"/>
    <s v="Line Item"/>
    <x v="0"/>
    <x v="119"/>
    <x v="119"/>
    <m/>
    <m/>
  </r>
  <r>
    <n v="1661"/>
    <x v="9"/>
    <s v="Expense"/>
    <s v="Line Item"/>
    <x v="0"/>
    <x v="120"/>
    <x v="120"/>
    <m/>
    <m/>
  </r>
  <r>
    <n v="1662"/>
    <x v="9"/>
    <s v="Expense"/>
    <s v="Line Item"/>
    <x v="0"/>
    <x v="121"/>
    <x v="121"/>
    <m/>
    <m/>
  </r>
  <r>
    <n v="1663"/>
    <x v="9"/>
    <s v="Expense"/>
    <s v="Line Item"/>
    <x v="0"/>
    <x v="122"/>
    <x v="122"/>
    <m/>
    <m/>
  </r>
  <r>
    <n v="1664"/>
    <x v="9"/>
    <s v="Expense"/>
    <s v="Line Item"/>
    <x v="0"/>
    <x v="123"/>
    <x v="123"/>
    <m/>
    <m/>
  </r>
  <r>
    <n v="1665"/>
    <x v="9"/>
    <s v="Expense"/>
    <s v="Line Item"/>
    <x v="0"/>
    <x v="124"/>
    <x v="124"/>
    <m/>
    <n v="48"/>
  </r>
  <r>
    <n v="1666"/>
    <x v="9"/>
    <s v="Expense"/>
    <s v="Line Item"/>
    <x v="0"/>
    <x v="125"/>
    <x v="125"/>
    <m/>
    <m/>
  </r>
  <r>
    <n v="1667"/>
    <x v="9"/>
    <s v="Expense"/>
    <s v="Line Item"/>
    <x v="0"/>
    <x v="126"/>
    <x v="126"/>
    <m/>
    <m/>
  </r>
  <r>
    <n v="1668"/>
    <x v="9"/>
    <s v="Expense"/>
    <s v="Total"/>
    <x v="0"/>
    <x v="127"/>
    <x v="127"/>
    <m/>
    <n v="4071"/>
  </r>
  <r>
    <n v="1669"/>
    <x v="9"/>
    <s v="Expense"/>
    <s v="Line Item"/>
    <x v="0"/>
    <x v="128"/>
    <x v="128"/>
    <m/>
    <n v="4161"/>
  </r>
  <r>
    <n v="1670"/>
    <x v="9"/>
    <s v="Expense"/>
    <s v="Line Item"/>
    <x v="0"/>
    <x v="129"/>
    <x v="129"/>
    <m/>
    <n v="366"/>
  </r>
  <r>
    <n v="1671"/>
    <x v="9"/>
    <s v="Expense"/>
    <s v="Line Item"/>
    <x v="0"/>
    <x v="130"/>
    <x v="130"/>
    <m/>
    <n v="99"/>
  </r>
  <r>
    <n v="1672"/>
    <x v="9"/>
    <s v="Expense"/>
    <s v="Line Item"/>
    <x v="0"/>
    <x v="131"/>
    <x v="131"/>
    <m/>
    <n v="461"/>
  </r>
  <r>
    <n v="1673"/>
    <x v="9"/>
    <s v="Expense"/>
    <s v="Line Item"/>
    <x v="0"/>
    <x v="132"/>
    <x v="132"/>
    <m/>
    <n v="251"/>
  </r>
  <r>
    <n v="1674"/>
    <x v="9"/>
    <s v="Expense"/>
    <s v="Line Item"/>
    <x v="0"/>
    <x v="133"/>
    <x v="133"/>
    <m/>
    <m/>
  </r>
  <r>
    <n v="1675"/>
    <x v="9"/>
    <s v="Expense"/>
    <s v="Total"/>
    <x v="0"/>
    <x v="134"/>
    <x v="134"/>
    <m/>
    <n v="5338"/>
  </r>
  <r>
    <n v="1676"/>
    <x v="9"/>
    <s v="Expense"/>
    <s v="Line Item"/>
    <x v="0"/>
    <x v="135"/>
    <x v="135"/>
    <m/>
    <n v="16027.560887595084"/>
  </r>
  <r>
    <n v="1677"/>
    <x v="9"/>
    <s v="Expense"/>
    <s v="Total"/>
    <x v="0"/>
    <x v="136"/>
    <x v="136"/>
    <m/>
    <n v="69760.560887595086"/>
  </r>
  <r>
    <n v="1678"/>
    <x v="9"/>
    <s v="Expense"/>
    <s v="Line Item"/>
    <x v="0"/>
    <x v="137"/>
    <x v="137"/>
    <m/>
    <n v="163"/>
  </r>
  <r>
    <n v="1679"/>
    <x v="9"/>
    <s v="Expense"/>
    <s v="Line Item"/>
    <x v="0"/>
    <x v="138"/>
    <x v="138"/>
    <m/>
    <m/>
  </r>
  <r>
    <n v="1680"/>
    <x v="9"/>
    <s v="Expense"/>
    <s v="Total"/>
    <x v="0"/>
    <x v="139"/>
    <x v="139"/>
    <m/>
    <n v="69923.560887595086"/>
  </r>
  <r>
    <n v="1681"/>
    <x v="9"/>
    <s v="Expense"/>
    <s v="Total"/>
    <x v="0"/>
    <x v="140"/>
    <x v="140"/>
    <m/>
    <n v="63760"/>
  </r>
  <r>
    <n v="1682"/>
    <x v="9"/>
    <s v="Expense"/>
    <s v="Line Item"/>
    <x v="0"/>
    <x v="141"/>
    <x v="141"/>
    <m/>
    <n v="-6163.5608875950857"/>
  </r>
  <r>
    <n v="1683"/>
    <x v="9"/>
    <s v="Non-Reimbursable"/>
    <s v="Line Item"/>
    <x v="0"/>
    <x v="142"/>
    <x v="142"/>
    <m/>
    <m/>
  </r>
  <r>
    <n v="1684"/>
    <x v="9"/>
    <s v="Non-Reimbursable"/>
    <s v="Line Item"/>
    <x v="0"/>
    <x v="143"/>
    <x v="143"/>
    <m/>
    <m/>
  </r>
  <r>
    <n v="1685"/>
    <x v="9"/>
    <s v="Non-Reimbursable"/>
    <s v="Line Item"/>
    <x v="0"/>
    <x v="144"/>
    <x v="144"/>
    <m/>
    <m/>
  </r>
  <r>
    <n v="1686"/>
    <x v="9"/>
    <s v="Non-Reimbursable"/>
    <s v="Line Item"/>
    <x v="0"/>
    <x v="145"/>
    <x v="145"/>
    <m/>
    <m/>
  </r>
  <r>
    <n v="1687"/>
    <x v="9"/>
    <s v="Non-Reimbursable"/>
    <s v="Line Item"/>
    <x v="0"/>
    <x v="146"/>
    <x v="146"/>
    <m/>
    <m/>
  </r>
  <r>
    <n v="1688"/>
    <x v="9"/>
    <s v="Non-Reimbursable"/>
    <s v="Line Item"/>
    <x v="0"/>
    <x v="147"/>
    <x v="147"/>
    <m/>
    <m/>
  </r>
  <r>
    <n v="1689"/>
    <x v="9"/>
    <s v="Non-Reimbursable"/>
    <s v="Line Item"/>
    <x v="0"/>
    <x v="148"/>
    <x v="148"/>
    <m/>
    <n v="163"/>
  </r>
  <r>
    <n v="1690"/>
    <x v="9"/>
    <s v="Non-Reimbursable"/>
    <s v="Total"/>
    <x v="0"/>
    <x v="149"/>
    <x v="149"/>
    <m/>
    <n v="163"/>
  </r>
  <r>
    <n v="1691"/>
    <x v="9"/>
    <s v="Non-Reimbursable"/>
    <s v="Total"/>
    <x v="0"/>
    <x v="150"/>
    <x v="150"/>
    <m/>
    <n v="163"/>
  </r>
  <r>
    <n v="1692"/>
    <x v="9"/>
    <s v="Non-Reimbursable"/>
    <s v="Line Item"/>
    <x v="0"/>
    <x v="151"/>
    <x v="151"/>
    <m/>
    <n v="163"/>
  </r>
  <r>
    <n v="1693"/>
    <x v="9"/>
    <s v="Non-Reimbursable"/>
    <s v="Line Item"/>
    <x v="0"/>
    <x v="152"/>
    <x v="152"/>
    <m/>
    <m/>
  </r>
  <r>
    <n v="1694"/>
    <x v="9"/>
    <s v="Non-Reimbursable"/>
    <s v="Line Item"/>
    <x v="0"/>
    <x v="153"/>
    <x v="153"/>
    <m/>
    <n v="0"/>
  </r>
  <r>
    <n v="1695"/>
    <x v="10"/>
    <s v="Revenue"/>
    <s v="Line Item"/>
    <x v="0"/>
    <x v="0"/>
    <x v="0"/>
    <m/>
    <m/>
  </r>
  <r>
    <n v="1696"/>
    <x v="10"/>
    <s v="Revenue"/>
    <s v="Line Item"/>
    <x v="0"/>
    <x v="1"/>
    <x v="1"/>
    <m/>
    <m/>
  </r>
  <r>
    <n v="1697"/>
    <x v="10"/>
    <s v="Revenue"/>
    <s v="Line Item"/>
    <x v="0"/>
    <x v="2"/>
    <x v="2"/>
    <m/>
    <m/>
  </r>
  <r>
    <n v="1698"/>
    <x v="10"/>
    <s v="Revenue"/>
    <s v="Total"/>
    <x v="0"/>
    <x v="3"/>
    <x v="3"/>
    <m/>
    <m/>
  </r>
  <r>
    <n v="1699"/>
    <x v="10"/>
    <s v="Revenue"/>
    <s v="Line Item"/>
    <x v="0"/>
    <x v="4"/>
    <x v="4"/>
    <m/>
    <m/>
  </r>
  <r>
    <n v="1700"/>
    <x v="10"/>
    <s v="Revenue"/>
    <s v="Line Item"/>
    <x v="0"/>
    <x v="5"/>
    <x v="5"/>
    <m/>
    <m/>
  </r>
  <r>
    <n v="1701"/>
    <x v="10"/>
    <s v="Revenue"/>
    <s v="Total"/>
    <x v="0"/>
    <x v="6"/>
    <x v="6"/>
    <m/>
    <m/>
  </r>
  <r>
    <n v="1702"/>
    <x v="10"/>
    <s v="Revenue"/>
    <s v="Line Item"/>
    <x v="0"/>
    <x v="7"/>
    <x v="7"/>
    <m/>
    <m/>
  </r>
  <r>
    <n v="1703"/>
    <x v="10"/>
    <s v="Revenue"/>
    <s v="Line Item"/>
    <x v="0"/>
    <x v="8"/>
    <x v="8"/>
    <m/>
    <m/>
  </r>
  <r>
    <n v="1704"/>
    <x v="10"/>
    <s v="Revenue"/>
    <s v="Line Item"/>
    <x v="0"/>
    <x v="9"/>
    <x v="9"/>
    <m/>
    <m/>
  </r>
  <r>
    <n v="1705"/>
    <x v="10"/>
    <s v="Revenue"/>
    <s v="Line Item"/>
    <x v="0"/>
    <x v="10"/>
    <x v="10"/>
    <m/>
    <n v="63130"/>
  </r>
  <r>
    <n v="1706"/>
    <x v="10"/>
    <s v="Revenue"/>
    <s v="Line Item"/>
    <x v="0"/>
    <x v="11"/>
    <x v="11"/>
    <m/>
    <m/>
  </r>
  <r>
    <n v="1707"/>
    <x v="10"/>
    <s v="Revenue"/>
    <s v="Line Item"/>
    <x v="0"/>
    <x v="12"/>
    <x v="12"/>
    <m/>
    <m/>
  </r>
  <r>
    <n v="1708"/>
    <x v="10"/>
    <s v="Revenue"/>
    <s v="Line Item"/>
    <x v="0"/>
    <x v="13"/>
    <x v="13"/>
    <m/>
    <m/>
  </r>
  <r>
    <n v="1709"/>
    <x v="10"/>
    <s v="Revenue"/>
    <s v="Line Item"/>
    <x v="0"/>
    <x v="14"/>
    <x v="14"/>
    <m/>
    <m/>
  </r>
  <r>
    <n v="1710"/>
    <x v="10"/>
    <s v="Revenue"/>
    <s v="Line Item"/>
    <x v="0"/>
    <x v="15"/>
    <x v="15"/>
    <m/>
    <m/>
  </r>
  <r>
    <n v="1711"/>
    <x v="10"/>
    <s v="Revenue"/>
    <s v="Line Item"/>
    <x v="0"/>
    <x v="16"/>
    <x v="16"/>
    <m/>
    <m/>
  </r>
  <r>
    <n v="1712"/>
    <x v="10"/>
    <s v="Revenue"/>
    <s v="Line Item"/>
    <x v="0"/>
    <x v="17"/>
    <x v="17"/>
    <m/>
    <m/>
  </r>
  <r>
    <n v="1713"/>
    <x v="10"/>
    <s v="Revenue"/>
    <s v="Line Item"/>
    <x v="0"/>
    <x v="18"/>
    <x v="18"/>
    <m/>
    <m/>
  </r>
  <r>
    <n v="1714"/>
    <x v="10"/>
    <s v="Revenue"/>
    <s v="Line Item"/>
    <x v="0"/>
    <x v="19"/>
    <x v="19"/>
    <m/>
    <m/>
  </r>
  <r>
    <n v="1715"/>
    <x v="10"/>
    <s v="Revenue"/>
    <s v="Line Item"/>
    <x v="0"/>
    <x v="20"/>
    <x v="20"/>
    <m/>
    <m/>
  </r>
  <r>
    <n v="1716"/>
    <x v="10"/>
    <s v="Revenue"/>
    <s v="Line Item"/>
    <x v="0"/>
    <x v="21"/>
    <x v="21"/>
    <m/>
    <m/>
  </r>
  <r>
    <n v="1717"/>
    <x v="10"/>
    <s v="Revenue"/>
    <s v="Line Item"/>
    <x v="0"/>
    <x v="22"/>
    <x v="22"/>
    <m/>
    <m/>
  </r>
  <r>
    <n v="1718"/>
    <x v="10"/>
    <s v="Revenue"/>
    <s v="Line Item"/>
    <x v="0"/>
    <x v="23"/>
    <x v="23"/>
    <m/>
    <m/>
  </r>
  <r>
    <n v="1719"/>
    <x v="10"/>
    <s v="Revenue"/>
    <s v="Line Item"/>
    <x v="0"/>
    <x v="24"/>
    <x v="24"/>
    <m/>
    <m/>
  </r>
  <r>
    <n v="1720"/>
    <x v="10"/>
    <s v="Revenue"/>
    <s v="Line Item"/>
    <x v="0"/>
    <x v="25"/>
    <x v="25"/>
    <m/>
    <m/>
  </r>
  <r>
    <n v="1721"/>
    <x v="10"/>
    <s v="Revenue"/>
    <s v="Line Item"/>
    <x v="0"/>
    <x v="26"/>
    <x v="26"/>
    <m/>
    <m/>
  </r>
  <r>
    <n v="1722"/>
    <x v="10"/>
    <s v="Revenue"/>
    <s v="Line Item"/>
    <x v="0"/>
    <x v="27"/>
    <x v="27"/>
    <m/>
    <m/>
  </r>
  <r>
    <n v="1723"/>
    <x v="10"/>
    <s v="Revenue"/>
    <s v="Line Item"/>
    <x v="0"/>
    <x v="28"/>
    <x v="28"/>
    <m/>
    <n v="780"/>
  </r>
  <r>
    <n v="1724"/>
    <x v="10"/>
    <s v="Revenue"/>
    <s v="Line Item"/>
    <x v="0"/>
    <x v="29"/>
    <x v="29"/>
    <m/>
    <m/>
  </r>
  <r>
    <n v="1725"/>
    <x v="10"/>
    <s v="Revenue"/>
    <s v="Line Item"/>
    <x v="0"/>
    <x v="30"/>
    <x v="30"/>
    <m/>
    <m/>
  </r>
  <r>
    <n v="1726"/>
    <x v="10"/>
    <s v="Revenue"/>
    <s v="Line Item"/>
    <x v="0"/>
    <x v="31"/>
    <x v="31"/>
    <m/>
    <m/>
  </r>
  <r>
    <n v="1727"/>
    <x v="10"/>
    <s v="Revenue"/>
    <s v="Line Item"/>
    <x v="0"/>
    <x v="32"/>
    <x v="32"/>
    <m/>
    <m/>
  </r>
  <r>
    <n v="1728"/>
    <x v="10"/>
    <s v="Revenue"/>
    <s v="Line Item"/>
    <x v="0"/>
    <x v="33"/>
    <x v="33"/>
    <m/>
    <m/>
  </r>
  <r>
    <n v="1729"/>
    <x v="10"/>
    <s v="Revenue"/>
    <s v="Line Item"/>
    <x v="0"/>
    <x v="34"/>
    <x v="34"/>
    <m/>
    <m/>
  </r>
  <r>
    <n v="1730"/>
    <x v="10"/>
    <s v="Revenue"/>
    <s v="Line Item"/>
    <x v="0"/>
    <x v="35"/>
    <x v="35"/>
    <m/>
    <m/>
  </r>
  <r>
    <n v="1731"/>
    <x v="10"/>
    <s v="Revenue"/>
    <s v="Line Item"/>
    <x v="0"/>
    <x v="36"/>
    <x v="36"/>
    <m/>
    <m/>
  </r>
  <r>
    <n v="1732"/>
    <x v="10"/>
    <s v="Revenue"/>
    <s v="Line Item"/>
    <x v="0"/>
    <x v="37"/>
    <x v="37"/>
    <m/>
    <m/>
  </r>
  <r>
    <n v="1733"/>
    <x v="10"/>
    <s v="Revenue"/>
    <s v="Line Item"/>
    <x v="0"/>
    <x v="38"/>
    <x v="38"/>
    <m/>
    <m/>
  </r>
  <r>
    <n v="1734"/>
    <x v="10"/>
    <s v="Revenue"/>
    <s v="Line Item"/>
    <x v="0"/>
    <x v="39"/>
    <x v="39"/>
    <m/>
    <m/>
  </r>
  <r>
    <n v="1735"/>
    <x v="10"/>
    <s v="Revenue"/>
    <s v="Line Item"/>
    <x v="0"/>
    <x v="40"/>
    <x v="40"/>
    <m/>
    <m/>
  </r>
  <r>
    <n v="1736"/>
    <x v="10"/>
    <s v="Revenue"/>
    <s v="Line Item"/>
    <x v="0"/>
    <x v="41"/>
    <x v="41"/>
    <m/>
    <m/>
  </r>
  <r>
    <n v="1737"/>
    <x v="10"/>
    <s v="Revenue"/>
    <s v="Total"/>
    <x v="0"/>
    <x v="42"/>
    <x v="42"/>
    <m/>
    <n v="63910"/>
  </r>
  <r>
    <n v="1738"/>
    <x v="10"/>
    <s v="Revenue"/>
    <s v="Line Item"/>
    <x v="0"/>
    <x v="43"/>
    <x v="43"/>
    <m/>
    <m/>
  </r>
  <r>
    <n v="1739"/>
    <x v="10"/>
    <s v="Revenue"/>
    <s v="Line Item"/>
    <x v="0"/>
    <x v="44"/>
    <x v="44"/>
    <m/>
    <m/>
  </r>
  <r>
    <n v="1740"/>
    <x v="10"/>
    <s v="Revenue"/>
    <s v="Line Item"/>
    <x v="0"/>
    <x v="45"/>
    <x v="45"/>
    <m/>
    <m/>
  </r>
  <r>
    <n v="1741"/>
    <x v="10"/>
    <s v="Revenue"/>
    <s v="Line Item"/>
    <x v="0"/>
    <x v="46"/>
    <x v="46"/>
    <m/>
    <m/>
  </r>
  <r>
    <n v="1742"/>
    <x v="10"/>
    <s v="Revenue"/>
    <s v="Line Item"/>
    <x v="0"/>
    <x v="47"/>
    <x v="47"/>
    <m/>
    <m/>
  </r>
  <r>
    <n v="1743"/>
    <x v="10"/>
    <s v="Revenue"/>
    <s v="Line Item"/>
    <x v="0"/>
    <x v="48"/>
    <x v="48"/>
    <m/>
    <m/>
  </r>
  <r>
    <n v="1744"/>
    <x v="10"/>
    <s v="Revenue"/>
    <s v="Line Item"/>
    <x v="0"/>
    <x v="49"/>
    <x v="49"/>
    <m/>
    <m/>
  </r>
  <r>
    <n v="1745"/>
    <x v="10"/>
    <s v="Revenue"/>
    <s v="Line Item"/>
    <x v="0"/>
    <x v="50"/>
    <x v="50"/>
    <m/>
    <m/>
  </r>
  <r>
    <n v="1746"/>
    <x v="10"/>
    <s v="Revenue"/>
    <s v="Line Item"/>
    <x v="0"/>
    <x v="51"/>
    <x v="51"/>
    <m/>
    <m/>
  </r>
  <r>
    <n v="1747"/>
    <x v="10"/>
    <s v="Revenue"/>
    <s v="Total"/>
    <x v="0"/>
    <x v="52"/>
    <x v="52"/>
    <m/>
    <n v="63910"/>
  </r>
  <r>
    <n v="1748"/>
    <x v="10"/>
    <s v="Salary Expense"/>
    <s v="Line Item"/>
    <x v="1"/>
    <x v="53"/>
    <x v="53"/>
    <m/>
    <m/>
  </r>
  <r>
    <n v="1749"/>
    <x v="10"/>
    <s v="Salary Expense"/>
    <s v="Line Item"/>
    <x v="1"/>
    <x v="54"/>
    <x v="54"/>
    <m/>
    <m/>
  </r>
  <r>
    <n v="1750"/>
    <x v="10"/>
    <s v="Salary Expense"/>
    <s v="Line Item"/>
    <x v="1"/>
    <x v="55"/>
    <x v="55"/>
    <m/>
    <m/>
  </r>
  <r>
    <n v="1751"/>
    <x v="10"/>
    <s v="Salary Expense"/>
    <s v="Line Item"/>
    <x v="1"/>
    <x v="56"/>
    <x v="56"/>
    <m/>
    <m/>
  </r>
  <r>
    <n v="1752"/>
    <x v="10"/>
    <s v="Salary Expense"/>
    <s v="Line Item"/>
    <x v="2"/>
    <x v="57"/>
    <x v="57"/>
    <m/>
    <m/>
  </r>
  <r>
    <n v="1753"/>
    <x v="10"/>
    <s v="Salary Expense"/>
    <s v="Line Item"/>
    <x v="2"/>
    <x v="58"/>
    <x v="58"/>
    <m/>
    <m/>
  </r>
  <r>
    <n v="1754"/>
    <x v="10"/>
    <s v="Salary Expense"/>
    <s v="Line Item"/>
    <x v="2"/>
    <x v="59"/>
    <x v="59"/>
    <m/>
    <m/>
  </r>
  <r>
    <n v="1755"/>
    <x v="10"/>
    <s v="Salary Expense"/>
    <s v="Line Item"/>
    <x v="2"/>
    <x v="60"/>
    <x v="60"/>
    <m/>
    <m/>
  </r>
  <r>
    <n v="1756"/>
    <x v="10"/>
    <s v="Salary Expense"/>
    <s v="Line Item"/>
    <x v="2"/>
    <x v="61"/>
    <x v="61"/>
    <m/>
    <m/>
  </r>
  <r>
    <n v="1757"/>
    <x v="10"/>
    <s v="Salary Expense"/>
    <s v="Line Item"/>
    <x v="2"/>
    <x v="62"/>
    <x v="62"/>
    <m/>
    <m/>
  </r>
  <r>
    <n v="1758"/>
    <x v="10"/>
    <s v="Salary Expense"/>
    <s v="Line Item"/>
    <x v="2"/>
    <x v="63"/>
    <x v="63"/>
    <m/>
    <m/>
  </r>
  <r>
    <n v="1759"/>
    <x v="10"/>
    <s v="Salary Expense"/>
    <s v="Line Item"/>
    <x v="2"/>
    <x v="64"/>
    <x v="64"/>
    <m/>
    <m/>
  </r>
  <r>
    <n v="1760"/>
    <x v="10"/>
    <s v="Salary Expense"/>
    <s v="Line Item"/>
    <x v="2"/>
    <x v="65"/>
    <x v="65"/>
    <m/>
    <m/>
  </r>
  <r>
    <n v="1761"/>
    <x v="10"/>
    <s v="Salary Expense"/>
    <s v="Line Item"/>
    <x v="2"/>
    <x v="66"/>
    <x v="66"/>
    <m/>
    <m/>
  </r>
  <r>
    <n v="1762"/>
    <x v="10"/>
    <s v="Salary Expense"/>
    <s v="Line Item"/>
    <x v="2"/>
    <x v="67"/>
    <x v="67"/>
    <m/>
    <m/>
  </r>
  <r>
    <n v="1763"/>
    <x v="10"/>
    <s v="Salary Expense"/>
    <s v="Line Item"/>
    <x v="2"/>
    <x v="68"/>
    <x v="68"/>
    <m/>
    <m/>
  </r>
  <r>
    <n v="1764"/>
    <x v="10"/>
    <s v="Salary Expense"/>
    <s v="Line Item"/>
    <x v="2"/>
    <x v="69"/>
    <x v="69"/>
    <m/>
    <m/>
  </r>
  <r>
    <n v="1765"/>
    <x v="10"/>
    <s v="Salary Expense"/>
    <s v="Line Item"/>
    <x v="2"/>
    <x v="70"/>
    <x v="70"/>
    <m/>
    <m/>
  </r>
  <r>
    <n v="1766"/>
    <x v="10"/>
    <s v="Salary Expense"/>
    <s v="Line Item"/>
    <x v="2"/>
    <x v="71"/>
    <x v="71"/>
    <m/>
    <m/>
  </r>
  <r>
    <n v="1767"/>
    <x v="10"/>
    <s v="Salary Expense"/>
    <s v="Line Item"/>
    <x v="2"/>
    <x v="72"/>
    <x v="72"/>
    <m/>
    <m/>
  </r>
  <r>
    <n v="1768"/>
    <x v="10"/>
    <s v="Salary Expense"/>
    <s v="Line Item"/>
    <x v="2"/>
    <x v="73"/>
    <x v="73"/>
    <m/>
    <m/>
  </r>
  <r>
    <n v="1769"/>
    <x v="10"/>
    <s v="Salary Expense"/>
    <s v="Line Item"/>
    <x v="2"/>
    <x v="74"/>
    <x v="74"/>
    <m/>
    <m/>
  </r>
  <r>
    <n v="1770"/>
    <x v="10"/>
    <s v="Salary Expense"/>
    <s v="Line Item"/>
    <x v="2"/>
    <x v="75"/>
    <x v="75"/>
    <m/>
    <m/>
  </r>
  <r>
    <n v="1771"/>
    <x v="10"/>
    <s v="Salary Expense"/>
    <s v="Line Item"/>
    <x v="2"/>
    <x v="76"/>
    <x v="76"/>
    <m/>
    <m/>
  </r>
  <r>
    <n v="1772"/>
    <x v="10"/>
    <s v="Salary Expense"/>
    <s v="Line Item"/>
    <x v="2"/>
    <x v="77"/>
    <x v="77"/>
    <m/>
    <m/>
  </r>
  <r>
    <n v="1773"/>
    <x v="10"/>
    <s v="Salary Expense"/>
    <s v="Line Item"/>
    <x v="2"/>
    <x v="78"/>
    <x v="78"/>
    <m/>
    <m/>
  </r>
  <r>
    <n v="1774"/>
    <x v="10"/>
    <s v="Salary Expense"/>
    <s v="Line Item"/>
    <x v="2"/>
    <x v="79"/>
    <x v="79"/>
    <m/>
    <m/>
  </r>
  <r>
    <n v="1775"/>
    <x v="10"/>
    <s v="Salary Expense"/>
    <s v="Line Item"/>
    <x v="2"/>
    <x v="80"/>
    <x v="80"/>
    <m/>
    <m/>
  </r>
  <r>
    <n v="1776"/>
    <x v="10"/>
    <s v="Salary Expense"/>
    <s v="Line Item"/>
    <x v="2"/>
    <x v="81"/>
    <x v="81"/>
    <m/>
    <m/>
  </r>
  <r>
    <n v="1777"/>
    <x v="10"/>
    <s v="Salary Expense"/>
    <s v="Line Item"/>
    <x v="2"/>
    <x v="82"/>
    <x v="82"/>
    <n v="0.5"/>
    <n v="15449"/>
  </r>
  <r>
    <n v="1778"/>
    <x v="10"/>
    <s v="Salary Expense"/>
    <s v="Line Item"/>
    <x v="2"/>
    <x v="83"/>
    <x v="83"/>
    <m/>
    <m/>
  </r>
  <r>
    <n v="1779"/>
    <x v="10"/>
    <s v="Salary Expense"/>
    <s v="Line Item"/>
    <x v="2"/>
    <x v="84"/>
    <x v="84"/>
    <m/>
    <m/>
  </r>
  <r>
    <n v="1780"/>
    <x v="10"/>
    <s v="Salary Expense"/>
    <s v="Line Item"/>
    <x v="2"/>
    <x v="85"/>
    <x v="85"/>
    <m/>
    <m/>
  </r>
  <r>
    <n v="1781"/>
    <x v="10"/>
    <s v="Salary Expense"/>
    <s v="Line Item"/>
    <x v="2"/>
    <x v="86"/>
    <x v="86"/>
    <m/>
    <m/>
  </r>
  <r>
    <n v="1782"/>
    <x v="10"/>
    <s v="Salary Expense"/>
    <s v="Line Item"/>
    <x v="3"/>
    <x v="87"/>
    <x v="87"/>
    <m/>
    <m/>
  </r>
  <r>
    <n v="1783"/>
    <x v="10"/>
    <s v="Salary Expense"/>
    <s v="Line Item"/>
    <x v="3"/>
    <x v="88"/>
    <x v="88"/>
    <m/>
    <m/>
  </r>
  <r>
    <n v="1784"/>
    <x v="10"/>
    <s v="Salary Expense"/>
    <s v="Line Item"/>
    <x v="3"/>
    <x v="89"/>
    <x v="89"/>
    <m/>
    <m/>
  </r>
  <r>
    <n v="1785"/>
    <x v="10"/>
    <s v="Salary Expense"/>
    <s v="Line Item"/>
    <x v="0"/>
    <x v="90"/>
    <x v="90"/>
    <s v="XXXXXX"/>
    <m/>
  </r>
  <r>
    <n v="1786"/>
    <x v="10"/>
    <s v="Salary Expense"/>
    <s v="Total"/>
    <x v="0"/>
    <x v="91"/>
    <x v="91"/>
    <n v="0.5"/>
    <n v="15449"/>
  </r>
  <r>
    <n v="1787"/>
    <x v="10"/>
    <s v="Expense"/>
    <s v="Total"/>
    <x v="0"/>
    <x v="92"/>
    <x v="92"/>
    <m/>
    <n v="15449"/>
  </r>
  <r>
    <n v="1788"/>
    <x v="10"/>
    <s v="Expense"/>
    <s v="Line Item"/>
    <x v="0"/>
    <x v="93"/>
    <x v="93"/>
    <m/>
    <m/>
  </r>
  <r>
    <n v="1789"/>
    <x v="10"/>
    <s v="Expense"/>
    <s v="Line Item"/>
    <x v="0"/>
    <x v="94"/>
    <x v="94"/>
    <m/>
    <m/>
  </r>
  <r>
    <n v="1790"/>
    <x v="10"/>
    <s v="Expense"/>
    <s v="Line Item"/>
    <x v="0"/>
    <x v="95"/>
    <x v="95"/>
    <m/>
    <m/>
  </r>
  <r>
    <n v="1791"/>
    <x v="10"/>
    <s v="Expense"/>
    <s v="Line Item"/>
    <x v="0"/>
    <x v="96"/>
    <x v="96"/>
    <m/>
    <m/>
  </r>
  <r>
    <n v="1792"/>
    <x v="10"/>
    <s v="Expense"/>
    <s v="Total"/>
    <x v="0"/>
    <x v="97"/>
    <x v="97"/>
    <m/>
    <n v="0"/>
  </r>
  <r>
    <n v="1793"/>
    <x v="10"/>
    <s v="Expense"/>
    <s v="Line Item"/>
    <x v="0"/>
    <x v="98"/>
    <x v="98"/>
    <m/>
    <m/>
  </r>
  <r>
    <n v="1794"/>
    <x v="10"/>
    <s v="Expense"/>
    <s v="Total"/>
    <x v="0"/>
    <x v="99"/>
    <x v="99"/>
    <m/>
    <n v="15449"/>
  </r>
  <r>
    <n v="1795"/>
    <x v="10"/>
    <s v="Expense"/>
    <s v="Line Item"/>
    <x v="0"/>
    <x v="100"/>
    <x v="100"/>
    <m/>
    <n v="2359"/>
  </r>
  <r>
    <n v="1796"/>
    <x v="10"/>
    <s v="Expense"/>
    <s v="Line Item"/>
    <x v="0"/>
    <x v="101"/>
    <x v="101"/>
    <m/>
    <n v="93"/>
  </r>
  <r>
    <n v="1797"/>
    <x v="10"/>
    <s v="Expense"/>
    <s v="Line Item"/>
    <x v="0"/>
    <x v="102"/>
    <x v="102"/>
    <m/>
    <m/>
  </r>
  <r>
    <n v="1798"/>
    <x v="10"/>
    <s v="Expense"/>
    <s v="Total"/>
    <x v="0"/>
    <x v="103"/>
    <x v="103"/>
    <m/>
    <n v="17901"/>
  </r>
  <r>
    <n v="1799"/>
    <x v="10"/>
    <s v="Expense"/>
    <s v="Line Item"/>
    <x v="0"/>
    <x v="104"/>
    <x v="104"/>
    <m/>
    <m/>
  </r>
  <r>
    <n v="1800"/>
    <x v="10"/>
    <s v="Expense"/>
    <s v="Line Item"/>
    <x v="0"/>
    <x v="105"/>
    <x v="105"/>
    <m/>
    <n v="107"/>
  </r>
  <r>
    <n v="1801"/>
    <x v="10"/>
    <s v="Expense"/>
    <s v="Line Item"/>
    <x v="0"/>
    <x v="106"/>
    <x v="106"/>
    <m/>
    <m/>
  </r>
  <r>
    <n v="1802"/>
    <x v="10"/>
    <s v="Expense"/>
    <s v="Line Item"/>
    <x v="0"/>
    <x v="107"/>
    <x v="107"/>
    <m/>
    <m/>
  </r>
  <r>
    <n v="1803"/>
    <x v="10"/>
    <s v="Expense"/>
    <s v="Total"/>
    <x v="0"/>
    <x v="108"/>
    <x v="108"/>
    <m/>
    <n v="107"/>
  </r>
  <r>
    <n v="1804"/>
    <x v="10"/>
    <s v="Expense"/>
    <s v="Line Item"/>
    <x v="0"/>
    <x v="109"/>
    <x v="109"/>
    <m/>
    <n v="17750"/>
  </r>
  <r>
    <n v="1805"/>
    <x v="10"/>
    <s v="Expense"/>
    <s v="Line Item"/>
    <x v="0"/>
    <x v="110"/>
    <x v="110"/>
    <m/>
    <m/>
  </r>
  <r>
    <n v="1806"/>
    <x v="10"/>
    <s v="Expense"/>
    <s v="Line Item"/>
    <x v="0"/>
    <x v="111"/>
    <x v="111"/>
    <m/>
    <m/>
  </r>
  <r>
    <n v="1807"/>
    <x v="10"/>
    <s v="Expense"/>
    <s v="Line Item"/>
    <x v="0"/>
    <x v="112"/>
    <x v="112"/>
    <m/>
    <m/>
  </r>
  <r>
    <n v="1808"/>
    <x v="10"/>
    <s v="Expense"/>
    <s v="Line Item"/>
    <x v="0"/>
    <x v="113"/>
    <x v="113"/>
    <m/>
    <m/>
  </r>
  <r>
    <n v="1809"/>
    <x v="10"/>
    <s v="Expense"/>
    <s v="Line Item"/>
    <x v="0"/>
    <x v="114"/>
    <x v="114"/>
    <m/>
    <n v="40"/>
  </r>
  <r>
    <n v="1810"/>
    <x v="10"/>
    <s v="Expense"/>
    <s v="Line Item"/>
    <x v="0"/>
    <x v="115"/>
    <x v="115"/>
    <m/>
    <n v="10"/>
  </r>
  <r>
    <n v="1811"/>
    <x v="10"/>
    <s v="Expense"/>
    <s v="Line Item"/>
    <x v="0"/>
    <x v="116"/>
    <x v="116"/>
    <m/>
    <m/>
  </r>
  <r>
    <n v="1812"/>
    <x v="10"/>
    <s v="Expense"/>
    <s v="Line Item"/>
    <x v="0"/>
    <x v="117"/>
    <x v="117"/>
    <m/>
    <m/>
  </r>
  <r>
    <n v="1813"/>
    <x v="10"/>
    <s v="Expense"/>
    <s v="Line Item"/>
    <x v="0"/>
    <x v="118"/>
    <x v="118"/>
    <m/>
    <m/>
  </r>
  <r>
    <n v="1814"/>
    <x v="10"/>
    <s v="Expense"/>
    <s v="Line Item"/>
    <x v="0"/>
    <x v="119"/>
    <x v="119"/>
    <m/>
    <m/>
  </r>
  <r>
    <n v="1815"/>
    <x v="10"/>
    <s v="Expense"/>
    <s v="Line Item"/>
    <x v="0"/>
    <x v="120"/>
    <x v="120"/>
    <m/>
    <m/>
  </r>
  <r>
    <n v="1816"/>
    <x v="10"/>
    <s v="Expense"/>
    <s v="Line Item"/>
    <x v="0"/>
    <x v="121"/>
    <x v="121"/>
    <m/>
    <n v="19"/>
  </r>
  <r>
    <n v="1817"/>
    <x v="10"/>
    <s v="Expense"/>
    <s v="Line Item"/>
    <x v="0"/>
    <x v="122"/>
    <x v="122"/>
    <m/>
    <m/>
  </r>
  <r>
    <n v="1818"/>
    <x v="10"/>
    <s v="Expense"/>
    <s v="Line Item"/>
    <x v="0"/>
    <x v="123"/>
    <x v="123"/>
    <m/>
    <m/>
  </r>
  <r>
    <n v="1819"/>
    <x v="10"/>
    <s v="Expense"/>
    <s v="Line Item"/>
    <x v="0"/>
    <x v="124"/>
    <x v="124"/>
    <m/>
    <m/>
  </r>
  <r>
    <n v="1820"/>
    <x v="10"/>
    <s v="Expense"/>
    <s v="Line Item"/>
    <x v="0"/>
    <x v="125"/>
    <x v="125"/>
    <m/>
    <m/>
  </r>
  <r>
    <n v="1821"/>
    <x v="10"/>
    <s v="Expense"/>
    <s v="Line Item"/>
    <x v="0"/>
    <x v="126"/>
    <x v="126"/>
    <m/>
    <m/>
  </r>
  <r>
    <n v="1822"/>
    <x v="10"/>
    <s v="Expense"/>
    <s v="Total"/>
    <x v="0"/>
    <x v="127"/>
    <x v="127"/>
    <m/>
    <n v="17819"/>
  </r>
  <r>
    <n v="1823"/>
    <x v="10"/>
    <s v="Expense"/>
    <s v="Line Item"/>
    <x v="0"/>
    <x v="128"/>
    <x v="128"/>
    <m/>
    <m/>
  </r>
  <r>
    <n v="1824"/>
    <x v="10"/>
    <s v="Expense"/>
    <s v="Line Item"/>
    <x v="0"/>
    <x v="129"/>
    <x v="129"/>
    <m/>
    <m/>
  </r>
  <r>
    <n v="1825"/>
    <x v="10"/>
    <s v="Expense"/>
    <s v="Line Item"/>
    <x v="0"/>
    <x v="130"/>
    <x v="130"/>
    <m/>
    <m/>
  </r>
  <r>
    <n v="1826"/>
    <x v="10"/>
    <s v="Expense"/>
    <s v="Line Item"/>
    <x v="0"/>
    <x v="131"/>
    <x v="131"/>
    <m/>
    <n v="301"/>
  </r>
  <r>
    <n v="1827"/>
    <x v="10"/>
    <s v="Expense"/>
    <s v="Line Item"/>
    <x v="0"/>
    <x v="132"/>
    <x v="132"/>
    <m/>
    <m/>
  </r>
  <r>
    <n v="1828"/>
    <x v="10"/>
    <s v="Expense"/>
    <s v="Line Item"/>
    <x v="0"/>
    <x v="133"/>
    <x v="133"/>
    <m/>
    <m/>
  </r>
  <r>
    <n v="1829"/>
    <x v="10"/>
    <s v="Expense"/>
    <s v="Total"/>
    <x v="0"/>
    <x v="134"/>
    <x v="134"/>
    <m/>
    <n v="301"/>
  </r>
  <r>
    <n v="1830"/>
    <x v="10"/>
    <s v="Expense"/>
    <s v="Line Item"/>
    <x v="0"/>
    <x v="135"/>
    <x v="135"/>
    <m/>
    <n v="5248.480023091267"/>
  </r>
  <r>
    <n v="1831"/>
    <x v="10"/>
    <s v="Expense"/>
    <s v="Total"/>
    <x v="0"/>
    <x v="136"/>
    <x v="136"/>
    <m/>
    <n v="41376.480023091266"/>
  </r>
  <r>
    <n v="1832"/>
    <x v="10"/>
    <s v="Expense"/>
    <s v="Line Item"/>
    <x v="0"/>
    <x v="137"/>
    <x v="137"/>
    <m/>
    <m/>
  </r>
  <r>
    <n v="1833"/>
    <x v="10"/>
    <s v="Expense"/>
    <s v="Line Item"/>
    <x v="0"/>
    <x v="138"/>
    <x v="138"/>
    <m/>
    <m/>
  </r>
  <r>
    <n v="1834"/>
    <x v="10"/>
    <s v="Expense"/>
    <s v="Total"/>
    <x v="0"/>
    <x v="139"/>
    <x v="139"/>
    <m/>
    <n v="41376.480023091266"/>
  </r>
  <r>
    <n v="1835"/>
    <x v="10"/>
    <s v="Expense"/>
    <s v="Total"/>
    <x v="0"/>
    <x v="140"/>
    <x v="140"/>
    <m/>
    <n v="63910"/>
  </r>
  <r>
    <n v="1836"/>
    <x v="10"/>
    <s v="Expense"/>
    <s v="Line Item"/>
    <x v="0"/>
    <x v="141"/>
    <x v="141"/>
    <m/>
    <n v="22533.519976908734"/>
  </r>
  <r>
    <n v="1837"/>
    <x v="10"/>
    <s v="Non-Reimbursable"/>
    <s v="Line Item"/>
    <x v="0"/>
    <x v="142"/>
    <x v="142"/>
    <m/>
    <n v="0"/>
  </r>
  <r>
    <n v="1838"/>
    <x v="10"/>
    <s v="Non-Reimbursable"/>
    <s v="Line Item"/>
    <x v="0"/>
    <x v="143"/>
    <x v="143"/>
    <m/>
    <m/>
  </r>
  <r>
    <n v="1839"/>
    <x v="10"/>
    <s v="Non-Reimbursable"/>
    <s v="Line Item"/>
    <x v="0"/>
    <x v="144"/>
    <x v="144"/>
    <m/>
    <m/>
  </r>
  <r>
    <n v="1840"/>
    <x v="10"/>
    <s v="Non-Reimbursable"/>
    <s v="Line Item"/>
    <x v="0"/>
    <x v="145"/>
    <x v="145"/>
    <m/>
    <m/>
  </r>
  <r>
    <n v="1841"/>
    <x v="10"/>
    <s v="Non-Reimbursable"/>
    <s v="Line Item"/>
    <x v="0"/>
    <x v="146"/>
    <x v="146"/>
    <m/>
    <m/>
  </r>
  <r>
    <n v="1842"/>
    <x v="10"/>
    <s v="Non-Reimbursable"/>
    <s v="Line Item"/>
    <x v="0"/>
    <x v="147"/>
    <x v="147"/>
    <m/>
    <m/>
  </r>
  <r>
    <n v="1843"/>
    <x v="10"/>
    <s v="Non-Reimbursable"/>
    <s v="Line Item"/>
    <x v="0"/>
    <x v="148"/>
    <x v="148"/>
    <m/>
    <m/>
  </r>
  <r>
    <n v="1844"/>
    <x v="10"/>
    <s v="Non-Reimbursable"/>
    <s v="Total"/>
    <x v="0"/>
    <x v="149"/>
    <x v="149"/>
    <m/>
    <m/>
  </r>
  <r>
    <n v="1845"/>
    <x v="10"/>
    <s v="Non-Reimbursable"/>
    <s v="Total"/>
    <x v="0"/>
    <x v="150"/>
    <x v="150"/>
    <m/>
    <m/>
  </r>
  <r>
    <n v="1846"/>
    <x v="10"/>
    <s v="Non-Reimbursable"/>
    <s v="Line Item"/>
    <x v="0"/>
    <x v="151"/>
    <x v="151"/>
    <m/>
    <m/>
  </r>
  <r>
    <n v="1847"/>
    <x v="10"/>
    <s v="Non-Reimbursable"/>
    <s v="Line Item"/>
    <x v="0"/>
    <x v="152"/>
    <x v="152"/>
    <m/>
    <m/>
  </r>
  <r>
    <n v="1848"/>
    <x v="10"/>
    <s v="Non-Reimbursable"/>
    <s v="Line Item"/>
    <x v="0"/>
    <x v="153"/>
    <x v="153"/>
    <m/>
    <m/>
  </r>
  <r>
    <n v="1849"/>
    <x v="10"/>
    <s v="Revenue"/>
    <s v="Line Item"/>
    <x v="0"/>
    <x v="0"/>
    <x v="0"/>
    <m/>
    <m/>
  </r>
  <r>
    <n v="1850"/>
    <x v="10"/>
    <s v="Revenue"/>
    <s v="Line Item"/>
    <x v="0"/>
    <x v="1"/>
    <x v="1"/>
    <m/>
    <m/>
  </r>
  <r>
    <n v="1851"/>
    <x v="10"/>
    <s v="Revenue"/>
    <s v="Line Item"/>
    <x v="0"/>
    <x v="2"/>
    <x v="2"/>
    <m/>
    <m/>
  </r>
  <r>
    <n v="1852"/>
    <x v="10"/>
    <s v="Revenue"/>
    <s v="Total"/>
    <x v="0"/>
    <x v="3"/>
    <x v="3"/>
    <m/>
    <n v="0"/>
  </r>
  <r>
    <n v="1853"/>
    <x v="10"/>
    <s v="Revenue"/>
    <s v="Line Item"/>
    <x v="0"/>
    <x v="4"/>
    <x v="4"/>
    <m/>
    <m/>
  </r>
  <r>
    <n v="1854"/>
    <x v="10"/>
    <s v="Revenue"/>
    <s v="Line Item"/>
    <x v="0"/>
    <x v="5"/>
    <x v="5"/>
    <m/>
    <m/>
  </r>
  <r>
    <n v="1855"/>
    <x v="10"/>
    <s v="Revenue"/>
    <s v="Total"/>
    <x v="0"/>
    <x v="6"/>
    <x v="6"/>
    <m/>
    <n v="0"/>
  </r>
  <r>
    <n v="1856"/>
    <x v="10"/>
    <s v="Revenue"/>
    <s v="Line Item"/>
    <x v="0"/>
    <x v="7"/>
    <x v="7"/>
    <m/>
    <m/>
  </r>
  <r>
    <n v="1857"/>
    <x v="10"/>
    <s v="Revenue"/>
    <s v="Line Item"/>
    <x v="0"/>
    <x v="8"/>
    <x v="8"/>
    <m/>
    <m/>
  </r>
  <r>
    <n v="1858"/>
    <x v="10"/>
    <s v="Revenue"/>
    <s v="Line Item"/>
    <x v="0"/>
    <x v="9"/>
    <x v="9"/>
    <m/>
    <m/>
  </r>
  <r>
    <n v="1859"/>
    <x v="10"/>
    <s v="Revenue"/>
    <s v="Line Item"/>
    <x v="0"/>
    <x v="10"/>
    <x v="10"/>
    <m/>
    <n v="157308"/>
  </r>
  <r>
    <n v="1860"/>
    <x v="10"/>
    <s v="Revenue"/>
    <s v="Line Item"/>
    <x v="0"/>
    <x v="11"/>
    <x v="11"/>
    <m/>
    <m/>
  </r>
  <r>
    <n v="1861"/>
    <x v="10"/>
    <s v="Revenue"/>
    <s v="Line Item"/>
    <x v="0"/>
    <x v="12"/>
    <x v="12"/>
    <m/>
    <m/>
  </r>
  <r>
    <n v="1862"/>
    <x v="10"/>
    <s v="Revenue"/>
    <s v="Line Item"/>
    <x v="0"/>
    <x v="13"/>
    <x v="13"/>
    <m/>
    <m/>
  </r>
  <r>
    <n v="1863"/>
    <x v="10"/>
    <s v="Revenue"/>
    <s v="Line Item"/>
    <x v="0"/>
    <x v="14"/>
    <x v="14"/>
    <m/>
    <m/>
  </r>
  <r>
    <n v="1864"/>
    <x v="10"/>
    <s v="Revenue"/>
    <s v="Line Item"/>
    <x v="0"/>
    <x v="15"/>
    <x v="15"/>
    <m/>
    <m/>
  </r>
  <r>
    <n v="1865"/>
    <x v="10"/>
    <s v="Revenue"/>
    <s v="Line Item"/>
    <x v="0"/>
    <x v="16"/>
    <x v="16"/>
    <m/>
    <m/>
  </r>
  <r>
    <n v="1866"/>
    <x v="10"/>
    <s v="Revenue"/>
    <s v="Line Item"/>
    <x v="0"/>
    <x v="17"/>
    <x v="17"/>
    <m/>
    <m/>
  </r>
  <r>
    <n v="1867"/>
    <x v="10"/>
    <s v="Revenue"/>
    <s v="Line Item"/>
    <x v="0"/>
    <x v="18"/>
    <x v="18"/>
    <m/>
    <m/>
  </r>
  <r>
    <n v="1868"/>
    <x v="10"/>
    <s v="Revenue"/>
    <s v="Line Item"/>
    <x v="0"/>
    <x v="19"/>
    <x v="19"/>
    <m/>
    <m/>
  </r>
  <r>
    <n v="1869"/>
    <x v="10"/>
    <s v="Revenue"/>
    <s v="Line Item"/>
    <x v="0"/>
    <x v="20"/>
    <x v="20"/>
    <m/>
    <m/>
  </r>
  <r>
    <n v="1870"/>
    <x v="10"/>
    <s v="Revenue"/>
    <s v="Line Item"/>
    <x v="0"/>
    <x v="21"/>
    <x v="21"/>
    <m/>
    <m/>
  </r>
  <r>
    <n v="1871"/>
    <x v="10"/>
    <s v="Revenue"/>
    <s v="Line Item"/>
    <x v="0"/>
    <x v="22"/>
    <x v="22"/>
    <m/>
    <m/>
  </r>
  <r>
    <n v="1872"/>
    <x v="10"/>
    <s v="Revenue"/>
    <s v="Line Item"/>
    <x v="0"/>
    <x v="23"/>
    <x v="23"/>
    <m/>
    <m/>
  </r>
  <r>
    <n v="1873"/>
    <x v="10"/>
    <s v="Revenue"/>
    <s v="Line Item"/>
    <x v="0"/>
    <x v="24"/>
    <x v="24"/>
    <m/>
    <m/>
  </r>
  <r>
    <n v="1874"/>
    <x v="10"/>
    <s v="Revenue"/>
    <s v="Line Item"/>
    <x v="0"/>
    <x v="25"/>
    <x v="25"/>
    <m/>
    <m/>
  </r>
  <r>
    <n v="1875"/>
    <x v="10"/>
    <s v="Revenue"/>
    <s v="Line Item"/>
    <x v="0"/>
    <x v="26"/>
    <x v="26"/>
    <m/>
    <m/>
  </r>
  <r>
    <n v="1876"/>
    <x v="10"/>
    <s v="Revenue"/>
    <s v="Line Item"/>
    <x v="0"/>
    <x v="27"/>
    <x v="27"/>
    <m/>
    <m/>
  </r>
  <r>
    <n v="1877"/>
    <x v="10"/>
    <s v="Revenue"/>
    <s v="Line Item"/>
    <x v="0"/>
    <x v="28"/>
    <x v="28"/>
    <m/>
    <m/>
  </r>
  <r>
    <n v="1878"/>
    <x v="10"/>
    <s v="Revenue"/>
    <s v="Line Item"/>
    <x v="0"/>
    <x v="29"/>
    <x v="29"/>
    <m/>
    <m/>
  </r>
  <r>
    <n v="1879"/>
    <x v="10"/>
    <s v="Revenue"/>
    <s v="Line Item"/>
    <x v="0"/>
    <x v="30"/>
    <x v="30"/>
    <m/>
    <m/>
  </r>
  <r>
    <n v="1880"/>
    <x v="10"/>
    <s v="Revenue"/>
    <s v="Line Item"/>
    <x v="0"/>
    <x v="31"/>
    <x v="31"/>
    <m/>
    <m/>
  </r>
  <r>
    <n v="1881"/>
    <x v="10"/>
    <s v="Revenue"/>
    <s v="Line Item"/>
    <x v="0"/>
    <x v="32"/>
    <x v="32"/>
    <m/>
    <m/>
  </r>
  <r>
    <n v="1882"/>
    <x v="10"/>
    <s v="Revenue"/>
    <s v="Line Item"/>
    <x v="0"/>
    <x v="33"/>
    <x v="33"/>
    <m/>
    <m/>
  </r>
  <r>
    <n v="1883"/>
    <x v="10"/>
    <s v="Revenue"/>
    <s v="Line Item"/>
    <x v="0"/>
    <x v="34"/>
    <x v="34"/>
    <m/>
    <m/>
  </r>
  <r>
    <n v="1884"/>
    <x v="10"/>
    <s v="Revenue"/>
    <s v="Line Item"/>
    <x v="0"/>
    <x v="35"/>
    <x v="35"/>
    <m/>
    <m/>
  </r>
  <r>
    <n v="1885"/>
    <x v="10"/>
    <s v="Revenue"/>
    <s v="Line Item"/>
    <x v="0"/>
    <x v="36"/>
    <x v="36"/>
    <m/>
    <m/>
  </r>
  <r>
    <n v="1886"/>
    <x v="10"/>
    <s v="Revenue"/>
    <s v="Line Item"/>
    <x v="0"/>
    <x v="37"/>
    <x v="37"/>
    <m/>
    <m/>
  </r>
  <r>
    <n v="1887"/>
    <x v="10"/>
    <s v="Revenue"/>
    <s v="Line Item"/>
    <x v="0"/>
    <x v="38"/>
    <x v="38"/>
    <m/>
    <m/>
  </r>
  <r>
    <n v="1888"/>
    <x v="10"/>
    <s v="Revenue"/>
    <s v="Line Item"/>
    <x v="0"/>
    <x v="39"/>
    <x v="39"/>
    <m/>
    <m/>
  </r>
  <r>
    <n v="1889"/>
    <x v="10"/>
    <s v="Revenue"/>
    <s v="Line Item"/>
    <x v="0"/>
    <x v="40"/>
    <x v="40"/>
    <m/>
    <m/>
  </r>
  <r>
    <n v="1890"/>
    <x v="10"/>
    <s v="Revenue"/>
    <s v="Line Item"/>
    <x v="0"/>
    <x v="41"/>
    <x v="41"/>
    <m/>
    <m/>
  </r>
  <r>
    <n v="1891"/>
    <x v="10"/>
    <s v="Revenue"/>
    <s v="Total"/>
    <x v="0"/>
    <x v="42"/>
    <x v="42"/>
    <m/>
    <n v="157308"/>
  </r>
  <r>
    <n v="1892"/>
    <x v="10"/>
    <s v="Revenue"/>
    <s v="Line Item"/>
    <x v="0"/>
    <x v="43"/>
    <x v="43"/>
    <m/>
    <m/>
  </r>
  <r>
    <n v="1893"/>
    <x v="10"/>
    <s v="Revenue"/>
    <s v="Line Item"/>
    <x v="0"/>
    <x v="44"/>
    <x v="44"/>
    <m/>
    <m/>
  </r>
  <r>
    <n v="1894"/>
    <x v="10"/>
    <s v="Revenue"/>
    <s v="Line Item"/>
    <x v="0"/>
    <x v="45"/>
    <x v="45"/>
    <m/>
    <m/>
  </r>
  <r>
    <n v="1895"/>
    <x v="10"/>
    <s v="Revenue"/>
    <s v="Line Item"/>
    <x v="0"/>
    <x v="46"/>
    <x v="46"/>
    <m/>
    <m/>
  </r>
  <r>
    <n v="1896"/>
    <x v="10"/>
    <s v="Revenue"/>
    <s v="Line Item"/>
    <x v="0"/>
    <x v="47"/>
    <x v="47"/>
    <m/>
    <m/>
  </r>
  <r>
    <n v="1897"/>
    <x v="10"/>
    <s v="Revenue"/>
    <s v="Line Item"/>
    <x v="0"/>
    <x v="48"/>
    <x v="48"/>
    <m/>
    <m/>
  </r>
  <r>
    <n v="1898"/>
    <x v="10"/>
    <s v="Revenue"/>
    <s v="Line Item"/>
    <x v="0"/>
    <x v="49"/>
    <x v="49"/>
    <m/>
    <m/>
  </r>
  <r>
    <n v="1899"/>
    <x v="10"/>
    <s v="Revenue"/>
    <s v="Line Item"/>
    <x v="0"/>
    <x v="50"/>
    <x v="50"/>
    <m/>
    <m/>
  </r>
  <r>
    <n v="1900"/>
    <x v="10"/>
    <s v="Revenue"/>
    <s v="Line Item"/>
    <x v="0"/>
    <x v="51"/>
    <x v="51"/>
    <m/>
    <m/>
  </r>
  <r>
    <n v="1901"/>
    <x v="10"/>
    <s v="Revenue"/>
    <s v="Total"/>
    <x v="0"/>
    <x v="52"/>
    <x v="52"/>
    <m/>
    <n v="157308"/>
  </r>
  <r>
    <n v="1902"/>
    <x v="10"/>
    <s v="Salary Expense"/>
    <s v="Line Item"/>
    <x v="1"/>
    <x v="53"/>
    <x v="53"/>
    <n v="0.5"/>
    <n v="41860"/>
  </r>
  <r>
    <n v="1903"/>
    <x v="10"/>
    <s v="Salary Expense"/>
    <s v="Line Item"/>
    <x v="1"/>
    <x v="54"/>
    <x v="54"/>
    <m/>
    <m/>
  </r>
  <r>
    <n v="1904"/>
    <x v="10"/>
    <s v="Salary Expense"/>
    <s v="Line Item"/>
    <x v="1"/>
    <x v="55"/>
    <x v="55"/>
    <m/>
    <m/>
  </r>
  <r>
    <n v="1905"/>
    <x v="10"/>
    <s v="Salary Expense"/>
    <s v="Line Item"/>
    <x v="1"/>
    <x v="56"/>
    <x v="56"/>
    <m/>
    <m/>
  </r>
  <r>
    <n v="1906"/>
    <x v="10"/>
    <s v="Salary Expense"/>
    <s v="Line Item"/>
    <x v="2"/>
    <x v="57"/>
    <x v="57"/>
    <m/>
    <m/>
  </r>
  <r>
    <n v="1907"/>
    <x v="10"/>
    <s v="Salary Expense"/>
    <s v="Line Item"/>
    <x v="2"/>
    <x v="58"/>
    <x v="58"/>
    <m/>
    <m/>
  </r>
  <r>
    <n v="1908"/>
    <x v="10"/>
    <s v="Salary Expense"/>
    <s v="Line Item"/>
    <x v="2"/>
    <x v="59"/>
    <x v="59"/>
    <m/>
    <m/>
  </r>
  <r>
    <n v="1909"/>
    <x v="10"/>
    <s v="Salary Expense"/>
    <s v="Line Item"/>
    <x v="2"/>
    <x v="60"/>
    <x v="60"/>
    <m/>
    <m/>
  </r>
  <r>
    <n v="1910"/>
    <x v="10"/>
    <s v="Salary Expense"/>
    <s v="Line Item"/>
    <x v="2"/>
    <x v="61"/>
    <x v="61"/>
    <m/>
    <m/>
  </r>
  <r>
    <n v="1911"/>
    <x v="10"/>
    <s v="Salary Expense"/>
    <s v="Line Item"/>
    <x v="2"/>
    <x v="62"/>
    <x v="62"/>
    <m/>
    <m/>
  </r>
  <r>
    <n v="1912"/>
    <x v="10"/>
    <s v="Salary Expense"/>
    <s v="Line Item"/>
    <x v="2"/>
    <x v="63"/>
    <x v="63"/>
    <m/>
    <m/>
  </r>
  <r>
    <n v="1913"/>
    <x v="10"/>
    <s v="Salary Expense"/>
    <s v="Line Item"/>
    <x v="2"/>
    <x v="64"/>
    <x v="64"/>
    <m/>
    <m/>
  </r>
  <r>
    <n v="1914"/>
    <x v="10"/>
    <s v="Salary Expense"/>
    <s v="Line Item"/>
    <x v="2"/>
    <x v="65"/>
    <x v="65"/>
    <m/>
    <m/>
  </r>
  <r>
    <n v="1915"/>
    <x v="10"/>
    <s v="Salary Expense"/>
    <s v="Line Item"/>
    <x v="2"/>
    <x v="66"/>
    <x v="66"/>
    <m/>
    <m/>
  </r>
  <r>
    <n v="1916"/>
    <x v="10"/>
    <s v="Salary Expense"/>
    <s v="Line Item"/>
    <x v="2"/>
    <x v="67"/>
    <x v="67"/>
    <m/>
    <m/>
  </r>
  <r>
    <n v="1917"/>
    <x v="10"/>
    <s v="Salary Expense"/>
    <s v="Line Item"/>
    <x v="2"/>
    <x v="68"/>
    <x v="68"/>
    <m/>
    <m/>
  </r>
  <r>
    <n v="1918"/>
    <x v="10"/>
    <s v="Salary Expense"/>
    <s v="Line Item"/>
    <x v="2"/>
    <x v="69"/>
    <x v="69"/>
    <m/>
    <m/>
  </r>
  <r>
    <n v="1919"/>
    <x v="10"/>
    <s v="Salary Expense"/>
    <s v="Line Item"/>
    <x v="2"/>
    <x v="70"/>
    <x v="70"/>
    <m/>
    <m/>
  </r>
  <r>
    <n v="1920"/>
    <x v="10"/>
    <s v="Salary Expense"/>
    <s v="Line Item"/>
    <x v="2"/>
    <x v="71"/>
    <x v="71"/>
    <m/>
    <m/>
  </r>
  <r>
    <n v="1921"/>
    <x v="10"/>
    <s v="Salary Expense"/>
    <s v="Line Item"/>
    <x v="2"/>
    <x v="72"/>
    <x v="72"/>
    <m/>
    <m/>
  </r>
  <r>
    <n v="1922"/>
    <x v="10"/>
    <s v="Salary Expense"/>
    <s v="Line Item"/>
    <x v="2"/>
    <x v="73"/>
    <x v="73"/>
    <m/>
    <m/>
  </r>
  <r>
    <n v="1923"/>
    <x v="10"/>
    <s v="Salary Expense"/>
    <s v="Line Item"/>
    <x v="2"/>
    <x v="74"/>
    <x v="74"/>
    <m/>
    <m/>
  </r>
  <r>
    <n v="1924"/>
    <x v="10"/>
    <s v="Salary Expense"/>
    <s v="Line Item"/>
    <x v="2"/>
    <x v="75"/>
    <x v="75"/>
    <m/>
    <m/>
  </r>
  <r>
    <n v="1925"/>
    <x v="10"/>
    <s v="Salary Expense"/>
    <s v="Line Item"/>
    <x v="2"/>
    <x v="76"/>
    <x v="76"/>
    <m/>
    <m/>
  </r>
  <r>
    <n v="1926"/>
    <x v="10"/>
    <s v="Salary Expense"/>
    <s v="Line Item"/>
    <x v="2"/>
    <x v="77"/>
    <x v="77"/>
    <m/>
    <m/>
  </r>
  <r>
    <n v="1927"/>
    <x v="10"/>
    <s v="Salary Expense"/>
    <s v="Line Item"/>
    <x v="2"/>
    <x v="78"/>
    <x v="78"/>
    <m/>
    <m/>
  </r>
  <r>
    <n v="1928"/>
    <x v="10"/>
    <s v="Salary Expense"/>
    <s v="Line Item"/>
    <x v="2"/>
    <x v="79"/>
    <x v="79"/>
    <m/>
    <m/>
  </r>
  <r>
    <n v="1929"/>
    <x v="10"/>
    <s v="Salary Expense"/>
    <s v="Line Item"/>
    <x v="2"/>
    <x v="80"/>
    <x v="80"/>
    <m/>
    <m/>
  </r>
  <r>
    <n v="1930"/>
    <x v="10"/>
    <s v="Salary Expense"/>
    <s v="Line Item"/>
    <x v="2"/>
    <x v="81"/>
    <x v="81"/>
    <m/>
    <m/>
  </r>
  <r>
    <n v="1931"/>
    <x v="10"/>
    <s v="Salary Expense"/>
    <s v="Line Item"/>
    <x v="2"/>
    <x v="82"/>
    <x v="82"/>
    <m/>
    <m/>
  </r>
  <r>
    <n v="1932"/>
    <x v="10"/>
    <s v="Salary Expense"/>
    <s v="Line Item"/>
    <x v="2"/>
    <x v="83"/>
    <x v="83"/>
    <m/>
    <m/>
  </r>
  <r>
    <n v="1933"/>
    <x v="10"/>
    <s v="Salary Expense"/>
    <s v="Line Item"/>
    <x v="2"/>
    <x v="84"/>
    <x v="84"/>
    <m/>
    <m/>
  </r>
  <r>
    <n v="1934"/>
    <x v="10"/>
    <s v="Salary Expense"/>
    <s v="Line Item"/>
    <x v="2"/>
    <x v="85"/>
    <x v="85"/>
    <m/>
    <m/>
  </r>
  <r>
    <n v="1935"/>
    <x v="10"/>
    <s v="Salary Expense"/>
    <s v="Line Item"/>
    <x v="2"/>
    <x v="86"/>
    <x v="86"/>
    <n v="1.4"/>
    <n v="39971"/>
  </r>
  <r>
    <n v="1936"/>
    <x v="10"/>
    <s v="Salary Expense"/>
    <s v="Line Item"/>
    <x v="3"/>
    <x v="87"/>
    <x v="87"/>
    <m/>
    <m/>
  </r>
  <r>
    <n v="1937"/>
    <x v="10"/>
    <s v="Salary Expense"/>
    <s v="Line Item"/>
    <x v="3"/>
    <x v="88"/>
    <x v="88"/>
    <m/>
    <m/>
  </r>
  <r>
    <n v="1938"/>
    <x v="10"/>
    <s v="Salary Expense"/>
    <s v="Line Item"/>
    <x v="3"/>
    <x v="89"/>
    <x v="89"/>
    <m/>
    <m/>
  </r>
  <r>
    <n v="1939"/>
    <x v="10"/>
    <s v="Salary Expense"/>
    <s v="Line Item"/>
    <x v="0"/>
    <x v="90"/>
    <x v="90"/>
    <s v="XXXXXX"/>
    <m/>
  </r>
  <r>
    <n v="1940"/>
    <x v="10"/>
    <s v="Salary Expense"/>
    <s v="Total"/>
    <x v="0"/>
    <x v="91"/>
    <x v="91"/>
    <n v="1.9"/>
    <n v="81831"/>
  </r>
  <r>
    <n v="1941"/>
    <x v="10"/>
    <s v="Expense"/>
    <s v="Total"/>
    <x v="0"/>
    <x v="92"/>
    <x v="92"/>
    <m/>
    <n v="81831"/>
  </r>
  <r>
    <n v="1942"/>
    <x v="10"/>
    <s v="Expense"/>
    <s v="Line Item"/>
    <x v="0"/>
    <x v="93"/>
    <x v="93"/>
    <m/>
    <m/>
  </r>
  <r>
    <n v="1943"/>
    <x v="10"/>
    <s v="Expense"/>
    <s v="Line Item"/>
    <x v="0"/>
    <x v="94"/>
    <x v="94"/>
    <m/>
    <m/>
  </r>
  <r>
    <n v="1944"/>
    <x v="10"/>
    <s v="Expense"/>
    <s v="Line Item"/>
    <x v="0"/>
    <x v="95"/>
    <x v="95"/>
    <m/>
    <m/>
  </r>
  <r>
    <n v="1945"/>
    <x v="10"/>
    <s v="Expense"/>
    <s v="Line Item"/>
    <x v="0"/>
    <x v="96"/>
    <x v="96"/>
    <m/>
    <m/>
  </r>
  <r>
    <n v="1946"/>
    <x v="10"/>
    <s v="Expense"/>
    <s v="Total"/>
    <x v="0"/>
    <x v="97"/>
    <x v="97"/>
    <m/>
    <n v="0"/>
  </r>
  <r>
    <n v="1947"/>
    <x v="10"/>
    <s v="Expense"/>
    <s v="Line Item"/>
    <x v="0"/>
    <x v="98"/>
    <x v="98"/>
    <m/>
    <m/>
  </r>
  <r>
    <n v="1948"/>
    <x v="10"/>
    <s v="Expense"/>
    <s v="Total"/>
    <x v="0"/>
    <x v="99"/>
    <x v="99"/>
    <m/>
    <n v="81831"/>
  </r>
  <r>
    <n v="1949"/>
    <x v="10"/>
    <s v="Expense"/>
    <s v="Line Item"/>
    <x v="0"/>
    <x v="100"/>
    <x v="100"/>
    <m/>
    <n v="10320"/>
  </r>
  <r>
    <n v="1950"/>
    <x v="10"/>
    <s v="Expense"/>
    <s v="Line Item"/>
    <x v="0"/>
    <x v="101"/>
    <x v="101"/>
    <m/>
    <n v="1428"/>
  </r>
  <r>
    <n v="1951"/>
    <x v="10"/>
    <s v="Expense"/>
    <s v="Line Item"/>
    <x v="0"/>
    <x v="102"/>
    <x v="102"/>
    <m/>
    <m/>
  </r>
  <r>
    <n v="1952"/>
    <x v="10"/>
    <s v="Expense"/>
    <s v="Total"/>
    <x v="0"/>
    <x v="103"/>
    <x v="103"/>
    <m/>
    <n v="93579"/>
  </r>
  <r>
    <n v="1953"/>
    <x v="10"/>
    <s v="Expense"/>
    <s v="Line Item"/>
    <x v="0"/>
    <x v="104"/>
    <x v="104"/>
    <m/>
    <n v="5000"/>
  </r>
  <r>
    <n v="1954"/>
    <x v="10"/>
    <s v="Expense"/>
    <s v="Line Item"/>
    <x v="0"/>
    <x v="105"/>
    <x v="105"/>
    <m/>
    <m/>
  </r>
  <r>
    <n v="1955"/>
    <x v="10"/>
    <s v="Expense"/>
    <s v="Line Item"/>
    <x v="0"/>
    <x v="106"/>
    <x v="106"/>
    <m/>
    <n v="2587"/>
  </r>
  <r>
    <n v="1956"/>
    <x v="10"/>
    <s v="Expense"/>
    <s v="Line Item"/>
    <x v="0"/>
    <x v="107"/>
    <x v="107"/>
    <m/>
    <m/>
  </r>
  <r>
    <n v="1957"/>
    <x v="10"/>
    <s v="Expense"/>
    <s v="Total"/>
    <x v="0"/>
    <x v="108"/>
    <x v="108"/>
    <m/>
    <n v="7587"/>
  </r>
  <r>
    <n v="1958"/>
    <x v="10"/>
    <s v="Expense"/>
    <s v="Line Item"/>
    <x v="0"/>
    <x v="109"/>
    <x v="109"/>
    <m/>
    <n v="15633"/>
  </r>
  <r>
    <n v="1959"/>
    <x v="10"/>
    <s v="Expense"/>
    <s v="Line Item"/>
    <x v="0"/>
    <x v="110"/>
    <x v="110"/>
    <m/>
    <m/>
  </r>
  <r>
    <n v="1960"/>
    <x v="10"/>
    <s v="Expense"/>
    <s v="Line Item"/>
    <x v="0"/>
    <x v="111"/>
    <x v="111"/>
    <m/>
    <n v="1600"/>
  </r>
  <r>
    <n v="1961"/>
    <x v="10"/>
    <s v="Expense"/>
    <s v="Line Item"/>
    <x v="0"/>
    <x v="112"/>
    <x v="112"/>
    <m/>
    <m/>
  </r>
  <r>
    <n v="1962"/>
    <x v="10"/>
    <s v="Expense"/>
    <s v="Line Item"/>
    <x v="0"/>
    <x v="113"/>
    <x v="113"/>
    <m/>
    <m/>
  </r>
  <r>
    <n v="1963"/>
    <x v="10"/>
    <s v="Expense"/>
    <s v="Line Item"/>
    <x v="0"/>
    <x v="114"/>
    <x v="114"/>
    <m/>
    <n v="3411"/>
  </r>
  <r>
    <n v="1964"/>
    <x v="10"/>
    <s v="Expense"/>
    <s v="Line Item"/>
    <x v="0"/>
    <x v="115"/>
    <x v="115"/>
    <m/>
    <n v="1602"/>
  </r>
  <r>
    <n v="1965"/>
    <x v="10"/>
    <s v="Expense"/>
    <s v="Line Item"/>
    <x v="0"/>
    <x v="116"/>
    <x v="116"/>
    <m/>
    <m/>
  </r>
  <r>
    <n v="1966"/>
    <x v="10"/>
    <s v="Expense"/>
    <s v="Line Item"/>
    <x v="0"/>
    <x v="117"/>
    <x v="117"/>
    <m/>
    <n v="1209"/>
  </r>
  <r>
    <n v="1967"/>
    <x v="10"/>
    <s v="Expense"/>
    <s v="Line Item"/>
    <x v="0"/>
    <x v="118"/>
    <x v="118"/>
    <m/>
    <m/>
  </r>
  <r>
    <n v="1968"/>
    <x v="10"/>
    <s v="Expense"/>
    <s v="Line Item"/>
    <x v="0"/>
    <x v="119"/>
    <x v="119"/>
    <m/>
    <m/>
  </r>
  <r>
    <n v="1969"/>
    <x v="10"/>
    <s v="Expense"/>
    <s v="Line Item"/>
    <x v="0"/>
    <x v="120"/>
    <x v="120"/>
    <m/>
    <m/>
  </r>
  <r>
    <n v="1970"/>
    <x v="10"/>
    <s v="Expense"/>
    <s v="Line Item"/>
    <x v="0"/>
    <x v="121"/>
    <x v="121"/>
    <m/>
    <n v="3333"/>
  </r>
  <r>
    <n v="1971"/>
    <x v="10"/>
    <s v="Expense"/>
    <s v="Line Item"/>
    <x v="0"/>
    <x v="122"/>
    <x v="122"/>
    <m/>
    <m/>
  </r>
  <r>
    <n v="1972"/>
    <x v="10"/>
    <s v="Expense"/>
    <s v="Line Item"/>
    <x v="0"/>
    <x v="123"/>
    <x v="123"/>
    <m/>
    <m/>
  </r>
  <r>
    <n v="1973"/>
    <x v="10"/>
    <s v="Expense"/>
    <s v="Line Item"/>
    <x v="0"/>
    <x v="124"/>
    <x v="124"/>
    <m/>
    <n v="4066"/>
  </r>
  <r>
    <n v="1974"/>
    <x v="10"/>
    <s v="Expense"/>
    <s v="Line Item"/>
    <x v="0"/>
    <x v="125"/>
    <x v="125"/>
    <m/>
    <m/>
  </r>
  <r>
    <n v="1975"/>
    <x v="10"/>
    <s v="Expense"/>
    <s v="Line Item"/>
    <x v="0"/>
    <x v="126"/>
    <x v="126"/>
    <m/>
    <m/>
  </r>
  <r>
    <n v="1976"/>
    <x v="10"/>
    <s v="Expense"/>
    <s v="Total"/>
    <x v="0"/>
    <x v="127"/>
    <x v="127"/>
    <m/>
    <n v="30854"/>
  </r>
  <r>
    <n v="1977"/>
    <x v="10"/>
    <s v="Expense"/>
    <s v="Line Item"/>
    <x v="0"/>
    <x v="128"/>
    <x v="128"/>
    <m/>
    <m/>
  </r>
  <r>
    <n v="1978"/>
    <x v="10"/>
    <s v="Expense"/>
    <s v="Line Item"/>
    <x v="0"/>
    <x v="129"/>
    <x v="129"/>
    <m/>
    <m/>
  </r>
  <r>
    <n v="1979"/>
    <x v="10"/>
    <s v="Expense"/>
    <s v="Line Item"/>
    <x v="0"/>
    <x v="130"/>
    <x v="130"/>
    <m/>
    <m/>
  </r>
  <r>
    <n v="1980"/>
    <x v="10"/>
    <s v="Expense"/>
    <s v="Line Item"/>
    <x v="0"/>
    <x v="131"/>
    <x v="131"/>
    <m/>
    <n v="11069"/>
  </r>
  <r>
    <n v="1981"/>
    <x v="10"/>
    <s v="Expense"/>
    <s v="Line Item"/>
    <x v="0"/>
    <x v="132"/>
    <x v="132"/>
    <m/>
    <m/>
  </r>
  <r>
    <n v="1982"/>
    <x v="10"/>
    <s v="Expense"/>
    <s v="Line Item"/>
    <x v="0"/>
    <x v="133"/>
    <x v="133"/>
    <m/>
    <m/>
  </r>
  <r>
    <n v="1983"/>
    <x v="10"/>
    <s v="Expense"/>
    <s v="Total"/>
    <x v="0"/>
    <x v="134"/>
    <x v="134"/>
    <m/>
    <n v="11069"/>
  </r>
  <r>
    <n v="1984"/>
    <x v="10"/>
    <s v="Expense"/>
    <s v="Line Item"/>
    <x v="0"/>
    <x v="135"/>
    <x v="135"/>
    <m/>
    <n v="20081.115679475952"/>
  </r>
  <r>
    <n v="1985"/>
    <x v="10"/>
    <s v="Expense"/>
    <s v="Total"/>
    <x v="0"/>
    <x v="136"/>
    <x v="136"/>
    <m/>
    <n v="163170.11567947594"/>
  </r>
  <r>
    <n v="1986"/>
    <x v="10"/>
    <s v="Expense"/>
    <s v="Line Item"/>
    <x v="0"/>
    <x v="137"/>
    <x v="137"/>
    <m/>
    <m/>
  </r>
  <r>
    <n v="1987"/>
    <x v="10"/>
    <s v="Expense"/>
    <s v="Line Item"/>
    <x v="0"/>
    <x v="138"/>
    <x v="138"/>
    <m/>
    <m/>
  </r>
  <r>
    <n v="1988"/>
    <x v="10"/>
    <s v="Expense"/>
    <s v="Total"/>
    <x v="0"/>
    <x v="139"/>
    <x v="139"/>
    <m/>
    <n v="163170.11567947594"/>
  </r>
  <r>
    <n v="1989"/>
    <x v="10"/>
    <s v="Expense"/>
    <s v="Total"/>
    <x v="0"/>
    <x v="140"/>
    <x v="140"/>
    <m/>
    <n v="157308"/>
  </r>
  <r>
    <n v="1990"/>
    <x v="10"/>
    <s v="Expense"/>
    <s v="Line Item"/>
    <x v="0"/>
    <x v="141"/>
    <x v="141"/>
    <m/>
    <n v="-5862.1156794759445"/>
  </r>
  <r>
    <n v="1991"/>
    <x v="10"/>
    <s v="Non-Reimbursable"/>
    <s v="Line Item"/>
    <x v="0"/>
    <x v="142"/>
    <x v="142"/>
    <m/>
    <n v="0"/>
  </r>
  <r>
    <n v="1992"/>
    <x v="10"/>
    <s v="Non-Reimbursable"/>
    <s v="Line Item"/>
    <x v="0"/>
    <x v="143"/>
    <x v="143"/>
    <m/>
    <m/>
  </r>
  <r>
    <n v="1993"/>
    <x v="10"/>
    <s v="Non-Reimbursable"/>
    <s v="Line Item"/>
    <x v="0"/>
    <x v="144"/>
    <x v="144"/>
    <m/>
    <m/>
  </r>
  <r>
    <n v="1994"/>
    <x v="10"/>
    <s v="Non-Reimbursable"/>
    <s v="Line Item"/>
    <x v="0"/>
    <x v="145"/>
    <x v="145"/>
    <m/>
    <m/>
  </r>
  <r>
    <n v="1995"/>
    <x v="10"/>
    <s v="Non-Reimbursable"/>
    <s v="Line Item"/>
    <x v="0"/>
    <x v="146"/>
    <x v="146"/>
    <m/>
    <m/>
  </r>
  <r>
    <n v="1996"/>
    <x v="10"/>
    <s v="Non-Reimbursable"/>
    <s v="Line Item"/>
    <x v="0"/>
    <x v="147"/>
    <x v="147"/>
    <m/>
    <m/>
  </r>
  <r>
    <n v="1997"/>
    <x v="10"/>
    <s v="Non-Reimbursable"/>
    <s v="Line Item"/>
    <x v="0"/>
    <x v="148"/>
    <x v="148"/>
    <m/>
    <m/>
  </r>
  <r>
    <n v="1998"/>
    <x v="10"/>
    <s v="Non-Reimbursable"/>
    <s v="Total"/>
    <x v="0"/>
    <x v="149"/>
    <x v="149"/>
    <m/>
    <m/>
  </r>
  <r>
    <n v="1999"/>
    <x v="10"/>
    <s v="Non-Reimbursable"/>
    <s v="Total"/>
    <x v="0"/>
    <x v="150"/>
    <x v="150"/>
    <m/>
    <m/>
  </r>
  <r>
    <n v="2000"/>
    <x v="10"/>
    <s v="Non-Reimbursable"/>
    <s v="Line Item"/>
    <x v="0"/>
    <x v="151"/>
    <x v="151"/>
    <m/>
    <m/>
  </r>
  <r>
    <n v="2001"/>
    <x v="10"/>
    <s v="Non-Reimbursable"/>
    <s v="Line Item"/>
    <x v="0"/>
    <x v="152"/>
    <x v="152"/>
    <m/>
    <m/>
  </r>
  <r>
    <n v="2002"/>
    <x v="10"/>
    <s v="Non-Reimbursable"/>
    <s v="Line Item"/>
    <x v="0"/>
    <x v="153"/>
    <x v="153"/>
    <m/>
    <m/>
  </r>
  <r>
    <n v="2003"/>
    <x v="10"/>
    <s v="Revenue"/>
    <s v="Line Item"/>
    <x v="0"/>
    <x v="0"/>
    <x v="0"/>
    <m/>
    <m/>
  </r>
  <r>
    <n v="2004"/>
    <x v="10"/>
    <s v="Revenue"/>
    <s v="Line Item"/>
    <x v="0"/>
    <x v="1"/>
    <x v="1"/>
    <m/>
    <m/>
  </r>
  <r>
    <n v="2005"/>
    <x v="10"/>
    <s v="Revenue"/>
    <s v="Line Item"/>
    <x v="0"/>
    <x v="2"/>
    <x v="2"/>
    <m/>
    <m/>
  </r>
  <r>
    <n v="2006"/>
    <x v="10"/>
    <s v="Revenue"/>
    <s v="Total"/>
    <x v="0"/>
    <x v="3"/>
    <x v="3"/>
    <m/>
    <n v="0"/>
  </r>
  <r>
    <n v="2007"/>
    <x v="10"/>
    <s v="Revenue"/>
    <s v="Line Item"/>
    <x v="0"/>
    <x v="4"/>
    <x v="4"/>
    <m/>
    <m/>
  </r>
  <r>
    <n v="2008"/>
    <x v="10"/>
    <s v="Revenue"/>
    <s v="Line Item"/>
    <x v="0"/>
    <x v="5"/>
    <x v="5"/>
    <m/>
    <m/>
  </r>
  <r>
    <n v="2009"/>
    <x v="10"/>
    <s v="Revenue"/>
    <s v="Total"/>
    <x v="0"/>
    <x v="6"/>
    <x v="6"/>
    <m/>
    <n v="0"/>
  </r>
  <r>
    <n v="2010"/>
    <x v="10"/>
    <s v="Revenue"/>
    <s v="Line Item"/>
    <x v="0"/>
    <x v="7"/>
    <x v="7"/>
    <m/>
    <m/>
  </r>
  <r>
    <n v="2011"/>
    <x v="10"/>
    <s v="Revenue"/>
    <s v="Line Item"/>
    <x v="0"/>
    <x v="8"/>
    <x v="8"/>
    <m/>
    <m/>
  </r>
  <r>
    <n v="2012"/>
    <x v="10"/>
    <s v="Revenue"/>
    <s v="Line Item"/>
    <x v="0"/>
    <x v="9"/>
    <x v="9"/>
    <m/>
    <m/>
  </r>
  <r>
    <n v="2013"/>
    <x v="10"/>
    <s v="Revenue"/>
    <s v="Line Item"/>
    <x v="0"/>
    <x v="10"/>
    <x v="10"/>
    <m/>
    <n v="167950"/>
  </r>
  <r>
    <n v="2014"/>
    <x v="10"/>
    <s v="Revenue"/>
    <s v="Line Item"/>
    <x v="0"/>
    <x v="11"/>
    <x v="11"/>
    <m/>
    <m/>
  </r>
  <r>
    <n v="2015"/>
    <x v="10"/>
    <s v="Revenue"/>
    <s v="Line Item"/>
    <x v="0"/>
    <x v="12"/>
    <x v="12"/>
    <m/>
    <m/>
  </r>
  <r>
    <n v="2016"/>
    <x v="10"/>
    <s v="Revenue"/>
    <s v="Line Item"/>
    <x v="0"/>
    <x v="13"/>
    <x v="13"/>
    <m/>
    <m/>
  </r>
  <r>
    <n v="2017"/>
    <x v="10"/>
    <s v="Revenue"/>
    <s v="Line Item"/>
    <x v="0"/>
    <x v="14"/>
    <x v="14"/>
    <m/>
    <m/>
  </r>
  <r>
    <n v="2018"/>
    <x v="10"/>
    <s v="Revenue"/>
    <s v="Line Item"/>
    <x v="0"/>
    <x v="15"/>
    <x v="15"/>
    <m/>
    <m/>
  </r>
  <r>
    <n v="2019"/>
    <x v="10"/>
    <s v="Revenue"/>
    <s v="Line Item"/>
    <x v="0"/>
    <x v="16"/>
    <x v="16"/>
    <m/>
    <m/>
  </r>
  <r>
    <n v="2020"/>
    <x v="10"/>
    <s v="Revenue"/>
    <s v="Line Item"/>
    <x v="0"/>
    <x v="17"/>
    <x v="17"/>
    <m/>
    <m/>
  </r>
  <r>
    <n v="2021"/>
    <x v="10"/>
    <s v="Revenue"/>
    <s v="Line Item"/>
    <x v="0"/>
    <x v="18"/>
    <x v="18"/>
    <m/>
    <m/>
  </r>
  <r>
    <n v="2022"/>
    <x v="10"/>
    <s v="Revenue"/>
    <s v="Line Item"/>
    <x v="0"/>
    <x v="19"/>
    <x v="19"/>
    <m/>
    <m/>
  </r>
  <r>
    <n v="2023"/>
    <x v="10"/>
    <s v="Revenue"/>
    <s v="Line Item"/>
    <x v="0"/>
    <x v="20"/>
    <x v="20"/>
    <m/>
    <m/>
  </r>
  <r>
    <n v="2024"/>
    <x v="10"/>
    <s v="Revenue"/>
    <s v="Line Item"/>
    <x v="0"/>
    <x v="21"/>
    <x v="21"/>
    <m/>
    <m/>
  </r>
  <r>
    <n v="2025"/>
    <x v="10"/>
    <s v="Revenue"/>
    <s v="Line Item"/>
    <x v="0"/>
    <x v="22"/>
    <x v="22"/>
    <m/>
    <m/>
  </r>
  <r>
    <n v="2026"/>
    <x v="10"/>
    <s v="Revenue"/>
    <s v="Line Item"/>
    <x v="0"/>
    <x v="23"/>
    <x v="23"/>
    <m/>
    <m/>
  </r>
  <r>
    <n v="2027"/>
    <x v="10"/>
    <s v="Revenue"/>
    <s v="Line Item"/>
    <x v="0"/>
    <x v="24"/>
    <x v="24"/>
    <m/>
    <m/>
  </r>
  <r>
    <n v="2028"/>
    <x v="10"/>
    <s v="Revenue"/>
    <s v="Line Item"/>
    <x v="0"/>
    <x v="25"/>
    <x v="25"/>
    <m/>
    <m/>
  </r>
  <r>
    <n v="2029"/>
    <x v="10"/>
    <s v="Revenue"/>
    <s v="Line Item"/>
    <x v="0"/>
    <x v="26"/>
    <x v="26"/>
    <m/>
    <m/>
  </r>
  <r>
    <n v="2030"/>
    <x v="10"/>
    <s v="Revenue"/>
    <s v="Line Item"/>
    <x v="0"/>
    <x v="27"/>
    <x v="27"/>
    <m/>
    <m/>
  </r>
  <r>
    <n v="2031"/>
    <x v="10"/>
    <s v="Revenue"/>
    <s v="Line Item"/>
    <x v="0"/>
    <x v="28"/>
    <x v="28"/>
    <m/>
    <m/>
  </r>
  <r>
    <n v="2032"/>
    <x v="10"/>
    <s v="Revenue"/>
    <s v="Line Item"/>
    <x v="0"/>
    <x v="29"/>
    <x v="29"/>
    <m/>
    <m/>
  </r>
  <r>
    <n v="2033"/>
    <x v="10"/>
    <s v="Revenue"/>
    <s v="Line Item"/>
    <x v="0"/>
    <x v="30"/>
    <x v="30"/>
    <m/>
    <m/>
  </r>
  <r>
    <n v="2034"/>
    <x v="10"/>
    <s v="Revenue"/>
    <s v="Line Item"/>
    <x v="0"/>
    <x v="31"/>
    <x v="31"/>
    <m/>
    <m/>
  </r>
  <r>
    <n v="2035"/>
    <x v="10"/>
    <s v="Revenue"/>
    <s v="Line Item"/>
    <x v="0"/>
    <x v="32"/>
    <x v="32"/>
    <m/>
    <m/>
  </r>
  <r>
    <n v="2036"/>
    <x v="10"/>
    <s v="Revenue"/>
    <s v="Line Item"/>
    <x v="0"/>
    <x v="33"/>
    <x v="33"/>
    <m/>
    <m/>
  </r>
  <r>
    <n v="2037"/>
    <x v="10"/>
    <s v="Revenue"/>
    <s v="Line Item"/>
    <x v="0"/>
    <x v="34"/>
    <x v="34"/>
    <m/>
    <m/>
  </r>
  <r>
    <n v="2038"/>
    <x v="10"/>
    <s v="Revenue"/>
    <s v="Line Item"/>
    <x v="0"/>
    <x v="35"/>
    <x v="35"/>
    <m/>
    <m/>
  </r>
  <r>
    <n v="2039"/>
    <x v="10"/>
    <s v="Revenue"/>
    <s v="Line Item"/>
    <x v="0"/>
    <x v="36"/>
    <x v="36"/>
    <m/>
    <m/>
  </r>
  <r>
    <n v="2040"/>
    <x v="10"/>
    <s v="Revenue"/>
    <s v="Line Item"/>
    <x v="0"/>
    <x v="37"/>
    <x v="37"/>
    <m/>
    <m/>
  </r>
  <r>
    <n v="2041"/>
    <x v="10"/>
    <s v="Revenue"/>
    <s v="Line Item"/>
    <x v="0"/>
    <x v="38"/>
    <x v="38"/>
    <m/>
    <m/>
  </r>
  <r>
    <n v="2042"/>
    <x v="10"/>
    <s v="Revenue"/>
    <s v="Line Item"/>
    <x v="0"/>
    <x v="39"/>
    <x v="39"/>
    <m/>
    <m/>
  </r>
  <r>
    <n v="2043"/>
    <x v="10"/>
    <s v="Revenue"/>
    <s v="Line Item"/>
    <x v="0"/>
    <x v="40"/>
    <x v="40"/>
    <m/>
    <m/>
  </r>
  <r>
    <n v="2044"/>
    <x v="10"/>
    <s v="Revenue"/>
    <s v="Line Item"/>
    <x v="0"/>
    <x v="41"/>
    <x v="41"/>
    <m/>
    <m/>
  </r>
  <r>
    <n v="2045"/>
    <x v="10"/>
    <s v="Revenue"/>
    <s v="Total"/>
    <x v="0"/>
    <x v="42"/>
    <x v="42"/>
    <m/>
    <n v="167950"/>
  </r>
  <r>
    <n v="2046"/>
    <x v="10"/>
    <s v="Revenue"/>
    <s v="Line Item"/>
    <x v="0"/>
    <x v="43"/>
    <x v="43"/>
    <m/>
    <m/>
  </r>
  <r>
    <n v="2047"/>
    <x v="10"/>
    <s v="Revenue"/>
    <s v="Line Item"/>
    <x v="0"/>
    <x v="44"/>
    <x v="44"/>
    <m/>
    <m/>
  </r>
  <r>
    <n v="2048"/>
    <x v="10"/>
    <s v="Revenue"/>
    <s v="Line Item"/>
    <x v="0"/>
    <x v="45"/>
    <x v="45"/>
    <m/>
    <m/>
  </r>
  <r>
    <n v="2049"/>
    <x v="10"/>
    <s v="Revenue"/>
    <s v="Line Item"/>
    <x v="0"/>
    <x v="46"/>
    <x v="46"/>
    <m/>
    <m/>
  </r>
  <r>
    <n v="2050"/>
    <x v="10"/>
    <s v="Revenue"/>
    <s v="Line Item"/>
    <x v="0"/>
    <x v="47"/>
    <x v="47"/>
    <m/>
    <m/>
  </r>
  <r>
    <n v="2051"/>
    <x v="10"/>
    <s v="Revenue"/>
    <s v="Line Item"/>
    <x v="0"/>
    <x v="48"/>
    <x v="48"/>
    <m/>
    <m/>
  </r>
  <r>
    <n v="2052"/>
    <x v="10"/>
    <s v="Revenue"/>
    <s v="Line Item"/>
    <x v="0"/>
    <x v="49"/>
    <x v="49"/>
    <m/>
    <m/>
  </r>
  <r>
    <n v="2053"/>
    <x v="10"/>
    <s v="Revenue"/>
    <s v="Line Item"/>
    <x v="0"/>
    <x v="50"/>
    <x v="50"/>
    <m/>
    <m/>
  </r>
  <r>
    <n v="2054"/>
    <x v="10"/>
    <s v="Revenue"/>
    <s v="Line Item"/>
    <x v="0"/>
    <x v="51"/>
    <x v="51"/>
    <m/>
    <m/>
  </r>
  <r>
    <n v="2055"/>
    <x v="10"/>
    <s v="Revenue"/>
    <s v="Total"/>
    <x v="0"/>
    <x v="52"/>
    <x v="52"/>
    <m/>
    <n v="167950"/>
  </r>
  <r>
    <n v="2056"/>
    <x v="10"/>
    <s v="Salary Expense"/>
    <s v="Line Item"/>
    <x v="1"/>
    <x v="53"/>
    <x v="53"/>
    <n v="0.12"/>
    <n v="11034"/>
  </r>
  <r>
    <n v="2057"/>
    <x v="10"/>
    <s v="Salary Expense"/>
    <s v="Line Item"/>
    <x v="1"/>
    <x v="54"/>
    <x v="54"/>
    <m/>
    <m/>
  </r>
  <r>
    <n v="2058"/>
    <x v="10"/>
    <s v="Salary Expense"/>
    <s v="Line Item"/>
    <x v="1"/>
    <x v="55"/>
    <x v="55"/>
    <m/>
    <m/>
  </r>
  <r>
    <n v="2059"/>
    <x v="10"/>
    <s v="Salary Expense"/>
    <s v="Line Item"/>
    <x v="1"/>
    <x v="56"/>
    <x v="56"/>
    <n v="0.5"/>
    <n v="25290"/>
  </r>
  <r>
    <n v="2060"/>
    <x v="10"/>
    <s v="Salary Expense"/>
    <s v="Line Item"/>
    <x v="2"/>
    <x v="57"/>
    <x v="57"/>
    <m/>
    <m/>
  </r>
  <r>
    <n v="2061"/>
    <x v="10"/>
    <s v="Salary Expense"/>
    <s v="Line Item"/>
    <x v="2"/>
    <x v="58"/>
    <x v="58"/>
    <m/>
    <m/>
  </r>
  <r>
    <n v="2062"/>
    <x v="10"/>
    <s v="Salary Expense"/>
    <s v="Line Item"/>
    <x v="2"/>
    <x v="59"/>
    <x v="59"/>
    <m/>
    <m/>
  </r>
  <r>
    <n v="2063"/>
    <x v="10"/>
    <s v="Salary Expense"/>
    <s v="Line Item"/>
    <x v="2"/>
    <x v="60"/>
    <x v="60"/>
    <m/>
    <m/>
  </r>
  <r>
    <n v="2064"/>
    <x v="10"/>
    <s v="Salary Expense"/>
    <s v="Line Item"/>
    <x v="2"/>
    <x v="61"/>
    <x v="61"/>
    <m/>
    <m/>
  </r>
  <r>
    <n v="2065"/>
    <x v="10"/>
    <s v="Salary Expense"/>
    <s v="Line Item"/>
    <x v="2"/>
    <x v="62"/>
    <x v="62"/>
    <m/>
    <m/>
  </r>
  <r>
    <n v="2066"/>
    <x v="10"/>
    <s v="Salary Expense"/>
    <s v="Line Item"/>
    <x v="2"/>
    <x v="63"/>
    <x v="63"/>
    <m/>
    <m/>
  </r>
  <r>
    <n v="2067"/>
    <x v="10"/>
    <s v="Salary Expense"/>
    <s v="Line Item"/>
    <x v="2"/>
    <x v="64"/>
    <x v="64"/>
    <m/>
    <m/>
  </r>
  <r>
    <n v="2068"/>
    <x v="10"/>
    <s v="Salary Expense"/>
    <s v="Line Item"/>
    <x v="2"/>
    <x v="65"/>
    <x v="65"/>
    <m/>
    <m/>
  </r>
  <r>
    <n v="2069"/>
    <x v="10"/>
    <s v="Salary Expense"/>
    <s v="Line Item"/>
    <x v="2"/>
    <x v="66"/>
    <x v="66"/>
    <m/>
    <m/>
  </r>
  <r>
    <n v="2070"/>
    <x v="10"/>
    <s v="Salary Expense"/>
    <s v="Line Item"/>
    <x v="2"/>
    <x v="67"/>
    <x v="67"/>
    <m/>
    <m/>
  </r>
  <r>
    <n v="2071"/>
    <x v="10"/>
    <s v="Salary Expense"/>
    <s v="Line Item"/>
    <x v="2"/>
    <x v="68"/>
    <x v="68"/>
    <m/>
    <m/>
  </r>
  <r>
    <n v="2072"/>
    <x v="10"/>
    <s v="Salary Expense"/>
    <s v="Line Item"/>
    <x v="2"/>
    <x v="69"/>
    <x v="69"/>
    <m/>
    <m/>
  </r>
  <r>
    <n v="2073"/>
    <x v="10"/>
    <s v="Salary Expense"/>
    <s v="Line Item"/>
    <x v="2"/>
    <x v="70"/>
    <x v="70"/>
    <m/>
    <m/>
  </r>
  <r>
    <n v="2074"/>
    <x v="10"/>
    <s v="Salary Expense"/>
    <s v="Line Item"/>
    <x v="2"/>
    <x v="71"/>
    <x v="71"/>
    <m/>
    <m/>
  </r>
  <r>
    <n v="2075"/>
    <x v="10"/>
    <s v="Salary Expense"/>
    <s v="Line Item"/>
    <x v="2"/>
    <x v="72"/>
    <x v="72"/>
    <m/>
    <m/>
  </r>
  <r>
    <n v="2076"/>
    <x v="10"/>
    <s v="Salary Expense"/>
    <s v="Line Item"/>
    <x v="2"/>
    <x v="73"/>
    <x v="73"/>
    <m/>
    <m/>
  </r>
  <r>
    <n v="2077"/>
    <x v="10"/>
    <s v="Salary Expense"/>
    <s v="Line Item"/>
    <x v="2"/>
    <x v="74"/>
    <x v="74"/>
    <m/>
    <m/>
  </r>
  <r>
    <n v="2078"/>
    <x v="10"/>
    <s v="Salary Expense"/>
    <s v="Line Item"/>
    <x v="2"/>
    <x v="75"/>
    <x v="75"/>
    <m/>
    <m/>
  </r>
  <r>
    <n v="2079"/>
    <x v="10"/>
    <s v="Salary Expense"/>
    <s v="Line Item"/>
    <x v="2"/>
    <x v="76"/>
    <x v="76"/>
    <m/>
    <m/>
  </r>
  <r>
    <n v="2080"/>
    <x v="10"/>
    <s v="Salary Expense"/>
    <s v="Line Item"/>
    <x v="2"/>
    <x v="77"/>
    <x v="77"/>
    <m/>
    <m/>
  </r>
  <r>
    <n v="2081"/>
    <x v="10"/>
    <s v="Salary Expense"/>
    <s v="Line Item"/>
    <x v="2"/>
    <x v="78"/>
    <x v="78"/>
    <m/>
    <m/>
  </r>
  <r>
    <n v="2082"/>
    <x v="10"/>
    <s v="Salary Expense"/>
    <s v="Line Item"/>
    <x v="2"/>
    <x v="79"/>
    <x v="79"/>
    <m/>
    <m/>
  </r>
  <r>
    <n v="2083"/>
    <x v="10"/>
    <s v="Salary Expense"/>
    <s v="Line Item"/>
    <x v="2"/>
    <x v="80"/>
    <x v="80"/>
    <m/>
    <m/>
  </r>
  <r>
    <n v="2084"/>
    <x v="10"/>
    <s v="Salary Expense"/>
    <s v="Line Item"/>
    <x v="2"/>
    <x v="81"/>
    <x v="81"/>
    <m/>
    <m/>
  </r>
  <r>
    <n v="2085"/>
    <x v="10"/>
    <s v="Salary Expense"/>
    <s v="Line Item"/>
    <x v="2"/>
    <x v="82"/>
    <x v="82"/>
    <m/>
    <m/>
  </r>
  <r>
    <n v="2086"/>
    <x v="10"/>
    <s v="Salary Expense"/>
    <s v="Line Item"/>
    <x v="2"/>
    <x v="83"/>
    <x v="83"/>
    <m/>
    <m/>
  </r>
  <r>
    <n v="2087"/>
    <x v="10"/>
    <s v="Salary Expense"/>
    <s v="Line Item"/>
    <x v="2"/>
    <x v="84"/>
    <x v="84"/>
    <m/>
    <m/>
  </r>
  <r>
    <n v="2088"/>
    <x v="10"/>
    <s v="Salary Expense"/>
    <s v="Line Item"/>
    <x v="2"/>
    <x v="85"/>
    <x v="85"/>
    <m/>
    <m/>
  </r>
  <r>
    <n v="2089"/>
    <x v="10"/>
    <s v="Salary Expense"/>
    <s v="Line Item"/>
    <x v="2"/>
    <x v="86"/>
    <x v="86"/>
    <m/>
    <m/>
  </r>
  <r>
    <n v="2090"/>
    <x v="10"/>
    <s v="Salary Expense"/>
    <s v="Line Item"/>
    <x v="3"/>
    <x v="87"/>
    <x v="87"/>
    <n v="1.5"/>
    <n v="47478"/>
  </r>
  <r>
    <n v="2091"/>
    <x v="10"/>
    <s v="Salary Expense"/>
    <s v="Line Item"/>
    <x v="3"/>
    <x v="88"/>
    <x v="88"/>
    <m/>
    <m/>
  </r>
  <r>
    <n v="2092"/>
    <x v="10"/>
    <s v="Salary Expense"/>
    <s v="Line Item"/>
    <x v="3"/>
    <x v="89"/>
    <x v="89"/>
    <m/>
    <m/>
  </r>
  <r>
    <n v="2093"/>
    <x v="10"/>
    <s v="Salary Expense"/>
    <s v="Line Item"/>
    <x v="0"/>
    <x v="90"/>
    <x v="90"/>
    <s v="XXXXXX"/>
    <m/>
  </r>
  <r>
    <n v="2094"/>
    <x v="10"/>
    <s v="Salary Expense"/>
    <s v="Total"/>
    <x v="0"/>
    <x v="91"/>
    <x v="91"/>
    <n v="2.12"/>
    <n v="83802"/>
  </r>
  <r>
    <n v="2095"/>
    <x v="10"/>
    <s v="Expense"/>
    <s v="Total"/>
    <x v="0"/>
    <x v="92"/>
    <x v="92"/>
    <m/>
    <n v="83802"/>
  </r>
  <r>
    <n v="2096"/>
    <x v="10"/>
    <s v="Expense"/>
    <s v="Line Item"/>
    <x v="0"/>
    <x v="93"/>
    <x v="93"/>
    <m/>
    <m/>
  </r>
  <r>
    <n v="2097"/>
    <x v="10"/>
    <s v="Expense"/>
    <s v="Line Item"/>
    <x v="0"/>
    <x v="94"/>
    <x v="94"/>
    <m/>
    <m/>
  </r>
  <r>
    <n v="2098"/>
    <x v="10"/>
    <s v="Expense"/>
    <s v="Line Item"/>
    <x v="0"/>
    <x v="95"/>
    <x v="95"/>
    <m/>
    <m/>
  </r>
  <r>
    <n v="2099"/>
    <x v="10"/>
    <s v="Expense"/>
    <s v="Line Item"/>
    <x v="0"/>
    <x v="96"/>
    <x v="96"/>
    <m/>
    <m/>
  </r>
  <r>
    <n v="2100"/>
    <x v="10"/>
    <s v="Expense"/>
    <s v="Total"/>
    <x v="0"/>
    <x v="97"/>
    <x v="97"/>
    <m/>
    <n v="0"/>
  </r>
  <r>
    <n v="2101"/>
    <x v="10"/>
    <s v="Expense"/>
    <s v="Line Item"/>
    <x v="0"/>
    <x v="98"/>
    <x v="98"/>
    <m/>
    <m/>
  </r>
  <r>
    <n v="2102"/>
    <x v="10"/>
    <s v="Expense"/>
    <s v="Total"/>
    <x v="0"/>
    <x v="99"/>
    <x v="99"/>
    <m/>
    <n v="83802"/>
  </r>
  <r>
    <n v="2103"/>
    <x v="10"/>
    <s v="Expense"/>
    <s v="Line Item"/>
    <x v="0"/>
    <x v="100"/>
    <x v="100"/>
    <m/>
    <n v="10663"/>
  </r>
  <r>
    <n v="2104"/>
    <x v="10"/>
    <s v="Expense"/>
    <s v="Line Item"/>
    <x v="0"/>
    <x v="101"/>
    <x v="101"/>
    <m/>
    <n v="12022"/>
  </r>
  <r>
    <n v="2105"/>
    <x v="10"/>
    <s v="Expense"/>
    <s v="Line Item"/>
    <x v="0"/>
    <x v="102"/>
    <x v="102"/>
    <m/>
    <m/>
  </r>
  <r>
    <n v="2106"/>
    <x v="10"/>
    <s v="Expense"/>
    <s v="Total"/>
    <x v="0"/>
    <x v="103"/>
    <x v="103"/>
    <m/>
    <n v="106487"/>
  </r>
  <r>
    <n v="2107"/>
    <x v="10"/>
    <s v="Expense"/>
    <s v="Line Item"/>
    <x v="0"/>
    <x v="104"/>
    <x v="104"/>
    <m/>
    <n v="15200"/>
  </r>
  <r>
    <n v="2108"/>
    <x v="10"/>
    <s v="Expense"/>
    <s v="Line Item"/>
    <x v="0"/>
    <x v="105"/>
    <x v="105"/>
    <m/>
    <m/>
  </r>
  <r>
    <n v="2109"/>
    <x v="10"/>
    <s v="Expense"/>
    <s v="Line Item"/>
    <x v="0"/>
    <x v="106"/>
    <x v="106"/>
    <m/>
    <n v="3853"/>
  </r>
  <r>
    <n v="2110"/>
    <x v="10"/>
    <s v="Expense"/>
    <s v="Line Item"/>
    <x v="0"/>
    <x v="107"/>
    <x v="107"/>
    <m/>
    <m/>
  </r>
  <r>
    <n v="2111"/>
    <x v="10"/>
    <s v="Expense"/>
    <s v="Total"/>
    <x v="0"/>
    <x v="108"/>
    <x v="108"/>
    <m/>
    <n v="19053"/>
  </r>
  <r>
    <n v="2112"/>
    <x v="10"/>
    <s v="Expense"/>
    <s v="Line Item"/>
    <x v="0"/>
    <x v="109"/>
    <x v="109"/>
    <m/>
    <n v="13720"/>
  </r>
  <r>
    <n v="2113"/>
    <x v="10"/>
    <s v="Expense"/>
    <s v="Line Item"/>
    <x v="0"/>
    <x v="110"/>
    <x v="110"/>
    <m/>
    <m/>
  </r>
  <r>
    <n v="2114"/>
    <x v="10"/>
    <s v="Expense"/>
    <s v="Line Item"/>
    <x v="0"/>
    <x v="111"/>
    <x v="111"/>
    <m/>
    <m/>
  </r>
  <r>
    <n v="2115"/>
    <x v="10"/>
    <s v="Expense"/>
    <s v="Line Item"/>
    <x v="0"/>
    <x v="112"/>
    <x v="112"/>
    <m/>
    <m/>
  </r>
  <r>
    <n v="2116"/>
    <x v="10"/>
    <s v="Expense"/>
    <s v="Line Item"/>
    <x v="0"/>
    <x v="113"/>
    <x v="113"/>
    <m/>
    <m/>
  </r>
  <r>
    <n v="2117"/>
    <x v="10"/>
    <s v="Expense"/>
    <s v="Line Item"/>
    <x v="0"/>
    <x v="114"/>
    <x v="114"/>
    <m/>
    <n v="2500"/>
  </r>
  <r>
    <n v="2118"/>
    <x v="10"/>
    <s v="Expense"/>
    <s v="Line Item"/>
    <x v="0"/>
    <x v="115"/>
    <x v="115"/>
    <m/>
    <n v="254"/>
  </r>
  <r>
    <n v="2119"/>
    <x v="10"/>
    <s v="Expense"/>
    <s v="Line Item"/>
    <x v="0"/>
    <x v="116"/>
    <x v="116"/>
    <m/>
    <n v="2000"/>
  </r>
  <r>
    <n v="2120"/>
    <x v="10"/>
    <s v="Expense"/>
    <s v="Line Item"/>
    <x v="0"/>
    <x v="117"/>
    <x v="117"/>
    <m/>
    <n v="1797"/>
  </r>
  <r>
    <n v="2121"/>
    <x v="10"/>
    <s v="Expense"/>
    <s v="Line Item"/>
    <x v="0"/>
    <x v="118"/>
    <x v="118"/>
    <m/>
    <m/>
  </r>
  <r>
    <n v="2122"/>
    <x v="10"/>
    <s v="Expense"/>
    <s v="Line Item"/>
    <x v="0"/>
    <x v="119"/>
    <x v="119"/>
    <m/>
    <m/>
  </r>
  <r>
    <n v="2123"/>
    <x v="10"/>
    <s v="Expense"/>
    <s v="Line Item"/>
    <x v="0"/>
    <x v="120"/>
    <x v="120"/>
    <m/>
    <m/>
  </r>
  <r>
    <n v="2124"/>
    <x v="10"/>
    <s v="Expense"/>
    <s v="Line Item"/>
    <x v="0"/>
    <x v="121"/>
    <x v="121"/>
    <m/>
    <n v="2000"/>
  </r>
  <r>
    <n v="2125"/>
    <x v="10"/>
    <s v="Expense"/>
    <s v="Line Item"/>
    <x v="0"/>
    <x v="122"/>
    <x v="122"/>
    <m/>
    <m/>
  </r>
  <r>
    <n v="2126"/>
    <x v="10"/>
    <s v="Expense"/>
    <s v="Line Item"/>
    <x v="0"/>
    <x v="123"/>
    <x v="123"/>
    <m/>
    <m/>
  </r>
  <r>
    <n v="2127"/>
    <x v="10"/>
    <s v="Expense"/>
    <s v="Line Item"/>
    <x v="0"/>
    <x v="124"/>
    <x v="124"/>
    <m/>
    <n v="4408"/>
  </r>
  <r>
    <n v="2128"/>
    <x v="10"/>
    <s v="Expense"/>
    <s v="Line Item"/>
    <x v="0"/>
    <x v="125"/>
    <x v="125"/>
    <m/>
    <m/>
  </r>
  <r>
    <n v="2129"/>
    <x v="10"/>
    <s v="Expense"/>
    <s v="Line Item"/>
    <x v="0"/>
    <x v="126"/>
    <x v="126"/>
    <m/>
    <m/>
  </r>
  <r>
    <n v="2130"/>
    <x v="10"/>
    <s v="Expense"/>
    <s v="Total"/>
    <x v="0"/>
    <x v="127"/>
    <x v="127"/>
    <m/>
    <n v="26679"/>
  </r>
  <r>
    <n v="2131"/>
    <x v="10"/>
    <s v="Expense"/>
    <s v="Line Item"/>
    <x v="0"/>
    <x v="128"/>
    <x v="128"/>
    <m/>
    <m/>
  </r>
  <r>
    <n v="2132"/>
    <x v="10"/>
    <s v="Expense"/>
    <s v="Line Item"/>
    <x v="0"/>
    <x v="129"/>
    <x v="129"/>
    <m/>
    <m/>
  </r>
  <r>
    <n v="2133"/>
    <x v="10"/>
    <s v="Expense"/>
    <s v="Line Item"/>
    <x v="0"/>
    <x v="130"/>
    <x v="130"/>
    <m/>
    <m/>
  </r>
  <r>
    <n v="2134"/>
    <x v="10"/>
    <s v="Expense"/>
    <s v="Line Item"/>
    <x v="0"/>
    <x v="131"/>
    <x v="131"/>
    <m/>
    <n v="5489"/>
  </r>
  <r>
    <n v="2135"/>
    <x v="10"/>
    <s v="Expense"/>
    <s v="Line Item"/>
    <x v="0"/>
    <x v="132"/>
    <x v="132"/>
    <m/>
    <m/>
  </r>
  <r>
    <n v="2136"/>
    <x v="10"/>
    <s v="Expense"/>
    <s v="Line Item"/>
    <x v="0"/>
    <x v="133"/>
    <x v="133"/>
    <m/>
    <m/>
  </r>
  <r>
    <n v="2137"/>
    <x v="10"/>
    <s v="Expense"/>
    <s v="Total"/>
    <x v="0"/>
    <x v="134"/>
    <x v="134"/>
    <m/>
    <n v="5489"/>
  </r>
  <r>
    <n v="2138"/>
    <x v="10"/>
    <s v="Expense"/>
    <s v="Line Item"/>
    <x v="0"/>
    <x v="135"/>
    <x v="135"/>
    <m/>
    <n v="22632.316802888337"/>
  </r>
  <r>
    <n v="2139"/>
    <x v="10"/>
    <s v="Expense"/>
    <s v="Total"/>
    <x v="0"/>
    <x v="136"/>
    <x v="136"/>
    <m/>
    <n v="180340.31680288835"/>
  </r>
  <r>
    <n v="2140"/>
    <x v="10"/>
    <s v="Expense"/>
    <s v="Line Item"/>
    <x v="0"/>
    <x v="137"/>
    <x v="137"/>
    <m/>
    <m/>
  </r>
  <r>
    <n v="2141"/>
    <x v="10"/>
    <s v="Expense"/>
    <s v="Line Item"/>
    <x v="0"/>
    <x v="138"/>
    <x v="138"/>
    <m/>
    <m/>
  </r>
  <r>
    <n v="2142"/>
    <x v="10"/>
    <s v="Expense"/>
    <s v="Total"/>
    <x v="0"/>
    <x v="139"/>
    <x v="139"/>
    <m/>
    <n v="180340.31680288835"/>
  </r>
  <r>
    <n v="2143"/>
    <x v="10"/>
    <s v="Expense"/>
    <s v="Total"/>
    <x v="0"/>
    <x v="140"/>
    <x v="140"/>
    <m/>
    <n v="167950"/>
  </r>
  <r>
    <n v="2144"/>
    <x v="10"/>
    <s v="Expense"/>
    <s v="Line Item"/>
    <x v="0"/>
    <x v="141"/>
    <x v="141"/>
    <m/>
    <n v="-12390.316802888352"/>
  </r>
  <r>
    <n v="2145"/>
    <x v="10"/>
    <s v="Non-Reimbursable"/>
    <s v="Line Item"/>
    <x v="0"/>
    <x v="142"/>
    <x v="142"/>
    <m/>
    <n v="0"/>
  </r>
  <r>
    <n v="2146"/>
    <x v="10"/>
    <s v="Non-Reimbursable"/>
    <s v="Line Item"/>
    <x v="0"/>
    <x v="143"/>
    <x v="143"/>
    <m/>
    <m/>
  </r>
  <r>
    <n v="2147"/>
    <x v="10"/>
    <s v="Non-Reimbursable"/>
    <s v="Line Item"/>
    <x v="0"/>
    <x v="144"/>
    <x v="144"/>
    <m/>
    <m/>
  </r>
  <r>
    <n v="2148"/>
    <x v="10"/>
    <s v="Non-Reimbursable"/>
    <s v="Line Item"/>
    <x v="0"/>
    <x v="145"/>
    <x v="145"/>
    <m/>
    <m/>
  </r>
  <r>
    <n v="2149"/>
    <x v="10"/>
    <s v="Non-Reimbursable"/>
    <s v="Line Item"/>
    <x v="0"/>
    <x v="146"/>
    <x v="146"/>
    <m/>
    <m/>
  </r>
  <r>
    <n v="2150"/>
    <x v="10"/>
    <s v="Non-Reimbursable"/>
    <s v="Line Item"/>
    <x v="0"/>
    <x v="147"/>
    <x v="147"/>
    <m/>
    <m/>
  </r>
  <r>
    <n v="2151"/>
    <x v="10"/>
    <s v="Non-Reimbursable"/>
    <s v="Line Item"/>
    <x v="0"/>
    <x v="148"/>
    <x v="148"/>
    <m/>
    <m/>
  </r>
  <r>
    <n v="2152"/>
    <x v="10"/>
    <s v="Non-Reimbursable"/>
    <s v="Total"/>
    <x v="0"/>
    <x v="149"/>
    <x v="149"/>
    <m/>
    <m/>
  </r>
  <r>
    <n v="2153"/>
    <x v="10"/>
    <s v="Non-Reimbursable"/>
    <s v="Total"/>
    <x v="0"/>
    <x v="150"/>
    <x v="150"/>
    <m/>
    <m/>
  </r>
  <r>
    <n v="2154"/>
    <x v="10"/>
    <s v="Non-Reimbursable"/>
    <s v="Line Item"/>
    <x v="0"/>
    <x v="151"/>
    <x v="151"/>
    <m/>
    <m/>
  </r>
  <r>
    <n v="2155"/>
    <x v="10"/>
    <s v="Non-Reimbursable"/>
    <s v="Line Item"/>
    <x v="0"/>
    <x v="152"/>
    <x v="152"/>
    <m/>
    <m/>
  </r>
  <r>
    <n v="2156"/>
    <x v="10"/>
    <s v="Non-Reimbursable"/>
    <s v="Line Item"/>
    <x v="0"/>
    <x v="153"/>
    <x v="153"/>
    <m/>
    <m/>
  </r>
  <r>
    <n v="2157"/>
    <x v="11"/>
    <s v="Revenue"/>
    <s v="Line Item"/>
    <x v="0"/>
    <x v="0"/>
    <x v="0"/>
    <m/>
    <n v="481744"/>
  </r>
  <r>
    <n v="2158"/>
    <x v="11"/>
    <s v="Revenue"/>
    <s v="Line Item"/>
    <x v="0"/>
    <x v="1"/>
    <x v="1"/>
    <m/>
    <m/>
  </r>
  <r>
    <n v="2159"/>
    <x v="11"/>
    <s v="Revenue"/>
    <s v="Line Item"/>
    <x v="0"/>
    <x v="2"/>
    <x v="2"/>
    <m/>
    <n v="24932"/>
  </r>
  <r>
    <n v="2160"/>
    <x v="11"/>
    <s v="Revenue"/>
    <s v="Total"/>
    <x v="0"/>
    <x v="3"/>
    <x v="3"/>
    <m/>
    <n v="506676"/>
  </r>
  <r>
    <n v="2161"/>
    <x v="11"/>
    <s v="Revenue"/>
    <s v="Line Item"/>
    <x v="0"/>
    <x v="4"/>
    <x v="4"/>
    <m/>
    <m/>
  </r>
  <r>
    <n v="2162"/>
    <x v="11"/>
    <s v="Revenue"/>
    <s v="Line Item"/>
    <x v="0"/>
    <x v="5"/>
    <x v="5"/>
    <m/>
    <m/>
  </r>
  <r>
    <n v="2163"/>
    <x v="11"/>
    <s v="Revenue"/>
    <s v="Total"/>
    <x v="0"/>
    <x v="6"/>
    <x v="6"/>
    <m/>
    <m/>
  </r>
  <r>
    <n v="2164"/>
    <x v="11"/>
    <s v="Revenue"/>
    <s v="Line Item"/>
    <x v="0"/>
    <x v="7"/>
    <x v="7"/>
    <m/>
    <m/>
  </r>
  <r>
    <n v="2165"/>
    <x v="11"/>
    <s v="Revenue"/>
    <s v="Line Item"/>
    <x v="0"/>
    <x v="8"/>
    <x v="8"/>
    <m/>
    <m/>
  </r>
  <r>
    <n v="2166"/>
    <x v="11"/>
    <s v="Revenue"/>
    <s v="Line Item"/>
    <x v="0"/>
    <x v="9"/>
    <x v="9"/>
    <m/>
    <m/>
  </r>
  <r>
    <n v="2167"/>
    <x v="11"/>
    <s v="Revenue"/>
    <s v="Line Item"/>
    <x v="0"/>
    <x v="10"/>
    <x v="10"/>
    <m/>
    <n v="87781"/>
  </r>
  <r>
    <n v="2168"/>
    <x v="11"/>
    <s v="Revenue"/>
    <s v="Line Item"/>
    <x v="0"/>
    <x v="11"/>
    <x v="11"/>
    <m/>
    <m/>
  </r>
  <r>
    <n v="2169"/>
    <x v="11"/>
    <s v="Revenue"/>
    <s v="Line Item"/>
    <x v="0"/>
    <x v="12"/>
    <x v="12"/>
    <m/>
    <m/>
  </r>
  <r>
    <n v="2170"/>
    <x v="11"/>
    <s v="Revenue"/>
    <s v="Line Item"/>
    <x v="0"/>
    <x v="13"/>
    <x v="13"/>
    <m/>
    <m/>
  </r>
  <r>
    <n v="2171"/>
    <x v="11"/>
    <s v="Revenue"/>
    <s v="Line Item"/>
    <x v="0"/>
    <x v="14"/>
    <x v="14"/>
    <m/>
    <m/>
  </r>
  <r>
    <n v="2172"/>
    <x v="11"/>
    <s v="Revenue"/>
    <s v="Line Item"/>
    <x v="0"/>
    <x v="15"/>
    <x v="15"/>
    <m/>
    <m/>
  </r>
  <r>
    <n v="2173"/>
    <x v="11"/>
    <s v="Revenue"/>
    <s v="Line Item"/>
    <x v="0"/>
    <x v="16"/>
    <x v="16"/>
    <m/>
    <m/>
  </r>
  <r>
    <n v="2174"/>
    <x v="11"/>
    <s v="Revenue"/>
    <s v="Line Item"/>
    <x v="0"/>
    <x v="17"/>
    <x v="17"/>
    <m/>
    <m/>
  </r>
  <r>
    <n v="2175"/>
    <x v="11"/>
    <s v="Revenue"/>
    <s v="Line Item"/>
    <x v="0"/>
    <x v="18"/>
    <x v="18"/>
    <m/>
    <m/>
  </r>
  <r>
    <n v="2176"/>
    <x v="11"/>
    <s v="Revenue"/>
    <s v="Line Item"/>
    <x v="0"/>
    <x v="19"/>
    <x v="19"/>
    <m/>
    <m/>
  </r>
  <r>
    <n v="2177"/>
    <x v="11"/>
    <s v="Revenue"/>
    <s v="Line Item"/>
    <x v="0"/>
    <x v="20"/>
    <x v="20"/>
    <m/>
    <m/>
  </r>
  <r>
    <n v="2178"/>
    <x v="11"/>
    <s v="Revenue"/>
    <s v="Line Item"/>
    <x v="0"/>
    <x v="21"/>
    <x v="21"/>
    <m/>
    <m/>
  </r>
  <r>
    <n v="2179"/>
    <x v="11"/>
    <s v="Revenue"/>
    <s v="Line Item"/>
    <x v="0"/>
    <x v="22"/>
    <x v="22"/>
    <m/>
    <m/>
  </r>
  <r>
    <n v="2180"/>
    <x v="11"/>
    <s v="Revenue"/>
    <s v="Line Item"/>
    <x v="0"/>
    <x v="23"/>
    <x v="23"/>
    <m/>
    <m/>
  </r>
  <r>
    <n v="2181"/>
    <x v="11"/>
    <s v="Revenue"/>
    <s v="Line Item"/>
    <x v="0"/>
    <x v="24"/>
    <x v="24"/>
    <m/>
    <m/>
  </r>
  <r>
    <n v="2182"/>
    <x v="11"/>
    <s v="Revenue"/>
    <s v="Line Item"/>
    <x v="0"/>
    <x v="25"/>
    <x v="25"/>
    <m/>
    <m/>
  </r>
  <r>
    <n v="2183"/>
    <x v="11"/>
    <s v="Revenue"/>
    <s v="Line Item"/>
    <x v="0"/>
    <x v="26"/>
    <x v="26"/>
    <m/>
    <m/>
  </r>
  <r>
    <n v="2184"/>
    <x v="11"/>
    <s v="Revenue"/>
    <s v="Line Item"/>
    <x v="0"/>
    <x v="27"/>
    <x v="27"/>
    <m/>
    <m/>
  </r>
  <r>
    <n v="2185"/>
    <x v="11"/>
    <s v="Revenue"/>
    <s v="Line Item"/>
    <x v="0"/>
    <x v="28"/>
    <x v="28"/>
    <m/>
    <m/>
  </r>
  <r>
    <n v="2186"/>
    <x v="11"/>
    <s v="Revenue"/>
    <s v="Line Item"/>
    <x v="0"/>
    <x v="29"/>
    <x v="29"/>
    <m/>
    <n v="3468383"/>
  </r>
  <r>
    <n v="2187"/>
    <x v="11"/>
    <s v="Revenue"/>
    <s v="Line Item"/>
    <x v="0"/>
    <x v="30"/>
    <x v="30"/>
    <m/>
    <m/>
  </r>
  <r>
    <n v="2188"/>
    <x v="11"/>
    <s v="Revenue"/>
    <s v="Line Item"/>
    <x v="0"/>
    <x v="31"/>
    <x v="31"/>
    <m/>
    <m/>
  </r>
  <r>
    <n v="2189"/>
    <x v="11"/>
    <s v="Revenue"/>
    <s v="Line Item"/>
    <x v="0"/>
    <x v="32"/>
    <x v="32"/>
    <m/>
    <n v="122017"/>
  </r>
  <r>
    <n v="2190"/>
    <x v="11"/>
    <s v="Revenue"/>
    <s v="Line Item"/>
    <x v="0"/>
    <x v="33"/>
    <x v="33"/>
    <m/>
    <m/>
  </r>
  <r>
    <n v="2191"/>
    <x v="11"/>
    <s v="Revenue"/>
    <s v="Line Item"/>
    <x v="0"/>
    <x v="34"/>
    <x v="34"/>
    <m/>
    <m/>
  </r>
  <r>
    <n v="2192"/>
    <x v="11"/>
    <s v="Revenue"/>
    <s v="Line Item"/>
    <x v="0"/>
    <x v="35"/>
    <x v="35"/>
    <m/>
    <m/>
  </r>
  <r>
    <n v="2193"/>
    <x v="11"/>
    <s v="Revenue"/>
    <s v="Line Item"/>
    <x v="0"/>
    <x v="36"/>
    <x v="36"/>
    <m/>
    <m/>
  </r>
  <r>
    <n v="2194"/>
    <x v="11"/>
    <s v="Revenue"/>
    <s v="Line Item"/>
    <x v="0"/>
    <x v="37"/>
    <x v="37"/>
    <m/>
    <m/>
  </r>
  <r>
    <n v="2195"/>
    <x v="11"/>
    <s v="Revenue"/>
    <s v="Line Item"/>
    <x v="0"/>
    <x v="38"/>
    <x v="38"/>
    <m/>
    <m/>
  </r>
  <r>
    <n v="2196"/>
    <x v="11"/>
    <s v="Revenue"/>
    <s v="Line Item"/>
    <x v="0"/>
    <x v="39"/>
    <x v="39"/>
    <m/>
    <m/>
  </r>
  <r>
    <n v="2197"/>
    <x v="11"/>
    <s v="Revenue"/>
    <s v="Line Item"/>
    <x v="0"/>
    <x v="40"/>
    <x v="40"/>
    <m/>
    <m/>
  </r>
  <r>
    <n v="2198"/>
    <x v="11"/>
    <s v="Revenue"/>
    <s v="Line Item"/>
    <x v="0"/>
    <x v="41"/>
    <x v="41"/>
    <m/>
    <m/>
  </r>
  <r>
    <n v="2199"/>
    <x v="11"/>
    <s v="Revenue"/>
    <s v="Total"/>
    <x v="0"/>
    <x v="42"/>
    <x v="42"/>
    <m/>
    <n v="3678181"/>
  </r>
  <r>
    <n v="2200"/>
    <x v="11"/>
    <s v="Revenue"/>
    <s v="Line Item"/>
    <x v="0"/>
    <x v="43"/>
    <x v="43"/>
    <m/>
    <m/>
  </r>
  <r>
    <n v="2201"/>
    <x v="11"/>
    <s v="Revenue"/>
    <s v="Line Item"/>
    <x v="0"/>
    <x v="44"/>
    <x v="44"/>
    <m/>
    <m/>
  </r>
  <r>
    <n v="2202"/>
    <x v="11"/>
    <s v="Revenue"/>
    <s v="Line Item"/>
    <x v="0"/>
    <x v="45"/>
    <x v="45"/>
    <m/>
    <m/>
  </r>
  <r>
    <n v="2203"/>
    <x v="11"/>
    <s v="Revenue"/>
    <s v="Line Item"/>
    <x v="0"/>
    <x v="46"/>
    <x v="46"/>
    <m/>
    <m/>
  </r>
  <r>
    <n v="2204"/>
    <x v="11"/>
    <s v="Revenue"/>
    <s v="Line Item"/>
    <x v="0"/>
    <x v="47"/>
    <x v="47"/>
    <m/>
    <n v="33"/>
  </r>
  <r>
    <n v="2205"/>
    <x v="11"/>
    <s v="Revenue"/>
    <s v="Line Item"/>
    <x v="0"/>
    <x v="48"/>
    <x v="48"/>
    <m/>
    <m/>
  </r>
  <r>
    <n v="2206"/>
    <x v="11"/>
    <s v="Revenue"/>
    <s v="Line Item"/>
    <x v="0"/>
    <x v="49"/>
    <x v="49"/>
    <m/>
    <n v="1388590"/>
  </r>
  <r>
    <n v="2207"/>
    <x v="11"/>
    <s v="Revenue"/>
    <s v="Line Item"/>
    <x v="0"/>
    <x v="50"/>
    <x v="50"/>
    <m/>
    <m/>
  </r>
  <r>
    <n v="2208"/>
    <x v="11"/>
    <s v="Revenue"/>
    <s v="Line Item"/>
    <x v="0"/>
    <x v="51"/>
    <x v="51"/>
    <m/>
    <n v="5000"/>
  </r>
  <r>
    <n v="2209"/>
    <x v="11"/>
    <s v="Revenue"/>
    <s v="Total"/>
    <x v="0"/>
    <x v="52"/>
    <x v="52"/>
    <m/>
    <n v="5578480"/>
  </r>
  <r>
    <n v="2210"/>
    <x v="11"/>
    <s v="Salary Expense"/>
    <s v="Line Item"/>
    <x v="1"/>
    <x v="53"/>
    <x v="53"/>
    <m/>
    <m/>
  </r>
  <r>
    <n v="2211"/>
    <x v="11"/>
    <s v="Salary Expense"/>
    <s v="Line Item"/>
    <x v="1"/>
    <x v="54"/>
    <x v="54"/>
    <m/>
    <m/>
  </r>
  <r>
    <n v="2212"/>
    <x v="11"/>
    <s v="Salary Expense"/>
    <s v="Line Item"/>
    <x v="1"/>
    <x v="55"/>
    <x v="55"/>
    <m/>
    <m/>
  </r>
  <r>
    <n v="2213"/>
    <x v="11"/>
    <s v="Salary Expense"/>
    <s v="Line Item"/>
    <x v="1"/>
    <x v="56"/>
    <x v="56"/>
    <m/>
    <m/>
  </r>
  <r>
    <n v="2214"/>
    <x v="11"/>
    <s v="Salary Expense"/>
    <s v="Line Item"/>
    <x v="2"/>
    <x v="57"/>
    <x v="57"/>
    <m/>
    <m/>
  </r>
  <r>
    <n v="2215"/>
    <x v="11"/>
    <s v="Salary Expense"/>
    <s v="Line Item"/>
    <x v="2"/>
    <x v="58"/>
    <x v="58"/>
    <m/>
    <m/>
  </r>
  <r>
    <n v="2216"/>
    <x v="11"/>
    <s v="Salary Expense"/>
    <s v="Line Item"/>
    <x v="2"/>
    <x v="59"/>
    <x v="59"/>
    <m/>
    <m/>
  </r>
  <r>
    <n v="2217"/>
    <x v="11"/>
    <s v="Salary Expense"/>
    <s v="Line Item"/>
    <x v="2"/>
    <x v="60"/>
    <x v="60"/>
    <m/>
    <m/>
  </r>
  <r>
    <n v="2218"/>
    <x v="11"/>
    <s v="Salary Expense"/>
    <s v="Line Item"/>
    <x v="2"/>
    <x v="61"/>
    <x v="61"/>
    <m/>
    <m/>
  </r>
  <r>
    <n v="2219"/>
    <x v="11"/>
    <s v="Salary Expense"/>
    <s v="Line Item"/>
    <x v="2"/>
    <x v="62"/>
    <x v="62"/>
    <m/>
    <m/>
  </r>
  <r>
    <n v="2220"/>
    <x v="11"/>
    <s v="Salary Expense"/>
    <s v="Line Item"/>
    <x v="2"/>
    <x v="63"/>
    <x v="63"/>
    <m/>
    <m/>
  </r>
  <r>
    <n v="2221"/>
    <x v="11"/>
    <s v="Salary Expense"/>
    <s v="Line Item"/>
    <x v="2"/>
    <x v="64"/>
    <x v="64"/>
    <m/>
    <m/>
  </r>
  <r>
    <n v="2222"/>
    <x v="11"/>
    <s v="Salary Expense"/>
    <s v="Line Item"/>
    <x v="2"/>
    <x v="65"/>
    <x v="65"/>
    <m/>
    <m/>
  </r>
  <r>
    <n v="2223"/>
    <x v="11"/>
    <s v="Salary Expense"/>
    <s v="Line Item"/>
    <x v="2"/>
    <x v="66"/>
    <x v="66"/>
    <m/>
    <m/>
  </r>
  <r>
    <n v="2224"/>
    <x v="11"/>
    <s v="Salary Expense"/>
    <s v="Line Item"/>
    <x v="2"/>
    <x v="67"/>
    <x v="67"/>
    <m/>
    <m/>
  </r>
  <r>
    <n v="2225"/>
    <x v="11"/>
    <s v="Salary Expense"/>
    <s v="Line Item"/>
    <x v="2"/>
    <x v="68"/>
    <x v="68"/>
    <m/>
    <m/>
  </r>
  <r>
    <n v="2226"/>
    <x v="11"/>
    <s v="Salary Expense"/>
    <s v="Line Item"/>
    <x v="2"/>
    <x v="69"/>
    <x v="69"/>
    <m/>
    <m/>
  </r>
  <r>
    <n v="2227"/>
    <x v="11"/>
    <s v="Salary Expense"/>
    <s v="Line Item"/>
    <x v="2"/>
    <x v="70"/>
    <x v="70"/>
    <m/>
    <m/>
  </r>
  <r>
    <n v="2228"/>
    <x v="11"/>
    <s v="Salary Expense"/>
    <s v="Line Item"/>
    <x v="2"/>
    <x v="71"/>
    <x v="71"/>
    <m/>
    <m/>
  </r>
  <r>
    <n v="2229"/>
    <x v="11"/>
    <s v="Salary Expense"/>
    <s v="Line Item"/>
    <x v="2"/>
    <x v="72"/>
    <x v="72"/>
    <m/>
    <m/>
  </r>
  <r>
    <n v="2230"/>
    <x v="11"/>
    <s v="Salary Expense"/>
    <s v="Line Item"/>
    <x v="2"/>
    <x v="73"/>
    <x v="73"/>
    <m/>
    <m/>
  </r>
  <r>
    <n v="2231"/>
    <x v="11"/>
    <s v="Salary Expense"/>
    <s v="Line Item"/>
    <x v="2"/>
    <x v="74"/>
    <x v="74"/>
    <m/>
    <m/>
  </r>
  <r>
    <n v="2232"/>
    <x v="11"/>
    <s v="Salary Expense"/>
    <s v="Line Item"/>
    <x v="2"/>
    <x v="75"/>
    <x v="75"/>
    <m/>
    <m/>
  </r>
  <r>
    <n v="2233"/>
    <x v="11"/>
    <s v="Salary Expense"/>
    <s v="Line Item"/>
    <x v="2"/>
    <x v="76"/>
    <x v="76"/>
    <m/>
    <m/>
  </r>
  <r>
    <n v="2234"/>
    <x v="11"/>
    <s v="Salary Expense"/>
    <s v="Line Item"/>
    <x v="2"/>
    <x v="77"/>
    <x v="77"/>
    <m/>
    <m/>
  </r>
  <r>
    <n v="2235"/>
    <x v="11"/>
    <s v="Salary Expense"/>
    <s v="Line Item"/>
    <x v="2"/>
    <x v="78"/>
    <x v="78"/>
    <m/>
    <m/>
  </r>
  <r>
    <n v="2236"/>
    <x v="11"/>
    <s v="Salary Expense"/>
    <s v="Line Item"/>
    <x v="2"/>
    <x v="79"/>
    <x v="79"/>
    <m/>
    <m/>
  </r>
  <r>
    <n v="2237"/>
    <x v="11"/>
    <s v="Salary Expense"/>
    <s v="Line Item"/>
    <x v="2"/>
    <x v="80"/>
    <x v="80"/>
    <m/>
    <m/>
  </r>
  <r>
    <n v="2238"/>
    <x v="11"/>
    <s v="Salary Expense"/>
    <s v="Line Item"/>
    <x v="2"/>
    <x v="81"/>
    <x v="81"/>
    <m/>
    <m/>
  </r>
  <r>
    <n v="2239"/>
    <x v="11"/>
    <s v="Salary Expense"/>
    <s v="Line Item"/>
    <x v="2"/>
    <x v="82"/>
    <x v="82"/>
    <n v="1.75"/>
    <n v="76669"/>
  </r>
  <r>
    <n v="2240"/>
    <x v="11"/>
    <s v="Salary Expense"/>
    <s v="Line Item"/>
    <x v="2"/>
    <x v="83"/>
    <x v="83"/>
    <m/>
    <m/>
  </r>
  <r>
    <n v="2241"/>
    <x v="11"/>
    <s v="Salary Expense"/>
    <s v="Line Item"/>
    <x v="2"/>
    <x v="84"/>
    <x v="84"/>
    <m/>
    <m/>
  </r>
  <r>
    <n v="2242"/>
    <x v="11"/>
    <s v="Salary Expense"/>
    <s v="Line Item"/>
    <x v="2"/>
    <x v="85"/>
    <x v="85"/>
    <m/>
    <m/>
  </r>
  <r>
    <n v="2243"/>
    <x v="11"/>
    <s v="Salary Expense"/>
    <s v="Line Item"/>
    <x v="2"/>
    <x v="86"/>
    <x v="86"/>
    <m/>
    <m/>
  </r>
  <r>
    <n v="2244"/>
    <x v="11"/>
    <s v="Salary Expense"/>
    <s v="Line Item"/>
    <x v="3"/>
    <x v="87"/>
    <x v="87"/>
    <m/>
    <m/>
  </r>
  <r>
    <n v="2245"/>
    <x v="11"/>
    <s v="Salary Expense"/>
    <s v="Line Item"/>
    <x v="3"/>
    <x v="88"/>
    <x v="88"/>
    <m/>
    <m/>
  </r>
  <r>
    <n v="2246"/>
    <x v="11"/>
    <s v="Salary Expense"/>
    <s v="Line Item"/>
    <x v="3"/>
    <x v="89"/>
    <x v="89"/>
    <m/>
    <m/>
  </r>
  <r>
    <n v="2247"/>
    <x v="11"/>
    <s v="Salary Expense"/>
    <s v="Line Item"/>
    <x v="0"/>
    <x v="90"/>
    <x v="90"/>
    <m/>
    <m/>
  </r>
  <r>
    <n v="2248"/>
    <x v="11"/>
    <s v="Salary Expense"/>
    <s v="Total"/>
    <x v="0"/>
    <x v="91"/>
    <x v="91"/>
    <n v="1.75"/>
    <n v="76669"/>
  </r>
  <r>
    <n v="2249"/>
    <x v="11"/>
    <s v="Expense"/>
    <s v="Total"/>
    <x v="0"/>
    <x v="92"/>
    <x v="92"/>
    <n v="1.75"/>
    <n v="76669"/>
  </r>
  <r>
    <n v="2250"/>
    <x v="11"/>
    <s v="Expense"/>
    <s v="Line Item"/>
    <x v="0"/>
    <x v="93"/>
    <x v="93"/>
    <m/>
    <m/>
  </r>
  <r>
    <n v="2251"/>
    <x v="11"/>
    <s v="Expense"/>
    <s v="Line Item"/>
    <x v="0"/>
    <x v="94"/>
    <x v="94"/>
    <m/>
    <m/>
  </r>
  <r>
    <n v="2252"/>
    <x v="11"/>
    <s v="Expense"/>
    <s v="Line Item"/>
    <x v="0"/>
    <x v="95"/>
    <x v="95"/>
    <m/>
    <m/>
  </r>
  <r>
    <n v="2253"/>
    <x v="11"/>
    <s v="Expense"/>
    <s v="Line Item"/>
    <x v="0"/>
    <x v="96"/>
    <x v="96"/>
    <m/>
    <m/>
  </r>
  <r>
    <n v="2254"/>
    <x v="11"/>
    <s v="Expense"/>
    <s v="Total"/>
    <x v="0"/>
    <x v="97"/>
    <x v="97"/>
    <m/>
    <n v="0"/>
  </r>
  <r>
    <n v="2255"/>
    <x v="11"/>
    <s v="Expense"/>
    <s v="Line Item"/>
    <x v="0"/>
    <x v="98"/>
    <x v="98"/>
    <m/>
    <m/>
  </r>
  <r>
    <n v="2256"/>
    <x v="11"/>
    <s v="Expense"/>
    <s v="Total"/>
    <x v="0"/>
    <x v="99"/>
    <x v="99"/>
    <m/>
    <n v="2193706"/>
  </r>
  <r>
    <n v="2257"/>
    <x v="11"/>
    <s v="Expense"/>
    <s v="Line Item"/>
    <x v="0"/>
    <x v="100"/>
    <x v="100"/>
    <m/>
    <n v="203908"/>
  </r>
  <r>
    <n v="2258"/>
    <x v="11"/>
    <s v="Expense"/>
    <s v="Line Item"/>
    <x v="0"/>
    <x v="101"/>
    <x v="101"/>
    <m/>
    <n v="376517"/>
  </r>
  <r>
    <n v="2259"/>
    <x v="11"/>
    <s v="Expense"/>
    <s v="Line Item"/>
    <x v="0"/>
    <x v="102"/>
    <x v="102"/>
    <m/>
    <m/>
  </r>
  <r>
    <n v="2260"/>
    <x v="11"/>
    <s v="Expense"/>
    <s v="Total"/>
    <x v="0"/>
    <x v="103"/>
    <x v="103"/>
    <m/>
    <n v="2774131"/>
  </r>
  <r>
    <n v="2261"/>
    <x v="11"/>
    <s v="Expense"/>
    <s v="Line Item"/>
    <x v="0"/>
    <x v="104"/>
    <x v="104"/>
    <m/>
    <n v="22677"/>
  </r>
  <r>
    <n v="2262"/>
    <x v="11"/>
    <s v="Expense"/>
    <s v="Line Item"/>
    <x v="0"/>
    <x v="105"/>
    <x v="105"/>
    <m/>
    <n v="115101"/>
  </r>
  <r>
    <n v="2263"/>
    <x v="11"/>
    <s v="Expense"/>
    <s v="Line Item"/>
    <x v="0"/>
    <x v="106"/>
    <x v="106"/>
    <m/>
    <n v="156103"/>
  </r>
  <r>
    <n v="2264"/>
    <x v="11"/>
    <s v="Expense"/>
    <s v="Line Item"/>
    <x v="0"/>
    <x v="107"/>
    <x v="107"/>
    <m/>
    <n v="11155"/>
  </r>
  <r>
    <n v="2265"/>
    <x v="11"/>
    <s v="Expense"/>
    <s v="Total"/>
    <x v="0"/>
    <x v="108"/>
    <x v="108"/>
    <m/>
    <n v="305036"/>
  </r>
  <r>
    <n v="2266"/>
    <x v="11"/>
    <s v="Expense"/>
    <s v="Line Item"/>
    <x v="0"/>
    <x v="109"/>
    <x v="109"/>
    <m/>
    <n v="12675"/>
  </r>
  <r>
    <n v="2267"/>
    <x v="11"/>
    <s v="Expense"/>
    <s v="Line Item"/>
    <x v="0"/>
    <x v="110"/>
    <x v="110"/>
    <m/>
    <m/>
  </r>
  <r>
    <n v="2268"/>
    <x v="11"/>
    <s v="Expense"/>
    <s v="Line Item"/>
    <x v="0"/>
    <x v="111"/>
    <x v="111"/>
    <m/>
    <m/>
  </r>
  <r>
    <n v="2269"/>
    <x v="11"/>
    <s v="Expense"/>
    <s v="Line Item"/>
    <x v="0"/>
    <x v="112"/>
    <x v="112"/>
    <m/>
    <n v="96719"/>
  </r>
  <r>
    <n v="2270"/>
    <x v="11"/>
    <s v="Expense"/>
    <s v="Line Item"/>
    <x v="0"/>
    <x v="113"/>
    <x v="113"/>
    <m/>
    <n v="20382"/>
  </r>
  <r>
    <n v="2271"/>
    <x v="11"/>
    <s v="Expense"/>
    <s v="Line Item"/>
    <x v="0"/>
    <x v="114"/>
    <x v="114"/>
    <m/>
    <n v="24940"/>
  </r>
  <r>
    <n v="2272"/>
    <x v="11"/>
    <s v="Expense"/>
    <s v="Line Item"/>
    <x v="0"/>
    <x v="115"/>
    <x v="115"/>
    <m/>
    <n v="3588"/>
  </r>
  <r>
    <n v="2273"/>
    <x v="11"/>
    <s v="Expense"/>
    <s v="Line Item"/>
    <x v="0"/>
    <x v="116"/>
    <x v="116"/>
    <m/>
    <m/>
  </r>
  <r>
    <n v="2274"/>
    <x v="11"/>
    <s v="Expense"/>
    <s v="Line Item"/>
    <x v="0"/>
    <x v="117"/>
    <x v="117"/>
    <m/>
    <n v="110554"/>
  </r>
  <r>
    <n v="2275"/>
    <x v="11"/>
    <s v="Expense"/>
    <s v="Line Item"/>
    <x v="0"/>
    <x v="118"/>
    <x v="118"/>
    <m/>
    <n v="30487"/>
  </r>
  <r>
    <n v="2276"/>
    <x v="11"/>
    <s v="Expense"/>
    <s v="Line Item"/>
    <x v="0"/>
    <x v="119"/>
    <x v="119"/>
    <m/>
    <m/>
  </r>
  <r>
    <n v="2277"/>
    <x v="11"/>
    <s v="Expense"/>
    <s v="Line Item"/>
    <x v="0"/>
    <x v="120"/>
    <x v="120"/>
    <m/>
    <m/>
  </r>
  <r>
    <n v="2278"/>
    <x v="11"/>
    <s v="Expense"/>
    <s v="Line Item"/>
    <x v="0"/>
    <x v="121"/>
    <x v="121"/>
    <m/>
    <m/>
  </r>
  <r>
    <n v="2279"/>
    <x v="11"/>
    <s v="Expense"/>
    <s v="Line Item"/>
    <x v="0"/>
    <x v="122"/>
    <x v="122"/>
    <m/>
    <n v="56936"/>
  </r>
  <r>
    <n v="2280"/>
    <x v="11"/>
    <s v="Expense"/>
    <s v="Line Item"/>
    <x v="0"/>
    <x v="123"/>
    <x v="123"/>
    <m/>
    <m/>
  </r>
  <r>
    <n v="2281"/>
    <x v="11"/>
    <s v="Expense"/>
    <s v="Line Item"/>
    <x v="0"/>
    <x v="124"/>
    <x v="124"/>
    <m/>
    <m/>
  </r>
  <r>
    <n v="2282"/>
    <x v="11"/>
    <s v="Expense"/>
    <s v="Line Item"/>
    <x v="0"/>
    <x v="125"/>
    <x v="125"/>
    <m/>
    <m/>
  </r>
  <r>
    <n v="2283"/>
    <x v="11"/>
    <s v="Expense"/>
    <s v="Line Item"/>
    <x v="0"/>
    <x v="126"/>
    <x v="126"/>
    <m/>
    <n v="369655"/>
  </r>
  <r>
    <n v="2284"/>
    <x v="11"/>
    <s v="Expense"/>
    <s v="Total"/>
    <x v="0"/>
    <x v="127"/>
    <x v="127"/>
    <m/>
    <n v="725936"/>
  </r>
  <r>
    <n v="2285"/>
    <x v="11"/>
    <s v="Expense"/>
    <s v="Line Item"/>
    <x v="0"/>
    <x v="128"/>
    <x v="128"/>
    <m/>
    <m/>
  </r>
  <r>
    <n v="2286"/>
    <x v="11"/>
    <s v="Expense"/>
    <s v="Line Item"/>
    <x v="0"/>
    <x v="129"/>
    <x v="129"/>
    <m/>
    <m/>
  </r>
  <r>
    <n v="2287"/>
    <x v="11"/>
    <s v="Expense"/>
    <s v="Line Item"/>
    <x v="0"/>
    <x v="130"/>
    <x v="130"/>
    <m/>
    <n v="21046"/>
  </r>
  <r>
    <n v="2288"/>
    <x v="11"/>
    <s v="Expense"/>
    <s v="Line Item"/>
    <x v="0"/>
    <x v="131"/>
    <x v="131"/>
    <m/>
    <m/>
  </r>
  <r>
    <n v="2289"/>
    <x v="11"/>
    <s v="Expense"/>
    <s v="Line Item"/>
    <x v="0"/>
    <x v="132"/>
    <x v="132"/>
    <m/>
    <n v="34485"/>
  </r>
  <r>
    <n v="2290"/>
    <x v="11"/>
    <s v="Expense"/>
    <s v="Line Item"/>
    <x v="0"/>
    <x v="133"/>
    <x v="133"/>
    <m/>
    <m/>
  </r>
  <r>
    <n v="2291"/>
    <x v="11"/>
    <s v="Expense"/>
    <s v="Total"/>
    <x v="0"/>
    <x v="134"/>
    <x v="134"/>
    <m/>
    <n v="55531"/>
  </r>
  <r>
    <n v="2292"/>
    <x v="11"/>
    <s v="Expense"/>
    <s v="Line Item"/>
    <x v="0"/>
    <x v="135"/>
    <x v="135"/>
    <m/>
    <n v="706485.73653316475"/>
  </r>
  <r>
    <n v="2293"/>
    <x v="11"/>
    <s v="Expense"/>
    <s v="Total"/>
    <x v="0"/>
    <x v="136"/>
    <x v="136"/>
    <m/>
    <n v="4567119.736533165"/>
  </r>
  <r>
    <n v="2294"/>
    <x v="11"/>
    <s v="Expense"/>
    <s v="Line Item"/>
    <x v="0"/>
    <x v="137"/>
    <x v="137"/>
    <m/>
    <n v="108086"/>
  </r>
  <r>
    <n v="2295"/>
    <x v="11"/>
    <s v="Expense"/>
    <s v="Line Item"/>
    <x v="0"/>
    <x v="138"/>
    <x v="138"/>
    <m/>
    <m/>
  </r>
  <r>
    <n v="2296"/>
    <x v="11"/>
    <s v="Expense"/>
    <s v="Total"/>
    <x v="0"/>
    <x v="139"/>
    <x v="139"/>
    <m/>
    <n v="4675205.736533165"/>
  </r>
  <r>
    <n v="2297"/>
    <x v="11"/>
    <s v="Expense"/>
    <s v="Total"/>
    <x v="0"/>
    <x v="140"/>
    <x v="140"/>
    <m/>
    <n v="5578480"/>
  </r>
  <r>
    <n v="2298"/>
    <x v="11"/>
    <s v="Expense"/>
    <s v="Line Item"/>
    <x v="0"/>
    <x v="141"/>
    <x v="141"/>
    <m/>
    <n v="903274.26346683502"/>
  </r>
  <r>
    <n v="2299"/>
    <x v="11"/>
    <s v="Non-Reimbursable"/>
    <s v="Line Item"/>
    <x v="0"/>
    <x v="142"/>
    <x v="142"/>
    <m/>
    <m/>
  </r>
  <r>
    <n v="2300"/>
    <x v="11"/>
    <s v="Non-Reimbursable"/>
    <s v="Line Item"/>
    <x v="0"/>
    <x v="143"/>
    <x v="143"/>
    <m/>
    <m/>
  </r>
  <r>
    <n v="2301"/>
    <x v="11"/>
    <s v="Non-Reimbursable"/>
    <s v="Line Item"/>
    <x v="0"/>
    <x v="144"/>
    <x v="144"/>
    <m/>
    <n v="24932"/>
  </r>
  <r>
    <n v="2302"/>
    <x v="11"/>
    <s v="Non-Reimbursable"/>
    <s v="Line Item"/>
    <x v="0"/>
    <x v="145"/>
    <x v="145"/>
    <m/>
    <m/>
  </r>
  <r>
    <n v="2303"/>
    <x v="11"/>
    <s v="Non-Reimbursable"/>
    <s v="Line Item"/>
    <x v="0"/>
    <x v="146"/>
    <x v="146"/>
    <m/>
    <m/>
  </r>
  <r>
    <n v="2304"/>
    <x v="11"/>
    <s v="Non-Reimbursable"/>
    <s v="Line Item"/>
    <x v="0"/>
    <x v="147"/>
    <x v="147"/>
    <m/>
    <n v="83154"/>
  </r>
  <r>
    <n v="2305"/>
    <x v="11"/>
    <s v="Non-Reimbursable"/>
    <s v="Line Item"/>
    <x v="0"/>
    <x v="148"/>
    <x v="148"/>
    <m/>
    <m/>
  </r>
  <r>
    <n v="2306"/>
    <x v="11"/>
    <s v="Non-Reimbursable"/>
    <s v="Total"/>
    <x v="0"/>
    <x v="149"/>
    <x v="149"/>
    <m/>
    <n v="108086"/>
  </r>
  <r>
    <n v="2307"/>
    <x v="11"/>
    <s v="Non-Reimbursable"/>
    <s v="Total"/>
    <x v="0"/>
    <x v="150"/>
    <x v="150"/>
    <m/>
    <n v="108086"/>
  </r>
  <r>
    <n v="2308"/>
    <x v="11"/>
    <s v="Non-Reimbursable"/>
    <s v="Line Item"/>
    <x v="0"/>
    <x v="151"/>
    <x v="151"/>
    <m/>
    <n v="1900299"/>
  </r>
  <r>
    <n v="2309"/>
    <x v="11"/>
    <s v="Non-Reimbursable"/>
    <s v="Line Item"/>
    <x v="0"/>
    <x v="152"/>
    <x v="152"/>
    <m/>
    <m/>
  </r>
  <r>
    <n v="2310"/>
    <x v="11"/>
    <s v="Non-Reimbursable"/>
    <s v="Line Item"/>
    <x v="0"/>
    <x v="153"/>
    <x v="153"/>
    <m/>
    <n v="-1792213"/>
  </r>
  <r>
    <n v="2311"/>
    <x v="12"/>
    <s v="Revenue"/>
    <s v="Line Item"/>
    <x v="0"/>
    <x v="0"/>
    <x v="0"/>
    <m/>
    <m/>
  </r>
  <r>
    <n v="2312"/>
    <x v="12"/>
    <s v="Revenue"/>
    <s v="Line Item"/>
    <x v="0"/>
    <x v="1"/>
    <x v="1"/>
    <m/>
    <m/>
  </r>
  <r>
    <n v="2313"/>
    <x v="12"/>
    <s v="Revenue"/>
    <s v="Line Item"/>
    <x v="0"/>
    <x v="2"/>
    <x v="2"/>
    <m/>
    <m/>
  </r>
  <r>
    <n v="2314"/>
    <x v="12"/>
    <s v="Revenue"/>
    <s v="Total"/>
    <x v="0"/>
    <x v="3"/>
    <x v="3"/>
    <m/>
    <m/>
  </r>
  <r>
    <n v="2315"/>
    <x v="12"/>
    <s v="Revenue"/>
    <s v="Line Item"/>
    <x v="0"/>
    <x v="4"/>
    <x v="4"/>
    <m/>
    <m/>
  </r>
  <r>
    <n v="2316"/>
    <x v="12"/>
    <s v="Revenue"/>
    <s v="Line Item"/>
    <x v="0"/>
    <x v="5"/>
    <x v="5"/>
    <m/>
    <m/>
  </r>
  <r>
    <n v="2317"/>
    <x v="12"/>
    <s v="Revenue"/>
    <s v="Total"/>
    <x v="0"/>
    <x v="6"/>
    <x v="6"/>
    <m/>
    <m/>
  </r>
  <r>
    <n v="2318"/>
    <x v="12"/>
    <s v="Revenue"/>
    <s v="Line Item"/>
    <x v="0"/>
    <x v="7"/>
    <x v="7"/>
    <m/>
    <m/>
  </r>
  <r>
    <n v="2319"/>
    <x v="12"/>
    <s v="Revenue"/>
    <s v="Line Item"/>
    <x v="0"/>
    <x v="8"/>
    <x v="8"/>
    <m/>
    <m/>
  </r>
  <r>
    <n v="2320"/>
    <x v="12"/>
    <s v="Revenue"/>
    <s v="Line Item"/>
    <x v="0"/>
    <x v="9"/>
    <x v="9"/>
    <m/>
    <m/>
  </r>
  <r>
    <n v="2321"/>
    <x v="12"/>
    <s v="Revenue"/>
    <s v="Line Item"/>
    <x v="0"/>
    <x v="10"/>
    <x v="10"/>
    <m/>
    <n v="100000"/>
  </r>
  <r>
    <n v="2322"/>
    <x v="12"/>
    <s v="Revenue"/>
    <s v="Line Item"/>
    <x v="0"/>
    <x v="11"/>
    <x v="11"/>
    <m/>
    <m/>
  </r>
  <r>
    <n v="2323"/>
    <x v="12"/>
    <s v="Revenue"/>
    <s v="Line Item"/>
    <x v="0"/>
    <x v="12"/>
    <x v="12"/>
    <m/>
    <m/>
  </r>
  <r>
    <n v="2324"/>
    <x v="12"/>
    <s v="Revenue"/>
    <s v="Line Item"/>
    <x v="0"/>
    <x v="13"/>
    <x v="13"/>
    <m/>
    <m/>
  </r>
  <r>
    <n v="2325"/>
    <x v="12"/>
    <s v="Revenue"/>
    <s v="Line Item"/>
    <x v="0"/>
    <x v="14"/>
    <x v="14"/>
    <m/>
    <m/>
  </r>
  <r>
    <n v="2326"/>
    <x v="12"/>
    <s v="Revenue"/>
    <s v="Line Item"/>
    <x v="0"/>
    <x v="15"/>
    <x v="15"/>
    <m/>
    <m/>
  </r>
  <r>
    <n v="2327"/>
    <x v="12"/>
    <s v="Revenue"/>
    <s v="Line Item"/>
    <x v="0"/>
    <x v="16"/>
    <x v="16"/>
    <m/>
    <m/>
  </r>
  <r>
    <n v="2328"/>
    <x v="12"/>
    <s v="Revenue"/>
    <s v="Line Item"/>
    <x v="0"/>
    <x v="17"/>
    <x v="17"/>
    <m/>
    <m/>
  </r>
  <r>
    <n v="2329"/>
    <x v="12"/>
    <s v="Revenue"/>
    <s v="Line Item"/>
    <x v="0"/>
    <x v="18"/>
    <x v="18"/>
    <m/>
    <m/>
  </r>
  <r>
    <n v="2330"/>
    <x v="12"/>
    <s v="Revenue"/>
    <s v="Line Item"/>
    <x v="0"/>
    <x v="19"/>
    <x v="19"/>
    <m/>
    <m/>
  </r>
  <r>
    <n v="2331"/>
    <x v="12"/>
    <s v="Revenue"/>
    <s v="Line Item"/>
    <x v="0"/>
    <x v="20"/>
    <x v="20"/>
    <m/>
    <m/>
  </r>
  <r>
    <n v="2332"/>
    <x v="12"/>
    <s v="Revenue"/>
    <s v="Line Item"/>
    <x v="0"/>
    <x v="21"/>
    <x v="21"/>
    <m/>
    <m/>
  </r>
  <r>
    <n v="2333"/>
    <x v="12"/>
    <s v="Revenue"/>
    <s v="Line Item"/>
    <x v="0"/>
    <x v="22"/>
    <x v="22"/>
    <m/>
    <m/>
  </r>
  <r>
    <n v="2334"/>
    <x v="12"/>
    <s v="Revenue"/>
    <s v="Line Item"/>
    <x v="0"/>
    <x v="23"/>
    <x v="23"/>
    <m/>
    <m/>
  </r>
  <r>
    <n v="2335"/>
    <x v="12"/>
    <s v="Revenue"/>
    <s v="Line Item"/>
    <x v="0"/>
    <x v="24"/>
    <x v="24"/>
    <m/>
    <m/>
  </r>
  <r>
    <n v="2336"/>
    <x v="12"/>
    <s v="Revenue"/>
    <s v="Line Item"/>
    <x v="0"/>
    <x v="25"/>
    <x v="25"/>
    <m/>
    <m/>
  </r>
  <r>
    <n v="2337"/>
    <x v="12"/>
    <s v="Revenue"/>
    <s v="Line Item"/>
    <x v="0"/>
    <x v="26"/>
    <x v="26"/>
    <m/>
    <m/>
  </r>
  <r>
    <n v="2338"/>
    <x v="12"/>
    <s v="Revenue"/>
    <s v="Line Item"/>
    <x v="0"/>
    <x v="27"/>
    <x v="27"/>
    <m/>
    <m/>
  </r>
  <r>
    <n v="2339"/>
    <x v="12"/>
    <s v="Revenue"/>
    <s v="Line Item"/>
    <x v="0"/>
    <x v="28"/>
    <x v="28"/>
    <m/>
    <m/>
  </r>
  <r>
    <n v="2340"/>
    <x v="12"/>
    <s v="Revenue"/>
    <s v="Line Item"/>
    <x v="0"/>
    <x v="29"/>
    <x v="29"/>
    <m/>
    <m/>
  </r>
  <r>
    <n v="2341"/>
    <x v="12"/>
    <s v="Revenue"/>
    <s v="Line Item"/>
    <x v="0"/>
    <x v="30"/>
    <x v="30"/>
    <m/>
    <m/>
  </r>
  <r>
    <n v="2342"/>
    <x v="12"/>
    <s v="Revenue"/>
    <s v="Line Item"/>
    <x v="0"/>
    <x v="31"/>
    <x v="31"/>
    <m/>
    <m/>
  </r>
  <r>
    <n v="2343"/>
    <x v="12"/>
    <s v="Revenue"/>
    <s v="Line Item"/>
    <x v="0"/>
    <x v="32"/>
    <x v="32"/>
    <m/>
    <m/>
  </r>
  <r>
    <n v="2344"/>
    <x v="12"/>
    <s v="Revenue"/>
    <s v="Line Item"/>
    <x v="0"/>
    <x v="33"/>
    <x v="33"/>
    <m/>
    <m/>
  </r>
  <r>
    <n v="2345"/>
    <x v="12"/>
    <s v="Revenue"/>
    <s v="Line Item"/>
    <x v="0"/>
    <x v="34"/>
    <x v="34"/>
    <m/>
    <m/>
  </r>
  <r>
    <n v="2346"/>
    <x v="12"/>
    <s v="Revenue"/>
    <s v="Line Item"/>
    <x v="0"/>
    <x v="35"/>
    <x v="35"/>
    <m/>
    <m/>
  </r>
  <r>
    <n v="2347"/>
    <x v="12"/>
    <s v="Revenue"/>
    <s v="Line Item"/>
    <x v="0"/>
    <x v="36"/>
    <x v="36"/>
    <m/>
    <m/>
  </r>
  <r>
    <n v="2348"/>
    <x v="12"/>
    <s v="Revenue"/>
    <s v="Line Item"/>
    <x v="0"/>
    <x v="37"/>
    <x v="37"/>
    <m/>
    <m/>
  </r>
  <r>
    <n v="2349"/>
    <x v="12"/>
    <s v="Revenue"/>
    <s v="Line Item"/>
    <x v="0"/>
    <x v="38"/>
    <x v="38"/>
    <m/>
    <m/>
  </r>
  <r>
    <n v="2350"/>
    <x v="12"/>
    <s v="Revenue"/>
    <s v="Line Item"/>
    <x v="0"/>
    <x v="39"/>
    <x v="39"/>
    <m/>
    <m/>
  </r>
  <r>
    <n v="2351"/>
    <x v="12"/>
    <s v="Revenue"/>
    <s v="Line Item"/>
    <x v="0"/>
    <x v="40"/>
    <x v="40"/>
    <m/>
    <m/>
  </r>
  <r>
    <n v="2352"/>
    <x v="12"/>
    <s v="Revenue"/>
    <s v="Line Item"/>
    <x v="0"/>
    <x v="41"/>
    <x v="41"/>
    <m/>
    <m/>
  </r>
  <r>
    <n v="2353"/>
    <x v="12"/>
    <s v="Revenue"/>
    <s v="Total"/>
    <x v="0"/>
    <x v="42"/>
    <x v="42"/>
    <m/>
    <n v="100000"/>
  </r>
  <r>
    <n v="2354"/>
    <x v="12"/>
    <s v="Revenue"/>
    <s v="Line Item"/>
    <x v="0"/>
    <x v="43"/>
    <x v="43"/>
    <m/>
    <m/>
  </r>
  <r>
    <n v="2355"/>
    <x v="12"/>
    <s v="Revenue"/>
    <s v="Line Item"/>
    <x v="0"/>
    <x v="44"/>
    <x v="44"/>
    <m/>
    <m/>
  </r>
  <r>
    <n v="2356"/>
    <x v="12"/>
    <s v="Revenue"/>
    <s v="Line Item"/>
    <x v="0"/>
    <x v="45"/>
    <x v="45"/>
    <m/>
    <m/>
  </r>
  <r>
    <n v="2357"/>
    <x v="12"/>
    <s v="Revenue"/>
    <s v="Line Item"/>
    <x v="0"/>
    <x v="46"/>
    <x v="46"/>
    <m/>
    <m/>
  </r>
  <r>
    <n v="2358"/>
    <x v="12"/>
    <s v="Revenue"/>
    <s v="Line Item"/>
    <x v="0"/>
    <x v="47"/>
    <x v="47"/>
    <m/>
    <m/>
  </r>
  <r>
    <n v="2359"/>
    <x v="12"/>
    <s v="Revenue"/>
    <s v="Line Item"/>
    <x v="0"/>
    <x v="48"/>
    <x v="48"/>
    <m/>
    <m/>
  </r>
  <r>
    <n v="2360"/>
    <x v="12"/>
    <s v="Revenue"/>
    <s v="Line Item"/>
    <x v="0"/>
    <x v="49"/>
    <x v="49"/>
    <m/>
    <m/>
  </r>
  <r>
    <n v="2361"/>
    <x v="12"/>
    <s v="Revenue"/>
    <s v="Line Item"/>
    <x v="0"/>
    <x v="50"/>
    <x v="50"/>
    <m/>
    <m/>
  </r>
  <r>
    <n v="2362"/>
    <x v="12"/>
    <s v="Revenue"/>
    <s v="Line Item"/>
    <x v="0"/>
    <x v="51"/>
    <x v="51"/>
    <m/>
    <m/>
  </r>
  <r>
    <n v="2363"/>
    <x v="12"/>
    <s v="Revenue"/>
    <s v="Total"/>
    <x v="0"/>
    <x v="52"/>
    <x v="52"/>
    <m/>
    <n v="100000"/>
  </r>
  <r>
    <n v="2364"/>
    <x v="12"/>
    <s v="Salary Expense"/>
    <s v="Line Item"/>
    <x v="1"/>
    <x v="53"/>
    <x v="53"/>
    <m/>
    <m/>
  </r>
  <r>
    <n v="2365"/>
    <x v="12"/>
    <s v="Salary Expense"/>
    <s v="Line Item"/>
    <x v="1"/>
    <x v="54"/>
    <x v="54"/>
    <m/>
    <m/>
  </r>
  <r>
    <n v="2366"/>
    <x v="12"/>
    <s v="Salary Expense"/>
    <s v="Line Item"/>
    <x v="1"/>
    <x v="55"/>
    <x v="55"/>
    <m/>
    <m/>
  </r>
  <r>
    <n v="2367"/>
    <x v="12"/>
    <s v="Salary Expense"/>
    <s v="Line Item"/>
    <x v="1"/>
    <x v="56"/>
    <x v="56"/>
    <m/>
    <m/>
  </r>
  <r>
    <n v="2368"/>
    <x v="12"/>
    <s v="Salary Expense"/>
    <s v="Line Item"/>
    <x v="2"/>
    <x v="57"/>
    <x v="57"/>
    <m/>
    <m/>
  </r>
  <r>
    <n v="2369"/>
    <x v="12"/>
    <s v="Salary Expense"/>
    <s v="Line Item"/>
    <x v="2"/>
    <x v="58"/>
    <x v="58"/>
    <m/>
    <m/>
  </r>
  <r>
    <n v="2370"/>
    <x v="12"/>
    <s v="Salary Expense"/>
    <s v="Line Item"/>
    <x v="2"/>
    <x v="59"/>
    <x v="59"/>
    <m/>
    <m/>
  </r>
  <r>
    <n v="2371"/>
    <x v="12"/>
    <s v="Salary Expense"/>
    <s v="Line Item"/>
    <x v="2"/>
    <x v="60"/>
    <x v="60"/>
    <n v="0.08"/>
    <n v="5040"/>
  </r>
  <r>
    <n v="2372"/>
    <x v="12"/>
    <s v="Salary Expense"/>
    <s v="Line Item"/>
    <x v="2"/>
    <x v="61"/>
    <x v="61"/>
    <m/>
    <m/>
  </r>
  <r>
    <n v="2373"/>
    <x v="12"/>
    <s v="Salary Expense"/>
    <s v="Line Item"/>
    <x v="2"/>
    <x v="62"/>
    <x v="62"/>
    <m/>
    <m/>
  </r>
  <r>
    <n v="2374"/>
    <x v="12"/>
    <s v="Salary Expense"/>
    <s v="Line Item"/>
    <x v="2"/>
    <x v="63"/>
    <x v="63"/>
    <m/>
    <m/>
  </r>
  <r>
    <n v="2375"/>
    <x v="12"/>
    <s v="Salary Expense"/>
    <s v="Line Item"/>
    <x v="2"/>
    <x v="64"/>
    <x v="64"/>
    <m/>
    <m/>
  </r>
  <r>
    <n v="2376"/>
    <x v="12"/>
    <s v="Salary Expense"/>
    <s v="Line Item"/>
    <x v="2"/>
    <x v="65"/>
    <x v="65"/>
    <m/>
    <m/>
  </r>
  <r>
    <n v="2377"/>
    <x v="12"/>
    <s v="Salary Expense"/>
    <s v="Line Item"/>
    <x v="2"/>
    <x v="66"/>
    <x v="66"/>
    <m/>
    <m/>
  </r>
  <r>
    <n v="2378"/>
    <x v="12"/>
    <s v="Salary Expense"/>
    <s v="Line Item"/>
    <x v="2"/>
    <x v="67"/>
    <x v="67"/>
    <m/>
    <m/>
  </r>
  <r>
    <n v="2379"/>
    <x v="12"/>
    <s v="Salary Expense"/>
    <s v="Line Item"/>
    <x v="2"/>
    <x v="68"/>
    <x v="68"/>
    <m/>
    <m/>
  </r>
  <r>
    <n v="2380"/>
    <x v="12"/>
    <s v="Salary Expense"/>
    <s v="Line Item"/>
    <x v="2"/>
    <x v="69"/>
    <x v="69"/>
    <m/>
    <m/>
  </r>
  <r>
    <n v="2381"/>
    <x v="12"/>
    <s v="Salary Expense"/>
    <s v="Line Item"/>
    <x v="2"/>
    <x v="70"/>
    <x v="70"/>
    <m/>
    <m/>
  </r>
  <r>
    <n v="2382"/>
    <x v="12"/>
    <s v="Salary Expense"/>
    <s v="Line Item"/>
    <x v="2"/>
    <x v="71"/>
    <x v="71"/>
    <m/>
    <m/>
  </r>
  <r>
    <n v="2383"/>
    <x v="12"/>
    <s v="Salary Expense"/>
    <s v="Line Item"/>
    <x v="2"/>
    <x v="72"/>
    <x v="72"/>
    <m/>
    <m/>
  </r>
  <r>
    <n v="2384"/>
    <x v="12"/>
    <s v="Salary Expense"/>
    <s v="Line Item"/>
    <x v="2"/>
    <x v="73"/>
    <x v="73"/>
    <m/>
    <m/>
  </r>
  <r>
    <n v="2385"/>
    <x v="12"/>
    <s v="Salary Expense"/>
    <s v="Line Item"/>
    <x v="2"/>
    <x v="74"/>
    <x v="74"/>
    <m/>
    <m/>
  </r>
  <r>
    <n v="2386"/>
    <x v="12"/>
    <s v="Salary Expense"/>
    <s v="Line Item"/>
    <x v="2"/>
    <x v="75"/>
    <x v="75"/>
    <m/>
    <m/>
  </r>
  <r>
    <n v="2387"/>
    <x v="12"/>
    <s v="Salary Expense"/>
    <s v="Line Item"/>
    <x v="2"/>
    <x v="76"/>
    <x v="76"/>
    <m/>
    <m/>
  </r>
  <r>
    <n v="2388"/>
    <x v="12"/>
    <s v="Salary Expense"/>
    <s v="Line Item"/>
    <x v="2"/>
    <x v="77"/>
    <x v="77"/>
    <m/>
    <m/>
  </r>
  <r>
    <n v="2389"/>
    <x v="12"/>
    <s v="Salary Expense"/>
    <s v="Line Item"/>
    <x v="2"/>
    <x v="78"/>
    <x v="78"/>
    <m/>
    <m/>
  </r>
  <r>
    <n v="2390"/>
    <x v="12"/>
    <s v="Salary Expense"/>
    <s v="Line Item"/>
    <x v="2"/>
    <x v="79"/>
    <x v="79"/>
    <m/>
    <m/>
  </r>
  <r>
    <n v="2391"/>
    <x v="12"/>
    <s v="Salary Expense"/>
    <s v="Line Item"/>
    <x v="2"/>
    <x v="80"/>
    <x v="80"/>
    <m/>
    <m/>
  </r>
  <r>
    <n v="2392"/>
    <x v="12"/>
    <s v="Salary Expense"/>
    <s v="Line Item"/>
    <x v="2"/>
    <x v="81"/>
    <x v="81"/>
    <m/>
    <m/>
  </r>
  <r>
    <n v="2393"/>
    <x v="12"/>
    <s v="Salary Expense"/>
    <s v="Line Item"/>
    <x v="2"/>
    <x v="82"/>
    <x v="82"/>
    <n v="1.21"/>
    <n v="34479"/>
  </r>
  <r>
    <n v="2394"/>
    <x v="12"/>
    <s v="Salary Expense"/>
    <s v="Line Item"/>
    <x v="2"/>
    <x v="83"/>
    <x v="83"/>
    <m/>
    <m/>
  </r>
  <r>
    <n v="2395"/>
    <x v="12"/>
    <s v="Salary Expense"/>
    <s v="Line Item"/>
    <x v="2"/>
    <x v="84"/>
    <x v="84"/>
    <m/>
    <m/>
  </r>
  <r>
    <n v="2396"/>
    <x v="12"/>
    <s v="Salary Expense"/>
    <s v="Line Item"/>
    <x v="2"/>
    <x v="85"/>
    <x v="85"/>
    <m/>
    <m/>
  </r>
  <r>
    <n v="2397"/>
    <x v="12"/>
    <s v="Salary Expense"/>
    <s v="Line Item"/>
    <x v="2"/>
    <x v="86"/>
    <x v="86"/>
    <m/>
    <m/>
  </r>
  <r>
    <n v="2398"/>
    <x v="12"/>
    <s v="Salary Expense"/>
    <s v="Line Item"/>
    <x v="3"/>
    <x v="87"/>
    <x v="87"/>
    <m/>
    <m/>
  </r>
  <r>
    <n v="2399"/>
    <x v="12"/>
    <s v="Salary Expense"/>
    <s v="Line Item"/>
    <x v="3"/>
    <x v="88"/>
    <x v="88"/>
    <m/>
    <m/>
  </r>
  <r>
    <n v="2400"/>
    <x v="12"/>
    <s v="Salary Expense"/>
    <s v="Line Item"/>
    <x v="3"/>
    <x v="89"/>
    <x v="89"/>
    <m/>
    <m/>
  </r>
  <r>
    <n v="2401"/>
    <x v="12"/>
    <s v="Salary Expense"/>
    <s v="Line Item"/>
    <x v="0"/>
    <x v="90"/>
    <x v="90"/>
    <s v="XXXXXX"/>
    <m/>
  </r>
  <r>
    <n v="2402"/>
    <x v="12"/>
    <s v="Salary Expense"/>
    <s v="Total"/>
    <x v="0"/>
    <x v="91"/>
    <x v="91"/>
    <n v="1.29"/>
    <n v="39519"/>
  </r>
  <r>
    <n v="2403"/>
    <x v="12"/>
    <s v="Expense"/>
    <s v="Total"/>
    <x v="0"/>
    <x v="92"/>
    <x v="92"/>
    <m/>
    <n v="39519"/>
  </r>
  <r>
    <n v="2404"/>
    <x v="12"/>
    <s v="Expense"/>
    <s v="Line Item"/>
    <x v="0"/>
    <x v="93"/>
    <x v="93"/>
    <m/>
    <m/>
  </r>
  <r>
    <n v="2405"/>
    <x v="12"/>
    <s v="Expense"/>
    <s v="Line Item"/>
    <x v="0"/>
    <x v="94"/>
    <x v="94"/>
    <m/>
    <m/>
  </r>
  <r>
    <n v="2406"/>
    <x v="12"/>
    <s v="Expense"/>
    <s v="Line Item"/>
    <x v="0"/>
    <x v="95"/>
    <x v="95"/>
    <m/>
    <n v="11503"/>
  </r>
  <r>
    <n v="2407"/>
    <x v="12"/>
    <s v="Expense"/>
    <s v="Line Item"/>
    <x v="0"/>
    <x v="96"/>
    <x v="96"/>
    <m/>
    <m/>
  </r>
  <r>
    <n v="2408"/>
    <x v="12"/>
    <s v="Expense"/>
    <s v="Total"/>
    <x v="0"/>
    <x v="97"/>
    <x v="97"/>
    <m/>
    <n v="11503"/>
  </r>
  <r>
    <n v="2409"/>
    <x v="12"/>
    <s v="Expense"/>
    <s v="Line Item"/>
    <x v="0"/>
    <x v="98"/>
    <x v="98"/>
    <m/>
    <m/>
  </r>
  <r>
    <n v="2410"/>
    <x v="12"/>
    <s v="Expense"/>
    <s v="Total"/>
    <x v="0"/>
    <x v="99"/>
    <x v="99"/>
    <m/>
    <n v="51022"/>
  </r>
  <r>
    <n v="2411"/>
    <x v="12"/>
    <s v="Expense"/>
    <s v="Line Item"/>
    <x v="0"/>
    <x v="100"/>
    <x v="100"/>
    <m/>
    <n v="2423"/>
  </r>
  <r>
    <n v="2412"/>
    <x v="12"/>
    <s v="Expense"/>
    <s v="Line Item"/>
    <x v="0"/>
    <x v="101"/>
    <x v="101"/>
    <m/>
    <n v="1557"/>
  </r>
  <r>
    <n v="2413"/>
    <x v="12"/>
    <s v="Expense"/>
    <s v="Line Item"/>
    <x v="0"/>
    <x v="102"/>
    <x v="102"/>
    <m/>
    <m/>
  </r>
  <r>
    <n v="2414"/>
    <x v="12"/>
    <s v="Expense"/>
    <s v="Total"/>
    <x v="0"/>
    <x v="103"/>
    <x v="103"/>
    <m/>
    <n v="55002"/>
  </r>
  <r>
    <n v="2415"/>
    <x v="12"/>
    <s v="Expense"/>
    <s v="Line Item"/>
    <x v="0"/>
    <x v="104"/>
    <x v="104"/>
    <m/>
    <m/>
  </r>
  <r>
    <n v="2416"/>
    <x v="12"/>
    <s v="Expense"/>
    <s v="Line Item"/>
    <x v="0"/>
    <x v="105"/>
    <x v="105"/>
    <m/>
    <m/>
  </r>
  <r>
    <n v="2417"/>
    <x v="12"/>
    <s v="Expense"/>
    <s v="Line Item"/>
    <x v="0"/>
    <x v="106"/>
    <x v="106"/>
    <m/>
    <m/>
  </r>
  <r>
    <n v="2418"/>
    <x v="12"/>
    <s v="Expense"/>
    <s v="Line Item"/>
    <x v="0"/>
    <x v="107"/>
    <x v="107"/>
    <m/>
    <m/>
  </r>
  <r>
    <n v="2419"/>
    <x v="12"/>
    <s v="Expense"/>
    <s v="Total"/>
    <x v="0"/>
    <x v="108"/>
    <x v="108"/>
    <m/>
    <n v="0"/>
  </r>
  <r>
    <n v="2420"/>
    <x v="12"/>
    <s v="Expense"/>
    <s v="Line Item"/>
    <x v="0"/>
    <x v="109"/>
    <x v="109"/>
    <m/>
    <m/>
  </r>
  <r>
    <n v="2421"/>
    <x v="12"/>
    <s v="Expense"/>
    <s v="Line Item"/>
    <x v="0"/>
    <x v="110"/>
    <x v="110"/>
    <m/>
    <m/>
  </r>
  <r>
    <n v="2422"/>
    <x v="12"/>
    <s v="Expense"/>
    <s v="Line Item"/>
    <x v="0"/>
    <x v="111"/>
    <x v="111"/>
    <m/>
    <m/>
  </r>
  <r>
    <n v="2423"/>
    <x v="12"/>
    <s v="Expense"/>
    <s v="Line Item"/>
    <x v="0"/>
    <x v="112"/>
    <x v="112"/>
    <m/>
    <n v="24900"/>
  </r>
  <r>
    <n v="2424"/>
    <x v="12"/>
    <s v="Expense"/>
    <s v="Line Item"/>
    <x v="0"/>
    <x v="113"/>
    <x v="113"/>
    <m/>
    <m/>
  </r>
  <r>
    <n v="2425"/>
    <x v="12"/>
    <s v="Expense"/>
    <s v="Line Item"/>
    <x v="0"/>
    <x v="114"/>
    <x v="114"/>
    <m/>
    <m/>
  </r>
  <r>
    <n v="2426"/>
    <x v="12"/>
    <s v="Expense"/>
    <s v="Line Item"/>
    <x v="0"/>
    <x v="115"/>
    <x v="115"/>
    <m/>
    <m/>
  </r>
  <r>
    <n v="2427"/>
    <x v="12"/>
    <s v="Expense"/>
    <s v="Line Item"/>
    <x v="0"/>
    <x v="116"/>
    <x v="116"/>
    <m/>
    <m/>
  </r>
  <r>
    <n v="2428"/>
    <x v="12"/>
    <s v="Expense"/>
    <s v="Line Item"/>
    <x v="0"/>
    <x v="117"/>
    <x v="117"/>
    <m/>
    <m/>
  </r>
  <r>
    <n v="2429"/>
    <x v="12"/>
    <s v="Expense"/>
    <s v="Line Item"/>
    <x v="0"/>
    <x v="118"/>
    <x v="118"/>
    <m/>
    <m/>
  </r>
  <r>
    <n v="2430"/>
    <x v="12"/>
    <s v="Expense"/>
    <s v="Line Item"/>
    <x v="0"/>
    <x v="119"/>
    <x v="119"/>
    <m/>
    <m/>
  </r>
  <r>
    <n v="2431"/>
    <x v="12"/>
    <s v="Expense"/>
    <s v="Line Item"/>
    <x v="0"/>
    <x v="120"/>
    <x v="120"/>
    <m/>
    <m/>
  </r>
  <r>
    <n v="2432"/>
    <x v="12"/>
    <s v="Expense"/>
    <s v="Line Item"/>
    <x v="0"/>
    <x v="121"/>
    <x v="121"/>
    <m/>
    <m/>
  </r>
  <r>
    <n v="2433"/>
    <x v="12"/>
    <s v="Expense"/>
    <s v="Line Item"/>
    <x v="0"/>
    <x v="122"/>
    <x v="122"/>
    <m/>
    <m/>
  </r>
  <r>
    <n v="2434"/>
    <x v="12"/>
    <s v="Expense"/>
    <s v="Line Item"/>
    <x v="0"/>
    <x v="123"/>
    <x v="123"/>
    <m/>
    <m/>
  </r>
  <r>
    <n v="2435"/>
    <x v="12"/>
    <s v="Expense"/>
    <s v="Line Item"/>
    <x v="0"/>
    <x v="124"/>
    <x v="124"/>
    <m/>
    <m/>
  </r>
  <r>
    <n v="2436"/>
    <x v="12"/>
    <s v="Expense"/>
    <s v="Line Item"/>
    <x v="0"/>
    <x v="125"/>
    <x v="125"/>
    <m/>
    <m/>
  </r>
  <r>
    <n v="2437"/>
    <x v="12"/>
    <s v="Expense"/>
    <s v="Line Item"/>
    <x v="0"/>
    <x v="126"/>
    <x v="126"/>
    <m/>
    <m/>
  </r>
  <r>
    <n v="2438"/>
    <x v="12"/>
    <s v="Expense"/>
    <s v="Total"/>
    <x v="0"/>
    <x v="127"/>
    <x v="127"/>
    <m/>
    <n v="24900"/>
  </r>
  <r>
    <n v="2439"/>
    <x v="12"/>
    <s v="Expense"/>
    <s v="Line Item"/>
    <x v="0"/>
    <x v="128"/>
    <x v="128"/>
    <m/>
    <m/>
  </r>
  <r>
    <n v="2440"/>
    <x v="12"/>
    <s v="Expense"/>
    <s v="Line Item"/>
    <x v="0"/>
    <x v="129"/>
    <x v="129"/>
    <m/>
    <m/>
  </r>
  <r>
    <n v="2441"/>
    <x v="12"/>
    <s v="Expense"/>
    <s v="Line Item"/>
    <x v="0"/>
    <x v="130"/>
    <x v="130"/>
    <m/>
    <m/>
  </r>
  <r>
    <n v="2442"/>
    <x v="12"/>
    <s v="Expense"/>
    <s v="Line Item"/>
    <x v="0"/>
    <x v="131"/>
    <x v="131"/>
    <m/>
    <m/>
  </r>
  <r>
    <n v="2443"/>
    <x v="12"/>
    <s v="Expense"/>
    <s v="Line Item"/>
    <x v="0"/>
    <x v="132"/>
    <x v="132"/>
    <m/>
    <m/>
  </r>
  <r>
    <n v="2444"/>
    <x v="12"/>
    <s v="Expense"/>
    <s v="Line Item"/>
    <x v="0"/>
    <x v="133"/>
    <x v="133"/>
    <m/>
    <m/>
  </r>
  <r>
    <n v="2445"/>
    <x v="12"/>
    <s v="Expense"/>
    <s v="Total"/>
    <x v="0"/>
    <x v="134"/>
    <x v="134"/>
    <m/>
    <n v="0"/>
  </r>
  <r>
    <n v="2446"/>
    <x v="12"/>
    <s v="Expense"/>
    <s v="Line Item"/>
    <x v="0"/>
    <x v="135"/>
    <x v="135"/>
    <m/>
    <n v="7820.7694732713398"/>
  </r>
  <r>
    <n v="2447"/>
    <x v="12"/>
    <s v="Expense"/>
    <s v="Total"/>
    <x v="0"/>
    <x v="136"/>
    <x v="136"/>
    <m/>
    <n v="87722.769473271343"/>
  </r>
  <r>
    <n v="2448"/>
    <x v="12"/>
    <s v="Expense"/>
    <s v="Line Item"/>
    <x v="0"/>
    <x v="137"/>
    <x v="137"/>
    <m/>
    <m/>
  </r>
  <r>
    <n v="2449"/>
    <x v="12"/>
    <s v="Expense"/>
    <s v="Line Item"/>
    <x v="0"/>
    <x v="138"/>
    <x v="138"/>
    <m/>
    <m/>
  </r>
  <r>
    <n v="2450"/>
    <x v="12"/>
    <s v="Expense"/>
    <s v="Total"/>
    <x v="0"/>
    <x v="139"/>
    <x v="139"/>
    <m/>
    <n v="87722.769473271343"/>
  </r>
  <r>
    <n v="2451"/>
    <x v="12"/>
    <s v="Expense"/>
    <s v="Total"/>
    <x v="0"/>
    <x v="140"/>
    <x v="140"/>
    <m/>
    <n v="100000"/>
  </r>
  <r>
    <n v="2452"/>
    <x v="12"/>
    <s v="Expense"/>
    <s v="Line Item"/>
    <x v="0"/>
    <x v="141"/>
    <x v="141"/>
    <m/>
    <n v="12277.230526728657"/>
  </r>
  <r>
    <n v="2453"/>
    <x v="12"/>
    <s v="Non-Reimbursable"/>
    <s v="Line Item"/>
    <x v="0"/>
    <x v="142"/>
    <x v="142"/>
    <m/>
    <m/>
  </r>
  <r>
    <n v="2454"/>
    <x v="12"/>
    <s v="Non-Reimbursable"/>
    <s v="Line Item"/>
    <x v="0"/>
    <x v="143"/>
    <x v="143"/>
    <m/>
    <m/>
  </r>
  <r>
    <n v="2455"/>
    <x v="12"/>
    <s v="Non-Reimbursable"/>
    <s v="Line Item"/>
    <x v="0"/>
    <x v="144"/>
    <x v="144"/>
    <m/>
    <m/>
  </r>
  <r>
    <n v="2456"/>
    <x v="12"/>
    <s v="Non-Reimbursable"/>
    <s v="Line Item"/>
    <x v="0"/>
    <x v="145"/>
    <x v="145"/>
    <m/>
    <m/>
  </r>
  <r>
    <n v="2457"/>
    <x v="12"/>
    <s v="Non-Reimbursable"/>
    <s v="Line Item"/>
    <x v="0"/>
    <x v="146"/>
    <x v="146"/>
    <m/>
    <m/>
  </r>
  <r>
    <n v="2458"/>
    <x v="12"/>
    <s v="Non-Reimbursable"/>
    <s v="Line Item"/>
    <x v="0"/>
    <x v="147"/>
    <x v="147"/>
    <m/>
    <m/>
  </r>
  <r>
    <n v="2459"/>
    <x v="12"/>
    <s v="Non-Reimbursable"/>
    <s v="Line Item"/>
    <x v="0"/>
    <x v="148"/>
    <x v="148"/>
    <m/>
    <m/>
  </r>
  <r>
    <n v="2460"/>
    <x v="12"/>
    <s v="Non-Reimbursable"/>
    <s v="Total"/>
    <x v="0"/>
    <x v="149"/>
    <x v="149"/>
    <m/>
    <n v="0"/>
  </r>
  <r>
    <n v="2461"/>
    <x v="12"/>
    <s v="Non-Reimbursable"/>
    <s v="Total"/>
    <x v="0"/>
    <x v="150"/>
    <x v="150"/>
    <m/>
    <n v="0"/>
  </r>
  <r>
    <n v="2462"/>
    <x v="12"/>
    <s v="Non-Reimbursable"/>
    <s v="Line Item"/>
    <x v="0"/>
    <x v="151"/>
    <x v="151"/>
    <m/>
    <n v="0"/>
  </r>
  <r>
    <n v="2463"/>
    <x v="12"/>
    <s v="Non-Reimbursable"/>
    <s v="Line Item"/>
    <x v="0"/>
    <x v="152"/>
    <x v="152"/>
    <m/>
    <m/>
  </r>
  <r>
    <n v="2464"/>
    <x v="12"/>
    <s v="Non-Reimbursable"/>
    <s v="Line Item"/>
    <x v="0"/>
    <x v="153"/>
    <x v="153"/>
    <m/>
    <n v="0"/>
  </r>
  <r>
    <n v="2465"/>
    <x v="13"/>
    <s v="Revenue"/>
    <s v="Line Item"/>
    <x v="0"/>
    <x v="0"/>
    <x v="0"/>
    <m/>
    <m/>
  </r>
  <r>
    <n v="2466"/>
    <x v="13"/>
    <s v="Revenue"/>
    <s v="Line Item"/>
    <x v="0"/>
    <x v="1"/>
    <x v="1"/>
    <m/>
    <m/>
  </r>
  <r>
    <n v="2467"/>
    <x v="13"/>
    <s v="Revenue"/>
    <s v="Line Item"/>
    <x v="0"/>
    <x v="2"/>
    <x v="2"/>
    <m/>
    <m/>
  </r>
  <r>
    <n v="2468"/>
    <x v="13"/>
    <s v="Revenue"/>
    <s v="Total"/>
    <x v="0"/>
    <x v="3"/>
    <x v="3"/>
    <m/>
    <m/>
  </r>
  <r>
    <n v="2469"/>
    <x v="13"/>
    <s v="Revenue"/>
    <s v="Line Item"/>
    <x v="0"/>
    <x v="4"/>
    <x v="4"/>
    <m/>
    <m/>
  </r>
  <r>
    <n v="2470"/>
    <x v="13"/>
    <s v="Revenue"/>
    <s v="Line Item"/>
    <x v="0"/>
    <x v="5"/>
    <x v="5"/>
    <m/>
    <m/>
  </r>
  <r>
    <n v="2471"/>
    <x v="13"/>
    <s v="Revenue"/>
    <s v="Total"/>
    <x v="0"/>
    <x v="6"/>
    <x v="6"/>
    <m/>
    <m/>
  </r>
  <r>
    <n v="2472"/>
    <x v="13"/>
    <s v="Revenue"/>
    <s v="Line Item"/>
    <x v="0"/>
    <x v="7"/>
    <x v="7"/>
    <m/>
    <m/>
  </r>
  <r>
    <n v="2473"/>
    <x v="13"/>
    <s v="Revenue"/>
    <s v="Line Item"/>
    <x v="0"/>
    <x v="8"/>
    <x v="8"/>
    <m/>
    <m/>
  </r>
  <r>
    <n v="2474"/>
    <x v="13"/>
    <s v="Revenue"/>
    <s v="Line Item"/>
    <x v="0"/>
    <x v="9"/>
    <x v="9"/>
    <m/>
    <m/>
  </r>
  <r>
    <n v="2475"/>
    <x v="13"/>
    <s v="Revenue"/>
    <s v="Line Item"/>
    <x v="0"/>
    <x v="10"/>
    <x v="10"/>
    <m/>
    <n v="64560"/>
  </r>
  <r>
    <n v="2476"/>
    <x v="13"/>
    <s v="Revenue"/>
    <s v="Line Item"/>
    <x v="0"/>
    <x v="11"/>
    <x v="11"/>
    <m/>
    <m/>
  </r>
  <r>
    <n v="2477"/>
    <x v="13"/>
    <s v="Revenue"/>
    <s v="Line Item"/>
    <x v="0"/>
    <x v="12"/>
    <x v="12"/>
    <m/>
    <m/>
  </r>
  <r>
    <n v="2478"/>
    <x v="13"/>
    <s v="Revenue"/>
    <s v="Line Item"/>
    <x v="0"/>
    <x v="13"/>
    <x v="13"/>
    <m/>
    <m/>
  </r>
  <r>
    <n v="2479"/>
    <x v="13"/>
    <s v="Revenue"/>
    <s v="Line Item"/>
    <x v="0"/>
    <x v="14"/>
    <x v="14"/>
    <m/>
    <m/>
  </r>
  <r>
    <n v="2480"/>
    <x v="13"/>
    <s v="Revenue"/>
    <s v="Line Item"/>
    <x v="0"/>
    <x v="15"/>
    <x v="15"/>
    <m/>
    <m/>
  </r>
  <r>
    <n v="2481"/>
    <x v="13"/>
    <s v="Revenue"/>
    <s v="Line Item"/>
    <x v="0"/>
    <x v="16"/>
    <x v="16"/>
    <m/>
    <m/>
  </r>
  <r>
    <n v="2482"/>
    <x v="13"/>
    <s v="Revenue"/>
    <s v="Line Item"/>
    <x v="0"/>
    <x v="17"/>
    <x v="17"/>
    <m/>
    <m/>
  </r>
  <r>
    <n v="2483"/>
    <x v="13"/>
    <s v="Revenue"/>
    <s v="Line Item"/>
    <x v="0"/>
    <x v="18"/>
    <x v="18"/>
    <m/>
    <m/>
  </r>
  <r>
    <n v="2484"/>
    <x v="13"/>
    <s v="Revenue"/>
    <s v="Line Item"/>
    <x v="0"/>
    <x v="19"/>
    <x v="19"/>
    <m/>
    <m/>
  </r>
  <r>
    <n v="2485"/>
    <x v="13"/>
    <s v="Revenue"/>
    <s v="Line Item"/>
    <x v="0"/>
    <x v="20"/>
    <x v="20"/>
    <m/>
    <m/>
  </r>
  <r>
    <n v="2486"/>
    <x v="13"/>
    <s v="Revenue"/>
    <s v="Line Item"/>
    <x v="0"/>
    <x v="21"/>
    <x v="21"/>
    <m/>
    <m/>
  </r>
  <r>
    <n v="2487"/>
    <x v="13"/>
    <s v="Revenue"/>
    <s v="Line Item"/>
    <x v="0"/>
    <x v="22"/>
    <x v="22"/>
    <m/>
    <m/>
  </r>
  <r>
    <n v="2488"/>
    <x v="13"/>
    <s v="Revenue"/>
    <s v="Line Item"/>
    <x v="0"/>
    <x v="23"/>
    <x v="23"/>
    <m/>
    <m/>
  </r>
  <r>
    <n v="2489"/>
    <x v="13"/>
    <s v="Revenue"/>
    <s v="Line Item"/>
    <x v="0"/>
    <x v="24"/>
    <x v="24"/>
    <m/>
    <m/>
  </r>
  <r>
    <n v="2490"/>
    <x v="13"/>
    <s v="Revenue"/>
    <s v="Line Item"/>
    <x v="0"/>
    <x v="25"/>
    <x v="25"/>
    <m/>
    <m/>
  </r>
  <r>
    <n v="2491"/>
    <x v="13"/>
    <s v="Revenue"/>
    <s v="Line Item"/>
    <x v="0"/>
    <x v="26"/>
    <x v="26"/>
    <m/>
    <m/>
  </r>
  <r>
    <n v="2492"/>
    <x v="13"/>
    <s v="Revenue"/>
    <s v="Line Item"/>
    <x v="0"/>
    <x v="27"/>
    <x v="27"/>
    <m/>
    <m/>
  </r>
  <r>
    <n v="2493"/>
    <x v="13"/>
    <s v="Revenue"/>
    <s v="Line Item"/>
    <x v="0"/>
    <x v="28"/>
    <x v="28"/>
    <m/>
    <n v="566"/>
  </r>
  <r>
    <n v="2494"/>
    <x v="13"/>
    <s v="Revenue"/>
    <s v="Line Item"/>
    <x v="0"/>
    <x v="29"/>
    <x v="29"/>
    <m/>
    <m/>
  </r>
  <r>
    <n v="2495"/>
    <x v="13"/>
    <s v="Revenue"/>
    <s v="Line Item"/>
    <x v="0"/>
    <x v="30"/>
    <x v="30"/>
    <m/>
    <m/>
  </r>
  <r>
    <n v="2496"/>
    <x v="13"/>
    <s v="Revenue"/>
    <s v="Line Item"/>
    <x v="0"/>
    <x v="31"/>
    <x v="31"/>
    <m/>
    <m/>
  </r>
  <r>
    <n v="2497"/>
    <x v="13"/>
    <s v="Revenue"/>
    <s v="Line Item"/>
    <x v="0"/>
    <x v="32"/>
    <x v="32"/>
    <m/>
    <m/>
  </r>
  <r>
    <n v="2498"/>
    <x v="13"/>
    <s v="Revenue"/>
    <s v="Line Item"/>
    <x v="0"/>
    <x v="33"/>
    <x v="33"/>
    <m/>
    <m/>
  </r>
  <r>
    <n v="2499"/>
    <x v="13"/>
    <s v="Revenue"/>
    <s v="Line Item"/>
    <x v="0"/>
    <x v="34"/>
    <x v="34"/>
    <m/>
    <m/>
  </r>
  <r>
    <n v="2500"/>
    <x v="13"/>
    <s v="Revenue"/>
    <s v="Line Item"/>
    <x v="0"/>
    <x v="35"/>
    <x v="35"/>
    <m/>
    <m/>
  </r>
  <r>
    <n v="2501"/>
    <x v="13"/>
    <s v="Revenue"/>
    <s v="Line Item"/>
    <x v="0"/>
    <x v="36"/>
    <x v="36"/>
    <m/>
    <m/>
  </r>
  <r>
    <n v="2502"/>
    <x v="13"/>
    <s v="Revenue"/>
    <s v="Line Item"/>
    <x v="0"/>
    <x v="37"/>
    <x v="37"/>
    <m/>
    <m/>
  </r>
  <r>
    <n v="2503"/>
    <x v="13"/>
    <s v="Revenue"/>
    <s v="Line Item"/>
    <x v="0"/>
    <x v="38"/>
    <x v="38"/>
    <m/>
    <m/>
  </r>
  <r>
    <n v="2504"/>
    <x v="13"/>
    <s v="Revenue"/>
    <s v="Line Item"/>
    <x v="0"/>
    <x v="39"/>
    <x v="39"/>
    <m/>
    <m/>
  </r>
  <r>
    <n v="2505"/>
    <x v="13"/>
    <s v="Revenue"/>
    <s v="Line Item"/>
    <x v="0"/>
    <x v="40"/>
    <x v="40"/>
    <m/>
    <m/>
  </r>
  <r>
    <n v="2506"/>
    <x v="13"/>
    <s v="Revenue"/>
    <s v="Line Item"/>
    <x v="0"/>
    <x v="41"/>
    <x v="41"/>
    <m/>
    <m/>
  </r>
  <r>
    <n v="2507"/>
    <x v="13"/>
    <s v="Revenue"/>
    <s v="Total"/>
    <x v="0"/>
    <x v="42"/>
    <x v="42"/>
    <m/>
    <n v="65126"/>
  </r>
  <r>
    <n v="2508"/>
    <x v="13"/>
    <s v="Revenue"/>
    <s v="Line Item"/>
    <x v="0"/>
    <x v="43"/>
    <x v="43"/>
    <m/>
    <m/>
  </r>
  <r>
    <n v="2509"/>
    <x v="13"/>
    <s v="Revenue"/>
    <s v="Line Item"/>
    <x v="0"/>
    <x v="44"/>
    <x v="44"/>
    <m/>
    <m/>
  </r>
  <r>
    <n v="2510"/>
    <x v="13"/>
    <s v="Revenue"/>
    <s v="Line Item"/>
    <x v="0"/>
    <x v="45"/>
    <x v="45"/>
    <m/>
    <m/>
  </r>
  <r>
    <n v="2511"/>
    <x v="13"/>
    <s v="Revenue"/>
    <s v="Line Item"/>
    <x v="0"/>
    <x v="46"/>
    <x v="46"/>
    <m/>
    <m/>
  </r>
  <r>
    <n v="2512"/>
    <x v="13"/>
    <s v="Revenue"/>
    <s v="Line Item"/>
    <x v="0"/>
    <x v="47"/>
    <x v="47"/>
    <m/>
    <m/>
  </r>
  <r>
    <n v="2513"/>
    <x v="13"/>
    <s v="Revenue"/>
    <s v="Line Item"/>
    <x v="0"/>
    <x v="48"/>
    <x v="48"/>
    <m/>
    <m/>
  </r>
  <r>
    <n v="2514"/>
    <x v="13"/>
    <s v="Revenue"/>
    <s v="Line Item"/>
    <x v="0"/>
    <x v="49"/>
    <x v="49"/>
    <m/>
    <m/>
  </r>
  <r>
    <n v="2515"/>
    <x v="13"/>
    <s v="Revenue"/>
    <s v="Line Item"/>
    <x v="0"/>
    <x v="50"/>
    <x v="50"/>
    <m/>
    <m/>
  </r>
  <r>
    <n v="2516"/>
    <x v="13"/>
    <s v="Revenue"/>
    <s v="Line Item"/>
    <x v="0"/>
    <x v="51"/>
    <x v="51"/>
    <m/>
    <m/>
  </r>
  <r>
    <n v="2517"/>
    <x v="13"/>
    <s v="Revenue"/>
    <s v="Total"/>
    <x v="0"/>
    <x v="52"/>
    <x v="52"/>
    <m/>
    <n v="65126"/>
  </r>
  <r>
    <n v="2518"/>
    <x v="13"/>
    <s v="Salary Expense"/>
    <s v="Line Item"/>
    <x v="1"/>
    <x v="53"/>
    <x v="53"/>
    <n v="0.14000000000000001"/>
    <n v="7566"/>
  </r>
  <r>
    <n v="2519"/>
    <x v="13"/>
    <s v="Salary Expense"/>
    <s v="Line Item"/>
    <x v="1"/>
    <x v="54"/>
    <x v="54"/>
    <m/>
    <m/>
  </r>
  <r>
    <n v="2520"/>
    <x v="13"/>
    <s v="Salary Expense"/>
    <s v="Line Item"/>
    <x v="1"/>
    <x v="55"/>
    <x v="55"/>
    <m/>
    <m/>
  </r>
  <r>
    <n v="2521"/>
    <x v="13"/>
    <s v="Salary Expense"/>
    <s v="Line Item"/>
    <x v="1"/>
    <x v="56"/>
    <x v="56"/>
    <n v="7.0000000000000007E-2"/>
    <n v="3328"/>
  </r>
  <r>
    <n v="2522"/>
    <x v="13"/>
    <s v="Salary Expense"/>
    <s v="Line Item"/>
    <x v="2"/>
    <x v="57"/>
    <x v="57"/>
    <m/>
    <m/>
  </r>
  <r>
    <n v="2523"/>
    <x v="13"/>
    <s v="Salary Expense"/>
    <s v="Line Item"/>
    <x v="2"/>
    <x v="58"/>
    <x v="58"/>
    <m/>
    <m/>
  </r>
  <r>
    <n v="2524"/>
    <x v="13"/>
    <s v="Salary Expense"/>
    <s v="Line Item"/>
    <x v="2"/>
    <x v="59"/>
    <x v="59"/>
    <m/>
    <m/>
  </r>
  <r>
    <n v="2525"/>
    <x v="13"/>
    <s v="Salary Expense"/>
    <s v="Line Item"/>
    <x v="2"/>
    <x v="60"/>
    <x v="60"/>
    <m/>
    <m/>
  </r>
  <r>
    <n v="2526"/>
    <x v="13"/>
    <s v="Salary Expense"/>
    <s v="Line Item"/>
    <x v="2"/>
    <x v="61"/>
    <x v="61"/>
    <m/>
    <m/>
  </r>
  <r>
    <n v="2527"/>
    <x v="13"/>
    <s v="Salary Expense"/>
    <s v="Line Item"/>
    <x v="2"/>
    <x v="62"/>
    <x v="62"/>
    <m/>
    <m/>
  </r>
  <r>
    <n v="2528"/>
    <x v="13"/>
    <s v="Salary Expense"/>
    <s v="Line Item"/>
    <x v="2"/>
    <x v="63"/>
    <x v="63"/>
    <m/>
    <m/>
  </r>
  <r>
    <n v="2529"/>
    <x v="13"/>
    <s v="Salary Expense"/>
    <s v="Line Item"/>
    <x v="2"/>
    <x v="64"/>
    <x v="64"/>
    <m/>
    <m/>
  </r>
  <r>
    <n v="2530"/>
    <x v="13"/>
    <s v="Salary Expense"/>
    <s v="Line Item"/>
    <x v="2"/>
    <x v="65"/>
    <x v="65"/>
    <m/>
    <m/>
  </r>
  <r>
    <n v="2531"/>
    <x v="13"/>
    <s v="Salary Expense"/>
    <s v="Line Item"/>
    <x v="2"/>
    <x v="66"/>
    <x v="66"/>
    <m/>
    <m/>
  </r>
  <r>
    <n v="2532"/>
    <x v="13"/>
    <s v="Salary Expense"/>
    <s v="Line Item"/>
    <x v="2"/>
    <x v="67"/>
    <x v="67"/>
    <m/>
    <m/>
  </r>
  <r>
    <n v="2533"/>
    <x v="13"/>
    <s v="Salary Expense"/>
    <s v="Line Item"/>
    <x v="2"/>
    <x v="68"/>
    <x v="68"/>
    <m/>
    <m/>
  </r>
  <r>
    <n v="2534"/>
    <x v="13"/>
    <s v="Salary Expense"/>
    <s v="Line Item"/>
    <x v="2"/>
    <x v="69"/>
    <x v="69"/>
    <m/>
    <m/>
  </r>
  <r>
    <n v="2535"/>
    <x v="13"/>
    <s v="Salary Expense"/>
    <s v="Line Item"/>
    <x v="2"/>
    <x v="70"/>
    <x v="70"/>
    <m/>
    <m/>
  </r>
  <r>
    <n v="2536"/>
    <x v="13"/>
    <s v="Salary Expense"/>
    <s v="Line Item"/>
    <x v="2"/>
    <x v="71"/>
    <x v="71"/>
    <m/>
    <m/>
  </r>
  <r>
    <n v="2537"/>
    <x v="13"/>
    <s v="Salary Expense"/>
    <s v="Line Item"/>
    <x v="2"/>
    <x v="72"/>
    <x v="72"/>
    <m/>
    <m/>
  </r>
  <r>
    <n v="2538"/>
    <x v="13"/>
    <s v="Salary Expense"/>
    <s v="Line Item"/>
    <x v="2"/>
    <x v="73"/>
    <x v="73"/>
    <m/>
    <m/>
  </r>
  <r>
    <n v="2539"/>
    <x v="13"/>
    <s v="Salary Expense"/>
    <s v="Line Item"/>
    <x v="2"/>
    <x v="74"/>
    <x v="74"/>
    <m/>
    <m/>
  </r>
  <r>
    <n v="2540"/>
    <x v="13"/>
    <s v="Salary Expense"/>
    <s v="Line Item"/>
    <x v="2"/>
    <x v="75"/>
    <x v="75"/>
    <n v="0.01"/>
    <n v="474"/>
  </r>
  <r>
    <n v="2541"/>
    <x v="13"/>
    <s v="Salary Expense"/>
    <s v="Line Item"/>
    <x v="2"/>
    <x v="76"/>
    <x v="76"/>
    <m/>
    <m/>
  </r>
  <r>
    <n v="2542"/>
    <x v="13"/>
    <s v="Salary Expense"/>
    <s v="Line Item"/>
    <x v="2"/>
    <x v="77"/>
    <x v="77"/>
    <n v="0.04"/>
    <n v="1673"/>
  </r>
  <r>
    <n v="2543"/>
    <x v="13"/>
    <s v="Salary Expense"/>
    <s v="Line Item"/>
    <x v="2"/>
    <x v="78"/>
    <x v="78"/>
    <m/>
    <m/>
  </r>
  <r>
    <n v="2544"/>
    <x v="13"/>
    <s v="Salary Expense"/>
    <s v="Line Item"/>
    <x v="2"/>
    <x v="79"/>
    <x v="79"/>
    <m/>
    <m/>
  </r>
  <r>
    <n v="2545"/>
    <x v="13"/>
    <s v="Salary Expense"/>
    <s v="Line Item"/>
    <x v="2"/>
    <x v="80"/>
    <x v="80"/>
    <n v="0.49"/>
    <n v="19471"/>
  </r>
  <r>
    <n v="2546"/>
    <x v="13"/>
    <s v="Salary Expense"/>
    <s v="Line Item"/>
    <x v="2"/>
    <x v="81"/>
    <x v="81"/>
    <m/>
    <m/>
  </r>
  <r>
    <n v="2547"/>
    <x v="13"/>
    <s v="Salary Expense"/>
    <s v="Line Item"/>
    <x v="2"/>
    <x v="82"/>
    <x v="82"/>
    <m/>
    <m/>
  </r>
  <r>
    <n v="2548"/>
    <x v="13"/>
    <s v="Salary Expense"/>
    <s v="Line Item"/>
    <x v="2"/>
    <x v="83"/>
    <x v="83"/>
    <m/>
    <m/>
  </r>
  <r>
    <n v="2549"/>
    <x v="13"/>
    <s v="Salary Expense"/>
    <s v="Line Item"/>
    <x v="2"/>
    <x v="84"/>
    <x v="84"/>
    <m/>
    <m/>
  </r>
  <r>
    <n v="2550"/>
    <x v="13"/>
    <s v="Salary Expense"/>
    <s v="Line Item"/>
    <x v="2"/>
    <x v="85"/>
    <x v="85"/>
    <m/>
    <m/>
  </r>
  <r>
    <n v="2551"/>
    <x v="13"/>
    <s v="Salary Expense"/>
    <s v="Line Item"/>
    <x v="2"/>
    <x v="86"/>
    <x v="86"/>
    <m/>
    <m/>
  </r>
  <r>
    <n v="2552"/>
    <x v="13"/>
    <s v="Salary Expense"/>
    <s v="Line Item"/>
    <x v="3"/>
    <x v="87"/>
    <x v="87"/>
    <m/>
    <m/>
  </r>
  <r>
    <n v="2553"/>
    <x v="13"/>
    <s v="Salary Expense"/>
    <s v="Line Item"/>
    <x v="3"/>
    <x v="88"/>
    <x v="88"/>
    <m/>
    <m/>
  </r>
  <r>
    <n v="2554"/>
    <x v="13"/>
    <s v="Salary Expense"/>
    <s v="Line Item"/>
    <x v="3"/>
    <x v="89"/>
    <x v="89"/>
    <m/>
    <m/>
  </r>
  <r>
    <n v="2555"/>
    <x v="13"/>
    <s v="Salary Expense"/>
    <s v="Line Item"/>
    <x v="0"/>
    <x v="90"/>
    <x v="90"/>
    <s v="XXXXXX"/>
    <m/>
  </r>
  <r>
    <n v="2556"/>
    <x v="13"/>
    <s v="Salary Expense"/>
    <s v="Total"/>
    <x v="0"/>
    <x v="91"/>
    <x v="91"/>
    <n v="0.75"/>
    <n v="32513"/>
  </r>
  <r>
    <n v="2557"/>
    <x v="13"/>
    <s v="Expense"/>
    <s v="Total"/>
    <x v="0"/>
    <x v="92"/>
    <x v="92"/>
    <m/>
    <n v="32512.65"/>
  </r>
  <r>
    <n v="2558"/>
    <x v="13"/>
    <s v="Expense"/>
    <s v="Line Item"/>
    <x v="0"/>
    <x v="93"/>
    <x v="93"/>
    <m/>
    <m/>
  </r>
  <r>
    <n v="2559"/>
    <x v="13"/>
    <s v="Expense"/>
    <s v="Line Item"/>
    <x v="0"/>
    <x v="94"/>
    <x v="94"/>
    <m/>
    <m/>
  </r>
  <r>
    <n v="2560"/>
    <x v="13"/>
    <s v="Expense"/>
    <s v="Line Item"/>
    <x v="0"/>
    <x v="95"/>
    <x v="95"/>
    <m/>
    <m/>
  </r>
  <r>
    <n v="2561"/>
    <x v="13"/>
    <s v="Expense"/>
    <s v="Line Item"/>
    <x v="0"/>
    <x v="96"/>
    <x v="96"/>
    <m/>
    <m/>
  </r>
  <r>
    <n v="2562"/>
    <x v="13"/>
    <s v="Expense"/>
    <s v="Total"/>
    <x v="0"/>
    <x v="97"/>
    <x v="97"/>
    <m/>
    <n v="0"/>
  </r>
  <r>
    <n v="2563"/>
    <x v="13"/>
    <s v="Expense"/>
    <s v="Line Item"/>
    <x v="0"/>
    <x v="98"/>
    <x v="98"/>
    <m/>
    <m/>
  </r>
  <r>
    <n v="2564"/>
    <x v="13"/>
    <s v="Expense"/>
    <s v="Total"/>
    <x v="0"/>
    <x v="99"/>
    <x v="99"/>
    <m/>
    <n v="32512.65"/>
  </r>
  <r>
    <n v="2565"/>
    <x v="13"/>
    <s v="Expense"/>
    <s v="Line Item"/>
    <x v="0"/>
    <x v="100"/>
    <x v="100"/>
    <m/>
    <n v="2822"/>
  </r>
  <r>
    <n v="2566"/>
    <x v="13"/>
    <s v="Expense"/>
    <s v="Line Item"/>
    <x v="0"/>
    <x v="101"/>
    <x v="101"/>
    <m/>
    <n v="3484"/>
  </r>
  <r>
    <n v="2567"/>
    <x v="13"/>
    <s v="Expense"/>
    <s v="Line Item"/>
    <x v="0"/>
    <x v="102"/>
    <x v="102"/>
    <m/>
    <m/>
  </r>
  <r>
    <n v="2568"/>
    <x v="13"/>
    <s v="Expense"/>
    <s v="Total"/>
    <x v="0"/>
    <x v="103"/>
    <x v="103"/>
    <m/>
    <n v="38818.65"/>
  </r>
  <r>
    <n v="2569"/>
    <x v="13"/>
    <s v="Expense"/>
    <s v="Line Item"/>
    <x v="0"/>
    <x v="104"/>
    <x v="104"/>
    <m/>
    <m/>
  </r>
  <r>
    <n v="2570"/>
    <x v="13"/>
    <s v="Expense"/>
    <s v="Line Item"/>
    <x v="0"/>
    <x v="105"/>
    <x v="105"/>
    <m/>
    <m/>
  </r>
  <r>
    <n v="2571"/>
    <x v="13"/>
    <s v="Expense"/>
    <s v="Line Item"/>
    <x v="0"/>
    <x v="106"/>
    <x v="106"/>
    <m/>
    <m/>
  </r>
  <r>
    <n v="2572"/>
    <x v="13"/>
    <s v="Expense"/>
    <s v="Line Item"/>
    <x v="0"/>
    <x v="107"/>
    <x v="107"/>
    <m/>
    <m/>
  </r>
  <r>
    <n v="2573"/>
    <x v="13"/>
    <s v="Expense"/>
    <s v="Total"/>
    <x v="0"/>
    <x v="108"/>
    <x v="108"/>
    <m/>
    <n v="0"/>
  </r>
  <r>
    <n v="2574"/>
    <x v="13"/>
    <s v="Expense"/>
    <s v="Line Item"/>
    <x v="0"/>
    <x v="109"/>
    <x v="109"/>
    <m/>
    <m/>
  </r>
  <r>
    <n v="2575"/>
    <x v="13"/>
    <s v="Expense"/>
    <s v="Line Item"/>
    <x v="0"/>
    <x v="110"/>
    <x v="110"/>
    <m/>
    <m/>
  </r>
  <r>
    <n v="2576"/>
    <x v="13"/>
    <s v="Expense"/>
    <s v="Line Item"/>
    <x v="0"/>
    <x v="111"/>
    <x v="111"/>
    <m/>
    <m/>
  </r>
  <r>
    <n v="2577"/>
    <x v="13"/>
    <s v="Expense"/>
    <s v="Line Item"/>
    <x v="0"/>
    <x v="112"/>
    <x v="112"/>
    <m/>
    <m/>
  </r>
  <r>
    <n v="2578"/>
    <x v="13"/>
    <s v="Expense"/>
    <s v="Line Item"/>
    <x v="0"/>
    <x v="113"/>
    <x v="113"/>
    <m/>
    <n v="125"/>
  </r>
  <r>
    <n v="2579"/>
    <x v="13"/>
    <s v="Expense"/>
    <s v="Line Item"/>
    <x v="0"/>
    <x v="114"/>
    <x v="114"/>
    <m/>
    <n v="861"/>
  </r>
  <r>
    <n v="2580"/>
    <x v="13"/>
    <s v="Expense"/>
    <s v="Line Item"/>
    <x v="0"/>
    <x v="115"/>
    <x v="115"/>
    <m/>
    <n v="254"/>
  </r>
  <r>
    <n v="2581"/>
    <x v="13"/>
    <s v="Expense"/>
    <s v="Line Item"/>
    <x v="0"/>
    <x v="116"/>
    <x v="116"/>
    <m/>
    <m/>
  </r>
  <r>
    <n v="2582"/>
    <x v="13"/>
    <s v="Expense"/>
    <s v="Line Item"/>
    <x v="0"/>
    <x v="117"/>
    <x v="117"/>
    <m/>
    <m/>
  </r>
  <r>
    <n v="2583"/>
    <x v="13"/>
    <s v="Expense"/>
    <s v="Line Item"/>
    <x v="0"/>
    <x v="118"/>
    <x v="118"/>
    <m/>
    <m/>
  </r>
  <r>
    <n v="2584"/>
    <x v="13"/>
    <s v="Expense"/>
    <s v="Line Item"/>
    <x v="0"/>
    <x v="119"/>
    <x v="119"/>
    <m/>
    <m/>
  </r>
  <r>
    <n v="2585"/>
    <x v="13"/>
    <s v="Expense"/>
    <s v="Line Item"/>
    <x v="0"/>
    <x v="120"/>
    <x v="120"/>
    <m/>
    <m/>
  </r>
  <r>
    <n v="2586"/>
    <x v="13"/>
    <s v="Expense"/>
    <s v="Line Item"/>
    <x v="0"/>
    <x v="121"/>
    <x v="121"/>
    <m/>
    <m/>
  </r>
  <r>
    <n v="2587"/>
    <x v="13"/>
    <s v="Expense"/>
    <s v="Line Item"/>
    <x v="0"/>
    <x v="122"/>
    <x v="122"/>
    <m/>
    <m/>
  </r>
  <r>
    <n v="2588"/>
    <x v="13"/>
    <s v="Expense"/>
    <s v="Line Item"/>
    <x v="0"/>
    <x v="123"/>
    <x v="123"/>
    <m/>
    <m/>
  </r>
  <r>
    <n v="2589"/>
    <x v="13"/>
    <s v="Expense"/>
    <s v="Line Item"/>
    <x v="0"/>
    <x v="124"/>
    <x v="124"/>
    <m/>
    <n v="286"/>
  </r>
  <r>
    <n v="2590"/>
    <x v="13"/>
    <s v="Expense"/>
    <s v="Line Item"/>
    <x v="0"/>
    <x v="125"/>
    <x v="125"/>
    <m/>
    <m/>
  </r>
  <r>
    <n v="2591"/>
    <x v="13"/>
    <s v="Expense"/>
    <s v="Line Item"/>
    <x v="0"/>
    <x v="126"/>
    <x v="126"/>
    <m/>
    <m/>
  </r>
  <r>
    <n v="2592"/>
    <x v="13"/>
    <s v="Expense"/>
    <s v="Total"/>
    <x v="0"/>
    <x v="127"/>
    <x v="127"/>
    <m/>
    <n v="1526"/>
  </r>
  <r>
    <n v="2593"/>
    <x v="13"/>
    <s v="Expense"/>
    <s v="Line Item"/>
    <x v="0"/>
    <x v="128"/>
    <x v="128"/>
    <m/>
    <m/>
  </r>
  <r>
    <n v="2594"/>
    <x v="13"/>
    <s v="Expense"/>
    <s v="Line Item"/>
    <x v="0"/>
    <x v="129"/>
    <x v="129"/>
    <m/>
    <m/>
  </r>
  <r>
    <n v="2595"/>
    <x v="13"/>
    <s v="Expense"/>
    <s v="Line Item"/>
    <x v="0"/>
    <x v="130"/>
    <x v="130"/>
    <m/>
    <n v="216"/>
  </r>
  <r>
    <n v="2596"/>
    <x v="13"/>
    <s v="Expense"/>
    <s v="Line Item"/>
    <x v="0"/>
    <x v="131"/>
    <x v="131"/>
    <m/>
    <n v="581"/>
  </r>
  <r>
    <n v="2597"/>
    <x v="13"/>
    <s v="Expense"/>
    <s v="Line Item"/>
    <x v="0"/>
    <x v="132"/>
    <x v="132"/>
    <m/>
    <m/>
  </r>
  <r>
    <n v="2598"/>
    <x v="13"/>
    <s v="Expense"/>
    <s v="Line Item"/>
    <x v="0"/>
    <x v="133"/>
    <x v="133"/>
    <m/>
    <m/>
  </r>
  <r>
    <n v="2599"/>
    <x v="13"/>
    <s v="Expense"/>
    <s v="Total"/>
    <x v="0"/>
    <x v="134"/>
    <x v="134"/>
    <m/>
    <n v="797"/>
  </r>
  <r>
    <n v="2600"/>
    <x v="13"/>
    <s v="Expense"/>
    <s v="Line Item"/>
    <x v="0"/>
    <x v="135"/>
    <x v="135"/>
    <m/>
    <n v="5208.9134362266041"/>
  </r>
  <r>
    <n v="2601"/>
    <x v="13"/>
    <s v="Expense"/>
    <s v="Total"/>
    <x v="0"/>
    <x v="136"/>
    <x v="136"/>
    <m/>
    <n v="46350.563436226606"/>
  </r>
  <r>
    <n v="2602"/>
    <x v="13"/>
    <s v="Expense"/>
    <s v="Line Item"/>
    <x v="0"/>
    <x v="137"/>
    <x v="137"/>
    <m/>
    <m/>
  </r>
  <r>
    <n v="2603"/>
    <x v="13"/>
    <s v="Expense"/>
    <s v="Line Item"/>
    <x v="0"/>
    <x v="138"/>
    <x v="138"/>
    <m/>
    <m/>
  </r>
  <r>
    <n v="2604"/>
    <x v="13"/>
    <s v="Expense"/>
    <s v="Total"/>
    <x v="0"/>
    <x v="139"/>
    <x v="139"/>
    <m/>
    <n v="46350.563436226606"/>
  </r>
  <r>
    <n v="2605"/>
    <x v="13"/>
    <s v="Expense"/>
    <s v="Total"/>
    <x v="0"/>
    <x v="140"/>
    <x v="140"/>
    <m/>
    <n v="65126"/>
  </r>
  <r>
    <n v="2606"/>
    <x v="13"/>
    <s v="Expense"/>
    <s v="Line Item"/>
    <x v="0"/>
    <x v="141"/>
    <x v="141"/>
    <m/>
    <n v="18775.436563773394"/>
  </r>
  <r>
    <n v="2607"/>
    <x v="13"/>
    <s v="Non-Reimbursable"/>
    <s v="Line Item"/>
    <x v="0"/>
    <x v="142"/>
    <x v="142"/>
    <m/>
    <n v="0"/>
  </r>
  <r>
    <n v="2608"/>
    <x v="13"/>
    <s v="Non-Reimbursable"/>
    <s v="Line Item"/>
    <x v="0"/>
    <x v="143"/>
    <x v="143"/>
    <m/>
    <m/>
  </r>
  <r>
    <n v="2609"/>
    <x v="13"/>
    <s v="Non-Reimbursable"/>
    <s v="Line Item"/>
    <x v="0"/>
    <x v="144"/>
    <x v="144"/>
    <m/>
    <m/>
  </r>
  <r>
    <n v="2610"/>
    <x v="13"/>
    <s v="Non-Reimbursable"/>
    <s v="Line Item"/>
    <x v="0"/>
    <x v="145"/>
    <x v="145"/>
    <m/>
    <m/>
  </r>
  <r>
    <n v="2611"/>
    <x v="13"/>
    <s v="Non-Reimbursable"/>
    <s v="Line Item"/>
    <x v="0"/>
    <x v="146"/>
    <x v="146"/>
    <m/>
    <m/>
  </r>
  <r>
    <n v="2612"/>
    <x v="13"/>
    <s v="Non-Reimbursable"/>
    <s v="Line Item"/>
    <x v="0"/>
    <x v="147"/>
    <x v="147"/>
    <m/>
    <m/>
  </r>
  <r>
    <n v="2613"/>
    <x v="13"/>
    <s v="Non-Reimbursable"/>
    <s v="Line Item"/>
    <x v="0"/>
    <x v="148"/>
    <x v="148"/>
    <m/>
    <m/>
  </r>
  <r>
    <n v="2614"/>
    <x v="13"/>
    <s v="Non-Reimbursable"/>
    <s v="Total"/>
    <x v="0"/>
    <x v="149"/>
    <x v="149"/>
    <m/>
    <m/>
  </r>
  <r>
    <n v="2615"/>
    <x v="13"/>
    <s v="Non-Reimbursable"/>
    <s v="Total"/>
    <x v="0"/>
    <x v="150"/>
    <x v="150"/>
    <m/>
    <m/>
  </r>
  <r>
    <n v="2616"/>
    <x v="13"/>
    <s v="Non-Reimbursable"/>
    <s v="Line Item"/>
    <x v="0"/>
    <x v="151"/>
    <x v="151"/>
    <m/>
    <m/>
  </r>
  <r>
    <n v="2617"/>
    <x v="13"/>
    <s v="Non-Reimbursable"/>
    <s v="Line Item"/>
    <x v="0"/>
    <x v="152"/>
    <x v="152"/>
    <m/>
    <m/>
  </r>
  <r>
    <n v="2618"/>
    <x v="13"/>
    <s v="Non-Reimbursable"/>
    <s v="Line Item"/>
    <x v="0"/>
    <x v="153"/>
    <x v="153"/>
    <m/>
    <m/>
  </r>
  <r>
    <n v="2619"/>
    <x v="13"/>
    <s v="Revenue"/>
    <s v="Line Item"/>
    <x v="0"/>
    <x v="0"/>
    <x v="0"/>
    <m/>
    <m/>
  </r>
  <r>
    <n v="2620"/>
    <x v="13"/>
    <s v="Revenue"/>
    <s v="Line Item"/>
    <x v="0"/>
    <x v="1"/>
    <x v="1"/>
    <m/>
    <m/>
  </r>
  <r>
    <n v="2621"/>
    <x v="13"/>
    <s v="Revenue"/>
    <s v="Line Item"/>
    <x v="0"/>
    <x v="2"/>
    <x v="2"/>
    <m/>
    <m/>
  </r>
  <r>
    <n v="2622"/>
    <x v="13"/>
    <s v="Revenue"/>
    <s v="Total"/>
    <x v="0"/>
    <x v="3"/>
    <x v="3"/>
    <m/>
    <n v="0"/>
  </r>
  <r>
    <n v="2623"/>
    <x v="13"/>
    <s v="Revenue"/>
    <s v="Line Item"/>
    <x v="0"/>
    <x v="4"/>
    <x v="4"/>
    <m/>
    <m/>
  </r>
  <r>
    <n v="2624"/>
    <x v="13"/>
    <s v="Revenue"/>
    <s v="Line Item"/>
    <x v="0"/>
    <x v="5"/>
    <x v="5"/>
    <m/>
    <m/>
  </r>
  <r>
    <n v="2625"/>
    <x v="13"/>
    <s v="Revenue"/>
    <s v="Total"/>
    <x v="0"/>
    <x v="6"/>
    <x v="6"/>
    <m/>
    <n v="0"/>
  </r>
  <r>
    <n v="2626"/>
    <x v="13"/>
    <s v="Revenue"/>
    <s v="Line Item"/>
    <x v="0"/>
    <x v="7"/>
    <x v="7"/>
    <m/>
    <m/>
  </r>
  <r>
    <n v="2627"/>
    <x v="13"/>
    <s v="Revenue"/>
    <s v="Line Item"/>
    <x v="0"/>
    <x v="8"/>
    <x v="8"/>
    <m/>
    <m/>
  </r>
  <r>
    <n v="2628"/>
    <x v="13"/>
    <s v="Revenue"/>
    <s v="Line Item"/>
    <x v="0"/>
    <x v="9"/>
    <x v="9"/>
    <m/>
    <m/>
  </r>
  <r>
    <n v="2629"/>
    <x v="13"/>
    <s v="Revenue"/>
    <s v="Line Item"/>
    <x v="0"/>
    <x v="10"/>
    <x v="10"/>
    <m/>
    <n v="122677"/>
  </r>
  <r>
    <n v="2630"/>
    <x v="13"/>
    <s v="Revenue"/>
    <s v="Line Item"/>
    <x v="0"/>
    <x v="11"/>
    <x v="11"/>
    <m/>
    <m/>
  </r>
  <r>
    <n v="2631"/>
    <x v="13"/>
    <s v="Revenue"/>
    <s v="Line Item"/>
    <x v="0"/>
    <x v="12"/>
    <x v="12"/>
    <m/>
    <m/>
  </r>
  <r>
    <n v="2632"/>
    <x v="13"/>
    <s v="Revenue"/>
    <s v="Line Item"/>
    <x v="0"/>
    <x v="13"/>
    <x v="13"/>
    <m/>
    <m/>
  </r>
  <r>
    <n v="2633"/>
    <x v="13"/>
    <s v="Revenue"/>
    <s v="Line Item"/>
    <x v="0"/>
    <x v="14"/>
    <x v="14"/>
    <m/>
    <m/>
  </r>
  <r>
    <n v="2634"/>
    <x v="13"/>
    <s v="Revenue"/>
    <s v="Line Item"/>
    <x v="0"/>
    <x v="15"/>
    <x v="15"/>
    <m/>
    <m/>
  </r>
  <r>
    <n v="2635"/>
    <x v="13"/>
    <s v="Revenue"/>
    <s v="Line Item"/>
    <x v="0"/>
    <x v="16"/>
    <x v="16"/>
    <m/>
    <m/>
  </r>
  <r>
    <n v="2636"/>
    <x v="13"/>
    <s v="Revenue"/>
    <s v="Line Item"/>
    <x v="0"/>
    <x v="17"/>
    <x v="17"/>
    <m/>
    <m/>
  </r>
  <r>
    <n v="2637"/>
    <x v="13"/>
    <s v="Revenue"/>
    <s v="Line Item"/>
    <x v="0"/>
    <x v="18"/>
    <x v="18"/>
    <m/>
    <m/>
  </r>
  <r>
    <n v="2638"/>
    <x v="13"/>
    <s v="Revenue"/>
    <s v="Line Item"/>
    <x v="0"/>
    <x v="19"/>
    <x v="19"/>
    <m/>
    <m/>
  </r>
  <r>
    <n v="2639"/>
    <x v="13"/>
    <s v="Revenue"/>
    <s v="Line Item"/>
    <x v="0"/>
    <x v="20"/>
    <x v="20"/>
    <m/>
    <m/>
  </r>
  <r>
    <n v="2640"/>
    <x v="13"/>
    <s v="Revenue"/>
    <s v="Line Item"/>
    <x v="0"/>
    <x v="21"/>
    <x v="21"/>
    <m/>
    <m/>
  </r>
  <r>
    <n v="2641"/>
    <x v="13"/>
    <s v="Revenue"/>
    <s v="Line Item"/>
    <x v="0"/>
    <x v="22"/>
    <x v="22"/>
    <m/>
    <m/>
  </r>
  <r>
    <n v="2642"/>
    <x v="13"/>
    <s v="Revenue"/>
    <s v="Line Item"/>
    <x v="0"/>
    <x v="23"/>
    <x v="23"/>
    <m/>
    <m/>
  </r>
  <r>
    <n v="2643"/>
    <x v="13"/>
    <s v="Revenue"/>
    <s v="Line Item"/>
    <x v="0"/>
    <x v="24"/>
    <x v="24"/>
    <m/>
    <m/>
  </r>
  <r>
    <n v="2644"/>
    <x v="13"/>
    <s v="Revenue"/>
    <s v="Line Item"/>
    <x v="0"/>
    <x v="25"/>
    <x v="25"/>
    <m/>
    <m/>
  </r>
  <r>
    <n v="2645"/>
    <x v="13"/>
    <s v="Revenue"/>
    <s v="Line Item"/>
    <x v="0"/>
    <x v="26"/>
    <x v="26"/>
    <m/>
    <m/>
  </r>
  <r>
    <n v="2646"/>
    <x v="13"/>
    <s v="Revenue"/>
    <s v="Line Item"/>
    <x v="0"/>
    <x v="27"/>
    <x v="27"/>
    <m/>
    <m/>
  </r>
  <r>
    <n v="2647"/>
    <x v="13"/>
    <s v="Revenue"/>
    <s v="Line Item"/>
    <x v="0"/>
    <x v="28"/>
    <x v="28"/>
    <m/>
    <n v="61"/>
  </r>
  <r>
    <n v="2648"/>
    <x v="13"/>
    <s v="Revenue"/>
    <s v="Line Item"/>
    <x v="0"/>
    <x v="29"/>
    <x v="29"/>
    <m/>
    <m/>
  </r>
  <r>
    <n v="2649"/>
    <x v="13"/>
    <s v="Revenue"/>
    <s v="Line Item"/>
    <x v="0"/>
    <x v="30"/>
    <x v="30"/>
    <m/>
    <m/>
  </r>
  <r>
    <n v="2650"/>
    <x v="13"/>
    <s v="Revenue"/>
    <s v="Line Item"/>
    <x v="0"/>
    <x v="31"/>
    <x v="31"/>
    <m/>
    <m/>
  </r>
  <r>
    <n v="2651"/>
    <x v="13"/>
    <s v="Revenue"/>
    <s v="Line Item"/>
    <x v="0"/>
    <x v="32"/>
    <x v="32"/>
    <m/>
    <m/>
  </r>
  <r>
    <n v="2652"/>
    <x v="13"/>
    <s v="Revenue"/>
    <s v="Line Item"/>
    <x v="0"/>
    <x v="33"/>
    <x v="33"/>
    <m/>
    <m/>
  </r>
  <r>
    <n v="2653"/>
    <x v="13"/>
    <s v="Revenue"/>
    <s v="Line Item"/>
    <x v="0"/>
    <x v="34"/>
    <x v="34"/>
    <m/>
    <m/>
  </r>
  <r>
    <n v="2654"/>
    <x v="13"/>
    <s v="Revenue"/>
    <s v="Line Item"/>
    <x v="0"/>
    <x v="35"/>
    <x v="35"/>
    <m/>
    <m/>
  </r>
  <r>
    <n v="2655"/>
    <x v="13"/>
    <s v="Revenue"/>
    <s v="Line Item"/>
    <x v="0"/>
    <x v="36"/>
    <x v="36"/>
    <m/>
    <m/>
  </r>
  <r>
    <n v="2656"/>
    <x v="13"/>
    <s v="Revenue"/>
    <s v="Line Item"/>
    <x v="0"/>
    <x v="37"/>
    <x v="37"/>
    <m/>
    <m/>
  </r>
  <r>
    <n v="2657"/>
    <x v="13"/>
    <s v="Revenue"/>
    <s v="Line Item"/>
    <x v="0"/>
    <x v="38"/>
    <x v="38"/>
    <m/>
    <m/>
  </r>
  <r>
    <n v="2658"/>
    <x v="13"/>
    <s v="Revenue"/>
    <s v="Line Item"/>
    <x v="0"/>
    <x v="39"/>
    <x v="39"/>
    <m/>
    <m/>
  </r>
  <r>
    <n v="2659"/>
    <x v="13"/>
    <s v="Revenue"/>
    <s v="Line Item"/>
    <x v="0"/>
    <x v="40"/>
    <x v="40"/>
    <m/>
    <m/>
  </r>
  <r>
    <n v="2660"/>
    <x v="13"/>
    <s v="Revenue"/>
    <s v="Line Item"/>
    <x v="0"/>
    <x v="41"/>
    <x v="41"/>
    <m/>
    <m/>
  </r>
  <r>
    <n v="2661"/>
    <x v="13"/>
    <s v="Revenue"/>
    <s v="Total"/>
    <x v="0"/>
    <x v="42"/>
    <x v="42"/>
    <m/>
    <n v="122738"/>
  </r>
  <r>
    <n v="2662"/>
    <x v="13"/>
    <s v="Revenue"/>
    <s v="Line Item"/>
    <x v="0"/>
    <x v="43"/>
    <x v="43"/>
    <m/>
    <m/>
  </r>
  <r>
    <n v="2663"/>
    <x v="13"/>
    <s v="Revenue"/>
    <s v="Line Item"/>
    <x v="0"/>
    <x v="44"/>
    <x v="44"/>
    <m/>
    <m/>
  </r>
  <r>
    <n v="2664"/>
    <x v="13"/>
    <s v="Revenue"/>
    <s v="Line Item"/>
    <x v="0"/>
    <x v="45"/>
    <x v="45"/>
    <m/>
    <m/>
  </r>
  <r>
    <n v="2665"/>
    <x v="13"/>
    <s v="Revenue"/>
    <s v="Line Item"/>
    <x v="0"/>
    <x v="46"/>
    <x v="46"/>
    <m/>
    <m/>
  </r>
  <r>
    <n v="2666"/>
    <x v="13"/>
    <s v="Revenue"/>
    <s v="Line Item"/>
    <x v="0"/>
    <x v="47"/>
    <x v="47"/>
    <m/>
    <m/>
  </r>
  <r>
    <n v="2667"/>
    <x v="13"/>
    <s v="Revenue"/>
    <s v="Line Item"/>
    <x v="0"/>
    <x v="48"/>
    <x v="48"/>
    <m/>
    <m/>
  </r>
  <r>
    <n v="2668"/>
    <x v="13"/>
    <s v="Revenue"/>
    <s v="Line Item"/>
    <x v="0"/>
    <x v="49"/>
    <x v="49"/>
    <m/>
    <m/>
  </r>
  <r>
    <n v="2669"/>
    <x v="13"/>
    <s v="Revenue"/>
    <s v="Line Item"/>
    <x v="0"/>
    <x v="50"/>
    <x v="50"/>
    <m/>
    <m/>
  </r>
  <r>
    <n v="2670"/>
    <x v="13"/>
    <s v="Revenue"/>
    <s v="Line Item"/>
    <x v="0"/>
    <x v="51"/>
    <x v="51"/>
    <m/>
    <m/>
  </r>
  <r>
    <n v="2671"/>
    <x v="13"/>
    <s v="Revenue"/>
    <s v="Total"/>
    <x v="0"/>
    <x v="52"/>
    <x v="52"/>
    <m/>
    <n v="122738"/>
  </r>
  <r>
    <n v="2672"/>
    <x v="13"/>
    <s v="Salary Expense"/>
    <s v="Line Item"/>
    <x v="1"/>
    <x v="53"/>
    <x v="53"/>
    <n v="0.71"/>
    <n v="47217.24"/>
  </r>
  <r>
    <n v="2673"/>
    <x v="13"/>
    <s v="Salary Expense"/>
    <s v="Line Item"/>
    <x v="1"/>
    <x v="54"/>
    <x v="54"/>
    <m/>
    <m/>
  </r>
  <r>
    <n v="2674"/>
    <x v="13"/>
    <s v="Salary Expense"/>
    <s v="Line Item"/>
    <x v="1"/>
    <x v="55"/>
    <x v="55"/>
    <m/>
    <m/>
  </r>
  <r>
    <n v="2675"/>
    <x v="13"/>
    <s v="Salary Expense"/>
    <s v="Line Item"/>
    <x v="1"/>
    <x v="56"/>
    <x v="56"/>
    <m/>
    <m/>
  </r>
  <r>
    <n v="2676"/>
    <x v="13"/>
    <s v="Salary Expense"/>
    <s v="Line Item"/>
    <x v="2"/>
    <x v="57"/>
    <x v="57"/>
    <m/>
    <m/>
  </r>
  <r>
    <n v="2677"/>
    <x v="13"/>
    <s v="Salary Expense"/>
    <s v="Line Item"/>
    <x v="2"/>
    <x v="58"/>
    <x v="58"/>
    <m/>
    <m/>
  </r>
  <r>
    <n v="2678"/>
    <x v="13"/>
    <s v="Salary Expense"/>
    <s v="Line Item"/>
    <x v="2"/>
    <x v="59"/>
    <x v="59"/>
    <m/>
    <m/>
  </r>
  <r>
    <n v="2679"/>
    <x v="13"/>
    <s v="Salary Expense"/>
    <s v="Line Item"/>
    <x v="2"/>
    <x v="60"/>
    <x v="60"/>
    <m/>
    <m/>
  </r>
  <r>
    <n v="2680"/>
    <x v="13"/>
    <s v="Salary Expense"/>
    <s v="Line Item"/>
    <x v="2"/>
    <x v="61"/>
    <x v="61"/>
    <m/>
    <m/>
  </r>
  <r>
    <n v="2681"/>
    <x v="13"/>
    <s v="Salary Expense"/>
    <s v="Line Item"/>
    <x v="2"/>
    <x v="62"/>
    <x v="62"/>
    <m/>
    <m/>
  </r>
  <r>
    <n v="2682"/>
    <x v="13"/>
    <s v="Salary Expense"/>
    <s v="Line Item"/>
    <x v="2"/>
    <x v="63"/>
    <x v="63"/>
    <m/>
    <m/>
  </r>
  <r>
    <n v="2683"/>
    <x v="13"/>
    <s v="Salary Expense"/>
    <s v="Line Item"/>
    <x v="2"/>
    <x v="64"/>
    <x v="64"/>
    <m/>
    <m/>
  </r>
  <r>
    <n v="2684"/>
    <x v="13"/>
    <s v="Salary Expense"/>
    <s v="Line Item"/>
    <x v="2"/>
    <x v="65"/>
    <x v="65"/>
    <m/>
    <m/>
  </r>
  <r>
    <n v="2685"/>
    <x v="13"/>
    <s v="Salary Expense"/>
    <s v="Line Item"/>
    <x v="2"/>
    <x v="66"/>
    <x v="66"/>
    <m/>
    <m/>
  </r>
  <r>
    <n v="2686"/>
    <x v="13"/>
    <s v="Salary Expense"/>
    <s v="Line Item"/>
    <x v="2"/>
    <x v="67"/>
    <x v="67"/>
    <m/>
    <m/>
  </r>
  <r>
    <n v="2687"/>
    <x v="13"/>
    <s v="Salary Expense"/>
    <s v="Line Item"/>
    <x v="2"/>
    <x v="68"/>
    <x v="68"/>
    <m/>
    <m/>
  </r>
  <r>
    <n v="2688"/>
    <x v="13"/>
    <s v="Salary Expense"/>
    <s v="Line Item"/>
    <x v="2"/>
    <x v="69"/>
    <x v="69"/>
    <m/>
    <m/>
  </r>
  <r>
    <n v="2689"/>
    <x v="13"/>
    <s v="Salary Expense"/>
    <s v="Line Item"/>
    <x v="2"/>
    <x v="70"/>
    <x v="70"/>
    <m/>
    <m/>
  </r>
  <r>
    <n v="2690"/>
    <x v="13"/>
    <s v="Salary Expense"/>
    <s v="Line Item"/>
    <x v="2"/>
    <x v="71"/>
    <x v="71"/>
    <m/>
    <m/>
  </r>
  <r>
    <n v="2691"/>
    <x v="13"/>
    <s v="Salary Expense"/>
    <s v="Line Item"/>
    <x v="2"/>
    <x v="72"/>
    <x v="72"/>
    <m/>
    <m/>
  </r>
  <r>
    <n v="2692"/>
    <x v="13"/>
    <s v="Salary Expense"/>
    <s v="Line Item"/>
    <x v="2"/>
    <x v="73"/>
    <x v="73"/>
    <m/>
    <m/>
  </r>
  <r>
    <n v="2693"/>
    <x v="13"/>
    <s v="Salary Expense"/>
    <s v="Line Item"/>
    <x v="2"/>
    <x v="74"/>
    <x v="74"/>
    <m/>
    <m/>
  </r>
  <r>
    <n v="2694"/>
    <x v="13"/>
    <s v="Salary Expense"/>
    <s v="Line Item"/>
    <x v="2"/>
    <x v="75"/>
    <x v="75"/>
    <m/>
    <m/>
  </r>
  <r>
    <n v="2695"/>
    <x v="13"/>
    <s v="Salary Expense"/>
    <s v="Line Item"/>
    <x v="2"/>
    <x v="76"/>
    <x v="76"/>
    <m/>
    <m/>
  </r>
  <r>
    <n v="2696"/>
    <x v="13"/>
    <s v="Salary Expense"/>
    <s v="Line Item"/>
    <x v="2"/>
    <x v="77"/>
    <x v="77"/>
    <m/>
    <m/>
  </r>
  <r>
    <n v="2697"/>
    <x v="13"/>
    <s v="Salary Expense"/>
    <s v="Line Item"/>
    <x v="2"/>
    <x v="78"/>
    <x v="78"/>
    <m/>
    <m/>
  </r>
  <r>
    <n v="2698"/>
    <x v="13"/>
    <s v="Salary Expense"/>
    <s v="Line Item"/>
    <x v="2"/>
    <x v="79"/>
    <x v="79"/>
    <m/>
    <m/>
  </r>
  <r>
    <n v="2699"/>
    <x v="13"/>
    <s v="Salary Expense"/>
    <s v="Line Item"/>
    <x v="2"/>
    <x v="80"/>
    <x v="80"/>
    <n v="0.03"/>
    <n v="1650"/>
  </r>
  <r>
    <n v="2700"/>
    <x v="13"/>
    <s v="Salary Expense"/>
    <s v="Line Item"/>
    <x v="2"/>
    <x v="81"/>
    <x v="81"/>
    <n v="0.11"/>
    <n v="4061.57"/>
  </r>
  <r>
    <n v="2701"/>
    <x v="13"/>
    <s v="Salary Expense"/>
    <s v="Line Item"/>
    <x v="2"/>
    <x v="82"/>
    <x v="82"/>
    <n v="0.09"/>
    <n v="4151.45"/>
  </r>
  <r>
    <n v="2702"/>
    <x v="13"/>
    <s v="Salary Expense"/>
    <s v="Line Item"/>
    <x v="2"/>
    <x v="83"/>
    <x v="83"/>
    <m/>
    <m/>
  </r>
  <r>
    <n v="2703"/>
    <x v="13"/>
    <s v="Salary Expense"/>
    <s v="Line Item"/>
    <x v="2"/>
    <x v="84"/>
    <x v="84"/>
    <m/>
    <m/>
  </r>
  <r>
    <n v="2704"/>
    <x v="13"/>
    <s v="Salary Expense"/>
    <s v="Line Item"/>
    <x v="2"/>
    <x v="85"/>
    <x v="85"/>
    <m/>
    <m/>
  </r>
  <r>
    <n v="2705"/>
    <x v="13"/>
    <s v="Salary Expense"/>
    <s v="Line Item"/>
    <x v="2"/>
    <x v="86"/>
    <x v="86"/>
    <n v="0.03"/>
    <n v="735.6"/>
  </r>
  <r>
    <n v="2706"/>
    <x v="13"/>
    <s v="Salary Expense"/>
    <s v="Line Item"/>
    <x v="3"/>
    <x v="87"/>
    <x v="87"/>
    <m/>
    <m/>
  </r>
  <r>
    <n v="2707"/>
    <x v="13"/>
    <s v="Salary Expense"/>
    <s v="Line Item"/>
    <x v="3"/>
    <x v="88"/>
    <x v="88"/>
    <m/>
    <m/>
  </r>
  <r>
    <n v="2708"/>
    <x v="13"/>
    <s v="Salary Expense"/>
    <s v="Line Item"/>
    <x v="3"/>
    <x v="89"/>
    <x v="89"/>
    <m/>
    <m/>
  </r>
  <r>
    <n v="2709"/>
    <x v="13"/>
    <s v="Salary Expense"/>
    <s v="Line Item"/>
    <x v="0"/>
    <x v="90"/>
    <x v="90"/>
    <s v="XXXXXX"/>
    <m/>
  </r>
  <r>
    <n v="2710"/>
    <x v="13"/>
    <s v="Salary Expense"/>
    <s v="Total"/>
    <x v="0"/>
    <x v="91"/>
    <x v="91"/>
    <n v="0.97"/>
    <n v="57815.859999999993"/>
  </r>
  <r>
    <n v="2711"/>
    <x v="13"/>
    <s v="Expense"/>
    <s v="Total"/>
    <x v="0"/>
    <x v="92"/>
    <x v="92"/>
    <m/>
    <n v="57815.859999999993"/>
  </r>
  <r>
    <n v="2712"/>
    <x v="13"/>
    <s v="Expense"/>
    <s v="Line Item"/>
    <x v="0"/>
    <x v="93"/>
    <x v="93"/>
    <m/>
    <m/>
  </r>
  <r>
    <n v="2713"/>
    <x v="13"/>
    <s v="Expense"/>
    <s v="Line Item"/>
    <x v="0"/>
    <x v="94"/>
    <x v="94"/>
    <m/>
    <m/>
  </r>
  <r>
    <n v="2714"/>
    <x v="13"/>
    <s v="Expense"/>
    <s v="Line Item"/>
    <x v="0"/>
    <x v="95"/>
    <x v="95"/>
    <m/>
    <m/>
  </r>
  <r>
    <n v="2715"/>
    <x v="13"/>
    <s v="Expense"/>
    <s v="Line Item"/>
    <x v="0"/>
    <x v="96"/>
    <x v="96"/>
    <m/>
    <m/>
  </r>
  <r>
    <n v="2716"/>
    <x v="13"/>
    <s v="Expense"/>
    <s v="Total"/>
    <x v="0"/>
    <x v="97"/>
    <x v="97"/>
    <m/>
    <n v="0"/>
  </r>
  <r>
    <n v="2717"/>
    <x v="13"/>
    <s v="Expense"/>
    <s v="Line Item"/>
    <x v="0"/>
    <x v="98"/>
    <x v="98"/>
    <m/>
    <m/>
  </r>
  <r>
    <n v="2718"/>
    <x v="13"/>
    <s v="Expense"/>
    <s v="Total"/>
    <x v="0"/>
    <x v="99"/>
    <x v="99"/>
    <m/>
    <n v="57815.859999999993"/>
  </r>
  <r>
    <n v="2719"/>
    <x v="13"/>
    <s v="Expense"/>
    <s v="Line Item"/>
    <x v="0"/>
    <x v="100"/>
    <x v="100"/>
    <m/>
    <n v="4932"/>
  </r>
  <r>
    <n v="2720"/>
    <x v="13"/>
    <s v="Expense"/>
    <s v="Line Item"/>
    <x v="0"/>
    <x v="101"/>
    <x v="101"/>
    <m/>
    <n v="5832"/>
  </r>
  <r>
    <n v="2721"/>
    <x v="13"/>
    <s v="Expense"/>
    <s v="Line Item"/>
    <x v="0"/>
    <x v="102"/>
    <x v="102"/>
    <m/>
    <n v="1745"/>
  </r>
  <r>
    <n v="2722"/>
    <x v="13"/>
    <s v="Expense"/>
    <s v="Total"/>
    <x v="0"/>
    <x v="103"/>
    <x v="103"/>
    <m/>
    <n v="70324.859999999986"/>
  </r>
  <r>
    <n v="2723"/>
    <x v="13"/>
    <s v="Expense"/>
    <s v="Line Item"/>
    <x v="0"/>
    <x v="104"/>
    <x v="104"/>
    <m/>
    <n v="10143"/>
  </r>
  <r>
    <n v="2724"/>
    <x v="13"/>
    <s v="Expense"/>
    <s v="Line Item"/>
    <x v="0"/>
    <x v="105"/>
    <x v="105"/>
    <m/>
    <m/>
  </r>
  <r>
    <n v="2725"/>
    <x v="13"/>
    <s v="Expense"/>
    <s v="Line Item"/>
    <x v="0"/>
    <x v="106"/>
    <x v="106"/>
    <m/>
    <n v="1090"/>
  </r>
  <r>
    <n v="2726"/>
    <x v="13"/>
    <s v="Expense"/>
    <s v="Line Item"/>
    <x v="0"/>
    <x v="107"/>
    <x v="107"/>
    <m/>
    <n v="1152"/>
  </r>
  <r>
    <n v="2727"/>
    <x v="13"/>
    <s v="Expense"/>
    <s v="Total"/>
    <x v="0"/>
    <x v="108"/>
    <x v="108"/>
    <m/>
    <n v="12385"/>
  </r>
  <r>
    <n v="2728"/>
    <x v="13"/>
    <s v="Expense"/>
    <s v="Line Item"/>
    <x v="0"/>
    <x v="109"/>
    <x v="109"/>
    <m/>
    <n v="255"/>
  </r>
  <r>
    <n v="2729"/>
    <x v="13"/>
    <s v="Expense"/>
    <s v="Line Item"/>
    <x v="0"/>
    <x v="110"/>
    <x v="110"/>
    <m/>
    <m/>
  </r>
  <r>
    <n v="2730"/>
    <x v="13"/>
    <s v="Expense"/>
    <s v="Line Item"/>
    <x v="0"/>
    <x v="111"/>
    <x v="111"/>
    <m/>
    <m/>
  </r>
  <r>
    <n v="2731"/>
    <x v="13"/>
    <s v="Expense"/>
    <s v="Line Item"/>
    <x v="0"/>
    <x v="112"/>
    <x v="112"/>
    <m/>
    <m/>
  </r>
  <r>
    <n v="2732"/>
    <x v="13"/>
    <s v="Expense"/>
    <s v="Line Item"/>
    <x v="0"/>
    <x v="113"/>
    <x v="113"/>
    <m/>
    <n v="568"/>
  </r>
  <r>
    <n v="2733"/>
    <x v="13"/>
    <s v="Expense"/>
    <s v="Line Item"/>
    <x v="0"/>
    <x v="114"/>
    <x v="114"/>
    <m/>
    <n v="626"/>
  </r>
  <r>
    <n v="2734"/>
    <x v="13"/>
    <s v="Expense"/>
    <s v="Line Item"/>
    <x v="0"/>
    <x v="115"/>
    <x v="115"/>
    <m/>
    <n v="7204"/>
  </r>
  <r>
    <n v="2735"/>
    <x v="13"/>
    <s v="Expense"/>
    <s v="Line Item"/>
    <x v="0"/>
    <x v="116"/>
    <x v="116"/>
    <m/>
    <n v="1914"/>
  </r>
  <r>
    <n v="2736"/>
    <x v="13"/>
    <s v="Expense"/>
    <s v="Line Item"/>
    <x v="0"/>
    <x v="117"/>
    <x v="117"/>
    <m/>
    <m/>
  </r>
  <r>
    <n v="2737"/>
    <x v="13"/>
    <s v="Expense"/>
    <s v="Line Item"/>
    <x v="0"/>
    <x v="118"/>
    <x v="118"/>
    <m/>
    <m/>
  </r>
  <r>
    <n v="2738"/>
    <x v="13"/>
    <s v="Expense"/>
    <s v="Line Item"/>
    <x v="0"/>
    <x v="119"/>
    <x v="119"/>
    <m/>
    <m/>
  </r>
  <r>
    <n v="2739"/>
    <x v="13"/>
    <s v="Expense"/>
    <s v="Line Item"/>
    <x v="0"/>
    <x v="120"/>
    <x v="120"/>
    <m/>
    <n v="766"/>
  </r>
  <r>
    <n v="2740"/>
    <x v="13"/>
    <s v="Expense"/>
    <s v="Line Item"/>
    <x v="0"/>
    <x v="121"/>
    <x v="121"/>
    <m/>
    <m/>
  </r>
  <r>
    <n v="2741"/>
    <x v="13"/>
    <s v="Expense"/>
    <s v="Line Item"/>
    <x v="0"/>
    <x v="122"/>
    <x v="122"/>
    <m/>
    <m/>
  </r>
  <r>
    <n v="2742"/>
    <x v="13"/>
    <s v="Expense"/>
    <s v="Line Item"/>
    <x v="0"/>
    <x v="123"/>
    <x v="123"/>
    <m/>
    <m/>
  </r>
  <r>
    <n v="2743"/>
    <x v="13"/>
    <s v="Expense"/>
    <s v="Line Item"/>
    <x v="0"/>
    <x v="124"/>
    <x v="124"/>
    <m/>
    <n v="574"/>
  </r>
  <r>
    <n v="2744"/>
    <x v="13"/>
    <s v="Expense"/>
    <s v="Line Item"/>
    <x v="0"/>
    <x v="125"/>
    <x v="125"/>
    <m/>
    <m/>
  </r>
  <r>
    <n v="2745"/>
    <x v="13"/>
    <s v="Expense"/>
    <s v="Line Item"/>
    <x v="0"/>
    <x v="126"/>
    <x v="126"/>
    <m/>
    <m/>
  </r>
  <r>
    <n v="2746"/>
    <x v="13"/>
    <s v="Expense"/>
    <s v="Total"/>
    <x v="0"/>
    <x v="127"/>
    <x v="127"/>
    <m/>
    <n v="11907"/>
  </r>
  <r>
    <n v="2747"/>
    <x v="13"/>
    <s v="Expense"/>
    <s v="Line Item"/>
    <x v="0"/>
    <x v="128"/>
    <x v="128"/>
    <m/>
    <m/>
  </r>
  <r>
    <n v="2748"/>
    <x v="13"/>
    <s v="Expense"/>
    <s v="Line Item"/>
    <x v="0"/>
    <x v="129"/>
    <x v="129"/>
    <m/>
    <n v="1462"/>
  </r>
  <r>
    <n v="2749"/>
    <x v="13"/>
    <s v="Expense"/>
    <s v="Line Item"/>
    <x v="0"/>
    <x v="130"/>
    <x v="130"/>
    <m/>
    <m/>
  </r>
  <r>
    <n v="2750"/>
    <x v="13"/>
    <s v="Expense"/>
    <s v="Line Item"/>
    <x v="0"/>
    <x v="131"/>
    <x v="131"/>
    <m/>
    <n v="13255"/>
  </r>
  <r>
    <n v="2751"/>
    <x v="13"/>
    <s v="Expense"/>
    <s v="Line Item"/>
    <x v="0"/>
    <x v="132"/>
    <x v="132"/>
    <m/>
    <m/>
  </r>
  <r>
    <n v="2752"/>
    <x v="13"/>
    <s v="Expense"/>
    <s v="Line Item"/>
    <x v="0"/>
    <x v="133"/>
    <x v="133"/>
    <m/>
    <m/>
  </r>
  <r>
    <n v="2753"/>
    <x v="13"/>
    <s v="Expense"/>
    <s v="Total"/>
    <x v="0"/>
    <x v="134"/>
    <x v="134"/>
    <m/>
    <n v="14717"/>
  </r>
  <r>
    <n v="2754"/>
    <x v="13"/>
    <s v="Expense"/>
    <s v="Line Item"/>
    <x v="0"/>
    <x v="135"/>
    <x v="135"/>
    <m/>
    <n v="13745.695291665959"/>
  </r>
  <r>
    <n v="2755"/>
    <x v="13"/>
    <s v="Expense"/>
    <s v="Total"/>
    <x v="0"/>
    <x v="136"/>
    <x v="136"/>
    <m/>
    <n v="123079.55529166595"/>
  </r>
  <r>
    <n v="2756"/>
    <x v="13"/>
    <s v="Expense"/>
    <s v="Line Item"/>
    <x v="0"/>
    <x v="137"/>
    <x v="137"/>
    <m/>
    <m/>
  </r>
  <r>
    <n v="2757"/>
    <x v="13"/>
    <s v="Expense"/>
    <s v="Line Item"/>
    <x v="0"/>
    <x v="138"/>
    <x v="138"/>
    <m/>
    <m/>
  </r>
  <r>
    <n v="2758"/>
    <x v="13"/>
    <s v="Expense"/>
    <s v="Total"/>
    <x v="0"/>
    <x v="139"/>
    <x v="139"/>
    <m/>
    <n v="123079.55529166595"/>
  </r>
  <r>
    <n v="2759"/>
    <x v="13"/>
    <s v="Expense"/>
    <s v="Total"/>
    <x v="0"/>
    <x v="140"/>
    <x v="140"/>
    <m/>
    <n v="122738"/>
  </r>
  <r>
    <n v="2760"/>
    <x v="13"/>
    <s v="Expense"/>
    <s v="Line Item"/>
    <x v="0"/>
    <x v="141"/>
    <x v="141"/>
    <m/>
    <n v="-341.55529166595079"/>
  </r>
  <r>
    <n v="2761"/>
    <x v="13"/>
    <s v="Non-Reimbursable"/>
    <s v="Line Item"/>
    <x v="0"/>
    <x v="142"/>
    <x v="142"/>
    <m/>
    <n v="0"/>
  </r>
  <r>
    <n v="2762"/>
    <x v="13"/>
    <s v="Non-Reimbursable"/>
    <s v="Line Item"/>
    <x v="0"/>
    <x v="143"/>
    <x v="143"/>
    <m/>
    <m/>
  </r>
  <r>
    <n v="2763"/>
    <x v="13"/>
    <s v="Non-Reimbursable"/>
    <s v="Line Item"/>
    <x v="0"/>
    <x v="144"/>
    <x v="144"/>
    <m/>
    <m/>
  </r>
  <r>
    <n v="2764"/>
    <x v="13"/>
    <s v="Non-Reimbursable"/>
    <s v="Line Item"/>
    <x v="0"/>
    <x v="145"/>
    <x v="145"/>
    <m/>
    <m/>
  </r>
  <r>
    <n v="2765"/>
    <x v="13"/>
    <s v="Non-Reimbursable"/>
    <s v="Line Item"/>
    <x v="0"/>
    <x v="146"/>
    <x v="146"/>
    <m/>
    <m/>
  </r>
  <r>
    <n v="2766"/>
    <x v="13"/>
    <s v="Non-Reimbursable"/>
    <s v="Line Item"/>
    <x v="0"/>
    <x v="147"/>
    <x v="147"/>
    <m/>
    <m/>
  </r>
  <r>
    <n v="2767"/>
    <x v="13"/>
    <s v="Non-Reimbursable"/>
    <s v="Line Item"/>
    <x v="0"/>
    <x v="148"/>
    <x v="148"/>
    <m/>
    <m/>
  </r>
  <r>
    <n v="2768"/>
    <x v="13"/>
    <s v="Non-Reimbursable"/>
    <s v="Total"/>
    <x v="0"/>
    <x v="149"/>
    <x v="149"/>
    <m/>
    <m/>
  </r>
  <r>
    <n v="2769"/>
    <x v="13"/>
    <s v="Non-Reimbursable"/>
    <s v="Total"/>
    <x v="0"/>
    <x v="150"/>
    <x v="150"/>
    <m/>
    <m/>
  </r>
  <r>
    <n v="2770"/>
    <x v="13"/>
    <s v="Non-Reimbursable"/>
    <s v="Line Item"/>
    <x v="0"/>
    <x v="151"/>
    <x v="151"/>
    <m/>
    <m/>
  </r>
  <r>
    <n v="2771"/>
    <x v="13"/>
    <s v="Non-Reimbursable"/>
    <s v="Line Item"/>
    <x v="0"/>
    <x v="152"/>
    <x v="152"/>
    <m/>
    <m/>
  </r>
  <r>
    <n v="2772"/>
    <x v="13"/>
    <s v="Non-Reimbursable"/>
    <s v="Line Item"/>
    <x v="0"/>
    <x v="153"/>
    <x v="153"/>
    <m/>
    <m/>
  </r>
  <r>
    <n v="2773"/>
    <x v="13"/>
    <s v="Revenue"/>
    <s v="Line Item"/>
    <x v="0"/>
    <x v="0"/>
    <x v="0"/>
    <m/>
    <m/>
  </r>
  <r>
    <n v="2774"/>
    <x v="13"/>
    <s v="Revenue"/>
    <s v="Line Item"/>
    <x v="0"/>
    <x v="1"/>
    <x v="1"/>
    <m/>
    <m/>
  </r>
  <r>
    <n v="2775"/>
    <x v="13"/>
    <s v="Revenue"/>
    <s v="Line Item"/>
    <x v="0"/>
    <x v="2"/>
    <x v="2"/>
    <m/>
    <m/>
  </r>
  <r>
    <n v="2776"/>
    <x v="13"/>
    <s v="Revenue"/>
    <s v="Total"/>
    <x v="0"/>
    <x v="3"/>
    <x v="3"/>
    <m/>
    <n v="0"/>
  </r>
  <r>
    <n v="2777"/>
    <x v="13"/>
    <s v="Revenue"/>
    <s v="Line Item"/>
    <x v="0"/>
    <x v="4"/>
    <x v="4"/>
    <m/>
    <m/>
  </r>
  <r>
    <n v="2778"/>
    <x v="13"/>
    <s v="Revenue"/>
    <s v="Line Item"/>
    <x v="0"/>
    <x v="5"/>
    <x v="5"/>
    <m/>
    <m/>
  </r>
  <r>
    <n v="2779"/>
    <x v="13"/>
    <s v="Revenue"/>
    <s v="Total"/>
    <x v="0"/>
    <x v="6"/>
    <x v="6"/>
    <m/>
    <n v="0"/>
  </r>
  <r>
    <n v="2780"/>
    <x v="13"/>
    <s v="Revenue"/>
    <s v="Line Item"/>
    <x v="0"/>
    <x v="7"/>
    <x v="7"/>
    <m/>
    <m/>
  </r>
  <r>
    <n v="2781"/>
    <x v="13"/>
    <s v="Revenue"/>
    <s v="Line Item"/>
    <x v="0"/>
    <x v="8"/>
    <x v="8"/>
    <m/>
    <m/>
  </r>
  <r>
    <n v="2782"/>
    <x v="13"/>
    <s v="Revenue"/>
    <s v="Line Item"/>
    <x v="0"/>
    <x v="9"/>
    <x v="9"/>
    <m/>
    <m/>
  </r>
  <r>
    <n v="2783"/>
    <x v="13"/>
    <s v="Revenue"/>
    <s v="Line Item"/>
    <x v="0"/>
    <x v="10"/>
    <x v="10"/>
    <m/>
    <n v="128580"/>
  </r>
  <r>
    <n v="2784"/>
    <x v="13"/>
    <s v="Revenue"/>
    <s v="Line Item"/>
    <x v="0"/>
    <x v="11"/>
    <x v="11"/>
    <m/>
    <m/>
  </r>
  <r>
    <n v="2785"/>
    <x v="13"/>
    <s v="Revenue"/>
    <s v="Line Item"/>
    <x v="0"/>
    <x v="12"/>
    <x v="12"/>
    <m/>
    <m/>
  </r>
  <r>
    <n v="2786"/>
    <x v="13"/>
    <s v="Revenue"/>
    <s v="Line Item"/>
    <x v="0"/>
    <x v="13"/>
    <x v="13"/>
    <m/>
    <m/>
  </r>
  <r>
    <n v="2787"/>
    <x v="13"/>
    <s v="Revenue"/>
    <s v="Line Item"/>
    <x v="0"/>
    <x v="14"/>
    <x v="14"/>
    <m/>
    <m/>
  </r>
  <r>
    <n v="2788"/>
    <x v="13"/>
    <s v="Revenue"/>
    <s v="Line Item"/>
    <x v="0"/>
    <x v="15"/>
    <x v="15"/>
    <m/>
    <m/>
  </r>
  <r>
    <n v="2789"/>
    <x v="13"/>
    <s v="Revenue"/>
    <s v="Line Item"/>
    <x v="0"/>
    <x v="16"/>
    <x v="16"/>
    <m/>
    <m/>
  </r>
  <r>
    <n v="2790"/>
    <x v="13"/>
    <s v="Revenue"/>
    <s v="Line Item"/>
    <x v="0"/>
    <x v="17"/>
    <x v="17"/>
    <m/>
    <m/>
  </r>
  <r>
    <n v="2791"/>
    <x v="13"/>
    <s v="Revenue"/>
    <s v="Line Item"/>
    <x v="0"/>
    <x v="18"/>
    <x v="18"/>
    <m/>
    <m/>
  </r>
  <r>
    <n v="2792"/>
    <x v="13"/>
    <s v="Revenue"/>
    <s v="Line Item"/>
    <x v="0"/>
    <x v="19"/>
    <x v="19"/>
    <m/>
    <m/>
  </r>
  <r>
    <n v="2793"/>
    <x v="13"/>
    <s v="Revenue"/>
    <s v="Line Item"/>
    <x v="0"/>
    <x v="20"/>
    <x v="20"/>
    <m/>
    <m/>
  </r>
  <r>
    <n v="2794"/>
    <x v="13"/>
    <s v="Revenue"/>
    <s v="Line Item"/>
    <x v="0"/>
    <x v="21"/>
    <x v="21"/>
    <m/>
    <m/>
  </r>
  <r>
    <n v="2795"/>
    <x v="13"/>
    <s v="Revenue"/>
    <s v="Line Item"/>
    <x v="0"/>
    <x v="22"/>
    <x v="22"/>
    <m/>
    <m/>
  </r>
  <r>
    <n v="2796"/>
    <x v="13"/>
    <s v="Revenue"/>
    <s v="Line Item"/>
    <x v="0"/>
    <x v="23"/>
    <x v="23"/>
    <m/>
    <m/>
  </r>
  <r>
    <n v="2797"/>
    <x v="13"/>
    <s v="Revenue"/>
    <s v="Line Item"/>
    <x v="0"/>
    <x v="24"/>
    <x v="24"/>
    <m/>
    <m/>
  </r>
  <r>
    <n v="2798"/>
    <x v="13"/>
    <s v="Revenue"/>
    <s v="Line Item"/>
    <x v="0"/>
    <x v="25"/>
    <x v="25"/>
    <m/>
    <m/>
  </r>
  <r>
    <n v="2799"/>
    <x v="13"/>
    <s v="Revenue"/>
    <s v="Line Item"/>
    <x v="0"/>
    <x v="26"/>
    <x v="26"/>
    <m/>
    <m/>
  </r>
  <r>
    <n v="2800"/>
    <x v="13"/>
    <s v="Revenue"/>
    <s v="Line Item"/>
    <x v="0"/>
    <x v="27"/>
    <x v="27"/>
    <m/>
    <m/>
  </r>
  <r>
    <n v="2801"/>
    <x v="13"/>
    <s v="Revenue"/>
    <s v="Line Item"/>
    <x v="0"/>
    <x v="28"/>
    <x v="28"/>
    <m/>
    <n v="2177"/>
  </r>
  <r>
    <n v="2802"/>
    <x v="13"/>
    <s v="Revenue"/>
    <s v="Line Item"/>
    <x v="0"/>
    <x v="29"/>
    <x v="29"/>
    <m/>
    <m/>
  </r>
  <r>
    <n v="2803"/>
    <x v="13"/>
    <s v="Revenue"/>
    <s v="Line Item"/>
    <x v="0"/>
    <x v="30"/>
    <x v="30"/>
    <m/>
    <m/>
  </r>
  <r>
    <n v="2804"/>
    <x v="13"/>
    <s v="Revenue"/>
    <s v="Line Item"/>
    <x v="0"/>
    <x v="31"/>
    <x v="31"/>
    <m/>
    <m/>
  </r>
  <r>
    <n v="2805"/>
    <x v="13"/>
    <s v="Revenue"/>
    <s v="Line Item"/>
    <x v="0"/>
    <x v="32"/>
    <x v="32"/>
    <m/>
    <m/>
  </r>
  <r>
    <n v="2806"/>
    <x v="13"/>
    <s v="Revenue"/>
    <s v="Line Item"/>
    <x v="0"/>
    <x v="33"/>
    <x v="33"/>
    <m/>
    <m/>
  </r>
  <r>
    <n v="2807"/>
    <x v="13"/>
    <s v="Revenue"/>
    <s v="Line Item"/>
    <x v="0"/>
    <x v="34"/>
    <x v="34"/>
    <m/>
    <m/>
  </r>
  <r>
    <n v="2808"/>
    <x v="13"/>
    <s v="Revenue"/>
    <s v="Line Item"/>
    <x v="0"/>
    <x v="35"/>
    <x v="35"/>
    <m/>
    <m/>
  </r>
  <r>
    <n v="2809"/>
    <x v="13"/>
    <s v="Revenue"/>
    <s v="Line Item"/>
    <x v="0"/>
    <x v="36"/>
    <x v="36"/>
    <m/>
    <m/>
  </r>
  <r>
    <n v="2810"/>
    <x v="13"/>
    <s v="Revenue"/>
    <s v="Line Item"/>
    <x v="0"/>
    <x v="37"/>
    <x v="37"/>
    <m/>
    <m/>
  </r>
  <r>
    <n v="2811"/>
    <x v="13"/>
    <s v="Revenue"/>
    <s v="Line Item"/>
    <x v="0"/>
    <x v="38"/>
    <x v="38"/>
    <m/>
    <m/>
  </r>
  <r>
    <n v="2812"/>
    <x v="13"/>
    <s v="Revenue"/>
    <s v="Line Item"/>
    <x v="0"/>
    <x v="39"/>
    <x v="39"/>
    <m/>
    <m/>
  </r>
  <r>
    <n v="2813"/>
    <x v="13"/>
    <s v="Revenue"/>
    <s v="Line Item"/>
    <x v="0"/>
    <x v="40"/>
    <x v="40"/>
    <m/>
    <m/>
  </r>
  <r>
    <n v="2814"/>
    <x v="13"/>
    <s v="Revenue"/>
    <s v="Line Item"/>
    <x v="0"/>
    <x v="41"/>
    <x v="41"/>
    <m/>
    <m/>
  </r>
  <r>
    <n v="2815"/>
    <x v="13"/>
    <s v="Revenue"/>
    <s v="Total"/>
    <x v="0"/>
    <x v="42"/>
    <x v="42"/>
    <m/>
    <n v="130757"/>
  </r>
  <r>
    <n v="2816"/>
    <x v="13"/>
    <s v="Revenue"/>
    <s v="Line Item"/>
    <x v="0"/>
    <x v="43"/>
    <x v="43"/>
    <m/>
    <m/>
  </r>
  <r>
    <n v="2817"/>
    <x v="13"/>
    <s v="Revenue"/>
    <s v="Line Item"/>
    <x v="0"/>
    <x v="44"/>
    <x v="44"/>
    <m/>
    <m/>
  </r>
  <r>
    <n v="2818"/>
    <x v="13"/>
    <s v="Revenue"/>
    <s v="Line Item"/>
    <x v="0"/>
    <x v="45"/>
    <x v="45"/>
    <m/>
    <m/>
  </r>
  <r>
    <n v="2819"/>
    <x v="13"/>
    <s v="Revenue"/>
    <s v="Line Item"/>
    <x v="0"/>
    <x v="46"/>
    <x v="46"/>
    <m/>
    <m/>
  </r>
  <r>
    <n v="2820"/>
    <x v="13"/>
    <s v="Revenue"/>
    <s v="Line Item"/>
    <x v="0"/>
    <x v="47"/>
    <x v="47"/>
    <m/>
    <m/>
  </r>
  <r>
    <n v="2821"/>
    <x v="13"/>
    <s v="Revenue"/>
    <s v="Line Item"/>
    <x v="0"/>
    <x v="48"/>
    <x v="48"/>
    <m/>
    <m/>
  </r>
  <r>
    <n v="2822"/>
    <x v="13"/>
    <s v="Revenue"/>
    <s v="Line Item"/>
    <x v="0"/>
    <x v="49"/>
    <x v="49"/>
    <m/>
    <m/>
  </r>
  <r>
    <n v="2823"/>
    <x v="13"/>
    <s v="Revenue"/>
    <s v="Line Item"/>
    <x v="0"/>
    <x v="50"/>
    <x v="50"/>
    <m/>
    <m/>
  </r>
  <r>
    <n v="2824"/>
    <x v="13"/>
    <s v="Revenue"/>
    <s v="Line Item"/>
    <x v="0"/>
    <x v="51"/>
    <x v="51"/>
    <m/>
    <m/>
  </r>
  <r>
    <n v="2825"/>
    <x v="13"/>
    <s v="Revenue"/>
    <s v="Total"/>
    <x v="0"/>
    <x v="52"/>
    <x v="52"/>
    <m/>
    <n v="130757"/>
  </r>
  <r>
    <n v="2826"/>
    <x v="13"/>
    <s v="Salary Expense"/>
    <s v="Line Item"/>
    <x v="1"/>
    <x v="53"/>
    <x v="53"/>
    <n v="0.09"/>
    <n v="5850.16"/>
  </r>
  <r>
    <n v="2827"/>
    <x v="13"/>
    <s v="Salary Expense"/>
    <s v="Line Item"/>
    <x v="1"/>
    <x v="54"/>
    <x v="54"/>
    <m/>
    <m/>
  </r>
  <r>
    <n v="2828"/>
    <x v="13"/>
    <s v="Salary Expense"/>
    <s v="Line Item"/>
    <x v="1"/>
    <x v="55"/>
    <x v="55"/>
    <m/>
    <m/>
  </r>
  <r>
    <n v="2829"/>
    <x v="13"/>
    <s v="Salary Expense"/>
    <s v="Line Item"/>
    <x v="1"/>
    <x v="56"/>
    <x v="56"/>
    <n v="0.47"/>
    <n v="25384.65"/>
  </r>
  <r>
    <n v="2830"/>
    <x v="13"/>
    <s v="Salary Expense"/>
    <s v="Line Item"/>
    <x v="2"/>
    <x v="57"/>
    <x v="57"/>
    <m/>
    <m/>
  </r>
  <r>
    <n v="2831"/>
    <x v="13"/>
    <s v="Salary Expense"/>
    <s v="Line Item"/>
    <x v="2"/>
    <x v="58"/>
    <x v="58"/>
    <m/>
    <m/>
  </r>
  <r>
    <n v="2832"/>
    <x v="13"/>
    <s v="Salary Expense"/>
    <s v="Line Item"/>
    <x v="2"/>
    <x v="59"/>
    <x v="59"/>
    <m/>
    <m/>
  </r>
  <r>
    <n v="2833"/>
    <x v="13"/>
    <s v="Salary Expense"/>
    <s v="Line Item"/>
    <x v="2"/>
    <x v="60"/>
    <x v="60"/>
    <m/>
    <m/>
  </r>
  <r>
    <n v="2834"/>
    <x v="13"/>
    <s v="Salary Expense"/>
    <s v="Line Item"/>
    <x v="2"/>
    <x v="61"/>
    <x v="61"/>
    <m/>
    <m/>
  </r>
  <r>
    <n v="2835"/>
    <x v="13"/>
    <s v="Salary Expense"/>
    <s v="Line Item"/>
    <x v="2"/>
    <x v="62"/>
    <x v="62"/>
    <m/>
    <m/>
  </r>
  <r>
    <n v="2836"/>
    <x v="13"/>
    <s v="Salary Expense"/>
    <s v="Line Item"/>
    <x v="2"/>
    <x v="63"/>
    <x v="63"/>
    <m/>
    <m/>
  </r>
  <r>
    <n v="2837"/>
    <x v="13"/>
    <s v="Salary Expense"/>
    <s v="Line Item"/>
    <x v="2"/>
    <x v="64"/>
    <x v="64"/>
    <m/>
    <m/>
  </r>
  <r>
    <n v="2838"/>
    <x v="13"/>
    <s v="Salary Expense"/>
    <s v="Line Item"/>
    <x v="2"/>
    <x v="65"/>
    <x v="65"/>
    <m/>
    <m/>
  </r>
  <r>
    <n v="2839"/>
    <x v="13"/>
    <s v="Salary Expense"/>
    <s v="Line Item"/>
    <x v="2"/>
    <x v="66"/>
    <x v="66"/>
    <m/>
    <m/>
  </r>
  <r>
    <n v="2840"/>
    <x v="13"/>
    <s v="Salary Expense"/>
    <s v="Line Item"/>
    <x v="2"/>
    <x v="67"/>
    <x v="67"/>
    <m/>
    <m/>
  </r>
  <r>
    <n v="2841"/>
    <x v="13"/>
    <s v="Salary Expense"/>
    <s v="Line Item"/>
    <x v="2"/>
    <x v="68"/>
    <x v="68"/>
    <m/>
    <m/>
  </r>
  <r>
    <n v="2842"/>
    <x v="13"/>
    <s v="Salary Expense"/>
    <s v="Line Item"/>
    <x v="2"/>
    <x v="69"/>
    <x v="69"/>
    <m/>
    <m/>
  </r>
  <r>
    <n v="2843"/>
    <x v="13"/>
    <s v="Salary Expense"/>
    <s v="Line Item"/>
    <x v="2"/>
    <x v="70"/>
    <x v="70"/>
    <m/>
    <m/>
  </r>
  <r>
    <n v="2844"/>
    <x v="13"/>
    <s v="Salary Expense"/>
    <s v="Line Item"/>
    <x v="2"/>
    <x v="71"/>
    <x v="71"/>
    <m/>
    <m/>
  </r>
  <r>
    <n v="2845"/>
    <x v="13"/>
    <s v="Salary Expense"/>
    <s v="Line Item"/>
    <x v="2"/>
    <x v="72"/>
    <x v="72"/>
    <m/>
    <m/>
  </r>
  <r>
    <n v="2846"/>
    <x v="13"/>
    <s v="Salary Expense"/>
    <s v="Line Item"/>
    <x v="2"/>
    <x v="73"/>
    <x v="73"/>
    <m/>
    <m/>
  </r>
  <r>
    <n v="2847"/>
    <x v="13"/>
    <s v="Salary Expense"/>
    <s v="Line Item"/>
    <x v="2"/>
    <x v="74"/>
    <x v="74"/>
    <m/>
    <n v="0"/>
  </r>
  <r>
    <n v="2848"/>
    <x v="13"/>
    <s v="Salary Expense"/>
    <s v="Line Item"/>
    <x v="2"/>
    <x v="75"/>
    <x v="75"/>
    <m/>
    <m/>
  </r>
  <r>
    <n v="2849"/>
    <x v="13"/>
    <s v="Salary Expense"/>
    <s v="Line Item"/>
    <x v="2"/>
    <x v="76"/>
    <x v="76"/>
    <m/>
    <m/>
  </r>
  <r>
    <n v="2850"/>
    <x v="13"/>
    <s v="Salary Expense"/>
    <s v="Line Item"/>
    <x v="2"/>
    <x v="77"/>
    <x v="77"/>
    <m/>
    <m/>
  </r>
  <r>
    <n v="2851"/>
    <x v="13"/>
    <s v="Salary Expense"/>
    <s v="Line Item"/>
    <x v="2"/>
    <x v="78"/>
    <x v="78"/>
    <m/>
    <m/>
  </r>
  <r>
    <n v="2852"/>
    <x v="13"/>
    <s v="Salary Expense"/>
    <s v="Line Item"/>
    <x v="2"/>
    <x v="79"/>
    <x v="79"/>
    <m/>
    <m/>
  </r>
  <r>
    <n v="2853"/>
    <x v="13"/>
    <s v="Salary Expense"/>
    <s v="Line Item"/>
    <x v="2"/>
    <x v="80"/>
    <x v="80"/>
    <m/>
    <m/>
  </r>
  <r>
    <n v="2854"/>
    <x v="13"/>
    <s v="Salary Expense"/>
    <s v="Line Item"/>
    <x v="2"/>
    <x v="81"/>
    <x v="81"/>
    <m/>
    <m/>
  </r>
  <r>
    <n v="2855"/>
    <x v="13"/>
    <s v="Salary Expense"/>
    <s v="Line Item"/>
    <x v="2"/>
    <x v="82"/>
    <x v="82"/>
    <n v="1.46"/>
    <n v="51973.64"/>
  </r>
  <r>
    <n v="2856"/>
    <x v="13"/>
    <s v="Salary Expense"/>
    <s v="Line Item"/>
    <x v="2"/>
    <x v="83"/>
    <x v="83"/>
    <m/>
    <m/>
  </r>
  <r>
    <n v="2857"/>
    <x v="13"/>
    <s v="Salary Expense"/>
    <s v="Line Item"/>
    <x v="2"/>
    <x v="84"/>
    <x v="84"/>
    <m/>
    <m/>
  </r>
  <r>
    <n v="2858"/>
    <x v="13"/>
    <s v="Salary Expense"/>
    <s v="Line Item"/>
    <x v="2"/>
    <x v="85"/>
    <x v="85"/>
    <m/>
    <m/>
  </r>
  <r>
    <n v="2859"/>
    <x v="13"/>
    <s v="Salary Expense"/>
    <s v="Line Item"/>
    <x v="2"/>
    <x v="86"/>
    <x v="86"/>
    <n v="0.11"/>
    <n v="2761.7"/>
  </r>
  <r>
    <n v="2860"/>
    <x v="13"/>
    <s v="Salary Expense"/>
    <s v="Line Item"/>
    <x v="3"/>
    <x v="87"/>
    <x v="87"/>
    <m/>
    <m/>
  </r>
  <r>
    <n v="2861"/>
    <x v="13"/>
    <s v="Salary Expense"/>
    <s v="Line Item"/>
    <x v="3"/>
    <x v="88"/>
    <x v="88"/>
    <m/>
    <m/>
  </r>
  <r>
    <n v="2862"/>
    <x v="13"/>
    <s v="Salary Expense"/>
    <s v="Line Item"/>
    <x v="3"/>
    <x v="89"/>
    <x v="89"/>
    <m/>
    <m/>
  </r>
  <r>
    <n v="2863"/>
    <x v="13"/>
    <s v="Salary Expense"/>
    <s v="Line Item"/>
    <x v="0"/>
    <x v="90"/>
    <x v="90"/>
    <s v="XXXXXX"/>
    <m/>
  </r>
  <r>
    <n v="2864"/>
    <x v="13"/>
    <s v="Salary Expense"/>
    <s v="Total"/>
    <x v="0"/>
    <x v="91"/>
    <x v="91"/>
    <n v="2.13"/>
    <n v="85970.15"/>
  </r>
  <r>
    <n v="2865"/>
    <x v="13"/>
    <s v="Expense"/>
    <s v="Total"/>
    <x v="0"/>
    <x v="92"/>
    <x v="92"/>
    <m/>
    <n v="85970.15"/>
  </r>
  <r>
    <n v="2866"/>
    <x v="13"/>
    <s v="Expense"/>
    <s v="Line Item"/>
    <x v="0"/>
    <x v="93"/>
    <x v="93"/>
    <m/>
    <m/>
  </r>
  <r>
    <n v="2867"/>
    <x v="13"/>
    <s v="Expense"/>
    <s v="Line Item"/>
    <x v="0"/>
    <x v="94"/>
    <x v="94"/>
    <m/>
    <m/>
  </r>
  <r>
    <n v="2868"/>
    <x v="13"/>
    <s v="Expense"/>
    <s v="Line Item"/>
    <x v="0"/>
    <x v="95"/>
    <x v="95"/>
    <m/>
    <m/>
  </r>
  <r>
    <n v="2869"/>
    <x v="13"/>
    <s v="Expense"/>
    <s v="Line Item"/>
    <x v="0"/>
    <x v="96"/>
    <x v="96"/>
    <m/>
    <m/>
  </r>
  <r>
    <n v="2870"/>
    <x v="13"/>
    <s v="Expense"/>
    <s v="Total"/>
    <x v="0"/>
    <x v="97"/>
    <x v="97"/>
    <m/>
    <n v="0"/>
  </r>
  <r>
    <n v="2871"/>
    <x v="13"/>
    <s v="Expense"/>
    <s v="Line Item"/>
    <x v="0"/>
    <x v="98"/>
    <x v="98"/>
    <m/>
    <m/>
  </r>
  <r>
    <n v="2872"/>
    <x v="13"/>
    <s v="Expense"/>
    <s v="Total"/>
    <x v="0"/>
    <x v="99"/>
    <x v="99"/>
    <m/>
    <n v="85970.15"/>
  </r>
  <r>
    <n v="2873"/>
    <x v="13"/>
    <s v="Expense"/>
    <s v="Line Item"/>
    <x v="0"/>
    <x v="100"/>
    <x v="100"/>
    <m/>
    <n v="7323"/>
  </r>
  <r>
    <n v="2874"/>
    <x v="13"/>
    <s v="Expense"/>
    <s v="Line Item"/>
    <x v="0"/>
    <x v="101"/>
    <x v="101"/>
    <m/>
    <n v="9435"/>
  </r>
  <r>
    <n v="2875"/>
    <x v="13"/>
    <s v="Expense"/>
    <s v="Line Item"/>
    <x v="0"/>
    <x v="102"/>
    <x v="102"/>
    <m/>
    <m/>
  </r>
  <r>
    <n v="2876"/>
    <x v="13"/>
    <s v="Expense"/>
    <s v="Total"/>
    <x v="0"/>
    <x v="103"/>
    <x v="103"/>
    <m/>
    <n v="102728.15"/>
  </r>
  <r>
    <n v="2877"/>
    <x v="13"/>
    <s v="Expense"/>
    <s v="Line Item"/>
    <x v="0"/>
    <x v="104"/>
    <x v="104"/>
    <m/>
    <n v="1635"/>
  </r>
  <r>
    <n v="2878"/>
    <x v="13"/>
    <s v="Expense"/>
    <s v="Line Item"/>
    <x v="0"/>
    <x v="105"/>
    <x v="105"/>
    <m/>
    <m/>
  </r>
  <r>
    <n v="2879"/>
    <x v="13"/>
    <s v="Expense"/>
    <s v="Line Item"/>
    <x v="0"/>
    <x v="106"/>
    <x v="106"/>
    <m/>
    <n v="154"/>
  </r>
  <r>
    <n v="2880"/>
    <x v="13"/>
    <s v="Expense"/>
    <s v="Line Item"/>
    <x v="0"/>
    <x v="107"/>
    <x v="107"/>
    <m/>
    <n v="174"/>
  </r>
  <r>
    <n v="2881"/>
    <x v="13"/>
    <s v="Expense"/>
    <s v="Total"/>
    <x v="0"/>
    <x v="108"/>
    <x v="108"/>
    <m/>
    <n v="1963"/>
  </r>
  <r>
    <n v="2882"/>
    <x v="13"/>
    <s v="Expense"/>
    <s v="Line Item"/>
    <x v="0"/>
    <x v="109"/>
    <x v="109"/>
    <m/>
    <n v="6455"/>
  </r>
  <r>
    <n v="2883"/>
    <x v="13"/>
    <s v="Expense"/>
    <s v="Line Item"/>
    <x v="0"/>
    <x v="110"/>
    <x v="110"/>
    <m/>
    <m/>
  </r>
  <r>
    <n v="2884"/>
    <x v="13"/>
    <s v="Expense"/>
    <s v="Line Item"/>
    <x v="0"/>
    <x v="111"/>
    <x v="111"/>
    <m/>
    <m/>
  </r>
  <r>
    <n v="2885"/>
    <x v="13"/>
    <s v="Expense"/>
    <s v="Line Item"/>
    <x v="0"/>
    <x v="112"/>
    <x v="112"/>
    <m/>
    <m/>
  </r>
  <r>
    <n v="2886"/>
    <x v="13"/>
    <s v="Expense"/>
    <s v="Line Item"/>
    <x v="0"/>
    <x v="113"/>
    <x v="113"/>
    <m/>
    <n v="400"/>
  </r>
  <r>
    <n v="2887"/>
    <x v="13"/>
    <s v="Expense"/>
    <s v="Line Item"/>
    <x v="0"/>
    <x v="114"/>
    <x v="114"/>
    <m/>
    <n v="640"/>
  </r>
  <r>
    <n v="2888"/>
    <x v="13"/>
    <s v="Expense"/>
    <s v="Line Item"/>
    <x v="0"/>
    <x v="115"/>
    <x v="115"/>
    <m/>
    <n v="2422"/>
  </r>
  <r>
    <n v="2889"/>
    <x v="13"/>
    <s v="Expense"/>
    <s v="Line Item"/>
    <x v="0"/>
    <x v="116"/>
    <x v="116"/>
    <m/>
    <n v="201"/>
  </r>
  <r>
    <n v="2890"/>
    <x v="13"/>
    <s v="Expense"/>
    <s v="Line Item"/>
    <x v="0"/>
    <x v="117"/>
    <x v="117"/>
    <m/>
    <m/>
  </r>
  <r>
    <n v="2891"/>
    <x v="13"/>
    <s v="Expense"/>
    <s v="Line Item"/>
    <x v="0"/>
    <x v="118"/>
    <x v="118"/>
    <m/>
    <m/>
  </r>
  <r>
    <n v="2892"/>
    <x v="13"/>
    <s v="Expense"/>
    <s v="Line Item"/>
    <x v="0"/>
    <x v="119"/>
    <x v="119"/>
    <m/>
    <m/>
  </r>
  <r>
    <n v="2893"/>
    <x v="13"/>
    <s v="Expense"/>
    <s v="Line Item"/>
    <x v="0"/>
    <x v="120"/>
    <x v="120"/>
    <m/>
    <n v="115"/>
  </r>
  <r>
    <n v="2894"/>
    <x v="13"/>
    <s v="Expense"/>
    <s v="Line Item"/>
    <x v="0"/>
    <x v="121"/>
    <x v="121"/>
    <m/>
    <m/>
  </r>
  <r>
    <n v="2895"/>
    <x v="13"/>
    <s v="Expense"/>
    <s v="Line Item"/>
    <x v="0"/>
    <x v="122"/>
    <x v="122"/>
    <m/>
    <m/>
  </r>
  <r>
    <n v="2896"/>
    <x v="13"/>
    <s v="Expense"/>
    <s v="Line Item"/>
    <x v="0"/>
    <x v="123"/>
    <x v="123"/>
    <m/>
    <m/>
  </r>
  <r>
    <n v="2897"/>
    <x v="13"/>
    <s v="Expense"/>
    <s v="Line Item"/>
    <x v="0"/>
    <x v="124"/>
    <x v="124"/>
    <m/>
    <n v="235"/>
  </r>
  <r>
    <n v="2898"/>
    <x v="13"/>
    <s v="Expense"/>
    <s v="Line Item"/>
    <x v="0"/>
    <x v="125"/>
    <x v="125"/>
    <m/>
    <m/>
  </r>
  <r>
    <n v="2899"/>
    <x v="13"/>
    <s v="Expense"/>
    <s v="Line Item"/>
    <x v="0"/>
    <x v="126"/>
    <x v="126"/>
    <m/>
    <m/>
  </r>
  <r>
    <n v="2900"/>
    <x v="13"/>
    <s v="Expense"/>
    <s v="Total"/>
    <x v="0"/>
    <x v="127"/>
    <x v="127"/>
    <m/>
    <n v="10468"/>
  </r>
  <r>
    <n v="2901"/>
    <x v="13"/>
    <s v="Expense"/>
    <s v="Line Item"/>
    <x v="0"/>
    <x v="128"/>
    <x v="128"/>
    <m/>
    <m/>
  </r>
  <r>
    <n v="2902"/>
    <x v="13"/>
    <s v="Expense"/>
    <s v="Line Item"/>
    <x v="0"/>
    <x v="129"/>
    <x v="129"/>
    <m/>
    <n v="334"/>
  </r>
  <r>
    <n v="2903"/>
    <x v="13"/>
    <s v="Expense"/>
    <s v="Line Item"/>
    <x v="0"/>
    <x v="130"/>
    <x v="130"/>
    <m/>
    <m/>
  </r>
  <r>
    <n v="2904"/>
    <x v="13"/>
    <s v="Expense"/>
    <s v="Line Item"/>
    <x v="0"/>
    <x v="131"/>
    <x v="131"/>
    <m/>
    <n v="1050"/>
  </r>
  <r>
    <n v="2905"/>
    <x v="13"/>
    <s v="Expense"/>
    <s v="Line Item"/>
    <x v="0"/>
    <x v="132"/>
    <x v="132"/>
    <m/>
    <m/>
  </r>
  <r>
    <n v="2906"/>
    <x v="13"/>
    <s v="Expense"/>
    <s v="Line Item"/>
    <x v="0"/>
    <x v="133"/>
    <x v="133"/>
    <m/>
    <m/>
  </r>
  <r>
    <n v="2907"/>
    <x v="13"/>
    <s v="Expense"/>
    <s v="Total"/>
    <x v="0"/>
    <x v="134"/>
    <x v="134"/>
    <m/>
    <n v="1384"/>
  </r>
  <r>
    <n v="2908"/>
    <x v="13"/>
    <s v="Expense"/>
    <s v="Line Item"/>
    <x v="0"/>
    <x v="135"/>
    <x v="135"/>
    <m/>
    <n v="14740.880710666841"/>
  </r>
  <r>
    <n v="2909"/>
    <x v="13"/>
    <s v="Expense"/>
    <s v="Total"/>
    <x v="0"/>
    <x v="136"/>
    <x v="136"/>
    <m/>
    <n v="131284.03071066685"/>
  </r>
  <r>
    <n v="2910"/>
    <x v="13"/>
    <s v="Expense"/>
    <s v="Line Item"/>
    <x v="0"/>
    <x v="137"/>
    <x v="137"/>
    <m/>
    <m/>
  </r>
  <r>
    <n v="2911"/>
    <x v="13"/>
    <s v="Expense"/>
    <s v="Line Item"/>
    <x v="0"/>
    <x v="138"/>
    <x v="138"/>
    <m/>
    <m/>
  </r>
  <r>
    <n v="2912"/>
    <x v="13"/>
    <s v="Expense"/>
    <s v="Total"/>
    <x v="0"/>
    <x v="139"/>
    <x v="139"/>
    <m/>
    <n v="131284.03071066685"/>
  </r>
  <r>
    <n v="2913"/>
    <x v="13"/>
    <s v="Expense"/>
    <s v="Total"/>
    <x v="0"/>
    <x v="140"/>
    <x v="140"/>
    <m/>
    <n v="130757"/>
  </r>
  <r>
    <n v="2914"/>
    <x v="13"/>
    <s v="Expense"/>
    <s v="Line Item"/>
    <x v="0"/>
    <x v="141"/>
    <x v="141"/>
    <m/>
    <n v="-527.03071066684788"/>
  </r>
  <r>
    <n v="2915"/>
    <x v="13"/>
    <s v="Non-Reimbursable"/>
    <s v="Line Item"/>
    <x v="0"/>
    <x v="142"/>
    <x v="142"/>
    <m/>
    <n v="0"/>
  </r>
  <r>
    <n v="2916"/>
    <x v="13"/>
    <s v="Non-Reimbursable"/>
    <s v="Line Item"/>
    <x v="0"/>
    <x v="143"/>
    <x v="143"/>
    <m/>
    <m/>
  </r>
  <r>
    <n v="2917"/>
    <x v="13"/>
    <s v="Non-Reimbursable"/>
    <s v="Line Item"/>
    <x v="0"/>
    <x v="144"/>
    <x v="144"/>
    <m/>
    <m/>
  </r>
  <r>
    <n v="2918"/>
    <x v="13"/>
    <s v="Non-Reimbursable"/>
    <s v="Line Item"/>
    <x v="0"/>
    <x v="145"/>
    <x v="145"/>
    <m/>
    <m/>
  </r>
  <r>
    <n v="2919"/>
    <x v="13"/>
    <s v="Non-Reimbursable"/>
    <s v="Line Item"/>
    <x v="0"/>
    <x v="146"/>
    <x v="146"/>
    <m/>
    <m/>
  </r>
  <r>
    <n v="2920"/>
    <x v="13"/>
    <s v="Non-Reimbursable"/>
    <s v="Line Item"/>
    <x v="0"/>
    <x v="147"/>
    <x v="147"/>
    <m/>
    <m/>
  </r>
  <r>
    <n v="2921"/>
    <x v="13"/>
    <s v="Non-Reimbursable"/>
    <s v="Line Item"/>
    <x v="0"/>
    <x v="148"/>
    <x v="148"/>
    <m/>
    <m/>
  </r>
  <r>
    <n v="2922"/>
    <x v="13"/>
    <s v="Non-Reimbursable"/>
    <s v="Total"/>
    <x v="0"/>
    <x v="149"/>
    <x v="149"/>
    <m/>
    <m/>
  </r>
  <r>
    <n v="2923"/>
    <x v="13"/>
    <s v="Non-Reimbursable"/>
    <s v="Total"/>
    <x v="0"/>
    <x v="150"/>
    <x v="150"/>
    <m/>
    <m/>
  </r>
  <r>
    <n v="2924"/>
    <x v="13"/>
    <s v="Non-Reimbursable"/>
    <s v="Line Item"/>
    <x v="0"/>
    <x v="151"/>
    <x v="151"/>
    <m/>
    <m/>
  </r>
  <r>
    <n v="2925"/>
    <x v="13"/>
    <s v="Non-Reimbursable"/>
    <s v="Line Item"/>
    <x v="0"/>
    <x v="152"/>
    <x v="152"/>
    <m/>
    <m/>
  </r>
  <r>
    <n v="2926"/>
    <x v="13"/>
    <s v="Non-Reimbursable"/>
    <s v="Line Item"/>
    <x v="0"/>
    <x v="153"/>
    <x v="153"/>
    <m/>
    <m/>
  </r>
  <r>
    <n v="2927"/>
    <x v="14"/>
    <s v="Revenue"/>
    <s v="Line Item"/>
    <x v="0"/>
    <x v="0"/>
    <x v="0"/>
    <m/>
    <m/>
  </r>
  <r>
    <n v="2928"/>
    <x v="14"/>
    <s v="Revenue"/>
    <s v="Line Item"/>
    <x v="0"/>
    <x v="1"/>
    <x v="1"/>
    <m/>
    <m/>
  </r>
  <r>
    <n v="2929"/>
    <x v="14"/>
    <s v="Revenue"/>
    <s v="Line Item"/>
    <x v="0"/>
    <x v="2"/>
    <x v="2"/>
    <m/>
    <m/>
  </r>
  <r>
    <n v="2930"/>
    <x v="14"/>
    <s v="Revenue"/>
    <s v="Total"/>
    <x v="0"/>
    <x v="3"/>
    <x v="3"/>
    <m/>
    <n v="0"/>
  </r>
  <r>
    <n v="2931"/>
    <x v="14"/>
    <s v="Revenue"/>
    <s v="Line Item"/>
    <x v="0"/>
    <x v="4"/>
    <x v="4"/>
    <m/>
    <m/>
  </r>
  <r>
    <n v="2932"/>
    <x v="14"/>
    <s v="Revenue"/>
    <s v="Line Item"/>
    <x v="0"/>
    <x v="5"/>
    <x v="5"/>
    <m/>
    <m/>
  </r>
  <r>
    <n v="2933"/>
    <x v="14"/>
    <s v="Revenue"/>
    <s v="Total"/>
    <x v="0"/>
    <x v="6"/>
    <x v="6"/>
    <m/>
    <n v="0"/>
  </r>
  <r>
    <n v="2934"/>
    <x v="14"/>
    <s v="Revenue"/>
    <s v="Line Item"/>
    <x v="0"/>
    <x v="7"/>
    <x v="7"/>
    <m/>
    <m/>
  </r>
  <r>
    <n v="2935"/>
    <x v="14"/>
    <s v="Revenue"/>
    <s v="Line Item"/>
    <x v="0"/>
    <x v="8"/>
    <x v="8"/>
    <m/>
    <m/>
  </r>
  <r>
    <n v="2936"/>
    <x v="14"/>
    <s v="Revenue"/>
    <s v="Line Item"/>
    <x v="0"/>
    <x v="9"/>
    <x v="9"/>
    <m/>
    <m/>
  </r>
  <r>
    <n v="2937"/>
    <x v="14"/>
    <s v="Revenue"/>
    <s v="Line Item"/>
    <x v="0"/>
    <x v="10"/>
    <x v="10"/>
    <m/>
    <n v="189111"/>
  </r>
  <r>
    <n v="2938"/>
    <x v="14"/>
    <s v="Revenue"/>
    <s v="Line Item"/>
    <x v="0"/>
    <x v="11"/>
    <x v="11"/>
    <m/>
    <m/>
  </r>
  <r>
    <n v="2939"/>
    <x v="14"/>
    <s v="Revenue"/>
    <s v="Line Item"/>
    <x v="0"/>
    <x v="12"/>
    <x v="12"/>
    <m/>
    <m/>
  </r>
  <r>
    <n v="2940"/>
    <x v="14"/>
    <s v="Revenue"/>
    <s v="Line Item"/>
    <x v="0"/>
    <x v="13"/>
    <x v="13"/>
    <m/>
    <m/>
  </r>
  <r>
    <n v="2941"/>
    <x v="14"/>
    <s v="Revenue"/>
    <s v="Line Item"/>
    <x v="0"/>
    <x v="14"/>
    <x v="14"/>
    <m/>
    <m/>
  </r>
  <r>
    <n v="2942"/>
    <x v="14"/>
    <s v="Revenue"/>
    <s v="Line Item"/>
    <x v="0"/>
    <x v="15"/>
    <x v="15"/>
    <m/>
    <m/>
  </r>
  <r>
    <n v="2943"/>
    <x v="14"/>
    <s v="Revenue"/>
    <s v="Line Item"/>
    <x v="0"/>
    <x v="16"/>
    <x v="16"/>
    <m/>
    <m/>
  </r>
  <r>
    <n v="2944"/>
    <x v="14"/>
    <s v="Revenue"/>
    <s v="Line Item"/>
    <x v="0"/>
    <x v="17"/>
    <x v="17"/>
    <m/>
    <m/>
  </r>
  <r>
    <n v="2945"/>
    <x v="14"/>
    <s v="Revenue"/>
    <s v="Line Item"/>
    <x v="0"/>
    <x v="18"/>
    <x v="18"/>
    <m/>
    <m/>
  </r>
  <r>
    <n v="2946"/>
    <x v="14"/>
    <s v="Revenue"/>
    <s v="Line Item"/>
    <x v="0"/>
    <x v="19"/>
    <x v="19"/>
    <m/>
    <m/>
  </r>
  <r>
    <n v="2947"/>
    <x v="14"/>
    <s v="Revenue"/>
    <s v="Line Item"/>
    <x v="0"/>
    <x v="20"/>
    <x v="20"/>
    <m/>
    <m/>
  </r>
  <r>
    <n v="2948"/>
    <x v="14"/>
    <s v="Revenue"/>
    <s v="Line Item"/>
    <x v="0"/>
    <x v="21"/>
    <x v="21"/>
    <m/>
    <m/>
  </r>
  <r>
    <n v="2949"/>
    <x v="14"/>
    <s v="Revenue"/>
    <s v="Line Item"/>
    <x v="0"/>
    <x v="22"/>
    <x v="22"/>
    <m/>
    <m/>
  </r>
  <r>
    <n v="2950"/>
    <x v="14"/>
    <s v="Revenue"/>
    <s v="Line Item"/>
    <x v="0"/>
    <x v="23"/>
    <x v="23"/>
    <m/>
    <m/>
  </r>
  <r>
    <n v="2951"/>
    <x v="14"/>
    <s v="Revenue"/>
    <s v="Line Item"/>
    <x v="0"/>
    <x v="24"/>
    <x v="24"/>
    <m/>
    <m/>
  </r>
  <r>
    <n v="2952"/>
    <x v="14"/>
    <s v="Revenue"/>
    <s v="Line Item"/>
    <x v="0"/>
    <x v="25"/>
    <x v="25"/>
    <m/>
    <m/>
  </r>
  <r>
    <n v="2953"/>
    <x v="14"/>
    <s v="Revenue"/>
    <s v="Line Item"/>
    <x v="0"/>
    <x v="26"/>
    <x v="26"/>
    <m/>
    <m/>
  </r>
  <r>
    <n v="2954"/>
    <x v="14"/>
    <s v="Revenue"/>
    <s v="Line Item"/>
    <x v="0"/>
    <x v="27"/>
    <x v="27"/>
    <m/>
    <m/>
  </r>
  <r>
    <n v="2955"/>
    <x v="14"/>
    <s v="Revenue"/>
    <s v="Line Item"/>
    <x v="0"/>
    <x v="28"/>
    <x v="28"/>
    <m/>
    <n v="1789"/>
  </r>
  <r>
    <n v="2956"/>
    <x v="14"/>
    <s v="Revenue"/>
    <s v="Line Item"/>
    <x v="0"/>
    <x v="29"/>
    <x v="29"/>
    <m/>
    <m/>
  </r>
  <r>
    <n v="2957"/>
    <x v="14"/>
    <s v="Revenue"/>
    <s v="Line Item"/>
    <x v="0"/>
    <x v="30"/>
    <x v="30"/>
    <m/>
    <m/>
  </r>
  <r>
    <n v="2958"/>
    <x v="14"/>
    <s v="Revenue"/>
    <s v="Line Item"/>
    <x v="0"/>
    <x v="31"/>
    <x v="31"/>
    <m/>
    <m/>
  </r>
  <r>
    <n v="2959"/>
    <x v="14"/>
    <s v="Revenue"/>
    <s v="Line Item"/>
    <x v="0"/>
    <x v="32"/>
    <x v="32"/>
    <m/>
    <m/>
  </r>
  <r>
    <n v="2960"/>
    <x v="14"/>
    <s v="Revenue"/>
    <s v="Line Item"/>
    <x v="0"/>
    <x v="33"/>
    <x v="33"/>
    <m/>
    <m/>
  </r>
  <r>
    <n v="2961"/>
    <x v="14"/>
    <s v="Revenue"/>
    <s v="Line Item"/>
    <x v="0"/>
    <x v="34"/>
    <x v="34"/>
    <m/>
    <m/>
  </r>
  <r>
    <n v="2962"/>
    <x v="14"/>
    <s v="Revenue"/>
    <s v="Line Item"/>
    <x v="0"/>
    <x v="35"/>
    <x v="35"/>
    <m/>
    <m/>
  </r>
  <r>
    <n v="2963"/>
    <x v="14"/>
    <s v="Revenue"/>
    <s v="Line Item"/>
    <x v="0"/>
    <x v="36"/>
    <x v="36"/>
    <m/>
    <m/>
  </r>
  <r>
    <n v="2964"/>
    <x v="14"/>
    <s v="Revenue"/>
    <s v="Line Item"/>
    <x v="0"/>
    <x v="37"/>
    <x v="37"/>
    <m/>
    <m/>
  </r>
  <r>
    <n v="2965"/>
    <x v="14"/>
    <s v="Revenue"/>
    <s v="Line Item"/>
    <x v="0"/>
    <x v="38"/>
    <x v="38"/>
    <m/>
    <m/>
  </r>
  <r>
    <n v="2966"/>
    <x v="14"/>
    <s v="Revenue"/>
    <s v="Line Item"/>
    <x v="0"/>
    <x v="39"/>
    <x v="39"/>
    <m/>
    <m/>
  </r>
  <r>
    <n v="2967"/>
    <x v="14"/>
    <s v="Revenue"/>
    <s v="Line Item"/>
    <x v="0"/>
    <x v="40"/>
    <x v="40"/>
    <m/>
    <m/>
  </r>
  <r>
    <n v="2968"/>
    <x v="14"/>
    <s v="Revenue"/>
    <s v="Line Item"/>
    <x v="0"/>
    <x v="41"/>
    <x v="41"/>
    <m/>
    <m/>
  </r>
  <r>
    <n v="2969"/>
    <x v="14"/>
    <s v="Revenue"/>
    <s v="Total"/>
    <x v="0"/>
    <x v="42"/>
    <x v="42"/>
    <m/>
    <n v="190900"/>
  </r>
  <r>
    <n v="2970"/>
    <x v="14"/>
    <s v="Revenue"/>
    <s v="Line Item"/>
    <x v="0"/>
    <x v="43"/>
    <x v="43"/>
    <m/>
    <m/>
  </r>
  <r>
    <n v="2971"/>
    <x v="14"/>
    <s v="Revenue"/>
    <s v="Line Item"/>
    <x v="0"/>
    <x v="44"/>
    <x v="44"/>
    <m/>
    <m/>
  </r>
  <r>
    <n v="2972"/>
    <x v="14"/>
    <s v="Revenue"/>
    <s v="Line Item"/>
    <x v="0"/>
    <x v="45"/>
    <x v="45"/>
    <m/>
    <m/>
  </r>
  <r>
    <n v="2973"/>
    <x v="14"/>
    <s v="Revenue"/>
    <s v="Line Item"/>
    <x v="0"/>
    <x v="46"/>
    <x v="46"/>
    <m/>
    <m/>
  </r>
  <r>
    <n v="2974"/>
    <x v="14"/>
    <s v="Revenue"/>
    <s v="Line Item"/>
    <x v="0"/>
    <x v="47"/>
    <x v="47"/>
    <m/>
    <m/>
  </r>
  <r>
    <n v="2975"/>
    <x v="14"/>
    <s v="Revenue"/>
    <s v="Line Item"/>
    <x v="0"/>
    <x v="48"/>
    <x v="48"/>
    <m/>
    <m/>
  </r>
  <r>
    <n v="2976"/>
    <x v="14"/>
    <s v="Revenue"/>
    <s v="Line Item"/>
    <x v="0"/>
    <x v="49"/>
    <x v="49"/>
    <m/>
    <m/>
  </r>
  <r>
    <n v="2977"/>
    <x v="14"/>
    <s v="Revenue"/>
    <s v="Line Item"/>
    <x v="0"/>
    <x v="50"/>
    <x v="50"/>
    <m/>
    <m/>
  </r>
  <r>
    <n v="2978"/>
    <x v="14"/>
    <s v="Revenue"/>
    <s v="Line Item"/>
    <x v="0"/>
    <x v="51"/>
    <x v="51"/>
    <m/>
    <m/>
  </r>
  <r>
    <n v="2979"/>
    <x v="14"/>
    <s v="Revenue"/>
    <s v="Total"/>
    <x v="0"/>
    <x v="52"/>
    <x v="52"/>
    <m/>
    <n v="190900"/>
  </r>
  <r>
    <n v="2980"/>
    <x v="14"/>
    <s v="Salary Expense"/>
    <s v="Line Item"/>
    <x v="1"/>
    <x v="53"/>
    <x v="53"/>
    <n v="0.28999999999999998"/>
    <n v="15517"/>
  </r>
  <r>
    <n v="2981"/>
    <x v="14"/>
    <s v="Salary Expense"/>
    <s v="Line Item"/>
    <x v="1"/>
    <x v="54"/>
    <x v="54"/>
    <n v="0.04"/>
    <n v="3311"/>
  </r>
  <r>
    <n v="2982"/>
    <x v="14"/>
    <s v="Salary Expense"/>
    <s v="Line Item"/>
    <x v="1"/>
    <x v="55"/>
    <x v="55"/>
    <m/>
    <m/>
  </r>
  <r>
    <n v="2983"/>
    <x v="14"/>
    <s v="Salary Expense"/>
    <s v="Line Item"/>
    <x v="1"/>
    <x v="56"/>
    <x v="56"/>
    <n v="0.03"/>
    <n v="1470"/>
  </r>
  <r>
    <n v="2984"/>
    <x v="14"/>
    <s v="Salary Expense"/>
    <s v="Line Item"/>
    <x v="2"/>
    <x v="57"/>
    <x v="57"/>
    <m/>
    <m/>
  </r>
  <r>
    <n v="2985"/>
    <x v="14"/>
    <s v="Salary Expense"/>
    <s v="Line Item"/>
    <x v="2"/>
    <x v="58"/>
    <x v="58"/>
    <m/>
    <m/>
  </r>
  <r>
    <n v="2986"/>
    <x v="14"/>
    <s v="Salary Expense"/>
    <s v="Line Item"/>
    <x v="2"/>
    <x v="59"/>
    <x v="59"/>
    <m/>
    <m/>
  </r>
  <r>
    <n v="2987"/>
    <x v="14"/>
    <s v="Salary Expense"/>
    <s v="Line Item"/>
    <x v="2"/>
    <x v="60"/>
    <x v="60"/>
    <m/>
    <m/>
  </r>
  <r>
    <n v="2988"/>
    <x v="14"/>
    <s v="Salary Expense"/>
    <s v="Line Item"/>
    <x v="2"/>
    <x v="61"/>
    <x v="61"/>
    <m/>
    <m/>
  </r>
  <r>
    <n v="2989"/>
    <x v="14"/>
    <s v="Salary Expense"/>
    <s v="Line Item"/>
    <x v="2"/>
    <x v="62"/>
    <x v="62"/>
    <m/>
    <m/>
  </r>
  <r>
    <n v="2990"/>
    <x v="14"/>
    <s v="Salary Expense"/>
    <s v="Line Item"/>
    <x v="2"/>
    <x v="63"/>
    <x v="63"/>
    <m/>
    <m/>
  </r>
  <r>
    <n v="2991"/>
    <x v="14"/>
    <s v="Salary Expense"/>
    <s v="Line Item"/>
    <x v="2"/>
    <x v="64"/>
    <x v="64"/>
    <m/>
    <m/>
  </r>
  <r>
    <n v="2992"/>
    <x v="14"/>
    <s v="Salary Expense"/>
    <s v="Line Item"/>
    <x v="2"/>
    <x v="65"/>
    <x v="65"/>
    <m/>
    <m/>
  </r>
  <r>
    <n v="2993"/>
    <x v="14"/>
    <s v="Salary Expense"/>
    <s v="Line Item"/>
    <x v="2"/>
    <x v="66"/>
    <x v="66"/>
    <m/>
    <m/>
  </r>
  <r>
    <n v="2994"/>
    <x v="14"/>
    <s v="Salary Expense"/>
    <s v="Line Item"/>
    <x v="2"/>
    <x v="67"/>
    <x v="67"/>
    <m/>
    <m/>
  </r>
  <r>
    <n v="2995"/>
    <x v="14"/>
    <s v="Salary Expense"/>
    <s v="Line Item"/>
    <x v="2"/>
    <x v="68"/>
    <x v="68"/>
    <m/>
    <m/>
  </r>
  <r>
    <n v="2996"/>
    <x v="14"/>
    <s v="Salary Expense"/>
    <s v="Line Item"/>
    <x v="2"/>
    <x v="69"/>
    <x v="69"/>
    <m/>
    <m/>
  </r>
  <r>
    <n v="2997"/>
    <x v="14"/>
    <s v="Salary Expense"/>
    <s v="Line Item"/>
    <x v="2"/>
    <x v="70"/>
    <x v="70"/>
    <m/>
    <m/>
  </r>
  <r>
    <n v="2998"/>
    <x v="14"/>
    <s v="Salary Expense"/>
    <s v="Line Item"/>
    <x v="2"/>
    <x v="71"/>
    <x v="71"/>
    <m/>
    <m/>
  </r>
  <r>
    <n v="2999"/>
    <x v="14"/>
    <s v="Salary Expense"/>
    <s v="Line Item"/>
    <x v="2"/>
    <x v="72"/>
    <x v="72"/>
    <m/>
    <m/>
  </r>
  <r>
    <n v="3000"/>
    <x v="14"/>
    <s v="Salary Expense"/>
    <s v="Line Item"/>
    <x v="2"/>
    <x v="73"/>
    <x v="73"/>
    <m/>
    <m/>
  </r>
  <r>
    <n v="3001"/>
    <x v="14"/>
    <s v="Salary Expense"/>
    <s v="Line Item"/>
    <x v="2"/>
    <x v="74"/>
    <x v="74"/>
    <m/>
    <m/>
  </r>
  <r>
    <n v="3002"/>
    <x v="14"/>
    <s v="Salary Expense"/>
    <s v="Line Item"/>
    <x v="2"/>
    <x v="75"/>
    <x v="75"/>
    <m/>
    <m/>
  </r>
  <r>
    <n v="3003"/>
    <x v="14"/>
    <s v="Salary Expense"/>
    <s v="Line Item"/>
    <x v="2"/>
    <x v="76"/>
    <x v="76"/>
    <m/>
    <m/>
  </r>
  <r>
    <n v="3004"/>
    <x v="14"/>
    <s v="Salary Expense"/>
    <s v="Line Item"/>
    <x v="2"/>
    <x v="77"/>
    <x v="77"/>
    <m/>
    <m/>
  </r>
  <r>
    <n v="3005"/>
    <x v="14"/>
    <s v="Salary Expense"/>
    <s v="Line Item"/>
    <x v="2"/>
    <x v="78"/>
    <x v="78"/>
    <m/>
    <m/>
  </r>
  <r>
    <n v="3006"/>
    <x v="14"/>
    <s v="Salary Expense"/>
    <s v="Line Item"/>
    <x v="2"/>
    <x v="79"/>
    <x v="79"/>
    <m/>
    <m/>
  </r>
  <r>
    <n v="3007"/>
    <x v="14"/>
    <s v="Salary Expense"/>
    <s v="Line Item"/>
    <x v="2"/>
    <x v="80"/>
    <x v="80"/>
    <m/>
    <m/>
  </r>
  <r>
    <n v="3008"/>
    <x v="14"/>
    <s v="Salary Expense"/>
    <s v="Line Item"/>
    <x v="2"/>
    <x v="81"/>
    <x v="81"/>
    <m/>
    <m/>
  </r>
  <r>
    <n v="3009"/>
    <x v="14"/>
    <s v="Salary Expense"/>
    <s v="Line Item"/>
    <x v="2"/>
    <x v="82"/>
    <x v="82"/>
    <n v="2.4"/>
    <n v="63560"/>
  </r>
  <r>
    <n v="3010"/>
    <x v="14"/>
    <s v="Salary Expense"/>
    <s v="Line Item"/>
    <x v="2"/>
    <x v="83"/>
    <x v="83"/>
    <m/>
    <m/>
  </r>
  <r>
    <n v="3011"/>
    <x v="14"/>
    <s v="Salary Expense"/>
    <s v="Line Item"/>
    <x v="2"/>
    <x v="84"/>
    <x v="84"/>
    <m/>
    <m/>
  </r>
  <r>
    <n v="3012"/>
    <x v="14"/>
    <s v="Salary Expense"/>
    <s v="Line Item"/>
    <x v="2"/>
    <x v="85"/>
    <x v="85"/>
    <m/>
    <m/>
  </r>
  <r>
    <n v="3013"/>
    <x v="14"/>
    <s v="Salary Expense"/>
    <s v="Line Item"/>
    <x v="2"/>
    <x v="86"/>
    <x v="86"/>
    <m/>
    <m/>
  </r>
  <r>
    <n v="3014"/>
    <x v="14"/>
    <s v="Salary Expense"/>
    <s v="Line Item"/>
    <x v="3"/>
    <x v="87"/>
    <x v="87"/>
    <n v="0.16"/>
    <n v="3979"/>
  </r>
  <r>
    <n v="3015"/>
    <x v="14"/>
    <s v="Salary Expense"/>
    <s v="Line Item"/>
    <x v="3"/>
    <x v="88"/>
    <x v="88"/>
    <m/>
    <m/>
  </r>
  <r>
    <n v="3016"/>
    <x v="14"/>
    <s v="Salary Expense"/>
    <s v="Line Item"/>
    <x v="3"/>
    <x v="89"/>
    <x v="89"/>
    <n v="0.21"/>
    <n v="5463"/>
  </r>
  <r>
    <n v="3017"/>
    <x v="14"/>
    <s v="Salary Expense"/>
    <s v="Line Item"/>
    <x v="0"/>
    <x v="90"/>
    <x v="90"/>
    <s v="XXXXXX"/>
    <m/>
  </r>
  <r>
    <n v="3018"/>
    <x v="14"/>
    <s v="Salary Expense"/>
    <s v="Total"/>
    <x v="0"/>
    <x v="91"/>
    <x v="91"/>
    <n v="3.13"/>
    <n v="93300"/>
  </r>
  <r>
    <n v="3019"/>
    <x v="14"/>
    <s v="Expense"/>
    <s v="Total"/>
    <x v="0"/>
    <x v="92"/>
    <x v="92"/>
    <m/>
    <n v="93300"/>
  </r>
  <r>
    <n v="3020"/>
    <x v="14"/>
    <s v="Expense"/>
    <s v="Line Item"/>
    <x v="0"/>
    <x v="93"/>
    <x v="93"/>
    <m/>
    <m/>
  </r>
  <r>
    <n v="3021"/>
    <x v="14"/>
    <s v="Expense"/>
    <s v="Line Item"/>
    <x v="0"/>
    <x v="94"/>
    <x v="94"/>
    <m/>
    <m/>
  </r>
  <r>
    <n v="3022"/>
    <x v="14"/>
    <s v="Expense"/>
    <s v="Line Item"/>
    <x v="0"/>
    <x v="95"/>
    <x v="95"/>
    <m/>
    <m/>
  </r>
  <r>
    <n v="3023"/>
    <x v="14"/>
    <s v="Expense"/>
    <s v="Line Item"/>
    <x v="0"/>
    <x v="96"/>
    <x v="96"/>
    <m/>
    <m/>
  </r>
  <r>
    <n v="3024"/>
    <x v="14"/>
    <s v="Expense"/>
    <s v="Total"/>
    <x v="0"/>
    <x v="97"/>
    <x v="97"/>
    <m/>
    <n v="0"/>
  </r>
  <r>
    <n v="3025"/>
    <x v="14"/>
    <s v="Expense"/>
    <s v="Line Item"/>
    <x v="0"/>
    <x v="98"/>
    <x v="98"/>
    <m/>
    <m/>
  </r>
  <r>
    <n v="3026"/>
    <x v="14"/>
    <s v="Expense"/>
    <s v="Total"/>
    <x v="0"/>
    <x v="99"/>
    <x v="99"/>
    <m/>
    <n v="93300"/>
  </r>
  <r>
    <n v="3027"/>
    <x v="14"/>
    <s v="Expense"/>
    <s v="Line Item"/>
    <x v="0"/>
    <x v="100"/>
    <x v="100"/>
    <m/>
    <n v="9425"/>
  </r>
  <r>
    <n v="3028"/>
    <x v="14"/>
    <s v="Expense"/>
    <s v="Line Item"/>
    <x v="0"/>
    <x v="101"/>
    <x v="101"/>
    <m/>
    <n v="7599"/>
  </r>
  <r>
    <n v="3029"/>
    <x v="14"/>
    <s v="Expense"/>
    <s v="Line Item"/>
    <x v="0"/>
    <x v="102"/>
    <x v="102"/>
    <m/>
    <n v="-48"/>
  </r>
  <r>
    <n v="3030"/>
    <x v="14"/>
    <s v="Expense"/>
    <s v="Total"/>
    <x v="0"/>
    <x v="103"/>
    <x v="103"/>
    <m/>
    <n v="110276"/>
  </r>
  <r>
    <n v="3031"/>
    <x v="14"/>
    <s v="Expense"/>
    <s v="Line Item"/>
    <x v="0"/>
    <x v="104"/>
    <x v="104"/>
    <m/>
    <n v="2246"/>
  </r>
  <r>
    <n v="3032"/>
    <x v="14"/>
    <s v="Expense"/>
    <s v="Line Item"/>
    <x v="0"/>
    <x v="105"/>
    <x v="105"/>
    <m/>
    <n v="6149"/>
  </r>
  <r>
    <n v="3033"/>
    <x v="14"/>
    <s v="Expense"/>
    <s v="Line Item"/>
    <x v="0"/>
    <x v="106"/>
    <x v="106"/>
    <m/>
    <n v="7761"/>
  </r>
  <r>
    <n v="3034"/>
    <x v="14"/>
    <s v="Expense"/>
    <s v="Line Item"/>
    <x v="0"/>
    <x v="107"/>
    <x v="107"/>
    <m/>
    <n v="924"/>
  </r>
  <r>
    <n v="3035"/>
    <x v="14"/>
    <s v="Expense"/>
    <s v="Total"/>
    <x v="0"/>
    <x v="108"/>
    <x v="108"/>
    <m/>
    <n v="17080"/>
  </r>
  <r>
    <n v="3036"/>
    <x v="14"/>
    <s v="Expense"/>
    <s v="Line Item"/>
    <x v="0"/>
    <x v="109"/>
    <x v="109"/>
    <m/>
    <m/>
  </r>
  <r>
    <n v="3037"/>
    <x v="14"/>
    <s v="Expense"/>
    <s v="Line Item"/>
    <x v="0"/>
    <x v="110"/>
    <x v="110"/>
    <m/>
    <m/>
  </r>
  <r>
    <n v="3038"/>
    <x v="14"/>
    <s v="Expense"/>
    <s v="Line Item"/>
    <x v="0"/>
    <x v="111"/>
    <x v="111"/>
    <m/>
    <m/>
  </r>
  <r>
    <n v="3039"/>
    <x v="14"/>
    <s v="Expense"/>
    <s v="Line Item"/>
    <x v="0"/>
    <x v="112"/>
    <x v="112"/>
    <m/>
    <m/>
  </r>
  <r>
    <n v="3040"/>
    <x v="14"/>
    <s v="Expense"/>
    <s v="Line Item"/>
    <x v="0"/>
    <x v="113"/>
    <x v="113"/>
    <m/>
    <n v="825"/>
  </r>
  <r>
    <n v="3041"/>
    <x v="14"/>
    <s v="Expense"/>
    <s v="Line Item"/>
    <x v="0"/>
    <x v="114"/>
    <x v="114"/>
    <m/>
    <n v="8273"/>
  </r>
  <r>
    <n v="3042"/>
    <x v="14"/>
    <s v="Expense"/>
    <s v="Line Item"/>
    <x v="0"/>
    <x v="115"/>
    <x v="115"/>
    <m/>
    <n v="498"/>
  </r>
  <r>
    <n v="3043"/>
    <x v="14"/>
    <s v="Expense"/>
    <s v="Line Item"/>
    <x v="0"/>
    <x v="116"/>
    <x v="116"/>
    <m/>
    <m/>
  </r>
  <r>
    <n v="3044"/>
    <x v="14"/>
    <s v="Expense"/>
    <s v="Line Item"/>
    <x v="0"/>
    <x v="117"/>
    <x v="117"/>
    <m/>
    <n v="178"/>
  </r>
  <r>
    <n v="3045"/>
    <x v="14"/>
    <s v="Expense"/>
    <s v="Line Item"/>
    <x v="0"/>
    <x v="118"/>
    <x v="118"/>
    <m/>
    <n v="100"/>
  </r>
  <r>
    <n v="3046"/>
    <x v="14"/>
    <s v="Expense"/>
    <s v="Line Item"/>
    <x v="0"/>
    <x v="119"/>
    <x v="119"/>
    <m/>
    <m/>
  </r>
  <r>
    <n v="3047"/>
    <x v="14"/>
    <s v="Expense"/>
    <s v="Line Item"/>
    <x v="0"/>
    <x v="120"/>
    <x v="120"/>
    <m/>
    <n v="80"/>
  </r>
  <r>
    <n v="3048"/>
    <x v="14"/>
    <s v="Expense"/>
    <s v="Line Item"/>
    <x v="0"/>
    <x v="121"/>
    <x v="121"/>
    <m/>
    <m/>
  </r>
  <r>
    <n v="3049"/>
    <x v="14"/>
    <s v="Expense"/>
    <s v="Line Item"/>
    <x v="0"/>
    <x v="122"/>
    <x v="122"/>
    <m/>
    <m/>
  </r>
  <r>
    <n v="3050"/>
    <x v="14"/>
    <s v="Expense"/>
    <s v="Line Item"/>
    <x v="0"/>
    <x v="123"/>
    <x v="123"/>
    <m/>
    <m/>
  </r>
  <r>
    <n v="3051"/>
    <x v="14"/>
    <s v="Expense"/>
    <s v="Line Item"/>
    <x v="0"/>
    <x v="124"/>
    <x v="124"/>
    <m/>
    <n v="1547"/>
  </r>
  <r>
    <n v="3052"/>
    <x v="14"/>
    <s v="Expense"/>
    <s v="Line Item"/>
    <x v="0"/>
    <x v="125"/>
    <x v="125"/>
    <m/>
    <m/>
  </r>
  <r>
    <n v="3053"/>
    <x v="14"/>
    <s v="Expense"/>
    <s v="Line Item"/>
    <x v="0"/>
    <x v="126"/>
    <x v="126"/>
    <m/>
    <m/>
  </r>
  <r>
    <n v="3054"/>
    <x v="14"/>
    <s v="Expense"/>
    <s v="Total"/>
    <x v="0"/>
    <x v="127"/>
    <x v="127"/>
    <m/>
    <n v="11501"/>
  </r>
  <r>
    <n v="3055"/>
    <x v="14"/>
    <s v="Expense"/>
    <s v="Line Item"/>
    <x v="0"/>
    <x v="128"/>
    <x v="128"/>
    <m/>
    <n v="110"/>
  </r>
  <r>
    <n v="3056"/>
    <x v="14"/>
    <s v="Expense"/>
    <s v="Line Item"/>
    <x v="0"/>
    <x v="129"/>
    <x v="129"/>
    <m/>
    <m/>
  </r>
  <r>
    <n v="3057"/>
    <x v="14"/>
    <s v="Expense"/>
    <s v="Line Item"/>
    <x v="0"/>
    <x v="130"/>
    <x v="130"/>
    <m/>
    <n v="50"/>
  </r>
  <r>
    <n v="3058"/>
    <x v="14"/>
    <s v="Expense"/>
    <s v="Line Item"/>
    <x v="0"/>
    <x v="131"/>
    <x v="131"/>
    <m/>
    <n v="10402"/>
  </r>
  <r>
    <n v="3059"/>
    <x v="14"/>
    <s v="Expense"/>
    <s v="Line Item"/>
    <x v="0"/>
    <x v="132"/>
    <x v="132"/>
    <m/>
    <m/>
  </r>
  <r>
    <n v="3060"/>
    <x v="14"/>
    <s v="Expense"/>
    <s v="Line Item"/>
    <x v="0"/>
    <x v="133"/>
    <x v="133"/>
    <m/>
    <m/>
  </r>
  <r>
    <n v="3061"/>
    <x v="14"/>
    <s v="Expense"/>
    <s v="Total"/>
    <x v="0"/>
    <x v="134"/>
    <x v="134"/>
    <m/>
    <n v="10562"/>
  </r>
  <r>
    <n v="3062"/>
    <x v="14"/>
    <s v="Expense"/>
    <s v="Line Item"/>
    <x v="0"/>
    <x v="135"/>
    <x v="135"/>
    <m/>
    <n v="31523.643642634852"/>
  </r>
  <r>
    <n v="3063"/>
    <x v="14"/>
    <s v="Expense"/>
    <s v="Total"/>
    <x v="0"/>
    <x v="136"/>
    <x v="136"/>
    <m/>
    <n v="180942.64364263485"/>
  </r>
  <r>
    <n v="3064"/>
    <x v="14"/>
    <s v="Expense"/>
    <s v="Line Item"/>
    <x v="0"/>
    <x v="137"/>
    <x v="137"/>
    <m/>
    <m/>
  </r>
  <r>
    <n v="3065"/>
    <x v="14"/>
    <s v="Expense"/>
    <s v="Line Item"/>
    <x v="0"/>
    <x v="138"/>
    <x v="138"/>
    <m/>
    <m/>
  </r>
  <r>
    <n v="3066"/>
    <x v="14"/>
    <s v="Expense"/>
    <s v="Total"/>
    <x v="0"/>
    <x v="139"/>
    <x v="139"/>
    <m/>
    <n v="180942.64364263485"/>
  </r>
  <r>
    <n v="3067"/>
    <x v="14"/>
    <s v="Expense"/>
    <s v="Total"/>
    <x v="0"/>
    <x v="140"/>
    <x v="140"/>
    <m/>
    <n v="190900"/>
  </r>
  <r>
    <n v="3068"/>
    <x v="14"/>
    <s v="Expense"/>
    <s v="Line Item"/>
    <x v="0"/>
    <x v="141"/>
    <x v="141"/>
    <m/>
    <n v="9957.3563573651481"/>
  </r>
  <r>
    <n v="3069"/>
    <x v="14"/>
    <s v="Non-Reimbursable"/>
    <s v="Line Item"/>
    <x v="0"/>
    <x v="142"/>
    <x v="142"/>
    <m/>
    <n v="0"/>
  </r>
  <r>
    <n v="3070"/>
    <x v="14"/>
    <s v="Non-Reimbursable"/>
    <s v="Line Item"/>
    <x v="0"/>
    <x v="143"/>
    <x v="143"/>
    <m/>
    <m/>
  </r>
  <r>
    <n v="3071"/>
    <x v="14"/>
    <s v="Non-Reimbursable"/>
    <s v="Line Item"/>
    <x v="0"/>
    <x v="144"/>
    <x v="144"/>
    <m/>
    <m/>
  </r>
  <r>
    <n v="3072"/>
    <x v="14"/>
    <s v="Non-Reimbursable"/>
    <s v="Line Item"/>
    <x v="0"/>
    <x v="145"/>
    <x v="145"/>
    <m/>
    <m/>
  </r>
  <r>
    <n v="3073"/>
    <x v="14"/>
    <s v="Non-Reimbursable"/>
    <s v="Line Item"/>
    <x v="0"/>
    <x v="146"/>
    <x v="146"/>
    <m/>
    <m/>
  </r>
  <r>
    <n v="3074"/>
    <x v="14"/>
    <s v="Non-Reimbursable"/>
    <s v="Line Item"/>
    <x v="0"/>
    <x v="147"/>
    <x v="147"/>
    <m/>
    <m/>
  </r>
  <r>
    <n v="3075"/>
    <x v="14"/>
    <s v="Non-Reimbursable"/>
    <s v="Line Item"/>
    <x v="0"/>
    <x v="148"/>
    <x v="148"/>
    <m/>
    <m/>
  </r>
  <r>
    <n v="3076"/>
    <x v="14"/>
    <s v="Non-Reimbursable"/>
    <s v="Total"/>
    <x v="0"/>
    <x v="149"/>
    <x v="149"/>
    <m/>
    <m/>
  </r>
  <r>
    <n v="3077"/>
    <x v="14"/>
    <s v="Non-Reimbursable"/>
    <s v="Total"/>
    <x v="0"/>
    <x v="150"/>
    <x v="150"/>
    <m/>
    <m/>
  </r>
  <r>
    <n v="3078"/>
    <x v="14"/>
    <s v="Non-Reimbursable"/>
    <s v="Line Item"/>
    <x v="0"/>
    <x v="151"/>
    <x v="151"/>
    <m/>
    <m/>
  </r>
  <r>
    <n v="3079"/>
    <x v="14"/>
    <s v="Non-Reimbursable"/>
    <s v="Line Item"/>
    <x v="0"/>
    <x v="152"/>
    <x v="152"/>
    <m/>
    <m/>
  </r>
  <r>
    <n v="3080"/>
    <x v="14"/>
    <s v="Non-Reimbursable"/>
    <s v="Line Item"/>
    <x v="0"/>
    <x v="153"/>
    <x v="15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PivotTable26"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83:B102" firstHeaderRow="1" firstDataRow="1" firstDataCol="1" rowPageCount="1" colPageCount="1"/>
  <pivotFields count="9">
    <pivotField showAll="0"/>
    <pivotField axis="axisRow" showAll="0">
      <items count="19">
        <item x="0"/>
        <item x="1"/>
        <item x="2"/>
        <item x="17"/>
        <item x="3"/>
        <item x="4"/>
        <item x="15"/>
        <item x="5"/>
        <item x="6"/>
        <item x="7"/>
        <item x="8"/>
        <item x="9"/>
        <item x="10"/>
        <item x="11"/>
        <item x="12"/>
        <item x="13"/>
        <item x="14"/>
        <item x="16"/>
        <item t="default"/>
      </items>
    </pivotField>
    <pivotField showAll="0"/>
    <pivotField showAll="0"/>
    <pivotField showAll="0"/>
    <pivotField axis="axisPage" multipleItemSelectionAllowed="1" showAll="0">
      <items count="155">
        <item h="1" x="101"/>
        <item h="1" x="151"/>
        <item h="1" x="9"/>
        <item h="1" x="62"/>
        <item h="1" x="102"/>
        <item h="1" x="152"/>
        <item x="10"/>
        <item h="1" x="63"/>
        <item h="1" x="103"/>
        <item h="1" x="153"/>
        <item h="1" x="11"/>
        <item h="1" x="64"/>
        <item h="1" x="104"/>
        <item h="1" x="12"/>
        <item h="1" x="65"/>
        <item h="1" x="105"/>
        <item h="1" x="13"/>
        <item h="1" x="66"/>
        <item h="1" x="106"/>
        <item h="1" x="14"/>
        <item h="1" x="67"/>
        <item h="1" x="107"/>
        <item h="1" x="15"/>
        <item h="1" x="68"/>
        <item h="1" x="108"/>
        <item h="1" x="16"/>
        <item h="1" x="69"/>
        <item h="1" x="109"/>
        <item h="1" x="17"/>
        <item h="1" x="70"/>
        <item h="1" x="110"/>
        <item h="1" x="18"/>
        <item h="1" x="71"/>
        <item h="1" x="92"/>
        <item h="1" x="142"/>
        <item h="1" x="0"/>
        <item h="1" x="53"/>
        <item h="1" x="111"/>
        <item h="1" x="19"/>
        <item h="1" x="72"/>
        <item h="1" x="112"/>
        <item h="1" x="20"/>
        <item h="1" x="73"/>
        <item h="1" x="113"/>
        <item h="1" x="21"/>
        <item h="1" x="74"/>
        <item h="1" x="114"/>
        <item h="1" x="22"/>
        <item h="1" x="75"/>
        <item h="1" x="115"/>
        <item h="1" x="23"/>
        <item h="1" x="76"/>
        <item h="1" x="116"/>
        <item h="1" x="24"/>
        <item h="1" x="77"/>
        <item h="1" x="117"/>
        <item h="1" x="25"/>
        <item h="1" x="78"/>
        <item h="1" x="118"/>
        <item h="1" x="26"/>
        <item h="1" x="79"/>
        <item h="1" x="119"/>
        <item h="1" x="27"/>
        <item h="1" x="80"/>
        <item h="1" x="120"/>
        <item h="1" x="28"/>
        <item h="1" x="81"/>
        <item h="1" x="93"/>
        <item h="1" x="143"/>
        <item h="1" x="1"/>
        <item h="1" x="54"/>
        <item h="1" x="121"/>
        <item h="1" x="29"/>
        <item h="1" x="82"/>
        <item h="1" x="122"/>
        <item h="1" x="30"/>
        <item h="1" x="83"/>
        <item h="1" x="123"/>
        <item h="1" x="31"/>
        <item h="1" x="84"/>
        <item h="1" x="124"/>
        <item h="1" x="32"/>
        <item h="1" x="85"/>
        <item h="1" x="125"/>
        <item h="1" x="33"/>
        <item h="1" x="86"/>
        <item h="1" x="126"/>
        <item h="1" x="34"/>
        <item h="1" x="87"/>
        <item h="1" x="127"/>
        <item h="1" x="35"/>
        <item h="1" x="88"/>
        <item h="1" x="36"/>
        <item h="1" x="89"/>
        <item h="1" x="37"/>
        <item h="1" x="90"/>
        <item h="1" x="38"/>
        <item h="1" x="91"/>
        <item h="1" x="94"/>
        <item h="1" x="144"/>
        <item h="1" x="2"/>
        <item h="1" x="55"/>
        <item h="1" x="39"/>
        <item h="1" x="40"/>
        <item h="1" x="128"/>
        <item h="1" x="41"/>
        <item h="1" x="129"/>
        <item h="1" x="42"/>
        <item h="1" x="130"/>
        <item h="1" x="43"/>
        <item h="1" x="44"/>
        <item h="1" x="45"/>
        <item h="1" x="46"/>
        <item h="1" x="131"/>
        <item h="1" x="47"/>
        <item h="1" x="132"/>
        <item h="1" x="48"/>
        <item h="1" x="95"/>
        <item h="1" x="145"/>
        <item h="1" x="3"/>
        <item h="1" x="56"/>
        <item h="1" x="133"/>
        <item h="1" x="49"/>
        <item h="1" x="134"/>
        <item h="1" x="50"/>
        <item h="1" x="135"/>
        <item h="1" x="51"/>
        <item h="1" x="136"/>
        <item h="1" x="52"/>
        <item h="1" x="137"/>
        <item h="1" x="138"/>
        <item h="1" x="139"/>
        <item h="1" x="140"/>
        <item h="1" x="141"/>
        <item h="1" x="96"/>
        <item h="1" x="146"/>
        <item h="1" x="4"/>
        <item h="1" x="57"/>
        <item h="1" x="97"/>
        <item h="1" x="147"/>
        <item h="1" x="5"/>
        <item h="1" x="58"/>
        <item h="1" x="98"/>
        <item h="1" x="148"/>
        <item h="1" x="6"/>
        <item h="1" x="59"/>
        <item h="1" x="99"/>
        <item h="1" x="149"/>
        <item h="1" x="7"/>
        <item h="1" x="60"/>
        <item h="1" x="100"/>
        <item h="1" x="150"/>
        <item h="1" x="8"/>
        <item h="1" x="61"/>
        <item t="default"/>
      </items>
    </pivotField>
    <pivotField showAll="0"/>
    <pivotField showAll="0"/>
    <pivotField dataField="1" showAll="0"/>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pageFields count="1">
    <pageField fld="5" hier="-1"/>
  </pageFields>
  <dataFields count="1">
    <dataField name="Sum of Actual" fld="8" baseField="1" baseItem="0" numFmtId="164"/>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57:C61" firstHeaderRow="0" firstDataRow="1" firstDataCol="1" rowPageCount="1" colPageCount="1"/>
  <pivotFields count="10">
    <pivotField showAll="0"/>
    <pivotField showAll="0"/>
    <pivotField showAll="0"/>
    <pivotField showAll="0"/>
    <pivotField axis="axisPage" multipleItemSelectionAllowed="1" showAll="0">
      <items count="5">
        <item x="3"/>
        <item h="1" x="2"/>
        <item h="1" x="1"/>
        <item h="1" x="0"/>
        <item t="default"/>
      </items>
    </pivotField>
    <pivotField showAll="0"/>
    <pivotField axis="axisRow" showAll="0">
      <items count="155">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t="default"/>
      </items>
    </pivotField>
    <pivotField dataField="1" showAll="0"/>
    <pivotField dataField="1" showAll="0"/>
    <pivotField showAll="0"/>
  </pivotFields>
  <rowFields count="1">
    <field x="6"/>
  </rowFields>
  <rowItems count="4">
    <i>
      <x v="39"/>
    </i>
    <i>
      <x v="77"/>
    </i>
    <i>
      <x v="112"/>
    </i>
    <i t="grand">
      <x/>
    </i>
  </rowItems>
  <colFields count="1">
    <field x="-2"/>
  </colFields>
  <colItems count="2">
    <i>
      <x/>
    </i>
    <i i="1">
      <x v="1"/>
    </i>
  </colItems>
  <pageFields count="1">
    <pageField fld="4" hier="-1"/>
  </pageFields>
  <dataFields count="2">
    <dataField name="Sum of FTE" fld="7" baseField="6" baseItem="39"/>
    <dataField name="Sum of Actual" fld="8" baseField="6" baseItem="3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2:C53" firstHeaderRow="0" firstDataRow="1" firstDataCol="1" rowPageCount="1" colPageCount="1"/>
  <pivotFields count="10">
    <pivotField showAll="0"/>
    <pivotField showAll="0"/>
    <pivotField showAll="0"/>
    <pivotField showAll="0"/>
    <pivotField axis="axisPage" multipleItemSelectionAllowed="1" showAll="0">
      <items count="5">
        <item h="1" x="3"/>
        <item x="2"/>
        <item h="1" x="1"/>
        <item h="1" x="0"/>
        <item t="default"/>
      </items>
    </pivotField>
    <pivotField showAll="0"/>
    <pivotField axis="axisRow" showAll="0">
      <items count="155">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t="default"/>
      </items>
    </pivotField>
    <pivotField dataField="1" showAll="0"/>
    <pivotField dataField="1" showAll="0"/>
    <pivotField showAll="0"/>
  </pivotFields>
  <rowFields count="1">
    <field x="6"/>
  </rowFields>
  <rowItems count="31">
    <i>
      <x v="8"/>
    </i>
    <i>
      <x v="9"/>
    </i>
    <i>
      <x v="10"/>
    </i>
    <i>
      <x v="11"/>
    </i>
    <i>
      <x v="18"/>
    </i>
    <i>
      <x v="22"/>
    </i>
    <i>
      <x v="23"/>
    </i>
    <i>
      <x v="24"/>
    </i>
    <i>
      <x v="25"/>
    </i>
    <i>
      <x v="26"/>
    </i>
    <i>
      <x v="37"/>
    </i>
    <i>
      <x v="40"/>
    </i>
    <i>
      <x v="41"/>
    </i>
    <i>
      <x v="42"/>
    </i>
    <i>
      <x v="43"/>
    </i>
    <i>
      <x v="70"/>
    </i>
    <i>
      <x v="72"/>
    </i>
    <i>
      <x v="87"/>
    </i>
    <i>
      <x v="91"/>
    </i>
    <i>
      <x v="103"/>
    </i>
    <i>
      <x v="104"/>
    </i>
    <i>
      <x v="105"/>
    </i>
    <i>
      <x v="106"/>
    </i>
    <i>
      <x v="118"/>
    </i>
    <i>
      <x v="119"/>
    </i>
    <i>
      <x v="123"/>
    </i>
    <i>
      <x v="124"/>
    </i>
    <i>
      <x v="125"/>
    </i>
    <i>
      <x v="126"/>
    </i>
    <i>
      <x v="131"/>
    </i>
    <i t="grand">
      <x/>
    </i>
  </rowItems>
  <colFields count="1">
    <field x="-2"/>
  </colFields>
  <colItems count="2">
    <i>
      <x/>
    </i>
    <i i="1">
      <x v="1"/>
    </i>
  </colItems>
  <pageFields count="1">
    <pageField fld="4" hier="-1"/>
  </pageFields>
  <dataFields count="2">
    <dataField name="Sum of FTE" fld="7" baseField="6" baseItem="10"/>
    <dataField name="Sum of Actual" fld="8"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3:C18" firstHeaderRow="0" firstDataRow="1" firstDataCol="1" rowPageCount="1" colPageCount="1"/>
  <pivotFields count="9">
    <pivotField showAll="0"/>
    <pivotField showAll="0"/>
    <pivotField showAll="0"/>
    <pivotField showAll="0"/>
    <pivotField axis="axisPage" multipleItemSelectionAllowed="1" showAll="0">
      <items count="5">
        <item h="1" x="3"/>
        <item h="1" x="2"/>
        <item x="1"/>
        <item h="1" x="0"/>
        <item t="default"/>
      </items>
    </pivotField>
    <pivotField showAll="0"/>
    <pivotField axis="axisRow" showAll="0">
      <items count="155">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t="default"/>
      </items>
    </pivotField>
    <pivotField dataField="1" showAll="0"/>
    <pivotField dataField="1" showAll="0"/>
  </pivotFields>
  <rowFields count="1">
    <field x="6"/>
  </rowFields>
  <rowItems count="5">
    <i>
      <x v="6"/>
    </i>
    <i>
      <x v="113"/>
    </i>
    <i>
      <x v="114"/>
    </i>
    <i>
      <x v="130"/>
    </i>
    <i t="grand">
      <x/>
    </i>
  </rowItems>
  <colFields count="1">
    <field x="-2"/>
  </colFields>
  <colItems count="2">
    <i>
      <x/>
    </i>
    <i i="1">
      <x v="1"/>
    </i>
  </colItems>
  <pageFields count="1">
    <pageField fld="4" hier="-1"/>
  </pageFields>
  <dataFields count="2">
    <dataField name="Sum of FTE" fld="7" baseField="6" baseItem="6"/>
    <dataField name="Sum of Actual" fld="8" baseField="6" baseItem="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85:I102" firstHeaderRow="1" firstDataRow="2" firstDataCol="1"/>
  <pivotFields count="10">
    <pivotField showAll="0"/>
    <pivotField axis="axisRow" showAll="0">
      <items count="16">
        <item x="1"/>
        <item x="2"/>
        <item x="3"/>
        <item x="4"/>
        <item x="5"/>
        <item x="6"/>
        <item x="7"/>
        <item x="0"/>
        <item x="10"/>
        <item x="8"/>
        <item x="9"/>
        <item x="11"/>
        <item x="12"/>
        <item x="13"/>
        <item x="14"/>
        <item t="default"/>
      </items>
    </pivotField>
    <pivotField showAll="0"/>
    <pivotField showAll="0"/>
    <pivotField showAll="0"/>
    <pivotField axis="axisCol" showAll="0">
      <items count="155">
        <item h="1" x="101"/>
        <item h="1" x="151"/>
        <item h="1" x="9"/>
        <item h="1" x="62"/>
        <item h="1" x="102"/>
        <item h="1" x="152"/>
        <item h="1" x="10"/>
        <item h="1" x="63"/>
        <item h="1" x="103"/>
        <item h="1" x="153"/>
        <item h="1" x="11"/>
        <item h="1" x="64"/>
        <item x="104"/>
        <item h="1" x="12"/>
        <item h="1" x="65"/>
        <item h="1" x="105"/>
        <item h="1" x="13"/>
        <item h="1" x="66"/>
        <item h="1" x="106"/>
        <item h="1" x="14"/>
        <item h="1" x="67"/>
        <item h="1" x="107"/>
        <item h="1" x="15"/>
        <item h="1" x="68"/>
        <item x="108"/>
        <item h="1" x="16"/>
        <item h="1" x="69"/>
        <item h="1" x="109"/>
        <item h="1" x="17"/>
        <item h="1" x="70"/>
        <item h="1" x="110"/>
        <item h="1" x="18"/>
        <item h="1" x="71"/>
        <item h="1" x="92"/>
        <item h="1" x="142"/>
        <item h="1" x="0"/>
        <item h="1" x="53"/>
        <item h="1" x="111"/>
        <item h="1" x="19"/>
        <item h="1" x="72"/>
        <item h="1" x="112"/>
        <item h="1" x="20"/>
        <item h="1" x="73"/>
        <item x="113"/>
        <item h="1" x="21"/>
        <item h="1" x="74"/>
        <item x="114"/>
        <item h="1" x="22"/>
        <item h="1" x="75"/>
        <item h="1" x="115"/>
        <item h="1" x="23"/>
        <item h="1" x="76"/>
        <item x="116"/>
        <item h="1" x="24"/>
        <item h="1" x="77"/>
        <item h="1" x="117"/>
        <item h="1" x="25"/>
        <item h="1" x="78"/>
        <item h="1" x="118"/>
        <item h="1" x="26"/>
        <item h="1" x="79"/>
        <item h="1" x="119"/>
        <item h="1" x="27"/>
        <item h="1" x="80"/>
        <item x="120"/>
        <item h="1" x="28"/>
        <item h="1" x="81"/>
        <item h="1" x="93"/>
        <item h="1" x="143"/>
        <item h="1" x="1"/>
        <item h="1" x="54"/>
        <item h="1" x="121"/>
        <item h="1" x="29"/>
        <item h="1" x="82"/>
        <item h="1" x="122"/>
        <item h="1" x="30"/>
        <item h="1" x="83"/>
        <item h="1" x="123"/>
        <item h="1" x="31"/>
        <item h="1" x="84"/>
        <item x="124"/>
        <item h="1" x="32"/>
        <item h="1" x="85"/>
        <item h="1" x="125"/>
        <item h="1" x="33"/>
        <item h="1" x="86"/>
        <item h="1" x="126"/>
        <item h="1" x="34"/>
        <item h="1" x="87"/>
        <item h="1" x="127"/>
        <item h="1" x="35"/>
        <item h="1" x="88"/>
        <item h="1" x="36"/>
        <item h="1" x="89"/>
        <item h="1" x="37"/>
        <item h="1" x="90"/>
        <item h="1" x="38"/>
        <item h="1" x="91"/>
        <item h="1" x="94"/>
        <item h="1" x="144"/>
        <item h="1" x="2"/>
        <item h="1" x="55"/>
        <item h="1" x="39"/>
        <item h="1" x="40"/>
        <item h="1" x="128"/>
        <item h="1" x="41"/>
        <item h="1" x="129"/>
        <item h="1" x="42"/>
        <item h="1" x="130"/>
        <item h="1" x="43"/>
        <item h="1" x="44"/>
        <item h="1" x="45"/>
        <item h="1" x="46"/>
        <item h="1" x="131"/>
        <item h="1" x="47"/>
        <item h="1" x="132"/>
        <item h="1" x="48"/>
        <item h="1" x="95"/>
        <item h="1" x="145"/>
        <item h="1" x="3"/>
        <item h="1" x="56"/>
        <item h="1" x="133"/>
        <item h="1" x="49"/>
        <item h="1" x="134"/>
        <item h="1" x="50"/>
        <item h="1" x="135"/>
        <item h="1" x="51"/>
        <item h="1" x="136"/>
        <item h="1" x="52"/>
        <item h="1" x="137"/>
        <item h="1" x="138"/>
        <item h="1" x="139"/>
        <item h="1" x="140"/>
        <item h="1" x="141"/>
        <item h="1" x="96"/>
        <item h="1" x="146"/>
        <item h="1" x="4"/>
        <item h="1" x="57"/>
        <item h="1" x="97"/>
        <item h="1" x="147"/>
        <item h="1" x="5"/>
        <item h="1" x="58"/>
        <item h="1" x="98"/>
        <item h="1" x="148"/>
        <item h="1" x="6"/>
        <item h="1" x="59"/>
        <item h="1" x="99"/>
        <item h="1" x="149"/>
        <item h="1" x="7"/>
        <item h="1" x="60"/>
        <item h="1" x="100"/>
        <item h="1" x="150"/>
        <item h="1" x="8"/>
        <item h="1" x="61"/>
        <item t="default"/>
      </items>
    </pivotField>
    <pivotField showAll="0"/>
    <pivotField showAll="0"/>
    <pivotField dataField="1" showAll="0"/>
    <pivotField showAll="0"/>
  </pivotFields>
  <rowFields count="1">
    <field x="1"/>
  </rowFields>
  <rowItems count="16">
    <i>
      <x/>
    </i>
    <i>
      <x v="1"/>
    </i>
    <i>
      <x v="2"/>
    </i>
    <i>
      <x v="3"/>
    </i>
    <i>
      <x v="4"/>
    </i>
    <i>
      <x v="5"/>
    </i>
    <i>
      <x v="6"/>
    </i>
    <i>
      <x v="7"/>
    </i>
    <i>
      <x v="8"/>
    </i>
    <i>
      <x v="9"/>
    </i>
    <i>
      <x v="10"/>
    </i>
    <i>
      <x v="11"/>
    </i>
    <i>
      <x v="12"/>
    </i>
    <i>
      <x v="13"/>
    </i>
    <i>
      <x v="14"/>
    </i>
    <i t="grand">
      <x/>
    </i>
  </rowItems>
  <colFields count="1">
    <field x="5"/>
  </colFields>
  <colItems count="8">
    <i>
      <x v="12"/>
    </i>
    <i>
      <x v="24"/>
    </i>
    <i>
      <x v="43"/>
    </i>
    <i>
      <x v="46"/>
    </i>
    <i>
      <x v="52"/>
    </i>
    <i>
      <x v="64"/>
    </i>
    <i>
      <x v="80"/>
    </i>
    <i t="grand">
      <x/>
    </i>
  </colItems>
  <dataFields count="1">
    <dataField name="Sum of Actual" fld="8"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A52:L72" firstHeaderRow="1" firstDataRow="2" firstDataCol="1"/>
  <pivotFields count="10">
    <pivotField compact="0" outline="0" showAll="0"/>
    <pivotField axis="axisRow" compact="0" outline="0" showAll="0">
      <items count="19">
        <item x="0"/>
        <item x="1"/>
        <item x="2"/>
        <item x="3"/>
        <item x="4"/>
        <item x="5"/>
        <item x="6"/>
        <item x="7"/>
        <item x="8"/>
        <item x="9"/>
        <item x="10"/>
        <item x="11"/>
        <item x="12"/>
        <item x="13"/>
        <item x="14"/>
        <item x="15"/>
        <item x="17"/>
        <item x="16"/>
        <item t="default"/>
      </items>
    </pivotField>
    <pivotField compact="0" outline="0" showAll="0"/>
    <pivotField compact="0" outline="0" showAll="0"/>
    <pivotField compact="0" outline="0" showAll="0" defaultSubtotal="0"/>
    <pivotField compact="0" outline="0" multipleItemSelectionAllowed="1" showAll="0"/>
    <pivotField axis="axisCol" compact="0" outline="0" multipleItemSelectionAllowed="1" showAll="0">
      <items count="155">
        <item h="1" x="102"/>
        <item h="1" x="95"/>
        <item h="1" x="135"/>
        <item h="1" x="96"/>
        <item h="1" x="48"/>
        <item h="1" x="138"/>
        <item h="1" x="55"/>
        <item h="1" x="152"/>
        <item h="1" x="81"/>
        <item h="1" x="82"/>
        <item h="1" x="79"/>
        <item h="1" x="78"/>
        <item h="1" x="93"/>
        <item h="1" x="94"/>
        <item h="1" x="120"/>
        <item h="1" x="37"/>
        <item h="1" x="116"/>
        <item x="111"/>
        <item h="1" x="74"/>
        <item h="1" x="44"/>
        <item h="1" x="98"/>
        <item h="1" x="0"/>
        <item h="1" x="80"/>
        <item h="1" x="72"/>
        <item h="1" x="69"/>
        <item h="1" x="70"/>
        <item h="1" x="71"/>
        <item h="1" x="21"/>
        <item h="1" x="22"/>
        <item h="1" x="7"/>
        <item h="1" x="9"/>
        <item h="1" x="11"/>
        <item h="1" x="12"/>
        <item h="1" x="10"/>
        <item h="1" x="8"/>
        <item h="1" x="19"/>
        <item h="1" x="20"/>
        <item h="1" x="66"/>
        <item h="1" x="146"/>
        <item h="1" x="89"/>
        <item h="1" x="86"/>
        <item h="1" x="85"/>
        <item h="1" x="84"/>
        <item h="1" x="83"/>
        <item x="109"/>
        <item h="1" x="90"/>
        <item x="122"/>
        <item h="1" x="148"/>
        <item h="1" x="142"/>
        <item h="1" x="32"/>
        <item h="1" x="143"/>
        <item h="1" x="147"/>
        <item h="1" x="144"/>
        <item h="1" x="137"/>
        <item h="1" x="145"/>
        <item h="1" x="26"/>
        <item h="1" x="151"/>
        <item h="1" x="25"/>
        <item h="1" x="153"/>
        <item h="1" x="105"/>
        <item h="1" x="104"/>
        <item h="1" x="107"/>
        <item h="1" x="106"/>
        <item h="1" x="43"/>
        <item h="1" x="101"/>
        <item h="1" x="1"/>
        <item h="1" x="13"/>
        <item h="1" x="14"/>
        <item h="1" x="119"/>
        <item h="1" x="46"/>
        <item h="1" x="61"/>
        <item h="1" x="129"/>
        <item h="1" x="77"/>
        <item h="1" x="16"/>
        <item h="1" x="15"/>
        <item h="1" x="18"/>
        <item h="1" x="17"/>
        <item h="1" x="88"/>
        <item h="1" x="4"/>
        <item h="1" x="29"/>
        <item h="1" x="36"/>
        <item h="1" x="30"/>
        <item h="1" x="38"/>
        <item x="115"/>
        <item h="1" x="33"/>
        <item h="1" x="34"/>
        <item h="1" x="35"/>
        <item h="1" x="59"/>
        <item h="1" x="125"/>
        <item h="1" x="45"/>
        <item h="1" x="31"/>
        <item h="1" x="63"/>
        <item h="1" x="130"/>
        <item h="1" x="141"/>
        <item h="1" x="123"/>
        <item x="126"/>
        <item h="1" x="5"/>
        <item h="1" x="28"/>
        <item h="1" x="128"/>
        <item h="1" x="39"/>
        <item h="1" x="47"/>
        <item h="1" x="23"/>
        <item h="1" x="100"/>
        <item h="1" x="62"/>
        <item h="1" x="64"/>
        <item h="1" x="57"/>
        <item h="1" x="58"/>
        <item h="1" x="27"/>
        <item h="1" x="41"/>
        <item h="1" x="40"/>
        <item h="1" x="2"/>
        <item h="1" x="132"/>
        <item h="1" x="87"/>
        <item h="1" x="53"/>
        <item h="1" x="54"/>
        <item h="1" x="124"/>
        <item h="1" x="131"/>
        <item x="121"/>
        <item h="1" x="73"/>
        <item h="1" x="60"/>
        <item h="1" x="50"/>
        <item h="1" x="49"/>
        <item h="1" x="51"/>
        <item h="1" x="76"/>
        <item h="1" x="75"/>
        <item h="1" x="67"/>
        <item h="1" x="65"/>
        <item h="1" x="114"/>
        <item h="1" x="113"/>
        <item x="112"/>
        <item h="1" x="56"/>
        <item h="1" x="68"/>
        <item x="110"/>
        <item h="1" x="97"/>
        <item h="1" x="42"/>
        <item h="1" x="3"/>
        <item h="1" x="134"/>
        <item h="1" x="150"/>
        <item h="1" x="149"/>
        <item h="1" x="91"/>
        <item h="1" x="92"/>
        <item h="1" x="103"/>
        <item h="1" x="139"/>
        <item h="1" x="99"/>
        <item h="1" x="6"/>
        <item h="1" x="108"/>
        <item h="1" x="136"/>
        <item h="1" x="140"/>
        <item h="1" x="52"/>
        <item x="118"/>
        <item x="117"/>
        <item h="1" x="24"/>
        <item h="1" x="133"/>
        <item x="127"/>
        <item t="default"/>
      </items>
    </pivotField>
    <pivotField compact="0" outline="0" showAll="0"/>
    <pivotField dataField="1" compact="0" outline="0" showAll="0"/>
    <pivotField compact="0" outline="0" showAll="0" defaultSubtota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6"/>
  </colFields>
  <colItems count="11">
    <i>
      <x v="17"/>
    </i>
    <i>
      <x v="44"/>
    </i>
    <i>
      <x v="46"/>
    </i>
    <i>
      <x v="83"/>
    </i>
    <i>
      <x v="95"/>
    </i>
    <i>
      <x v="117"/>
    </i>
    <i>
      <x v="129"/>
    </i>
    <i>
      <x v="132"/>
    </i>
    <i>
      <x v="149"/>
    </i>
    <i>
      <x v="150"/>
    </i>
    <i>
      <x v="153"/>
    </i>
  </colItems>
  <dataFields count="1">
    <dataField name="Sum of Actual" fld="8" baseField="1" baseItem="0" numFmtId="44"/>
  </dataFields>
  <formats count="8">
    <format dxfId="10">
      <pivotArea outline="0" collapsedLevelsAreSubtotals="1" fieldPosition="0"/>
    </format>
    <format dxfId="9">
      <pivotArea outline="0" collapsedLevelsAreSubtotals="1" fieldPosition="0"/>
    </format>
    <format dxfId="8">
      <pivotArea outline="0" collapsedLevelsAreSubtotals="1" fieldPosition="0"/>
    </format>
    <format dxfId="7">
      <pivotArea outline="0" collapsedLevelsAreSubtotals="1" fieldPosition="0">
        <references count="1">
          <reference field="4294967294" count="1" selected="0">
            <x v="0"/>
          </reference>
        </references>
      </pivotArea>
    </format>
    <format dxfId="6">
      <pivotArea outline="0" collapsedLevelsAreSubtotals="1" fieldPosition="0">
        <references count="2">
          <reference field="1" count="1" selected="0">
            <x v="11"/>
          </reference>
          <reference field="6" count="1" selected="0">
            <x v="46"/>
          </reference>
        </references>
      </pivotArea>
    </format>
    <format dxfId="5">
      <pivotArea outline="0" collapsedLevelsAreSubtotals="1" fieldPosition="0">
        <references count="2">
          <reference field="1" count="1" selected="0">
            <x v="11"/>
          </reference>
          <reference field="6" count="1" selected="0">
            <x v="95"/>
          </reference>
        </references>
      </pivotArea>
    </format>
    <format dxfId="4">
      <pivotArea outline="0" collapsedLevelsAreSubtotals="1" fieldPosition="0">
        <references count="2">
          <reference field="1" count="2" selected="0">
            <x v="11"/>
            <x v="12"/>
          </reference>
          <reference field="6" count="1" selected="0">
            <x v="129"/>
          </reference>
        </references>
      </pivotArea>
    </format>
    <format dxfId="3">
      <pivotArea outline="0" collapsedLevelsAreSubtotals="1" fieldPosition="0">
        <references count="2">
          <reference field="1" count="1" selected="0">
            <x v="11"/>
          </reference>
          <reference field="6" count="1" selected="0">
            <x v="15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 ">
  <location ref="A19:M39" firstHeaderRow="1" firstDataRow="2" firstDataCol="1"/>
  <pivotFields count="8">
    <pivotField axis="axisRow" showAll="0">
      <items count="19">
        <item x="0"/>
        <item x="1"/>
        <item x="2"/>
        <item x="3"/>
        <item x="4"/>
        <item x="5"/>
        <item x="6"/>
        <item x="7"/>
        <item x="8"/>
        <item x="9"/>
        <item x="10"/>
        <item x="11"/>
        <item x="12"/>
        <item x="13"/>
        <item x="14"/>
        <item x="15"/>
        <item x="16"/>
        <item x="17"/>
        <item t="default"/>
      </items>
    </pivotField>
    <pivotField showAll="0"/>
    <pivotField showAll="0"/>
    <pivotField showAll="0"/>
    <pivotField axis="axisCol" multipleItemSelectionAllowed="1" showAll="0">
      <items count="155">
        <item h="1" x="101"/>
        <item h="1" x="151"/>
        <item h="1" x="9"/>
        <item h="1" x="62"/>
        <item h="1" x="102"/>
        <item h="1" x="152"/>
        <item h="1" x="10"/>
        <item h="1" x="63"/>
        <item h="1" x="103"/>
        <item h="1" x="153"/>
        <item h="1" x="11"/>
        <item h="1" x="64"/>
        <item x="104"/>
        <item h="1" x="12"/>
        <item h="1" x="65"/>
        <item h="1" x="105"/>
        <item h="1" x="13"/>
        <item h="1" x="66"/>
        <item h="1" x="106"/>
        <item h="1" x="14"/>
        <item h="1" x="67"/>
        <item h="1" x="107"/>
        <item h="1" x="15"/>
        <item h="1" x="68"/>
        <item x="108"/>
        <item h="1" x="16"/>
        <item h="1" x="69"/>
        <item h="1" x="109"/>
        <item h="1" x="17"/>
        <item h="1" x="70"/>
        <item h="1" x="110"/>
        <item h="1" x="18"/>
        <item h="1" x="71"/>
        <item h="1" x="92"/>
        <item h="1" x="142"/>
        <item h="1" x="0"/>
        <item h="1" x="53"/>
        <item h="1" x="111"/>
        <item h="1" x="19"/>
        <item h="1" x="72"/>
        <item x="112"/>
        <item h="1" x="20"/>
        <item h="1" x="73"/>
        <item x="113"/>
        <item h="1" x="21"/>
        <item h="1" x="74"/>
        <item x="114"/>
        <item h="1" x="22"/>
        <item h="1" x="75"/>
        <item x="115"/>
        <item h="1" x="23"/>
        <item h="1" x="76"/>
        <item x="116"/>
        <item h="1" x="24"/>
        <item h="1" x="77"/>
        <item h="1" x="117"/>
        <item h="1" x="25"/>
        <item h="1" x="78"/>
        <item h="1" x="118"/>
        <item h="1" x="26"/>
        <item h="1" x="79"/>
        <item h="1" x="119"/>
        <item h="1" x="27"/>
        <item h="1" x="80"/>
        <item x="120"/>
        <item h="1" x="28"/>
        <item h="1" x="81"/>
        <item h="1" x="93"/>
        <item h="1" x="143"/>
        <item h="1" x="1"/>
        <item h="1" x="54"/>
        <item h="1" x="121"/>
        <item h="1" x="29"/>
        <item h="1" x="82"/>
        <item h="1" x="122"/>
        <item h="1" x="30"/>
        <item h="1" x="83"/>
        <item h="1" x="123"/>
        <item h="1" x="31"/>
        <item h="1" x="84"/>
        <item x="124"/>
        <item h="1" x="32"/>
        <item h="1" x="85"/>
        <item h="1" x="125"/>
        <item h="1" x="33"/>
        <item h="1" x="86"/>
        <item h="1" x="126"/>
        <item h="1" x="34"/>
        <item h="1" x="87"/>
        <item h="1" x="127"/>
        <item h="1" x="35"/>
        <item h="1" x="88"/>
        <item h="1" x="36"/>
        <item h="1" x="89"/>
        <item h="1" x="37"/>
        <item h="1" x="90"/>
        <item h="1" x="38"/>
        <item h="1" x="91"/>
        <item h="1" x="94"/>
        <item h="1" x="144"/>
        <item h="1" x="2"/>
        <item h="1" x="55"/>
        <item h="1" x="39"/>
        <item h="1" x="40"/>
        <item h="1" x="128"/>
        <item h="1" x="41"/>
        <item h="1" x="129"/>
        <item h="1" x="42"/>
        <item h="1" x="130"/>
        <item h="1" x="43"/>
        <item h="1" x="44"/>
        <item h="1" x="45"/>
        <item h="1" x="46"/>
        <item x="131"/>
        <item h="1" x="47"/>
        <item x="132"/>
        <item h="1" x="48"/>
        <item h="1" x="95"/>
        <item h="1" x="145"/>
        <item h="1" x="3"/>
        <item h="1" x="56"/>
        <item h="1" x="133"/>
        <item h="1" x="49"/>
        <item h="1" x="134"/>
        <item h="1" x="50"/>
        <item h="1" x="135"/>
        <item h="1" x="51"/>
        <item h="1" x="136"/>
        <item h="1" x="52"/>
        <item h="1" x="137"/>
        <item h="1" x="138"/>
        <item h="1" x="139"/>
        <item h="1" x="140"/>
        <item h="1" x="141"/>
        <item h="1" x="96"/>
        <item h="1" x="146"/>
        <item h="1" x="4"/>
        <item h="1" x="57"/>
        <item h="1" x="97"/>
        <item h="1" x="147"/>
        <item h="1" x="5"/>
        <item h="1" x="58"/>
        <item h="1" x="98"/>
        <item h="1" x="148"/>
        <item h="1" x="6"/>
        <item h="1" x="59"/>
        <item h="1" x="99"/>
        <item h="1" x="149"/>
        <item h="1" x="7"/>
        <item h="1" x="60"/>
        <item h="1" x="100"/>
        <item h="1" x="150"/>
        <item h="1" x="8"/>
        <item h="1" x="61"/>
        <item t="default"/>
      </items>
    </pivotField>
    <pivotField showAll="0"/>
    <pivotField showAll="0"/>
    <pivotField dataField="1"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4"/>
  </colFields>
  <colItems count="12">
    <i>
      <x v="12"/>
    </i>
    <i>
      <x v="24"/>
    </i>
    <i>
      <x v="40"/>
    </i>
    <i>
      <x v="43"/>
    </i>
    <i>
      <x v="46"/>
    </i>
    <i>
      <x v="49"/>
    </i>
    <i>
      <x v="52"/>
    </i>
    <i>
      <x v="64"/>
    </i>
    <i>
      <x v="80"/>
    </i>
    <i>
      <x v="113"/>
    </i>
    <i>
      <x v="115"/>
    </i>
    <i t="grand">
      <x/>
    </i>
  </colItems>
  <dataFields count="1">
    <dataField name="Sum of Actual" fld="7" baseField="1" baseItem="0" numFmtId="164"/>
  </dataFields>
  <formats count="3">
    <format dxfId="2">
      <pivotArea outline="0" collapsedLevelsAreSubtotals="1" fieldPosition="0"/>
    </format>
    <format dxfId="1">
      <pivotArea dataOnly="0" labelOnly="1" fieldPosition="0">
        <references count="1">
          <reference field="4"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8:B35" firstHeaderRow="1" firstDataRow="1" firstDataCol="1" rowPageCount="1" colPageCount="1"/>
  <pivotFields count="9">
    <pivotField showAll="0"/>
    <pivotField showAll="0"/>
    <pivotField showAll="0"/>
    <pivotField showAll="0"/>
    <pivotField showAll="0" defaultSubtotal="0"/>
    <pivotField axis="axisPage" multipleItemSelectionAllowed="1" showAll="0">
      <items count="155">
        <item x="101"/>
        <item h="1" x="151"/>
        <item h="1" x="9"/>
        <item h="1" x="62"/>
        <item h="1" x="102"/>
        <item h="1" x="152"/>
        <item h="1" x="10"/>
        <item h="1" x="63"/>
        <item h="1" x="103"/>
        <item h="1" x="153"/>
        <item h="1" x="11"/>
        <item h="1" x="64"/>
        <item h="1" x="104"/>
        <item h="1" x="12"/>
        <item h="1" x="65"/>
        <item h="1" x="105"/>
        <item h="1" x="13"/>
        <item h="1" x="66"/>
        <item h="1" x="106"/>
        <item h="1" x="14"/>
        <item h="1" x="67"/>
        <item h="1" x="107"/>
        <item h="1" x="15"/>
        <item h="1" x="68"/>
        <item x="108"/>
        <item h="1" x="16"/>
        <item h="1" x="69"/>
        <item h="1" x="109"/>
        <item h="1" x="17"/>
        <item h="1" x="70"/>
        <item h="1" x="110"/>
        <item h="1" x="18"/>
        <item h="1" x="71"/>
        <item x="92"/>
        <item h="1" x="142"/>
        <item h="1" x="0"/>
        <item h="1" x="53"/>
        <item h="1" x="111"/>
        <item h="1" x="19"/>
        <item h="1" x="72"/>
        <item h="1" x="112"/>
        <item h="1" x="20"/>
        <item h="1" x="73"/>
        <item h="1" x="113"/>
        <item h="1" x="21"/>
        <item h="1" x="74"/>
        <item h="1" x="114"/>
        <item h="1" x="22"/>
        <item h="1" x="75"/>
        <item h="1" x="115"/>
        <item h="1" x="23"/>
        <item h="1" x="76"/>
        <item h="1" x="116"/>
        <item h="1" x="24"/>
        <item h="1" x="77"/>
        <item h="1" x="117"/>
        <item h="1" x="25"/>
        <item h="1" x="78"/>
        <item h="1" x="118"/>
        <item h="1" x="26"/>
        <item h="1" x="79"/>
        <item h="1" x="119"/>
        <item h="1" x="27"/>
        <item h="1" x="80"/>
        <item h="1" x="120"/>
        <item h="1" x="28"/>
        <item h="1" x="81"/>
        <item h="1" x="93"/>
        <item h="1" x="143"/>
        <item h="1" x="1"/>
        <item h="1" x="54"/>
        <item h="1" x="121"/>
        <item h="1" x="29"/>
        <item h="1" x="82"/>
        <item h="1" x="122"/>
        <item h="1" x="30"/>
        <item h="1" x="83"/>
        <item h="1" x="123"/>
        <item h="1" x="31"/>
        <item h="1" x="84"/>
        <item h="1" x="124"/>
        <item h="1" x="32"/>
        <item h="1" x="85"/>
        <item h="1" x="125"/>
        <item h="1" x="33"/>
        <item h="1" x="86"/>
        <item h="1" x="126"/>
        <item h="1" x="34"/>
        <item h="1" x="87"/>
        <item x="127"/>
        <item h="1" x="35"/>
        <item h="1" x="88"/>
        <item h="1" x="36"/>
        <item h="1" x="89"/>
        <item h="1" x="37"/>
        <item h="1" x="90"/>
        <item h="1" x="38"/>
        <item h="1" x="91"/>
        <item h="1" x="94"/>
        <item h="1" x="144"/>
        <item h="1" x="2"/>
        <item h="1" x="55"/>
        <item h="1" x="39"/>
        <item h="1" x="40"/>
        <item h="1" x="128"/>
        <item h="1" x="41"/>
        <item h="1" x="129"/>
        <item h="1" x="42"/>
        <item h="1" x="130"/>
        <item h="1" x="43"/>
        <item h="1" x="44"/>
        <item h="1" x="45"/>
        <item h="1" x="46"/>
        <item h="1" x="131"/>
        <item h="1" x="47"/>
        <item h="1" x="132"/>
        <item h="1" x="48"/>
        <item h="1" x="95"/>
        <item h="1" x="145"/>
        <item h="1" x="3"/>
        <item h="1" x="56"/>
        <item h="1" x="133"/>
        <item h="1" x="49"/>
        <item h="1" x="134"/>
        <item h="1" x="50"/>
        <item x="135"/>
        <item h="1" x="51"/>
        <item h="1" x="136"/>
        <item h="1" x="52"/>
        <item h="1" x="137"/>
        <item h="1" x="138"/>
        <item h="1" x="139"/>
        <item h="1" x="140"/>
        <item h="1" x="141"/>
        <item h="1" x="96"/>
        <item h="1" x="146"/>
        <item h="1" x="4"/>
        <item h="1" x="57"/>
        <item h="1" x="97"/>
        <item h="1" x="147"/>
        <item h="1" x="5"/>
        <item h="1" x="58"/>
        <item h="1" x="98"/>
        <item h="1" x="148"/>
        <item h="1" x="6"/>
        <item h="1" x="59"/>
        <item h="1" x="99"/>
        <item h="1" x="149"/>
        <item h="1" x="7"/>
        <item h="1" x="60"/>
        <item x="100"/>
        <item h="1" x="150"/>
        <item h="1" x="8"/>
        <item h="1" x="61"/>
        <item t="default"/>
      </items>
    </pivotField>
    <pivotField axis="axisRow" showAll="0">
      <items count="155">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t="default"/>
      </items>
    </pivotField>
    <pivotField showAll="0"/>
    <pivotField dataField="1" showAll="0"/>
  </pivotFields>
  <rowFields count="1">
    <field x="6"/>
  </rowFields>
  <rowItems count="7">
    <i>
      <x v="2"/>
    </i>
    <i>
      <x v="64"/>
    </i>
    <i>
      <x v="102"/>
    </i>
    <i>
      <x v="140"/>
    </i>
    <i>
      <x v="145"/>
    </i>
    <i>
      <x v="146"/>
    </i>
    <i t="grand">
      <x/>
    </i>
  </rowItems>
  <colItems count="1">
    <i/>
  </colItems>
  <pageFields count="1">
    <pageField fld="5" hier="-1"/>
  </pageFields>
  <dataFields count="1">
    <dataField name="Sum of Actual" fld="8" baseField="6" baseItem="0" numFmtId="164"/>
  </dataFields>
  <formats count="3">
    <format dxfId="16">
      <pivotArea collapsedLevelsAreSubtotals="1" fieldPosition="0">
        <references count="1">
          <reference field="6" count="6">
            <x v="2"/>
            <x v="64"/>
            <x v="102"/>
            <x v="140"/>
            <x v="145"/>
            <x v="146"/>
          </reference>
        </references>
      </pivotArea>
    </format>
    <format dxfId="15">
      <pivotArea grandRow="1" outline="0" collapsedLevelsAreSubtotals="1" fieldPosition="0"/>
    </format>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8"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54:C66" firstHeaderRow="0" firstDataRow="1" firstDataCol="1" rowPageCount="2" colPageCount="1"/>
  <pivotFields count="9">
    <pivotField showAll="0"/>
    <pivotField showAll="0"/>
    <pivotField showAll="0"/>
    <pivotField showAll="0"/>
    <pivotField axis="axisPage" multipleItemSelectionAllowed="1" showAll="0">
      <items count="6">
        <item h="1" x="3"/>
        <item x="2"/>
        <item h="1" x="1"/>
        <item h="1" x="0"/>
        <item h="1" x="4"/>
        <item t="default"/>
      </items>
    </pivotField>
    <pivotField axis="axisPage" multipleItemSelectionAllowed="1" showAll="0">
      <items count="156">
        <item h="1" x="101"/>
        <item h="1" x="151"/>
        <item h="1" x="9"/>
        <item h="1" x="62"/>
        <item h="1" x="102"/>
        <item h="1" x="152"/>
        <item h="1" x="10"/>
        <item h="1" x="63"/>
        <item h="1" x="103"/>
        <item h="1" x="153"/>
        <item h="1" x="11"/>
        <item h="1" x="64"/>
        <item h="1" x="104"/>
        <item h="1" x="12"/>
        <item h="1" x="65"/>
        <item h="1" x="105"/>
        <item h="1" x="13"/>
        <item h="1" x="66"/>
        <item h="1" x="106"/>
        <item h="1" x="14"/>
        <item h="1" x="67"/>
        <item h="1" x="107"/>
        <item h="1" x="15"/>
        <item h="1" x="68"/>
        <item h="1" x="108"/>
        <item h="1" x="16"/>
        <item h="1" x="69"/>
        <item h="1" x="109"/>
        <item h="1" x="17"/>
        <item h="1" x="70"/>
        <item h="1" x="110"/>
        <item h="1" x="18"/>
        <item h="1" x="71"/>
        <item h="1" x="92"/>
        <item h="1" x="142"/>
        <item h="1" x="0"/>
        <item x="53"/>
        <item h="1" x="111"/>
        <item h="1" x="19"/>
        <item h="1" x="72"/>
        <item h="1" x="112"/>
        <item h="1" x="20"/>
        <item h="1" x="73"/>
        <item h="1" x="113"/>
        <item h="1" x="21"/>
        <item h="1" x="74"/>
        <item h="1" x="114"/>
        <item h="1" x="22"/>
        <item x="75"/>
        <item h="1" x="115"/>
        <item h="1" x="23"/>
        <item x="76"/>
        <item h="1" x="116"/>
        <item h="1" x="24"/>
        <item x="77"/>
        <item h="1" x="117"/>
        <item h="1" x="25"/>
        <item h="1" x="78"/>
        <item h="1" x="118"/>
        <item h="1" x="26"/>
        <item h="1" x="79"/>
        <item h="1" x="119"/>
        <item h="1" x="27"/>
        <item x="80"/>
        <item h="1" x="120"/>
        <item h="1" x="28"/>
        <item x="81"/>
        <item h="1" x="93"/>
        <item h="1" x="143"/>
        <item h="1" x="1"/>
        <item x="54"/>
        <item h="1" x="121"/>
        <item h="1" x="29"/>
        <item x="82"/>
        <item h="1" x="122"/>
        <item h="1" x="30"/>
        <item x="83"/>
        <item h="1" x="123"/>
        <item h="1" x="31"/>
        <item x="84"/>
        <item h="1" x="124"/>
        <item h="1" x="32"/>
        <item x="85"/>
        <item h="1" x="125"/>
        <item h="1" x="33"/>
        <item x="86"/>
        <item h="1" x="126"/>
        <item h="1" x="34"/>
        <item x="87"/>
        <item h="1" x="127"/>
        <item h="1" x="35"/>
        <item x="88"/>
        <item h="1" x="36"/>
        <item x="89"/>
        <item h="1" x="37"/>
        <item x="90"/>
        <item h="1" x="38"/>
        <item x="91"/>
        <item h="1" x="94"/>
        <item h="1" x="144"/>
        <item h="1" x="2"/>
        <item x="55"/>
        <item h="1" x="39"/>
        <item h="1" x="40"/>
        <item h="1" x="128"/>
        <item h="1" x="41"/>
        <item h="1" x="129"/>
        <item h="1" x="42"/>
        <item h="1" x="130"/>
        <item h="1" x="43"/>
        <item h="1" x="44"/>
        <item h="1" x="45"/>
        <item h="1" x="46"/>
        <item h="1" x="131"/>
        <item h="1" x="47"/>
        <item h="1" x="132"/>
        <item h="1" x="48"/>
        <item h="1" x="95"/>
        <item h="1" x="145"/>
        <item h="1" x="3"/>
        <item x="56"/>
        <item h="1" x="133"/>
        <item h="1" x="49"/>
        <item h="1" x="134"/>
        <item h="1" x="50"/>
        <item h="1" x="135"/>
        <item h="1" x="51"/>
        <item h="1" x="136"/>
        <item h="1" x="52"/>
        <item h="1" x="137"/>
        <item h="1" x="138"/>
        <item h="1" x="139"/>
        <item h="1" x="140"/>
        <item h="1" x="141"/>
        <item h="1" x="96"/>
        <item h="1" x="146"/>
        <item h="1" x="4"/>
        <item h="1" x="57"/>
        <item h="1" x="97"/>
        <item h="1" x="147"/>
        <item h="1" x="5"/>
        <item h="1" x="58"/>
        <item h="1" x="98"/>
        <item h="1" x="148"/>
        <item h="1" x="6"/>
        <item h="1" x="59"/>
        <item h="1" x="99"/>
        <item h="1" x="149"/>
        <item h="1" x="7"/>
        <item x="60"/>
        <item h="1" x="100"/>
        <item h="1" x="150"/>
        <item h="1" x="8"/>
        <item h="1" x="61"/>
        <item h="1" x="154"/>
        <item t="default"/>
      </items>
    </pivotField>
    <pivotField axis="axisRow" showAll="0">
      <items count="156">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x="154"/>
        <item t="default"/>
      </items>
    </pivotField>
    <pivotField dataField="1" showAll="0"/>
    <pivotField dataField="1" showAll="0"/>
  </pivotFields>
  <rowFields count="1">
    <field x="6"/>
  </rowFields>
  <rowItems count="12">
    <i>
      <x v="8"/>
    </i>
    <i>
      <x v="9"/>
    </i>
    <i>
      <x v="22"/>
    </i>
    <i>
      <x v="40"/>
    </i>
    <i>
      <x v="41"/>
    </i>
    <i>
      <x v="42"/>
    </i>
    <i>
      <x v="43"/>
    </i>
    <i>
      <x v="72"/>
    </i>
    <i>
      <x v="119"/>
    </i>
    <i>
      <x v="123"/>
    </i>
    <i>
      <x v="124"/>
    </i>
    <i t="grand">
      <x/>
    </i>
  </rowItems>
  <colFields count="1">
    <field x="-2"/>
  </colFields>
  <colItems count="2">
    <i>
      <x/>
    </i>
    <i i="1">
      <x v="1"/>
    </i>
  </colItems>
  <pageFields count="2">
    <pageField fld="4" hier="-1"/>
    <pageField fld="5" hier="-1"/>
  </pageFields>
  <dataFields count="2">
    <dataField name="Sum of FTE" fld="7" baseField="6" baseItem="10" numFmtId="2"/>
    <dataField name="Sum of Actual" fld="8" baseField="6" baseItem="10" numFmtId="164"/>
  </dataFields>
  <formats count="5">
    <format dxfId="21">
      <pivotArea collapsedLevelsAreSubtotals="1" fieldPosition="0">
        <references count="2">
          <reference field="4294967294" count="1" selected="0">
            <x v="1"/>
          </reference>
          <reference field="6" count="9">
            <x v="22"/>
            <x v="40"/>
            <x v="41"/>
            <x v="42"/>
            <x v="43"/>
            <x v="72"/>
            <x v="119"/>
            <x v="123"/>
            <x v="124"/>
          </reference>
        </references>
      </pivotArea>
    </format>
    <format dxfId="20">
      <pivotArea field="6" grandRow="1" outline="0" collapsedLevelsAreSubtotals="1" axis="axisRow" fieldPosition="0">
        <references count="1">
          <reference field="4294967294" count="1" selected="0">
            <x v="1"/>
          </reference>
        </references>
      </pivotArea>
    </format>
    <format dxfId="19">
      <pivotArea outline="0" collapsedLevelsAreSubtotals="1" fieldPosition="0">
        <references count="1">
          <reference field="4294967294" count="1" selected="0">
            <x v="0"/>
          </reference>
        </references>
      </pivotArea>
    </format>
    <format dxfId="18">
      <pivotArea outline="0" collapsedLevelsAreSubtotals="1" fieldPosition="0">
        <references count="1">
          <reference field="4294967294" count="1" selected="0">
            <x v="1"/>
          </reference>
        </references>
      </pivotArea>
    </format>
    <format dxfId="17">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C23" firstHeaderRow="0" firstDataRow="1" firstDataCol="1" rowPageCount="1" colPageCount="1"/>
  <pivotFields count="10">
    <pivotField showAll="0"/>
    <pivotField axis="axisRow" showAll="0">
      <items count="19">
        <item x="0"/>
        <item x="1"/>
        <item x="2"/>
        <item x="3"/>
        <item x="4"/>
        <item x="5"/>
        <item x="6"/>
        <item x="7"/>
        <item x="8"/>
        <item x="9"/>
        <item x="10"/>
        <item x="11"/>
        <item x="12"/>
        <item x="13"/>
        <item x="14"/>
        <item x="15"/>
        <item x="17"/>
        <item x="16"/>
        <item t="default"/>
      </items>
    </pivotField>
    <pivotField showAll="0"/>
    <pivotField showAll="0"/>
    <pivotField showAll="0" defaultSubtotal="0"/>
    <pivotField axis="axisPage" multipleItemSelectionAllowed="1" showAll="0">
      <items count="155">
        <item h="1" x="101"/>
        <item h="1" x="151"/>
        <item h="1" x="9"/>
        <item x="62"/>
        <item h="1" x="102"/>
        <item h="1" x="152"/>
        <item h="1" x="10"/>
        <item x="63"/>
        <item h="1" x="103"/>
        <item h="1" x="153"/>
        <item h="1" x="11"/>
        <item x="64"/>
        <item h="1" x="104"/>
        <item h="1" x="12"/>
        <item x="65"/>
        <item h="1" x="105"/>
        <item h="1" x="13"/>
        <item x="66"/>
        <item h="1" x="106"/>
        <item h="1" x="14"/>
        <item x="67"/>
        <item h="1" x="107"/>
        <item h="1" x="15"/>
        <item x="68"/>
        <item h="1" x="108"/>
        <item h="1" x="16"/>
        <item x="69"/>
        <item h="1" x="109"/>
        <item h="1" x="17"/>
        <item x="70"/>
        <item h="1" x="110"/>
        <item h="1" x="18"/>
        <item x="71"/>
        <item h="1" x="92"/>
        <item h="1" x="142"/>
        <item h="1" x="0"/>
        <item x="53"/>
        <item h="1" x="111"/>
        <item h="1" x="19"/>
        <item x="72"/>
        <item h="1" x="112"/>
        <item h="1" x="20"/>
        <item x="73"/>
        <item h="1" x="113"/>
        <item h="1" x="21"/>
        <item x="74"/>
        <item h="1" x="114"/>
        <item h="1" x="22"/>
        <item x="75"/>
        <item h="1" x="115"/>
        <item h="1" x="23"/>
        <item x="76"/>
        <item h="1" x="116"/>
        <item h="1" x="24"/>
        <item x="77"/>
        <item h="1" x="117"/>
        <item h="1" x="25"/>
        <item x="78"/>
        <item h="1" x="118"/>
        <item h="1" x="26"/>
        <item x="79"/>
        <item h="1" x="119"/>
        <item h="1" x="27"/>
        <item x="80"/>
        <item h="1" x="120"/>
        <item h="1" x="28"/>
        <item x="81"/>
        <item h="1" x="93"/>
        <item h="1" x="143"/>
        <item h="1" x="1"/>
        <item x="54"/>
        <item h="1" x="121"/>
        <item h="1" x="29"/>
        <item x="82"/>
        <item h="1" x="122"/>
        <item h="1" x="30"/>
        <item x="83"/>
        <item h="1" x="123"/>
        <item h="1" x="31"/>
        <item x="84"/>
        <item h="1" x="124"/>
        <item h="1" x="32"/>
        <item x="85"/>
        <item h="1" x="125"/>
        <item h="1" x="33"/>
        <item x="86"/>
        <item h="1" x="126"/>
        <item h="1" x="34"/>
        <item x="87"/>
        <item h="1" x="127"/>
        <item h="1" x="35"/>
        <item x="88"/>
        <item h="1" x="36"/>
        <item x="89"/>
        <item h="1" x="37"/>
        <item h="1" x="90"/>
        <item h="1" x="38"/>
        <item h="1" x="91"/>
        <item h="1" x="94"/>
        <item h="1" x="144"/>
        <item h="1" x="2"/>
        <item x="55"/>
        <item h="1" x="39"/>
        <item h="1" x="40"/>
        <item h="1" x="128"/>
        <item h="1" x="41"/>
        <item h="1" x="129"/>
        <item h="1" x="42"/>
        <item h="1" x="130"/>
        <item h="1" x="43"/>
        <item h="1" x="44"/>
        <item h="1" x="45"/>
        <item h="1" x="46"/>
        <item h="1" x="131"/>
        <item h="1" x="47"/>
        <item h="1" x="132"/>
        <item h="1" x="48"/>
        <item h="1" x="95"/>
        <item h="1" x="145"/>
        <item h="1" x="3"/>
        <item x="56"/>
        <item h="1" x="133"/>
        <item h="1" x="49"/>
        <item h="1" x="134"/>
        <item h="1" x="50"/>
        <item h="1" x="135"/>
        <item h="1" x="51"/>
        <item h="1" x="136"/>
        <item h="1" x="52"/>
        <item h="1" x="137"/>
        <item h="1" x="138"/>
        <item h="1" x="139"/>
        <item h="1" x="140"/>
        <item h="1" x="141"/>
        <item h="1" x="96"/>
        <item h="1" x="146"/>
        <item h="1" x="4"/>
        <item x="57"/>
        <item h="1" x="97"/>
        <item h="1" x="147"/>
        <item h="1" x="5"/>
        <item x="58"/>
        <item h="1" x="98"/>
        <item h="1" x="148"/>
        <item h="1" x="6"/>
        <item x="59"/>
        <item h="1" x="99"/>
        <item h="1" x="149"/>
        <item h="1" x="7"/>
        <item x="60"/>
        <item h="1" x="100"/>
        <item h="1" x="150"/>
        <item h="1" x="8"/>
        <item x="61"/>
        <item t="default"/>
      </items>
    </pivotField>
    <pivotField showAll="0"/>
    <pivotField dataField="1" showAll="0"/>
    <pivotField dataField="1" showAll="0"/>
    <pivotField showAll="0" defaultSubtota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5" hier="-1"/>
  </pageFields>
  <dataFields count="2">
    <dataField name="Sum of FTE" fld="7" baseField="1" baseItem="1" numFmtId="2"/>
    <dataField name="Sum of Actual" fld="8" baseField="1" baseItem="0" numFmtId="164"/>
  </dataFields>
  <formats count="4">
    <format dxfId="25">
      <pivotArea outline="0" collapsedLevelsAreSubtotals="1" fieldPosition="0"/>
    </format>
    <format dxfId="24">
      <pivotArea outline="0" collapsedLevelsAreSubtotals="1" fieldPosition="0"/>
    </format>
    <format dxfId="23">
      <pivotArea outline="0" collapsedLevelsAreSubtotals="1" fieldPosition="0"/>
    </format>
    <format dxfId="2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9"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73:C77" firstHeaderRow="0" firstDataRow="1" firstDataCol="1" rowPageCount="2" colPageCount="1"/>
  <pivotFields count="9">
    <pivotField showAll="0"/>
    <pivotField showAll="0"/>
    <pivotField showAll="0"/>
    <pivotField showAll="0"/>
    <pivotField axis="axisPage" multipleItemSelectionAllowed="1" showAll="0">
      <items count="6">
        <item x="3"/>
        <item h="1" x="2"/>
        <item h="1" x="1"/>
        <item h="1" x="0"/>
        <item h="1" x="4"/>
        <item t="default"/>
      </items>
    </pivotField>
    <pivotField axis="axisPage" showAll="0">
      <items count="156">
        <item x="101"/>
        <item x="151"/>
        <item x="9"/>
        <item x="62"/>
        <item x="102"/>
        <item x="152"/>
        <item x="10"/>
        <item x="63"/>
        <item x="103"/>
        <item x="153"/>
        <item x="11"/>
        <item x="64"/>
        <item x="104"/>
        <item x="12"/>
        <item x="65"/>
        <item x="105"/>
        <item x="13"/>
        <item x="66"/>
        <item x="106"/>
        <item x="14"/>
        <item x="67"/>
        <item x="107"/>
        <item x="15"/>
        <item x="68"/>
        <item x="108"/>
        <item x="16"/>
        <item x="69"/>
        <item x="109"/>
        <item x="17"/>
        <item x="70"/>
        <item x="110"/>
        <item x="18"/>
        <item x="71"/>
        <item x="92"/>
        <item x="142"/>
        <item x="0"/>
        <item x="53"/>
        <item x="111"/>
        <item x="19"/>
        <item x="72"/>
        <item x="112"/>
        <item x="20"/>
        <item x="73"/>
        <item x="113"/>
        <item x="21"/>
        <item x="74"/>
        <item x="114"/>
        <item x="22"/>
        <item x="75"/>
        <item x="115"/>
        <item x="23"/>
        <item x="76"/>
        <item x="116"/>
        <item x="24"/>
        <item x="77"/>
        <item x="117"/>
        <item x="25"/>
        <item x="78"/>
        <item x="118"/>
        <item x="26"/>
        <item x="79"/>
        <item x="119"/>
        <item x="27"/>
        <item x="80"/>
        <item x="120"/>
        <item x="28"/>
        <item x="81"/>
        <item x="93"/>
        <item x="143"/>
        <item x="1"/>
        <item x="54"/>
        <item x="121"/>
        <item x="29"/>
        <item x="82"/>
        <item x="122"/>
        <item x="30"/>
        <item x="83"/>
        <item x="123"/>
        <item x="31"/>
        <item x="84"/>
        <item x="124"/>
        <item x="32"/>
        <item x="85"/>
        <item x="125"/>
        <item x="33"/>
        <item x="86"/>
        <item x="126"/>
        <item x="34"/>
        <item x="87"/>
        <item x="127"/>
        <item x="35"/>
        <item x="88"/>
        <item x="36"/>
        <item x="89"/>
        <item x="37"/>
        <item x="90"/>
        <item x="38"/>
        <item x="91"/>
        <item x="94"/>
        <item x="144"/>
        <item x="2"/>
        <item x="55"/>
        <item x="39"/>
        <item x="40"/>
        <item x="128"/>
        <item x="41"/>
        <item x="129"/>
        <item x="42"/>
        <item x="130"/>
        <item x="43"/>
        <item x="44"/>
        <item x="45"/>
        <item x="46"/>
        <item x="131"/>
        <item x="47"/>
        <item x="132"/>
        <item x="48"/>
        <item x="95"/>
        <item x="145"/>
        <item x="3"/>
        <item x="56"/>
        <item x="133"/>
        <item x="49"/>
        <item x="134"/>
        <item x="50"/>
        <item x="135"/>
        <item x="51"/>
        <item x="136"/>
        <item x="52"/>
        <item x="137"/>
        <item x="138"/>
        <item x="139"/>
        <item x="140"/>
        <item x="141"/>
        <item x="96"/>
        <item x="146"/>
        <item x="4"/>
        <item x="57"/>
        <item x="97"/>
        <item x="147"/>
        <item x="5"/>
        <item x="58"/>
        <item x="98"/>
        <item x="148"/>
        <item x="6"/>
        <item x="59"/>
        <item x="99"/>
        <item x="149"/>
        <item x="7"/>
        <item x="60"/>
        <item x="100"/>
        <item x="150"/>
        <item x="8"/>
        <item x="61"/>
        <item x="154"/>
        <item t="default"/>
      </items>
    </pivotField>
    <pivotField axis="axisRow" showAll="0">
      <items count="156">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x="154"/>
        <item t="default"/>
      </items>
    </pivotField>
    <pivotField dataField="1" showAll="0"/>
    <pivotField dataField="1" showAll="0"/>
  </pivotFields>
  <rowFields count="1">
    <field x="6"/>
  </rowFields>
  <rowItems count="4">
    <i>
      <x v="39"/>
    </i>
    <i>
      <x v="77"/>
    </i>
    <i>
      <x v="112"/>
    </i>
    <i t="grand">
      <x/>
    </i>
  </rowItems>
  <colFields count="1">
    <field x="-2"/>
  </colFields>
  <colItems count="2">
    <i>
      <x/>
    </i>
    <i i="1">
      <x v="1"/>
    </i>
  </colItems>
  <pageFields count="2">
    <pageField fld="4" hier="-1"/>
    <pageField fld="5" hier="-1"/>
  </pageFields>
  <dataFields count="2">
    <dataField name="Sum of FTE" fld="7" baseField="6" baseItem="0" numFmtId="2"/>
    <dataField name="Sum of Actual" fld="8" baseField="6" baseItem="0"/>
  </dataFields>
  <formats count="6">
    <format dxfId="31">
      <pivotArea outline="0" collapsedLevelsAreSubtotals="1" fieldPosition="0">
        <references count="1">
          <reference field="4294967294" count="1" selected="0">
            <x v="0"/>
          </reference>
        </references>
      </pivotArea>
    </format>
    <format dxfId="30">
      <pivotArea dataOnly="0" labelOnly="1" outline="0" fieldPosition="0">
        <references count="1">
          <reference field="4" count="0"/>
        </references>
      </pivotArea>
    </format>
    <format dxfId="29">
      <pivotArea dataOnly="0" labelOnly="1" outline="0" fieldPosition="0">
        <references count="1">
          <reference field="4294967294" count="1">
            <x v="0"/>
          </reference>
        </references>
      </pivotArea>
    </format>
    <format dxfId="28">
      <pivotArea collapsedLevelsAreSubtotals="1" fieldPosition="0">
        <references count="2">
          <reference field="4294967294" count="1" selected="0">
            <x v="1"/>
          </reference>
          <reference field="6" count="3">
            <x v="39"/>
            <x v="77"/>
            <x v="112"/>
          </reference>
        </references>
      </pivotArea>
    </format>
    <format dxfId="27">
      <pivotArea dataOnly="0" labelOnly="1" outline="0" fieldPosition="0">
        <references count="1">
          <reference field="4294967294" count="1">
            <x v="1"/>
          </reference>
        </references>
      </pivotArea>
    </format>
    <format dxfId="26">
      <pivotArea field="6"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7"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09:B127" firstHeaderRow="1" firstDataRow="1" firstDataCol="1" rowPageCount="3" colPageCount="1"/>
  <pivotFields count="9">
    <pivotField showAll="0"/>
    <pivotField showAll="0"/>
    <pivotField axis="axisPage" multipleItemSelectionAllowed="1" showAll="0">
      <items count="5">
        <item h="1" x="2"/>
        <item h="1" x="3"/>
        <item x="0"/>
        <item h="1" x="1"/>
        <item t="default"/>
      </items>
    </pivotField>
    <pivotField showAll="0"/>
    <pivotField showAll="0"/>
    <pivotField axis="axisPage" multipleItemSelectionAllowed="1" showAll="0">
      <items count="155">
        <item h="1" x="101"/>
        <item h="1" x="151"/>
        <item x="9"/>
        <item h="1" x="62"/>
        <item h="1" x="102"/>
        <item h="1" x="152"/>
        <item x="10"/>
        <item h="1" x="63"/>
        <item h="1" x="103"/>
        <item h="1" x="153"/>
        <item x="11"/>
        <item h="1" x="64"/>
        <item h="1" x="104"/>
        <item x="12"/>
        <item h="1" x="65"/>
        <item h="1" x="105"/>
        <item x="13"/>
        <item h="1" x="66"/>
        <item h="1" x="106"/>
        <item x="14"/>
        <item h="1" x="67"/>
        <item h="1" x="107"/>
        <item x="15"/>
        <item h="1" x="68"/>
        <item h="1" x="108"/>
        <item x="16"/>
        <item h="1" x="69"/>
        <item h="1" x="109"/>
        <item x="17"/>
        <item h="1" x="70"/>
        <item h="1" x="110"/>
        <item x="18"/>
        <item h="1" x="71"/>
        <item h="1" x="92"/>
        <item h="1" x="142"/>
        <item x="0"/>
        <item h="1" x="53"/>
        <item h="1" x="111"/>
        <item x="19"/>
        <item h="1" x="72"/>
        <item h="1" x="112"/>
        <item x="20"/>
        <item h="1" x="73"/>
        <item h="1" x="113"/>
        <item x="21"/>
        <item h="1" x="74"/>
        <item h="1" x="114"/>
        <item x="22"/>
        <item h="1" x="75"/>
        <item h="1" x="115"/>
        <item x="23"/>
        <item h="1" x="76"/>
        <item h="1" x="116"/>
        <item x="24"/>
        <item h="1" x="77"/>
        <item h="1" x="117"/>
        <item x="25"/>
        <item h="1" x="78"/>
        <item h="1" x="118"/>
        <item x="26"/>
        <item h="1" x="79"/>
        <item h="1" x="119"/>
        <item x="27"/>
        <item h="1" x="80"/>
        <item h="1" x="120"/>
        <item x="28"/>
        <item h="1" x="81"/>
        <item h="1" x="93"/>
        <item h="1" x="143"/>
        <item x="1"/>
        <item h="1" x="54"/>
        <item h="1" x="121"/>
        <item x="29"/>
        <item h="1" x="82"/>
        <item h="1" x="122"/>
        <item x="30"/>
        <item h="1" x="83"/>
        <item h="1" x="123"/>
        <item x="31"/>
        <item h="1" x="84"/>
        <item h="1" x="124"/>
        <item x="32"/>
        <item h="1" x="85"/>
        <item h="1" x="125"/>
        <item x="33"/>
        <item h="1" x="86"/>
        <item h="1" x="126"/>
        <item x="34"/>
        <item h="1" x="87"/>
        <item h="1" x="127"/>
        <item x="35"/>
        <item h="1" x="88"/>
        <item x="36"/>
        <item h="1" x="89"/>
        <item x="37"/>
        <item h="1" x="90"/>
        <item x="38"/>
        <item h="1" x="91"/>
        <item h="1" x="94"/>
        <item h="1" x="144"/>
        <item x="2"/>
        <item h="1" x="55"/>
        <item x="39"/>
        <item x="40"/>
        <item h="1" x="128"/>
        <item x="41"/>
        <item h="1" x="129"/>
        <item h="1" x="42"/>
        <item h="1" x="130"/>
        <item x="43"/>
        <item x="44"/>
        <item x="45"/>
        <item x="46"/>
        <item h="1" x="131"/>
        <item x="47"/>
        <item h="1" x="132"/>
        <item x="48"/>
        <item h="1" x="95"/>
        <item h="1" x="145"/>
        <item h="1" x="3"/>
        <item h="1" x="56"/>
        <item h="1" x="133"/>
        <item x="49"/>
        <item h="1" x="134"/>
        <item x="50"/>
        <item h="1" x="135"/>
        <item x="51"/>
        <item h="1" x="136"/>
        <item h="1" x="52"/>
        <item h="1" x="137"/>
        <item h="1" x="138"/>
        <item h="1" x="139"/>
        <item h="1" x="140"/>
        <item h="1" x="141"/>
        <item h="1" x="96"/>
        <item h="1" x="146"/>
        <item x="4"/>
        <item h="1" x="57"/>
        <item h="1" x="97"/>
        <item h="1" x="147"/>
        <item x="5"/>
        <item h="1" x="58"/>
        <item h="1" x="98"/>
        <item h="1" x="148"/>
        <item h="1" x="6"/>
        <item h="1" x="59"/>
        <item h="1" x="99"/>
        <item h="1" x="149"/>
        <item x="7"/>
        <item h="1" x="60"/>
        <item h="1" x="100"/>
        <item h="1" x="150"/>
        <item x="8"/>
        <item h="1" x="61"/>
        <item t="default"/>
      </items>
    </pivotField>
    <pivotField axis="axisRow" showAll="0">
      <items count="155">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t="default"/>
      </items>
    </pivotField>
    <pivotField showAll="0"/>
    <pivotField axis="axisPage" dataField="1" multipleItemSelectionAllowed="1" showAll="0">
      <items count="586">
        <item x="403"/>
        <item x="95"/>
        <item x="354"/>
        <item x="43"/>
        <item x="352"/>
        <item x="228"/>
        <item x="380"/>
        <item x="231"/>
        <item x="249"/>
        <item x="144"/>
        <item x="181"/>
        <item x="196"/>
        <item x="441"/>
        <item x="41"/>
        <item x="195"/>
        <item x="272"/>
        <item x="146"/>
        <item x="549"/>
        <item x="550"/>
        <item x="429"/>
        <item x="115"/>
        <item x="295"/>
        <item x="308"/>
        <item x="168"/>
        <item h="1" x="19"/>
        <item x="229"/>
        <item x="28"/>
        <item x="29"/>
        <item x="79"/>
        <item x="370"/>
        <item x="202"/>
        <item x="151"/>
        <item x="330"/>
        <item x="321"/>
        <item x="218"/>
        <item x="245"/>
        <item x="107"/>
        <item x="109"/>
        <item x="287"/>
        <item x="451"/>
        <item x="133"/>
        <item x="319"/>
        <item x="305"/>
        <item x="98"/>
        <item x="471"/>
        <item x="372"/>
        <item x="216"/>
        <item x="364"/>
        <item x="371"/>
        <item x="34"/>
        <item x="542"/>
        <item x="316"/>
        <item x="320"/>
        <item x="147"/>
        <item x="470"/>
        <item x="82"/>
        <item x="465"/>
        <item x="219"/>
        <item x="108"/>
        <item x="432"/>
        <item x="69"/>
        <item x="466"/>
        <item x="134"/>
        <item x="226"/>
        <item x="541"/>
        <item x="318"/>
        <item m="1" x="561"/>
        <item x="436"/>
        <item x="110"/>
        <item x="265"/>
        <item x="356"/>
        <item x="366"/>
        <item x="63"/>
        <item x="137"/>
        <item x="435"/>
        <item x="376"/>
        <item x="481"/>
        <item x="323"/>
        <item x="189"/>
        <item x="374"/>
        <item x="302"/>
        <item x="140"/>
        <item x="90"/>
        <item x="120"/>
        <item x="2"/>
        <item x="537"/>
        <item x="118"/>
        <item x="434"/>
        <item x="365"/>
        <item x="375"/>
        <item x="301"/>
        <item x="418"/>
        <item x="184"/>
        <item x="92"/>
        <item x="116"/>
        <item x="431"/>
        <item x="462"/>
        <item x="536"/>
        <item x="161"/>
        <item x="535"/>
        <item x="464"/>
        <item x="327"/>
        <item x="238"/>
        <item x="539"/>
        <item x="285"/>
        <item x="187"/>
        <item x="26"/>
        <item x="221"/>
        <item x="438"/>
        <item x="518"/>
        <item x="264"/>
        <item x="367"/>
        <item x="32"/>
        <item x="191"/>
        <item x="145"/>
        <item x="460"/>
        <item x="240"/>
        <item x="478"/>
        <item x="545"/>
        <item x="244"/>
        <item x="186"/>
        <item x="246"/>
        <item x="37"/>
        <item x="314"/>
        <item x="239"/>
        <item x="0"/>
        <item x="214"/>
        <item x="149"/>
        <item x="211"/>
        <item x="153"/>
        <item x="261"/>
        <item x="258"/>
        <item x="154"/>
        <item x="6"/>
        <item x="443"/>
        <item x="489"/>
        <item x="12"/>
        <item x="170"/>
        <item x="80"/>
        <item x="164"/>
        <item x="199"/>
        <item x="529"/>
        <item x="467"/>
        <item x="33"/>
        <item x="3"/>
        <item x="347"/>
        <item x="31"/>
        <item x="160"/>
        <item x="423"/>
        <item x="77"/>
        <item x="242"/>
        <item x="447"/>
        <item x="222"/>
        <item x="433"/>
        <item x="424"/>
        <item x="188"/>
        <item x="177"/>
        <item x="190"/>
        <item x="85"/>
        <item x="52"/>
        <item x="303"/>
        <item m="1" x="565"/>
        <item x="68"/>
        <item x="263"/>
        <item x="457"/>
        <item x="25"/>
        <item x="313"/>
        <item x="299"/>
        <item x="243"/>
        <item x="520"/>
        <item x="543"/>
        <item x="139"/>
        <item x="421"/>
        <item x="455"/>
        <item x="344"/>
        <item x="30"/>
        <item x="197"/>
        <item x="358"/>
        <item x="22"/>
        <item x="141"/>
        <item x="4"/>
        <item x="304"/>
        <item x="298"/>
        <item x="241"/>
        <item x="266"/>
        <item x="60"/>
        <item x="217"/>
        <item x="267"/>
        <item x="223"/>
        <item x="192"/>
        <item x="288"/>
        <item x="346"/>
        <item x="220"/>
        <item x="172"/>
        <item x="546"/>
        <item x="437"/>
        <item x="306"/>
        <item x="123"/>
        <item x="446"/>
        <item x="340"/>
        <item x="50"/>
        <item x="411"/>
        <item x="361"/>
        <item x="528"/>
        <item x="83"/>
        <item x="488"/>
        <item x="324"/>
        <item x="369"/>
        <item x="449"/>
        <item x="493"/>
        <item x="388"/>
        <item x="468"/>
        <item x="485"/>
        <item x="127"/>
        <item x="269"/>
        <item x="100"/>
        <item x="111"/>
        <item x="112"/>
        <item x="104"/>
        <item x="45"/>
        <item x="405"/>
        <item x="136"/>
        <item x="179"/>
        <item x="427"/>
        <item x="61"/>
        <item x="342"/>
        <item x="93"/>
        <item x="138"/>
        <item x="282"/>
        <item x="480"/>
        <item x="75"/>
        <item x="7"/>
        <item x="24"/>
        <item x="86"/>
        <item x="101"/>
        <item x="233"/>
        <item x="450"/>
        <item x="527"/>
        <item x="416"/>
        <item m="1" x="574"/>
        <item x="51"/>
        <item x="410"/>
        <item x="260"/>
        <item x="428"/>
        <item x="236"/>
        <item x="262"/>
        <item x="35"/>
        <item x="422"/>
        <item x="368"/>
        <item x="490"/>
        <item x="348"/>
        <item x="183"/>
        <item x="67"/>
        <item x="458"/>
        <item x="289"/>
        <item x="162"/>
        <item x="362"/>
        <item x="286"/>
        <item x="59"/>
        <item x="87"/>
        <item x="81"/>
        <item x="414"/>
        <item x="113"/>
        <item x="185"/>
        <item x="310"/>
        <item x="459"/>
        <item x="16"/>
        <item x="163"/>
        <item x="157"/>
        <item x="207"/>
        <item x="439"/>
        <item x="420"/>
        <item x="463"/>
        <item x="27"/>
        <item x="106"/>
        <item x="453"/>
        <item m="1" x="551"/>
        <item x="76"/>
        <item x="17"/>
        <item x="165"/>
        <item x="486"/>
        <item x="290"/>
        <item x="122"/>
        <item x="20"/>
        <item x="205"/>
        <item x="125"/>
        <item x="255"/>
        <item x="210"/>
        <item x="201"/>
        <item x="102"/>
        <item x="129"/>
        <item x="209"/>
        <item x="36"/>
        <item x="158"/>
        <item x="254"/>
        <item x="454"/>
        <item x="56"/>
        <item x="174"/>
        <item x="373"/>
        <item x="21"/>
        <item x="472"/>
        <item x="279"/>
        <item x="38"/>
        <item x="473"/>
        <item x="167"/>
        <item x="204"/>
        <item x="349"/>
        <item x="483"/>
        <item x="230"/>
        <item x="84"/>
        <item x="311"/>
        <item x="193"/>
        <item x="445"/>
        <item x="343"/>
        <item x="257"/>
        <item x="130"/>
        <item x="278"/>
        <item x="247"/>
        <item x="408"/>
        <item x="338"/>
        <item x="274"/>
        <item x="531"/>
        <item x="292"/>
        <item x="259"/>
        <item x="317"/>
        <item x="469"/>
        <item x="322"/>
        <item x="523"/>
        <item x="270"/>
        <item x="540"/>
        <item x="284"/>
        <item x="476"/>
        <item x="534"/>
        <item m="1" x="555"/>
        <item x="132"/>
        <item x="135"/>
        <item x="15"/>
        <item x="339"/>
        <item x="74"/>
        <item x="71"/>
        <item x="461"/>
        <item x="491"/>
        <item x="538"/>
        <item m="1" x="564"/>
        <item x="180"/>
        <item m="1" x="573"/>
        <item x="544"/>
        <item x="13"/>
        <item x="312"/>
        <item m="1" x="571"/>
        <item x="345"/>
        <item x="58"/>
        <item x="65"/>
        <item x="142"/>
        <item x="268"/>
        <item x="11"/>
        <item x="315"/>
        <item x="14"/>
        <item x="213"/>
        <item x="377"/>
        <item x="55"/>
        <item x="39"/>
        <item x="547"/>
        <item x="215"/>
        <item x="54"/>
        <item m="1" x="558"/>
        <item x="297"/>
        <item x="293"/>
        <item x="329"/>
        <item x="326"/>
        <item x="64"/>
        <item x="224"/>
        <item x="175"/>
        <item x="413"/>
        <item x="126"/>
        <item x="281"/>
        <item x="532"/>
        <item x="72"/>
        <item x="525"/>
        <item x="176"/>
        <item x="300"/>
        <item x="425"/>
        <item x="283"/>
        <item x="78"/>
        <item x="359"/>
        <item x="234"/>
        <item x="474"/>
        <item x="360"/>
        <item x="296"/>
        <item x="307"/>
        <item x="252"/>
        <item x="124"/>
        <item x="235"/>
        <item x="350"/>
        <item x="97"/>
        <item x="99"/>
        <item x="482"/>
        <item x="406"/>
        <item x="524"/>
        <item x="332"/>
        <item x="325"/>
        <item x="291"/>
        <item m="1" x="584"/>
        <item x="407"/>
        <item x="44"/>
        <item m="1" x="577"/>
        <item x="363"/>
        <item x="400"/>
        <item x="103"/>
        <item x="46"/>
        <item m="1" x="556"/>
        <item x="426"/>
        <item x="88"/>
        <item x="105"/>
        <item x="275"/>
        <item x="328"/>
        <item x="47"/>
        <item m="1" x="567"/>
        <item x="237"/>
        <item x="484"/>
        <item x="409"/>
        <item x="448"/>
        <item x="251"/>
        <item x="430"/>
        <item x="155"/>
        <item x="156"/>
        <item x="412"/>
        <item x="178"/>
        <item x="232"/>
        <item x="355"/>
        <item x="357"/>
        <item x="62"/>
        <item x="5"/>
        <item x="309"/>
        <item x="417"/>
        <item x="336"/>
        <item x="276"/>
        <item x="419"/>
        <item x="487"/>
        <item m="1" x="569"/>
        <item x="206"/>
        <item x="440"/>
        <item x="96"/>
        <item x="114"/>
        <item x="66"/>
        <item x="8"/>
        <item x="248"/>
        <item x="335"/>
        <item x="331"/>
        <item x="159"/>
        <item x="378"/>
        <item x="379"/>
        <item m="1" x="560"/>
        <item x="182"/>
        <item x="452"/>
        <item x="526"/>
        <item x="49"/>
        <item x="128"/>
        <item x="333"/>
        <item x="9"/>
        <item x="384"/>
        <item x="253"/>
        <item x="42"/>
        <item x="208"/>
        <item x="492"/>
        <item x="18"/>
        <item x="415"/>
        <item x="166"/>
        <item x="477"/>
        <item x="479"/>
        <item x="169"/>
        <item x="404"/>
        <item x="171"/>
        <item x="456"/>
        <item x="173"/>
        <item x="148"/>
        <item x="194"/>
        <item x="150"/>
        <item x="152"/>
        <item x="131"/>
        <item x="256"/>
        <item x="212"/>
        <item x="198"/>
        <item x="200"/>
        <item x="23"/>
        <item x="48"/>
        <item m="1" x="568"/>
        <item x="353"/>
        <item x="203"/>
        <item x="277"/>
        <item m="1" x="557"/>
        <item x="337"/>
        <item x="117"/>
        <item x="119"/>
        <item x="121"/>
        <item m="1" x="582"/>
        <item x="143"/>
        <item x="382"/>
        <item x="280"/>
        <item m="1" x="553"/>
        <item x="94"/>
        <item m="1" x="552"/>
        <item m="1" x="562"/>
        <item x="10"/>
        <item x="250"/>
        <item x="271"/>
        <item x="40"/>
        <item x="225"/>
        <item x="227"/>
        <item x="341"/>
        <item x="530"/>
        <item x="475"/>
        <item m="1" x="566"/>
        <item x="442"/>
        <item x="444"/>
        <item x="401"/>
        <item m="1" x="578"/>
        <item x="334"/>
        <item x="53"/>
        <item x="533"/>
        <item x="70"/>
        <item x="351"/>
        <item x="273"/>
        <item x="294"/>
        <item x="73"/>
        <item x="519"/>
        <item m="1" x="572"/>
        <item x="521"/>
        <item x="522"/>
        <item m="1" x="554"/>
        <item x="548"/>
        <item m="1" x="563"/>
        <item x="89"/>
        <item x="91"/>
        <item x="57"/>
        <item x="386"/>
        <item m="1" x="559"/>
        <item m="1" x="570"/>
        <item x="389"/>
        <item m="1" x="576"/>
        <item m="1" x="580"/>
        <item x="381"/>
        <item m="1" x="583"/>
        <item x="383"/>
        <item x="385"/>
        <item m="1" x="581"/>
        <item x="402"/>
        <item x="387"/>
        <item m="1" x="575"/>
        <item m="1" x="579"/>
        <item x="390"/>
        <item h="1" x="1"/>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391"/>
        <item h="1" x="392"/>
        <item h="1" x="393"/>
        <item h="1" x="394"/>
        <item h="1" x="395"/>
        <item h="1" x="396"/>
        <item h="1" x="397"/>
        <item h="1" x="398"/>
        <item h="1" x="399"/>
        <item t="default"/>
      </items>
    </pivotField>
  </pivotFields>
  <rowFields count="1">
    <field x="6"/>
  </rowFields>
  <rowItems count="18">
    <i>
      <x v="4"/>
    </i>
    <i>
      <x v="15"/>
    </i>
    <i>
      <x v="21"/>
    </i>
    <i>
      <x v="31"/>
    </i>
    <i>
      <x v="33"/>
    </i>
    <i>
      <x v="49"/>
    </i>
    <i>
      <x v="55"/>
    </i>
    <i>
      <x v="63"/>
    </i>
    <i>
      <x v="79"/>
    </i>
    <i>
      <x v="81"/>
    </i>
    <i>
      <x v="96"/>
    </i>
    <i>
      <x v="97"/>
    </i>
    <i>
      <x v="100"/>
    </i>
    <i>
      <x v="109"/>
    </i>
    <i>
      <x v="110"/>
    </i>
    <i>
      <x v="121"/>
    </i>
    <i>
      <x v="122"/>
    </i>
    <i t="grand">
      <x/>
    </i>
  </rowItems>
  <colItems count="1">
    <i/>
  </colItems>
  <pageFields count="3">
    <pageField fld="2" hier="-1"/>
    <pageField fld="5" hier="-1"/>
    <pageField fld="8" hier="-1"/>
  </pageFields>
  <dataFields count="1">
    <dataField name="Sum of Actual" fld="8" baseField="6" baseItem="6" numFmtId="164"/>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2:C47" firstHeaderRow="0" firstDataRow="1" firstDataCol="1" rowPageCount="1" colPageCount="1"/>
  <pivotFields count="9">
    <pivotField showAll="0"/>
    <pivotField showAll="0"/>
    <pivotField showAll="0"/>
    <pivotField showAll="0"/>
    <pivotField axis="axisPage" multipleItemSelectionAllowed="1" showAll="0">
      <items count="6">
        <item h="1" x="3"/>
        <item h="1" x="2"/>
        <item x="1"/>
        <item h="1" x="0"/>
        <item h="1" x="4"/>
        <item t="default"/>
      </items>
    </pivotField>
    <pivotField showAll="0"/>
    <pivotField axis="axisRow" showAll="0">
      <items count="156">
        <item x="102"/>
        <item x="95"/>
        <item x="135"/>
        <item x="96"/>
        <item x="48"/>
        <item x="138"/>
        <item x="55"/>
        <item x="152"/>
        <item x="81"/>
        <item x="82"/>
        <item x="79"/>
        <item x="78"/>
        <item x="93"/>
        <item x="94"/>
        <item x="120"/>
        <item x="37"/>
        <item x="116"/>
        <item x="111"/>
        <item x="74"/>
        <item x="44"/>
        <item x="98"/>
        <item x="0"/>
        <item x="80"/>
        <item x="72"/>
        <item x="69"/>
        <item x="70"/>
        <item x="71"/>
        <item x="21"/>
        <item x="22"/>
        <item x="7"/>
        <item x="9"/>
        <item x="11"/>
        <item x="12"/>
        <item x="10"/>
        <item x="8"/>
        <item x="19"/>
        <item x="20"/>
        <item x="66"/>
        <item x="146"/>
        <item x="89"/>
        <item x="86"/>
        <item x="85"/>
        <item x="84"/>
        <item x="83"/>
        <item x="109"/>
        <item x="90"/>
        <item x="122"/>
        <item x="148"/>
        <item x="142"/>
        <item x="32"/>
        <item x="143"/>
        <item x="147"/>
        <item x="144"/>
        <item x="137"/>
        <item x="145"/>
        <item x="26"/>
        <item x="151"/>
        <item x="25"/>
        <item x="153"/>
        <item x="105"/>
        <item x="104"/>
        <item x="107"/>
        <item x="106"/>
        <item x="43"/>
        <item x="101"/>
        <item x="1"/>
        <item x="13"/>
        <item x="14"/>
        <item x="119"/>
        <item x="46"/>
        <item x="61"/>
        <item x="129"/>
        <item x="77"/>
        <item x="16"/>
        <item x="15"/>
        <item x="18"/>
        <item x="17"/>
        <item x="88"/>
        <item x="4"/>
        <item x="29"/>
        <item x="36"/>
        <item x="30"/>
        <item x="38"/>
        <item x="115"/>
        <item x="33"/>
        <item x="34"/>
        <item x="35"/>
        <item x="59"/>
        <item x="125"/>
        <item x="45"/>
        <item x="31"/>
        <item x="63"/>
        <item x="130"/>
        <item x="141"/>
        <item x="123"/>
        <item x="126"/>
        <item x="5"/>
        <item x="28"/>
        <item x="128"/>
        <item x="39"/>
        <item x="47"/>
        <item x="23"/>
        <item x="100"/>
        <item x="62"/>
        <item x="64"/>
        <item x="57"/>
        <item x="58"/>
        <item x="27"/>
        <item x="41"/>
        <item x="40"/>
        <item x="2"/>
        <item x="132"/>
        <item x="87"/>
        <item x="53"/>
        <item x="54"/>
        <item x="124"/>
        <item x="131"/>
        <item x="121"/>
        <item x="73"/>
        <item x="60"/>
        <item x="50"/>
        <item x="49"/>
        <item x="51"/>
        <item x="76"/>
        <item x="75"/>
        <item x="67"/>
        <item x="65"/>
        <item x="114"/>
        <item x="113"/>
        <item x="112"/>
        <item x="56"/>
        <item x="68"/>
        <item x="110"/>
        <item x="97"/>
        <item x="42"/>
        <item x="3"/>
        <item x="134"/>
        <item x="150"/>
        <item x="149"/>
        <item x="91"/>
        <item x="92"/>
        <item x="103"/>
        <item x="139"/>
        <item x="99"/>
        <item x="6"/>
        <item x="108"/>
        <item x="127"/>
        <item x="136"/>
        <item x="140"/>
        <item x="52"/>
        <item x="118"/>
        <item x="117"/>
        <item x="24"/>
        <item x="133"/>
        <item x="154"/>
        <item t="default"/>
      </items>
    </pivotField>
    <pivotField dataField="1" showAll="0"/>
    <pivotField dataField="1" showAll="0"/>
  </pivotFields>
  <rowFields count="1">
    <field x="6"/>
  </rowFields>
  <rowItems count="5">
    <i>
      <x v="6"/>
    </i>
    <i>
      <x v="113"/>
    </i>
    <i>
      <x v="114"/>
    </i>
    <i>
      <x v="130"/>
    </i>
    <i t="grand">
      <x/>
    </i>
  </rowItems>
  <colFields count="1">
    <field x="-2"/>
  </colFields>
  <colItems count="2">
    <i>
      <x/>
    </i>
    <i i="1">
      <x v="1"/>
    </i>
  </colItems>
  <pageFields count="1">
    <pageField fld="4" hier="-1"/>
  </pageFields>
  <dataFields count="2">
    <dataField name="Sum of FTE" fld="7" baseField="6" baseItem="8" numFmtId="2"/>
    <dataField name="Sum of Actual" fld="8" baseField="6" baseItem="8" numFmtId="164"/>
  </dataFields>
  <formats count="5">
    <format dxfId="37">
      <pivotArea collapsedLevelsAreSubtotals="1" fieldPosition="0">
        <references count="2">
          <reference field="4294967294" count="1" selected="0">
            <x v="1"/>
          </reference>
          <reference field="6" count="6">
            <x v="6"/>
            <x v="8"/>
            <x v="9"/>
            <x v="113"/>
            <x v="114"/>
            <x v="130"/>
          </reference>
        </references>
      </pivotArea>
    </format>
    <format dxfId="36">
      <pivotArea field="6" grandRow="1" outline="0" collapsedLevelsAreSubtotals="1" axis="axisRow" fieldPosition="0">
        <references count="1">
          <reference field="4294967294" count="1" selected="0">
            <x v="1"/>
          </reference>
        </references>
      </pivotArea>
    </format>
    <format dxfId="35">
      <pivotArea outline="0" collapsedLevelsAreSubtotals="1" fieldPosition="0">
        <references count="1">
          <reference field="4294967294" count="1" selected="0">
            <x v="0"/>
          </reference>
        </references>
      </pivotArea>
    </format>
    <format dxfId="34">
      <pivotArea outline="0" collapsedLevelsAreSubtotals="1" fieldPosition="0">
        <references count="1">
          <reference field="4294967294" count="1" selected="0">
            <x v="1"/>
          </reference>
        </references>
      </pivotArea>
    </format>
    <format dxfId="33">
      <pivotArea collapsedLevelsAreSubtotals="1" fieldPosition="0">
        <references count="1">
          <reference field="6" count="2">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B9" firstHeaderRow="1" firstDataRow="1" firstDataCol="1"/>
  <pivotFields count="9">
    <pivotField showAll="0"/>
    <pivotField showAll="0"/>
    <pivotField showAll="0"/>
    <pivotField showAll="0"/>
    <pivotField showAll="0"/>
    <pivotField showAll="0"/>
    <pivotField axis="axisRow" showAll="0">
      <items count="155">
        <item h="1" x="102"/>
        <item h="1" x="95"/>
        <item x="135"/>
        <item h="1" x="96"/>
        <item h="1" x="48"/>
        <item h="1" x="138"/>
        <item h="1" x="55"/>
        <item h="1" x="152"/>
        <item h="1" x="81"/>
        <item h="1" x="82"/>
        <item h="1" x="79"/>
        <item h="1" x="78"/>
        <item h="1" x="93"/>
        <item h="1" x="94"/>
        <item h="1" x="120"/>
        <item h="1" x="37"/>
        <item h="1" x="116"/>
        <item h="1" x="111"/>
        <item h="1" x="74"/>
        <item h="1" x="44"/>
        <item h="1" x="98"/>
        <item h="1" x="0"/>
        <item h="1" x="80"/>
        <item h="1" x="72"/>
        <item h="1" x="69"/>
        <item h="1" x="70"/>
        <item h="1" x="71"/>
        <item h="1" x="21"/>
        <item h="1" x="22"/>
        <item h="1" x="7"/>
        <item h="1" x="9"/>
        <item h="1" x="11"/>
        <item h="1" x="12"/>
        <item h="1" x="10"/>
        <item h="1" x="8"/>
        <item h="1" x="19"/>
        <item h="1" x="20"/>
        <item h="1" x="66"/>
        <item h="1" x="146"/>
        <item h="1" x="89"/>
        <item h="1" x="86"/>
        <item h="1" x="85"/>
        <item h="1" x="84"/>
        <item h="1" x="83"/>
        <item h="1" x="109"/>
        <item h="1" x="90"/>
        <item h="1" x="122"/>
        <item h="1" x="148"/>
        <item h="1" x="142"/>
        <item h="1" x="32"/>
        <item h="1" x="143"/>
        <item h="1" x="147"/>
        <item h="1" x="144"/>
        <item h="1" x="137"/>
        <item h="1" x="145"/>
        <item h="1" x="26"/>
        <item h="1" x="151"/>
        <item h="1" x="25"/>
        <item h="1" x="153"/>
        <item h="1" x="105"/>
        <item h="1" x="104"/>
        <item h="1" x="107"/>
        <item h="1" x="106"/>
        <item h="1" x="43"/>
        <item x="101"/>
        <item h="1" x="1"/>
        <item h="1" x="13"/>
        <item h="1" x="14"/>
        <item h="1" x="119"/>
        <item h="1" x="46"/>
        <item h="1" x="61"/>
        <item h="1" x="129"/>
        <item h="1" x="77"/>
        <item h="1" x="16"/>
        <item h="1" x="15"/>
        <item h="1" x="18"/>
        <item h="1" x="17"/>
        <item h="1" x="88"/>
        <item h="1" x="4"/>
        <item h="1" x="29"/>
        <item h="1" x="36"/>
        <item h="1" x="30"/>
        <item h="1" x="38"/>
        <item h="1" x="115"/>
        <item h="1" x="33"/>
        <item h="1" x="34"/>
        <item h="1" x="35"/>
        <item h="1" x="59"/>
        <item h="1" x="125"/>
        <item h="1" x="45"/>
        <item h="1" x="31"/>
        <item h="1" x="63"/>
        <item h="1" x="130"/>
        <item h="1" x="141"/>
        <item h="1" x="123"/>
        <item h="1" x="126"/>
        <item h="1" x="5"/>
        <item h="1" x="28"/>
        <item h="1" x="128"/>
        <item h="1" x="39"/>
        <item h="1" x="47"/>
        <item h="1" x="23"/>
        <item x="100"/>
        <item h="1" x="62"/>
        <item h="1" x="64"/>
        <item h="1" x="57"/>
        <item h="1" x="58"/>
        <item h="1" x="27"/>
        <item h="1" x="41"/>
        <item h="1" x="40"/>
        <item h="1" x="2"/>
        <item h="1" x="132"/>
        <item h="1" x="87"/>
        <item h="1" x="53"/>
        <item h="1" x="54"/>
        <item h="1" x="124"/>
        <item h="1" x="131"/>
        <item h="1" x="121"/>
        <item h="1" x="73"/>
        <item h="1" x="60"/>
        <item h="1" x="50"/>
        <item h="1" x="49"/>
        <item h="1" x="51"/>
        <item h="1" x="76"/>
        <item h="1" x="75"/>
        <item h="1" x="67"/>
        <item h="1" x="65"/>
        <item h="1" x="114"/>
        <item h="1" x="113"/>
        <item h="1" x="112"/>
        <item h="1" x="56"/>
        <item h="1" x="68"/>
        <item h="1" x="110"/>
        <item h="1" x="97"/>
        <item h="1" x="42"/>
        <item h="1" x="3"/>
        <item h="1" x="134"/>
        <item h="1" x="150"/>
        <item h="1" x="149"/>
        <item h="1" x="91"/>
        <item x="92"/>
        <item h="1" x="103"/>
        <item h="1" x="139"/>
        <item h="1" x="99"/>
        <item h="1" x="6"/>
        <item x="108"/>
        <item x="127"/>
        <item h="1" x="136"/>
        <item h="1" x="140"/>
        <item h="1" x="52"/>
        <item h="1" x="118"/>
        <item h="1" x="117"/>
        <item h="1" x="24"/>
        <item h="1" x="133"/>
        <item t="default"/>
      </items>
    </pivotField>
    <pivotField showAll="0"/>
    <pivotField dataField="1" showAll="0"/>
  </pivotFields>
  <rowFields count="1">
    <field x="6"/>
  </rowFields>
  <rowItems count="7">
    <i>
      <x v="2"/>
    </i>
    <i>
      <x v="64"/>
    </i>
    <i>
      <x v="102"/>
    </i>
    <i>
      <x v="140"/>
    </i>
    <i>
      <x v="145"/>
    </i>
    <i>
      <x v="146"/>
    </i>
    <i t="grand">
      <x/>
    </i>
  </rowItems>
  <colItems count="1">
    <i/>
  </colItems>
  <dataFields count="1">
    <dataField name="Sum of Actual" fld="8" baseField="6" baseItem="3"/>
  </dataFields>
  <formats count="1">
    <format dxfId="11">
      <pivotArea collapsedLevelsAreSubtotals="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65:C81" firstHeaderRow="0" firstDataRow="1" firstDataCol="1" rowPageCount="1" colPageCount="1"/>
  <pivotFields count="9">
    <pivotField showAll="0"/>
    <pivotField axis="axisRow" showAll="0">
      <items count="16">
        <item x="1"/>
        <item x="2"/>
        <item x="3"/>
        <item x="4"/>
        <item x="5"/>
        <item x="6"/>
        <item x="7"/>
        <item x="0"/>
        <item x="10"/>
        <item x="8"/>
        <item x="9"/>
        <item x="11"/>
        <item x="12"/>
        <item x="13"/>
        <item x="14"/>
        <item t="default"/>
      </items>
    </pivotField>
    <pivotField showAll="0"/>
    <pivotField showAll="0"/>
    <pivotField showAll="0"/>
    <pivotField axis="axisPage" multipleItemSelectionAllowed="1" showAll="0">
      <items count="155">
        <item h="1" x="101"/>
        <item h="1" x="151"/>
        <item h="1" x="9"/>
        <item x="62"/>
        <item h="1" x="102"/>
        <item h="1" x="152"/>
        <item h="1" x="10"/>
        <item x="63"/>
        <item h="1" x="103"/>
        <item h="1" x="153"/>
        <item h="1" x="11"/>
        <item x="64"/>
        <item h="1" x="104"/>
        <item h="1" x="12"/>
        <item x="65"/>
        <item h="1" x="105"/>
        <item h="1" x="13"/>
        <item x="66"/>
        <item h="1" x="106"/>
        <item h="1" x="14"/>
        <item x="67"/>
        <item h="1" x="107"/>
        <item h="1" x="15"/>
        <item x="68"/>
        <item h="1" x="108"/>
        <item h="1" x="16"/>
        <item x="69"/>
        <item h="1" x="109"/>
        <item h="1" x="17"/>
        <item x="70"/>
        <item h="1" x="110"/>
        <item h="1" x="18"/>
        <item x="71"/>
        <item h="1" x="92"/>
        <item h="1" x="142"/>
        <item h="1" x="0"/>
        <item x="53"/>
        <item h="1" x="111"/>
        <item h="1" x="19"/>
        <item x="72"/>
        <item h="1" x="112"/>
        <item h="1" x="20"/>
        <item x="73"/>
        <item h="1" x="113"/>
        <item h="1" x="21"/>
        <item x="74"/>
        <item h="1" x="114"/>
        <item h="1" x="22"/>
        <item x="75"/>
        <item h="1" x="115"/>
        <item h="1" x="23"/>
        <item x="76"/>
        <item h="1" x="116"/>
        <item h="1" x="24"/>
        <item x="77"/>
        <item h="1" x="117"/>
        <item h="1" x="25"/>
        <item x="78"/>
        <item h="1" x="118"/>
        <item h="1" x="26"/>
        <item x="79"/>
        <item h="1" x="119"/>
        <item h="1" x="27"/>
        <item x="80"/>
        <item h="1" x="120"/>
        <item h="1" x="28"/>
        <item x="81"/>
        <item h="1" x="93"/>
        <item h="1" x="143"/>
        <item h="1" x="1"/>
        <item x="54"/>
        <item h="1" x="121"/>
        <item h="1" x="29"/>
        <item x="82"/>
        <item h="1" x="122"/>
        <item h="1" x="30"/>
        <item x="83"/>
        <item h="1" x="123"/>
        <item h="1" x="31"/>
        <item x="84"/>
        <item h="1" x="124"/>
        <item h="1" x="32"/>
        <item x="85"/>
        <item h="1" x="125"/>
        <item h="1" x="33"/>
        <item x="86"/>
        <item h="1" x="126"/>
        <item h="1" x="34"/>
        <item x="87"/>
        <item h="1" x="127"/>
        <item h="1" x="35"/>
        <item x="88"/>
        <item h="1" x="36"/>
        <item x="89"/>
        <item h="1" x="37"/>
        <item h="1" x="90"/>
        <item h="1" x="38"/>
        <item h="1" x="91"/>
        <item h="1" x="94"/>
        <item h="1" x="144"/>
        <item h="1" x="2"/>
        <item x="55"/>
        <item h="1" x="39"/>
        <item h="1" x="40"/>
        <item h="1" x="128"/>
        <item h="1" x="41"/>
        <item h="1" x="129"/>
        <item h="1" x="42"/>
        <item h="1" x="130"/>
        <item h="1" x="43"/>
        <item h="1" x="44"/>
        <item h="1" x="45"/>
        <item h="1" x="46"/>
        <item h="1" x="131"/>
        <item h="1" x="47"/>
        <item h="1" x="132"/>
        <item h="1" x="48"/>
        <item h="1" x="95"/>
        <item h="1" x="145"/>
        <item h="1" x="3"/>
        <item x="56"/>
        <item h="1" x="133"/>
        <item h="1" x="49"/>
        <item h="1" x="134"/>
        <item h="1" x="50"/>
        <item h="1" x="135"/>
        <item h="1" x="51"/>
        <item h="1" x="136"/>
        <item h="1" x="52"/>
        <item h="1" x="137"/>
        <item h="1" x="138"/>
        <item h="1" x="139"/>
        <item h="1" x="140"/>
        <item h="1" x="141"/>
        <item h="1" x="96"/>
        <item h="1" x="146"/>
        <item h="1" x="4"/>
        <item x="57"/>
        <item h="1" x="97"/>
        <item h="1" x="147"/>
        <item h="1" x="5"/>
        <item x="58"/>
        <item h="1" x="98"/>
        <item h="1" x="148"/>
        <item h="1" x="6"/>
        <item x="59"/>
        <item h="1" x="99"/>
        <item h="1" x="149"/>
        <item h="1" x="7"/>
        <item x="60"/>
        <item h="1" x="100"/>
        <item h="1" x="150"/>
        <item h="1" x="8"/>
        <item x="61"/>
        <item t="default"/>
      </items>
    </pivotField>
    <pivotField showAll="0"/>
    <pivotField dataField="1" showAll="0"/>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2"/>
  </colFields>
  <colItems count="2">
    <i>
      <x/>
    </i>
    <i i="1">
      <x v="1"/>
    </i>
  </colItems>
  <pageFields count="1">
    <pageField fld="5" hier="-1"/>
  </pageFields>
  <dataFields count="2">
    <dataField name="Sum of FTE" fld="7" baseField="1" baseItem="5"/>
    <dataField name="Sum of Actual" fld="8" baseField="1" baseItem="3" numFmtId="164"/>
  </dataFields>
  <formats count="1">
    <format dxfId="1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6" Type="http://schemas.openxmlformats.org/officeDocument/2006/relationships/pivotTable" Target="../pivotTables/pivotTable13.xml"/><Relationship Id="rId5" Type="http://schemas.openxmlformats.org/officeDocument/2006/relationships/pivotTable" Target="../pivotTables/pivotTable12.xml"/><Relationship Id="rId4" Type="http://schemas.openxmlformats.org/officeDocument/2006/relationships/pivotTable" Target="../pivotTables/pivotTable1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H7" sqref="H7"/>
    </sheetView>
  </sheetViews>
  <sheetFormatPr defaultRowHeight="14.4" x14ac:dyDescent="0.3"/>
  <cols>
    <col min="1" max="1" width="39" customWidth="1"/>
    <col min="2" max="2" width="17.6640625" customWidth="1"/>
    <col min="3" max="3" width="19.33203125" customWidth="1"/>
  </cols>
  <sheetData>
    <row r="1" spans="1:3" x14ac:dyDescent="0.25">
      <c r="A1" s="9" t="s">
        <v>355</v>
      </c>
      <c r="B1" s="9" t="s">
        <v>612</v>
      </c>
      <c r="C1" s="9" t="s">
        <v>613</v>
      </c>
    </row>
    <row r="2" spans="1:3" x14ac:dyDescent="0.25">
      <c r="A2" s="6" t="s">
        <v>395</v>
      </c>
      <c r="B2" s="6">
        <v>28</v>
      </c>
      <c r="C2" s="297">
        <v>28</v>
      </c>
    </row>
    <row r="3" spans="1:3" x14ac:dyDescent="0.25">
      <c r="A3" s="6" t="s">
        <v>322</v>
      </c>
      <c r="B3" s="40">
        <v>4</v>
      </c>
      <c r="C3" s="286">
        <v>4</v>
      </c>
    </row>
    <row r="4" spans="1:3" x14ac:dyDescent="0.25">
      <c r="A4" s="6" t="s">
        <v>323</v>
      </c>
      <c r="B4" s="40">
        <v>23</v>
      </c>
      <c r="C4" s="286" t="s">
        <v>597</v>
      </c>
    </row>
    <row r="5" spans="1:3" x14ac:dyDescent="0.25">
      <c r="A5" s="6" t="s">
        <v>324</v>
      </c>
      <c r="B5" s="40">
        <v>10</v>
      </c>
      <c r="C5" s="286" t="s">
        <v>367</v>
      </c>
    </row>
    <row r="6" spans="1:3" x14ac:dyDescent="0.25">
      <c r="A6" s="6" t="s">
        <v>357</v>
      </c>
      <c r="B6" s="40">
        <v>3</v>
      </c>
      <c r="C6" s="286">
        <v>3</v>
      </c>
    </row>
    <row r="7" spans="1:3" x14ac:dyDescent="0.25">
      <c r="A7" s="6" t="s">
        <v>325</v>
      </c>
      <c r="B7" s="40" t="s">
        <v>342</v>
      </c>
      <c r="C7" s="286"/>
    </row>
    <row r="8" spans="1:3" x14ac:dyDescent="0.25">
      <c r="A8" s="6" t="s">
        <v>326</v>
      </c>
      <c r="B8" s="40">
        <v>66</v>
      </c>
      <c r="C8" s="286">
        <v>66</v>
      </c>
    </row>
    <row r="9" spans="1:3" x14ac:dyDescent="0.25">
      <c r="A9" s="6" t="s">
        <v>326</v>
      </c>
      <c r="B9" s="40" t="s">
        <v>373</v>
      </c>
      <c r="C9" s="286"/>
    </row>
    <row r="10" spans="1:3" x14ac:dyDescent="0.25">
      <c r="A10" s="6" t="s">
        <v>327</v>
      </c>
      <c r="B10" s="40">
        <v>86</v>
      </c>
      <c r="C10" s="286">
        <v>86</v>
      </c>
    </row>
    <row r="11" spans="1:3" x14ac:dyDescent="0.25">
      <c r="A11" s="6" t="s">
        <v>328</v>
      </c>
      <c r="B11" s="40">
        <v>27</v>
      </c>
      <c r="C11" s="286">
        <v>27</v>
      </c>
    </row>
    <row r="12" spans="1:3" x14ac:dyDescent="0.25">
      <c r="A12" s="6" t="s">
        <v>329</v>
      </c>
      <c r="B12" s="40">
        <v>77</v>
      </c>
      <c r="C12" s="286">
        <v>77</v>
      </c>
    </row>
    <row r="13" spans="1:3" x14ac:dyDescent="0.25">
      <c r="A13" s="6" t="s">
        <v>329</v>
      </c>
      <c r="B13" s="40" t="s">
        <v>374</v>
      </c>
      <c r="C13" s="286"/>
    </row>
    <row r="14" spans="1:3" x14ac:dyDescent="0.25">
      <c r="A14" s="6" t="s">
        <v>330</v>
      </c>
      <c r="B14" s="40">
        <v>3</v>
      </c>
      <c r="C14" s="286"/>
    </row>
    <row r="15" spans="1:3" x14ac:dyDescent="0.25">
      <c r="A15" s="6" t="s">
        <v>331</v>
      </c>
      <c r="B15" s="40" t="s">
        <v>349</v>
      </c>
      <c r="C15" s="286" t="s">
        <v>598</v>
      </c>
    </row>
    <row r="16" spans="1:3" x14ac:dyDescent="0.25">
      <c r="A16" s="6" t="s">
        <v>332</v>
      </c>
      <c r="B16" s="40">
        <v>7</v>
      </c>
      <c r="C16" s="286">
        <v>7</v>
      </c>
    </row>
    <row r="17" spans="1:3" x14ac:dyDescent="0.25">
      <c r="A17" s="6" t="s">
        <v>333</v>
      </c>
      <c r="B17" s="40">
        <v>9</v>
      </c>
      <c r="C17" s="286">
        <v>9</v>
      </c>
    </row>
    <row r="18" spans="1:3" x14ac:dyDescent="0.25">
      <c r="A18" s="6" t="s">
        <v>334</v>
      </c>
      <c r="B18" s="40" t="s">
        <v>351</v>
      </c>
      <c r="C18" s="286">
        <v>8</v>
      </c>
    </row>
    <row r="19" spans="1:3" x14ac:dyDescent="0.25">
      <c r="A19" s="6" t="s">
        <v>335</v>
      </c>
      <c r="B19" s="40">
        <v>10</v>
      </c>
      <c r="C19" s="286">
        <v>7</v>
      </c>
    </row>
    <row r="20" spans="1:3" x14ac:dyDescent="0.25">
      <c r="A20" s="6" t="s">
        <v>336</v>
      </c>
      <c r="B20" s="40">
        <v>52</v>
      </c>
      <c r="C20" s="286" t="s">
        <v>599</v>
      </c>
    </row>
    <row r="21" spans="1:3" x14ac:dyDescent="0.25">
      <c r="A21" s="6" t="s">
        <v>337</v>
      </c>
      <c r="B21" s="40" t="s">
        <v>372</v>
      </c>
      <c r="C21" s="286"/>
    </row>
    <row r="22" spans="1:3" x14ac:dyDescent="0.25">
      <c r="A22" s="6" t="s">
        <v>338</v>
      </c>
      <c r="B22" s="40">
        <v>3</v>
      </c>
      <c r="C22" s="286">
        <v>3</v>
      </c>
    </row>
    <row r="23" spans="1:3" x14ac:dyDescent="0.25">
      <c r="A23" s="99"/>
      <c r="B23" s="69"/>
    </row>
    <row r="24" spans="1:3" x14ac:dyDescent="0.25">
      <c r="A24" s="99"/>
      <c r="B24" s="69"/>
    </row>
    <row r="25" spans="1:3" x14ac:dyDescent="0.25">
      <c r="A25" s="10">
        <v>21</v>
      </c>
      <c r="B25" s="68">
        <v>18</v>
      </c>
      <c r="C25">
        <f>COUNT(C2:C22)</f>
        <v>12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27"/>
  <sheetViews>
    <sheetView topLeftCell="AO1" zoomScale="85" zoomScaleNormal="85" workbookViewId="0">
      <selection activeCell="BE19" sqref="BE19"/>
    </sheetView>
  </sheetViews>
  <sheetFormatPr defaultRowHeight="14.4" x14ac:dyDescent="0.3"/>
  <cols>
    <col min="1" max="1" width="39.5546875" style="174" customWidth="1"/>
    <col min="2" max="2" width="13.33203125" style="175" customWidth="1"/>
    <col min="3" max="40" width="11" style="174" hidden="1" customWidth="1"/>
    <col min="41" max="65" width="10.6640625" customWidth="1"/>
    <col min="66" max="74" width="11" style="174" customWidth="1"/>
    <col min="75" max="75" width="9.44140625" style="174"/>
  </cols>
  <sheetData>
    <row r="1" spans="1:75" ht="18" x14ac:dyDescent="0.25">
      <c r="A1" s="431" t="s">
        <v>446</v>
      </c>
      <c r="B1" s="432"/>
      <c r="C1"/>
      <c r="D1"/>
      <c r="E1"/>
      <c r="F1"/>
      <c r="G1"/>
      <c r="H1"/>
      <c r="I1"/>
      <c r="J1"/>
      <c r="K1"/>
      <c r="L1"/>
      <c r="M1"/>
      <c r="N1"/>
      <c r="O1"/>
      <c r="P1"/>
      <c r="Q1"/>
      <c r="R1"/>
      <c r="S1"/>
      <c r="T1"/>
      <c r="U1"/>
      <c r="V1"/>
      <c r="W1"/>
      <c r="X1"/>
      <c r="Y1"/>
      <c r="Z1"/>
      <c r="AA1"/>
      <c r="AB1"/>
      <c r="AC1"/>
      <c r="AD1"/>
      <c r="AE1"/>
      <c r="AF1"/>
      <c r="AG1"/>
      <c r="AH1"/>
      <c r="AI1"/>
      <c r="AJ1"/>
      <c r="AK1"/>
      <c r="AL1"/>
      <c r="AM1"/>
      <c r="AN1"/>
      <c r="BN1"/>
      <c r="BO1"/>
      <c r="BP1"/>
      <c r="BQ1"/>
      <c r="BR1"/>
      <c r="BS1"/>
      <c r="BT1"/>
      <c r="BU1"/>
      <c r="BV1"/>
      <c r="BW1"/>
    </row>
    <row r="2" spans="1:75" ht="15.75" x14ac:dyDescent="0.25">
      <c r="A2" s="163" t="s">
        <v>637</v>
      </c>
      <c r="B2" s="164"/>
      <c r="C2"/>
      <c r="D2"/>
      <c r="E2"/>
      <c r="F2"/>
      <c r="G2"/>
      <c r="H2"/>
      <c r="I2"/>
      <c r="J2"/>
      <c r="K2"/>
      <c r="L2"/>
      <c r="M2"/>
      <c r="N2"/>
      <c r="O2"/>
      <c r="P2"/>
      <c r="Q2"/>
      <c r="R2"/>
      <c r="S2"/>
      <c r="T2"/>
      <c r="U2"/>
      <c r="V2"/>
      <c r="W2"/>
      <c r="X2"/>
      <c r="Y2"/>
      <c r="Z2"/>
      <c r="AA2"/>
      <c r="AB2"/>
      <c r="AC2"/>
      <c r="AD2"/>
      <c r="AE2"/>
      <c r="AF2"/>
      <c r="AG2"/>
      <c r="AH2"/>
      <c r="AI2"/>
      <c r="AJ2"/>
      <c r="AK2"/>
      <c r="AL2"/>
      <c r="AM2"/>
      <c r="AN2"/>
      <c r="BN2"/>
      <c r="BO2"/>
      <c r="BP2"/>
      <c r="BQ2"/>
      <c r="BR2"/>
      <c r="BS2"/>
      <c r="BT2"/>
      <c r="BU2"/>
      <c r="BV2"/>
      <c r="BW2"/>
    </row>
    <row r="3" spans="1:75" ht="15.75" thickBot="1" x14ac:dyDescent="0.3">
      <c r="A3" s="165" t="s">
        <v>447</v>
      </c>
      <c r="B3" s="166"/>
      <c r="C3"/>
      <c r="D3"/>
      <c r="E3"/>
      <c r="F3"/>
      <c r="G3"/>
      <c r="H3"/>
      <c r="I3"/>
      <c r="J3"/>
      <c r="K3"/>
      <c r="L3"/>
      <c r="M3"/>
      <c r="N3"/>
      <c r="O3"/>
      <c r="P3"/>
      <c r="Q3"/>
      <c r="R3"/>
      <c r="S3"/>
      <c r="T3"/>
      <c r="U3"/>
      <c r="V3"/>
      <c r="W3"/>
      <c r="X3"/>
      <c r="Y3"/>
      <c r="Z3"/>
      <c r="AA3"/>
      <c r="AB3"/>
      <c r="AC3"/>
      <c r="AD3"/>
      <c r="AE3"/>
      <c r="AF3"/>
      <c r="AG3"/>
      <c r="AH3"/>
      <c r="AI3"/>
      <c r="AJ3"/>
      <c r="AK3"/>
      <c r="AL3"/>
      <c r="AM3"/>
      <c r="AN3"/>
      <c r="BN3"/>
      <c r="BO3"/>
      <c r="BP3"/>
      <c r="BQ3"/>
      <c r="BR3"/>
      <c r="BS3"/>
      <c r="BT3"/>
      <c r="BU3"/>
      <c r="BV3"/>
      <c r="BW3"/>
    </row>
    <row r="4" spans="1:75" ht="15" x14ac:dyDescent="0.25">
      <c r="A4"/>
      <c r="B4" s="167"/>
      <c r="C4"/>
      <c r="D4"/>
      <c r="E4"/>
      <c r="F4"/>
      <c r="G4"/>
      <c r="H4"/>
      <c r="I4"/>
      <c r="J4"/>
      <c r="K4"/>
      <c r="L4"/>
      <c r="M4"/>
      <c r="N4"/>
      <c r="O4"/>
      <c r="P4"/>
      <c r="Q4"/>
      <c r="R4"/>
      <c r="S4"/>
      <c r="T4"/>
      <c r="U4"/>
      <c r="V4"/>
      <c r="W4"/>
      <c r="X4"/>
      <c r="Y4"/>
      <c r="Z4"/>
      <c r="AA4"/>
      <c r="AB4"/>
      <c r="AC4"/>
      <c r="AD4"/>
      <c r="AE4"/>
      <c r="AF4"/>
      <c r="AG4"/>
      <c r="AH4"/>
      <c r="AI4"/>
      <c r="AJ4"/>
      <c r="AK4"/>
      <c r="AL4"/>
      <c r="AM4"/>
      <c r="AN4"/>
      <c r="BN4"/>
      <c r="BO4"/>
      <c r="BP4"/>
      <c r="BQ4"/>
      <c r="BR4"/>
      <c r="BS4"/>
      <c r="BT4"/>
      <c r="BU4"/>
      <c r="BV4"/>
      <c r="BW4"/>
    </row>
    <row r="5" spans="1:75" ht="15" x14ac:dyDescent="0.25">
      <c r="A5"/>
      <c r="B5" s="167"/>
      <c r="C5"/>
      <c r="D5"/>
      <c r="E5"/>
      <c r="F5"/>
      <c r="G5"/>
      <c r="H5"/>
      <c r="I5"/>
      <c r="J5"/>
      <c r="K5"/>
      <c r="L5"/>
      <c r="M5"/>
      <c r="N5"/>
      <c r="O5"/>
      <c r="P5"/>
      <c r="Q5"/>
      <c r="R5"/>
      <c r="S5"/>
      <c r="T5"/>
      <c r="U5"/>
      <c r="V5"/>
      <c r="W5"/>
      <c r="X5"/>
      <c r="Y5"/>
      <c r="Z5"/>
      <c r="AA5"/>
      <c r="AB5"/>
      <c r="AC5"/>
      <c r="AD5"/>
      <c r="AE5"/>
      <c r="AF5"/>
      <c r="AG5"/>
      <c r="AH5"/>
      <c r="AI5"/>
      <c r="AJ5"/>
      <c r="AK5"/>
      <c r="AL5"/>
      <c r="AM5"/>
      <c r="AN5"/>
      <c r="BN5"/>
      <c r="BO5"/>
      <c r="BP5"/>
      <c r="BQ5"/>
      <c r="BR5"/>
      <c r="BS5"/>
      <c r="BT5"/>
      <c r="BU5"/>
      <c r="BV5"/>
      <c r="BW5"/>
    </row>
    <row r="6" spans="1:75" ht="15" x14ac:dyDescent="0.25">
      <c r="A6"/>
      <c r="B6" s="167"/>
      <c r="C6"/>
      <c r="D6"/>
      <c r="E6"/>
      <c r="F6"/>
      <c r="G6"/>
      <c r="H6"/>
      <c r="I6"/>
      <c r="J6"/>
      <c r="K6"/>
      <c r="L6"/>
      <c r="M6"/>
      <c r="N6"/>
      <c r="O6"/>
      <c r="P6"/>
      <c r="Q6"/>
      <c r="R6"/>
      <c r="S6"/>
      <c r="T6"/>
      <c r="U6"/>
      <c r="V6"/>
      <c r="W6"/>
      <c r="X6"/>
      <c r="Y6"/>
      <c r="Z6"/>
      <c r="AA6"/>
      <c r="AB6"/>
      <c r="AC6"/>
      <c r="AD6"/>
      <c r="AE6"/>
      <c r="AF6"/>
      <c r="AG6"/>
      <c r="AH6"/>
      <c r="AI6"/>
      <c r="AJ6"/>
      <c r="AK6"/>
      <c r="AL6"/>
      <c r="AM6"/>
      <c r="AN6"/>
      <c r="AO6" s="389" t="s">
        <v>411</v>
      </c>
      <c r="AP6" s="389" t="s">
        <v>411</v>
      </c>
      <c r="AQ6" s="389" t="s">
        <v>411</v>
      </c>
      <c r="AR6" s="389" t="s">
        <v>411</v>
      </c>
      <c r="AS6" s="388" t="s">
        <v>412</v>
      </c>
      <c r="AT6" s="388" t="s">
        <v>412</v>
      </c>
      <c r="AU6" s="388" t="s">
        <v>412</v>
      </c>
      <c r="AV6" s="388" t="s">
        <v>412</v>
      </c>
      <c r="AW6" s="168" t="s">
        <v>433</v>
      </c>
      <c r="AX6" s="168" t="s">
        <v>433</v>
      </c>
      <c r="AY6" s="168" t="s">
        <v>433</v>
      </c>
      <c r="AZ6" s="168" t="s">
        <v>433</v>
      </c>
      <c r="BA6" s="169" t="s">
        <v>448</v>
      </c>
      <c r="BB6" s="169" t="s">
        <v>448</v>
      </c>
      <c r="BC6" s="169" t="s">
        <v>448</v>
      </c>
      <c r="BD6" s="169" t="s">
        <v>448</v>
      </c>
      <c r="BE6" s="170" t="s">
        <v>449</v>
      </c>
      <c r="BF6" s="170" t="s">
        <v>449</v>
      </c>
      <c r="BG6" s="170" t="s">
        <v>449</v>
      </c>
      <c r="BH6" s="170" t="s">
        <v>449</v>
      </c>
      <c r="BI6" s="171" t="s">
        <v>450</v>
      </c>
      <c r="BJ6" s="171" t="s">
        <v>450</v>
      </c>
      <c r="BK6" s="171" t="s">
        <v>450</v>
      </c>
      <c r="BL6" s="171" t="s">
        <v>450</v>
      </c>
      <c r="BN6"/>
      <c r="BO6"/>
      <c r="BP6"/>
      <c r="BQ6"/>
      <c r="BR6"/>
      <c r="BS6"/>
      <c r="BT6"/>
      <c r="BU6"/>
      <c r="BV6"/>
      <c r="BW6"/>
    </row>
    <row r="7" spans="1:75" s="167" customFormat="1" ht="12.75" x14ac:dyDescent="0.2">
      <c r="B7" s="167" t="s">
        <v>451</v>
      </c>
      <c r="C7" s="172" t="s">
        <v>452</v>
      </c>
      <c r="D7" s="172" t="s">
        <v>453</v>
      </c>
      <c r="E7" s="172" t="s">
        <v>454</v>
      </c>
      <c r="F7" s="172" t="s">
        <v>455</v>
      </c>
      <c r="G7" s="172" t="s">
        <v>456</v>
      </c>
      <c r="H7" s="172" t="s">
        <v>457</v>
      </c>
      <c r="I7" s="172" t="s">
        <v>458</v>
      </c>
      <c r="J7" s="172" t="s">
        <v>459</v>
      </c>
      <c r="K7" s="172" t="s">
        <v>460</v>
      </c>
      <c r="L7" s="172" t="s">
        <v>461</v>
      </c>
      <c r="M7" s="172" t="s">
        <v>462</v>
      </c>
      <c r="N7" s="172" t="s">
        <v>463</v>
      </c>
      <c r="O7" s="172" t="s">
        <v>464</v>
      </c>
      <c r="P7" s="172" t="s">
        <v>465</v>
      </c>
      <c r="Q7" s="172" t="s">
        <v>466</v>
      </c>
      <c r="R7" s="172" t="s">
        <v>467</v>
      </c>
      <c r="S7" s="172" t="s">
        <v>468</v>
      </c>
      <c r="T7" s="172" t="s">
        <v>469</v>
      </c>
      <c r="U7" s="172" t="s">
        <v>470</v>
      </c>
      <c r="V7" s="172" t="s">
        <v>471</v>
      </c>
      <c r="W7" s="172" t="s">
        <v>472</v>
      </c>
      <c r="X7" s="172" t="s">
        <v>473</v>
      </c>
      <c r="Y7" s="172" t="s">
        <v>474</v>
      </c>
      <c r="Z7" s="172" t="s">
        <v>475</v>
      </c>
      <c r="AA7" s="172" t="s">
        <v>476</v>
      </c>
      <c r="AB7" s="172" t="s">
        <v>477</v>
      </c>
      <c r="AC7" s="172" t="s">
        <v>478</v>
      </c>
      <c r="AD7" s="172" t="s">
        <v>479</v>
      </c>
      <c r="AE7" s="172" t="s">
        <v>480</v>
      </c>
      <c r="AF7" s="172" t="s">
        <v>481</v>
      </c>
      <c r="AG7" s="172" t="s">
        <v>482</v>
      </c>
      <c r="AH7" s="172" t="s">
        <v>483</v>
      </c>
      <c r="AI7" s="172" t="s">
        <v>484</v>
      </c>
      <c r="AJ7" s="172" t="s">
        <v>485</v>
      </c>
      <c r="AK7" s="172" t="s">
        <v>486</v>
      </c>
      <c r="AL7" s="172" t="s">
        <v>487</v>
      </c>
      <c r="AM7" s="172" t="s">
        <v>488</v>
      </c>
      <c r="AN7" s="172" t="s">
        <v>489</v>
      </c>
      <c r="AO7" s="172" t="s">
        <v>490</v>
      </c>
      <c r="AP7" s="172" t="s">
        <v>491</v>
      </c>
      <c r="AQ7" s="172" t="s">
        <v>492</v>
      </c>
      <c r="AR7" s="172" t="s">
        <v>493</v>
      </c>
      <c r="AS7" s="172" t="s">
        <v>494</v>
      </c>
      <c r="AT7" s="172" t="s">
        <v>495</v>
      </c>
      <c r="AU7" s="167" t="s">
        <v>496</v>
      </c>
      <c r="AV7" s="167" t="s">
        <v>497</v>
      </c>
      <c r="AW7" s="167" t="s">
        <v>498</v>
      </c>
      <c r="AX7" s="167" t="s">
        <v>499</v>
      </c>
      <c r="AY7" s="167" t="s">
        <v>500</v>
      </c>
      <c r="AZ7" s="167" t="s">
        <v>501</v>
      </c>
      <c r="BA7" s="167" t="s">
        <v>502</v>
      </c>
      <c r="BB7" s="167" t="s">
        <v>503</v>
      </c>
      <c r="BC7" s="167" t="s">
        <v>504</v>
      </c>
      <c r="BD7" s="167" t="s">
        <v>505</v>
      </c>
      <c r="BE7" s="167" t="s">
        <v>506</v>
      </c>
      <c r="BF7" s="167" t="s">
        <v>507</v>
      </c>
      <c r="BG7" s="167" t="s">
        <v>508</v>
      </c>
      <c r="BH7" s="167" t="s">
        <v>509</v>
      </c>
      <c r="BI7" s="167" t="s">
        <v>510</v>
      </c>
      <c r="BJ7" s="167" t="s">
        <v>511</v>
      </c>
      <c r="BK7" s="167" t="s">
        <v>512</v>
      </c>
      <c r="BL7" s="167" t="s">
        <v>513</v>
      </c>
      <c r="BM7" s="167" t="s">
        <v>514</v>
      </c>
      <c r="BN7" s="167" t="s">
        <v>515</v>
      </c>
      <c r="BO7" s="167" t="s">
        <v>516</v>
      </c>
      <c r="BP7" s="167" t="s">
        <v>517</v>
      </c>
      <c r="BQ7" s="167" t="s">
        <v>518</v>
      </c>
      <c r="BR7" s="167" t="s">
        <v>519</v>
      </c>
      <c r="BS7" s="167" t="s">
        <v>520</v>
      </c>
      <c r="BT7" s="167" t="s">
        <v>521</v>
      </c>
      <c r="BU7" s="167" t="s">
        <v>522</v>
      </c>
      <c r="BV7" s="167" t="s">
        <v>523</v>
      </c>
      <c r="BW7" s="167" t="s">
        <v>524</v>
      </c>
    </row>
    <row r="8" spans="1:75" ht="15" x14ac:dyDescent="0.25">
      <c r="A8" s="167" t="s">
        <v>525</v>
      </c>
      <c r="B8" s="167" t="s">
        <v>526</v>
      </c>
      <c r="C8" s="173">
        <v>2.036</v>
      </c>
      <c r="D8" s="173">
        <v>2.0609999999999999</v>
      </c>
      <c r="E8" s="173">
        <v>2.0659999999999998</v>
      </c>
      <c r="F8" s="173">
        <v>2.0880000000000001</v>
      </c>
      <c r="G8" s="173">
        <v>2.105</v>
      </c>
      <c r="H8" s="173">
        <v>2.1160000000000001</v>
      </c>
      <c r="I8" s="173">
        <v>2.15</v>
      </c>
      <c r="J8" s="173">
        <v>2.17</v>
      </c>
      <c r="K8" s="173">
        <v>2.1880000000000002</v>
      </c>
      <c r="L8" s="173">
        <v>2.2149999999999999</v>
      </c>
      <c r="M8" s="173">
        <v>2.2349999999999999</v>
      </c>
      <c r="N8" s="173">
        <v>2.222</v>
      </c>
      <c r="O8" s="173">
        <v>2.2349999999999999</v>
      </c>
      <c r="P8" s="173">
        <v>2.262</v>
      </c>
      <c r="Q8" s="173">
        <v>2.2749999999999999</v>
      </c>
      <c r="R8" s="173">
        <v>2.3029999999999999</v>
      </c>
      <c r="S8" s="173">
        <v>2.3220000000000001</v>
      </c>
      <c r="T8" s="173">
        <v>2.363</v>
      </c>
      <c r="U8" s="173">
        <v>2.403</v>
      </c>
      <c r="V8" s="173">
        <v>2.3519999999999999</v>
      </c>
      <c r="W8" s="173">
        <v>2.3460000000000001</v>
      </c>
      <c r="X8" s="173">
        <v>2.351</v>
      </c>
      <c r="Y8" s="173">
        <v>2.371</v>
      </c>
      <c r="Z8" s="173">
        <v>2.3849999999999998</v>
      </c>
      <c r="AA8" s="173">
        <v>2.3849999999999998</v>
      </c>
      <c r="AB8" s="173">
        <v>2.3860000000000001</v>
      </c>
      <c r="AC8" s="173">
        <v>2.4009999999999998</v>
      </c>
      <c r="AD8" s="173">
        <v>2.4239999999999999</v>
      </c>
      <c r="AE8" s="173">
        <v>2.4369999999999998</v>
      </c>
      <c r="AF8" s="173">
        <v>2.4809999999999999</v>
      </c>
      <c r="AG8" s="173">
        <v>2.492</v>
      </c>
      <c r="AH8" s="173">
        <v>2.4990000000000001</v>
      </c>
      <c r="AI8" s="173">
        <v>2.52</v>
      </c>
      <c r="AJ8" s="173">
        <v>2.524</v>
      </c>
      <c r="AK8" s="173">
        <v>2.5329999999999999</v>
      </c>
      <c r="AL8" s="173">
        <v>2.5499999999999998</v>
      </c>
      <c r="AM8" s="173">
        <v>2.5630000000000002</v>
      </c>
      <c r="AN8" s="173">
        <v>2.5590000000000002</v>
      </c>
      <c r="AO8" s="173">
        <v>2.5750000000000002</v>
      </c>
      <c r="AP8" s="173">
        <v>2.589</v>
      </c>
      <c r="AQ8" s="173">
        <v>2.6059999999999999</v>
      </c>
      <c r="AR8" s="173">
        <v>2.6139999999999999</v>
      </c>
      <c r="AS8" s="173">
        <v>2.6160000000000001</v>
      </c>
      <c r="AT8" s="173">
        <v>2.6190000000000002</v>
      </c>
      <c r="AU8">
        <v>2.6219999999999999</v>
      </c>
      <c r="AV8">
        <v>2.63</v>
      </c>
      <c r="AW8">
        <v>2.6240000000000001</v>
      </c>
      <c r="AX8">
        <v>2.6259999999999999</v>
      </c>
      <c r="AY8">
        <v>2.6240000000000001</v>
      </c>
      <c r="AZ8">
        <v>2.6269999999999998</v>
      </c>
      <c r="BA8">
        <v>2.6429999999999998</v>
      </c>
      <c r="BB8">
        <v>2.6669999999999998</v>
      </c>
      <c r="BC8">
        <v>2.6749999999999998</v>
      </c>
      <c r="BD8">
        <v>2.6920000000000002</v>
      </c>
      <c r="BE8">
        <v>2.7130000000000001</v>
      </c>
      <c r="BF8">
        <v>2.7250000000000001</v>
      </c>
      <c r="BG8">
        <v>2.7440000000000002</v>
      </c>
      <c r="BH8">
        <v>2.7639999999999998</v>
      </c>
      <c r="BI8">
        <v>2.7829999999999999</v>
      </c>
      <c r="BJ8">
        <v>2.802</v>
      </c>
      <c r="BK8">
        <v>2.82</v>
      </c>
      <c r="BL8">
        <v>2.8380000000000001</v>
      </c>
      <c r="BM8">
        <v>2.8559999999999999</v>
      </c>
      <c r="BN8">
        <v>2.875</v>
      </c>
      <c r="BO8">
        <v>2.8940000000000001</v>
      </c>
      <c r="BP8">
        <v>2.9129999999999998</v>
      </c>
      <c r="BQ8">
        <v>2.9329999999999998</v>
      </c>
      <c r="BR8">
        <v>2.9529999999999998</v>
      </c>
      <c r="BS8">
        <v>2.972</v>
      </c>
      <c r="BT8">
        <v>2.9929999999999999</v>
      </c>
      <c r="BU8">
        <v>3.0150000000000001</v>
      </c>
      <c r="BV8">
        <v>3.0339999999999998</v>
      </c>
      <c r="BW8"/>
    </row>
    <row r="9" spans="1:75" ht="15" x14ac:dyDescent="0.25">
      <c r="A9" s="167" t="s">
        <v>527</v>
      </c>
      <c r="B9" s="167" t="s">
        <v>528</v>
      </c>
      <c r="C9" s="173">
        <v>2.036</v>
      </c>
      <c r="D9" s="173">
        <v>2.0609999999999999</v>
      </c>
      <c r="E9" s="173">
        <v>2.0659999999999998</v>
      </c>
      <c r="F9" s="173">
        <v>2.0880000000000001</v>
      </c>
      <c r="G9" s="173">
        <v>2.105</v>
      </c>
      <c r="H9" s="173">
        <v>2.1160000000000001</v>
      </c>
      <c r="I9" s="173">
        <v>2.15</v>
      </c>
      <c r="J9" s="173">
        <v>2.17</v>
      </c>
      <c r="K9" s="173">
        <v>2.1880000000000002</v>
      </c>
      <c r="L9" s="173">
        <v>2.2149999999999999</v>
      </c>
      <c r="M9" s="173">
        <v>2.2349999999999999</v>
      </c>
      <c r="N9" s="173">
        <v>2.222</v>
      </c>
      <c r="O9" s="173">
        <v>2.2349999999999999</v>
      </c>
      <c r="P9" s="173">
        <v>2.262</v>
      </c>
      <c r="Q9" s="173">
        <v>2.2749999999999999</v>
      </c>
      <c r="R9" s="173">
        <v>2.3029999999999999</v>
      </c>
      <c r="S9" s="173">
        <v>2.3220000000000001</v>
      </c>
      <c r="T9" s="173">
        <v>2.363</v>
      </c>
      <c r="U9" s="173">
        <v>2.403</v>
      </c>
      <c r="V9" s="173">
        <v>2.3519999999999999</v>
      </c>
      <c r="W9" s="173">
        <v>2.3460000000000001</v>
      </c>
      <c r="X9" s="173">
        <v>2.351</v>
      </c>
      <c r="Y9" s="173">
        <v>2.371</v>
      </c>
      <c r="Z9" s="173">
        <v>2.3849999999999998</v>
      </c>
      <c r="AA9" s="173">
        <v>2.3849999999999998</v>
      </c>
      <c r="AB9" s="173">
        <v>2.3860000000000001</v>
      </c>
      <c r="AC9" s="173">
        <v>2.4009999999999998</v>
      </c>
      <c r="AD9" s="173">
        <v>2.4239999999999999</v>
      </c>
      <c r="AE9" s="173">
        <v>2.4369999999999998</v>
      </c>
      <c r="AF9" s="173">
        <v>2.4809999999999999</v>
      </c>
      <c r="AG9" s="173">
        <v>2.492</v>
      </c>
      <c r="AH9" s="173">
        <v>2.4990000000000001</v>
      </c>
      <c r="AI9" s="173">
        <v>2.52</v>
      </c>
      <c r="AJ9" s="173">
        <v>2.524</v>
      </c>
      <c r="AK9" s="173">
        <v>2.5329999999999999</v>
      </c>
      <c r="AL9" s="173">
        <v>2.5499999999999998</v>
      </c>
      <c r="AM9" s="173">
        <v>2.5630000000000002</v>
      </c>
      <c r="AN9" s="173">
        <v>2.5590000000000002</v>
      </c>
      <c r="AO9" s="173">
        <v>2.5750000000000002</v>
      </c>
      <c r="AP9" s="173">
        <v>2.589</v>
      </c>
      <c r="AQ9" s="173">
        <v>2.6059999999999999</v>
      </c>
      <c r="AR9" s="173">
        <v>2.6139999999999999</v>
      </c>
      <c r="AS9" s="173">
        <v>2.6160000000000001</v>
      </c>
      <c r="AT9" s="173">
        <v>2.6190000000000002</v>
      </c>
      <c r="AU9">
        <v>2.6219999999999999</v>
      </c>
      <c r="AV9">
        <v>2.63</v>
      </c>
      <c r="AW9">
        <v>2.6240000000000001</v>
      </c>
      <c r="AX9">
        <v>2.6259999999999999</v>
      </c>
      <c r="AY9">
        <v>2.6240000000000001</v>
      </c>
      <c r="AZ9">
        <v>2.6230000000000002</v>
      </c>
      <c r="BA9">
        <v>2.6339999999999999</v>
      </c>
      <c r="BB9">
        <v>2.6520000000000001</v>
      </c>
      <c r="BC9">
        <v>2.6589999999999998</v>
      </c>
      <c r="BD9">
        <v>2.6709999999999998</v>
      </c>
      <c r="BE9">
        <v>2.6869999999999998</v>
      </c>
      <c r="BF9">
        <v>2.6960000000000002</v>
      </c>
      <c r="BG9">
        <v>2.7120000000000002</v>
      </c>
      <c r="BH9">
        <v>2.7269999999999999</v>
      </c>
      <c r="BI9">
        <v>2.7429999999999999</v>
      </c>
      <c r="BJ9">
        <v>2.7589999999999999</v>
      </c>
      <c r="BK9">
        <v>2.7759999999999998</v>
      </c>
      <c r="BL9">
        <v>2.7919999999999998</v>
      </c>
      <c r="BM9">
        <v>2.8090000000000002</v>
      </c>
      <c r="BN9">
        <v>2.827</v>
      </c>
      <c r="BO9">
        <v>2.8450000000000002</v>
      </c>
      <c r="BP9">
        <v>2.863</v>
      </c>
      <c r="BQ9">
        <v>2.8809999999999998</v>
      </c>
      <c r="BR9">
        <v>2.9</v>
      </c>
      <c r="BS9">
        <v>2.92</v>
      </c>
      <c r="BT9">
        <v>2.9390000000000001</v>
      </c>
      <c r="BU9">
        <v>2.96</v>
      </c>
      <c r="BV9">
        <v>2.9790000000000001</v>
      </c>
      <c r="BW9"/>
    </row>
    <row r="10" spans="1:75" ht="15" x14ac:dyDescent="0.25">
      <c r="A10" s="167" t="s">
        <v>529</v>
      </c>
      <c r="B10" s="167" t="s">
        <v>530</v>
      </c>
      <c r="C10" s="173">
        <v>2.036</v>
      </c>
      <c r="D10" s="173">
        <v>2.0609999999999999</v>
      </c>
      <c r="E10" s="173">
        <v>2.0659999999999998</v>
      </c>
      <c r="F10" s="173">
        <v>2.0880000000000001</v>
      </c>
      <c r="G10" s="173">
        <v>2.105</v>
      </c>
      <c r="H10" s="173">
        <v>2.1160000000000001</v>
      </c>
      <c r="I10" s="173">
        <v>2.15</v>
      </c>
      <c r="J10" s="173">
        <v>2.17</v>
      </c>
      <c r="K10" s="173">
        <v>2.1880000000000002</v>
      </c>
      <c r="L10" s="173">
        <v>2.2149999999999999</v>
      </c>
      <c r="M10" s="173">
        <v>2.2349999999999999</v>
      </c>
      <c r="N10" s="173">
        <v>2.222</v>
      </c>
      <c r="O10" s="173">
        <v>2.2349999999999999</v>
      </c>
      <c r="P10" s="173">
        <v>2.262</v>
      </c>
      <c r="Q10" s="173">
        <v>2.2749999999999999</v>
      </c>
      <c r="R10" s="173">
        <v>2.3029999999999999</v>
      </c>
      <c r="S10" s="173">
        <v>2.3220000000000001</v>
      </c>
      <c r="T10" s="173">
        <v>2.363</v>
      </c>
      <c r="U10" s="173">
        <v>2.403</v>
      </c>
      <c r="V10" s="173">
        <v>2.3519999999999999</v>
      </c>
      <c r="W10" s="173">
        <v>2.3460000000000001</v>
      </c>
      <c r="X10" s="173">
        <v>2.351</v>
      </c>
      <c r="Y10" s="173">
        <v>2.371</v>
      </c>
      <c r="Z10" s="173">
        <v>2.3849999999999998</v>
      </c>
      <c r="AA10" s="173">
        <v>2.3849999999999998</v>
      </c>
      <c r="AB10" s="173">
        <v>2.3860000000000001</v>
      </c>
      <c r="AC10" s="173">
        <v>2.4009999999999998</v>
      </c>
      <c r="AD10" s="173">
        <v>2.4239999999999999</v>
      </c>
      <c r="AE10" s="173">
        <v>2.4369999999999998</v>
      </c>
      <c r="AF10" s="173">
        <v>2.4809999999999999</v>
      </c>
      <c r="AG10" s="173">
        <v>2.492</v>
      </c>
      <c r="AH10" s="173">
        <v>2.4990000000000001</v>
      </c>
      <c r="AI10" s="173">
        <v>2.52</v>
      </c>
      <c r="AJ10" s="173">
        <v>2.524</v>
      </c>
      <c r="AK10" s="173">
        <v>2.5329999999999999</v>
      </c>
      <c r="AL10" s="173">
        <v>2.5499999999999998</v>
      </c>
      <c r="AM10" s="173">
        <v>2.5630000000000002</v>
      </c>
      <c r="AN10" s="173">
        <v>2.5590000000000002</v>
      </c>
      <c r="AO10" s="173">
        <v>2.5750000000000002</v>
      </c>
      <c r="AP10" s="173">
        <v>2.589</v>
      </c>
      <c r="AQ10" s="173">
        <v>2.6059999999999999</v>
      </c>
      <c r="AR10" s="173">
        <v>2.6139999999999999</v>
      </c>
      <c r="AS10" s="173">
        <v>2.6160000000000001</v>
      </c>
      <c r="AT10" s="173">
        <v>2.6190000000000002</v>
      </c>
      <c r="AU10">
        <v>2.6219999999999999</v>
      </c>
      <c r="AV10">
        <v>2.63</v>
      </c>
      <c r="AW10">
        <v>2.6240000000000001</v>
      </c>
      <c r="AX10">
        <v>2.6259999999999999</v>
      </c>
      <c r="AY10">
        <v>2.6240000000000001</v>
      </c>
      <c r="AZ10">
        <v>2.629</v>
      </c>
      <c r="BA10">
        <v>2.6469999999999998</v>
      </c>
      <c r="BB10">
        <v>2.6749999999999998</v>
      </c>
      <c r="BC10">
        <v>2.6850000000000001</v>
      </c>
      <c r="BD10">
        <v>2.7069999999999999</v>
      </c>
      <c r="BE10">
        <v>2.734</v>
      </c>
      <c r="BF10">
        <v>2.75</v>
      </c>
      <c r="BG10">
        <v>2.774</v>
      </c>
      <c r="BH10">
        <v>2.8</v>
      </c>
      <c r="BI10">
        <v>2.8239999999999998</v>
      </c>
      <c r="BJ10">
        <v>2.8490000000000002</v>
      </c>
      <c r="BK10">
        <v>2.8730000000000002</v>
      </c>
      <c r="BL10">
        <v>2.8980000000000001</v>
      </c>
      <c r="BM10">
        <v>2.923</v>
      </c>
      <c r="BN10">
        <v>2.9489999999999998</v>
      </c>
      <c r="BO10">
        <v>2.9750000000000001</v>
      </c>
      <c r="BP10">
        <v>3.0030000000000001</v>
      </c>
      <c r="BQ10">
        <v>3.0310000000000001</v>
      </c>
      <c r="BR10">
        <v>3.0590000000000002</v>
      </c>
      <c r="BS10">
        <v>3.0880000000000001</v>
      </c>
      <c r="BT10">
        <v>3.1179999999999999</v>
      </c>
      <c r="BU10">
        <v>3.149</v>
      </c>
      <c r="BV10">
        <v>3.1779999999999999</v>
      </c>
      <c r="BW10"/>
    </row>
    <row r="12" spans="1:75" ht="15" x14ac:dyDescent="0.25">
      <c r="AO12" s="55"/>
      <c r="AP12" s="55"/>
      <c r="AQ12" s="55"/>
      <c r="AR12" s="55"/>
    </row>
    <row r="13" spans="1:75" ht="15" x14ac:dyDescent="0.25">
      <c r="AO13" s="55"/>
      <c r="AP13" s="55"/>
      <c r="AQ13" s="55"/>
      <c r="AR13" s="55"/>
    </row>
    <row r="14" spans="1:75" ht="15" x14ac:dyDescent="0.25">
      <c r="AO14" s="173"/>
      <c r="AP14" s="173"/>
      <c r="AQ14" s="173"/>
    </row>
    <row r="15" spans="1:75" ht="15" x14ac:dyDescent="0.25">
      <c r="AO15" s="173"/>
      <c r="AP15" s="173"/>
      <c r="AQ15" s="173"/>
    </row>
    <row r="16" spans="1:75" ht="15" x14ac:dyDescent="0.25">
      <c r="AO16" s="173"/>
      <c r="AP16" s="173"/>
      <c r="AQ16" s="173"/>
    </row>
    <row r="17" spans="42:57" ht="15" x14ac:dyDescent="0.25">
      <c r="AP17" s="175" t="s">
        <v>531</v>
      </c>
      <c r="AQ17" s="174"/>
      <c r="AR17" s="174"/>
      <c r="AS17" s="176"/>
      <c r="AT17" s="177"/>
      <c r="AU17" s="177"/>
      <c r="AV17" s="177"/>
      <c r="AW17" s="177"/>
      <c r="AX17" s="177"/>
      <c r="AY17" s="174"/>
      <c r="AZ17" s="174"/>
      <c r="BA17" s="174"/>
      <c r="BB17" s="174"/>
      <c r="BC17" s="174"/>
    </row>
    <row r="18" spans="42:57" ht="15" x14ac:dyDescent="0.25">
      <c r="AP18" s="178"/>
      <c r="AQ18" s="179" t="s">
        <v>532</v>
      </c>
      <c r="AR18" s="179" t="s">
        <v>533</v>
      </c>
      <c r="AS18" s="179"/>
      <c r="AT18" s="179"/>
      <c r="AU18" s="179"/>
      <c r="AV18" s="179"/>
      <c r="AW18" s="179"/>
      <c r="AX18" s="179"/>
      <c r="AY18" s="179"/>
      <c r="AZ18" s="179"/>
      <c r="BA18" s="180"/>
      <c r="BB18" s="174"/>
      <c r="BC18" s="174"/>
    </row>
    <row r="19" spans="42:57" ht="15" x14ac:dyDescent="0.25">
      <c r="AP19" s="181"/>
      <c r="AQ19" s="182"/>
      <c r="AR19" s="183" t="s">
        <v>411</v>
      </c>
      <c r="AS19" s="183" t="s">
        <v>411</v>
      </c>
      <c r="AT19" s="183" t="s">
        <v>411</v>
      </c>
      <c r="AU19" s="183" t="s">
        <v>411</v>
      </c>
      <c r="AV19" s="184"/>
      <c r="AW19" s="184"/>
      <c r="AX19" s="184"/>
      <c r="AY19" s="184"/>
      <c r="AZ19" s="184"/>
      <c r="BA19" s="185"/>
      <c r="BB19" s="174"/>
      <c r="BC19" s="174"/>
    </row>
    <row r="20" spans="42:57" ht="15" x14ac:dyDescent="0.25">
      <c r="AP20" s="181"/>
      <c r="AQ20" s="184"/>
      <c r="AR20" s="175" t="s">
        <v>490</v>
      </c>
      <c r="AS20" s="186" t="s">
        <v>491</v>
      </c>
      <c r="AT20" s="186" t="s">
        <v>492</v>
      </c>
      <c r="AU20" s="187" t="s">
        <v>493</v>
      </c>
      <c r="AV20" s="184"/>
      <c r="AW20" s="184"/>
      <c r="AX20" s="184"/>
      <c r="AY20" s="184"/>
      <c r="AZ20" s="184"/>
      <c r="BA20" s="188" t="s">
        <v>384</v>
      </c>
      <c r="BB20" s="174"/>
      <c r="BC20" s="174"/>
    </row>
    <row r="21" spans="42:57" ht="15" x14ac:dyDescent="0.25">
      <c r="AP21" s="181"/>
      <c r="AQ21" s="184"/>
      <c r="AR21" s="173">
        <v>2.5750000000000002</v>
      </c>
      <c r="AS21" s="173">
        <v>2.589</v>
      </c>
      <c r="AT21" s="173">
        <v>2.6059999999999999</v>
      </c>
      <c r="AU21" s="173">
        <v>2.6139999999999999</v>
      </c>
      <c r="AV21" s="184"/>
      <c r="AW21" s="184"/>
      <c r="AX21" s="184"/>
      <c r="AY21" s="184"/>
      <c r="AZ21" s="184"/>
      <c r="BA21" s="189">
        <f>AVERAGE(AR21:AU21)</f>
        <v>2.5960000000000001</v>
      </c>
      <c r="BB21" s="174"/>
      <c r="BC21" s="174"/>
    </row>
    <row r="22" spans="42:57" ht="15" x14ac:dyDescent="0.25">
      <c r="AP22" s="181"/>
      <c r="AQ22" s="184"/>
      <c r="AR22" s="184"/>
      <c r="AS22" s="184"/>
      <c r="AT22" s="184"/>
      <c r="AU22" s="184"/>
      <c r="AV22" s="184"/>
      <c r="AW22" s="184"/>
      <c r="AX22" s="184"/>
      <c r="AY22" s="184"/>
      <c r="AZ22" s="184"/>
      <c r="BA22" s="189"/>
      <c r="BB22" s="174"/>
      <c r="BC22" s="174"/>
    </row>
    <row r="23" spans="42:57" ht="15" x14ac:dyDescent="0.25">
      <c r="AP23" s="178"/>
      <c r="AQ23" s="190" t="s">
        <v>534</v>
      </c>
      <c r="AR23" s="179" t="s">
        <v>642</v>
      </c>
      <c r="AS23" s="179"/>
      <c r="AT23" s="179"/>
      <c r="AU23" s="179"/>
      <c r="AV23" s="179"/>
      <c r="AW23" s="179"/>
      <c r="AX23" s="179"/>
      <c r="AY23" s="179"/>
      <c r="AZ23" s="179"/>
      <c r="BA23" s="191"/>
      <c r="BB23" s="179"/>
      <c r="BC23" s="180"/>
    </row>
    <row r="24" spans="42:57" ht="15" x14ac:dyDescent="0.25">
      <c r="AP24" s="181"/>
      <c r="AQ24" s="184"/>
      <c r="AR24" s="169" t="s">
        <v>448</v>
      </c>
      <c r="AS24" s="170" t="s">
        <v>449</v>
      </c>
      <c r="AT24" s="170" t="s">
        <v>449</v>
      </c>
      <c r="AU24" s="170" t="s">
        <v>449</v>
      </c>
      <c r="AV24" s="170" t="s">
        <v>449</v>
      </c>
      <c r="AW24" s="171" t="s">
        <v>450</v>
      </c>
      <c r="AX24" s="171" t="s">
        <v>450</v>
      </c>
      <c r="AY24" s="171" t="s">
        <v>450</v>
      </c>
      <c r="AZ24" s="184"/>
      <c r="BA24" s="189"/>
      <c r="BB24" s="184"/>
      <c r="BC24" s="185"/>
    </row>
    <row r="25" spans="42:57" ht="15" x14ac:dyDescent="0.25">
      <c r="AP25" s="181"/>
      <c r="AQ25" s="184"/>
      <c r="AR25" s="167" t="s">
        <v>505</v>
      </c>
      <c r="AS25" s="167" t="s">
        <v>506</v>
      </c>
      <c r="AT25" s="167" t="s">
        <v>507</v>
      </c>
      <c r="AU25" s="167" t="s">
        <v>508</v>
      </c>
      <c r="AV25" s="167" t="s">
        <v>509</v>
      </c>
      <c r="AW25" s="167" t="s">
        <v>510</v>
      </c>
      <c r="AX25" s="167" t="s">
        <v>511</v>
      </c>
      <c r="AY25" s="167" t="s">
        <v>512</v>
      </c>
      <c r="AZ25" s="184"/>
      <c r="BA25" s="189"/>
      <c r="BB25" s="192"/>
      <c r="BC25" s="193"/>
    </row>
    <row r="26" spans="42:57" ht="15" x14ac:dyDescent="0.25">
      <c r="AP26" s="181"/>
      <c r="AQ26" s="184"/>
      <c r="AR26">
        <v>2.6709999999999998</v>
      </c>
      <c r="AS26">
        <v>2.6869999999999998</v>
      </c>
      <c r="AT26">
        <v>2.6960000000000002</v>
      </c>
      <c r="AU26">
        <v>2.7120000000000002</v>
      </c>
      <c r="AV26">
        <v>2.7269999999999999</v>
      </c>
      <c r="AW26">
        <v>2.7429999999999999</v>
      </c>
      <c r="AX26">
        <v>2.7589999999999999</v>
      </c>
      <c r="AY26">
        <v>2.7759999999999998</v>
      </c>
      <c r="AZ26" s="184"/>
      <c r="BA26" s="189">
        <f>AVERAGE(AR26:AY26)</f>
        <v>2.7213750000000001</v>
      </c>
      <c r="BB26" s="194" t="s">
        <v>535</v>
      </c>
      <c r="BC26" s="195">
        <f>(BA26-BA21)/BA21</f>
        <v>4.8295454545454551E-2</v>
      </c>
      <c r="BE26" s="55"/>
    </row>
    <row r="27" spans="42:57" ht="15" x14ac:dyDescent="0.25">
      <c r="AP27" s="196"/>
      <c r="AQ27" s="197"/>
      <c r="AR27" s="197"/>
      <c r="AS27" s="197"/>
      <c r="AT27" s="197"/>
      <c r="AU27" s="197"/>
      <c r="AV27" s="197"/>
      <c r="AW27" s="197"/>
      <c r="AX27" s="197"/>
      <c r="AY27" s="197"/>
      <c r="AZ27" s="197"/>
      <c r="BA27" s="198"/>
      <c r="BB27" s="197"/>
      <c r="BC27" s="199"/>
      <c r="BE27" s="200"/>
    </row>
  </sheetData>
  <mergeCells count="1">
    <mergeCell ref="A1:B1"/>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M124"/>
  <sheetViews>
    <sheetView tabSelected="1" zoomScale="85" zoomScaleNormal="85" zoomScaleSheetLayoutView="85" workbookViewId="0">
      <selection activeCell="D23" sqref="D23"/>
    </sheetView>
  </sheetViews>
  <sheetFormatPr defaultColWidth="9.109375" defaultRowHeight="14.4" x14ac:dyDescent="0.3"/>
  <cols>
    <col min="1" max="1" width="2.44140625" style="148" customWidth="1"/>
    <col min="2" max="2" width="2.6640625" style="148" customWidth="1"/>
    <col min="3" max="3" width="20.5546875" style="148" customWidth="1"/>
    <col min="4" max="4" width="16.44140625" style="148" customWidth="1"/>
    <col min="5" max="5" width="13.6640625" style="148" customWidth="1"/>
    <col min="6" max="6" width="16.109375" style="148" customWidth="1"/>
    <col min="7" max="7" width="2.88671875" style="148" customWidth="1"/>
    <col min="8" max="8" width="3.5546875" style="148" customWidth="1"/>
    <col min="9" max="9" width="3.6640625" style="148" customWidth="1"/>
    <col min="10" max="10" width="29.44140625" style="148" customWidth="1"/>
    <col min="11" max="11" width="11.5546875" style="148" customWidth="1"/>
    <col min="12" max="12" width="15.6640625" style="148" bestFit="1" customWidth="1"/>
    <col min="13" max="13" width="48.6640625" style="148" bestFit="1" customWidth="1"/>
    <col min="14" max="16384" width="9.109375" style="148"/>
  </cols>
  <sheetData>
    <row r="1" spans="2:13" ht="15.75" thickBot="1" x14ac:dyDescent="0.3"/>
    <row r="2" spans="2:13" ht="15.75" thickBot="1" x14ac:dyDescent="0.3">
      <c r="B2" s="144"/>
      <c r="C2" s="433"/>
      <c r="D2" s="433"/>
      <c r="E2" s="433"/>
      <c r="F2" s="433"/>
      <c r="G2" s="146"/>
      <c r="J2" s="434" t="s">
        <v>586</v>
      </c>
      <c r="K2" s="435"/>
      <c r="L2" s="435"/>
      <c r="M2" s="436"/>
    </row>
    <row r="3" spans="2:13" ht="15.75" thickBot="1" x14ac:dyDescent="0.3">
      <c r="B3" s="133"/>
      <c r="C3" s="437" t="s">
        <v>427</v>
      </c>
      <c r="D3" s="438"/>
      <c r="E3" s="438"/>
      <c r="F3" s="439"/>
      <c r="G3" s="138"/>
      <c r="J3" s="285"/>
      <c r="K3" s="284" t="s">
        <v>593</v>
      </c>
      <c r="L3" s="284" t="s">
        <v>594</v>
      </c>
      <c r="M3" s="283" t="s">
        <v>587</v>
      </c>
    </row>
    <row r="4" spans="2:13" ht="15" x14ac:dyDescent="0.25">
      <c r="B4" s="133"/>
      <c r="C4" s="103"/>
      <c r="D4" s="104" t="s">
        <v>390</v>
      </c>
      <c r="E4" s="104" t="s">
        <v>6</v>
      </c>
      <c r="F4" s="150" t="s">
        <v>195</v>
      </c>
      <c r="G4" s="138"/>
      <c r="J4" s="299" t="s">
        <v>595</v>
      </c>
      <c r="K4" s="300"/>
      <c r="L4" s="300"/>
      <c r="M4" s="138"/>
    </row>
    <row r="5" spans="2:13" ht="15" x14ac:dyDescent="0.25">
      <c r="B5" s="133"/>
      <c r="C5" s="278" t="s">
        <v>364</v>
      </c>
      <c r="D5" s="105">
        <f>L5</f>
        <v>51613.56261822502</v>
      </c>
      <c r="E5" s="106">
        <v>0.22</v>
      </c>
      <c r="F5" s="105">
        <f>D5*E5</f>
        <v>11354.983776009505</v>
      </c>
      <c r="G5" s="138"/>
      <c r="J5" s="301" t="s">
        <v>364</v>
      </c>
      <c r="K5" s="302">
        <f>Salaries!$B$3</f>
        <v>51613.56261822502</v>
      </c>
      <c r="L5" s="303">
        <f>K5</f>
        <v>51613.56261822502</v>
      </c>
      <c r="M5" s="304" t="s">
        <v>635</v>
      </c>
    </row>
    <row r="6" spans="2:13" ht="15" x14ac:dyDescent="0.25">
      <c r="B6" s="133"/>
      <c r="C6" s="279" t="s">
        <v>416</v>
      </c>
      <c r="D6" s="107">
        <f>Salaries!B63</f>
        <v>35045.218906218412</v>
      </c>
      <c r="E6" s="108">
        <v>1</v>
      </c>
      <c r="F6" s="107">
        <f t="shared" ref="F6:F7" si="0">D6*E6</f>
        <v>35045.218906218412</v>
      </c>
      <c r="G6" s="138"/>
      <c r="J6" s="301" t="s">
        <v>382</v>
      </c>
      <c r="K6" s="302">
        <f>Salaries!$B$16</f>
        <v>34126.379869044045</v>
      </c>
      <c r="L6" s="303">
        <f>Salaries!$B$63</f>
        <v>35045.218906218412</v>
      </c>
      <c r="M6" s="304" t="s">
        <v>645</v>
      </c>
    </row>
    <row r="7" spans="2:13" ht="15" x14ac:dyDescent="0.25">
      <c r="B7" s="133"/>
      <c r="C7" s="280" t="s">
        <v>383</v>
      </c>
      <c r="D7" s="109">
        <f>Salaries!B83</f>
        <v>26850.213020473893</v>
      </c>
      <c r="E7" s="110">
        <v>0.11</v>
      </c>
      <c r="F7" s="109">
        <f t="shared" si="0"/>
        <v>2953.5234322521283</v>
      </c>
      <c r="G7" s="138"/>
      <c r="J7" s="301" t="s">
        <v>383</v>
      </c>
      <c r="K7" s="302">
        <f>Salaries!$B$36</f>
        <v>26557.976608187135</v>
      </c>
      <c r="L7" s="303">
        <f>Salaries!$B$83</f>
        <v>26850.213020473893</v>
      </c>
      <c r="M7" s="304" t="s">
        <v>645</v>
      </c>
    </row>
    <row r="8" spans="2:13" ht="15" x14ac:dyDescent="0.25">
      <c r="B8" s="133"/>
      <c r="C8" s="279"/>
      <c r="D8" s="107"/>
      <c r="E8" s="108"/>
      <c r="F8" s="107"/>
      <c r="G8" s="138"/>
      <c r="J8" s="305" t="s">
        <v>588</v>
      </c>
      <c r="K8" s="306"/>
      <c r="L8" s="307"/>
      <c r="M8" s="308"/>
    </row>
    <row r="9" spans="2:13" ht="15" x14ac:dyDescent="0.25">
      <c r="B9" s="133"/>
      <c r="C9" s="111" t="s">
        <v>417</v>
      </c>
      <c r="D9" s="111"/>
      <c r="E9" s="112">
        <f>SUM(E5:E7)</f>
        <v>1.33</v>
      </c>
      <c r="F9" s="113">
        <f>SUM(F5:F7)</f>
        <v>49353.726114480043</v>
      </c>
      <c r="G9" s="138"/>
      <c r="J9" s="301" t="s">
        <v>364</v>
      </c>
      <c r="K9" s="309">
        <f>Salaries!$B$12</f>
        <v>0.41004487179487181</v>
      </c>
      <c r="L9" s="310" t="s">
        <v>631</v>
      </c>
      <c r="M9" s="138" t="s">
        <v>592</v>
      </c>
    </row>
    <row r="10" spans="2:13" ht="15" x14ac:dyDescent="0.25">
      <c r="B10" s="133"/>
      <c r="C10" s="103"/>
      <c r="D10" s="103"/>
      <c r="E10" s="103"/>
      <c r="F10" s="103"/>
      <c r="G10" s="138"/>
      <c r="J10" s="301" t="s">
        <v>382</v>
      </c>
      <c r="K10" s="309">
        <f>Salaries!$B$32</f>
        <v>1.6086973443223447</v>
      </c>
      <c r="L10" s="310" t="s">
        <v>596</v>
      </c>
      <c r="M10" s="138" t="s">
        <v>592</v>
      </c>
    </row>
    <row r="11" spans="2:13" ht="15" x14ac:dyDescent="0.25">
      <c r="B11" s="133"/>
      <c r="C11" s="114" t="s">
        <v>418</v>
      </c>
      <c r="D11" s="103"/>
      <c r="E11" s="115">
        <f>'PIVOT TABLES FY14'!I6</f>
        <v>0.21887430453823592</v>
      </c>
      <c r="F11" s="116">
        <f>F9*E11</f>
        <v>10802.262479677393</v>
      </c>
      <c r="G11" s="138"/>
      <c r="J11" s="301" t="s">
        <v>383</v>
      </c>
      <c r="K11" s="309">
        <f>Salaries!$B$44</f>
        <v>8.1428571428571433E-2</v>
      </c>
      <c r="L11" s="310" t="s">
        <v>632</v>
      </c>
      <c r="M11" s="138" t="s">
        <v>592</v>
      </c>
    </row>
    <row r="12" spans="2:13" ht="15" x14ac:dyDescent="0.25">
      <c r="B12" s="133"/>
      <c r="C12" s="103"/>
      <c r="D12" s="103"/>
      <c r="E12" s="103"/>
      <c r="F12" s="117"/>
      <c r="G12" s="138"/>
      <c r="J12" s="299" t="s">
        <v>589</v>
      </c>
      <c r="K12" s="311"/>
      <c r="L12" s="312"/>
      <c r="M12" s="308"/>
    </row>
    <row r="13" spans="2:13" ht="15" x14ac:dyDescent="0.25">
      <c r="B13" s="133"/>
      <c r="C13" s="111" t="s">
        <v>419</v>
      </c>
      <c r="D13" s="118"/>
      <c r="E13" s="118"/>
      <c r="F13" s="119">
        <f>F9+F11</f>
        <v>60155.988594157432</v>
      </c>
      <c r="G13" s="138"/>
      <c r="J13" s="317" t="s">
        <v>571</v>
      </c>
      <c r="K13" s="318">
        <f>'PIVOT TABLES FY14'!$H$6</f>
        <v>0.21887430453823592</v>
      </c>
      <c r="L13" s="319">
        <f>'PIVOT TABLES FY14'!$I$6</f>
        <v>0.21887430453823592</v>
      </c>
      <c r="M13" s="138" t="s">
        <v>585</v>
      </c>
    </row>
    <row r="14" spans="2:13" ht="15" x14ac:dyDescent="0.25">
      <c r="B14" s="133"/>
      <c r="C14" s="279"/>
      <c r="D14" s="103"/>
      <c r="E14" s="103"/>
      <c r="F14" s="116"/>
      <c r="G14" s="138"/>
      <c r="J14" s="317" t="s">
        <v>420</v>
      </c>
      <c r="K14" s="320">
        <f>'PIVOT TABLES FY14'!$H$9</f>
        <v>4860.6893689353574</v>
      </c>
      <c r="L14" s="321">
        <f>'Other Expenses'!D23</f>
        <v>4860.6893689353574</v>
      </c>
      <c r="M14" s="138" t="s">
        <v>585</v>
      </c>
    </row>
    <row r="15" spans="2:13" ht="15" x14ac:dyDescent="0.25">
      <c r="B15" s="133"/>
      <c r="C15" s="114" t="s">
        <v>420</v>
      </c>
      <c r="D15" s="103"/>
      <c r="E15" s="120">
        <f>'PIVOT TABLES FY14'!I9</f>
        <v>4860.6893689353574</v>
      </c>
      <c r="F15" s="121">
        <f>E15*E9</f>
        <v>6464.716860684026</v>
      </c>
      <c r="G15" s="138"/>
      <c r="J15" s="313" t="s">
        <v>434</v>
      </c>
      <c r="K15" s="314">
        <f>'PIVOT TABLES FY14'!$H$7</f>
        <v>173.51499957805373</v>
      </c>
      <c r="L15" s="315">
        <v>500</v>
      </c>
      <c r="M15" s="138" t="s">
        <v>636</v>
      </c>
    </row>
    <row r="16" spans="2:13" ht="15" x14ac:dyDescent="0.25">
      <c r="B16" s="133"/>
      <c r="C16" s="114" t="s">
        <v>434</v>
      </c>
      <c r="D16" s="103"/>
      <c r="E16" s="120">
        <f>L15</f>
        <v>500</v>
      </c>
      <c r="F16" s="121">
        <f>E16*E9</f>
        <v>665</v>
      </c>
      <c r="G16" s="138"/>
      <c r="J16" s="313" t="s">
        <v>435</v>
      </c>
      <c r="K16" s="314">
        <f>'PIVOT TABLES FY14'!$H$10</f>
        <v>1761.1851190790308</v>
      </c>
      <c r="L16" s="315">
        <f>'PIVOT TABLES FY14'!$I$10</f>
        <v>1900</v>
      </c>
      <c r="M16" s="138" t="s">
        <v>633</v>
      </c>
    </row>
    <row r="17" spans="2:13" ht="15" x14ac:dyDescent="0.25">
      <c r="B17" s="133"/>
      <c r="C17" s="114" t="s">
        <v>435</v>
      </c>
      <c r="D17" s="103"/>
      <c r="E17" s="120">
        <f>'PIVOT TABLES FY14'!I10</f>
        <v>1900</v>
      </c>
      <c r="F17" s="121">
        <f>E17*E6</f>
        <v>1900</v>
      </c>
      <c r="G17" s="138"/>
      <c r="J17" s="313" t="s">
        <v>436</v>
      </c>
      <c r="K17" s="314">
        <f>'PIVOT TABLES FY14'!$H$8</f>
        <v>43.095077300781796</v>
      </c>
      <c r="L17" s="316" t="s">
        <v>639</v>
      </c>
      <c r="M17" s="138" t="s">
        <v>638</v>
      </c>
    </row>
    <row r="18" spans="2:13" ht="15" x14ac:dyDescent="0.25">
      <c r="B18" s="133"/>
      <c r="C18" s="114" t="s">
        <v>436</v>
      </c>
      <c r="D18" s="103"/>
      <c r="E18" s="120">
        <v>200</v>
      </c>
      <c r="F18" s="121">
        <f>E18*15</f>
        <v>3000</v>
      </c>
      <c r="G18" s="138"/>
      <c r="J18" s="313" t="s">
        <v>443</v>
      </c>
      <c r="K18" s="314">
        <f>'PIVOT TABLES FY14'!$H$11</f>
        <v>1102.1993265336523</v>
      </c>
      <c r="L18" s="315">
        <f>'PIVOT TABLES FY14'!$I$11</f>
        <v>1102.1993265336523</v>
      </c>
      <c r="M18" s="138" t="s">
        <v>585</v>
      </c>
    </row>
    <row r="19" spans="2:13" ht="15" x14ac:dyDescent="0.25">
      <c r="B19" s="133"/>
      <c r="C19" s="114" t="s">
        <v>443</v>
      </c>
      <c r="D19" s="103"/>
      <c r="E19" s="120">
        <f>'PIVOT TABLES FY14'!I11</f>
        <v>1102.1993265336523</v>
      </c>
      <c r="F19" s="121">
        <f>E19*E9</f>
        <v>1465.9251042897577</v>
      </c>
      <c r="G19" s="138"/>
      <c r="J19" s="317" t="s">
        <v>590</v>
      </c>
      <c r="K19" s="322">
        <f>'PIVOT TABLES FY14'!$H$5</f>
        <v>0.13141172242088084</v>
      </c>
      <c r="L19" s="323">
        <f>'PIVOT TABLES FY14'!$I$5</f>
        <v>0.12</v>
      </c>
      <c r="M19" s="138" t="s">
        <v>579</v>
      </c>
    </row>
    <row r="20" spans="2:13" ht="15" thickBot="1" x14ac:dyDescent="0.35">
      <c r="B20" s="133"/>
      <c r="C20" s="114"/>
      <c r="D20" s="103"/>
      <c r="E20" s="120"/>
      <c r="F20" s="121"/>
      <c r="G20" s="138"/>
      <c r="J20" s="324" t="s">
        <v>591</v>
      </c>
      <c r="K20" s="325"/>
      <c r="L20" s="325">
        <f>CAF!$BC$26</f>
        <v>4.8295454545454551E-2</v>
      </c>
      <c r="M20" s="143" t="s">
        <v>653</v>
      </c>
    </row>
    <row r="21" spans="2:13" ht="15" thickBot="1" x14ac:dyDescent="0.35">
      <c r="B21" s="133"/>
      <c r="C21" s="111" t="s">
        <v>422</v>
      </c>
      <c r="D21" s="118"/>
      <c r="E21" s="118"/>
      <c r="F21" s="122">
        <f>SUM(F13:F20)</f>
        <v>73651.630559131212</v>
      </c>
      <c r="G21" s="138"/>
      <c r="J21" s="416" t="s">
        <v>666</v>
      </c>
      <c r="K21" s="417"/>
      <c r="L21" s="418">
        <f>'CAF Spring 2018'!BQ27</f>
        <v>2.6804860614724868E-2</v>
      </c>
      <c r="M21" s="143" t="s">
        <v>667</v>
      </c>
    </row>
    <row r="22" spans="2:13" ht="15" thickBot="1" x14ac:dyDescent="0.35">
      <c r="B22" s="133"/>
      <c r="C22" s="281" t="s">
        <v>423</v>
      </c>
      <c r="D22" s="123"/>
      <c r="E22" s="124">
        <f>'PIVOT TABLES FY14'!I5</f>
        <v>0.12</v>
      </c>
      <c r="F22" s="125">
        <f>F21*E22</f>
        <v>8838.1956670957443</v>
      </c>
      <c r="G22" s="138"/>
    </row>
    <row r="23" spans="2:13" ht="15.75" thickTop="1" x14ac:dyDescent="0.25">
      <c r="B23" s="133"/>
      <c r="C23" s="114" t="s">
        <v>655</v>
      </c>
      <c r="D23" s="114"/>
      <c r="E23" s="114"/>
      <c r="F23" s="126">
        <f>SUM(F21:F22)</f>
        <v>82489.826226226956</v>
      </c>
      <c r="G23" s="138"/>
    </row>
    <row r="24" spans="2:13" x14ac:dyDescent="0.3">
      <c r="B24" s="133"/>
      <c r="C24" s="282" t="s">
        <v>656</v>
      </c>
      <c r="D24" s="103"/>
      <c r="E24" s="115">
        <f>CAF!BC26</f>
        <v>4.8295454545454551E-2</v>
      </c>
      <c r="F24" s="127">
        <f>F23+(F23*E24)</f>
        <v>86473.709879198141</v>
      </c>
      <c r="G24" s="138"/>
    </row>
    <row r="25" spans="2:13" ht="15" x14ac:dyDescent="0.25">
      <c r="B25" s="133"/>
      <c r="C25" s="282" t="s">
        <v>657</v>
      </c>
      <c r="D25" s="103"/>
      <c r="E25" s="103"/>
      <c r="F25" s="239">
        <f>F24/12</f>
        <v>7206.1424899331787</v>
      </c>
      <c r="G25" s="138"/>
    </row>
    <row r="26" spans="2:13" ht="12" customHeight="1" x14ac:dyDescent="0.25">
      <c r="B26" s="133"/>
      <c r="C26" s="282"/>
      <c r="D26" s="103"/>
      <c r="E26" s="103"/>
      <c r="F26" s="127"/>
      <c r="G26" s="138"/>
    </row>
    <row r="27" spans="2:13" ht="14.4" customHeight="1" x14ac:dyDescent="0.25">
      <c r="B27" s="419"/>
      <c r="C27" s="111" t="str">
        <f>J21</f>
        <v>Rate review CAF FY20</v>
      </c>
      <c r="D27" s="118"/>
      <c r="E27" s="420">
        <f>L21</f>
        <v>2.6804860614724868E-2</v>
      </c>
      <c r="F27" s="422">
        <f>F25*(E27+1)</f>
        <v>7399.302134945684</v>
      </c>
      <c r="G27" s="421"/>
    </row>
    <row r="28" spans="2:13" ht="13.95" customHeight="1" x14ac:dyDescent="0.25">
      <c r="B28" s="103"/>
      <c r="C28" s="282"/>
      <c r="D28" s="103"/>
      <c r="E28" s="103"/>
      <c r="F28" s="127"/>
      <c r="G28" s="103"/>
    </row>
    <row r="29" spans="2:13" ht="15.75" thickBot="1" x14ac:dyDescent="0.3"/>
    <row r="30" spans="2:13" ht="15.75" thickBot="1" x14ac:dyDescent="0.3">
      <c r="B30" s="144"/>
      <c r="C30" s="433"/>
      <c r="D30" s="433"/>
      <c r="E30" s="433"/>
      <c r="F30" s="433"/>
      <c r="G30" s="146"/>
    </row>
    <row r="31" spans="2:13" ht="15.75" thickBot="1" x14ac:dyDescent="0.3">
      <c r="B31" s="133"/>
      <c r="C31" s="437" t="s">
        <v>430</v>
      </c>
      <c r="D31" s="438"/>
      <c r="E31" s="438"/>
      <c r="F31" s="439"/>
      <c r="G31" s="138"/>
    </row>
    <row r="32" spans="2:13" ht="15" x14ac:dyDescent="0.25">
      <c r="B32" s="133"/>
      <c r="C32" s="103"/>
      <c r="D32" s="104" t="s">
        <v>390</v>
      </c>
      <c r="E32" s="104" t="s">
        <v>6</v>
      </c>
      <c r="F32" s="104" t="s">
        <v>195</v>
      </c>
      <c r="G32" s="138"/>
    </row>
    <row r="33" spans="2:7" ht="15" x14ac:dyDescent="0.25">
      <c r="B33" s="133"/>
      <c r="C33" s="278" t="s">
        <v>364</v>
      </c>
      <c r="D33" s="105">
        <f>D5</f>
        <v>51613.56261822502</v>
      </c>
      <c r="E33" s="106">
        <v>0.4</v>
      </c>
      <c r="F33" s="105">
        <f>D33*E33</f>
        <v>20645.425047290009</v>
      </c>
      <c r="G33" s="138"/>
    </row>
    <row r="34" spans="2:7" ht="15" x14ac:dyDescent="0.25">
      <c r="B34" s="133"/>
      <c r="C34" s="279" t="s">
        <v>416</v>
      </c>
      <c r="D34" s="107">
        <f>D6</f>
        <v>35045.218906218412</v>
      </c>
      <c r="E34" s="108">
        <v>2</v>
      </c>
      <c r="F34" s="107">
        <f t="shared" ref="F34:F35" si="1">D34*E34</f>
        <v>70090.437812436823</v>
      </c>
      <c r="G34" s="138"/>
    </row>
    <row r="35" spans="2:7" ht="15" x14ac:dyDescent="0.25">
      <c r="B35" s="133"/>
      <c r="C35" s="280" t="s">
        <v>383</v>
      </c>
      <c r="D35" s="109">
        <f>D7</f>
        <v>26850.213020473893</v>
      </c>
      <c r="E35" s="110">
        <v>0.2</v>
      </c>
      <c r="F35" s="109">
        <f t="shared" si="1"/>
        <v>5370.0426040947787</v>
      </c>
      <c r="G35" s="138"/>
    </row>
    <row r="36" spans="2:7" ht="15" x14ac:dyDescent="0.25">
      <c r="B36" s="133"/>
      <c r="C36" s="279"/>
      <c r="D36" s="107"/>
      <c r="E36" s="108"/>
      <c r="F36" s="107"/>
      <c r="G36" s="138"/>
    </row>
    <row r="37" spans="2:7" ht="15" x14ac:dyDescent="0.25">
      <c r="B37" s="133"/>
      <c r="C37" s="111" t="s">
        <v>417</v>
      </c>
      <c r="D37" s="111"/>
      <c r="E37" s="112">
        <f>SUM(E33:E35)</f>
        <v>2.6</v>
      </c>
      <c r="F37" s="113">
        <f>SUM(F33:F35)</f>
        <v>96105.905463821604</v>
      </c>
      <c r="G37" s="138"/>
    </row>
    <row r="38" spans="2:7" ht="15" x14ac:dyDescent="0.25">
      <c r="B38" s="133"/>
      <c r="C38" s="103"/>
      <c r="D38" s="103"/>
      <c r="E38" s="103"/>
      <c r="F38" s="103"/>
      <c r="G38" s="138"/>
    </row>
    <row r="39" spans="2:7" ht="15" x14ac:dyDescent="0.25">
      <c r="B39" s="133"/>
      <c r="C39" s="114" t="s">
        <v>418</v>
      </c>
      <c r="D39" s="103"/>
      <c r="E39" s="115">
        <f>'PIVOT TABLES FY14'!I6</f>
        <v>0.21887430453823592</v>
      </c>
      <c r="F39" s="116">
        <f>F37*E39</f>
        <v>21035.1132204114</v>
      </c>
      <c r="G39" s="138"/>
    </row>
    <row r="40" spans="2:7" ht="15" x14ac:dyDescent="0.25">
      <c r="B40" s="133"/>
      <c r="C40" s="103"/>
      <c r="D40" s="103"/>
      <c r="E40" s="103"/>
      <c r="F40" s="117"/>
      <c r="G40" s="138"/>
    </row>
    <row r="41" spans="2:7" ht="15" x14ac:dyDescent="0.25">
      <c r="B41" s="133"/>
      <c r="C41" s="111" t="s">
        <v>419</v>
      </c>
      <c r="D41" s="118"/>
      <c r="E41" s="118"/>
      <c r="F41" s="119">
        <f>F37+F39</f>
        <v>117141.018684233</v>
      </c>
      <c r="G41" s="138"/>
    </row>
    <row r="42" spans="2:7" ht="15" x14ac:dyDescent="0.25">
      <c r="B42" s="133"/>
      <c r="C42" s="279"/>
      <c r="D42" s="103"/>
      <c r="E42" s="103"/>
      <c r="F42" s="116"/>
      <c r="G42" s="138"/>
    </row>
    <row r="43" spans="2:7" ht="15" x14ac:dyDescent="0.25">
      <c r="B43" s="133"/>
      <c r="C43" s="114" t="s">
        <v>420</v>
      </c>
      <c r="D43" s="103"/>
      <c r="E43" s="120">
        <f>E15</f>
        <v>4860.6893689353574</v>
      </c>
      <c r="F43" s="121">
        <f>E43*E37</f>
        <v>12637.792359231929</v>
      </c>
      <c r="G43" s="138"/>
    </row>
    <row r="44" spans="2:7" x14ac:dyDescent="0.3">
      <c r="B44" s="133"/>
      <c r="C44" s="114" t="s">
        <v>434</v>
      </c>
      <c r="D44" s="103"/>
      <c r="E44" s="120">
        <f>E16</f>
        <v>500</v>
      </c>
      <c r="F44" s="121">
        <f>E44*E37</f>
        <v>1300</v>
      </c>
      <c r="G44" s="138"/>
    </row>
    <row r="45" spans="2:7" x14ac:dyDescent="0.3">
      <c r="B45" s="133"/>
      <c r="C45" s="114" t="s">
        <v>435</v>
      </c>
      <c r="D45" s="103"/>
      <c r="E45" s="120">
        <f>E17</f>
        <v>1900</v>
      </c>
      <c r="F45" s="121">
        <f>E45*E34</f>
        <v>3800</v>
      </c>
      <c r="G45" s="138"/>
    </row>
    <row r="46" spans="2:7" x14ac:dyDescent="0.3">
      <c r="B46" s="133"/>
      <c r="C46" s="114" t="s">
        <v>436</v>
      </c>
      <c r="D46" s="103"/>
      <c r="E46" s="120">
        <v>200</v>
      </c>
      <c r="F46" s="121">
        <f>E46*30</f>
        <v>6000</v>
      </c>
      <c r="G46" s="138"/>
    </row>
    <row r="47" spans="2:7" x14ac:dyDescent="0.3">
      <c r="B47" s="133"/>
      <c r="C47" s="114" t="s">
        <v>443</v>
      </c>
      <c r="D47" s="103"/>
      <c r="E47" s="120">
        <f>E19</f>
        <v>1102.1993265336523</v>
      </c>
      <c r="F47" s="121">
        <f>E47*E37</f>
        <v>2865.7182489874963</v>
      </c>
      <c r="G47" s="138"/>
    </row>
    <row r="48" spans="2:7" x14ac:dyDescent="0.3">
      <c r="B48" s="133"/>
      <c r="C48" s="114"/>
      <c r="D48" s="103"/>
      <c r="E48" s="120"/>
      <c r="F48" s="121"/>
      <c r="G48" s="138"/>
    </row>
    <row r="49" spans="2:7" x14ac:dyDescent="0.3">
      <c r="B49" s="133"/>
      <c r="C49" s="111" t="s">
        <v>422</v>
      </c>
      <c r="D49" s="118"/>
      <c r="E49" s="118"/>
      <c r="F49" s="122">
        <f>SUM(F41:F48)</f>
        <v>143744.52929245241</v>
      </c>
      <c r="G49" s="138"/>
    </row>
    <row r="50" spans="2:7" ht="15" thickBot="1" x14ac:dyDescent="0.35">
      <c r="B50" s="133"/>
      <c r="C50" s="281" t="s">
        <v>423</v>
      </c>
      <c r="D50" s="123"/>
      <c r="E50" s="124">
        <f>'PIVOT TABLES FY14'!I5</f>
        <v>0.12</v>
      </c>
      <c r="F50" s="125">
        <f>E50*F49</f>
        <v>17249.34351509429</v>
      </c>
      <c r="G50" s="138"/>
    </row>
    <row r="51" spans="2:7" ht="15" thickTop="1" x14ac:dyDescent="0.3">
      <c r="B51" s="133"/>
      <c r="C51" s="114" t="s">
        <v>655</v>
      </c>
      <c r="D51" s="114"/>
      <c r="E51" s="114"/>
      <c r="F51" s="126">
        <f>SUM(F49:F50)</f>
        <v>160993.87280754669</v>
      </c>
      <c r="G51" s="138"/>
    </row>
    <row r="52" spans="2:7" x14ac:dyDescent="0.3">
      <c r="B52" s="133"/>
      <c r="C52" s="282" t="s">
        <v>656</v>
      </c>
      <c r="D52" s="103"/>
      <c r="E52" s="115">
        <f>CAF!BC26</f>
        <v>4.8295454545454551E-2</v>
      </c>
      <c r="F52" s="127">
        <f>F51+(F51*E52)</f>
        <v>168769.14507382025</v>
      </c>
      <c r="G52" s="138"/>
    </row>
    <row r="53" spans="2:7" x14ac:dyDescent="0.3">
      <c r="B53" s="133"/>
      <c r="C53" s="282" t="s">
        <v>657</v>
      </c>
      <c r="D53" s="103"/>
      <c r="E53" s="103"/>
      <c r="F53" s="239">
        <f>F52/12</f>
        <v>14064.095422818355</v>
      </c>
      <c r="G53" s="138"/>
    </row>
    <row r="54" spans="2:7" ht="10.5" customHeight="1" thickBot="1" x14ac:dyDescent="0.35">
      <c r="B54" s="142"/>
      <c r="C54" s="128"/>
      <c r="D54" s="128"/>
      <c r="E54" s="128"/>
      <c r="F54" s="128"/>
      <c r="G54" s="143"/>
    </row>
    <row r="55" spans="2:7" x14ac:dyDescent="0.3">
      <c r="B55" s="419"/>
      <c r="C55" s="111" t="str">
        <f>C27</f>
        <v>Rate review CAF FY20</v>
      </c>
      <c r="D55" s="118"/>
      <c r="E55" s="420">
        <f>E27</f>
        <v>2.6804860614724868E-2</v>
      </c>
      <c r="F55" s="422">
        <f>F53*(E55+1)</f>
        <v>14441.08154029919</v>
      </c>
      <c r="G55" s="421"/>
    </row>
    <row r="56" spans="2:7" x14ac:dyDescent="0.3">
      <c r="F56" s="149"/>
    </row>
    <row r="57" spans="2:7" x14ac:dyDescent="0.3">
      <c r="F57" s="149"/>
    </row>
    <row r="58" spans="2:7" x14ac:dyDescent="0.3">
      <c r="F58" s="149"/>
    </row>
    <row r="59" spans="2:7" x14ac:dyDescent="0.3">
      <c r="F59" s="149"/>
    </row>
    <row r="60" spans="2:7" x14ac:dyDescent="0.3">
      <c r="F60" s="149"/>
    </row>
    <row r="61" spans="2:7" x14ac:dyDescent="0.3">
      <c r="F61" s="149"/>
    </row>
    <row r="62" spans="2:7" x14ac:dyDescent="0.3">
      <c r="F62" s="149"/>
    </row>
    <row r="63" spans="2:7" x14ac:dyDescent="0.3">
      <c r="F63" s="149"/>
    </row>
    <row r="64" spans="2:7" x14ac:dyDescent="0.3">
      <c r="F64" s="149"/>
    </row>
    <row r="65" spans="6:6" x14ac:dyDescent="0.3">
      <c r="F65" s="149"/>
    </row>
    <row r="66" spans="6:6" x14ac:dyDescent="0.3">
      <c r="F66" s="149"/>
    </row>
    <row r="67" spans="6:6" x14ac:dyDescent="0.3">
      <c r="F67" s="149"/>
    </row>
    <row r="68" spans="6:6" x14ac:dyDescent="0.3">
      <c r="F68" s="149"/>
    </row>
    <row r="69" spans="6:6" x14ac:dyDescent="0.3">
      <c r="F69" s="149"/>
    </row>
    <row r="70" spans="6:6" x14ac:dyDescent="0.3">
      <c r="F70" s="149"/>
    </row>
    <row r="71" spans="6:6" x14ac:dyDescent="0.3">
      <c r="F71" s="149"/>
    </row>
    <row r="72" spans="6:6" x14ac:dyDescent="0.3">
      <c r="F72" s="149"/>
    </row>
    <row r="73" spans="6:6" x14ac:dyDescent="0.3">
      <c r="F73" s="149"/>
    </row>
    <row r="74" spans="6:6" x14ac:dyDescent="0.3">
      <c r="F74" s="149"/>
    </row>
    <row r="75" spans="6:6" x14ac:dyDescent="0.3">
      <c r="F75" s="149"/>
    </row>
    <row r="76" spans="6:6" x14ac:dyDescent="0.3">
      <c r="F76" s="149"/>
    </row>
    <row r="77" spans="6:6" x14ac:dyDescent="0.3">
      <c r="F77" s="149"/>
    </row>
    <row r="78" spans="6:6" x14ac:dyDescent="0.3">
      <c r="F78" s="149"/>
    </row>
    <row r="79" spans="6:6" x14ac:dyDescent="0.3">
      <c r="F79" s="149"/>
    </row>
    <row r="80" spans="6:6" x14ac:dyDescent="0.3">
      <c r="F80" s="149"/>
    </row>
    <row r="81" spans="6:6" x14ac:dyDescent="0.3">
      <c r="F81" s="149"/>
    </row>
    <row r="82" spans="6:6" x14ac:dyDescent="0.3">
      <c r="F82" s="149"/>
    </row>
    <row r="83" spans="6:6" x14ac:dyDescent="0.3">
      <c r="F83" s="149"/>
    </row>
    <row r="84" spans="6:6" x14ac:dyDescent="0.3">
      <c r="F84" s="149"/>
    </row>
    <row r="85" spans="6:6" x14ac:dyDescent="0.3">
      <c r="F85" s="149"/>
    </row>
    <row r="86" spans="6:6" x14ac:dyDescent="0.3">
      <c r="F86" s="149"/>
    </row>
    <row r="87" spans="6:6" x14ac:dyDescent="0.3">
      <c r="F87" s="149"/>
    </row>
    <row r="88" spans="6:6" x14ac:dyDescent="0.3">
      <c r="F88" s="149"/>
    </row>
    <row r="89" spans="6:6" x14ac:dyDescent="0.3">
      <c r="F89" s="149"/>
    </row>
    <row r="90" spans="6:6" x14ac:dyDescent="0.3">
      <c r="F90" s="149"/>
    </row>
    <row r="91" spans="6:6" x14ac:dyDescent="0.3">
      <c r="F91" s="149"/>
    </row>
    <row r="92" spans="6:6" x14ac:dyDescent="0.3">
      <c r="F92" s="149"/>
    </row>
    <row r="93" spans="6:6" x14ac:dyDescent="0.3">
      <c r="F93" s="149"/>
    </row>
    <row r="94" spans="6:6" x14ac:dyDescent="0.3">
      <c r="F94" s="149"/>
    </row>
    <row r="95" spans="6:6" x14ac:dyDescent="0.3">
      <c r="F95" s="149"/>
    </row>
    <row r="96" spans="6:6" x14ac:dyDescent="0.3">
      <c r="F96" s="149"/>
    </row>
    <row r="97" spans="6:6" x14ac:dyDescent="0.3">
      <c r="F97" s="149"/>
    </row>
    <row r="98" spans="6:6" x14ac:dyDescent="0.3">
      <c r="F98" s="149"/>
    </row>
    <row r="99" spans="6:6" x14ac:dyDescent="0.3">
      <c r="F99" s="149"/>
    </row>
    <row r="100" spans="6:6" x14ac:dyDescent="0.3">
      <c r="F100" s="149"/>
    </row>
    <row r="101" spans="6:6" x14ac:dyDescent="0.3">
      <c r="F101" s="149"/>
    </row>
    <row r="102" spans="6:6" x14ac:dyDescent="0.3">
      <c r="F102" s="149"/>
    </row>
    <row r="103" spans="6:6" x14ac:dyDescent="0.3">
      <c r="F103" s="149"/>
    </row>
    <row r="104" spans="6:6" x14ac:dyDescent="0.3">
      <c r="F104" s="149"/>
    </row>
    <row r="105" spans="6:6" x14ac:dyDescent="0.3">
      <c r="F105" s="149"/>
    </row>
    <row r="106" spans="6:6" x14ac:dyDescent="0.3">
      <c r="F106" s="149"/>
    </row>
    <row r="107" spans="6:6" x14ac:dyDescent="0.3">
      <c r="F107" s="149"/>
    </row>
    <row r="108" spans="6:6" x14ac:dyDescent="0.3">
      <c r="F108" s="149"/>
    </row>
    <row r="109" spans="6:6" x14ac:dyDescent="0.3">
      <c r="F109" s="149"/>
    </row>
    <row r="110" spans="6:6" x14ac:dyDescent="0.3">
      <c r="F110" s="149"/>
    </row>
    <row r="111" spans="6:6" x14ac:dyDescent="0.3">
      <c r="F111" s="149"/>
    </row>
    <row r="112" spans="6:6" x14ac:dyDescent="0.3">
      <c r="F112" s="149"/>
    </row>
    <row r="113" spans="6:6" x14ac:dyDescent="0.3">
      <c r="F113" s="149"/>
    </row>
    <row r="114" spans="6:6" x14ac:dyDescent="0.3">
      <c r="F114" s="149"/>
    </row>
    <row r="115" spans="6:6" x14ac:dyDescent="0.3">
      <c r="F115" s="149"/>
    </row>
    <row r="116" spans="6:6" x14ac:dyDescent="0.3">
      <c r="F116" s="149"/>
    </row>
    <row r="117" spans="6:6" x14ac:dyDescent="0.3">
      <c r="F117" s="149"/>
    </row>
    <row r="118" spans="6:6" x14ac:dyDescent="0.3">
      <c r="F118" s="149"/>
    </row>
    <row r="119" spans="6:6" x14ac:dyDescent="0.3">
      <c r="F119" s="149"/>
    </row>
    <row r="120" spans="6:6" x14ac:dyDescent="0.3">
      <c r="F120" s="149"/>
    </row>
    <row r="121" spans="6:6" x14ac:dyDescent="0.3">
      <c r="F121" s="149"/>
    </row>
    <row r="122" spans="6:6" x14ac:dyDescent="0.3">
      <c r="F122" s="149"/>
    </row>
    <row r="123" spans="6:6" x14ac:dyDescent="0.3">
      <c r="F123" s="149"/>
    </row>
    <row r="124" spans="6:6" x14ac:dyDescent="0.3">
      <c r="F124" s="149"/>
    </row>
  </sheetData>
  <mergeCells count="5">
    <mergeCell ref="C2:F2"/>
    <mergeCell ref="J2:M2"/>
    <mergeCell ref="C3:F3"/>
    <mergeCell ref="C30:F30"/>
    <mergeCell ref="C31:F31"/>
  </mergeCells>
  <pageMargins left="0.25" right="0.25" top="0.75" bottom="0.75" header="0.3" footer="0.3"/>
  <pageSetup scale="62" orientation="landscape" r:id="rId1"/>
  <headerFooter>
    <oddHeader>&amp;CYoung Parents Support</oddHeader>
    <oddFooter>&amp;R&amp;P of &amp;N</oddFooter>
  </headerFooter>
  <colBreaks count="1" manualBreakCount="1">
    <brk id="8" max="5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6"/>
  <sheetViews>
    <sheetView workbookViewId="0">
      <pane xSplit="1" topLeftCell="Q1" activePane="topRight" state="frozen"/>
      <selection activeCell="H63" sqref="H63"/>
      <selection pane="topRight" activeCell="R10" sqref="R10"/>
    </sheetView>
  </sheetViews>
  <sheetFormatPr defaultRowHeight="14.4" x14ac:dyDescent="0.3"/>
  <cols>
    <col min="1" max="1" width="20.33203125" customWidth="1"/>
    <col min="2" max="5" width="37.109375" style="69" customWidth="1"/>
    <col min="6" max="6" width="39.88671875" style="69" customWidth="1"/>
    <col min="7" max="19" width="37.109375" style="69" customWidth="1"/>
    <col min="20" max="35" width="37.109375" style="59" customWidth="1"/>
    <col min="36" max="77" width="9.109375" style="59"/>
  </cols>
  <sheetData>
    <row r="1" spans="1:77" s="235" customFormat="1" ht="30" x14ac:dyDescent="0.25">
      <c r="A1" s="229"/>
      <c r="B1" s="230" t="s">
        <v>118</v>
      </c>
      <c r="C1" s="230" t="s">
        <v>120</v>
      </c>
      <c r="D1" s="230" t="s">
        <v>122</v>
      </c>
      <c r="E1" s="230" t="s">
        <v>124</v>
      </c>
      <c r="F1" s="231" t="s">
        <v>174</v>
      </c>
      <c r="G1" s="231" t="s">
        <v>176</v>
      </c>
      <c r="H1" s="231" t="s">
        <v>172</v>
      </c>
      <c r="I1" s="231" t="s">
        <v>184</v>
      </c>
      <c r="J1" s="231" t="s">
        <v>182</v>
      </c>
      <c r="K1" s="231" t="s">
        <v>180</v>
      </c>
      <c r="L1" s="231" t="s">
        <v>178</v>
      </c>
      <c r="M1" s="231" t="s">
        <v>166</v>
      </c>
      <c r="N1" s="231" t="s">
        <v>132</v>
      </c>
      <c r="O1" s="231" t="s">
        <v>164</v>
      </c>
      <c r="P1" s="231" t="s">
        <v>162</v>
      </c>
      <c r="Q1" s="231" t="s">
        <v>190</v>
      </c>
      <c r="R1" s="231" t="s">
        <v>188</v>
      </c>
      <c r="S1" s="231" t="s">
        <v>186</v>
      </c>
      <c r="T1" s="232"/>
      <c r="U1" s="232"/>
      <c r="V1" s="233"/>
      <c r="W1" s="234"/>
      <c r="X1" s="234"/>
      <c r="Y1" s="234"/>
      <c r="Z1" s="234"/>
      <c r="AA1" s="234"/>
      <c r="AB1" s="234"/>
      <c r="AC1" s="234"/>
      <c r="AD1" s="234"/>
      <c r="AE1" s="234"/>
      <c r="AF1" s="234"/>
      <c r="AG1" s="234"/>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row>
    <row r="2" spans="1:77" ht="15" x14ac:dyDescent="0.25">
      <c r="A2" s="221" t="s">
        <v>375</v>
      </c>
      <c r="B2" s="219">
        <f>MEDIAN(B8:B28)</f>
        <v>52339.857142857138</v>
      </c>
      <c r="C2" s="219">
        <f>MEDIAN(C8:C28)</f>
        <v>70936.333333333343</v>
      </c>
      <c r="D2" s="219">
        <f>MEDIAN(D8:D28)</f>
        <v>30070.833333333332</v>
      </c>
      <c r="E2" s="219">
        <f t="shared" ref="E2:R2" si="0">MEDIAN(E8:E28)</f>
        <v>52666.666666666672</v>
      </c>
      <c r="F2" s="219">
        <f t="shared" si="0"/>
        <v>24500</v>
      </c>
      <c r="G2" s="219">
        <f t="shared" si="0"/>
        <v>31744.827586206899</v>
      </c>
      <c r="H2" s="219">
        <f t="shared" si="0"/>
        <v>33793.859649122809</v>
      </c>
      <c r="I2" s="219">
        <f t="shared" si="0"/>
        <v>29532.558139534885</v>
      </c>
      <c r="J2" s="219">
        <f t="shared" si="0"/>
        <v>31402.179783950618</v>
      </c>
      <c r="K2" s="219">
        <f t="shared" si="0"/>
        <v>42814.63636363636</v>
      </c>
      <c r="L2" s="219">
        <f t="shared" si="0"/>
        <v>42377.052631578947</v>
      </c>
      <c r="M2" s="219">
        <f t="shared" si="0"/>
        <v>57853.57142857142</v>
      </c>
      <c r="N2" s="219">
        <f t="shared" si="0"/>
        <v>58999.999999999993</v>
      </c>
      <c r="O2" s="219">
        <f t="shared" si="0"/>
        <v>40344.5</v>
      </c>
      <c r="P2" s="219">
        <f t="shared" si="0"/>
        <v>35776.538461538461</v>
      </c>
      <c r="Q2" s="219">
        <f t="shared" si="0"/>
        <v>22880</v>
      </c>
      <c r="R2" s="219">
        <f t="shared" si="0"/>
        <v>24866.666666666668</v>
      </c>
      <c r="S2" s="219">
        <f>MEDIAN(S8:S28)</f>
        <v>27965.217391304348</v>
      </c>
    </row>
    <row r="3" spans="1:77" ht="15" x14ac:dyDescent="0.25">
      <c r="A3" s="221" t="s">
        <v>376</v>
      </c>
      <c r="B3" s="219">
        <f>AVERAGE(B8:B28)</f>
        <v>59609.258648119168</v>
      </c>
      <c r="C3" s="219">
        <f t="shared" ref="C3:S3" si="1">AVERAGE(C8:C28)</f>
        <v>68356.154226524988</v>
      </c>
      <c r="D3" s="219">
        <f t="shared" si="1"/>
        <v>30070.833333333332</v>
      </c>
      <c r="E3" s="219">
        <f t="shared" si="1"/>
        <v>53114.460317460318</v>
      </c>
      <c r="F3" s="219">
        <f t="shared" si="1"/>
        <v>24500</v>
      </c>
      <c r="G3" s="219">
        <f t="shared" si="1"/>
        <v>31661.3394656911</v>
      </c>
      <c r="H3" s="219">
        <f t="shared" si="1"/>
        <v>34430.435198356252</v>
      </c>
      <c r="I3" s="219">
        <f t="shared" si="1"/>
        <v>29933.158152141841</v>
      </c>
      <c r="J3" s="219">
        <f t="shared" si="1"/>
        <v>32186.77854228206</v>
      </c>
      <c r="K3" s="219">
        <f t="shared" si="1"/>
        <v>42814.63636363636</v>
      </c>
      <c r="L3" s="219">
        <f t="shared" si="1"/>
        <v>42377.052631578947</v>
      </c>
      <c r="M3" s="219">
        <f t="shared" si="1"/>
        <v>57853.57142857142</v>
      </c>
      <c r="N3" s="219">
        <f t="shared" si="1"/>
        <v>58999.999999999993</v>
      </c>
      <c r="O3" s="219">
        <f t="shared" si="1"/>
        <v>52328.166666666664</v>
      </c>
      <c r="P3" s="219">
        <f t="shared" si="1"/>
        <v>35776.538461538461</v>
      </c>
      <c r="Q3" s="219">
        <f t="shared" si="1"/>
        <v>22880</v>
      </c>
      <c r="R3" s="219">
        <f t="shared" si="1"/>
        <v>24680.972222222223</v>
      </c>
      <c r="S3" s="219">
        <f t="shared" si="1"/>
        <v>27592.878252696955</v>
      </c>
    </row>
    <row r="4" spans="1:77" ht="15" x14ac:dyDescent="0.25">
      <c r="A4" s="221" t="s">
        <v>377</v>
      </c>
      <c r="B4" s="219">
        <f>MAX(B8:B28)</f>
        <v>103775</v>
      </c>
      <c r="C4" s="219">
        <f t="shared" ref="C4:S4" si="2">MAX(C8:C28)</f>
        <v>100639.74151857835</v>
      </c>
      <c r="D4" s="219">
        <f t="shared" si="2"/>
        <v>32825</v>
      </c>
      <c r="E4" s="219">
        <f t="shared" si="2"/>
        <v>62500</v>
      </c>
      <c r="F4" s="219">
        <f t="shared" si="2"/>
        <v>24500</v>
      </c>
      <c r="G4" s="219">
        <f t="shared" si="2"/>
        <v>43500</v>
      </c>
      <c r="H4" s="219">
        <f t="shared" si="2"/>
        <v>38396.445945945947</v>
      </c>
      <c r="I4" s="219">
        <f t="shared" si="2"/>
        <v>45515.646258503402</v>
      </c>
      <c r="J4" s="219">
        <f t="shared" si="2"/>
        <v>42379.754601226996</v>
      </c>
      <c r="K4" s="219">
        <f t="shared" si="2"/>
        <v>48687.272727272721</v>
      </c>
      <c r="L4" s="219">
        <f t="shared" si="2"/>
        <v>44542.105263157893</v>
      </c>
      <c r="M4" s="219">
        <f t="shared" si="2"/>
        <v>57853.57142857142</v>
      </c>
      <c r="N4" s="219">
        <f t="shared" si="2"/>
        <v>58999.999999999993</v>
      </c>
      <c r="O4" s="219">
        <f t="shared" si="2"/>
        <v>84140</v>
      </c>
      <c r="P4" s="219">
        <f t="shared" si="2"/>
        <v>37930</v>
      </c>
      <c r="Q4" s="219">
        <f t="shared" si="2"/>
        <v>22880</v>
      </c>
      <c r="R4" s="219">
        <f t="shared" si="2"/>
        <v>27020</v>
      </c>
      <c r="S4" s="219">
        <f t="shared" si="2"/>
        <v>29475</v>
      </c>
    </row>
    <row r="5" spans="1:77" ht="15" x14ac:dyDescent="0.25">
      <c r="A5" s="221" t="s">
        <v>378</v>
      </c>
      <c r="B5" s="51">
        <f>COUNT(B8:B28)</f>
        <v>15</v>
      </c>
      <c r="C5" s="51">
        <f t="shared" ref="C5:S5" si="3">COUNT(C8:C28)</f>
        <v>9</v>
      </c>
      <c r="D5" s="51">
        <f t="shared" si="3"/>
        <v>2</v>
      </c>
      <c r="E5" s="51">
        <f t="shared" si="3"/>
        <v>3</v>
      </c>
      <c r="F5" s="51">
        <f t="shared" si="3"/>
        <v>1</v>
      </c>
      <c r="G5" s="51">
        <f t="shared" si="3"/>
        <v>11</v>
      </c>
      <c r="H5" s="51">
        <f t="shared" si="3"/>
        <v>3</v>
      </c>
      <c r="I5" s="51">
        <f t="shared" si="3"/>
        <v>9</v>
      </c>
      <c r="J5" s="51">
        <f t="shared" si="3"/>
        <v>4</v>
      </c>
      <c r="K5" s="51">
        <f t="shared" si="3"/>
        <v>2</v>
      </c>
      <c r="L5" s="51">
        <f t="shared" si="3"/>
        <v>2</v>
      </c>
      <c r="M5" s="51">
        <f t="shared" si="3"/>
        <v>1</v>
      </c>
      <c r="N5" s="51">
        <f t="shared" si="3"/>
        <v>1</v>
      </c>
      <c r="O5" s="51">
        <f t="shared" si="3"/>
        <v>3</v>
      </c>
      <c r="P5" s="51">
        <f t="shared" si="3"/>
        <v>2</v>
      </c>
      <c r="Q5" s="51">
        <f t="shared" si="3"/>
        <v>1</v>
      </c>
      <c r="R5" s="51">
        <f t="shared" si="3"/>
        <v>3</v>
      </c>
      <c r="S5" s="51">
        <f t="shared" si="3"/>
        <v>5</v>
      </c>
    </row>
    <row r="6" spans="1:77" s="67" customFormat="1" ht="15" x14ac:dyDescent="0.25">
      <c r="A6" s="223" t="s">
        <v>379</v>
      </c>
      <c r="B6" s="224">
        <f>_xlfn.PERCENTILE.INC(B8:B28,0.6)</f>
        <v>58597.331378299124</v>
      </c>
      <c r="C6" s="224">
        <f>_xlfn.PERCENTILE.INC(C8:C28,0.6)</f>
        <v>77907.266666666663</v>
      </c>
      <c r="D6" s="224">
        <f t="shared" ref="D6:P6" si="4">_xlfn.PERCENTILE.INC(D8:D28,0.6)</f>
        <v>30621.666666666664</v>
      </c>
      <c r="E6" s="224">
        <f t="shared" si="4"/>
        <v>54633.333333333336</v>
      </c>
      <c r="F6" s="224">
        <f t="shared" si="4"/>
        <v>24500</v>
      </c>
      <c r="G6" s="224">
        <f t="shared" si="4"/>
        <v>32234.259259259255</v>
      </c>
      <c r="H6" s="224">
        <f t="shared" si="4"/>
        <v>34714.376908487437</v>
      </c>
      <c r="I6" s="224">
        <f t="shared" si="4"/>
        <v>31273.229185158885</v>
      </c>
      <c r="J6" s="224">
        <f t="shared" si="4"/>
        <v>33802.746913580246</v>
      </c>
      <c r="K6" s="224">
        <f t="shared" si="4"/>
        <v>43989.163636363635</v>
      </c>
      <c r="L6" s="224">
        <f t="shared" si="4"/>
        <v>42810.063157894736</v>
      </c>
      <c r="M6" s="224">
        <f t="shared" si="4"/>
        <v>57853.57142857142</v>
      </c>
      <c r="N6" s="224">
        <f t="shared" si="4"/>
        <v>58999.999999999993</v>
      </c>
      <c r="O6" s="224">
        <f t="shared" si="4"/>
        <v>49103.600000000006</v>
      </c>
      <c r="P6" s="224">
        <f t="shared" si="4"/>
        <v>36207.230769230766</v>
      </c>
      <c r="Q6" s="224">
        <f>_xlfn.PERCENTILE.INC(Q8:Q28,0.6)</f>
        <v>22880</v>
      </c>
      <c r="R6" s="224">
        <f>_xlfn.PERCENTILE.INC(R8:R28,0.6)</f>
        <v>25297.333333333336</v>
      </c>
      <c r="S6" s="224">
        <f>_xlfn.PERCENTILE.INC(S8:S28,0.6)</f>
        <v>28264.844720496894</v>
      </c>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row>
    <row r="7" spans="1:77" s="67" customFormat="1" ht="15" x14ac:dyDescent="0.25">
      <c r="A7" s="223" t="s">
        <v>380</v>
      </c>
      <c r="B7" s="224">
        <f>_xlfn.PERCENTILE.INC(B8:B28,0.65)</f>
        <v>61081.818181818184</v>
      </c>
      <c r="C7" s="224">
        <f>_xlfn.PERCENTILE.INC(C8:C28,0.65)</f>
        <v>79985</v>
      </c>
      <c r="D7" s="224">
        <f t="shared" ref="D7:S7" si="5">_xlfn.PERCENTILE.INC(D8:D28,0.65)</f>
        <v>30897.083333333332</v>
      </c>
      <c r="E7" s="224">
        <f t="shared" si="5"/>
        <v>55616.666666666672</v>
      </c>
      <c r="F7" s="224">
        <f t="shared" si="5"/>
        <v>24500</v>
      </c>
      <c r="G7" s="224">
        <f t="shared" si="5"/>
        <v>32881.183102879048</v>
      </c>
      <c r="H7" s="224">
        <f t="shared" si="5"/>
        <v>35174.63553816975</v>
      </c>
      <c r="I7" s="224">
        <f t="shared" si="5"/>
        <v>31864.517557251907</v>
      </c>
      <c r="J7" s="224">
        <f t="shared" si="5"/>
        <v>35003.030478395063</v>
      </c>
      <c r="K7" s="224">
        <f t="shared" si="5"/>
        <v>44576.427272727269</v>
      </c>
      <c r="L7" s="224">
        <f t="shared" si="5"/>
        <v>43026.568421052631</v>
      </c>
      <c r="M7" s="224">
        <f t="shared" si="5"/>
        <v>57853.57142857142</v>
      </c>
      <c r="N7" s="224">
        <f t="shared" si="5"/>
        <v>58999.999999999993</v>
      </c>
      <c r="O7" s="224">
        <f t="shared" si="5"/>
        <v>53483.149999999994</v>
      </c>
      <c r="P7" s="224">
        <f t="shared" si="5"/>
        <v>36422.576923076922</v>
      </c>
      <c r="Q7" s="224">
        <f t="shared" si="5"/>
        <v>22880</v>
      </c>
      <c r="R7" s="224">
        <f t="shared" si="5"/>
        <v>25512.666666666668</v>
      </c>
      <c r="S7" s="224">
        <f t="shared" si="5"/>
        <v>28414.658385093164</v>
      </c>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row>
    <row r="8" spans="1:77" ht="15" x14ac:dyDescent="0.25">
      <c r="A8" s="222" t="s">
        <v>544</v>
      </c>
      <c r="B8" s="218">
        <v>25095</v>
      </c>
      <c r="C8" s="89">
        <v>34985.576923076922</v>
      </c>
      <c r="D8" s="73">
        <v>27316.666666666664</v>
      </c>
      <c r="E8" s="73">
        <v>44176.714285714283</v>
      </c>
      <c r="F8" s="220">
        <v>24500</v>
      </c>
      <c r="G8" s="73">
        <v>23574</v>
      </c>
      <c r="H8" s="73">
        <v>31101</v>
      </c>
      <c r="I8" s="73">
        <v>11060</v>
      </c>
      <c r="J8" s="73">
        <v>23563</v>
      </c>
      <c r="K8" s="73">
        <v>36942</v>
      </c>
      <c r="L8" s="73">
        <v>40212</v>
      </c>
      <c r="M8" s="73">
        <v>57853.57142857142</v>
      </c>
      <c r="N8" s="73">
        <v>58999.999999999993</v>
      </c>
      <c r="O8" s="73">
        <v>32500</v>
      </c>
      <c r="P8" s="73">
        <v>33623.076923076922</v>
      </c>
      <c r="Q8" s="73">
        <v>22880</v>
      </c>
      <c r="R8" s="73">
        <v>22156.25</v>
      </c>
      <c r="S8" s="73">
        <v>24004.624999999996</v>
      </c>
    </row>
    <row r="9" spans="1:77" ht="15" x14ac:dyDescent="0.25">
      <c r="A9" s="222" t="s">
        <v>545</v>
      </c>
      <c r="B9" s="218">
        <v>40378</v>
      </c>
      <c r="C9" s="89">
        <v>35492.307692307688</v>
      </c>
      <c r="D9" s="73">
        <v>32825</v>
      </c>
      <c r="E9" s="73">
        <v>52666.666666666672</v>
      </c>
      <c r="F9" s="73"/>
      <c r="G9" s="73">
        <v>25744.239631336408</v>
      </c>
      <c r="H9" s="73">
        <v>33793.859649122809</v>
      </c>
      <c r="I9" s="73">
        <v>24434.375</v>
      </c>
      <c r="J9" s="73">
        <v>27401.234567901232</v>
      </c>
      <c r="K9" s="73">
        <v>48687.272727272721</v>
      </c>
      <c r="L9" s="73">
        <v>44542.105263157893</v>
      </c>
      <c r="M9" s="73"/>
      <c r="N9" s="73"/>
      <c r="O9" s="73">
        <v>40344.5</v>
      </c>
      <c r="P9" s="73">
        <v>37930</v>
      </c>
      <c r="Q9" s="73"/>
      <c r="R9" s="73">
        <v>24866.666666666668</v>
      </c>
      <c r="S9" s="73">
        <v>27805.263157894737</v>
      </c>
    </row>
    <row r="10" spans="1:77" ht="15" x14ac:dyDescent="0.25">
      <c r="A10" s="222" t="s">
        <v>546</v>
      </c>
      <c r="B10" s="218">
        <v>40740</v>
      </c>
      <c r="C10" s="89">
        <v>53255</v>
      </c>
      <c r="D10" s="73"/>
      <c r="E10" s="73">
        <v>62500</v>
      </c>
      <c r="F10" s="73"/>
      <c r="G10" s="73">
        <v>28463.846153846152</v>
      </c>
      <c r="H10" s="73">
        <v>38396.445945945947</v>
      </c>
      <c r="I10" s="73">
        <v>29170.75471698113</v>
      </c>
      <c r="J10" s="73">
        <v>35403.125</v>
      </c>
      <c r="K10" s="73"/>
      <c r="L10" s="73"/>
      <c r="M10" s="73"/>
      <c r="N10" s="73"/>
      <c r="O10" s="73">
        <v>84140</v>
      </c>
      <c r="P10" s="73"/>
      <c r="Q10" s="73"/>
      <c r="R10" s="73">
        <v>27020</v>
      </c>
      <c r="S10" s="73">
        <v>27965.217391304348</v>
      </c>
    </row>
    <row r="11" spans="1:77" ht="15" x14ac:dyDescent="0.25">
      <c r="A11" s="222" t="s">
        <v>547</v>
      </c>
      <c r="B11" s="218">
        <v>46841.599999999999</v>
      </c>
      <c r="C11" s="89">
        <v>64050</v>
      </c>
      <c r="D11" s="73"/>
      <c r="E11" s="73"/>
      <c r="F11" s="73"/>
      <c r="G11" s="73">
        <v>28700</v>
      </c>
      <c r="H11" s="73"/>
      <c r="I11" s="73">
        <v>29340.000000000004</v>
      </c>
      <c r="J11" s="73">
        <v>42379.754601226996</v>
      </c>
      <c r="K11" s="73"/>
      <c r="L11" s="73"/>
      <c r="M11" s="73"/>
      <c r="N11" s="73"/>
      <c r="O11" s="73"/>
      <c r="P11" s="73"/>
      <c r="Q11" s="73"/>
      <c r="R11" s="73"/>
      <c r="S11" s="73">
        <v>28714.28571428571</v>
      </c>
    </row>
    <row r="12" spans="1:77" ht="15" x14ac:dyDescent="0.25">
      <c r="A12" s="222" t="s">
        <v>548</v>
      </c>
      <c r="B12" s="218">
        <v>47040</v>
      </c>
      <c r="C12" s="89">
        <v>70936.333333333343</v>
      </c>
      <c r="D12" s="73"/>
      <c r="E12" s="73"/>
      <c r="F12" s="73"/>
      <c r="G12" s="73">
        <v>31210</v>
      </c>
      <c r="H12" s="73"/>
      <c r="I12" s="73">
        <v>29532.558139534885</v>
      </c>
      <c r="J12" s="73"/>
      <c r="K12" s="73"/>
      <c r="L12" s="73"/>
      <c r="M12" s="73"/>
      <c r="N12" s="73"/>
      <c r="O12" s="73"/>
      <c r="P12" s="73"/>
      <c r="Q12" s="73"/>
      <c r="R12" s="73"/>
      <c r="S12" s="73">
        <v>29475</v>
      </c>
    </row>
    <row r="13" spans="1:77" ht="15" x14ac:dyDescent="0.25">
      <c r="A13" s="222" t="s">
        <v>549</v>
      </c>
      <c r="B13" s="218">
        <v>47811.111111111109</v>
      </c>
      <c r="C13" s="89">
        <v>79650</v>
      </c>
      <c r="D13" s="73"/>
      <c r="E13" s="73"/>
      <c r="F13" s="73"/>
      <c r="G13" s="73">
        <v>31744.827586206899</v>
      </c>
      <c r="H13" s="73"/>
      <c r="I13" s="73">
        <v>31708.396946564884</v>
      </c>
      <c r="J13" s="73"/>
      <c r="K13" s="73"/>
      <c r="L13" s="73"/>
      <c r="M13" s="73"/>
      <c r="N13" s="73"/>
      <c r="O13" s="73"/>
      <c r="P13" s="73"/>
      <c r="Q13" s="73"/>
      <c r="R13" s="73"/>
      <c r="S13" s="73"/>
    </row>
    <row r="14" spans="1:77" ht="15" x14ac:dyDescent="0.25">
      <c r="A14" s="222" t="s">
        <v>550</v>
      </c>
      <c r="B14" s="218">
        <v>50010</v>
      </c>
      <c r="C14" s="89">
        <v>81325</v>
      </c>
      <c r="D14" s="73"/>
      <c r="E14" s="73"/>
      <c r="F14" s="73"/>
      <c r="G14" s="73">
        <v>32234.259259259255</v>
      </c>
      <c r="H14" s="73"/>
      <c r="I14" s="73">
        <v>32489</v>
      </c>
      <c r="J14" s="73"/>
      <c r="K14" s="73"/>
      <c r="L14" s="73"/>
      <c r="M14" s="73"/>
      <c r="N14" s="73"/>
      <c r="O14" s="73"/>
      <c r="P14" s="73"/>
      <c r="Q14" s="73"/>
      <c r="R14" s="73"/>
      <c r="S14" s="73"/>
    </row>
    <row r="15" spans="1:77" ht="15" x14ac:dyDescent="0.25">
      <c r="A15" s="222" t="s">
        <v>551</v>
      </c>
      <c r="B15" s="218">
        <v>52339.857142857138</v>
      </c>
      <c r="C15" s="89">
        <v>94871.42857142858</v>
      </c>
      <c r="D15" s="73"/>
      <c r="E15" s="73"/>
      <c r="F15" s="73"/>
      <c r="G15" s="73">
        <v>33528.106946498847</v>
      </c>
      <c r="H15" s="73"/>
      <c r="I15" s="73">
        <v>36147.692307692305</v>
      </c>
      <c r="J15" s="73"/>
      <c r="K15" s="73"/>
      <c r="L15" s="73"/>
      <c r="M15" s="73"/>
      <c r="N15" s="73"/>
      <c r="O15" s="73"/>
      <c r="P15" s="73"/>
      <c r="Q15" s="73"/>
      <c r="R15" s="73"/>
      <c r="S15" s="73"/>
    </row>
    <row r="16" spans="1:77" ht="15" x14ac:dyDescent="0.25">
      <c r="A16" s="222" t="s">
        <v>552</v>
      </c>
      <c r="B16" s="218">
        <v>57601.61290322581</v>
      </c>
      <c r="C16" s="89">
        <v>100639.74151857835</v>
      </c>
      <c r="D16" s="73"/>
      <c r="E16" s="73"/>
      <c r="F16" s="73"/>
      <c r="G16" s="73">
        <v>34630</v>
      </c>
      <c r="H16" s="73"/>
      <c r="I16" s="73">
        <v>45515.646258503402</v>
      </c>
      <c r="J16" s="73"/>
      <c r="K16" s="73"/>
      <c r="L16" s="73"/>
      <c r="M16" s="73"/>
      <c r="N16" s="73"/>
      <c r="O16" s="73"/>
      <c r="P16" s="73"/>
      <c r="Q16" s="73"/>
      <c r="R16" s="73"/>
      <c r="S16" s="73"/>
    </row>
    <row r="17" spans="1:19" ht="15" x14ac:dyDescent="0.25">
      <c r="A17" s="222" t="s">
        <v>553</v>
      </c>
      <c r="B17" s="218">
        <v>60090.909090909096</v>
      </c>
      <c r="C17" s="89"/>
      <c r="D17" s="73"/>
      <c r="E17" s="73"/>
      <c r="F17" s="73"/>
      <c r="G17" s="73">
        <v>34945.454545454544</v>
      </c>
      <c r="H17" s="73"/>
      <c r="I17" s="73"/>
      <c r="J17" s="73"/>
      <c r="K17" s="73"/>
      <c r="L17" s="73"/>
      <c r="M17" s="73"/>
      <c r="N17" s="73"/>
      <c r="O17" s="73"/>
      <c r="P17" s="73"/>
      <c r="Q17" s="73"/>
      <c r="R17" s="73"/>
      <c r="S17" s="73"/>
    </row>
    <row r="18" spans="1:19" ht="15" x14ac:dyDescent="0.25">
      <c r="A18" s="222" t="s">
        <v>554</v>
      </c>
      <c r="B18" s="218">
        <v>70000</v>
      </c>
      <c r="C18" s="89"/>
      <c r="D18" s="73"/>
      <c r="E18" s="73"/>
      <c r="F18" s="73"/>
      <c r="G18" s="73">
        <v>43500</v>
      </c>
      <c r="H18" s="73"/>
      <c r="I18" s="73"/>
      <c r="J18" s="73"/>
      <c r="K18" s="73"/>
      <c r="L18" s="73"/>
      <c r="M18" s="73"/>
      <c r="N18" s="73"/>
      <c r="O18" s="73"/>
      <c r="P18" s="73"/>
      <c r="Q18" s="73"/>
      <c r="R18" s="73"/>
      <c r="S18" s="73"/>
    </row>
    <row r="19" spans="1:19" ht="15" x14ac:dyDescent="0.25">
      <c r="A19" s="222" t="s">
        <v>555</v>
      </c>
      <c r="B19" s="218">
        <v>75415.789473684214</v>
      </c>
      <c r="C19" s="89"/>
      <c r="D19" s="73"/>
      <c r="E19" s="73"/>
      <c r="F19" s="73"/>
      <c r="H19" s="73"/>
      <c r="I19" s="73"/>
      <c r="J19" s="73"/>
      <c r="K19" s="73"/>
      <c r="L19" s="73"/>
      <c r="M19" s="73"/>
      <c r="N19" s="73"/>
      <c r="O19" s="73"/>
      <c r="P19" s="73"/>
      <c r="Q19" s="73"/>
      <c r="R19" s="73"/>
      <c r="S19" s="73"/>
    </row>
    <row r="20" spans="1:19" ht="15" x14ac:dyDescent="0.25">
      <c r="A20" s="222" t="s">
        <v>556</v>
      </c>
      <c r="B20" s="218">
        <v>87000</v>
      </c>
      <c r="C20" s="89"/>
      <c r="D20" s="73"/>
      <c r="E20" s="73"/>
      <c r="F20" s="73"/>
      <c r="H20" s="73"/>
      <c r="I20" s="73"/>
      <c r="J20" s="73"/>
      <c r="K20" s="73"/>
      <c r="L20" s="73"/>
      <c r="M20" s="73"/>
      <c r="N20" s="73"/>
      <c r="O20" s="73"/>
      <c r="P20" s="73"/>
      <c r="Q20" s="73"/>
      <c r="R20" s="73"/>
      <c r="S20" s="73"/>
    </row>
    <row r="21" spans="1:19" ht="15" x14ac:dyDescent="0.25">
      <c r="A21" s="222" t="s">
        <v>557</v>
      </c>
      <c r="B21" s="218">
        <v>90000</v>
      </c>
      <c r="C21" s="89"/>
      <c r="D21" s="73"/>
      <c r="E21" s="73"/>
      <c r="F21" s="73"/>
      <c r="G21" s="73"/>
      <c r="H21" s="73"/>
      <c r="I21" s="73"/>
      <c r="J21" s="73"/>
      <c r="K21" s="73"/>
      <c r="L21" s="73"/>
      <c r="M21" s="73"/>
      <c r="N21" s="73"/>
      <c r="O21" s="73"/>
      <c r="P21" s="73"/>
      <c r="Q21" s="73"/>
      <c r="R21" s="73"/>
      <c r="S21" s="73"/>
    </row>
    <row r="22" spans="1:19" ht="15" x14ac:dyDescent="0.25">
      <c r="A22" s="222" t="s">
        <v>558</v>
      </c>
      <c r="B22" s="218">
        <v>103775</v>
      </c>
      <c r="C22" s="89"/>
      <c r="D22" s="73"/>
      <c r="E22" s="73"/>
      <c r="F22" s="73"/>
      <c r="G22" s="73"/>
      <c r="H22" s="73"/>
      <c r="I22" s="73"/>
      <c r="J22" s="73"/>
      <c r="K22" s="73"/>
      <c r="L22" s="73"/>
      <c r="M22" s="73"/>
      <c r="N22" s="73"/>
      <c r="O22" s="73"/>
      <c r="P22" s="73"/>
      <c r="Q22" s="73"/>
      <c r="R22" s="73"/>
      <c r="S22" s="73"/>
    </row>
    <row r="23" spans="1:19" ht="15" x14ac:dyDescent="0.25">
      <c r="A23" s="222" t="s">
        <v>559</v>
      </c>
      <c r="B23" s="218"/>
      <c r="C23" s="89"/>
      <c r="D23" s="73"/>
      <c r="E23" s="73"/>
      <c r="F23" s="73"/>
      <c r="G23" s="73"/>
      <c r="H23" s="73"/>
      <c r="I23" s="73"/>
      <c r="J23" s="73"/>
      <c r="K23" s="73"/>
      <c r="L23" s="73"/>
      <c r="M23" s="73"/>
      <c r="N23" s="73"/>
      <c r="O23" s="73"/>
      <c r="P23" s="73"/>
      <c r="Q23" s="73"/>
      <c r="R23" s="73"/>
      <c r="S23" s="73"/>
    </row>
    <row r="24" spans="1:19" ht="15" x14ac:dyDescent="0.25">
      <c r="A24" s="222" t="s">
        <v>560</v>
      </c>
      <c r="B24" s="218"/>
      <c r="C24" s="89"/>
      <c r="D24" s="73"/>
      <c r="E24" s="73"/>
      <c r="F24" s="73"/>
      <c r="G24" s="73"/>
      <c r="H24" s="73"/>
      <c r="I24" s="73"/>
      <c r="J24" s="73"/>
      <c r="K24" s="73"/>
      <c r="L24" s="73"/>
      <c r="M24" s="73"/>
      <c r="N24" s="73"/>
      <c r="O24" s="73"/>
      <c r="P24" s="73"/>
      <c r="Q24" s="73"/>
      <c r="R24" s="73"/>
      <c r="S24" s="73"/>
    </row>
    <row r="25" spans="1:19" ht="15" x14ac:dyDescent="0.25">
      <c r="A25" s="222" t="s">
        <v>561</v>
      </c>
      <c r="B25" s="218"/>
      <c r="C25" s="89"/>
      <c r="D25" s="73"/>
      <c r="E25" s="73"/>
      <c r="F25" s="73"/>
      <c r="G25" s="73"/>
      <c r="H25" s="73"/>
      <c r="I25" s="73"/>
      <c r="J25" s="73"/>
      <c r="K25" s="73"/>
      <c r="L25" s="73"/>
      <c r="M25" s="73"/>
      <c r="N25" s="73"/>
      <c r="O25" s="73"/>
      <c r="P25" s="73"/>
      <c r="Q25" s="73"/>
      <c r="R25" s="73"/>
      <c r="S25" s="73"/>
    </row>
    <row r="26" spans="1:19" ht="15" x14ac:dyDescent="0.25">
      <c r="A26" s="222" t="s">
        <v>562</v>
      </c>
      <c r="B26" s="218"/>
      <c r="C26" s="89"/>
      <c r="D26" s="73"/>
      <c r="E26" s="73"/>
      <c r="F26" s="73"/>
      <c r="G26" s="73"/>
      <c r="H26" s="73"/>
      <c r="I26" s="73"/>
      <c r="J26" s="73"/>
      <c r="K26" s="73"/>
      <c r="L26" s="73"/>
      <c r="M26" s="73"/>
      <c r="N26" s="73"/>
      <c r="O26" s="73"/>
      <c r="P26" s="73"/>
      <c r="Q26" s="73"/>
      <c r="R26" s="73"/>
      <c r="S26" s="73"/>
    </row>
    <row r="27" spans="1:19" ht="15" x14ac:dyDescent="0.25">
      <c r="A27" s="222" t="s">
        <v>563</v>
      </c>
      <c r="B27" s="218"/>
      <c r="C27" s="89"/>
      <c r="D27" s="73"/>
      <c r="E27" s="73"/>
      <c r="F27" s="73"/>
      <c r="G27" s="73"/>
      <c r="H27" s="73"/>
      <c r="I27" s="73"/>
      <c r="J27" s="73"/>
      <c r="K27" s="73"/>
      <c r="L27" s="73"/>
      <c r="M27" s="73"/>
      <c r="N27" s="73"/>
      <c r="O27" s="73"/>
      <c r="P27" s="73"/>
      <c r="Q27" s="73"/>
      <c r="R27" s="73"/>
      <c r="S27" s="73"/>
    </row>
    <row r="28" spans="1:19" ht="15" x14ac:dyDescent="0.25">
      <c r="A28" s="222" t="s">
        <v>564</v>
      </c>
      <c r="B28" s="218"/>
      <c r="C28" s="89"/>
      <c r="D28" s="73"/>
      <c r="E28" s="73"/>
      <c r="F28" s="73"/>
      <c r="G28" s="73"/>
      <c r="H28" s="73"/>
      <c r="I28" s="73"/>
      <c r="J28" s="73"/>
      <c r="K28" s="73"/>
      <c r="L28" s="73"/>
      <c r="M28" s="73"/>
      <c r="N28" s="73"/>
      <c r="O28" s="73"/>
      <c r="P28" s="73"/>
      <c r="Q28" s="73"/>
      <c r="R28" s="73"/>
      <c r="S28" s="73"/>
    </row>
    <row r="29" spans="1:19" ht="15" x14ac:dyDescent="0.25">
      <c r="B29" s="51"/>
      <c r="C29" s="51"/>
      <c r="G29" s="73"/>
    </row>
    <row r="30" spans="1:19" ht="15" x14ac:dyDescent="0.25">
      <c r="B30" s="51"/>
      <c r="C30" s="51"/>
      <c r="G30" s="73"/>
    </row>
    <row r="31" spans="1:19" ht="15" x14ac:dyDescent="0.25">
      <c r="A31" s="226"/>
      <c r="B31" s="51"/>
      <c r="C31" s="51"/>
    </row>
    <row r="32" spans="1:19" ht="15" x14ac:dyDescent="0.25">
      <c r="A32" s="227"/>
      <c r="B32" s="228"/>
      <c r="C32" s="51"/>
    </row>
    <row r="33" spans="1:3" ht="15" x14ac:dyDescent="0.25">
      <c r="A33" s="227"/>
      <c r="B33" s="228"/>
      <c r="C33" s="51"/>
    </row>
    <row r="34" spans="1:3" ht="15" x14ac:dyDescent="0.25">
      <c r="A34" s="227"/>
      <c r="B34" s="228"/>
      <c r="C34" s="51"/>
    </row>
    <row r="35" spans="1:3" ht="15" x14ac:dyDescent="0.25">
      <c r="A35" s="227"/>
      <c r="B35" s="228"/>
      <c r="C35" s="51"/>
    </row>
    <row r="36" spans="1:3" x14ac:dyDescent="0.3">
      <c r="A36" s="59"/>
      <c r="B36" s="51"/>
    </row>
  </sheetData>
  <sortState ref="S9:S29">
    <sortCondition ref="S9"/>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9"/>
  <sheetViews>
    <sheetView topLeftCell="B19" workbookViewId="0">
      <selection activeCell="O32" sqref="O32"/>
    </sheetView>
  </sheetViews>
  <sheetFormatPr defaultRowHeight="14.4" x14ac:dyDescent="0.3"/>
  <cols>
    <col min="1" max="1" width="48.33203125" customWidth="1"/>
    <col min="2" max="2" width="16.33203125" style="57" customWidth="1"/>
    <col min="3" max="3" width="10" style="57" customWidth="1"/>
    <col min="4" max="4" width="9" style="57" customWidth="1"/>
    <col min="5" max="5" width="8" style="57" customWidth="1"/>
    <col min="6" max="6" width="9" style="57" customWidth="1"/>
    <col min="7" max="7" width="8" style="57" customWidth="1"/>
    <col min="8" max="8" width="9" style="57" customWidth="1"/>
    <col min="9" max="9" width="8" style="57" customWidth="1"/>
    <col min="10" max="11" width="9" style="57" customWidth="1"/>
    <col min="12" max="12" width="8" style="57" customWidth="1"/>
    <col min="13" max="13" width="12.6640625" bestFit="1" customWidth="1"/>
  </cols>
  <sheetData>
    <row r="4" ht="16.5" customHeight="1" x14ac:dyDescent="0.25"/>
    <row r="19" spans="1:13" ht="15" x14ac:dyDescent="0.25">
      <c r="A19" s="37" t="s">
        <v>363</v>
      </c>
      <c r="B19" s="37" t="s">
        <v>388</v>
      </c>
      <c r="C19"/>
      <c r="D19"/>
      <c r="E19"/>
      <c r="F19"/>
      <c r="G19"/>
      <c r="H19"/>
      <c r="I19"/>
      <c r="J19"/>
      <c r="K19"/>
      <c r="L19"/>
    </row>
    <row r="20" spans="1:13" ht="15" x14ac:dyDescent="0.25">
      <c r="A20" s="37" t="s">
        <v>387</v>
      </c>
      <c r="B20" s="56" t="s">
        <v>220</v>
      </c>
      <c r="C20" s="56" t="s">
        <v>228</v>
      </c>
      <c r="D20" s="56" t="s">
        <v>236</v>
      </c>
      <c r="E20" s="56" t="s">
        <v>238</v>
      </c>
      <c r="F20" s="56" t="s">
        <v>240</v>
      </c>
      <c r="G20" s="56" t="s">
        <v>242</v>
      </c>
      <c r="H20" s="56" t="s">
        <v>244</v>
      </c>
      <c r="I20" s="56" t="s">
        <v>252</v>
      </c>
      <c r="J20" s="56" t="s">
        <v>260</v>
      </c>
      <c r="K20" s="56" t="s">
        <v>274</v>
      </c>
      <c r="L20" s="56" t="s">
        <v>276</v>
      </c>
      <c r="M20" s="56" t="s">
        <v>360</v>
      </c>
    </row>
    <row r="21" spans="1:13" ht="15" x14ac:dyDescent="0.25">
      <c r="A21" s="38" t="s">
        <v>339</v>
      </c>
      <c r="B21" s="56">
        <v>4803</v>
      </c>
      <c r="C21" s="56">
        <v>7401</v>
      </c>
      <c r="D21" s="56"/>
      <c r="E21" s="56">
        <v>4</v>
      </c>
      <c r="F21" s="56">
        <v>2314</v>
      </c>
      <c r="G21" s="56">
        <v>1469</v>
      </c>
      <c r="H21" s="56">
        <v>802</v>
      </c>
      <c r="I21" s="56"/>
      <c r="J21" s="56">
        <v>1389</v>
      </c>
      <c r="K21" s="56"/>
      <c r="L21" s="56"/>
      <c r="M21" s="56">
        <v>18182</v>
      </c>
    </row>
    <row r="22" spans="1:13" ht="15" x14ac:dyDescent="0.25">
      <c r="A22" s="38" t="s">
        <v>323</v>
      </c>
      <c r="B22" s="56">
        <v>16029</v>
      </c>
      <c r="C22" s="56">
        <v>30325</v>
      </c>
      <c r="D22" s="56"/>
      <c r="E22" s="56">
        <v>1313</v>
      </c>
      <c r="F22" s="56">
        <v>6751</v>
      </c>
      <c r="G22" s="56">
        <v>0</v>
      </c>
      <c r="H22" s="56">
        <v>131</v>
      </c>
      <c r="I22" s="56"/>
      <c r="J22" s="56">
        <v>3574</v>
      </c>
      <c r="K22" s="56"/>
      <c r="L22" s="56"/>
      <c r="M22" s="56">
        <v>58123</v>
      </c>
    </row>
    <row r="23" spans="1:13" ht="15" x14ac:dyDescent="0.25">
      <c r="A23" s="38" t="s">
        <v>341</v>
      </c>
      <c r="B23" s="56"/>
      <c r="C23" s="56">
        <v>7600</v>
      </c>
      <c r="D23" s="56"/>
      <c r="E23" s="56">
        <v>30</v>
      </c>
      <c r="F23" s="56">
        <v>146</v>
      </c>
      <c r="G23" s="56"/>
      <c r="H23" s="56"/>
      <c r="I23" s="56"/>
      <c r="J23" s="56">
        <v>34</v>
      </c>
      <c r="K23" s="56">
        <v>4081</v>
      </c>
      <c r="L23" s="56"/>
      <c r="M23" s="56">
        <v>11891</v>
      </c>
    </row>
    <row r="24" spans="1:13" ht="15" x14ac:dyDescent="0.25">
      <c r="A24" s="38" t="s">
        <v>343</v>
      </c>
      <c r="B24" s="56">
        <v>15374</v>
      </c>
      <c r="C24" s="56">
        <v>15586</v>
      </c>
      <c r="D24" s="56">
        <v>0</v>
      </c>
      <c r="E24" s="56">
        <v>0</v>
      </c>
      <c r="F24" s="56">
        <v>4259</v>
      </c>
      <c r="G24" s="56">
        <v>0</v>
      </c>
      <c r="H24" s="56">
        <v>0</v>
      </c>
      <c r="I24" s="56">
        <v>0</v>
      </c>
      <c r="J24" s="56">
        <v>246</v>
      </c>
      <c r="K24" s="56">
        <v>2108</v>
      </c>
      <c r="L24" s="56">
        <v>332</v>
      </c>
      <c r="M24" s="56">
        <v>37905</v>
      </c>
    </row>
    <row r="25" spans="1:13" ht="15" x14ac:dyDescent="0.25">
      <c r="A25" s="38" t="s">
        <v>344</v>
      </c>
      <c r="B25" s="56"/>
      <c r="C25" s="56">
        <v>1487</v>
      </c>
      <c r="D25" s="56"/>
      <c r="E25" s="56">
        <v>560</v>
      </c>
      <c r="F25" s="56">
        <v>6544</v>
      </c>
      <c r="G25" s="56"/>
      <c r="H25" s="56"/>
      <c r="I25" s="56"/>
      <c r="J25" s="56"/>
      <c r="K25" s="56">
        <v>1321</v>
      </c>
      <c r="L25" s="56"/>
      <c r="M25" s="56">
        <v>9912</v>
      </c>
    </row>
    <row r="26" spans="1:13" ht="15" x14ac:dyDescent="0.25">
      <c r="A26" s="38" t="s">
        <v>345</v>
      </c>
      <c r="B26" s="56"/>
      <c r="C26" s="56">
        <v>6899</v>
      </c>
      <c r="D26" s="56"/>
      <c r="E26" s="56"/>
      <c r="F26" s="56">
        <v>972</v>
      </c>
      <c r="G26" s="56"/>
      <c r="H26" s="56"/>
      <c r="I26" s="56"/>
      <c r="J26" s="56">
        <v>652</v>
      </c>
      <c r="K26" s="56">
        <v>1677</v>
      </c>
      <c r="L26" s="56">
        <v>820</v>
      </c>
      <c r="M26" s="56">
        <v>11020</v>
      </c>
    </row>
    <row r="27" spans="1:13" ht="15" x14ac:dyDescent="0.25">
      <c r="A27" s="38" t="s">
        <v>346</v>
      </c>
      <c r="B27" s="56">
        <v>22257</v>
      </c>
      <c r="C27" s="56">
        <v>23312</v>
      </c>
      <c r="D27" s="56"/>
      <c r="E27" s="56">
        <v>72</v>
      </c>
      <c r="F27" s="56">
        <v>2704</v>
      </c>
      <c r="G27" s="56"/>
      <c r="H27" s="56">
        <v>22</v>
      </c>
      <c r="I27" s="56"/>
      <c r="J27" s="56">
        <v>138</v>
      </c>
      <c r="K27" s="56">
        <v>494</v>
      </c>
      <c r="L27" s="56"/>
      <c r="M27" s="56">
        <v>48999</v>
      </c>
    </row>
    <row r="28" spans="1:13" ht="15" x14ac:dyDescent="0.25">
      <c r="A28" s="38" t="s">
        <v>347</v>
      </c>
      <c r="B28" s="56"/>
      <c r="C28" s="56">
        <v>2579</v>
      </c>
      <c r="D28" s="56"/>
      <c r="E28" s="56">
        <v>500</v>
      </c>
      <c r="F28" s="56">
        <v>1555</v>
      </c>
      <c r="G28" s="56"/>
      <c r="H28" s="56"/>
      <c r="I28" s="56"/>
      <c r="J28" s="56"/>
      <c r="K28" s="56"/>
      <c r="L28" s="56"/>
      <c r="M28" s="56">
        <v>4634</v>
      </c>
    </row>
    <row r="29" spans="1:13" ht="15" x14ac:dyDescent="0.25">
      <c r="A29" s="38" t="s">
        <v>348</v>
      </c>
      <c r="B29" s="56">
        <v>38000</v>
      </c>
      <c r="C29" s="56">
        <v>43831</v>
      </c>
      <c r="D29" s="56"/>
      <c r="E29" s="56"/>
      <c r="F29" s="56">
        <v>13312</v>
      </c>
      <c r="G29" s="56">
        <v>2287</v>
      </c>
      <c r="H29" s="56">
        <v>861</v>
      </c>
      <c r="I29" s="56"/>
      <c r="J29" s="56">
        <v>12743</v>
      </c>
      <c r="K29" s="56">
        <v>17803</v>
      </c>
      <c r="L29" s="56"/>
      <c r="M29" s="56">
        <v>128837</v>
      </c>
    </row>
    <row r="30" spans="1:13" ht="15" x14ac:dyDescent="0.25">
      <c r="A30" s="38" t="s">
        <v>350</v>
      </c>
      <c r="B30" s="56"/>
      <c r="C30" s="56">
        <v>19008</v>
      </c>
      <c r="D30" s="56"/>
      <c r="E30" s="56">
        <v>2920</v>
      </c>
      <c r="F30" s="56">
        <v>1948</v>
      </c>
      <c r="G30" s="56"/>
      <c r="H30" s="56"/>
      <c r="I30" s="56"/>
      <c r="J30" s="56">
        <v>1453</v>
      </c>
      <c r="K30" s="56"/>
      <c r="L30" s="56"/>
      <c r="M30" s="56">
        <v>25329</v>
      </c>
    </row>
    <row r="31" spans="1:13" ht="15" x14ac:dyDescent="0.25">
      <c r="A31" s="38" t="s">
        <v>333</v>
      </c>
      <c r="B31" s="56"/>
      <c r="C31" s="56">
        <v>747</v>
      </c>
      <c r="D31" s="56"/>
      <c r="E31" s="56"/>
      <c r="F31" s="56">
        <v>3829</v>
      </c>
      <c r="G31" s="56"/>
      <c r="H31" s="56"/>
      <c r="I31" s="56">
        <v>9</v>
      </c>
      <c r="J31" s="56">
        <v>77</v>
      </c>
      <c r="K31" s="56">
        <v>463</v>
      </c>
      <c r="L31" s="56">
        <v>275</v>
      </c>
      <c r="M31" s="56">
        <v>5400</v>
      </c>
    </row>
    <row r="32" spans="1:13" ht="15" x14ac:dyDescent="0.25">
      <c r="A32" s="38" t="s">
        <v>352</v>
      </c>
      <c r="B32" s="56">
        <v>5000</v>
      </c>
      <c r="C32" s="56">
        <v>6000</v>
      </c>
      <c r="D32" s="56"/>
      <c r="E32" s="56">
        <v>1000</v>
      </c>
      <c r="F32" s="56"/>
      <c r="G32" s="56"/>
      <c r="H32" s="56">
        <v>5000</v>
      </c>
      <c r="I32" s="56"/>
      <c r="J32" s="56">
        <v>5446</v>
      </c>
      <c r="K32" s="56">
        <v>2250</v>
      </c>
      <c r="L32" s="56"/>
      <c r="M32" s="56">
        <v>24696</v>
      </c>
    </row>
    <row r="33" spans="1:13" ht="15" x14ac:dyDescent="0.25">
      <c r="A33" s="38" t="s">
        <v>353</v>
      </c>
      <c r="B33" s="56"/>
      <c r="C33" s="56">
        <v>0</v>
      </c>
      <c r="D33" s="56">
        <v>24900</v>
      </c>
      <c r="E33" s="56"/>
      <c r="F33" s="56"/>
      <c r="G33" s="56"/>
      <c r="H33" s="56"/>
      <c r="I33" s="56"/>
      <c r="J33" s="56"/>
      <c r="K33" s="56"/>
      <c r="L33" s="56"/>
      <c r="M33" s="56">
        <v>24900</v>
      </c>
    </row>
    <row r="34" spans="1:13" ht="15" x14ac:dyDescent="0.25">
      <c r="A34" s="38" t="s">
        <v>336</v>
      </c>
      <c r="B34" s="56"/>
      <c r="C34" s="56">
        <v>0</v>
      </c>
      <c r="D34" s="56"/>
      <c r="E34" s="56">
        <v>150</v>
      </c>
      <c r="F34" s="56">
        <v>1602.29</v>
      </c>
      <c r="G34" s="56">
        <v>429.31</v>
      </c>
      <c r="H34" s="56"/>
      <c r="I34" s="56">
        <v>264</v>
      </c>
      <c r="J34" s="56">
        <v>197.92</v>
      </c>
      <c r="K34" s="56">
        <v>674.29</v>
      </c>
      <c r="L34" s="56"/>
      <c r="M34" s="56">
        <v>3317.81</v>
      </c>
    </row>
    <row r="35" spans="1:13" ht="15" x14ac:dyDescent="0.25">
      <c r="A35" s="38" t="s">
        <v>354</v>
      </c>
      <c r="B35" s="56">
        <v>1939</v>
      </c>
      <c r="C35" s="56">
        <v>16405</v>
      </c>
      <c r="D35" s="56"/>
      <c r="E35" s="56">
        <v>525</v>
      </c>
      <c r="F35" s="56">
        <v>7365</v>
      </c>
      <c r="G35" s="56">
        <v>592</v>
      </c>
      <c r="H35" s="56"/>
      <c r="I35" s="56">
        <v>1378</v>
      </c>
      <c r="J35" s="56">
        <v>3890</v>
      </c>
      <c r="K35" s="56">
        <v>10325</v>
      </c>
      <c r="L35" s="56"/>
      <c r="M35" s="56">
        <v>42419</v>
      </c>
    </row>
    <row r="36" spans="1:13" ht="15" x14ac:dyDescent="0.25">
      <c r="A36" s="38" t="s">
        <v>356</v>
      </c>
      <c r="B36" s="56">
        <v>3751</v>
      </c>
      <c r="C36" s="56">
        <v>3751</v>
      </c>
      <c r="D36" s="56"/>
      <c r="E36" s="56"/>
      <c r="F36" s="56"/>
      <c r="G36" s="56">
        <v>1268</v>
      </c>
      <c r="H36" s="56"/>
      <c r="I36" s="56">
        <v>210</v>
      </c>
      <c r="J36" s="56">
        <v>6273</v>
      </c>
      <c r="K36" s="56"/>
      <c r="L36" s="56"/>
      <c r="M36" s="56">
        <v>15253</v>
      </c>
    </row>
    <row r="37" spans="1:13" ht="15" x14ac:dyDescent="0.25">
      <c r="A37" s="38" t="s">
        <v>337</v>
      </c>
      <c r="B37" s="56">
        <v>223</v>
      </c>
      <c r="C37" s="56">
        <v>14131</v>
      </c>
      <c r="D37" s="56"/>
      <c r="E37" s="56">
        <v>805</v>
      </c>
      <c r="F37" s="56"/>
      <c r="G37" s="56">
        <v>2542</v>
      </c>
      <c r="H37" s="56">
        <v>5905</v>
      </c>
      <c r="I37" s="56"/>
      <c r="J37" s="56">
        <v>14849</v>
      </c>
      <c r="K37" s="56"/>
      <c r="L37" s="56"/>
      <c r="M37" s="56">
        <v>38455</v>
      </c>
    </row>
    <row r="38" spans="1:13" ht="15" x14ac:dyDescent="0.25">
      <c r="A38" s="38" t="s">
        <v>358</v>
      </c>
      <c r="B38" s="56">
        <v>15310</v>
      </c>
      <c r="C38" s="56">
        <v>16840</v>
      </c>
      <c r="D38" s="56"/>
      <c r="E38" s="56">
        <v>614</v>
      </c>
      <c r="F38" s="56">
        <v>14927</v>
      </c>
      <c r="G38" s="56">
        <v>183</v>
      </c>
      <c r="H38" s="56">
        <v>105</v>
      </c>
      <c r="I38" s="56"/>
      <c r="J38" s="56">
        <v>2081</v>
      </c>
      <c r="K38" s="56">
        <v>2081</v>
      </c>
      <c r="L38" s="56">
        <v>949</v>
      </c>
      <c r="M38" s="56">
        <v>53090</v>
      </c>
    </row>
    <row r="39" spans="1:13" ht="15" x14ac:dyDescent="0.25">
      <c r="A39" s="38" t="s">
        <v>360</v>
      </c>
      <c r="B39" s="56">
        <v>122686</v>
      </c>
      <c r="C39" s="56">
        <v>215902</v>
      </c>
      <c r="D39" s="56">
        <v>24900</v>
      </c>
      <c r="E39" s="56">
        <v>8493</v>
      </c>
      <c r="F39" s="56">
        <v>68228.290000000008</v>
      </c>
      <c r="G39" s="56">
        <v>8770.3100000000013</v>
      </c>
      <c r="H39" s="56">
        <v>12826</v>
      </c>
      <c r="I39" s="56">
        <v>1861</v>
      </c>
      <c r="J39" s="56">
        <v>53042.92</v>
      </c>
      <c r="K39" s="56">
        <v>43277.29</v>
      </c>
      <c r="L39" s="56">
        <v>2376</v>
      </c>
      <c r="M39" s="56">
        <v>562362.81000000006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H63" sqref="H63"/>
    </sheetView>
  </sheetViews>
  <sheetFormatPr defaultRowHeight="14.4" x14ac:dyDescent="0.3"/>
  <cols>
    <col min="1" max="1" width="49" customWidth="1"/>
    <col min="6" max="6" width="11.88671875" customWidth="1"/>
    <col min="7" max="7" width="15.109375" customWidth="1"/>
  </cols>
  <sheetData>
    <row r="1" spans="1:7" ht="15" x14ac:dyDescent="0.25">
      <c r="A1" s="98" t="s">
        <v>432</v>
      </c>
      <c r="B1" s="80"/>
      <c r="C1" s="80"/>
      <c r="D1" s="80"/>
      <c r="F1" s="98" t="s">
        <v>431</v>
      </c>
      <c r="G1" s="80"/>
    </row>
    <row r="2" spans="1:7" ht="15" x14ac:dyDescent="0.25">
      <c r="A2" s="67" t="s">
        <v>1</v>
      </c>
      <c r="B2" s="67" t="s">
        <v>411</v>
      </c>
      <c r="C2" s="67" t="s">
        <v>412</v>
      </c>
      <c r="D2" s="67" t="s">
        <v>433</v>
      </c>
      <c r="F2" s="101" t="s">
        <v>413</v>
      </c>
      <c r="G2" s="101" t="s">
        <v>414</v>
      </c>
    </row>
    <row r="3" spans="1:7" ht="15" x14ac:dyDescent="0.25">
      <c r="A3" t="s">
        <v>396</v>
      </c>
      <c r="B3" s="129">
        <v>108</v>
      </c>
      <c r="C3" s="129">
        <v>108</v>
      </c>
      <c r="D3">
        <v>108</v>
      </c>
      <c r="F3" s="7" t="s">
        <v>410</v>
      </c>
      <c r="G3" s="7">
        <v>535</v>
      </c>
    </row>
    <row r="4" spans="1:7" ht="15" x14ac:dyDescent="0.25">
      <c r="A4" t="s">
        <v>323</v>
      </c>
      <c r="B4" s="129">
        <v>3528</v>
      </c>
      <c r="C4" s="129">
        <v>3528</v>
      </c>
      <c r="D4">
        <v>3528</v>
      </c>
      <c r="F4" s="7" t="s">
        <v>411</v>
      </c>
      <c r="G4" s="7">
        <v>565</v>
      </c>
    </row>
    <row r="5" spans="1:7" ht="15" x14ac:dyDescent="0.25">
      <c r="A5" t="s">
        <v>324</v>
      </c>
      <c r="B5" s="129">
        <v>1194</v>
      </c>
      <c r="C5" s="129">
        <v>1194</v>
      </c>
      <c r="F5" s="7" t="s">
        <v>412</v>
      </c>
      <c r="G5" s="7">
        <v>549</v>
      </c>
    </row>
    <row r="6" spans="1:7" ht="15" x14ac:dyDescent="0.25">
      <c r="A6" t="s">
        <v>397</v>
      </c>
      <c r="B6" s="129">
        <v>4228</v>
      </c>
      <c r="C6" s="129">
        <v>4228</v>
      </c>
      <c r="D6">
        <v>4228</v>
      </c>
    </row>
    <row r="7" spans="1:7" ht="15" x14ac:dyDescent="0.25">
      <c r="A7" t="s">
        <v>398</v>
      </c>
      <c r="B7" s="129">
        <v>1560</v>
      </c>
      <c r="C7" s="129">
        <v>1560</v>
      </c>
      <c r="D7">
        <v>1560</v>
      </c>
    </row>
    <row r="8" spans="1:7" ht="15" x14ac:dyDescent="0.25">
      <c r="A8" t="s">
        <v>399</v>
      </c>
      <c r="B8" s="129">
        <v>1670</v>
      </c>
      <c r="C8" s="129">
        <v>1670</v>
      </c>
      <c r="D8">
        <v>1670</v>
      </c>
    </row>
    <row r="9" spans="1:7" ht="15" x14ac:dyDescent="0.25">
      <c r="A9" t="s">
        <v>400</v>
      </c>
      <c r="B9" s="129">
        <v>890</v>
      </c>
      <c r="C9" s="129">
        <v>890</v>
      </c>
      <c r="D9">
        <v>890</v>
      </c>
    </row>
    <row r="10" spans="1:7" ht="15" x14ac:dyDescent="0.25">
      <c r="A10" t="s">
        <v>400</v>
      </c>
      <c r="B10" s="129">
        <v>1010</v>
      </c>
      <c r="C10" s="129">
        <v>1010</v>
      </c>
      <c r="D10">
        <v>1010</v>
      </c>
    </row>
    <row r="11" spans="1:7" ht="15" x14ac:dyDescent="0.25">
      <c r="A11" t="s">
        <v>401</v>
      </c>
      <c r="B11" s="129">
        <v>168</v>
      </c>
      <c r="C11" s="129">
        <v>168</v>
      </c>
      <c r="D11">
        <v>168</v>
      </c>
    </row>
    <row r="12" spans="1:7" ht="15" x14ac:dyDescent="0.25">
      <c r="A12" t="s">
        <v>395</v>
      </c>
      <c r="B12" s="129">
        <v>2160</v>
      </c>
      <c r="C12" s="129">
        <v>2160</v>
      </c>
      <c r="D12">
        <v>2160</v>
      </c>
    </row>
    <row r="13" spans="1:7" ht="15" x14ac:dyDescent="0.25">
      <c r="A13" t="s">
        <v>402</v>
      </c>
      <c r="B13" s="130">
        <v>1841</v>
      </c>
      <c r="C13" s="130">
        <v>1841</v>
      </c>
      <c r="D13">
        <v>1841</v>
      </c>
    </row>
    <row r="14" spans="1:7" ht="15" x14ac:dyDescent="0.25">
      <c r="A14" t="s">
        <v>403</v>
      </c>
      <c r="B14" s="130">
        <v>1710</v>
      </c>
      <c r="C14" s="130">
        <v>1710</v>
      </c>
      <c r="D14">
        <v>1710</v>
      </c>
    </row>
    <row r="15" spans="1:7" ht="15" x14ac:dyDescent="0.25">
      <c r="A15" t="s">
        <v>403</v>
      </c>
      <c r="B15" s="130">
        <v>1552</v>
      </c>
      <c r="C15" s="130">
        <v>1552</v>
      </c>
      <c r="D15">
        <v>1552</v>
      </c>
    </row>
    <row r="16" spans="1:7" ht="15" x14ac:dyDescent="0.25">
      <c r="A16" t="s">
        <v>404</v>
      </c>
      <c r="B16" s="130">
        <v>1560</v>
      </c>
      <c r="C16" s="130">
        <v>1560</v>
      </c>
      <c r="D16">
        <v>1560</v>
      </c>
    </row>
    <row r="17" spans="1:4" ht="15" x14ac:dyDescent="0.25">
      <c r="A17" t="s">
        <v>332</v>
      </c>
      <c r="B17" s="129">
        <v>1100</v>
      </c>
      <c r="C17" s="129">
        <v>1100</v>
      </c>
      <c r="D17">
        <v>1100</v>
      </c>
    </row>
    <row r="18" spans="1:4" ht="15" x14ac:dyDescent="0.25">
      <c r="A18" t="s">
        <v>405</v>
      </c>
      <c r="B18" s="130">
        <v>1914</v>
      </c>
      <c r="C18" s="130">
        <v>1914</v>
      </c>
      <c r="D18">
        <v>1914</v>
      </c>
    </row>
    <row r="19" spans="1:4" ht="15" x14ac:dyDescent="0.25">
      <c r="A19" t="s">
        <v>352</v>
      </c>
      <c r="B19" s="129">
        <v>1768</v>
      </c>
      <c r="C19" s="129">
        <v>1768</v>
      </c>
      <c r="D19">
        <v>3116</v>
      </c>
    </row>
    <row r="20" spans="1:4" ht="15" x14ac:dyDescent="0.25">
      <c r="A20" t="s">
        <v>406</v>
      </c>
      <c r="B20" s="129">
        <v>2000</v>
      </c>
      <c r="C20" s="129">
        <v>2000</v>
      </c>
      <c r="D20">
        <v>2000</v>
      </c>
    </row>
    <row r="21" spans="1:4" ht="15" x14ac:dyDescent="0.25">
      <c r="A21" t="s">
        <v>407</v>
      </c>
      <c r="B21" s="130">
        <v>240</v>
      </c>
      <c r="C21" s="130">
        <v>240</v>
      </c>
      <c r="D21">
        <v>240</v>
      </c>
    </row>
    <row r="22" spans="1:4" ht="15" x14ac:dyDescent="0.25">
      <c r="A22" t="s">
        <v>408</v>
      </c>
      <c r="B22" s="129">
        <v>2984</v>
      </c>
      <c r="C22" s="129">
        <v>2984</v>
      </c>
      <c r="D22">
        <v>2984</v>
      </c>
    </row>
    <row r="23" spans="1:4" ht="15" x14ac:dyDescent="0.25">
      <c r="A23" t="s">
        <v>409</v>
      </c>
      <c r="B23" s="130">
        <v>3905</v>
      </c>
      <c r="C23" s="130">
        <v>3905</v>
      </c>
      <c r="D23">
        <v>3905</v>
      </c>
    </row>
    <row r="24" spans="1:4" ht="15" x14ac:dyDescent="0.25">
      <c r="A24" s="66" t="s">
        <v>15</v>
      </c>
      <c r="B24" s="67">
        <f>SUM(B3:B23)</f>
        <v>37090</v>
      </c>
      <c r="C24" s="67">
        <f>SUM(C3:C23)</f>
        <v>37090</v>
      </c>
      <c r="D24" s="67">
        <f>SUM(D3:D23)</f>
        <v>37244</v>
      </c>
    </row>
    <row r="27" spans="1:4" ht="30" x14ac:dyDescent="0.25">
      <c r="A27" s="237" t="s">
        <v>1</v>
      </c>
      <c r="B27" s="238" t="s">
        <v>567</v>
      </c>
      <c r="C27" s="238" t="s">
        <v>568</v>
      </c>
    </row>
    <row r="28" spans="1:4" ht="15" x14ac:dyDescent="0.25">
      <c r="A28" s="203" t="s">
        <v>396</v>
      </c>
      <c r="B28" s="206" t="s">
        <v>569</v>
      </c>
      <c r="C28" s="204"/>
    </row>
    <row r="29" spans="1:4" ht="15" x14ac:dyDescent="0.25">
      <c r="A29" s="205" t="s">
        <v>323</v>
      </c>
      <c r="B29" s="204"/>
      <c r="C29" s="206" t="s">
        <v>569</v>
      </c>
    </row>
    <row r="30" spans="1:4" ht="15" x14ac:dyDescent="0.25">
      <c r="A30" s="241" t="s">
        <v>324</v>
      </c>
      <c r="B30" s="242"/>
      <c r="C30" s="242"/>
    </row>
    <row r="31" spans="1:4" ht="15" x14ac:dyDescent="0.25">
      <c r="A31" s="205" t="s">
        <v>397</v>
      </c>
      <c r="B31" s="204"/>
      <c r="C31" s="206" t="s">
        <v>569</v>
      </c>
    </row>
    <row r="32" spans="1:4" ht="15" x14ac:dyDescent="0.25">
      <c r="A32" s="205" t="s">
        <v>398</v>
      </c>
      <c r="B32" s="206" t="s">
        <v>569</v>
      </c>
      <c r="C32" s="204"/>
    </row>
    <row r="33" spans="1:3" ht="15" x14ac:dyDescent="0.25">
      <c r="A33" s="205" t="s">
        <v>399</v>
      </c>
      <c r="B33" s="206" t="s">
        <v>569</v>
      </c>
      <c r="C33" s="204"/>
    </row>
    <row r="34" spans="1:3" ht="15" x14ac:dyDescent="0.25">
      <c r="A34" s="203" t="s">
        <v>400</v>
      </c>
      <c r="B34" s="204"/>
      <c r="C34" s="206" t="s">
        <v>569</v>
      </c>
    </row>
    <row r="35" spans="1:3" ht="15" x14ac:dyDescent="0.25">
      <c r="A35" s="203" t="s">
        <v>400</v>
      </c>
      <c r="B35" s="206" t="s">
        <v>569</v>
      </c>
      <c r="C35" s="204"/>
    </row>
    <row r="36" spans="1:3" x14ac:dyDescent="0.3">
      <c r="A36" s="203" t="s">
        <v>401</v>
      </c>
      <c r="B36" s="206" t="s">
        <v>569</v>
      </c>
      <c r="C36" s="204"/>
    </row>
    <row r="37" spans="1:3" x14ac:dyDescent="0.3">
      <c r="A37" s="205" t="s">
        <v>395</v>
      </c>
      <c r="B37" s="204"/>
      <c r="C37" s="206" t="s">
        <v>569</v>
      </c>
    </row>
    <row r="38" spans="1:3" x14ac:dyDescent="0.3">
      <c r="A38" s="205" t="s">
        <v>402</v>
      </c>
      <c r="B38" s="206" t="s">
        <v>569</v>
      </c>
      <c r="C38" s="204"/>
    </row>
    <row r="39" spans="1:3" x14ac:dyDescent="0.3">
      <c r="A39" s="205" t="s">
        <v>403</v>
      </c>
      <c r="B39" s="206" t="s">
        <v>569</v>
      </c>
      <c r="C39" s="204"/>
    </row>
    <row r="40" spans="1:3" x14ac:dyDescent="0.3">
      <c r="A40" s="205" t="s">
        <v>403</v>
      </c>
      <c r="B40" s="206" t="s">
        <v>569</v>
      </c>
      <c r="C40" s="204"/>
    </row>
    <row r="41" spans="1:3" x14ac:dyDescent="0.3">
      <c r="A41" s="205" t="s">
        <v>404</v>
      </c>
      <c r="B41" s="206" t="s">
        <v>569</v>
      </c>
      <c r="C41" s="204"/>
    </row>
    <row r="42" spans="1:3" x14ac:dyDescent="0.3">
      <c r="A42" s="205" t="s">
        <v>536</v>
      </c>
      <c r="B42" s="206" t="s">
        <v>569</v>
      </c>
      <c r="C42" s="204"/>
    </row>
    <row r="43" spans="1:3" x14ac:dyDescent="0.3">
      <c r="A43" s="205" t="s">
        <v>405</v>
      </c>
      <c r="B43" s="206" t="s">
        <v>569</v>
      </c>
      <c r="C43" s="206"/>
    </row>
    <row r="44" spans="1:3" x14ac:dyDescent="0.3">
      <c r="A44" s="7" t="s">
        <v>352</v>
      </c>
      <c r="B44" s="160"/>
      <c r="C44" s="160" t="s">
        <v>569</v>
      </c>
    </row>
    <row r="45" spans="1:3" x14ac:dyDescent="0.3">
      <c r="A45" s="7" t="s">
        <v>406</v>
      </c>
      <c r="B45" s="160" t="s">
        <v>569</v>
      </c>
      <c r="C45" s="160"/>
    </row>
    <row r="46" spans="1:3" x14ac:dyDescent="0.3">
      <c r="A46" s="7" t="s">
        <v>407</v>
      </c>
      <c r="B46" s="160" t="s">
        <v>569</v>
      </c>
      <c r="C46" s="160"/>
    </row>
    <row r="47" spans="1:3" x14ac:dyDescent="0.3">
      <c r="A47" s="7" t="s">
        <v>408</v>
      </c>
      <c r="B47" s="160" t="s">
        <v>569</v>
      </c>
      <c r="C47" s="160"/>
    </row>
    <row r="48" spans="1:3" x14ac:dyDescent="0.3">
      <c r="A48" s="7" t="s">
        <v>409</v>
      </c>
      <c r="B48" s="160"/>
      <c r="C48" s="160" t="s">
        <v>569</v>
      </c>
    </row>
    <row r="49" spans="2:3" x14ac:dyDescent="0.3">
      <c r="B49">
        <f>COUNTIF(B28:B48,"x")</f>
        <v>14</v>
      </c>
      <c r="C49">
        <f>COUNTIF(C28:C48,"x")</f>
        <v>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75"/>
  <sheetViews>
    <sheetView workbookViewId="0">
      <selection activeCell="H18" sqref="H18"/>
    </sheetView>
  </sheetViews>
  <sheetFormatPr defaultRowHeight="14.4" x14ac:dyDescent="0.3"/>
  <cols>
    <col min="1" max="5" width="16.88671875" customWidth="1"/>
    <col min="6" max="6" width="16.88671875" style="79" customWidth="1"/>
    <col min="7" max="46" width="9.109375" style="79"/>
  </cols>
  <sheetData>
    <row r="1" spans="1:5" ht="15.75" thickBot="1" x14ac:dyDescent="0.3">
      <c r="A1" s="440" t="s">
        <v>427</v>
      </c>
      <c r="B1" s="433"/>
      <c r="C1" s="433"/>
      <c r="D1" s="433"/>
      <c r="E1" s="146"/>
    </row>
    <row r="2" spans="1:5" ht="15.75" thickBot="1" x14ac:dyDescent="0.3">
      <c r="A2" s="437" t="s">
        <v>415</v>
      </c>
      <c r="B2" s="438"/>
      <c r="C2" s="438"/>
      <c r="D2" s="439"/>
      <c r="E2" s="138"/>
    </row>
    <row r="3" spans="1:5" ht="15" x14ac:dyDescent="0.25">
      <c r="A3" s="133"/>
      <c r="B3" s="104" t="s">
        <v>390</v>
      </c>
      <c r="C3" s="104" t="s">
        <v>6</v>
      </c>
      <c r="D3" s="150" t="s">
        <v>195</v>
      </c>
      <c r="E3" s="138"/>
    </row>
    <row r="4" spans="1:5" ht="15" x14ac:dyDescent="0.25">
      <c r="A4" s="134" t="s">
        <v>364</v>
      </c>
      <c r="B4" s="105">
        <f>Salaries!B3</f>
        <v>51613.56261822502</v>
      </c>
      <c r="C4" s="106">
        <v>0.22</v>
      </c>
      <c r="D4" s="105">
        <f>B4*C4</f>
        <v>11354.983776009505</v>
      </c>
      <c r="E4" s="138"/>
    </row>
    <row r="5" spans="1:5" ht="15" x14ac:dyDescent="0.25">
      <c r="A5" s="135" t="s">
        <v>416</v>
      </c>
      <c r="B5" s="107">
        <f>Salaries!B16</f>
        <v>34126.379869044045</v>
      </c>
      <c r="C5" s="108">
        <v>1</v>
      </c>
      <c r="D5" s="107">
        <f t="shared" ref="D5:D6" si="0">B5*C5</f>
        <v>34126.379869044045</v>
      </c>
      <c r="E5" s="138"/>
    </row>
    <row r="6" spans="1:5" ht="15" x14ac:dyDescent="0.25">
      <c r="A6" s="136" t="s">
        <v>383</v>
      </c>
      <c r="B6" s="109">
        <f>Salaries!B36</f>
        <v>26557.976608187135</v>
      </c>
      <c r="C6" s="110">
        <v>0.11</v>
      </c>
      <c r="D6" s="109">
        <f t="shared" si="0"/>
        <v>2921.3774269005849</v>
      </c>
      <c r="E6" s="138"/>
    </row>
    <row r="7" spans="1:5" ht="15" x14ac:dyDescent="0.25">
      <c r="A7" s="135"/>
      <c r="B7" s="107"/>
      <c r="C7" s="108"/>
      <c r="D7" s="107"/>
      <c r="E7" s="138"/>
    </row>
    <row r="8" spans="1:5" ht="15" x14ac:dyDescent="0.25">
      <c r="A8" s="137" t="s">
        <v>417</v>
      </c>
      <c r="B8" s="111"/>
      <c r="C8" s="112">
        <f>SUM(C4:C6)</f>
        <v>1.33</v>
      </c>
      <c r="D8" s="113">
        <f>SUM(D4:D6)</f>
        <v>48402.741071954137</v>
      </c>
      <c r="E8" s="138"/>
    </row>
    <row r="9" spans="1:5" ht="15" x14ac:dyDescent="0.25">
      <c r="A9" s="133"/>
      <c r="B9" s="103"/>
      <c r="C9" s="103"/>
      <c r="D9" s="103"/>
      <c r="E9" s="138"/>
    </row>
    <row r="10" spans="1:5" ht="15" x14ac:dyDescent="0.25">
      <c r="A10" s="139" t="s">
        <v>418</v>
      </c>
      <c r="B10" s="103"/>
      <c r="C10" s="115">
        <f>'PIVOT TABLES FY14'!I6</f>
        <v>0.21887430453823592</v>
      </c>
      <c r="D10" s="116">
        <f>D8*C10</f>
        <v>10594.116289868269</v>
      </c>
      <c r="E10" s="138"/>
    </row>
    <row r="11" spans="1:5" ht="15" x14ac:dyDescent="0.25">
      <c r="A11" s="133"/>
      <c r="B11" s="103"/>
      <c r="C11" s="103"/>
      <c r="D11" s="117"/>
      <c r="E11" s="138"/>
    </row>
    <row r="12" spans="1:5" ht="15" x14ac:dyDescent="0.25">
      <c r="A12" s="137" t="s">
        <v>419</v>
      </c>
      <c r="B12" s="118"/>
      <c r="C12" s="118"/>
      <c r="D12" s="119">
        <f>D8+D10</f>
        <v>58996.857361822404</v>
      </c>
      <c r="E12" s="138"/>
    </row>
    <row r="13" spans="1:5" ht="15" x14ac:dyDescent="0.25">
      <c r="A13" s="135"/>
      <c r="B13" s="103"/>
      <c r="C13" s="103"/>
      <c r="D13" s="116"/>
      <c r="E13" s="138"/>
    </row>
    <row r="14" spans="1:5" ht="15" x14ac:dyDescent="0.25">
      <c r="A14" s="139" t="s">
        <v>420</v>
      </c>
      <c r="B14" s="103"/>
      <c r="C14" s="120">
        <f>'[3]  Other Expenses'!E21</f>
        <v>3028.3509426689448</v>
      </c>
      <c r="D14" s="121">
        <f>C14*C8</f>
        <v>4027.7067537496969</v>
      </c>
      <c r="E14" s="138"/>
    </row>
    <row r="15" spans="1:5" ht="15" x14ac:dyDescent="0.25">
      <c r="A15" s="139" t="s">
        <v>434</v>
      </c>
      <c r="B15" s="103"/>
      <c r="C15" s="120">
        <f>'PIVOT TABLES FY14'!L7</f>
        <v>200</v>
      </c>
      <c r="D15" s="121">
        <f>C15*C8</f>
        <v>266</v>
      </c>
      <c r="E15" s="138"/>
    </row>
    <row r="16" spans="1:5" ht="15" x14ac:dyDescent="0.25">
      <c r="A16" s="139" t="s">
        <v>435</v>
      </c>
      <c r="B16" s="103"/>
      <c r="C16" s="120">
        <f>'[3]  Other Expenses'!H23+'[3]  Other Expenses'!J23</f>
        <v>1834.4886947881146</v>
      </c>
      <c r="D16" s="121">
        <f>C16*C8</f>
        <v>2439.8699640681925</v>
      </c>
      <c r="E16" s="138"/>
    </row>
    <row r="17" spans="1:5" ht="15" x14ac:dyDescent="0.25">
      <c r="A17" s="139" t="s">
        <v>436</v>
      </c>
      <c r="B17" s="103"/>
      <c r="C17" s="120">
        <f>'PIVOT TABLES FY14'!L8</f>
        <v>50</v>
      </c>
      <c r="D17" s="121">
        <f>C17*C8</f>
        <v>66.5</v>
      </c>
      <c r="E17" s="138"/>
    </row>
    <row r="18" spans="1:5" ht="15" x14ac:dyDescent="0.25">
      <c r="A18" s="139" t="s">
        <v>443</v>
      </c>
      <c r="B18" s="103"/>
      <c r="C18" s="120">
        <f>'[3]  Other Expenses'!L23</f>
        <v>1200.5118677685089</v>
      </c>
      <c r="D18" s="121">
        <f>C18*C8</f>
        <v>1596.680784132117</v>
      </c>
      <c r="E18" s="138"/>
    </row>
    <row r="19" spans="1:5" ht="15" x14ac:dyDescent="0.25">
      <c r="A19" s="139" t="s">
        <v>421</v>
      </c>
      <c r="B19" s="103"/>
      <c r="C19" s="120">
        <f>'[3]  Other Expenses'!N50</f>
        <v>1266.6153350453765</v>
      </c>
      <c r="D19" s="121">
        <f>C19*C8</f>
        <v>1684.5983956103507</v>
      </c>
      <c r="E19" s="138"/>
    </row>
    <row r="20" spans="1:5" ht="15" x14ac:dyDescent="0.25">
      <c r="A20" s="137" t="s">
        <v>422</v>
      </c>
      <c r="B20" s="118"/>
      <c r="C20" s="118"/>
      <c r="D20" s="122">
        <f>SUM(D12:D19)</f>
        <v>69078.213259382755</v>
      </c>
      <c r="E20" s="138"/>
    </row>
    <row r="21" spans="1:5" ht="15.75" thickBot="1" x14ac:dyDescent="0.3">
      <c r="A21" s="140" t="s">
        <v>423</v>
      </c>
      <c r="B21" s="123"/>
      <c r="C21" s="124">
        <f>'PIVOT TABLES FY14'!I5</f>
        <v>0.12</v>
      </c>
      <c r="D21" s="125">
        <f>D20*C21</f>
        <v>8289.3855911259307</v>
      </c>
      <c r="E21" s="138"/>
    </row>
    <row r="22" spans="1:5" ht="15.75" thickTop="1" x14ac:dyDescent="0.25">
      <c r="A22" s="139" t="s">
        <v>424</v>
      </c>
      <c r="B22" s="114"/>
      <c r="C22" s="114"/>
      <c r="D22" s="126">
        <f>SUM(D20:D21)</f>
        <v>77367.598850508686</v>
      </c>
      <c r="E22" s="138"/>
    </row>
    <row r="23" spans="1:5" ht="15.75" thickBot="1" x14ac:dyDescent="0.3">
      <c r="A23" s="141" t="s">
        <v>425</v>
      </c>
      <c r="B23" s="103"/>
      <c r="C23" s="115">
        <f>[3]CAF!BC26</f>
        <v>4.2722281090453736E-2</v>
      </c>
      <c r="D23" s="127">
        <f>D22+(D22*C23)</f>
        <v>80672.919155893585</v>
      </c>
      <c r="E23" s="138"/>
    </row>
    <row r="24" spans="1:5" ht="15.75" thickBot="1" x14ac:dyDescent="0.3">
      <c r="A24" s="141" t="s">
        <v>426</v>
      </c>
      <c r="B24" s="103"/>
      <c r="C24" s="103"/>
      <c r="D24" s="132">
        <f>D23/12</f>
        <v>6722.7432629911318</v>
      </c>
      <c r="E24" s="138"/>
    </row>
    <row r="25" spans="1:5" ht="15.75" thickBot="1" x14ac:dyDescent="0.3">
      <c r="A25" s="141"/>
      <c r="B25" s="103"/>
      <c r="C25" s="103"/>
      <c r="D25" s="127"/>
      <c r="E25" s="138"/>
    </row>
    <row r="26" spans="1:5" ht="15.75" thickBot="1" x14ac:dyDescent="0.3">
      <c r="A26" s="141"/>
      <c r="B26" s="152"/>
      <c r="C26" s="153" t="s">
        <v>429</v>
      </c>
      <c r="D26" s="216">
        <f>D22*15</f>
        <v>1160513.9827576303</v>
      </c>
      <c r="E26" s="138"/>
    </row>
    <row r="27" spans="1:5" ht="15.75" thickBot="1" x14ac:dyDescent="0.3">
      <c r="A27" s="142"/>
      <c r="B27" s="128"/>
      <c r="C27" s="128"/>
      <c r="D27" s="128"/>
      <c r="E27" s="143"/>
    </row>
    <row r="28" spans="1:5" ht="15" x14ac:dyDescent="0.25">
      <c r="A28" s="148"/>
      <c r="B28" s="148"/>
      <c r="C28" s="148"/>
      <c r="D28" s="148"/>
      <c r="E28" s="148"/>
    </row>
    <row r="29" spans="1:5" ht="15.75" thickBot="1" x14ac:dyDescent="0.3">
      <c r="A29" s="148"/>
      <c r="B29" s="148"/>
      <c r="C29" s="148"/>
      <c r="D29" s="148"/>
      <c r="E29" s="148"/>
    </row>
    <row r="30" spans="1:5" ht="15" x14ac:dyDescent="0.25">
      <c r="A30" s="144"/>
      <c r="B30" s="145"/>
      <c r="C30" s="145"/>
      <c r="D30" s="145"/>
      <c r="E30" s="146"/>
    </row>
    <row r="31" spans="1:5" ht="15.75" thickBot="1" x14ac:dyDescent="0.3">
      <c r="A31" s="441" t="s">
        <v>430</v>
      </c>
      <c r="B31" s="442"/>
      <c r="C31" s="442"/>
      <c r="D31" s="442"/>
      <c r="E31" s="138"/>
    </row>
    <row r="32" spans="1:5" ht="15.75" thickBot="1" x14ac:dyDescent="0.3">
      <c r="A32" s="437" t="s">
        <v>415</v>
      </c>
      <c r="B32" s="438"/>
      <c r="C32" s="438"/>
      <c r="D32" s="439"/>
      <c r="E32" s="138"/>
    </row>
    <row r="33" spans="1:5" ht="15" x14ac:dyDescent="0.25">
      <c r="A33" s="147" t="s">
        <v>428</v>
      </c>
      <c r="B33" s="131"/>
      <c r="C33" s="131"/>
      <c r="D33" s="151"/>
      <c r="E33" s="138"/>
    </row>
    <row r="34" spans="1:5" ht="15" x14ac:dyDescent="0.25">
      <c r="A34" s="133"/>
      <c r="B34" s="104" t="s">
        <v>390</v>
      </c>
      <c r="C34" s="104" t="s">
        <v>6</v>
      </c>
      <c r="D34" s="104" t="s">
        <v>195</v>
      </c>
      <c r="E34" s="138"/>
    </row>
    <row r="35" spans="1:5" ht="15" x14ac:dyDescent="0.25">
      <c r="A35" s="134" t="s">
        <v>364</v>
      </c>
      <c r="B35" s="105">
        <f>B4</f>
        <v>51613.56261822502</v>
      </c>
      <c r="C35" s="106">
        <v>0.44</v>
      </c>
      <c r="D35" s="105">
        <f>B35*C35</f>
        <v>22709.96755201901</v>
      </c>
      <c r="E35" s="138"/>
    </row>
    <row r="36" spans="1:5" x14ac:dyDescent="0.3">
      <c r="A36" s="135" t="s">
        <v>416</v>
      </c>
      <c r="B36" s="107">
        <f>B5</f>
        <v>34126.379869044045</v>
      </c>
      <c r="C36" s="108">
        <v>2</v>
      </c>
      <c r="D36" s="107">
        <f t="shared" ref="D36:D37" si="1">B36*C36</f>
        <v>68252.759738088091</v>
      </c>
      <c r="E36" s="138"/>
    </row>
    <row r="37" spans="1:5" x14ac:dyDescent="0.3">
      <c r="A37" s="136" t="s">
        <v>383</v>
      </c>
      <c r="B37" s="109">
        <f>B6</f>
        <v>26557.976608187135</v>
      </c>
      <c r="C37" s="110">
        <v>0.22</v>
      </c>
      <c r="D37" s="109">
        <f t="shared" si="1"/>
        <v>5842.7548538011697</v>
      </c>
      <c r="E37" s="138"/>
    </row>
    <row r="38" spans="1:5" x14ac:dyDescent="0.3">
      <c r="A38" s="135"/>
      <c r="B38" s="107"/>
      <c r="C38" s="108"/>
      <c r="D38" s="107"/>
      <c r="E38" s="138"/>
    </row>
    <row r="39" spans="1:5" x14ac:dyDescent="0.3">
      <c r="A39" s="137" t="s">
        <v>417</v>
      </c>
      <c r="B39" s="111"/>
      <c r="C39" s="112">
        <f>SUM(C35:C37)</f>
        <v>2.66</v>
      </c>
      <c r="D39" s="113">
        <f>SUM(D35:D37)</f>
        <v>96805.482143908273</v>
      </c>
      <c r="E39" s="138"/>
    </row>
    <row r="40" spans="1:5" x14ac:dyDescent="0.3">
      <c r="A40" s="133"/>
      <c r="B40" s="103"/>
      <c r="C40" s="103"/>
      <c r="D40" s="103"/>
      <c r="E40" s="138"/>
    </row>
    <row r="41" spans="1:5" x14ac:dyDescent="0.3">
      <c r="A41" s="139" t="s">
        <v>418</v>
      </c>
      <c r="B41" s="103"/>
      <c r="C41" s="115">
        <f>'[3]PIVOT TABLES'!G33</f>
        <v>0.21887430453823592</v>
      </c>
      <c r="D41" s="116">
        <f>D39*C41</f>
        <v>21188.232579736537</v>
      </c>
      <c r="E41" s="138"/>
    </row>
    <row r="42" spans="1:5" x14ac:dyDescent="0.3">
      <c r="A42" s="133"/>
      <c r="B42" s="103"/>
      <c r="C42" s="103"/>
      <c r="D42" s="117"/>
      <c r="E42" s="138"/>
    </row>
    <row r="43" spans="1:5" x14ac:dyDescent="0.3">
      <c r="A43" s="137" t="s">
        <v>419</v>
      </c>
      <c r="B43" s="118"/>
      <c r="C43" s="118"/>
      <c r="D43" s="119">
        <f>D39+D41</f>
        <v>117993.71472364481</v>
      </c>
      <c r="E43" s="138"/>
    </row>
    <row r="44" spans="1:5" x14ac:dyDescent="0.3">
      <c r="A44" s="135"/>
      <c r="B44" s="103"/>
      <c r="C44" s="103"/>
      <c r="D44" s="116"/>
      <c r="E44" s="138"/>
    </row>
    <row r="45" spans="1:5" x14ac:dyDescent="0.3">
      <c r="A45" s="139" t="s">
        <v>420</v>
      </c>
      <c r="B45" s="103"/>
      <c r="C45" s="120">
        <f t="shared" ref="C45:C50" si="2">C14</f>
        <v>3028.3509426689448</v>
      </c>
      <c r="D45" s="121">
        <f>C45*C39</f>
        <v>8055.4135074993937</v>
      </c>
      <c r="E45" s="138"/>
    </row>
    <row r="46" spans="1:5" x14ac:dyDescent="0.3">
      <c r="A46" s="139" t="s">
        <v>434</v>
      </c>
      <c r="B46" s="103"/>
      <c r="C46" s="120">
        <f t="shared" si="2"/>
        <v>200</v>
      </c>
      <c r="D46" s="121">
        <f>C46*C39</f>
        <v>532</v>
      </c>
      <c r="E46" s="138"/>
    </row>
    <row r="47" spans="1:5" x14ac:dyDescent="0.3">
      <c r="A47" s="139" t="s">
        <v>435</v>
      </c>
      <c r="B47" s="103"/>
      <c r="C47" s="120">
        <f t="shared" si="2"/>
        <v>1834.4886947881146</v>
      </c>
      <c r="D47" s="121">
        <f>C47*C39</f>
        <v>4879.7399281363851</v>
      </c>
      <c r="E47" s="138"/>
    </row>
    <row r="48" spans="1:5" x14ac:dyDescent="0.3">
      <c r="A48" s="139" t="s">
        <v>436</v>
      </c>
      <c r="B48" s="103"/>
      <c r="C48" s="120">
        <f t="shared" si="2"/>
        <v>50</v>
      </c>
      <c r="D48" s="121">
        <f>C48*C39</f>
        <v>133</v>
      </c>
      <c r="E48" s="138"/>
    </row>
    <row r="49" spans="1:5" x14ac:dyDescent="0.3">
      <c r="A49" s="139" t="s">
        <v>443</v>
      </c>
      <c r="B49" s="103"/>
      <c r="C49" s="120">
        <f t="shared" si="2"/>
        <v>1200.5118677685089</v>
      </c>
      <c r="D49" s="121">
        <f>C49*C39</f>
        <v>3193.3615682642339</v>
      </c>
      <c r="E49" s="138"/>
    </row>
    <row r="50" spans="1:5" x14ac:dyDescent="0.3">
      <c r="A50" s="139" t="s">
        <v>421</v>
      </c>
      <c r="B50" s="103"/>
      <c r="C50" s="120">
        <f t="shared" si="2"/>
        <v>1266.6153350453765</v>
      </c>
      <c r="D50" s="121">
        <f>C50*C39</f>
        <v>3369.1967912207015</v>
      </c>
      <c r="E50" s="138"/>
    </row>
    <row r="51" spans="1:5" x14ac:dyDescent="0.3">
      <c r="A51" s="137" t="s">
        <v>422</v>
      </c>
      <c r="B51" s="118"/>
      <c r="C51" s="118"/>
      <c r="D51" s="122">
        <f>SUM(D43:D50)</f>
        <v>138156.42651876551</v>
      </c>
      <c r="E51" s="138"/>
    </row>
    <row r="52" spans="1:5" ht="15" thickBot="1" x14ac:dyDescent="0.35">
      <c r="A52" s="140" t="s">
        <v>423</v>
      </c>
      <c r="B52" s="123"/>
      <c r="C52" s="124">
        <f>'[3]PIVOT TABLES'!G32</f>
        <v>0.12</v>
      </c>
      <c r="D52" s="125">
        <f>C52*D51</f>
        <v>16578.771182251861</v>
      </c>
      <c r="E52" s="138"/>
    </row>
    <row r="53" spans="1:5" ht="15" thickTop="1" x14ac:dyDescent="0.3">
      <c r="A53" s="139" t="s">
        <v>424</v>
      </c>
      <c r="B53" s="114"/>
      <c r="C53" s="114"/>
      <c r="D53" s="126">
        <f>SUM(D51:D52)</f>
        <v>154735.19770101737</v>
      </c>
      <c r="E53" s="138"/>
    </row>
    <row r="54" spans="1:5" ht="15" thickBot="1" x14ac:dyDescent="0.35">
      <c r="A54" s="141" t="s">
        <v>425</v>
      </c>
      <c r="B54" s="103"/>
      <c r="C54" s="115">
        <f>[3]CAF!BC26</f>
        <v>4.2722281090453736E-2</v>
      </c>
      <c r="D54" s="127">
        <f>D53+(D53*C54)</f>
        <v>161345.83831178717</v>
      </c>
      <c r="E54" s="138"/>
    </row>
    <row r="55" spans="1:5" ht="15" thickBot="1" x14ac:dyDescent="0.35">
      <c r="A55" s="141" t="s">
        <v>426</v>
      </c>
      <c r="B55" s="103"/>
      <c r="C55" s="103"/>
      <c r="D55" s="132">
        <f>D54/12</f>
        <v>13445.486525982264</v>
      </c>
      <c r="E55" s="138"/>
    </row>
    <row r="56" spans="1:5" ht="15" thickBot="1" x14ac:dyDescent="0.35">
      <c r="A56" s="141"/>
      <c r="B56" s="103"/>
      <c r="C56" s="103"/>
      <c r="D56" s="127"/>
      <c r="E56" s="138"/>
    </row>
    <row r="57" spans="1:5" ht="15" thickBot="1" x14ac:dyDescent="0.35">
      <c r="A57" s="141"/>
      <c r="B57" s="152"/>
      <c r="C57" s="153" t="s">
        <v>429</v>
      </c>
      <c r="D57" s="216">
        <f>D53*15</f>
        <v>2321027.9655152606</v>
      </c>
      <c r="E57" s="138"/>
    </row>
    <row r="58" spans="1:5" ht="15" thickBot="1" x14ac:dyDescent="0.35">
      <c r="A58" s="142"/>
      <c r="B58" s="128"/>
      <c r="C58" s="128"/>
      <c r="D58" s="128"/>
      <c r="E58" s="143"/>
    </row>
    <row r="59" spans="1:5" s="79" customFormat="1" x14ac:dyDescent="0.3">
      <c r="D59" s="248"/>
    </row>
    <row r="60" spans="1:5" s="79" customFormat="1" x14ac:dyDescent="0.3">
      <c r="D60" s="248"/>
    </row>
    <row r="61" spans="1:5" s="79" customFormat="1" x14ac:dyDescent="0.3">
      <c r="D61" s="248"/>
    </row>
    <row r="62" spans="1:5" s="79" customFormat="1" x14ac:dyDescent="0.3"/>
    <row r="63" spans="1:5" s="79" customFormat="1" x14ac:dyDescent="0.3"/>
    <row r="64" spans="1:5" s="79" customFormat="1" x14ac:dyDescent="0.3"/>
    <row r="65" s="79" customFormat="1" x14ac:dyDescent="0.3"/>
    <row r="66" s="79" customFormat="1" x14ac:dyDescent="0.3"/>
    <row r="67" s="79" customFormat="1" x14ac:dyDescent="0.3"/>
    <row r="68" s="79" customFormat="1" x14ac:dyDescent="0.3"/>
    <row r="69" s="79" customFormat="1" x14ac:dyDescent="0.3"/>
    <row r="70" s="79" customFormat="1" x14ac:dyDescent="0.3"/>
    <row r="71" s="79" customFormat="1" x14ac:dyDescent="0.3"/>
    <row r="72" s="79" customFormat="1" x14ac:dyDescent="0.3"/>
    <row r="73" s="79" customFormat="1" x14ac:dyDescent="0.3"/>
    <row r="74" s="79" customFormat="1" x14ac:dyDescent="0.3"/>
    <row r="75" s="79" customFormat="1" x14ac:dyDescent="0.3"/>
    <row r="76" s="79" customFormat="1" x14ac:dyDescent="0.3"/>
    <row r="77" s="79" customFormat="1" x14ac:dyDescent="0.3"/>
    <row r="78" s="79" customFormat="1" x14ac:dyDescent="0.3"/>
    <row r="79" s="79" customFormat="1" x14ac:dyDescent="0.3"/>
    <row r="80" s="79" customFormat="1" x14ac:dyDescent="0.3"/>
    <row r="81" s="79" customFormat="1" x14ac:dyDescent="0.3"/>
    <row r="82" s="79" customFormat="1" x14ac:dyDescent="0.3"/>
    <row r="83" s="79" customFormat="1" x14ac:dyDescent="0.3"/>
    <row r="84" s="79" customFormat="1" x14ac:dyDescent="0.3"/>
    <row r="85" s="79" customFormat="1" x14ac:dyDescent="0.3"/>
    <row r="86" s="79" customFormat="1" x14ac:dyDescent="0.3"/>
    <row r="87" s="79" customFormat="1" x14ac:dyDescent="0.3"/>
    <row r="88" s="79" customFormat="1" x14ac:dyDescent="0.3"/>
    <row r="89" s="79" customFormat="1" x14ac:dyDescent="0.3"/>
    <row r="90" s="79" customFormat="1" x14ac:dyDescent="0.3"/>
    <row r="91" s="79" customFormat="1" x14ac:dyDescent="0.3"/>
    <row r="92" s="79" customFormat="1" x14ac:dyDescent="0.3"/>
    <row r="93" s="79" customFormat="1" x14ac:dyDescent="0.3"/>
    <row r="94" s="79" customFormat="1" x14ac:dyDescent="0.3"/>
    <row r="95" s="79" customFormat="1" x14ac:dyDescent="0.3"/>
    <row r="96" s="79" customFormat="1" x14ac:dyDescent="0.3"/>
    <row r="97" s="79" customFormat="1" x14ac:dyDescent="0.3"/>
    <row r="98" s="79" customFormat="1" x14ac:dyDescent="0.3"/>
    <row r="99" s="79" customFormat="1" x14ac:dyDescent="0.3"/>
    <row r="100" s="79" customFormat="1" x14ac:dyDescent="0.3"/>
    <row r="101" s="79" customFormat="1" x14ac:dyDescent="0.3"/>
    <row r="102" s="79" customFormat="1" x14ac:dyDescent="0.3"/>
    <row r="103" s="79" customFormat="1" x14ac:dyDescent="0.3"/>
    <row r="104" s="79" customFormat="1" x14ac:dyDescent="0.3"/>
    <row r="105" s="79" customFormat="1" x14ac:dyDescent="0.3"/>
    <row r="106" s="79" customFormat="1" x14ac:dyDescent="0.3"/>
    <row r="107" s="79" customFormat="1" x14ac:dyDescent="0.3"/>
    <row r="108" s="79" customFormat="1" x14ac:dyDescent="0.3"/>
    <row r="109" s="79" customFormat="1" x14ac:dyDescent="0.3"/>
    <row r="110" s="79" customFormat="1" x14ac:dyDescent="0.3"/>
    <row r="111" s="79" customFormat="1" x14ac:dyDescent="0.3"/>
    <row r="112" s="79" customFormat="1" x14ac:dyDescent="0.3"/>
    <row r="113" s="79" customFormat="1" x14ac:dyDescent="0.3"/>
    <row r="114" s="79" customFormat="1" x14ac:dyDescent="0.3"/>
    <row r="115" s="79" customFormat="1" x14ac:dyDescent="0.3"/>
    <row r="116" s="79" customFormat="1" x14ac:dyDescent="0.3"/>
    <row r="117" s="79" customFormat="1" x14ac:dyDescent="0.3"/>
    <row r="118" s="79" customFormat="1" x14ac:dyDescent="0.3"/>
    <row r="119" s="79" customFormat="1" x14ac:dyDescent="0.3"/>
    <row r="120" s="79" customFormat="1" x14ac:dyDescent="0.3"/>
    <row r="121" s="79" customFormat="1" x14ac:dyDescent="0.3"/>
    <row r="122" s="79" customFormat="1" x14ac:dyDescent="0.3"/>
    <row r="123" s="79" customFormat="1" x14ac:dyDescent="0.3"/>
    <row r="124" s="79" customFormat="1" x14ac:dyDescent="0.3"/>
    <row r="125" s="79" customFormat="1" x14ac:dyDescent="0.3"/>
    <row r="126" s="79" customFormat="1" x14ac:dyDescent="0.3"/>
    <row r="127" s="79" customFormat="1" x14ac:dyDescent="0.3"/>
    <row r="128" s="79" customFormat="1" x14ac:dyDescent="0.3"/>
    <row r="129" s="79" customFormat="1" x14ac:dyDescent="0.3"/>
    <row r="130" s="79" customFormat="1" x14ac:dyDescent="0.3"/>
    <row r="131" s="79" customFormat="1" x14ac:dyDescent="0.3"/>
    <row r="132" s="79" customFormat="1" x14ac:dyDescent="0.3"/>
    <row r="133" s="79" customFormat="1" x14ac:dyDescent="0.3"/>
    <row r="134" s="79" customFormat="1" x14ac:dyDescent="0.3"/>
    <row r="135" s="79" customFormat="1" x14ac:dyDescent="0.3"/>
    <row r="136" s="79" customFormat="1" x14ac:dyDescent="0.3"/>
    <row r="137" s="79" customFormat="1" x14ac:dyDescent="0.3"/>
    <row r="138" s="79" customFormat="1" x14ac:dyDescent="0.3"/>
    <row r="139" s="79" customFormat="1" x14ac:dyDescent="0.3"/>
    <row r="140" s="79" customFormat="1" x14ac:dyDescent="0.3"/>
    <row r="141" s="79" customFormat="1" x14ac:dyDescent="0.3"/>
    <row r="142" s="79" customFormat="1" x14ac:dyDescent="0.3"/>
    <row r="143" s="79" customFormat="1" x14ac:dyDescent="0.3"/>
    <row r="144" s="79" customFormat="1" x14ac:dyDescent="0.3"/>
    <row r="145" s="79" customFormat="1" x14ac:dyDescent="0.3"/>
    <row r="146" s="79" customFormat="1" x14ac:dyDescent="0.3"/>
    <row r="147" s="79" customFormat="1" x14ac:dyDescent="0.3"/>
    <row r="148" s="79" customFormat="1" x14ac:dyDescent="0.3"/>
    <row r="149" s="79" customFormat="1" x14ac:dyDescent="0.3"/>
    <row r="150" s="79" customFormat="1" x14ac:dyDescent="0.3"/>
    <row r="151" s="79" customFormat="1" x14ac:dyDescent="0.3"/>
    <row r="152" s="79" customFormat="1" x14ac:dyDescent="0.3"/>
    <row r="153" s="79" customFormat="1" x14ac:dyDescent="0.3"/>
    <row r="154" s="79" customFormat="1" x14ac:dyDescent="0.3"/>
    <row r="155" s="79" customFormat="1" x14ac:dyDescent="0.3"/>
    <row r="156" s="79" customFormat="1" x14ac:dyDescent="0.3"/>
    <row r="157" s="79" customFormat="1" x14ac:dyDescent="0.3"/>
    <row r="158" s="79" customFormat="1" x14ac:dyDescent="0.3"/>
    <row r="159" s="79" customFormat="1" x14ac:dyDescent="0.3"/>
    <row r="160" s="79" customFormat="1" x14ac:dyDescent="0.3"/>
    <row r="161" s="79" customFormat="1" x14ac:dyDescent="0.3"/>
    <row r="162" s="79" customFormat="1" x14ac:dyDescent="0.3"/>
    <row r="163" s="79" customFormat="1" x14ac:dyDescent="0.3"/>
    <row r="164" s="79" customFormat="1" x14ac:dyDescent="0.3"/>
    <row r="165" s="79" customFormat="1" x14ac:dyDescent="0.3"/>
    <row r="166" s="79" customFormat="1" x14ac:dyDescent="0.3"/>
    <row r="167" s="79" customFormat="1" x14ac:dyDescent="0.3"/>
    <row r="168" s="79" customFormat="1" x14ac:dyDescent="0.3"/>
    <row r="169" s="79" customFormat="1" x14ac:dyDescent="0.3"/>
    <row r="170" s="79" customFormat="1" x14ac:dyDescent="0.3"/>
    <row r="171" s="79" customFormat="1" x14ac:dyDescent="0.3"/>
    <row r="172" s="79" customFormat="1" x14ac:dyDescent="0.3"/>
    <row r="173" s="79" customFormat="1" x14ac:dyDescent="0.3"/>
    <row r="174" s="79" customFormat="1" x14ac:dyDescent="0.3"/>
    <row r="175" s="79" customFormat="1" x14ac:dyDescent="0.3"/>
  </sheetData>
  <mergeCells count="4">
    <mergeCell ref="A1:D1"/>
    <mergeCell ref="A2:D2"/>
    <mergeCell ref="A31:D31"/>
    <mergeCell ref="A32:D32"/>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128"/>
  <sheetViews>
    <sheetView zoomScale="85" zoomScaleNormal="85" workbookViewId="0">
      <selection activeCell="B6" sqref="B6"/>
    </sheetView>
  </sheetViews>
  <sheetFormatPr defaultColWidth="9.109375" defaultRowHeight="14.4" x14ac:dyDescent="0.3"/>
  <cols>
    <col min="1" max="2" width="20.5546875" style="148" customWidth="1"/>
    <col min="3" max="3" width="14.6640625" style="148" customWidth="1"/>
    <col min="4" max="4" width="20.5546875" style="148" customWidth="1"/>
    <col min="5" max="5" width="2.88671875" style="148" customWidth="1"/>
    <col min="6" max="16384" width="9.109375" style="148"/>
  </cols>
  <sheetData>
    <row r="1" spans="1:5" ht="15.75" thickBot="1" x14ac:dyDescent="0.3">
      <c r="A1" s="440" t="s">
        <v>427</v>
      </c>
      <c r="B1" s="433"/>
      <c r="C1" s="433"/>
      <c r="D1" s="433"/>
      <c r="E1" s="146"/>
    </row>
    <row r="2" spans="1:5" ht="15.75" thickBot="1" x14ac:dyDescent="0.3">
      <c r="A2" s="437" t="s">
        <v>415</v>
      </c>
      <c r="B2" s="438"/>
      <c r="C2" s="438"/>
      <c r="D2" s="439"/>
      <c r="E2" s="138"/>
    </row>
    <row r="3" spans="1:5" ht="15" x14ac:dyDescent="0.25">
      <c r="A3" s="133"/>
      <c r="B3" s="104" t="s">
        <v>390</v>
      </c>
      <c r="C3" s="104" t="s">
        <v>6</v>
      </c>
      <c r="D3" s="150" t="s">
        <v>195</v>
      </c>
      <c r="E3" s="138"/>
    </row>
    <row r="4" spans="1:5" ht="15" x14ac:dyDescent="0.25">
      <c r="A4" s="134" t="s">
        <v>364</v>
      </c>
      <c r="B4" s="105">
        <f>Salaries!B97</f>
        <v>60503.574718958516</v>
      </c>
      <c r="C4" s="106">
        <v>0.22</v>
      </c>
      <c r="D4" s="105">
        <f>B4*C4</f>
        <v>13310.786438170873</v>
      </c>
      <c r="E4" s="138"/>
    </row>
    <row r="5" spans="1:5" ht="15" x14ac:dyDescent="0.25">
      <c r="A5" s="135" t="s">
        <v>416</v>
      </c>
      <c r="B5" s="107">
        <f>Salaries!B110</f>
        <v>35915.709521367527</v>
      </c>
      <c r="C5" s="108">
        <v>1</v>
      </c>
      <c r="D5" s="107">
        <f t="shared" ref="D5:D6" si="0">B5*C5</f>
        <v>35915.709521367527</v>
      </c>
      <c r="E5" s="138"/>
    </row>
    <row r="6" spans="1:5" ht="15" x14ac:dyDescent="0.25">
      <c r="A6" s="136" t="s">
        <v>383</v>
      </c>
      <c r="B6" s="109">
        <f>Salaries!B130</f>
        <v>27018.689307810586</v>
      </c>
      <c r="C6" s="110">
        <v>0.11</v>
      </c>
      <c r="D6" s="109">
        <f t="shared" si="0"/>
        <v>2972.0558238591643</v>
      </c>
      <c r="E6" s="138"/>
    </row>
    <row r="7" spans="1:5" ht="15" x14ac:dyDescent="0.25">
      <c r="A7" s="135"/>
      <c r="B7" s="107"/>
      <c r="C7" s="108"/>
      <c r="D7" s="107"/>
      <c r="E7" s="138"/>
    </row>
    <row r="8" spans="1:5" ht="15" x14ac:dyDescent="0.25">
      <c r="A8" s="137" t="s">
        <v>417</v>
      </c>
      <c r="B8" s="111"/>
      <c r="C8" s="112">
        <f>SUM(C4:C6)</f>
        <v>1.33</v>
      </c>
      <c r="D8" s="113">
        <f>SUM(D4:D6)</f>
        <v>52198.551783397561</v>
      </c>
      <c r="E8" s="138"/>
    </row>
    <row r="9" spans="1:5" ht="15" x14ac:dyDescent="0.25">
      <c r="A9" s="133"/>
      <c r="B9" s="103"/>
      <c r="C9" s="103"/>
      <c r="D9" s="103"/>
      <c r="E9" s="138"/>
    </row>
    <row r="10" spans="1:5" ht="15" x14ac:dyDescent="0.25">
      <c r="A10" s="139" t="s">
        <v>418</v>
      </c>
      <c r="B10" s="103"/>
      <c r="C10" s="115" t="e">
        <f>#REF!</f>
        <v>#REF!</v>
      </c>
      <c r="D10" s="116" t="e">
        <f>D8*C10</f>
        <v>#REF!</v>
      </c>
      <c r="E10" s="138"/>
    </row>
    <row r="11" spans="1:5" ht="15" x14ac:dyDescent="0.25">
      <c r="A11" s="133"/>
      <c r="B11" s="103"/>
      <c r="C11" s="103"/>
      <c r="D11" s="117"/>
      <c r="E11" s="138"/>
    </row>
    <row r="12" spans="1:5" ht="15" x14ac:dyDescent="0.25">
      <c r="A12" s="137" t="s">
        <v>419</v>
      </c>
      <c r="B12" s="118"/>
      <c r="C12" s="118"/>
      <c r="D12" s="119" t="e">
        <f>D8+D10</f>
        <v>#REF!</v>
      </c>
      <c r="E12" s="138"/>
    </row>
    <row r="13" spans="1:5" ht="15" x14ac:dyDescent="0.25">
      <c r="A13" s="135"/>
      <c r="B13" s="103"/>
      <c r="C13" s="103"/>
      <c r="D13" s="116"/>
      <c r="E13" s="138"/>
    </row>
    <row r="14" spans="1:5" ht="15" x14ac:dyDescent="0.25">
      <c r="A14" s="139" t="s">
        <v>420</v>
      </c>
      <c r="B14" s="103"/>
      <c r="C14" s="120" t="e">
        <f>#REF!</f>
        <v>#REF!</v>
      </c>
      <c r="D14" s="121" t="e">
        <f>C14*C8</f>
        <v>#REF!</v>
      </c>
      <c r="E14" s="138"/>
    </row>
    <row r="15" spans="1:5" ht="15" x14ac:dyDescent="0.25">
      <c r="A15" s="139" t="s">
        <v>434</v>
      </c>
      <c r="B15" s="103"/>
      <c r="C15" s="120" t="e">
        <f>#REF!</f>
        <v>#REF!</v>
      </c>
      <c r="D15" s="121" t="e">
        <f>C15*C8</f>
        <v>#REF!</v>
      </c>
      <c r="E15" s="138"/>
    </row>
    <row r="16" spans="1:5" ht="15" x14ac:dyDescent="0.25">
      <c r="A16" s="139" t="s">
        <v>435</v>
      </c>
      <c r="B16" s="103"/>
      <c r="C16" s="120" t="e">
        <f>#REF!</f>
        <v>#REF!</v>
      </c>
      <c r="D16" s="121" t="e">
        <f>C16*C8</f>
        <v>#REF!</v>
      </c>
      <c r="E16" s="138"/>
    </row>
    <row r="17" spans="1:8" ht="15" x14ac:dyDescent="0.25">
      <c r="A17" s="139" t="s">
        <v>436</v>
      </c>
      <c r="B17" s="103"/>
      <c r="C17" s="120" t="e">
        <f>#REF!</f>
        <v>#REF!</v>
      </c>
      <c r="D17" s="121" t="e">
        <f>C17*C8</f>
        <v>#REF!</v>
      </c>
      <c r="E17" s="138"/>
    </row>
    <row r="18" spans="1:8" ht="15" x14ac:dyDescent="0.25">
      <c r="A18" s="139" t="s">
        <v>443</v>
      </c>
      <c r="B18" s="103"/>
      <c r="C18" s="120" t="e">
        <f>#REF!</f>
        <v>#REF!</v>
      </c>
      <c r="D18" s="121" t="e">
        <f>C18*C8</f>
        <v>#REF!</v>
      </c>
      <c r="E18" s="138"/>
    </row>
    <row r="19" spans="1:8" ht="15" x14ac:dyDescent="0.25">
      <c r="A19" s="139" t="s">
        <v>421</v>
      </c>
      <c r="B19" s="103"/>
      <c r="C19" s="120" t="e">
        <f>#REF!</f>
        <v>#REF!</v>
      </c>
      <c r="D19" s="121" t="e">
        <f>C19*C8</f>
        <v>#REF!</v>
      </c>
      <c r="E19" s="138"/>
    </row>
    <row r="20" spans="1:8" ht="15" x14ac:dyDescent="0.25">
      <c r="A20" s="137" t="s">
        <v>422</v>
      </c>
      <c r="B20" s="118"/>
      <c r="C20" s="118"/>
      <c r="D20" s="122" t="e">
        <f>SUM(D12:D19)</f>
        <v>#REF!</v>
      </c>
      <c r="E20" s="138"/>
    </row>
    <row r="21" spans="1:8" ht="15.75" thickBot="1" x14ac:dyDescent="0.3">
      <c r="A21" s="140" t="s">
        <v>423</v>
      </c>
      <c r="B21" s="123"/>
      <c r="C21" s="124" t="e">
        <f>#REF!</f>
        <v>#REF!</v>
      </c>
      <c r="D21" s="125" t="e">
        <f>D20*C21</f>
        <v>#REF!</v>
      </c>
      <c r="E21" s="138"/>
    </row>
    <row r="22" spans="1:8" ht="15.75" thickTop="1" x14ac:dyDescent="0.25">
      <c r="A22" s="139" t="s">
        <v>424</v>
      </c>
      <c r="B22" s="114"/>
      <c r="C22" s="114"/>
      <c r="D22" s="126" t="e">
        <f>SUM(D20:D21)</f>
        <v>#REF!</v>
      </c>
      <c r="E22" s="138"/>
    </row>
    <row r="23" spans="1:8" ht="15.75" thickBot="1" x14ac:dyDescent="0.3">
      <c r="A23" s="141" t="s">
        <v>425</v>
      </c>
      <c r="B23" s="103"/>
      <c r="C23" s="115">
        <f>CAF!BC26</f>
        <v>4.8295454545454551E-2</v>
      </c>
      <c r="D23" s="127" t="e">
        <f>D22+(D22*C23)</f>
        <v>#REF!</v>
      </c>
      <c r="E23" s="138"/>
    </row>
    <row r="24" spans="1:8" ht="15.75" thickBot="1" x14ac:dyDescent="0.3">
      <c r="A24" s="141" t="s">
        <v>426</v>
      </c>
      <c r="B24" s="103"/>
      <c r="C24" s="103"/>
      <c r="D24" s="132" t="e">
        <f>D23/12</f>
        <v>#REF!</v>
      </c>
      <c r="E24" s="138"/>
    </row>
    <row r="25" spans="1:8" ht="6.75" customHeight="1" thickBot="1" x14ac:dyDescent="0.3">
      <c r="A25" s="141"/>
      <c r="B25" s="103"/>
      <c r="C25" s="103"/>
      <c r="D25" s="127"/>
      <c r="E25" s="138"/>
    </row>
    <row r="26" spans="1:8" ht="15.75" thickBot="1" x14ac:dyDescent="0.3">
      <c r="A26" s="141"/>
      <c r="B26" s="152"/>
      <c r="C26" s="153" t="s">
        <v>429</v>
      </c>
      <c r="D26" s="216" t="e">
        <f>D22*15</f>
        <v>#REF!</v>
      </c>
      <c r="E26" s="138"/>
    </row>
    <row r="27" spans="1:8" ht="15.75" thickBot="1" x14ac:dyDescent="0.3">
      <c r="A27" s="142"/>
      <c r="B27" s="128"/>
      <c r="C27" s="128"/>
      <c r="D27" s="128"/>
      <c r="E27" s="143"/>
    </row>
    <row r="29" spans="1:8" ht="15.75" thickBot="1" x14ac:dyDescent="0.3"/>
    <row r="30" spans="1:8" ht="15" x14ac:dyDescent="0.25">
      <c r="A30" s="144"/>
      <c r="B30" s="145"/>
      <c r="C30" s="145"/>
      <c r="D30" s="145"/>
      <c r="E30" s="146"/>
    </row>
    <row r="31" spans="1:8" ht="15.75" thickBot="1" x14ac:dyDescent="0.3">
      <c r="A31" s="441" t="s">
        <v>430</v>
      </c>
      <c r="B31" s="442"/>
      <c r="C31" s="442"/>
      <c r="D31" s="442"/>
      <c r="E31" s="138"/>
    </row>
    <row r="32" spans="1:8" ht="15.75" thickBot="1" x14ac:dyDescent="0.3">
      <c r="A32" s="437" t="s">
        <v>415</v>
      </c>
      <c r="B32" s="438"/>
      <c r="C32" s="438"/>
      <c r="D32" s="439"/>
      <c r="E32" s="138"/>
      <c r="H32" s="149"/>
    </row>
    <row r="33" spans="1:5" ht="15" x14ac:dyDescent="0.25">
      <c r="A33" s="147" t="s">
        <v>428</v>
      </c>
      <c r="B33" s="131"/>
      <c r="C33" s="131"/>
      <c r="D33" s="151"/>
      <c r="E33" s="138"/>
    </row>
    <row r="34" spans="1:5" ht="15" x14ac:dyDescent="0.25">
      <c r="A34" s="133"/>
      <c r="B34" s="104" t="s">
        <v>390</v>
      </c>
      <c r="C34" s="104" t="s">
        <v>6</v>
      </c>
      <c r="D34" s="104" t="s">
        <v>195</v>
      </c>
      <c r="E34" s="138"/>
    </row>
    <row r="35" spans="1:5" ht="15" x14ac:dyDescent="0.25">
      <c r="A35" s="134" t="s">
        <v>364</v>
      </c>
      <c r="B35" s="105">
        <f>B4</f>
        <v>60503.574718958516</v>
      </c>
      <c r="C35" s="106">
        <v>0.44</v>
      </c>
      <c r="D35" s="105">
        <f>B35*C35</f>
        <v>26621.572876341746</v>
      </c>
      <c r="E35" s="138"/>
    </row>
    <row r="36" spans="1:5" ht="15" x14ac:dyDescent="0.25">
      <c r="A36" s="135" t="s">
        <v>416</v>
      </c>
      <c r="B36" s="107">
        <f>B5</f>
        <v>35915.709521367527</v>
      </c>
      <c r="C36" s="108">
        <v>2</v>
      </c>
      <c r="D36" s="107">
        <f t="shared" ref="D36:D37" si="1">B36*C36</f>
        <v>71831.419042735055</v>
      </c>
      <c r="E36" s="138"/>
    </row>
    <row r="37" spans="1:5" ht="15" x14ac:dyDescent="0.25">
      <c r="A37" s="136" t="s">
        <v>383</v>
      </c>
      <c r="B37" s="109">
        <f>B6</f>
        <v>27018.689307810586</v>
      </c>
      <c r="C37" s="110">
        <v>0.22</v>
      </c>
      <c r="D37" s="109">
        <f t="shared" si="1"/>
        <v>5944.1116477183286</v>
      </c>
      <c r="E37" s="138"/>
    </row>
    <row r="38" spans="1:5" ht="15" x14ac:dyDescent="0.25">
      <c r="A38" s="135"/>
      <c r="B38" s="107"/>
      <c r="C38" s="108"/>
      <c r="D38" s="107"/>
      <c r="E38" s="138"/>
    </row>
    <row r="39" spans="1:5" ht="15" x14ac:dyDescent="0.25">
      <c r="A39" s="137" t="s">
        <v>417</v>
      </c>
      <c r="B39" s="111"/>
      <c r="C39" s="112">
        <f>SUM(C35:C37)</f>
        <v>2.66</v>
      </c>
      <c r="D39" s="113">
        <f>SUM(D35:D37)</f>
        <v>104397.10356679512</v>
      </c>
      <c r="E39" s="138"/>
    </row>
    <row r="40" spans="1:5" ht="15" x14ac:dyDescent="0.25">
      <c r="A40" s="133"/>
      <c r="B40" s="103"/>
      <c r="C40" s="103"/>
      <c r="D40" s="103"/>
      <c r="E40" s="138"/>
    </row>
    <row r="41" spans="1:5" ht="15" x14ac:dyDescent="0.25">
      <c r="A41" s="139" t="s">
        <v>418</v>
      </c>
      <c r="B41" s="103"/>
      <c r="C41" s="115">
        <f>'PIVOT TABLES FY14'!I6</f>
        <v>0.21887430453823592</v>
      </c>
      <c r="D41" s="116">
        <f>D39*C41</f>
        <v>22849.843438988471</v>
      </c>
      <c r="E41" s="138"/>
    </row>
    <row r="42" spans="1:5" ht="15" x14ac:dyDescent="0.25">
      <c r="A42" s="133"/>
      <c r="B42" s="103"/>
      <c r="C42" s="103"/>
      <c r="D42" s="117"/>
      <c r="E42" s="138"/>
    </row>
    <row r="43" spans="1:5" ht="15" x14ac:dyDescent="0.25">
      <c r="A43" s="137" t="s">
        <v>419</v>
      </c>
      <c r="B43" s="118"/>
      <c r="C43" s="118"/>
      <c r="D43" s="119">
        <f>D39+D41</f>
        <v>127246.94700578359</v>
      </c>
      <c r="E43" s="138"/>
    </row>
    <row r="44" spans="1:5" x14ac:dyDescent="0.3">
      <c r="A44" s="135"/>
      <c r="B44" s="103"/>
      <c r="C44" s="103"/>
      <c r="D44" s="116"/>
      <c r="E44" s="138"/>
    </row>
    <row r="45" spans="1:5" x14ac:dyDescent="0.3">
      <c r="A45" s="139" t="s">
        <v>420</v>
      </c>
      <c r="B45" s="103"/>
      <c r="C45" s="120" t="e">
        <f t="shared" ref="C45:C50" si="2">C14</f>
        <v>#REF!</v>
      </c>
      <c r="D45" s="121" t="e">
        <f>C45*C39</f>
        <v>#REF!</v>
      </c>
      <c r="E45" s="138"/>
    </row>
    <row r="46" spans="1:5" x14ac:dyDescent="0.3">
      <c r="A46" s="139" t="s">
        <v>434</v>
      </c>
      <c r="B46" s="103"/>
      <c r="C46" s="120" t="e">
        <f t="shared" si="2"/>
        <v>#REF!</v>
      </c>
      <c r="D46" s="121" t="e">
        <f>C46*C39</f>
        <v>#REF!</v>
      </c>
      <c r="E46" s="138"/>
    </row>
    <row r="47" spans="1:5" x14ac:dyDescent="0.3">
      <c r="A47" s="139" t="s">
        <v>435</v>
      </c>
      <c r="B47" s="103"/>
      <c r="C47" s="120" t="e">
        <f t="shared" si="2"/>
        <v>#REF!</v>
      </c>
      <c r="D47" s="121" t="e">
        <f>C47*C39</f>
        <v>#REF!</v>
      </c>
      <c r="E47" s="138"/>
    </row>
    <row r="48" spans="1:5" x14ac:dyDescent="0.3">
      <c r="A48" s="139" t="s">
        <v>436</v>
      </c>
      <c r="B48" s="103"/>
      <c r="C48" s="120" t="e">
        <f>#REF!</f>
        <v>#REF!</v>
      </c>
      <c r="D48" s="121" t="e">
        <f>C48*C39</f>
        <v>#REF!</v>
      </c>
      <c r="E48" s="138"/>
    </row>
    <row r="49" spans="1:5" x14ac:dyDescent="0.3">
      <c r="A49" s="139" t="s">
        <v>443</v>
      </c>
      <c r="B49" s="103"/>
      <c r="C49" s="120" t="e">
        <f t="shared" si="2"/>
        <v>#REF!</v>
      </c>
      <c r="D49" s="121" t="e">
        <f>C49*C39</f>
        <v>#REF!</v>
      </c>
      <c r="E49" s="138"/>
    </row>
    <row r="50" spans="1:5" x14ac:dyDescent="0.3">
      <c r="A50" s="139" t="s">
        <v>421</v>
      </c>
      <c r="B50" s="103"/>
      <c r="C50" s="120" t="e">
        <f t="shared" si="2"/>
        <v>#REF!</v>
      </c>
      <c r="D50" s="121" t="e">
        <f>C50*C39</f>
        <v>#REF!</v>
      </c>
      <c r="E50" s="138"/>
    </row>
    <row r="51" spans="1:5" x14ac:dyDescent="0.3">
      <c r="A51" s="137" t="s">
        <v>422</v>
      </c>
      <c r="B51" s="118"/>
      <c r="C51" s="118"/>
      <c r="D51" s="122" t="e">
        <f>SUM(D43:D50)</f>
        <v>#REF!</v>
      </c>
      <c r="E51" s="138"/>
    </row>
    <row r="52" spans="1:5" ht="15" thickBot="1" x14ac:dyDescent="0.35">
      <c r="A52" s="140" t="s">
        <v>423</v>
      </c>
      <c r="B52" s="123"/>
      <c r="C52" s="124">
        <f>'PIVOT TABLES FY14'!I5</f>
        <v>0.12</v>
      </c>
      <c r="D52" s="125" t="e">
        <f>C52*D51</f>
        <v>#REF!</v>
      </c>
      <c r="E52" s="138"/>
    </row>
    <row r="53" spans="1:5" ht="15" thickTop="1" x14ac:dyDescent="0.3">
      <c r="A53" s="139" t="s">
        <v>424</v>
      </c>
      <c r="B53" s="114"/>
      <c r="C53" s="114"/>
      <c r="D53" s="126" t="e">
        <f>SUM(D51:D52)</f>
        <v>#REF!</v>
      </c>
      <c r="E53" s="138"/>
    </row>
    <row r="54" spans="1:5" ht="15" thickBot="1" x14ac:dyDescent="0.35">
      <c r="A54" s="141" t="s">
        <v>425</v>
      </c>
      <c r="B54" s="103"/>
      <c r="C54" s="115">
        <f>CAF!BC26</f>
        <v>4.8295454545454551E-2</v>
      </c>
      <c r="D54" s="127" t="e">
        <f>D53+(D53*C54)</f>
        <v>#REF!</v>
      </c>
      <c r="E54" s="138"/>
    </row>
    <row r="55" spans="1:5" ht="15" thickBot="1" x14ac:dyDescent="0.35">
      <c r="A55" s="141" t="s">
        <v>426</v>
      </c>
      <c r="B55" s="103"/>
      <c r="C55" s="103"/>
      <c r="D55" s="132" t="e">
        <f>D54/12</f>
        <v>#REF!</v>
      </c>
      <c r="E55" s="138"/>
    </row>
    <row r="56" spans="1:5" ht="6.75" customHeight="1" thickBot="1" x14ac:dyDescent="0.35">
      <c r="A56" s="141"/>
      <c r="B56" s="103"/>
      <c r="C56" s="103"/>
      <c r="D56" s="127"/>
      <c r="E56" s="138"/>
    </row>
    <row r="57" spans="1:5" ht="15" thickBot="1" x14ac:dyDescent="0.35">
      <c r="A57" s="141"/>
      <c r="B57" s="152"/>
      <c r="C57" s="153" t="s">
        <v>429</v>
      </c>
      <c r="D57" s="216" t="e">
        <f>D53*15</f>
        <v>#REF!</v>
      </c>
      <c r="E57" s="138"/>
    </row>
    <row r="58" spans="1:5" ht="15" thickBot="1" x14ac:dyDescent="0.35">
      <c r="A58" s="142"/>
      <c r="B58" s="128"/>
      <c r="C58" s="128"/>
      <c r="D58" s="128"/>
      <c r="E58" s="143"/>
    </row>
    <row r="59" spans="1:5" x14ac:dyDescent="0.3">
      <c r="D59" s="149"/>
    </row>
    <row r="60" spans="1:5" x14ac:dyDescent="0.3">
      <c r="D60" s="149"/>
    </row>
    <row r="61" spans="1:5" x14ac:dyDescent="0.3">
      <c r="D61" s="149"/>
    </row>
    <row r="62" spans="1:5" x14ac:dyDescent="0.3">
      <c r="D62" s="149"/>
    </row>
    <row r="63" spans="1:5" x14ac:dyDescent="0.3">
      <c r="D63" s="149"/>
    </row>
    <row r="64" spans="1:5" x14ac:dyDescent="0.3">
      <c r="D64" s="149"/>
    </row>
    <row r="65" spans="4:4" x14ac:dyDescent="0.3">
      <c r="D65" s="149"/>
    </row>
    <row r="66" spans="4:4" x14ac:dyDescent="0.3">
      <c r="D66" s="149"/>
    </row>
    <row r="67" spans="4:4" x14ac:dyDescent="0.3">
      <c r="D67" s="149"/>
    </row>
    <row r="68" spans="4:4" x14ac:dyDescent="0.3">
      <c r="D68" s="149"/>
    </row>
    <row r="69" spans="4:4" x14ac:dyDescent="0.3">
      <c r="D69" s="149"/>
    </row>
    <row r="70" spans="4:4" x14ac:dyDescent="0.3">
      <c r="D70" s="149"/>
    </row>
    <row r="71" spans="4:4" x14ac:dyDescent="0.3">
      <c r="D71" s="149"/>
    </row>
    <row r="72" spans="4:4" x14ac:dyDescent="0.3">
      <c r="D72" s="149"/>
    </row>
    <row r="73" spans="4:4" x14ac:dyDescent="0.3">
      <c r="D73" s="149"/>
    </row>
    <row r="74" spans="4:4" x14ac:dyDescent="0.3">
      <c r="D74" s="149"/>
    </row>
    <row r="75" spans="4:4" x14ac:dyDescent="0.3">
      <c r="D75" s="149"/>
    </row>
    <row r="76" spans="4:4" x14ac:dyDescent="0.3">
      <c r="D76" s="149"/>
    </row>
    <row r="77" spans="4:4" x14ac:dyDescent="0.3">
      <c r="D77" s="149"/>
    </row>
    <row r="78" spans="4:4" x14ac:dyDescent="0.3">
      <c r="D78" s="149"/>
    </row>
    <row r="79" spans="4:4" x14ac:dyDescent="0.3">
      <c r="D79" s="149"/>
    </row>
    <row r="80" spans="4:4" x14ac:dyDescent="0.3">
      <c r="D80" s="149"/>
    </row>
    <row r="81" spans="4:4" x14ac:dyDescent="0.3">
      <c r="D81" s="149"/>
    </row>
    <row r="82" spans="4:4" x14ac:dyDescent="0.3">
      <c r="D82" s="149"/>
    </row>
    <row r="83" spans="4:4" x14ac:dyDescent="0.3">
      <c r="D83" s="149"/>
    </row>
    <row r="84" spans="4:4" x14ac:dyDescent="0.3">
      <c r="D84" s="149"/>
    </row>
    <row r="85" spans="4:4" x14ac:dyDescent="0.3">
      <c r="D85" s="149"/>
    </row>
    <row r="86" spans="4:4" x14ac:dyDescent="0.3">
      <c r="D86" s="149"/>
    </row>
    <row r="87" spans="4:4" x14ac:dyDescent="0.3">
      <c r="D87" s="149"/>
    </row>
    <row r="88" spans="4:4" x14ac:dyDescent="0.3">
      <c r="D88" s="149"/>
    </row>
    <row r="89" spans="4:4" x14ac:dyDescent="0.3">
      <c r="D89" s="149"/>
    </row>
    <row r="90" spans="4:4" x14ac:dyDescent="0.3">
      <c r="D90" s="149"/>
    </row>
    <row r="91" spans="4:4" x14ac:dyDescent="0.3">
      <c r="D91" s="149"/>
    </row>
    <row r="92" spans="4:4" x14ac:dyDescent="0.3">
      <c r="D92" s="149"/>
    </row>
    <row r="93" spans="4:4" x14ac:dyDescent="0.3">
      <c r="D93" s="149"/>
    </row>
    <row r="94" spans="4:4" x14ac:dyDescent="0.3">
      <c r="D94" s="149"/>
    </row>
    <row r="95" spans="4:4" x14ac:dyDescent="0.3">
      <c r="D95" s="149"/>
    </row>
    <row r="96" spans="4:4" x14ac:dyDescent="0.3">
      <c r="D96" s="149"/>
    </row>
    <row r="97" spans="4:4" x14ac:dyDescent="0.3">
      <c r="D97" s="149"/>
    </row>
    <row r="98" spans="4:4" x14ac:dyDescent="0.3">
      <c r="D98" s="149"/>
    </row>
    <row r="99" spans="4:4" x14ac:dyDescent="0.3">
      <c r="D99" s="149"/>
    </row>
    <row r="100" spans="4:4" x14ac:dyDescent="0.3">
      <c r="D100" s="149"/>
    </row>
    <row r="101" spans="4:4" x14ac:dyDescent="0.3">
      <c r="D101" s="149"/>
    </row>
    <row r="102" spans="4:4" x14ac:dyDescent="0.3">
      <c r="D102" s="149"/>
    </row>
    <row r="103" spans="4:4" x14ac:dyDescent="0.3">
      <c r="D103" s="149"/>
    </row>
    <row r="104" spans="4:4" x14ac:dyDescent="0.3">
      <c r="D104" s="149"/>
    </row>
    <row r="105" spans="4:4" x14ac:dyDescent="0.3">
      <c r="D105" s="149"/>
    </row>
    <row r="106" spans="4:4" x14ac:dyDescent="0.3">
      <c r="D106" s="149"/>
    </row>
    <row r="107" spans="4:4" x14ac:dyDescent="0.3">
      <c r="D107" s="149"/>
    </row>
    <row r="108" spans="4:4" x14ac:dyDescent="0.3">
      <c r="D108" s="149"/>
    </row>
    <row r="109" spans="4:4" x14ac:dyDescent="0.3">
      <c r="D109" s="149"/>
    </row>
    <row r="110" spans="4:4" x14ac:dyDescent="0.3">
      <c r="D110" s="149"/>
    </row>
    <row r="111" spans="4:4" x14ac:dyDescent="0.3">
      <c r="D111" s="149"/>
    </row>
    <row r="112" spans="4:4" x14ac:dyDescent="0.3">
      <c r="D112" s="149"/>
    </row>
    <row r="113" spans="4:4" x14ac:dyDescent="0.3">
      <c r="D113" s="149"/>
    </row>
    <row r="114" spans="4:4" x14ac:dyDescent="0.3">
      <c r="D114" s="149"/>
    </row>
    <row r="115" spans="4:4" x14ac:dyDescent="0.3">
      <c r="D115" s="149"/>
    </row>
    <row r="116" spans="4:4" x14ac:dyDescent="0.3">
      <c r="D116" s="149"/>
    </row>
    <row r="117" spans="4:4" x14ac:dyDescent="0.3">
      <c r="D117" s="149"/>
    </row>
    <row r="118" spans="4:4" x14ac:dyDescent="0.3">
      <c r="D118" s="149"/>
    </row>
    <row r="119" spans="4:4" x14ac:dyDescent="0.3">
      <c r="D119" s="149"/>
    </row>
    <row r="120" spans="4:4" x14ac:dyDescent="0.3">
      <c r="D120" s="149"/>
    </row>
    <row r="121" spans="4:4" x14ac:dyDescent="0.3">
      <c r="D121" s="149"/>
    </row>
    <row r="122" spans="4:4" x14ac:dyDescent="0.3">
      <c r="D122" s="149"/>
    </row>
    <row r="123" spans="4:4" x14ac:dyDescent="0.3">
      <c r="D123" s="149"/>
    </row>
    <row r="124" spans="4:4" x14ac:dyDescent="0.3">
      <c r="D124" s="149"/>
    </row>
    <row r="125" spans="4:4" x14ac:dyDescent="0.3">
      <c r="D125" s="149"/>
    </row>
    <row r="126" spans="4:4" x14ac:dyDescent="0.3">
      <c r="D126" s="149"/>
    </row>
    <row r="127" spans="4:4" x14ac:dyDescent="0.3">
      <c r="D127" s="149"/>
    </row>
    <row r="128" spans="4:4" x14ac:dyDescent="0.3">
      <c r="D128" s="149"/>
    </row>
  </sheetData>
  <mergeCells count="4">
    <mergeCell ref="A1:D1"/>
    <mergeCell ref="A2:D2"/>
    <mergeCell ref="A31:D31"/>
    <mergeCell ref="A32:D32"/>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D239"/>
  <sheetViews>
    <sheetView zoomScale="85" zoomScaleNormal="85" zoomScaleSheetLayoutView="85" workbookViewId="0">
      <selection activeCell="G34" sqref="G34"/>
    </sheetView>
  </sheetViews>
  <sheetFormatPr defaultRowHeight="14.4" x14ac:dyDescent="0.3"/>
  <cols>
    <col min="1" max="1" width="29.88671875" customWidth="1"/>
    <col min="2" max="2" width="18.6640625" customWidth="1"/>
    <col min="3" max="3" width="16.88671875" customWidth="1"/>
    <col min="4" max="4" width="2.88671875" style="252" customWidth="1"/>
    <col min="5" max="5" width="2.44140625" style="252" customWidth="1"/>
    <col min="6" max="6" width="22.109375" style="252" customWidth="1"/>
    <col min="7" max="8" width="13.5546875" style="252" customWidth="1"/>
    <col min="9" max="9" width="56.5546875" style="252" bestFit="1" customWidth="1"/>
    <col min="10" max="10" width="2.88671875" style="252" customWidth="1"/>
    <col min="11" max="56" width="9.109375" style="252"/>
  </cols>
  <sheetData>
    <row r="1" spans="1:56" ht="15.75" thickBot="1" x14ac:dyDescent="0.3">
      <c r="A1" s="437" t="s">
        <v>583</v>
      </c>
      <c r="B1" s="438"/>
      <c r="C1" s="439"/>
      <c r="F1" s="434" t="s">
        <v>586</v>
      </c>
      <c r="G1" s="435"/>
      <c r="H1" s="435"/>
      <c r="I1" s="436"/>
    </row>
    <row r="2" spans="1:56" ht="15" x14ac:dyDescent="0.25">
      <c r="A2" s="264"/>
      <c r="B2" s="265" t="s">
        <v>427</v>
      </c>
      <c r="C2" s="266" t="s">
        <v>430</v>
      </c>
      <c r="F2" s="360"/>
      <c r="G2" s="361" t="s">
        <v>593</v>
      </c>
      <c r="H2" s="362" t="s">
        <v>594</v>
      </c>
      <c r="I2" s="363" t="s">
        <v>587</v>
      </c>
      <c r="BC2"/>
      <c r="BD2"/>
    </row>
    <row r="3" spans="1:56" ht="15" x14ac:dyDescent="0.25">
      <c r="A3" s="267" t="s">
        <v>390</v>
      </c>
      <c r="B3" s="261">
        <f>H4</f>
        <v>35045.218906218412</v>
      </c>
      <c r="C3" s="268">
        <f>H4</f>
        <v>35045.218906218412</v>
      </c>
      <c r="F3" s="367" t="s">
        <v>595</v>
      </c>
      <c r="G3" s="338"/>
      <c r="H3" s="339"/>
      <c r="I3" s="138"/>
      <c r="BC3"/>
      <c r="BD3"/>
    </row>
    <row r="4" spans="1:56" ht="15" x14ac:dyDescent="0.25">
      <c r="A4" s="267" t="s">
        <v>6</v>
      </c>
      <c r="B4" s="262">
        <v>0.5</v>
      </c>
      <c r="C4" s="269">
        <v>1</v>
      </c>
      <c r="D4" s="263"/>
      <c r="F4" s="364" t="s">
        <v>382</v>
      </c>
      <c r="G4" s="302">
        <f>Salaries!$B$16</f>
        <v>34126.379869044045</v>
      </c>
      <c r="H4" s="340">
        <f>Salaries!$B$63</f>
        <v>35045.218906218412</v>
      </c>
      <c r="I4" s="304" t="s">
        <v>629</v>
      </c>
      <c r="BC4"/>
      <c r="BD4"/>
    </row>
    <row r="5" spans="1:56" ht="15" x14ac:dyDescent="0.25">
      <c r="A5" s="270" t="s">
        <v>195</v>
      </c>
      <c r="B5" s="274">
        <f>B4*B3</f>
        <v>17522.609453109206</v>
      </c>
      <c r="C5" s="275">
        <f>C4*C3</f>
        <v>35045.218906218412</v>
      </c>
      <c r="D5" s="263"/>
      <c r="F5" s="368" t="s">
        <v>588</v>
      </c>
      <c r="G5" s="306"/>
      <c r="H5" s="341"/>
      <c r="I5" s="308"/>
      <c r="BC5"/>
      <c r="BD5"/>
    </row>
    <row r="6" spans="1:56" ht="15" x14ac:dyDescent="0.25">
      <c r="A6" s="271" t="s">
        <v>581</v>
      </c>
      <c r="B6" s="276">
        <f>B5*H8</f>
        <v>3835.2489577443957</v>
      </c>
      <c r="C6" s="277">
        <f>C5*H8</f>
        <v>7670.4979154887915</v>
      </c>
      <c r="F6" s="364" t="s">
        <v>382</v>
      </c>
      <c r="G6" s="356">
        <f>Salaries!B32</f>
        <v>1.6086973443223447</v>
      </c>
      <c r="H6" s="353" t="s">
        <v>641</v>
      </c>
      <c r="I6" s="138" t="s">
        <v>592</v>
      </c>
      <c r="BC6"/>
      <c r="BD6"/>
    </row>
    <row r="7" spans="1:56" ht="15" x14ac:dyDescent="0.25">
      <c r="A7" s="272" t="s">
        <v>423</v>
      </c>
      <c r="B7" s="276">
        <f>B5*H10</f>
        <v>846.26238836038783</v>
      </c>
      <c r="C7" s="277">
        <f>C5*H10</f>
        <v>1692.5247767207757</v>
      </c>
      <c r="F7" s="367" t="s">
        <v>589</v>
      </c>
      <c r="G7" s="357"/>
      <c r="H7" s="342"/>
      <c r="I7" s="308"/>
      <c r="BC7"/>
      <c r="BD7"/>
    </row>
    <row r="8" spans="1:56" ht="15" x14ac:dyDescent="0.25">
      <c r="A8" s="273" t="s">
        <v>15</v>
      </c>
      <c r="B8" s="383">
        <f>SUM(B5:B7)</f>
        <v>22204.12079921399</v>
      </c>
      <c r="C8" s="384">
        <f>SUM(C5:C7)</f>
        <v>44408.24159842798</v>
      </c>
      <c r="F8" s="365" t="s">
        <v>571</v>
      </c>
      <c r="G8" s="358">
        <f>'PIVOT TABLES FY14'!$H$6</f>
        <v>0.21887430453823592</v>
      </c>
      <c r="H8" s="354">
        <f>'PIVOT TABLES FY14'!$I$6</f>
        <v>0.21887430453823592</v>
      </c>
      <c r="I8" s="138" t="s">
        <v>585</v>
      </c>
      <c r="BC8"/>
      <c r="BD8"/>
    </row>
    <row r="9" spans="1:56" x14ac:dyDescent="0.3">
      <c r="A9" s="396" t="s">
        <v>591</v>
      </c>
      <c r="B9" s="394">
        <f>B8+(B8*H10)</f>
        <v>23276.478905994212</v>
      </c>
      <c r="C9" s="395">
        <f>C8+(C8*H10)</f>
        <v>46552.957811988425</v>
      </c>
      <c r="F9" s="365" t="s">
        <v>590</v>
      </c>
      <c r="G9" s="397">
        <f>'PIVOT TABLES FY14'!$H$5</f>
        <v>0.13141172242088084</v>
      </c>
      <c r="H9" s="398">
        <f>'PIVOT TABLES FY14'!$I$5</f>
        <v>0.12</v>
      </c>
      <c r="I9" s="138" t="s">
        <v>579</v>
      </c>
      <c r="BC9"/>
      <c r="BD9"/>
    </row>
    <row r="10" spans="1:56" ht="15" thickBot="1" x14ac:dyDescent="0.35">
      <c r="A10" s="425" t="s">
        <v>582</v>
      </c>
      <c r="B10" s="426">
        <f>B9/12</f>
        <v>1939.7065754995176</v>
      </c>
      <c r="C10" s="427">
        <f>C9/12</f>
        <v>3879.4131509990352</v>
      </c>
      <c r="F10" s="366" t="s">
        <v>591</v>
      </c>
      <c r="G10" s="359"/>
      <c r="H10" s="355">
        <f>CAF!BC26</f>
        <v>4.8295454545454551E-2</v>
      </c>
      <c r="I10" s="143" t="s">
        <v>653</v>
      </c>
      <c r="BC10"/>
      <c r="BD10"/>
    </row>
    <row r="11" spans="1:56" ht="15" thickBot="1" x14ac:dyDescent="0.35">
      <c r="A11" s="428" t="str">
        <f>F11</f>
        <v>Rate review CAF FY20</v>
      </c>
      <c r="B11" s="429">
        <f>H11</f>
        <v>2.6804860614724868E-2</v>
      </c>
      <c r="C11" s="429">
        <f>H11</f>
        <v>2.6804860614724868E-2</v>
      </c>
      <c r="F11" s="416" t="s">
        <v>666</v>
      </c>
      <c r="G11" s="417"/>
      <c r="H11" s="418">
        <f>'CAF Spring 2018'!BQ27</f>
        <v>2.6804860614724868E-2</v>
      </c>
      <c r="I11" s="143" t="s">
        <v>667</v>
      </c>
      <c r="BC11"/>
      <c r="BD11"/>
    </row>
    <row r="12" spans="1:56" x14ac:dyDescent="0.3">
      <c r="A12" s="428" t="s">
        <v>668</v>
      </c>
      <c r="B12" s="424">
        <f>B10*(B11+1)</f>
        <v>1991.7001398892476</v>
      </c>
      <c r="C12" s="424">
        <f>C10*(C11+1)</f>
        <v>3983.4002797784951</v>
      </c>
      <c r="F12" s="69"/>
      <c r="G12" s="69"/>
      <c r="H12" s="423"/>
      <c r="I12" s="103"/>
      <c r="BC12"/>
      <c r="BD12"/>
    </row>
    <row r="13" spans="1:56" s="252" customFormat="1" x14ac:dyDescent="0.3"/>
    <row r="14" spans="1:56" s="252" customFormat="1" ht="15" x14ac:dyDescent="0.25">
      <c r="A14" s="452" t="s">
        <v>584</v>
      </c>
      <c r="B14" s="453"/>
      <c r="C14" s="454"/>
    </row>
    <row r="15" spans="1:56" s="252" customFormat="1" ht="4.5" customHeight="1" x14ac:dyDescent="0.3">
      <c r="A15" s="443" t="s">
        <v>654</v>
      </c>
      <c r="B15" s="444"/>
      <c r="C15" s="445"/>
    </row>
    <row r="16" spans="1:56" s="252" customFormat="1" ht="14.25" customHeight="1" x14ac:dyDescent="0.3">
      <c r="A16" s="446"/>
      <c r="B16" s="447"/>
      <c r="C16" s="448"/>
    </row>
    <row r="17" spans="1:3" s="252" customFormat="1" ht="15" hidden="1" customHeight="1" x14ac:dyDescent="0.25">
      <c r="A17" s="446"/>
      <c r="B17" s="447"/>
      <c r="C17" s="448"/>
    </row>
    <row r="18" spans="1:3" s="252" customFormat="1" x14ac:dyDescent="0.3">
      <c r="A18" s="446"/>
      <c r="B18" s="447"/>
      <c r="C18" s="448"/>
    </row>
    <row r="19" spans="1:3" s="252" customFormat="1" x14ac:dyDescent="0.3">
      <c r="A19" s="446"/>
      <c r="B19" s="447"/>
      <c r="C19" s="448"/>
    </row>
    <row r="20" spans="1:3" s="252" customFormat="1" ht="13.5" customHeight="1" x14ac:dyDescent="0.3">
      <c r="A20" s="449"/>
      <c r="B20" s="450"/>
      <c r="C20" s="451"/>
    </row>
    <row r="21" spans="1:3" s="252" customFormat="1" ht="15" x14ac:dyDescent="0.25"/>
    <row r="22" spans="1:3" s="252" customFormat="1" ht="15" x14ac:dyDescent="0.25">
      <c r="A22" s="452" t="s">
        <v>640</v>
      </c>
      <c r="B22" s="453"/>
      <c r="C22" s="454"/>
    </row>
    <row r="23" spans="1:3" s="252" customFormat="1" ht="15" customHeight="1" x14ac:dyDescent="0.3">
      <c r="A23" s="443" t="s">
        <v>648</v>
      </c>
      <c r="B23" s="444"/>
      <c r="C23" s="445"/>
    </row>
    <row r="24" spans="1:3" s="252" customFormat="1" x14ac:dyDescent="0.3">
      <c r="A24" s="446"/>
      <c r="B24" s="447"/>
      <c r="C24" s="448"/>
    </row>
    <row r="25" spans="1:3" s="252" customFormat="1" x14ac:dyDescent="0.3">
      <c r="A25" s="446"/>
      <c r="B25" s="447"/>
      <c r="C25" s="448"/>
    </row>
    <row r="26" spans="1:3" s="252" customFormat="1" x14ac:dyDescent="0.3">
      <c r="A26" s="449"/>
      <c r="B26" s="450"/>
      <c r="C26" s="451"/>
    </row>
    <row r="27" spans="1:3" s="252" customFormat="1" ht="15" x14ac:dyDescent="0.25"/>
    <row r="28" spans="1:3" s="252" customFormat="1" ht="15" x14ac:dyDescent="0.25"/>
    <row r="29" spans="1:3" s="252" customFormat="1" ht="15" x14ac:dyDescent="0.25"/>
    <row r="30" spans="1:3" s="252" customFormat="1" ht="15" x14ac:dyDescent="0.25"/>
    <row r="31" spans="1:3" s="252" customFormat="1" ht="15" x14ac:dyDescent="0.25"/>
    <row r="32" spans="1:3" s="252" customFormat="1" ht="15" x14ac:dyDescent="0.25"/>
    <row r="33" s="252" customFormat="1" ht="15" x14ac:dyDescent="0.25"/>
    <row r="34" s="252" customFormat="1" ht="15" x14ac:dyDescent="0.25"/>
    <row r="35" s="252" customFormat="1" ht="15" x14ac:dyDescent="0.25"/>
    <row r="36" s="252" customFormat="1" ht="15" x14ac:dyDescent="0.25"/>
    <row r="37" s="252" customFormat="1" ht="15" x14ac:dyDescent="0.25"/>
    <row r="38" s="252" customFormat="1" ht="15" x14ac:dyDescent="0.25"/>
    <row r="39" s="252" customFormat="1" ht="15" x14ac:dyDescent="0.25"/>
    <row r="40" s="252" customFormat="1" ht="15" x14ac:dyDescent="0.25"/>
    <row r="41" s="252" customFormat="1" ht="15" x14ac:dyDescent="0.25"/>
    <row r="42" s="252" customFormat="1" ht="15" x14ac:dyDescent="0.25"/>
    <row r="43" s="252" customFormat="1" ht="15" x14ac:dyDescent="0.25"/>
    <row r="44" s="252" customFormat="1" ht="15" x14ac:dyDescent="0.25"/>
    <row r="45" s="252" customFormat="1" ht="15" x14ac:dyDescent="0.25"/>
    <row r="46" s="252" customFormat="1" x14ac:dyDescent="0.3"/>
    <row r="47" s="252" customFormat="1" x14ac:dyDescent="0.3"/>
    <row r="48" s="252" customFormat="1" x14ac:dyDescent="0.3"/>
    <row r="49" s="252" customFormat="1" x14ac:dyDescent="0.3"/>
    <row r="50" s="252" customFormat="1" x14ac:dyDescent="0.3"/>
    <row r="51" s="252" customFormat="1" x14ac:dyDescent="0.3"/>
    <row r="52" s="252" customFormat="1" x14ac:dyDescent="0.3"/>
    <row r="53" s="252" customFormat="1" x14ac:dyDescent="0.3"/>
    <row r="54" s="252" customFormat="1" x14ac:dyDescent="0.3"/>
    <row r="55" s="252" customFormat="1" x14ac:dyDescent="0.3"/>
    <row r="56" s="252" customFormat="1" x14ac:dyDescent="0.3"/>
    <row r="57" s="252" customFormat="1" x14ac:dyDescent="0.3"/>
    <row r="58" s="252" customFormat="1" x14ac:dyDescent="0.3"/>
    <row r="59" s="252" customFormat="1" x14ac:dyDescent="0.3"/>
    <row r="60" s="252" customFormat="1" x14ac:dyDescent="0.3"/>
    <row r="61" s="252" customFormat="1" x14ac:dyDescent="0.3"/>
    <row r="62" s="252" customFormat="1" x14ac:dyDescent="0.3"/>
    <row r="63" s="252" customFormat="1" x14ac:dyDescent="0.3"/>
    <row r="64" s="252" customFormat="1" x14ac:dyDescent="0.3"/>
    <row r="65" s="252" customFormat="1" x14ac:dyDescent="0.3"/>
    <row r="66" s="252" customFormat="1" x14ac:dyDescent="0.3"/>
    <row r="67" s="252" customFormat="1" x14ac:dyDescent="0.3"/>
    <row r="68" s="252" customFormat="1" x14ac:dyDescent="0.3"/>
    <row r="69" s="252" customFormat="1" x14ac:dyDescent="0.3"/>
    <row r="70" s="252" customFormat="1" x14ac:dyDescent="0.3"/>
    <row r="71" s="252" customFormat="1" x14ac:dyDescent="0.3"/>
    <row r="72" s="252" customFormat="1" x14ac:dyDescent="0.3"/>
    <row r="73" s="252" customFormat="1" x14ac:dyDescent="0.3"/>
    <row r="74" s="252" customFormat="1" x14ac:dyDescent="0.3"/>
    <row r="75" s="252" customFormat="1" x14ac:dyDescent="0.3"/>
    <row r="76" s="252" customFormat="1" x14ac:dyDescent="0.3"/>
    <row r="77" s="252" customFormat="1" x14ac:dyDescent="0.3"/>
    <row r="78" s="252" customFormat="1" x14ac:dyDescent="0.3"/>
    <row r="79" s="252" customFormat="1" x14ac:dyDescent="0.3"/>
    <row r="80" s="252" customFormat="1" x14ac:dyDescent="0.3"/>
    <row r="81" s="252" customFormat="1" x14ac:dyDescent="0.3"/>
    <row r="82" s="252" customFormat="1" x14ac:dyDescent="0.3"/>
    <row r="83" s="252" customFormat="1" x14ac:dyDescent="0.3"/>
    <row r="84" s="252" customFormat="1" x14ac:dyDescent="0.3"/>
    <row r="85" s="252" customFormat="1" x14ac:dyDescent="0.3"/>
    <row r="86" s="252" customFormat="1" x14ac:dyDescent="0.3"/>
    <row r="87" s="252" customFormat="1" x14ac:dyDescent="0.3"/>
    <row r="88" s="252" customFormat="1" x14ac:dyDescent="0.3"/>
    <row r="89" s="252" customFormat="1" x14ac:dyDescent="0.3"/>
    <row r="90" s="252" customFormat="1" x14ac:dyDescent="0.3"/>
    <row r="91" s="252" customFormat="1" x14ac:dyDescent="0.3"/>
    <row r="92" s="252" customFormat="1" x14ac:dyDescent="0.3"/>
    <row r="93" s="252" customFormat="1" x14ac:dyDescent="0.3"/>
    <row r="94" s="252" customFormat="1" x14ac:dyDescent="0.3"/>
    <row r="95" s="252" customFormat="1" x14ac:dyDescent="0.3"/>
    <row r="96" s="252" customFormat="1" x14ac:dyDescent="0.3"/>
    <row r="97" s="252" customFormat="1" x14ac:dyDescent="0.3"/>
    <row r="98" s="252" customFormat="1" x14ac:dyDescent="0.3"/>
    <row r="99" s="252" customFormat="1" x14ac:dyDescent="0.3"/>
    <row r="100" s="252" customFormat="1" x14ac:dyDescent="0.3"/>
    <row r="101" s="252" customFormat="1" x14ac:dyDescent="0.3"/>
    <row r="102" s="252" customFormat="1" x14ac:dyDescent="0.3"/>
    <row r="103" s="252" customFormat="1" x14ac:dyDescent="0.3"/>
    <row r="104" s="252" customFormat="1" x14ac:dyDescent="0.3"/>
    <row r="105" s="252" customFormat="1" x14ac:dyDescent="0.3"/>
    <row r="106" s="252" customFormat="1" x14ac:dyDescent="0.3"/>
    <row r="107" s="252" customFormat="1" x14ac:dyDescent="0.3"/>
    <row r="108" s="252" customFormat="1" x14ac:dyDescent="0.3"/>
    <row r="109" s="252" customFormat="1" x14ac:dyDescent="0.3"/>
    <row r="110" s="252" customFormat="1" x14ac:dyDescent="0.3"/>
    <row r="111" s="252" customFormat="1" x14ac:dyDescent="0.3"/>
    <row r="112" s="252" customFormat="1" x14ac:dyDescent="0.3"/>
    <row r="113" s="252" customFormat="1" x14ac:dyDescent="0.3"/>
    <row r="114" s="252" customFormat="1" x14ac:dyDescent="0.3"/>
    <row r="115" s="252" customFormat="1" x14ac:dyDescent="0.3"/>
    <row r="116" s="252" customFormat="1" x14ac:dyDescent="0.3"/>
    <row r="117" s="252" customFormat="1" x14ac:dyDescent="0.3"/>
    <row r="118" s="252" customFormat="1" x14ac:dyDescent="0.3"/>
    <row r="119" s="252" customFormat="1" x14ac:dyDescent="0.3"/>
    <row r="120" s="252" customFormat="1" x14ac:dyDescent="0.3"/>
    <row r="121" s="252" customFormat="1" x14ac:dyDescent="0.3"/>
    <row r="122" s="252" customFormat="1" x14ac:dyDescent="0.3"/>
    <row r="123" s="252" customFormat="1" x14ac:dyDescent="0.3"/>
    <row r="124" s="252" customFormat="1" x14ac:dyDescent="0.3"/>
    <row r="125" s="252" customFormat="1" x14ac:dyDescent="0.3"/>
    <row r="126" s="252" customFormat="1" x14ac:dyDescent="0.3"/>
    <row r="127" s="252" customFormat="1" x14ac:dyDescent="0.3"/>
    <row r="128" s="252" customFormat="1" x14ac:dyDescent="0.3"/>
    <row r="129" s="252" customFormat="1" x14ac:dyDescent="0.3"/>
    <row r="130" s="252" customFormat="1" x14ac:dyDescent="0.3"/>
    <row r="131" s="252" customFormat="1" x14ac:dyDescent="0.3"/>
    <row r="132" s="252" customFormat="1" x14ac:dyDescent="0.3"/>
    <row r="133" s="252" customFormat="1" x14ac:dyDescent="0.3"/>
    <row r="134" s="252" customFormat="1" x14ac:dyDescent="0.3"/>
    <row r="135" s="252" customFormat="1" x14ac:dyDescent="0.3"/>
    <row r="136" s="252" customFormat="1" x14ac:dyDescent="0.3"/>
    <row r="137" s="252" customFormat="1" x14ac:dyDescent="0.3"/>
    <row r="138" s="252" customFormat="1" x14ac:dyDescent="0.3"/>
    <row r="139" s="252" customFormat="1" x14ac:dyDescent="0.3"/>
    <row r="140" s="252" customFormat="1" x14ac:dyDescent="0.3"/>
    <row r="141" s="252" customFormat="1" x14ac:dyDescent="0.3"/>
    <row r="142" s="252" customFormat="1" x14ac:dyDescent="0.3"/>
    <row r="143" s="252" customFormat="1" x14ac:dyDescent="0.3"/>
    <row r="144" s="252" customFormat="1" x14ac:dyDescent="0.3"/>
    <row r="145" s="252" customFormat="1" x14ac:dyDescent="0.3"/>
    <row r="146" s="252" customFormat="1" x14ac:dyDescent="0.3"/>
    <row r="147" s="252" customFormat="1" x14ac:dyDescent="0.3"/>
    <row r="148" s="252" customFormat="1" x14ac:dyDescent="0.3"/>
    <row r="149" s="252" customFormat="1" x14ac:dyDescent="0.3"/>
    <row r="150" s="252" customFormat="1" x14ac:dyDescent="0.3"/>
    <row r="151" s="252" customFormat="1" x14ac:dyDescent="0.3"/>
    <row r="152" s="252" customFormat="1" x14ac:dyDescent="0.3"/>
    <row r="153" s="252" customFormat="1" x14ac:dyDescent="0.3"/>
    <row r="154" s="252" customFormat="1" x14ac:dyDescent="0.3"/>
    <row r="155" s="252" customFormat="1" x14ac:dyDescent="0.3"/>
    <row r="156" s="252" customFormat="1" x14ac:dyDescent="0.3"/>
    <row r="157" s="252" customFormat="1" x14ac:dyDescent="0.3"/>
    <row r="158" s="252" customFormat="1" x14ac:dyDescent="0.3"/>
    <row r="159" s="252" customFormat="1" x14ac:dyDescent="0.3"/>
    <row r="160" s="252" customFormat="1" x14ac:dyDescent="0.3"/>
    <row r="161" s="252" customFormat="1" x14ac:dyDescent="0.3"/>
    <row r="162" s="252" customFormat="1" x14ac:dyDescent="0.3"/>
    <row r="163" s="252" customFormat="1" x14ac:dyDescent="0.3"/>
    <row r="164" s="252" customFormat="1" x14ac:dyDescent="0.3"/>
    <row r="165" s="252" customFormat="1" x14ac:dyDescent="0.3"/>
    <row r="166" s="252" customFormat="1" x14ac:dyDescent="0.3"/>
    <row r="167" s="252" customFormat="1" x14ac:dyDescent="0.3"/>
    <row r="168" s="252" customFormat="1" x14ac:dyDescent="0.3"/>
    <row r="169" s="252" customFormat="1" x14ac:dyDescent="0.3"/>
    <row r="170" s="252" customFormat="1" x14ac:dyDescent="0.3"/>
    <row r="171" s="252" customFormat="1" x14ac:dyDescent="0.3"/>
    <row r="172" s="252" customFormat="1" x14ac:dyDescent="0.3"/>
    <row r="173" s="252" customFormat="1" x14ac:dyDescent="0.3"/>
    <row r="174" s="252" customFormat="1" x14ac:dyDescent="0.3"/>
    <row r="175" s="252" customFormat="1" x14ac:dyDescent="0.3"/>
    <row r="176" s="252" customFormat="1" x14ac:dyDescent="0.3"/>
    <row r="177" s="252" customFormat="1" x14ac:dyDescent="0.3"/>
    <row r="178" s="252" customFormat="1" x14ac:dyDescent="0.3"/>
    <row r="179" s="252" customFormat="1" x14ac:dyDescent="0.3"/>
    <row r="180" s="252" customFormat="1" x14ac:dyDescent="0.3"/>
    <row r="181" s="252" customFormat="1" x14ac:dyDescent="0.3"/>
    <row r="182" s="252" customFormat="1" x14ac:dyDescent="0.3"/>
    <row r="183" s="252" customFormat="1" x14ac:dyDescent="0.3"/>
    <row r="184" s="252" customFormat="1" x14ac:dyDescent="0.3"/>
    <row r="185" s="252" customFormat="1" x14ac:dyDescent="0.3"/>
    <row r="186" s="252" customFormat="1" x14ac:dyDescent="0.3"/>
    <row r="187" s="252" customFormat="1" x14ac:dyDescent="0.3"/>
    <row r="188" s="252" customFormat="1" x14ac:dyDescent="0.3"/>
    <row r="189" s="252" customFormat="1" x14ac:dyDescent="0.3"/>
    <row r="190" s="252" customFormat="1" x14ac:dyDescent="0.3"/>
    <row r="191" s="252" customFormat="1" x14ac:dyDescent="0.3"/>
    <row r="192" s="252" customFormat="1" x14ac:dyDescent="0.3"/>
    <row r="193" s="252" customFormat="1" x14ac:dyDescent="0.3"/>
    <row r="194" s="252" customFormat="1" x14ac:dyDescent="0.3"/>
    <row r="195" s="252" customFormat="1" x14ac:dyDescent="0.3"/>
    <row r="196" s="252" customFormat="1" x14ac:dyDescent="0.3"/>
    <row r="197" s="252" customFormat="1" x14ac:dyDescent="0.3"/>
    <row r="198" s="252" customFormat="1" x14ac:dyDescent="0.3"/>
    <row r="199" s="252" customFormat="1" x14ac:dyDescent="0.3"/>
    <row r="200" s="252" customFormat="1" x14ac:dyDescent="0.3"/>
    <row r="201" s="252" customFormat="1" x14ac:dyDescent="0.3"/>
    <row r="202" s="252" customFormat="1" x14ac:dyDescent="0.3"/>
    <row r="203" s="252" customFormat="1" x14ac:dyDescent="0.3"/>
    <row r="204" s="252" customFormat="1" x14ac:dyDescent="0.3"/>
    <row r="205" s="252" customFormat="1" x14ac:dyDescent="0.3"/>
    <row r="206" s="252" customFormat="1" x14ac:dyDescent="0.3"/>
    <row r="207" s="252" customFormat="1" x14ac:dyDescent="0.3"/>
    <row r="208" s="252" customFormat="1" x14ac:dyDescent="0.3"/>
    <row r="209" s="252" customFormat="1" x14ac:dyDescent="0.3"/>
    <row r="210" s="252" customFormat="1" x14ac:dyDescent="0.3"/>
    <row r="211" s="252" customFormat="1" x14ac:dyDescent="0.3"/>
    <row r="212" s="252" customFormat="1" x14ac:dyDescent="0.3"/>
    <row r="213" s="252" customFormat="1" x14ac:dyDescent="0.3"/>
    <row r="214" s="252" customFormat="1" x14ac:dyDescent="0.3"/>
    <row r="215" s="252" customFormat="1" x14ac:dyDescent="0.3"/>
    <row r="216" s="252" customFormat="1" x14ac:dyDescent="0.3"/>
    <row r="217" s="252" customFormat="1" x14ac:dyDescent="0.3"/>
    <row r="218" s="252" customFormat="1" x14ac:dyDescent="0.3"/>
    <row r="219" s="252" customFormat="1" x14ac:dyDescent="0.3"/>
    <row r="220" s="252" customFormat="1" x14ac:dyDescent="0.3"/>
    <row r="221" s="252" customFormat="1" x14ac:dyDescent="0.3"/>
    <row r="222" s="252" customFormat="1" x14ac:dyDescent="0.3"/>
    <row r="223" s="252" customFormat="1" x14ac:dyDescent="0.3"/>
    <row r="224" s="252" customFormat="1" x14ac:dyDescent="0.3"/>
    <row r="225" s="252" customFormat="1" x14ac:dyDescent="0.3"/>
    <row r="226" s="252" customFormat="1" x14ac:dyDescent="0.3"/>
    <row r="227" s="252" customFormat="1" x14ac:dyDescent="0.3"/>
    <row r="228" s="252" customFormat="1" x14ac:dyDescent="0.3"/>
    <row r="229" s="252" customFormat="1" x14ac:dyDescent="0.3"/>
    <row r="230" s="252" customFormat="1" x14ac:dyDescent="0.3"/>
    <row r="231" s="252" customFormat="1" x14ac:dyDescent="0.3"/>
    <row r="232" s="252" customFormat="1" x14ac:dyDescent="0.3"/>
    <row r="233" s="252" customFormat="1" x14ac:dyDescent="0.3"/>
    <row r="234" s="252" customFormat="1" x14ac:dyDescent="0.3"/>
    <row r="235" s="252" customFormat="1" x14ac:dyDescent="0.3"/>
    <row r="236" s="252" customFormat="1" x14ac:dyDescent="0.3"/>
    <row r="237" s="252" customFormat="1" x14ac:dyDescent="0.3"/>
    <row r="238" s="252" customFormat="1" x14ac:dyDescent="0.3"/>
    <row r="239" s="252" customFormat="1" x14ac:dyDescent="0.3"/>
  </sheetData>
  <mergeCells count="6">
    <mergeCell ref="A23:C26"/>
    <mergeCell ref="A14:C14"/>
    <mergeCell ref="A15:C20"/>
    <mergeCell ref="A1:C1"/>
    <mergeCell ref="F1:I1"/>
    <mergeCell ref="A22:C22"/>
  </mergeCells>
  <pageMargins left="0.7" right="0.7" top="0.75" bottom="0.75" header="0.3" footer="0.3"/>
  <pageSetup scale="68" orientation="landscape" r:id="rId1"/>
  <headerFooter>
    <oddHeader>&amp;CYoung Parents Support</oddHeader>
    <oddFooter>&amp;R&amp;P of &amp;N</oddFooter>
  </headerFooter>
  <colBreaks count="1" manualBreakCount="1">
    <brk id="11"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31"/>
  <sheetViews>
    <sheetView view="pageBreakPreview" zoomScale="85" zoomScaleNormal="85" zoomScaleSheetLayoutView="85" workbookViewId="0">
      <selection activeCell="F28" sqref="F28"/>
    </sheetView>
  </sheetViews>
  <sheetFormatPr defaultRowHeight="14.4" x14ac:dyDescent="0.3"/>
  <cols>
    <col min="1" max="1" width="45.109375" customWidth="1"/>
    <col min="2" max="2" width="15.5546875" customWidth="1"/>
    <col min="3" max="3" width="12.44140625" style="207" customWidth="1"/>
    <col min="4" max="4" width="13" style="207" customWidth="1"/>
    <col min="5" max="5" width="12.5546875" style="207" customWidth="1"/>
    <col min="6" max="6" width="16.33203125" customWidth="1"/>
    <col min="7" max="7" width="10.109375" customWidth="1"/>
    <col min="8" max="8" width="61" customWidth="1"/>
    <col min="9" max="9" width="15.5546875" customWidth="1"/>
    <col min="10" max="10" width="11.109375" customWidth="1"/>
  </cols>
  <sheetData>
    <row r="1" spans="1:8" ht="39" customHeight="1" x14ac:dyDescent="0.25">
      <c r="A1" s="237" t="s">
        <v>1</v>
      </c>
      <c r="B1" s="393" t="s">
        <v>537</v>
      </c>
      <c r="C1" s="208" t="s">
        <v>538</v>
      </c>
      <c r="D1" s="208" t="s">
        <v>539</v>
      </c>
      <c r="E1" s="208" t="s">
        <v>573</v>
      </c>
      <c r="F1" s="243" t="s">
        <v>646</v>
      </c>
      <c r="G1" s="244" t="s">
        <v>619</v>
      </c>
      <c r="H1" s="208" t="s">
        <v>620</v>
      </c>
    </row>
    <row r="2" spans="1:8" ht="15" x14ac:dyDescent="0.25">
      <c r="A2" s="203" t="s">
        <v>396</v>
      </c>
      <c r="B2" s="204">
        <v>15</v>
      </c>
      <c r="C2" s="70">
        <v>63777.24</v>
      </c>
      <c r="D2" s="70">
        <v>63777.24</v>
      </c>
      <c r="E2" s="70">
        <v>65566.8</v>
      </c>
      <c r="F2" s="201">
        <f>$C$25*12</f>
        <v>86473.709879198141</v>
      </c>
      <c r="G2" s="344">
        <f>(F2-E2)/E2</f>
        <v>0.31886427092977143</v>
      </c>
      <c r="H2" s="345"/>
    </row>
    <row r="3" spans="1:8" ht="15" x14ac:dyDescent="0.25">
      <c r="A3" s="205" t="s">
        <v>323</v>
      </c>
      <c r="B3" s="204">
        <v>30</v>
      </c>
      <c r="C3" s="70">
        <v>157242.96</v>
      </c>
      <c r="D3" s="70">
        <v>157242.96</v>
      </c>
      <c r="E3" s="70">
        <v>158724.72</v>
      </c>
      <c r="F3" s="201">
        <f>$C$26*12</f>
        <v>168769.14507382025</v>
      </c>
      <c r="G3" s="344">
        <f>(F3-E3)/E3</f>
        <v>6.3282046261100691E-2</v>
      </c>
      <c r="H3" s="345"/>
    </row>
    <row r="4" spans="1:8" ht="15" x14ac:dyDescent="0.25">
      <c r="A4" s="205" t="s">
        <v>324</v>
      </c>
      <c r="B4" s="204">
        <v>15</v>
      </c>
      <c r="C4" s="70">
        <v>75974.22</v>
      </c>
      <c r="D4" s="70">
        <v>75974.22</v>
      </c>
      <c r="E4" s="70">
        <v>9035</v>
      </c>
      <c r="F4" s="201">
        <f>$C$25*12</f>
        <v>86473.709879198141</v>
      </c>
      <c r="G4" s="344" t="s">
        <v>618</v>
      </c>
      <c r="H4" s="345" t="s">
        <v>652</v>
      </c>
    </row>
    <row r="5" spans="1:8" ht="15" x14ac:dyDescent="0.25">
      <c r="A5" s="205" t="s">
        <v>397</v>
      </c>
      <c r="B5" s="204">
        <v>30</v>
      </c>
      <c r="C5" s="70">
        <v>175250.6</v>
      </c>
      <c r="D5" s="70">
        <v>175250.6</v>
      </c>
      <c r="E5" s="70">
        <v>177914.23999999999</v>
      </c>
      <c r="F5" s="201">
        <f>$C$26*12</f>
        <v>168769.14507382025</v>
      </c>
      <c r="G5" s="344">
        <f t="shared" ref="G5:G23" si="0">(F5-E5)/E5</f>
        <v>-5.1401703012528603E-2</v>
      </c>
      <c r="H5" s="345"/>
    </row>
    <row r="6" spans="1:8" ht="15" x14ac:dyDescent="0.25">
      <c r="A6" s="205" t="s">
        <v>649</v>
      </c>
      <c r="B6" s="204">
        <v>15</v>
      </c>
      <c r="C6" s="70">
        <v>60418.799999999996</v>
      </c>
      <c r="D6" s="70">
        <v>60418.799999999996</v>
      </c>
      <c r="E6" s="70">
        <v>60964.799999999996</v>
      </c>
      <c r="F6" s="201">
        <f>$C$25*12</f>
        <v>86473.709879198141</v>
      </c>
      <c r="G6" s="344">
        <f t="shared" si="0"/>
        <v>0.41842029956955729</v>
      </c>
      <c r="H6" s="345"/>
    </row>
    <row r="7" spans="1:8" ht="15" x14ac:dyDescent="0.25">
      <c r="A7" s="205" t="s">
        <v>399</v>
      </c>
      <c r="B7" s="204">
        <v>15</v>
      </c>
      <c r="C7" s="70">
        <v>104525.3</v>
      </c>
      <c r="D7" s="70">
        <v>104525.3</v>
      </c>
      <c r="E7" s="70">
        <v>105811.2</v>
      </c>
      <c r="F7" s="201">
        <f>$C$25*12</f>
        <v>86473.709879198141</v>
      </c>
      <c r="G7" s="344">
        <f t="shared" si="0"/>
        <v>-0.18275466227395451</v>
      </c>
      <c r="H7" s="345"/>
    </row>
    <row r="8" spans="1:8" ht="15" x14ac:dyDescent="0.25">
      <c r="A8" s="205" t="s">
        <v>643</v>
      </c>
      <c r="B8" s="204">
        <v>15</v>
      </c>
      <c r="C8" s="70">
        <v>62335.600000000006</v>
      </c>
      <c r="D8" s="70">
        <v>62335.600000000006</v>
      </c>
      <c r="E8" s="70">
        <v>63109.899999999994</v>
      </c>
      <c r="F8" s="201">
        <f>$C$25*12</f>
        <v>86473.709879198141</v>
      </c>
      <c r="G8" s="344">
        <f t="shared" si="0"/>
        <v>0.37020831722436809</v>
      </c>
      <c r="H8" s="345"/>
    </row>
    <row r="9" spans="1:8" ht="15" x14ac:dyDescent="0.25">
      <c r="A9" s="205" t="s">
        <v>644</v>
      </c>
      <c r="B9" s="204">
        <v>15</v>
      </c>
      <c r="C9" s="70">
        <v>79699.099999999991</v>
      </c>
      <c r="D9" s="70">
        <v>79699.099999999991</v>
      </c>
      <c r="E9" s="70">
        <v>79699.100000000006</v>
      </c>
      <c r="F9" s="201">
        <f>$C$25*12</f>
        <v>86473.709879198141</v>
      </c>
      <c r="G9" s="344">
        <f t="shared" si="0"/>
        <v>8.5002338535794433E-2</v>
      </c>
      <c r="H9" s="345"/>
    </row>
    <row r="10" spans="1:8" ht="15" x14ac:dyDescent="0.25">
      <c r="A10" s="203" t="s">
        <v>401</v>
      </c>
      <c r="B10" s="204">
        <v>15</v>
      </c>
      <c r="C10" s="70">
        <v>96458.87999999999</v>
      </c>
      <c r="D10" s="70">
        <v>96458.87999999999</v>
      </c>
      <c r="E10" s="70">
        <v>97688.639999999999</v>
      </c>
      <c r="F10" s="201">
        <f>$C$25*12</f>
        <v>86473.709879198141</v>
      </c>
      <c r="G10" s="344">
        <f t="shared" si="0"/>
        <v>-0.11480280737659833</v>
      </c>
      <c r="H10" s="345"/>
    </row>
    <row r="11" spans="1:8" ht="15" x14ac:dyDescent="0.25">
      <c r="A11" s="205" t="s">
        <v>395</v>
      </c>
      <c r="B11" s="204">
        <v>30</v>
      </c>
      <c r="C11" s="70">
        <v>98949.6</v>
      </c>
      <c r="D11" s="70">
        <v>98949.6</v>
      </c>
      <c r="E11" s="70">
        <v>100591.2</v>
      </c>
      <c r="F11" s="201">
        <f>$C$26*12</f>
        <v>168769.14507382025</v>
      </c>
      <c r="G11" s="344">
        <f t="shared" si="0"/>
        <v>0.67777245995494895</v>
      </c>
      <c r="H11" s="345"/>
    </row>
    <row r="12" spans="1:8" ht="15" x14ac:dyDescent="0.25">
      <c r="A12" s="205" t="s">
        <v>402</v>
      </c>
      <c r="B12" s="204">
        <v>15</v>
      </c>
      <c r="C12" s="70">
        <v>64011.57</v>
      </c>
      <c r="D12" s="70">
        <v>64011.57</v>
      </c>
      <c r="E12" s="70">
        <v>64011.57</v>
      </c>
      <c r="F12" s="201">
        <f t="shared" ref="F12:F17" si="1">$C$25*12</f>
        <v>86473.709879198141</v>
      </c>
      <c r="G12" s="344">
        <f t="shared" si="0"/>
        <v>0.3509074981163271</v>
      </c>
      <c r="H12" s="345"/>
    </row>
    <row r="13" spans="1:8" ht="15" x14ac:dyDescent="0.25">
      <c r="A13" s="205" t="s">
        <v>650</v>
      </c>
      <c r="B13" s="204">
        <v>15</v>
      </c>
      <c r="C13" s="70">
        <v>83601.899999999994</v>
      </c>
      <c r="D13" s="70">
        <v>83601.899999999994</v>
      </c>
      <c r="E13" s="70">
        <v>83601.899999999994</v>
      </c>
      <c r="F13" s="201">
        <f t="shared" si="1"/>
        <v>86473.709879198141</v>
      </c>
      <c r="G13" s="344">
        <f t="shared" si="0"/>
        <v>3.4351012108554312E-2</v>
      </c>
      <c r="H13" s="345"/>
    </row>
    <row r="14" spans="1:8" ht="15" x14ac:dyDescent="0.25">
      <c r="A14" s="205" t="s">
        <v>651</v>
      </c>
      <c r="B14" s="204">
        <v>15</v>
      </c>
      <c r="C14" s="70">
        <v>62824.959999999999</v>
      </c>
      <c r="D14" s="70">
        <v>62824.959999999999</v>
      </c>
      <c r="E14" s="70">
        <v>64702.879999999997</v>
      </c>
      <c r="F14" s="201">
        <f t="shared" si="1"/>
        <v>86473.709879198141</v>
      </c>
      <c r="G14" s="344">
        <f t="shared" si="0"/>
        <v>0.33647389233984859</v>
      </c>
      <c r="H14" s="345"/>
    </row>
    <row r="15" spans="1:8" ht="15" x14ac:dyDescent="0.25">
      <c r="A15" s="205" t="s">
        <v>404</v>
      </c>
      <c r="B15" s="204">
        <v>15</v>
      </c>
      <c r="C15" s="70">
        <v>64116</v>
      </c>
      <c r="D15" s="70">
        <v>64116</v>
      </c>
      <c r="E15" s="70">
        <v>64911.6</v>
      </c>
      <c r="F15" s="201">
        <f t="shared" si="1"/>
        <v>86473.709879198141</v>
      </c>
      <c r="G15" s="344">
        <f t="shared" si="0"/>
        <v>0.33217652744961057</v>
      </c>
      <c r="H15" s="345"/>
    </row>
    <row r="16" spans="1:8" ht="15" x14ac:dyDescent="0.25">
      <c r="A16" s="205" t="s">
        <v>536</v>
      </c>
      <c r="B16" s="204">
        <v>15</v>
      </c>
      <c r="C16" s="70">
        <v>50996</v>
      </c>
      <c r="D16" s="70">
        <v>50996</v>
      </c>
      <c r="E16" s="70">
        <v>50996</v>
      </c>
      <c r="F16" s="201">
        <f t="shared" si="1"/>
        <v>86473.709879198141</v>
      </c>
      <c r="G16" s="344">
        <f t="shared" si="0"/>
        <v>0.69569593456738055</v>
      </c>
      <c r="H16" s="345"/>
    </row>
    <row r="17" spans="1:8" ht="15" x14ac:dyDescent="0.25">
      <c r="A17" s="205" t="s">
        <v>405</v>
      </c>
      <c r="B17" s="206">
        <v>15</v>
      </c>
      <c r="C17" s="70">
        <v>62894.04</v>
      </c>
      <c r="D17" s="70">
        <v>62894.04</v>
      </c>
      <c r="E17" s="70">
        <v>63583.079999999994</v>
      </c>
      <c r="F17" s="201">
        <f t="shared" si="1"/>
        <v>86473.709879198141</v>
      </c>
      <c r="G17" s="344">
        <f t="shared" si="0"/>
        <v>0.36001134074030622</v>
      </c>
      <c r="H17" s="345"/>
    </row>
    <row r="18" spans="1:8" ht="15" x14ac:dyDescent="0.25">
      <c r="A18" s="7" t="s">
        <v>352</v>
      </c>
      <c r="B18" s="160">
        <v>30</v>
      </c>
      <c r="C18" s="70">
        <v>87781.2</v>
      </c>
      <c r="D18" s="70">
        <v>87781.2</v>
      </c>
      <c r="E18" s="70">
        <v>154709.4</v>
      </c>
      <c r="F18" s="201">
        <f>$C$26*12</f>
        <v>168769.14507382025</v>
      </c>
      <c r="G18" s="344">
        <f t="shared" si="0"/>
        <v>9.0878415104836949E-2</v>
      </c>
      <c r="H18" s="345"/>
    </row>
    <row r="19" spans="1:8" ht="15" x14ac:dyDescent="0.25">
      <c r="A19" s="7" t="s">
        <v>406</v>
      </c>
      <c r="B19" s="160">
        <v>30</v>
      </c>
      <c r="C19" s="70">
        <v>100000</v>
      </c>
      <c r="D19" s="70">
        <v>100000</v>
      </c>
      <c r="E19" s="70">
        <v>100000</v>
      </c>
      <c r="F19" s="201">
        <f>$C$26*12</f>
        <v>168769.14507382025</v>
      </c>
      <c r="G19" s="344">
        <f t="shared" si="0"/>
        <v>0.68769145073820259</v>
      </c>
      <c r="H19" s="345"/>
    </row>
    <row r="20" spans="1:8" ht="15" x14ac:dyDescent="0.25">
      <c r="A20" s="7" t="s">
        <v>407</v>
      </c>
      <c r="B20" s="160">
        <v>15</v>
      </c>
      <c r="C20" s="70">
        <v>64560</v>
      </c>
      <c r="D20" s="70">
        <v>64560</v>
      </c>
      <c r="E20" s="70">
        <v>65126.400000000001</v>
      </c>
      <c r="F20" s="201">
        <f>$C$25*12</f>
        <v>86473.709879198141</v>
      </c>
      <c r="G20" s="344">
        <f t="shared" si="0"/>
        <v>0.32778274062742818</v>
      </c>
      <c r="H20" s="345"/>
    </row>
    <row r="21" spans="1:8" ht="15" x14ac:dyDescent="0.25">
      <c r="A21" s="7" t="s">
        <v>408</v>
      </c>
      <c r="B21" s="160">
        <v>15</v>
      </c>
      <c r="C21" s="70">
        <v>99964</v>
      </c>
      <c r="D21" s="70">
        <v>99964</v>
      </c>
      <c r="E21" s="70">
        <v>99964</v>
      </c>
      <c r="F21" s="201">
        <f>$C$25*12</f>
        <v>86473.709879198141</v>
      </c>
      <c r="G21" s="344">
        <f t="shared" si="0"/>
        <v>-0.13495148374216578</v>
      </c>
      <c r="H21" s="345"/>
    </row>
    <row r="22" spans="1:8" ht="15.75" thickBot="1" x14ac:dyDescent="0.3">
      <c r="A22" s="347" t="s">
        <v>409</v>
      </c>
      <c r="B22" s="348">
        <v>30</v>
      </c>
      <c r="C22" s="349">
        <v>189119.15</v>
      </c>
      <c r="D22" s="349">
        <v>189119.15</v>
      </c>
      <c r="E22" s="349">
        <v>190915.45</v>
      </c>
      <c r="F22" s="350">
        <f>$C$26*12</f>
        <v>168769.14507382025</v>
      </c>
      <c r="G22" s="351">
        <f t="shared" si="0"/>
        <v>-0.11600059045079775</v>
      </c>
      <c r="H22" s="352"/>
    </row>
    <row r="23" spans="1:8" ht="15.75" thickTop="1" x14ac:dyDescent="0.25">
      <c r="C23" s="71">
        <f t="shared" ref="C23:F23" si="2">SUM(C2:C22)</f>
        <v>1904501.1199999999</v>
      </c>
      <c r="D23" s="71">
        <f t="shared" si="2"/>
        <v>1904501.1199999999</v>
      </c>
      <c r="E23" s="390">
        <f t="shared" si="2"/>
        <v>1921627.8799999997</v>
      </c>
      <c r="F23" s="391">
        <f t="shared" si="2"/>
        <v>2309720.5186308934</v>
      </c>
      <c r="G23" s="343">
        <f t="shared" si="0"/>
        <v>0.20196034969626578</v>
      </c>
    </row>
    <row r="24" spans="1:8" ht="15.75" thickBot="1" x14ac:dyDescent="0.3">
      <c r="A24" s="10" t="s">
        <v>646</v>
      </c>
      <c r="C24"/>
    </row>
    <row r="25" spans="1:8" x14ac:dyDescent="0.3">
      <c r="A25" s="455" t="s">
        <v>647</v>
      </c>
      <c r="B25" s="245" t="s">
        <v>540</v>
      </c>
      <c r="C25" s="246">
        <f>'Model Budget YPS'!F25</f>
        <v>7206.1424899331787</v>
      </c>
    </row>
    <row r="26" spans="1:8" ht="15" thickBot="1" x14ac:dyDescent="0.35">
      <c r="A26" s="455"/>
      <c r="B26" s="245" t="s">
        <v>541</v>
      </c>
      <c r="C26" s="247">
        <f>'Model Budget YPS'!F53</f>
        <v>14064.095422818355</v>
      </c>
    </row>
    <row r="28" spans="1:8" ht="15" x14ac:dyDescent="0.25">
      <c r="A28" s="10" t="s">
        <v>542</v>
      </c>
    </row>
    <row r="29" spans="1:8" ht="45" x14ac:dyDescent="0.25">
      <c r="A29" s="346" t="s">
        <v>413</v>
      </c>
      <c r="B29" s="346" t="s">
        <v>543</v>
      </c>
      <c r="C29" s="346" t="s">
        <v>617</v>
      </c>
      <c r="D29" s="346" t="s">
        <v>617</v>
      </c>
      <c r="E29"/>
    </row>
    <row r="30" spans="1:8" ht="15" x14ac:dyDescent="0.25">
      <c r="A30" s="209" t="s">
        <v>616</v>
      </c>
      <c r="B30" s="210">
        <f>E23</f>
        <v>1921627.8799999997</v>
      </c>
      <c r="C30" s="211"/>
      <c r="D30" s="212"/>
      <c r="E30"/>
    </row>
    <row r="31" spans="1:8" ht="15" x14ac:dyDescent="0.25">
      <c r="A31" s="380" t="s">
        <v>646</v>
      </c>
      <c r="B31" s="381">
        <f>F23</f>
        <v>2309720.5186308934</v>
      </c>
      <c r="C31" s="382">
        <f>B31-B30</f>
        <v>388092.63863089378</v>
      </c>
      <c r="D31" s="392">
        <f>C31/B30</f>
        <v>0.20196034969626578</v>
      </c>
    </row>
  </sheetData>
  <mergeCells count="1">
    <mergeCell ref="A25:A26"/>
  </mergeCells>
  <pageMargins left="0.7" right="0.7" top="0.75" bottom="0.75" header="0.3" footer="0.3"/>
  <pageSetup scale="65" orientation="landscape" r:id="rId1"/>
  <headerFooter>
    <oddHeader>&amp;L&amp;D&amp;CYoung Parents Support&amp;RRate Recommendation - FINAL</oddHeader>
    <oddFooter>&amp;R&amp;P of &amp;N</oddFooter>
  </headerFooter>
  <ignoredErrors>
    <ignoredError sqref="F4 F1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0"/>
  <sheetViews>
    <sheetView topLeftCell="BB1" workbookViewId="0">
      <selection activeCell="BD16" sqref="BD16"/>
    </sheetView>
  </sheetViews>
  <sheetFormatPr defaultRowHeight="13.2" x14ac:dyDescent="0.25"/>
  <cols>
    <col min="1" max="1" width="38.44140625" style="400" customWidth="1"/>
    <col min="2" max="2" width="12.88671875" style="401" customWidth="1"/>
    <col min="3" max="74" width="10.33203125" style="400" customWidth="1"/>
    <col min="75" max="256" width="8.88671875" style="400"/>
    <col min="257" max="257" width="38.44140625" style="400" customWidth="1"/>
    <col min="258" max="258" width="12.88671875" style="400" customWidth="1"/>
    <col min="259" max="330" width="10.33203125" style="400" customWidth="1"/>
    <col min="331" max="512" width="8.88671875" style="400"/>
    <col min="513" max="513" width="38.44140625" style="400" customWidth="1"/>
    <col min="514" max="514" width="12.88671875" style="400" customWidth="1"/>
    <col min="515" max="586" width="10.33203125" style="400" customWidth="1"/>
    <col min="587" max="768" width="8.88671875" style="400"/>
    <col min="769" max="769" width="38.44140625" style="400" customWidth="1"/>
    <col min="770" max="770" width="12.88671875" style="400" customWidth="1"/>
    <col min="771" max="842" width="10.33203125" style="400" customWidth="1"/>
    <col min="843" max="1024" width="8.88671875" style="400"/>
    <col min="1025" max="1025" width="38.44140625" style="400" customWidth="1"/>
    <col min="1026" max="1026" width="12.88671875" style="400" customWidth="1"/>
    <col min="1027" max="1098" width="10.33203125" style="400" customWidth="1"/>
    <col min="1099" max="1280" width="8.88671875" style="400"/>
    <col min="1281" max="1281" width="38.44140625" style="400" customWidth="1"/>
    <col min="1282" max="1282" width="12.88671875" style="400" customWidth="1"/>
    <col min="1283" max="1354" width="10.33203125" style="400" customWidth="1"/>
    <col min="1355" max="1536" width="8.88671875" style="400"/>
    <col min="1537" max="1537" width="38.44140625" style="400" customWidth="1"/>
    <col min="1538" max="1538" width="12.88671875" style="400" customWidth="1"/>
    <col min="1539" max="1610" width="10.33203125" style="400" customWidth="1"/>
    <col min="1611" max="1792" width="8.88671875" style="400"/>
    <col min="1793" max="1793" width="38.44140625" style="400" customWidth="1"/>
    <col min="1794" max="1794" width="12.88671875" style="400" customWidth="1"/>
    <col min="1795" max="1866" width="10.33203125" style="400" customWidth="1"/>
    <col min="1867" max="2048" width="8.88671875" style="400"/>
    <col min="2049" max="2049" width="38.44140625" style="400" customWidth="1"/>
    <col min="2050" max="2050" width="12.88671875" style="400" customWidth="1"/>
    <col min="2051" max="2122" width="10.33203125" style="400" customWidth="1"/>
    <col min="2123" max="2304" width="8.88671875" style="400"/>
    <col min="2305" max="2305" width="38.44140625" style="400" customWidth="1"/>
    <col min="2306" max="2306" width="12.88671875" style="400" customWidth="1"/>
    <col min="2307" max="2378" width="10.33203125" style="400" customWidth="1"/>
    <col min="2379" max="2560" width="8.88671875" style="400"/>
    <col min="2561" max="2561" width="38.44140625" style="400" customWidth="1"/>
    <col min="2562" max="2562" width="12.88671875" style="400" customWidth="1"/>
    <col min="2563" max="2634" width="10.33203125" style="400" customWidth="1"/>
    <col min="2635" max="2816" width="8.88671875" style="400"/>
    <col min="2817" max="2817" width="38.44140625" style="400" customWidth="1"/>
    <col min="2818" max="2818" width="12.88671875" style="400" customWidth="1"/>
    <col min="2819" max="2890" width="10.33203125" style="400" customWidth="1"/>
    <col min="2891" max="3072" width="8.88671875" style="400"/>
    <col min="3073" max="3073" width="38.44140625" style="400" customWidth="1"/>
    <col min="3074" max="3074" width="12.88671875" style="400" customWidth="1"/>
    <col min="3075" max="3146" width="10.33203125" style="400" customWidth="1"/>
    <col min="3147" max="3328" width="8.88671875" style="400"/>
    <col min="3329" max="3329" width="38.44140625" style="400" customWidth="1"/>
    <col min="3330" max="3330" width="12.88671875" style="400" customWidth="1"/>
    <col min="3331" max="3402" width="10.33203125" style="400" customWidth="1"/>
    <col min="3403" max="3584" width="8.88671875" style="400"/>
    <col min="3585" max="3585" width="38.44140625" style="400" customWidth="1"/>
    <col min="3586" max="3586" width="12.88671875" style="400" customWidth="1"/>
    <col min="3587" max="3658" width="10.33203125" style="400" customWidth="1"/>
    <col min="3659" max="3840" width="8.88671875" style="400"/>
    <col min="3841" max="3841" width="38.44140625" style="400" customWidth="1"/>
    <col min="3842" max="3842" width="12.88671875" style="400" customWidth="1"/>
    <col min="3843" max="3914" width="10.33203125" style="400" customWidth="1"/>
    <col min="3915" max="4096" width="8.88671875" style="400"/>
    <col min="4097" max="4097" width="38.44140625" style="400" customWidth="1"/>
    <col min="4098" max="4098" width="12.88671875" style="400" customWidth="1"/>
    <col min="4099" max="4170" width="10.33203125" style="400" customWidth="1"/>
    <col min="4171" max="4352" width="8.88671875" style="400"/>
    <col min="4353" max="4353" width="38.44140625" style="400" customWidth="1"/>
    <col min="4354" max="4354" width="12.88671875" style="400" customWidth="1"/>
    <col min="4355" max="4426" width="10.33203125" style="400" customWidth="1"/>
    <col min="4427" max="4608" width="8.88671875" style="400"/>
    <col min="4609" max="4609" width="38.44140625" style="400" customWidth="1"/>
    <col min="4610" max="4610" width="12.88671875" style="400" customWidth="1"/>
    <col min="4611" max="4682" width="10.33203125" style="400" customWidth="1"/>
    <col min="4683" max="4864" width="8.88671875" style="400"/>
    <col min="4865" max="4865" width="38.44140625" style="400" customWidth="1"/>
    <col min="4866" max="4866" width="12.88671875" style="400" customWidth="1"/>
    <col min="4867" max="4938" width="10.33203125" style="400" customWidth="1"/>
    <col min="4939" max="5120" width="8.88671875" style="400"/>
    <col min="5121" max="5121" width="38.44140625" style="400" customWidth="1"/>
    <col min="5122" max="5122" width="12.88671875" style="400" customWidth="1"/>
    <col min="5123" max="5194" width="10.33203125" style="400" customWidth="1"/>
    <col min="5195" max="5376" width="8.88671875" style="400"/>
    <col min="5377" max="5377" width="38.44140625" style="400" customWidth="1"/>
    <col min="5378" max="5378" width="12.88671875" style="400" customWidth="1"/>
    <col min="5379" max="5450" width="10.33203125" style="400" customWidth="1"/>
    <col min="5451" max="5632" width="8.88671875" style="400"/>
    <col min="5633" max="5633" width="38.44140625" style="400" customWidth="1"/>
    <col min="5634" max="5634" width="12.88671875" style="400" customWidth="1"/>
    <col min="5635" max="5706" width="10.33203125" style="400" customWidth="1"/>
    <col min="5707" max="5888" width="8.88671875" style="400"/>
    <col min="5889" max="5889" width="38.44140625" style="400" customWidth="1"/>
    <col min="5890" max="5890" width="12.88671875" style="400" customWidth="1"/>
    <col min="5891" max="5962" width="10.33203125" style="400" customWidth="1"/>
    <col min="5963" max="6144" width="8.88671875" style="400"/>
    <col min="6145" max="6145" width="38.44140625" style="400" customWidth="1"/>
    <col min="6146" max="6146" width="12.88671875" style="400" customWidth="1"/>
    <col min="6147" max="6218" width="10.33203125" style="400" customWidth="1"/>
    <col min="6219" max="6400" width="8.88671875" style="400"/>
    <col min="6401" max="6401" width="38.44140625" style="400" customWidth="1"/>
    <col min="6402" max="6402" width="12.88671875" style="400" customWidth="1"/>
    <col min="6403" max="6474" width="10.33203125" style="400" customWidth="1"/>
    <col min="6475" max="6656" width="8.88671875" style="400"/>
    <col min="6657" max="6657" width="38.44140625" style="400" customWidth="1"/>
    <col min="6658" max="6658" width="12.88671875" style="400" customWidth="1"/>
    <col min="6659" max="6730" width="10.33203125" style="400" customWidth="1"/>
    <col min="6731" max="6912" width="8.88671875" style="400"/>
    <col min="6913" max="6913" width="38.44140625" style="400" customWidth="1"/>
    <col min="6914" max="6914" width="12.88671875" style="400" customWidth="1"/>
    <col min="6915" max="6986" width="10.33203125" style="400" customWidth="1"/>
    <col min="6987" max="7168" width="8.88671875" style="400"/>
    <col min="7169" max="7169" width="38.44140625" style="400" customWidth="1"/>
    <col min="7170" max="7170" width="12.88671875" style="400" customWidth="1"/>
    <col min="7171" max="7242" width="10.33203125" style="400" customWidth="1"/>
    <col min="7243" max="7424" width="8.88671875" style="400"/>
    <col min="7425" max="7425" width="38.44140625" style="400" customWidth="1"/>
    <col min="7426" max="7426" width="12.88671875" style="400" customWidth="1"/>
    <col min="7427" max="7498" width="10.33203125" style="400" customWidth="1"/>
    <col min="7499" max="7680" width="8.88671875" style="400"/>
    <col min="7681" max="7681" width="38.44140625" style="400" customWidth="1"/>
    <col min="7682" max="7682" width="12.88671875" style="400" customWidth="1"/>
    <col min="7683" max="7754" width="10.33203125" style="400" customWidth="1"/>
    <col min="7755" max="7936" width="8.88671875" style="400"/>
    <col min="7937" max="7937" width="38.44140625" style="400" customWidth="1"/>
    <col min="7938" max="7938" width="12.88671875" style="400" customWidth="1"/>
    <col min="7939" max="8010" width="10.33203125" style="400" customWidth="1"/>
    <col min="8011" max="8192" width="8.88671875" style="400"/>
    <col min="8193" max="8193" width="38.44140625" style="400" customWidth="1"/>
    <col min="8194" max="8194" width="12.88671875" style="400" customWidth="1"/>
    <col min="8195" max="8266" width="10.33203125" style="400" customWidth="1"/>
    <col min="8267" max="8448" width="8.88671875" style="400"/>
    <col min="8449" max="8449" width="38.44140625" style="400" customWidth="1"/>
    <col min="8450" max="8450" width="12.88671875" style="400" customWidth="1"/>
    <col min="8451" max="8522" width="10.33203125" style="400" customWidth="1"/>
    <col min="8523" max="8704" width="8.88671875" style="400"/>
    <col min="8705" max="8705" width="38.44140625" style="400" customWidth="1"/>
    <col min="8706" max="8706" width="12.88671875" style="400" customWidth="1"/>
    <col min="8707" max="8778" width="10.33203125" style="400" customWidth="1"/>
    <col min="8779" max="8960" width="8.88671875" style="400"/>
    <col min="8961" max="8961" width="38.44140625" style="400" customWidth="1"/>
    <col min="8962" max="8962" width="12.88671875" style="400" customWidth="1"/>
    <col min="8963" max="9034" width="10.33203125" style="400" customWidth="1"/>
    <col min="9035" max="9216" width="8.88671875" style="400"/>
    <col min="9217" max="9217" width="38.44140625" style="400" customWidth="1"/>
    <col min="9218" max="9218" width="12.88671875" style="400" customWidth="1"/>
    <col min="9219" max="9290" width="10.33203125" style="400" customWidth="1"/>
    <col min="9291" max="9472" width="8.88671875" style="400"/>
    <col min="9473" max="9473" width="38.44140625" style="400" customWidth="1"/>
    <col min="9474" max="9474" width="12.88671875" style="400" customWidth="1"/>
    <col min="9475" max="9546" width="10.33203125" style="400" customWidth="1"/>
    <col min="9547" max="9728" width="8.88671875" style="400"/>
    <col min="9729" max="9729" width="38.44140625" style="400" customWidth="1"/>
    <col min="9730" max="9730" width="12.88671875" style="400" customWidth="1"/>
    <col min="9731" max="9802" width="10.33203125" style="400" customWidth="1"/>
    <col min="9803" max="9984" width="8.88671875" style="400"/>
    <col min="9985" max="9985" width="38.44140625" style="400" customWidth="1"/>
    <col min="9986" max="9986" width="12.88671875" style="400" customWidth="1"/>
    <col min="9987" max="10058" width="10.33203125" style="400" customWidth="1"/>
    <col min="10059" max="10240" width="8.88671875" style="400"/>
    <col min="10241" max="10241" width="38.44140625" style="400" customWidth="1"/>
    <col min="10242" max="10242" width="12.88671875" style="400" customWidth="1"/>
    <col min="10243" max="10314" width="10.33203125" style="400" customWidth="1"/>
    <col min="10315" max="10496" width="8.88671875" style="400"/>
    <col min="10497" max="10497" width="38.44140625" style="400" customWidth="1"/>
    <col min="10498" max="10498" width="12.88671875" style="400" customWidth="1"/>
    <col min="10499" max="10570" width="10.33203125" style="400" customWidth="1"/>
    <col min="10571" max="10752" width="8.88671875" style="400"/>
    <col min="10753" max="10753" width="38.44140625" style="400" customWidth="1"/>
    <col min="10754" max="10754" width="12.88671875" style="400" customWidth="1"/>
    <col min="10755" max="10826" width="10.33203125" style="400" customWidth="1"/>
    <col min="10827" max="11008" width="8.88671875" style="400"/>
    <col min="11009" max="11009" width="38.44140625" style="400" customWidth="1"/>
    <col min="11010" max="11010" width="12.88671875" style="400" customWidth="1"/>
    <col min="11011" max="11082" width="10.33203125" style="400" customWidth="1"/>
    <col min="11083" max="11264" width="8.88671875" style="400"/>
    <col min="11265" max="11265" width="38.44140625" style="400" customWidth="1"/>
    <col min="11266" max="11266" width="12.88671875" style="400" customWidth="1"/>
    <col min="11267" max="11338" width="10.33203125" style="400" customWidth="1"/>
    <col min="11339" max="11520" width="8.88671875" style="400"/>
    <col min="11521" max="11521" width="38.44140625" style="400" customWidth="1"/>
    <col min="11522" max="11522" width="12.88671875" style="400" customWidth="1"/>
    <col min="11523" max="11594" width="10.33203125" style="400" customWidth="1"/>
    <col min="11595" max="11776" width="8.88671875" style="400"/>
    <col min="11777" max="11777" width="38.44140625" style="400" customWidth="1"/>
    <col min="11778" max="11778" width="12.88671875" style="400" customWidth="1"/>
    <col min="11779" max="11850" width="10.33203125" style="400" customWidth="1"/>
    <col min="11851" max="12032" width="8.88671875" style="400"/>
    <col min="12033" max="12033" width="38.44140625" style="400" customWidth="1"/>
    <col min="12034" max="12034" width="12.88671875" style="400" customWidth="1"/>
    <col min="12035" max="12106" width="10.33203125" style="400" customWidth="1"/>
    <col min="12107" max="12288" width="8.88671875" style="400"/>
    <col min="12289" max="12289" width="38.44140625" style="400" customWidth="1"/>
    <col min="12290" max="12290" width="12.88671875" style="400" customWidth="1"/>
    <col min="12291" max="12362" width="10.33203125" style="400" customWidth="1"/>
    <col min="12363" max="12544" width="8.88671875" style="400"/>
    <col min="12545" max="12545" width="38.44140625" style="400" customWidth="1"/>
    <col min="12546" max="12546" width="12.88671875" style="400" customWidth="1"/>
    <col min="12547" max="12618" width="10.33203125" style="400" customWidth="1"/>
    <col min="12619" max="12800" width="8.88671875" style="400"/>
    <col min="12801" max="12801" width="38.44140625" style="400" customWidth="1"/>
    <col min="12802" max="12802" width="12.88671875" style="400" customWidth="1"/>
    <col min="12803" max="12874" width="10.33203125" style="400" customWidth="1"/>
    <col min="12875" max="13056" width="8.88671875" style="400"/>
    <col min="13057" max="13057" width="38.44140625" style="400" customWidth="1"/>
    <col min="13058" max="13058" width="12.88671875" style="400" customWidth="1"/>
    <col min="13059" max="13130" width="10.33203125" style="400" customWidth="1"/>
    <col min="13131" max="13312" width="8.88671875" style="400"/>
    <col min="13313" max="13313" width="38.44140625" style="400" customWidth="1"/>
    <col min="13314" max="13314" width="12.88671875" style="400" customWidth="1"/>
    <col min="13315" max="13386" width="10.33203125" style="400" customWidth="1"/>
    <col min="13387" max="13568" width="8.88671875" style="400"/>
    <col min="13569" max="13569" width="38.44140625" style="400" customWidth="1"/>
    <col min="13570" max="13570" width="12.88671875" style="400" customWidth="1"/>
    <col min="13571" max="13642" width="10.33203125" style="400" customWidth="1"/>
    <col min="13643" max="13824" width="8.88671875" style="400"/>
    <col min="13825" max="13825" width="38.44140625" style="400" customWidth="1"/>
    <col min="13826" max="13826" width="12.88671875" style="400" customWidth="1"/>
    <col min="13827" max="13898" width="10.33203125" style="400" customWidth="1"/>
    <col min="13899" max="14080" width="8.88671875" style="400"/>
    <col min="14081" max="14081" width="38.44140625" style="400" customWidth="1"/>
    <col min="14082" max="14082" width="12.88671875" style="400" customWidth="1"/>
    <col min="14083" max="14154" width="10.33203125" style="400" customWidth="1"/>
    <col min="14155" max="14336" width="8.88671875" style="400"/>
    <col min="14337" max="14337" width="38.44140625" style="400" customWidth="1"/>
    <col min="14338" max="14338" width="12.88671875" style="400" customWidth="1"/>
    <col min="14339" max="14410" width="10.33203125" style="400" customWidth="1"/>
    <col min="14411" max="14592" width="8.88671875" style="400"/>
    <col min="14593" max="14593" width="38.44140625" style="400" customWidth="1"/>
    <col min="14594" max="14594" width="12.88671875" style="400" customWidth="1"/>
    <col min="14595" max="14666" width="10.33203125" style="400" customWidth="1"/>
    <col min="14667" max="14848" width="8.88671875" style="400"/>
    <col min="14849" max="14849" width="38.44140625" style="400" customWidth="1"/>
    <col min="14850" max="14850" width="12.88671875" style="400" customWidth="1"/>
    <col min="14851" max="14922" width="10.33203125" style="400" customWidth="1"/>
    <col min="14923" max="15104" width="8.88671875" style="400"/>
    <col min="15105" max="15105" width="38.44140625" style="400" customWidth="1"/>
    <col min="15106" max="15106" width="12.88671875" style="400" customWidth="1"/>
    <col min="15107" max="15178" width="10.33203125" style="400" customWidth="1"/>
    <col min="15179" max="15360" width="8.88671875" style="400"/>
    <col min="15361" max="15361" width="38.44140625" style="400" customWidth="1"/>
    <col min="15362" max="15362" width="12.88671875" style="400" customWidth="1"/>
    <col min="15363" max="15434" width="10.33203125" style="400" customWidth="1"/>
    <col min="15435" max="15616" width="8.88671875" style="400"/>
    <col min="15617" max="15617" width="38.44140625" style="400" customWidth="1"/>
    <col min="15618" max="15618" width="12.88671875" style="400" customWidth="1"/>
    <col min="15619" max="15690" width="10.33203125" style="400" customWidth="1"/>
    <col min="15691" max="15872" width="8.88671875" style="400"/>
    <col min="15873" max="15873" width="38.44140625" style="400" customWidth="1"/>
    <col min="15874" max="15874" width="12.88671875" style="400" customWidth="1"/>
    <col min="15875" max="15946" width="10.33203125" style="400" customWidth="1"/>
    <col min="15947" max="16128" width="8.88671875" style="400"/>
    <col min="16129" max="16129" width="38.44140625" style="400" customWidth="1"/>
    <col min="16130" max="16130" width="12.88671875" style="400" customWidth="1"/>
    <col min="16131" max="16202" width="10.33203125" style="400" customWidth="1"/>
    <col min="16203" max="16384" width="8.88671875" style="400"/>
  </cols>
  <sheetData>
    <row r="1" spans="1:75" ht="17.399999999999999" x14ac:dyDescent="0.3">
      <c r="A1" s="456" t="s">
        <v>446</v>
      </c>
      <c r="B1" s="457"/>
    </row>
    <row r="2" spans="1:75" ht="15.6" x14ac:dyDescent="0.3">
      <c r="A2" s="458" t="s">
        <v>658</v>
      </c>
      <c r="B2" s="459"/>
    </row>
    <row r="3" spans="1:75" ht="14.4" thickBot="1" x14ac:dyDescent="0.3">
      <c r="A3" s="460" t="s">
        <v>447</v>
      </c>
      <c r="B3" s="461"/>
    </row>
    <row r="6" spans="1:75" x14ac:dyDescent="0.25">
      <c r="AW6" s="402" t="s">
        <v>433</v>
      </c>
      <c r="AX6" s="403" t="s">
        <v>433</v>
      </c>
      <c r="AY6" s="403" t="s">
        <v>433</v>
      </c>
      <c r="AZ6" s="403" t="s">
        <v>433</v>
      </c>
      <c r="BA6" s="404" t="s">
        <v>448</v>
      </c>
      <c r="BB6" s="404" t="s">
        <v>448</v>
      </c>
      <c r="BC6" s="404" t="s">
        <v>448</v>
      </c>
      <c r="BD6" s="404" t="s">
        <v>448</v>
      </c>
      <c r="BE6" s="405" t="s">
        <v>449</v>
      </c>
      <c r="BF6" s="405" t="s">
        <v>449</v>
      </c>
      <c r="BG6" s="405" t="s">
        <v>449</v>
      </c>
      <c r="BH6" s="405" t="s">
        <v>449</v>
      </c>
      <c r="BI6" s="406" t="s">
        <v>450</v>
      </c>
      <c r="BJ6" s="406" t="s">
        <v>450</v>
      </c>
      <c r="BK6" s="406" t="s">
        <v>450</v>
      </c>
      <c r="BL6" s="406" t="s">
        <v>450</v>
      </c>
      <c r="BM6" s="407" t="s">
        <v>659</v>
      </c>
      <c r="BN6" s="407" t="s">
        <v>659</v>
      </c>
      <c r="BO6" s="407" t="s">
        <v>659</v>
      </c>
      <c r="BP6" s="407" t="s">
        <v>659</v>
      </c>
      <c r="BQ6" s="408" t="s">
        <v>660</v>
      </c>
      <c r="BR6" s="408" t="s">
        <v>660</v>
      </c>
      <c r="BS6" s="408" t="s">
        <v>660</v>
      </c>
      <c r="BT6" s="408" t="s">
        <v>660</v>
      </c>
    </row>
    <row r="7" spans="1:75" s="401" customFormat="1" x14ac:dyDescent="0.25">
      <c r="B7" s="401" t="s">
        <v>451</v>
      </c>
      <c r="C7" s="409" t="s">
        <v>452</v>
      </c>
      <c r="D7" s="409" t="s">
        <v>453</v>
      </c>
      <c r="E7" s="409" t="s">
        <v>454</v>
      </c>
      <c r="F7" s="409" t="s">
        <v>455</v>
      </c>
      <c r="G7" s="409" t="s">
        <v>456</v>
      </c>
      <c r="H7" s="409" t="s">
        <v>457</v>
      </c>
      <c r="I7" s="409" t="s">
        <v>458</v>
      </c>
      <c r="J7" s="409" t="s">
        <v>459</v>
      </c>
      <c r="K7" s="409" t="s">
        <v>460</v>
      </c>
      <c r="L7" s="409" t="s">
        <v>461</v>
      </c>
      <c r="M7" s="409" t="s">
        <v>462</v>
      </c>
      <c r="N7" s="409" t="s">
        <v>463</v>
      </c>
      <c r="O7" s="409" t="s">
        <v>464</v>
      </c>
      <c r="P7" s="409" t="s">
        <v>465</v>
      </c>
      <c r="Q7" s="409" t="s">
        <v>466</v>
      </c>
      <c r="R7" s="409" t="s">
        <v>467</v>
      </c>
      <c r="S7" s="409" t="s">
        <v>468</v>
      </c>
      <c r="T7" s="409" t="s">
        <v>469</v>
      </c>
      <c r="U7" s="409" t="s">
        <v>470</v>
      </c>
      <c r="V7" s="409" t="s">
        <v>471</v>
      </c>
      <c r="W7" s="409" t="s">
        <v>472</v>
      </c>
      <c r="X7" s="409" t="s">
        <v>473</v>
      </c>
      <c r="Y7" s="409" t="s">
        <v>474</v>
      </c>
      <c r="Z7" s="409" t="s">
        <v>475</v>
      </c>
      <c r="AA7" s="409" t="s">
        <v>476</v>
      </c>
      <c r="AB7" s="409" t="s">
        <v>477</v>
      </c>
      <c r="AC7" s="409" t="s">
        <v>478</v>
      </c>
      <c r="AD7" s="409" t="s">
        <v>479</v>
      </c>
      <c r="AE7" s="409" t="s">
        <v>480</v>
      </c>
      <c r="AF7" s="409" t="s">
        <v>481</v>
      </c>
      <c r="AG7" s="409" t="s">
        <v>482</v>
      </c>
      <c r="AH7" s="409" t="s">
        <v>483</v>
      </c>
      <c r="AI7" s="409" t="s">
        <v>484</v>
      </c>
      <c r="AJ7" s="409" t="s">
        <v>485</v>
      </c>
      <c r="AK7" s="409" t="s">
        <v>486</v>
      </c>
      <c r="AL7" s="409" t="s">
        <v>487</v>
      </c>
      <c r="AM7" s="409" t="s">
        <v>488</v>
      </c>
      <c r="AN7" s="409" t="s">
        <v>489</v>
      </c>
      <c r="AO7" s="409" t="s">
        <v>490</v>
      </c>
      <c r="AP7" s="409" t="s">
        <v>491</v>
      </c>
      <c r="AQ7" s="409" t="s">
        <v>492</v>
      </c>
      <c r="AR7" s="409" t="s">
        <v>493</v>
      </c>
      <c r="AS7" s="409" t="s">
        <v>494</v>
      </c>
      <c r="AT7" s="409" t="s">
        <v>495</v>
      </c>
      <c r="AU7" s="401" t="s">
        <v>496</v>
      </c>
      <c r="AV7" s="401" t="s">
        <v>497</v>
      </c>
      <c r="AW7" s="401" t="s">
        <v>498</v>
      </c>
      <c r="AX7" s="401" t="s">
        <v>499</v>
      </c>
      <c r="AY7" s="401" t="s">
        <v>500</v>
      </c>
      <c r="AZ7" s="401" t="s">
        <v>501</v>
      </c>
      <c r="BA7" s="401" t="s">
        <v>502</v>
      </c>
      <c r="BB7" s="401" t="s">
        <v>503</v>
      </c>
      <c r="BC7" s="401" t="s">
        <v>504</v>
      </c>
      <c r="BD7" s="401" t="s">
        <v>505</v>
      </c>
      <c r="BE7" s="401" t="s">
        <v>506</v>
      </c>
      <c r="BF7" s="401" t="s">
        <v>507</v>
      </c>
      <c r="BG7" s="401" t="s">
        <v>508</v>
      </c>
      <c r="BH7" s="401" t="s">
        <v>509</v>
      </c>
      <c r="BI7" s="401" t="s">
        <v>510</v>
      </c>
      <c r="BJ7" s="401" t="s">
        <v>511</v>
      </c>
      <c r="BK7" s="401" t="s">
        <v>512</v>
      </c>
      <c r="BL7" s="401" t="s">
        <v>513</v>
      </c>
      <c r="BM7" s="401" t="s">
        <v>514</v>
      </c>
      <c r="BN7" s="401" t="s">
        <v>515</v>
      </c>
      <c r="BO7" s="401" t="s">
        <v>516</v>
      </c>
      <c r="BP7" s="401" t="s">
        <v>517</v>
      </c>
      <c r="BQ7" s="401" t="s">
        <v>518</v>
      </c>
      <c r="BR7" s="401" t="s">
        <v>519</v>
      </c>
      <c r="BS7" s="401" t="s">
        <v>520</v>
      </c>
      <c r="BT7" s="401" t="s">
        <v>521</v>
      </c>
      <c r="BU7" s="401" t="s">
        <v>522</v>
      </c>
      <c r="BV7" s="401" t="s">
        <v>523</v>
      </c>
      <c r="BW7" s="401" t="s">
        <v>524</v>
      </c>
    </row>
    <row r="8" spans="1:75" x14ac:dyDescent="0.25">
      <c r="A8" s="401" t="s">
        <v>525</v>
      </c>
      <c r="B8" s="401" t="s">
        <v>526</v>
      </c>
      <c r="C8" s="410">
        <v>2.0350000000000001</v>
      </c>
      <c r="D8" s="410">
        <v>2.06</v>
      </c>
      <c r="E8" s="410">
        <v>2.0640000000000001</v>
      </c>
      <c r="F8" s="410">
        <v>2.0870000000000002</v>
      </c>
      <c r="G8" s="410">
        <v>2.1040000000000001</v>
      </c>
      <c r="H8" s="410">
        <v>2.1150000000000002</v>
      </c>
      <c r="I8" s="410">
        <v>2.1480000000000001</v>
      </c>
      <c r="J8" s="410">
        <v>2.169</v>
      </c>
      <c r="K8" s="410">
        <v>2.1869999999999998</v>
      </c>
      <c r="L8" s="410">
        <v>2.214</v>
      </c>
      <c r="M8" s="410">
        <v>2.2330000000000001</v>
      </c>
      <c r="N8" s="410">
        <v>2.2210000000000001</v>
      </c>
      <c r="O8" s="410">
        <v>2.234</v>
      </c>
      <c r="P8" s="410">
        <v>2.2599999999999998</v>
      </c>
      <c r="Q8" s="410">
        <v>2.274</v>
      </c>
      <c r="R8" s="410">
        <v>2.3010000000000002</v>
      </c>
      <c r="S8" s="410">
        <v>2.3210000000000002</v>
      </c>
      <c r="T8" s="410">
        <v>2.3620000000000001</v>
      </c>
      <c r="U8" s="410">
        <v>2.4020000000000001</v>
      </c>
      <c r="V8" s="410">
        <v>2.351</v>
      </c>
      <c r="W8" s="410">
        <v>2.3439999999999999</v>
      </c>
      <c r="X8" s="410">
        <v>2.3479999999999999</v>
      </c>
      <c r="Y8" s="410">
        <v>2.3690000000000002</v>
      </c>
      <c r="Z8" s="410">
        <v>2.383</v>
      </c>
      <c r="AA8" s="410">
        <v>2.383</v>
      </c>
      <c r="AB8" s="410">
        <v>2.3839999999999999</v>
      </c>
      <c r="AC8" s="410">
        <v>2.399</v>
      </c>
      <c r="AD8" s="410">
        <v>2.4220000000000002</v>
      </c>
      <c r="AE8" s="410">
        <v>2.4350000000000001</v>
      </c>
      <c r="AF8" s="410">
        <v>2.4780000000000002</v>
      </c>
      <c r="AG8" s="410">
        <v>2.4889999999999999</v>
      </c>
      <c r="AH8" s="410">
        <v>2.4969999999999999</v>
      </c>
      <c r="AI8" s="410">
        <v>2.5169999999999999</v>
      </c>
      <c r="AJ8" s="410">
        <v>2.52</v>
      </c>
      <c r="AK8" s="410">
        <v>2.5299999999999998</v>
      </c>
      <c r="AL8" s="410">
        <v>2.5489999999999999</v>
      </c>
      <c r="AM8" s="410">
        <v>2.5579999999999998</v>
      </c>
      <c r="AN8" s="410">
        <v>2.5539999999999998</v>
      </c>
      <c r="AO8" s="410">
        <v>2.5739999999999998</v>
      </c>
      <c r="AP8" s="410">
        <v>2.589</v>
      </c>
      <c r="AQ8" s="410">
        <v>2.601</v>
      </c>
      <c r="AR8" s="410">
        <v>2.6070000000000002</v>
      </c>
      <c r="AS8" s="410">
        <v>2.6139999999999999</v>
      </c>
      <c r="AT8" s="410">
        <v>2.617</v>
      </c>
      <c r="AU8" s="410">
        <v>2.6190000000000002</v>
      </c>
      <c r="AV8" s="410">
        <v>2.6230000000000002</v>
      </c>
      <c r="AW8" s="410">
        <v>2.621</v>
      </c>
      <c r="AX8" s="410">
        <v>2.629</v>
      </c>
      <c r="AY8" s="410">
        <v>2.6320000000000001</v>
      </c>
      <c r="AZ8" s="410">
        <v>2.6459999999999999</v>
      </c>
      <c r="BA8" s="410">
        <v>2.6659999999999999</v>
      </c>
      <c r="BB8" s="410">
        <v>2.6779999999999999</v>
      </c>
      <c r="BC8" s="410">
        <v>2.6960000000000002</v>
      </c>
      <c r="BD8" s="410">
        <v>2.694</v>
      </c>
      <c r="BE8" s="410">
        <v>2.7090000000000001</v>
      </c>
      <c r="BF8" s="410">
        <v>2.7240000000000002</v>
      </c>
      <c r="BG8" s="410">
        <v>2.7349999999999999</v>
      </c>
      <c r="BH8" s="410">
        <v>2.7440000000000002</v>
      </c>
      <c r="BI8" s="410">
        <v>2.76</v>
      </c>
      <c r="BJ8" s="410">
        <v>2.7759999999999998</v>
      </c>
      <c r="BK8" s="410">
        <v>2.7909999999999999</v>
      </c>
      <c r="BL8" s="410">
        <v>2.8090000000000002</v>
      </c>
      <c r="BM8" s="410">
        <v>2.8239999999999998</v>
      </c>
      <c r="BN8" s="410">
        <v>2.8460000000000001</v>
      </c>
      <c r="BO8" s="410">
        <v>2.8660000000000001</v>
      </c>
      <c r="BP8" s="410">
        <v>2.8849999999999998</v>
      </c>
      <c r="BQ8" s="410">
        <v>2.9049999999999998</v>
      </c>
      <c r="BR8" s="410">
        <v>2.9239999999999999</v>
      </c>
      <c r="BS8" s="410">
        <v>2.9420000000000002</v>
      </c>
      <c r="BT8" s="410">
        <v>2.96</v>
      </c>
      <c r="BU8" s="410">
        <v>2.9790000000000001</v>
      </c>
      <c r="BV8" s="410">
        <v>2.9980000000000002</v>
      </c>
    </row>
    <row r="9" spans="1:75" x14ac:dyDescent="0.25">
      <c r="A9" s="401" t="s">
        <v>527</v>
      </c>
      <c r="B9" s="401" t="s">
        <v>528</v>
      </c>
      <c r="C9" s="410">
        <v>2.0350000000000001</v>
      </c>
      <c r="D9" s="410">
        <v>2.06</v>
      </c>
      <c r="E9" s="410">
        <v>2.0640000000000001</v>
      </c>
      <c r="F9" s="410">
        <v>2.0870000000000002</v>
      </c>
      <c r="G9" s="410">
        <v>2.1040000000000001</v>
      </c>
      <c r="H9" s="410">
        <v>2.1150000000000002</v>
      </c>
      <c r="I9" s="410">
        <v>2.1480000000000001</v>
      </c>
      <c r="J9" s="410">
        <v>2.169</v>
      </c>
      <c r="K9" s="410">
        <v>2.1869999999999998</v>
      </c>
      <c r="L9" s="410">
        <v>2.214</v>
      </c>
      <c r="M9" s="410">
        <v>2.2330000000000001</v>
      </c>
      <c r="N9" s="410">
        <v>2.2210000000000001</v>
      </c>
      <c r="O9" s="410">
        <v>2.234</v>
      </c>
      <c r="P9" s="410">
        <v>2.2599999999999998</v>
      </c>
      <c r="Q9" s="410">
        <v>2.274</v>
      </c>
      <c r="R9" s="410">
        <v>2.3010000000000002</v>
      </c>
      <c r="S9" s="410">
        <v>2.3210000000000002</v>
      </c>
      <c r="T9" s="410">
        <v>2.3620000000000001</v>
      </c>
      <c r="U9" s="410">
        <v>2.4020000000000001</v>
      </c>
      <c r="V9" s="410">
        <v>2.351</v>
      </c>
      <c r="W9" s="410">
        <v>2.3439999999999999</v>
      </c>
      <c r="X9" s="410">
        <v>2.3479999999999999</v>
      </c>
      <c r="Y9" s="410">
        <v>2.3690000000000002</v>
      </c>
      <c r="Z9" s="410">
        <v>2.383</v>
      </c>
      <c r="AA9" s="410">
        <v>2.383</v>
      </c>
      <c r="AB9" s="410">
        <v>2.3839999999999999</v>
      </c>
      <c r="AC9" s="410">
        <v>2.399</v>
      </c>
      <c r="AD9" s="410">
        <v>2.4220000000000002</v>
      </c>
      <c r="AE9" s="410">
        <v>2.4350000000000001</v>
      </c>
      <c r="AF9" s="410">
        <v>2.4780000000000002</v>
      </c>
      <c r="AG9" s="410">
        <v>2.4889999999999999</v>
      </c>
      <c r="AH9" s="410">
        <v>2.4969999999999999</v>
      </c>
      <c r="AI9" s="410">
        <v>2.5169999999999999</v>
      </c>
      <c r="AJ9" s="410">
        <v>2.52</v>
      </c>
      <c r="AK9" s="410">
        <v>2.5299999999999998</v>
      </c>
      <c r="AL9" s="410">
        <v>2.5489999999999999</v>
      </c>
      <c r="AM9" s="410">
        <v>2.5579999999999998</v>
      </c>
      <c r="AN9" s="410">
        <v>2.5539999999999998</v>
      </c>
      <c r="AO9" s="410">
        <v>2.5739999999999998</v>
      </c>
      <c r="AP9" s="410">
        <v>2.589</v>
      </c>
      <c r="AQ9" s="410">
        <v>2.601</v>
      </c>
      <c r="AR9" s="410">
        <v>2.6070000000000002</v>
      </c>
      <c r="AS9" s="410">
        <v>2.6139999999999999</v>
      </c>
      <c r="AT9" s="410">
        <v>2.617</v>
      </c>
      <c r="AU9" s="410">
        <v>2.6190000000000002</v>
      </c>
      <c r="AV9" s="410">
        <v>2.6230000000000002</v>
      </c>
      <c r="AW9" s="410">
        <v>2.621</v>
      </c>
      <c r="AX9" s="410">
        <v>2.629</v>
      </c>
      <c r="AY9" s="410">
        <v>2.6320000000000001</v>
      </c>
      <c r="AZ9" s="410">
        <v>2.6459999999999999</v>
      </c>
      <c r="BA9" s="410">
        <v>2.6659999999999999</v>
      </c>
      <c r="BB9" s="410">
        <v>2.6779999999999999</v>
      </c>
      <c r="BC9" s="410">
        <v>2.6960000000000002</v>
      </c>
      <c r="BD9" s="410">
        <v>2.694</v>
      </c>
      <c r="BE9" s="410">
        <v>2.7090000000000001</v>
      </c>
      <c r="BF9" s="410">
        <v>2.7240000000000002</v>
      </c>
      <c r="BG9" s="410">
        <v>2.7349999999999999</v>
      </c>
      <c r="BH9" s="410">
        <v>2.742</v>
      </c>
      <c r="BI9" s="410">
        <v>2.7549999999999999</v>
      </c>
      <c r="BJ9" s="410">
        <v>2.7690000000000001</v>
      </c>
      <c r="BK9" s="410">
        <v>2.782</v>
      </c>
      <c r="BL9" s="410">
        <v>2.798</v>
      </c>
      <c r="BM9" s="410">
        <v>2.81</v>
      </c>
      <c r="BN9" s="410">
        <v>2.831</v>
      </c>
      <c r="BO9" s="410">
        <v>2.8490000000000002</v>
      </c>
      <c r="BP9" s="410">
        <v>2.8660000000000001</v>
      </c>
      <c r="BQ9" s="410">
        <v>2.883</v>
      </c>
      <c r="BR9" s="410">
        <v>2.899</v>
      </c>
      <c r="BS9" s="410">
        <v>2.915</v>
      </c>
      <c r="BT9" s="410">
        <v>2.931</v>
      </c>
      <c r="BU9" s="410">
        <v>2.9470000000000001</v>
      </c>
      <c r="BV9" s="410">
        <v>2.9620000000000002</v>
      </c>
    </row>
    <row r="10" spans="1:75" x14ac:dyDescent="0.25">
      <c r="A10" s="401" t="s">
        <v>529</v>
      </c>
      <c r="B10" s="401" t="s">
        <v>530</v>
      </c>
      <c r="C10" s="410">
        <v>2.0350000000000001</v>
      </c>
      <c r="D10" s="410">
        <v>2.06</v>
      </c>
      <c r="E10" s="410">
        <v>2.0640000000000001</v>
      </c>
      <c r="F10" s="410">
        <v>2.0870000000000002</v>
      </c>
      <c r="G10" s="410">
        <v>2.1040000000000001</v>
      </c>
      <c r="H10" s="410">
        <v>2.1150000000000002</v>
      </c>
      <c r="I10" s="410">
        <v>2.1480000000000001</v>
      </c>
      <c r="J10" s="410">
        <v>2.169</v>
      </c>
      <c r="K10" s="410">
        <v>2.1869999999999998</v>
      </c>
      <c r="L10" s="410">
        <v>2.214</v>
      </c>
      <c r="M10" s="410">
        <v>2.2330000000000001</v>
      </c>
      <c r="N10" s="410">
        <v>2.2210000000000001</v>
      </c>
      <c r="O10" s="410">
        <v>2.234</v>
      </c>
      <c r="P10" s="410">
        <v>2.2599999999999998</v>
      </c>
      <c r="Q10" s="410">
        <v>2.274</v>
      </c>
      <c r="R10" s="410">
        <v>2.3010000000000002</v>
      </c>
      <c r="S10" s="410">
        <v>2.3210000000000002</v>
      </c>
      <c r="T10" s="410">
        <v>2.3620000000000001</v>
      </c>
      <c r="U10" s="410">
        <v>2.4020000000000001</v>
      </c>
      <c r="V10" s="410">
        <v>2.351</v>
      </c>
      <c r="W10" s="410">
        <v>2.3439999999999999</v>
      </c>
      <c r="X10" s="410">
        <v>2.3479999999999999</v>
      </c>
      <c r="Y10" s="410">
        <v>2.3690000000000002</v>
      </c>
      <c r="Z10" s="410">
        <v>2.383</v>
      </c>
      <c r="AA10" s="410">
        <v>2.383</v>
      </c>
      <c r="AB10" s="410">
        <v>2.3839999999999999</v>
      </c>
      <c r="AC10" s="410">
        <v>2.399</v>
      </c>
      <c r="AD10" s="410">
        <v>2.4220000000000002</v>
      </c>
      <c r="AE10" s="410">
        <v>2.4350000000000001</v>
      </c>
      <c r="AF10" s="410">
        <v>2.4780000000000002</v>
      </c>
      <c r="AG10" s="410">
        <v>2.4889999999999999</v>
      </c>
      <c r="AH10" s="410">
        <v>2.4969999999999999</v>
      </c>
      <c r="AI10" s="410">
        <v>2.5169999999999999</v>
      </c>
      <c r="AJ10" s="410">
        <v>2.52</v>
      </c>
      <c r="AK10" s="410">
        <v>2.5299999999999998</v>
      </c>
      <c r="AL10" s="410">
        <v>2.5489999999999999</v>
      </c>
      <c r="AM10" s="410">
        <v>2.5579999999999998</v>
      </c>
      <c r="AN10" s="410">
        <v>2.5539999999999998</v>
      </c>
      <c r="AO10" s="410">
        <v>2.5739999999999998</v>
      </c>
      <c r="AP10" s="410">
        <v>2.589</v>
      </c>
      <c r="AQ10" s="410">
        <v>2.601</v>
      </c>
      <c r="AR10" s="410">
        <v>2.6070000000000002</v>
      </c>
      <c r="AS10" s="410">
        <v>2.6139999999999999</v>
      </c>
      <c r="AT10" s="410">
        <v>2.617</v>
      </c>
      <c r="AU10" s="410">
        <v>2.6190000000000002</v>
      </c>
      <c r="AV10" s="410">
        <v>2.6230000000000002</v>
      </c>
      <c r="AW10" s="410">
        <v>2.621</v>
      </c>
      <c r="AX10" s="410">
        <v>2.629</v>
      </c>
      <c r="AY10" s="410">
        <v>2.6320000000000001</v>
      </c>
      <c r="AZ10" s="410">
        <v>2.6459999999999999</v>
      </c>
      <c r="BA10" s="410">
        <v>2.6659999999999999</v>
      </c>
      <c r="BB10" s="410">
        <v>2.6779999999999999</v>
      </c>
      <c r="BC10" s="410">
        <v>2.6960000000000002</v>
      </c>
      <c r="BD10" s="410">
        <v>2.694</v>
      </c>
      <c r="BE10" s="410">
        <v>2.7090000000000001</v>
      </c>
      <c r="BF10" s="410">
        <v>2.7240000000000002</v>
      </c>
      <c r="BG10" s="410">
        <v>2.7349999999999999</v>
      </c>
      <c r="BH10" s="410">
        <v>2.7480000000000002</v>
      </c>
      <c r="BI10" s="410">
        <v>2.766</v>
      </c>
      <c r="BJ10" s="410">
        <v>2.7839999999999998</v>
      </c>
      <c r="BK10" s="410">
        <v>2.802</v>
      </c>
      <c r="BL10" s="410">
        <v>2.823</v>
      </c>
      <c r="BM10" s="410">
        <v>2.843</v>
      </c>
      <c r="BN10" s="410">
        <v>2.8690000000000002</v>
      </c>
      <c r="BO10" s="410">
        <v>2.895</v>
      </c>
      <c r="BP10" s="410">
        <v>2.919</v>
      </c>
      <c r="BQ10" s="410">
        <v>2.9449999999999998</v>
      </c>
      <c r="BR10" s="410">
        <v>2.97</v>
      </c>
      <c r="BS10" s="410">
        <v>2.9950000000000001</v>
      </c>
      <c r="BT10" s="410">
        <v>3.02</v>
      </c>
      <c r="BU10" s="410">
        <v>3.0470000000000002</v>
      </c>
      <c r="BV10" s="410">
        <v>3.0739999999999998</v>
      </c>
    </row>
    <row r="12" spans="1:75" x14ac:dyDescent="0.25">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row>
    <row r="13" spans="1:75" x14ac:dyDescent="0.25">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BI13" s="400" t="s">
        <v>661</v>
      </c>
    </row>
    <row r="14" spans="1:75" x14ac:dyDescent="0.25">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row>
    <row r="15" spans="1:75" x14ac:dyDescent="0.25">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row>
    <row r="16" spans="1:75" x14ac:dyDescent="0.25">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row>
    <row r="17" spans="3:69" x14ac:dyDescent="0.25">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BF17" s="175" t="s">
        <v>531</v>
      </c>
      <c r="BG17" s="174"/>
      <c r="BH17" s="174"/>
      <c r="BI17" s="176" t="s">
        <v>662</v>
      </c>
      <c r="BJ17" s="177"/>
      <c r="BK17" s="177"/>
      <c r="BL17" s="177"/>
      <c r="BM17" s="177"/>
      <c r="BN17" s="177"/>
      <c r="BO17" s="174"/>
      <c r="BP17" s="174"/>
      <c r="BQ17" s="174"/>
    </row>
    <row r="18" spans="3:69" x14ac:dyDescent="0.25">
      <c r="BF18" s="178"/>
      <c r="BG18" s="179"/>
      <c r="BH18" s="179"/>
      <c r="BI18" s="179"/>
      <c r="BJ18" s="179"/>
      <c r="BK18" s="179"/>
      <c r="BL18" s="179"/>
      <c r="BM18" s="179"/>
      <c r="BN18" s="179"/>
      <c r="BO18" s="179"/>
      <c r="BP18" s="179"/>
      <c r="BQ18" s="180"/>
    </row>
    <row r="19" spans="3:69" x14ac:dyDescent="0.25">
      <c r="BF19" s="181"/>
      <c r="BG19" s="182" t="s">
        <v>532</v>
      </c>
      <c r="BH19" s="184" t="s">
        <v>663</v>
      </c>
      <c r="BI19" s="184"/>
      <c r="BJ19" s="184"/>
      <c r="BK19" s="184"/>
      <c r="BL19" s="184"/>
      <c r="BM19" s="184"/>
      <c r="BN19" s="184"/>
      <c r="BO19" s="184"/>
      <c r="BP19" s="184"/>
      <c r="BQ19" s="185"/>
    </row>
    <row r="20" spans="3:69" x14ac:dyDescent="0.25">
      <c r="BF20" s="181"/>
      <c r="BG20" s="184"/>
      <c r="BH20" s="401" t="s">
        <v>664</v>
      </c>
      <c r="BI20" s="184"/>
      <c r="BJ20" s="184"/>
      <c r="BK20" s="184"/>
      <c r="BL20" s="184"/>
      <c r="BM20" s="184"/>
      <c r="BN20" s="184"/>
      <c r="BO20" s="184"/>
      <c r="BP20" s="184"/>
      <c r="BQ20" s="188" t="s">
        <v>384</v>
      </c>
    </row>
    <row r="21" spans="3:69" x14ac:dyDescent="0.25">
      <c r="BF21" s="181"/>
      <c r="BG21" s="184"/>
      <c r="BH21" s="410">
        <f>BL9</f>
        <v>2.798</v>
      </c>
      <c r="BI21" s="184"/>
      <c r="BJ21" s="184"/>
      <c r="BK21" s="184"/>
      <c r="BL21" s="184"/>
      <c r="BM21" s="184"/>
      <c r="BN21" s="184"/>
      <c r="BO21" s="184"/>
      <c r="BP21" s="184"/>
      <c r="BQ21" s="413">
        <f>BH21</f>
        <v>2.798</v>
      </c>
    </row>
    <row r="22" spans="3:69" x14ac:dyDescent="0.25">
      <c r="BF22" s="181"/>
      <c r="BG22" s="184"/>
      <c r="BH22" s="184"/>
      <c r="BI22" s="184"/>
      <c r="BJ22" s="184"/>
      <c r="BK22" s="184"/>
      <c r="BL22" s="184"/>
      <c r="BM22" s="184"/>
      <c r="BN22" s="184"/>
      <c r="BO22" s="184"/>
      <c r="BP22" s="184"/>
      <c r="BQ22" s="414"/>
    </row>
    <row r="23" spans="3:69" x14ac:dyDescent="0.25">
      <c r="BF23" s="181"/>
      <c r="BG23" s="182" t="s">
        <v>534</v>
      </c>
      <c r="BH23" s="184" t="s">
        <v>665</v>
      </c>
      <c r="BI23" s="184"/>
      <c r="BJ23" s="184"/>
      <c r="BK23" s="184"/>
      <c r="BL23" s="184"/>
      <c r="BM23" s="184"/>
      <c r="BN23" s="184"/>
      <c r="BO23" s="184"/>
      <c r="BP23" s="184"/>
      <c r="BQ23" s="414"/>
    </row>
    <row r="24" spans="3:69" ht="12.75" x14ac:dyDescent="0.2">
      <c r="BF24" s="181"/>
      <c r="BG24" s="184"/>
      <c r="BH24" s="401" t="str">
        <f>BM7</f>
        <v>2019Q3</v>
      </c>
      <c r="BI24" s="401" t="str">
        <f t="shared" ref="BI24:BO24" si="0">BN7</f>
        <v>2019Q4</v>
      </c>
      <c r="BJ24" s="401" t="str">
        <f t="shared" si="0"/>
        <v>2020Q1</v>
      </c>
      <c r="BK24" s="401" t="str">
        <f t="shared" si="0"/>
        <v>2020Q2</v>
      </c>
      <c r="BL24" s="401" t="str">
        <f t="shared" si="0"/>
        <v>2020Q3</v>
      </c>
      <c r="BM24" s="401" t="str">
        <f t="shared" si="0"/>
        <v>2020Q4</v>
      </c>
      <c r="BN24" s="401" t="str">
        <f t="shared" si="0"/>
        <v>2021Q1</v>
      </c>
      <c r="BO24" s="401" t="str">
        <f t="shared" si="0"/>
        <v>2021Q2</v>
      </c>
      <c r="BP24" s="184"/>
      <c r="BQ24" s="414"/>
    </row>
    <row r="25" spans="3:69" ht="12.75" x14ac:dyDescent="0.2">
      <c r="BF25" s="181"/>
      <c r="BG25" s="184"/>
      <c r="BH25" s="410">
        <f>BM9</f>
        <v>2.81</v>
      </c>
      <c r="BI25" s="410">
        <f t="shared" ref="BI25:BO25" si="1">BN9</f>
        <v>2.831</v>
      </c>
      <c r="BJ25" s="410">
        <f t="shared" si="1"/>
        <v>2.8490000000000002</v>
      </c>
      <c r="BK25" s="410">
        <f t="shared" si="1"/>
        <v>2.8660000000000001</v>
      </c>
      <c r="BL25" s="410">
        <f t="shared" si="1"/>
        <v>2.883</v>
      </c>
      <c r="BM25" s="410">
        <f t="shared" si="1"/>
        <v>2.899</v>
      </c>
      <c r="BN25" s="410">
        <f t="shared" si="1"/>
        <v>2.915</v>
      </c>
      <c r="BO25" s="410">
        <f t="shared" si="1"/>
        <v>2.931</v>
      </c>
      <c r="BP25" s="184"/>
      <c r="BQ25" s="413">
        <f>AVERAGE(BH25:BO25)</f>
        <v>2.8730000000000002</v>
      </c>
    </row>
    <row r="26" spans="3:69" ht="12.75" x14ac:dyDescent="0.2">
      <c r="BF26" s="181"/>
      <c r="BG26" s="184"/>
      <c r="BH26" s="184"/>
      <c r="BI26" s="184"/>
      <c r="BJ26" s="184"/>
      <c r="BK26" s="184"/>
      <c r="BL26" s="184"/>
      <c r="BM26" s="184"/>
      <c r="BN26" s="184"/>
      <c r="BO26" s="184"/>
      <c r="BP26" s="184"/>
      <c r="BQ26" s="414"/>
    </row>
    <row r="27" spans="3:69" ht="12.75" x14ac:dyDescent="0.2">
      <c r="BF27" s="181"/>
      <c r="BG27" s="184"/>
      <c r="BH27" s="184"/>
      <c r="BI27" s="184"/>
      <c r="BJ27" s="184"/>
      <c r="BK27" s="184"/>
      <c r="BL27" s="184"/>
      <c r="BM27" s="184"/>
      <c r="BN27" s="184"/>
      <c r="BO27" s="184"/>
      <c r="BP27" s="194" t="s">
        <v>535</v>
      </c>
      <c r="BQ27" s="415">
        <f>(BQ25-BQ21)/BQ21</f>
        <v>2.6804860614724868E-2</v>
      </c>
    </row>
    <row r="28" spans="3:69" ht="12.75" x14ac:dyDescent="0.2">
      <c r="BF28" s="196"/>
      <c r="BG28" s="197"/>
      <c r="BH28" s="197"/>
      <c r="BI28" s="197"/>
      <c r="BJ28" s="197"/>
      <c r="BK28" s="197"/>
      <c r="BL28" s="197"/>
      <c r="BM28" s="197"/>
      <c r="BN28" s="197"/>
      <c r="BO28" s="197"/>
      <c r="BP28" s="197"/>
      <c r="BQ28" s="199"/>
    </row>
    <row r="29" spans="3:69" ht="12.75" x14ac:dyDescent="0.2">
      <c r="BF29" s="174"/>
      <c r="BG29" s="174"/>
      <c r="BH29" s="174"/>
      <c r="BI29" s="174"/>
      <c r="BJ29" s="174"/>
      <c r="BK29" s="174"/>
      <c r="BL29" s="174"/>
      <c r="BM29" s="174"/>
      <c r="BN29" s="174"/>
      <c r="BO29" s="174"/>
      <c r="BP29" s="174"/>
      <c r="BQ29" s="174"/>
    </row>
    <row r="30" spans="3:69" ht="12.75" x14ac:dyDescent="0.2">
      <c r="BF30" s="174"/>
      <c r="BG30" s="174"/>
      <c r="BH30" s="174"/>
      <c r="BI30" s="174"/>
      <c r="BJ30" s="174"/>
      <c r="BK30" s="174"/>
      <c r="BL30" s="174"/>
      <c r="BM30" s="174"/>
      <c r="BN30" s="174"/>
      <c r="BO30" s="174"/>
      <c r="BP30" s="174"/>
      <c r="BQ30" s="174"/>
    </row>
  </sheetData>
  <mergeCells count="3">
    <mergeCell ref="A1:B1"/>
    <mergeCell ref="A2:B2"/>
    <mergeCell ref="A3:B3"/>
  </mergeCells>
  <pageMargins left="0.25" right="0.25" top="0.75" bottom="0.75" header="0.3" footer="0.3"/>
  <pageSetup scale="8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U3389"/>
  <sheetViews>
    <sheetView zoomScaleNormal="100" workbookViewId="0">
      <selection activeCell="AT14" sqref="AT14"/>
    </sheetView>
  </sheetViews>
  <sheetFormatPr defaultRowHeight="14.4" x14ac:dyDescent="0.3"/>
  <cols>
    <col min="2" max="2" width="31.109375" customWidth="1"/>
    <col min="3" max="3" width="17.5546875" customWidth="1"/>
    <col min="4" max="5" width="18.5546875" customWidth="1"/>
    <col min="7" max="7" width="49.88671875" customWidth="1"/>
    <col min="8" max="8" width="9.109375" style="14"/>
    <col min="9" max="9" width="13.44140625" style="15" bestFit="1" customWidth="1"/>
    <col min="10" max="10" width="12.5546875" bestFit="1" customWidth="1"/>
    <col min="12" max="12" width="13.88671875" customWidth="1"/>
    <col min="13" max="13" width="12.44140625" customWidth="1"/>
  </cols>
  <sheetData>
    <row r="1" spans="1:47" s="5" customFormat="1" ht="45" x14ac:dyDescent="0.25">
      <c r="A1" s="2" t="s">
        <v>0</v>
      </c>
      <c r="B1" s="2" t="s">
        <v>1</v>
      </c>
      <c r="C1" s="2" t="s">
        <v>2</v>
      </c>
      <c r="D1" s="2" t="s">
        <v>3</v>
      </c>
      <c r="E1" s="2" t="s">
        <v>368</v>
      </c>
      <c r="F1" s="3" t="s">
        <v>4</v>
      </c>
      <c r="G1" s="11" t="s">
        <v>5</v>
      </c>
      <c r="H1" s="8" t="s">
        <v>6</v>
      </c>
      <c r="I1" s="13" t="s">
        <v>321</v>
      </c>
      <c r="J1" s="4" t="s">
        <v>381</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ht="15" x14ac:dyDescent="0.25">
      <c r="A2" s="7">
        <v>1</v>
      </c>
      <c r="B2" s="7" t="s">
        <v>339</v>
      </c>
      <c r="C2" s="1" t="s">
        <v>7</v>
      </c>
      <c r="D2" s="1" t="s">
        <v>8</v>
      </c>
      <c r="E2" s="1" t="s">
        <v>367</v>
      </c>
      <c r="F2" s="1" t="s">
        <v>9</v>
      </c>
      <c r="G2" s="12" t="s">
        <v>10</v>
      </c>
      <c r="I2" s="15">
        <v>1050</v>
      </c>
      <c r="J2" s="64"/>
    </row>
    <row r="3" spans="1:47" ht="15" x14ac:dyDescent="0.25">
      <c r="A3" s="7">
        <v>2</v>
      </c>
      <c r="B3" s="7" t="s">
        <v>339</v>
      </c>
      <c r="C3" s="1" t="s">
        <v>7</v>
      </c>
      <c r="D3" s="1" t="s">
        <v>8</v>
      </c>
      <c r="E3" s="1" t="s">
        <v>367</v>
      </c>
      <c r="F3" s="1" t="s">
        <v>11</v>
      </c>
      <c r="G3" s="12" t="s">
        <v>12</v>
      </c>
    </row>
    <row r="4" spans="1:47" ht="15" x14ac:dyDescent="0.25">
      <c r="A4" s="7">
        <v>3</v>
      </c>
      <c r="B4" s="7" t="s">
        <v>339</v>
      </c>
      <c r="C4" s="1" t="s">
        <v>7</v>
      </c>
      <c r="D4" s="1" t="s">
        <v>8</v>
      </c>
      <c r="E4" s="1" t="s">
        <v>367</v>
      </c>
      <c r="F4" s="1" t="s">
        <v>13</v>
      </c>
      <c r="G4" s="12" t="s">
        <v>14</v>
      </c>
      <c r="I4" s="15">
        <v>362</v>
      </c>
    </row>
    <row r="5" spans="1:47" ht="15" x14ac:dyDescent="0.25">
      <c r="A5" s="7">
        <v>4</v>
      </c>
      <c r="B5" s="7" t="s">
        <v>339</v>
      </c>
      <c r="C5" s="1" t="s">
        <v>7</v>
      </c>
      <c r="D5" s="1" t="s">
        <v>15</v>
      </c>
      <c r="E5" s="1" t="s">
        <v>367</v>
      </c>
      <c r="F5" s="1" t="s">
        <v>16</v>
      </c>
      <c r="G5" s="12" t="s">
        <v>17</v>
      </c>
      <c r="I5" s="15">
        <v>1412</v>
      </c>
    </row>
    <row r="6" spans="1:47" ht="15" x14ac:dyDescent="0.25">
      <c r="A6" s="7">
        <v>5</v>
      </c>
      <c r="B6" s="7" t="s">
        <v>339</v>
      </c>
      <c r="C6" s="1" t="s">
        <v>7</v>
      </c>
      <c r="D6" s="1" t="s">
        <v>8</v>
      </c>
      <c r="E6" s="1" t="s">
        <v>367</v>
      </c>
      <c r="F6" s="1" t="s">
        <v>18</v>
      </c>
      <c r="G6" s="12" t="s">
        <v>19</v>
      </c>
    </row>
    <row r="7" spans="1:47" ht="15" x14ac:dyDescent="0.25">
      <c r="A7" s="7">
        <v>6</v>
      </c>
      <c r="B7" s="7" t="s">
        <v>339</v>
      </c>
      <c r="C7" s="1" t="s">
        <v>7</v>
      </c>
      <c r="D7" s="1" t="s">
        <v>8</v>
      </c>
      <c r="E7" s="1" t="s">
        <v>367</v>
      </c>
      <c r="F7" s="1" t="s">
        <v>20</v>
      </c>
      <c r="G7" s="12" t="s">
        <v>21</v>
      </c>
      <c r="I7" s="15">
        <v>2500</v>
      </c>
    </row>
    <row r="8" spans="1:47" ht="15" x14ac:dyDescent="0.25">
      <c r="A8" s="7">
        <v>7</v>
      </c>
      <c r="B8" s="7" t="s">
        <v>339</v>
      </c>
      <c r="C8" s="1" t="s">
        <v>7</v>
      </c>
      <c r="D8" s="1" t="s">
        <v>15</v>
      </c>
      <c r="E8" s="1" t="s">
        <v>367</v>
      </c>
      <c r="F8" s="1" t="s">
        <v>22</v>
      </c>
      <c r="G8" s="12" t="s">
        <v>23</v>
      </c>
      <c r="I8" s="15">
        <v>2500</v>
      </c>
    </row>
    <row r="9" spans="1:47" ht="15" x14ac:dyDescent="0.25">
      <c r="A9" s="7">
        <v>8</v>
      </c>
      <c r="B9" s="7" t="s">
        <v>339</v>
      </c>
      <c r="C9" s="1" t="s">
        <v>7</v>
      </c>
      <c r="D9" s="1" t="s">
        <v>8</v>
      </c>
      <c r="E9" s="1" t="s">
        <v>367</v>
      </c>
      <c r="F9" s="1" t="s">
        <v>24</v>
      </c>
      <c r="G9" s="12" t="s">
        <v>25</v>
      </c>
    </row>
    <row r="10" spans="1:47" ht="15" x14ac:dyDescent="0.25">
      <c r="A10" s="7">
        <v>9</v>
      </c>
      <c r="B10" s="7" t="s">
        <v>339</v>
      </c>
      <c r="C10" s="1" t="s">
        <v>7</v>
      </c>
      <c r="D10" s="1" t="s">
        <v>8</v>
      </c>
      <c r="E10" s="1" t="s">
        <v>367</v>
      </c>
      <c r="F10" s="1" t="s">
        <v>26</v>
      </c>
      <c r="G10" s="12" t="s">
        <v>27</v>
      </c>
    </row>
    <row r="11" spans="1:47" ht="15" x14ac:dyDescent="0.25">
      <c r="A11" s="7">
        <v>10</v>
      </c>
      <c r="B11" s="7" t="s">
        <v>339</v>
      </c>
      <c r="C11" s="1" t="s">
        <v>7</v>
      </c>
      <c r="D11" s="1" t="s">
        <v>8</v>
      </c>
      <c r="E11" s="1" t="s">
        <v>367</v>
      </c>
      <c r="F11" s="1" t="s">
        <v>28</v>
      </c>
      <c r="G11" s="12" t="s">
        <v>29</v>
      </c>
    </row>
    <row r="12" spans="1:47" ht="15" x14ac:dyDescent="0.25">
      <c r="A12" s="7">
        <v>11</v>
      </c>
      <c r="B12" s="7" t="s">
        <v>339</v>
      </c>
      <c r="C12" s="1" t="s">
        <v>7</v>
      </c>
      <c r="D12" s="1" t="s">
        <v>8</v>
      </c>
      <c r="E12" s="1" t="s">
        <v>367</v>
      </c>
      <c r="F12" s="1" t="s">
        <v>30</v>
      </c>
      <c r="G12" s="12" t="s">
        <v>31</v>
      </c>
      <c r="I12" s="15">
        <v>63777</v>
      </c>
    </row>
    <row r="13" spans="1:47" ht="15" x14ac:dyDescent="0.25">
      <c r="A13" s="7">
        <v>12</v>
      </c>
      <c r="B13" s="7" t="s">
        <v>339</v>
      </c>
      <c r="C13" s="1" t="s">
        <v>7</v>
      </c>
      <c r="D13" s="1" t="s">
        <v>8</v>
      </c>
      <c r="E13" s="1" t="s">
        <v>367</v>
      </c>
      <c r="F13" s="1" t="s">
        <v>32</v>
      </c>
      <c r="G13" s="12" t="s">
        <v>33</v>
      </c>
    </row>
    <row r="14" spans="1:47" ht="15" x14ac:dyDescent="0.25">
      <c r="A14" s="7">
        <v>13</v>
      </c>
      <c r="B14" s="7" t="s">
        <v>339</v>
      </c>
      <c r="C14" s="1" t="s">
        <v>7</v>
      </c>
      <c r="D14" s="1" t="s">
        <v>8</v>
      </c>
      <c r="E14" s="1" t="s">
        <v>367</v>
      </c>
      <c r="F14" s="1" t="s">
        <v>34</v>
      </c>
      <c r="G14" s="12" t="s">
        <v>35</v>
      </c>
    </row>
    <row r="15" spans="1:47" ht="15" x14ac:dyDescent="0.25">
      <c r="A15" s="7">
        <v>14</v>
      </c>
      <c r="B15" s="7" t="s">
        <v>339</v>
      </c>
      <c r="C15" s="1" t="s">
        <v>7</v>
      </c>
      <c r="D15" s="1" t="s">
        <v>8</v>
      </c>
      <c r="E15" s="1" t="s">
        <v>367</v>
      </c>
      <c r="F15" s="1" t="s">
        <v>36</v>
      </c>
      <c r="G15" s="12" t="s">
        <v>37</v>
      </c>
    </row>
    <row r="16" spans="1:47" ht="15" x14ac:dyDescent="0.25">
      <c r="A16" s="7">
        <v>15</v>
      </c>
      <c r="B16" s="7" t="s">
        <v>339</v>
      </c>
      <c r="C16" s="1" t="s">
        <v>7</v>
      </c>
      <c r="D16" s="1" t="s">
        <v>8</v>
      </c>
      <c r="E16" s="1" t="s">
        <v>367</v>
      </c>
      <c r="F16" s="1" t="s">
        <v>38</v>
      </c>
      <c r="G16" s="12" t="s">
        <v>39</v>
      </c>
    </row>
    <row r="17" spans="1:9" ht="15" x14ac:dyDescent="0.25">
      <c r="A17" s="7">
        <v>16</v>
      </c>
      <c r="B17" s="7" t="s">
        <v>339</v>
      </c>
      <c r="C17" s="1" t="s">
        <v>7</v>
      </c>
      <c r="D17" s="1" t="s">
        <v>8</v>
      </c>
      <c r="E17" s="1" t="s">
        <v>367</v>
      </c>
      <c r="F17" s="1" t="s">
        <v>40</v>
      </c>
      <c r="G17" s="12" t="s">
        <v>41</v>
      </c>
    </row>
    <row r="18" spans="1:9" ht="15" x14ac:dyDescent="0.25">
      <c r="A18" s="7">
        <v>17</v>
      </c>
      <c r="B18" s="7" t="s">
        <v>339</v>
      </c>
      <c r="C18" s="1" t="s">
        <v>7</v>
      </c>
      <c r="D18" s="1" t="s">
        <v>8</v>
      </c>
      <c r="E18" s="1" t="s">
        <v>367</v>
      </c>
      <c r="F18" s="1" t="s">
        <v>42</v>
      </c>
      <c r="G18" s="12" t="s">
        <v>43</v>
      </c>
    </row>
    <row r="19" spans="1:9" ht="15" x14ac:dyDescent="0.25">
      <c r="A19" s="7">
        <v>18</v>
      </c>
      <c r="B19" s="7" t="s">
        <v>339</v>
      </c>
      <c r="C19" s="1" t="s">
        <v>7</v>
      </c>
      <c r="D19" s="1" t="s">
        <v>8</v>
      </c>
      <c r="E19" s="1" t="s">
        <v>367</v>
      </c>
      <c r="F19" s="1" t="s">
        <v>44</v>
      </c>
      <c r="G19" s="12" t="s">
        <v>45</v>
      </c>
    </row>
    <row r="20" spans="1:9" ht="15" x14ac:dyDescent="0.25">
      <c r="A20" s="7">
        <v>19</v>
      </c>
      <c r="B20" s="7" t="s">
        <v>339</v>
      </c>
      <c r="C20" s="1" t="s">
        <v>7</v>
      </c>
      <c r="D20" s="1" t="s">
        <v>8</v>
      </c>
      <c r="E20" s="1" t="s">
        <v>367</v>
      </c>
      <c r="F20" s="1" t="s">
        <v>46</v>
      </c>
      <c r="G20" s="12" t="s">
        <v>47</v>
      </c>
    </row>
    <row r="21" spans="1:9" ht="15" x14ac:dyDescent="0.25">
      <c r="A21" s="7">
        <v>20</v>
      </c>
      <c r="B21" s="7" t="s">
        <v>339</v>
      </c>
      <c r="C21" s="1" t="s">
        <v>7</v>
      </c>
      <c r="D21" s="1" t="s">
        <v>8</v>
      </c>
      <c r="E21" s="1" t="s">
        <v>367</v>
      </c>
      <c r="F21" s="1" t="s">
        <v>48</v>
      </c>
      <c r="G21" s="12" t="s">
        <v>49</v>
      </c>
    </row>
    <row r="22" spans="1:9" ht="15" x14ac:dyDescent="0.25">
      <c r="A22" s="7">
        <v>21</v>
      </c>
      <c r="B22" s="7" t="s">
        <v>339</v>
      </c>
      <c r="C22" s="1" t="s">
        <v>7</v>
      </c>
      <c r="D22" s="1" t="s">
        <v>8</v>
      </c>
      <c r="E22" s="1" t="s">
        <v>367</v>
      </c>
      <c r="F22" s="1" t="s">
        <v>50</v>
      </c>
      <c r="G22" s="12" t="s">
        <v>51</v>
      </c>
    </row>
    <row r="23" spans="1:9" ht="15" x14ac:dyDescent="0.25">
      <c r="A23" s="7">
        <v>22</v>
      </c>
      <c r="B23" s="7" t="s">
        <v>339</v>
      </c>
      <c r="C23" s="1" t="s">
        <v>7</v>
      </c>
      <c r="D23" s="1" t="s">
        <v>8</v>
      </c>
      <c r="E23" s="1" t="s">
        <v>367</v>
      </c>
      <c r="F23" s="1" t="s">
        <v>52</v>
      </c>
      <c r="G23" s="12" t="s">
        <v>53</v>
      </c>
    </row>
    <row r="24" spans="1:9" ht="15" x14ac:dyDescent="0.25">
      <c r="A24" s="7">
        <v>23</v>
      </c>
      <c r="B24" s="7" t="s">
        <v>339</v>
      </c>
      <c r="C24" s="1" t="s">
        <v>7</v>
      </c>
      <c r="D24" s="1" t="s">
        <v>8</v>
      </c>
      <c r="E24" s="1" t="s">
        <v>367</v>
      </c>
      <c r="F24" s="1" t="s">
        <v>54</v>
      </c>
      <c r="G24" s="12" t="s">
        <v>55</v>
      </c>
    </row>
    <row r="25" spans="1:9" ht="15" x14ac:dyDescent="0.25">
      <c r="A25" s="7">
        <v>24</v>
      </c>
      <c r="B25" s="7" t="s">
        <v>339</v>
      </c>
      <c r="C25" s="1" t="s">
        <v>7</v>
      </c>
      <c r="D25" s="1" t="s">
        <v>8</v>
      </c>
      <c r="E25" s="1" t="s">
        <v>367</v>
      </c>
      <c r="F25" s="1" t="s">
        <v>56</v>
      </c>
      <c r="G25" s="12" t="s">
        <v>57</v>
      </c>
    </row>
    <row r="26" spans="1:9" ht="15" x14ac:dyDescent="0.25">
      <c r="A26" s="7">
        <v>25</v>
      </c>
      <c r="B26" s="7" t="s">
        <v>339</v>
      </c>
      <c r="C26" s="1" t="s">
        <v>7</v>
      </c>
      <c r="D26" s="1" t="s">
        <v>8</v>
      </c>
      <c r="E26" s="1" t="s">
        <v>367</v>
      </c>
      <c r="F26" s="1" t="s">
        <v>58</v>
      </c>
      <c r="G26" s="12" t="s">
        <v>59</v>
      </c>
    </row>
    <row r="27" spans="1:9" ht="15" x14ac:dyDescent="0.25">
      <c r="A27" s="7">
        <v>26</v>
      </c>
      <c r="B27" s="7" t="s">
        <v>339</v>
      </c>
      <c r="C27" s="1" t="s">
        <v>7</v>
      </c>
      <c r="D27" s="1" t="s">
        <v>8</v>
      </c>
      <c r="E27" s="1" t="s">
        <v>367</v>
      </c>
      <c r="F27" s="1" t="s">
        <v>60</v>
      </c>
      <c r="G27" s="12" t="s">
        <v>61</v>
      </c>
    </row>
    <row r="28" spans="1:9" ht="15" x14ac:dyDescent="0.25">
      <c r="A28" s="7">
        <v>27</v>
      </c>
      <c r="B28" s="7" t="s">
        <v>339</v>
      </c>
      <c r="C28" s="1" t="s">
        <v>7</v>
      </c>
      <c r="D28" s="1" t="s">
        <v>8</v>
      </c>
      <c r="E28" s="1" t="s">
        <v>367</v>
      </c>
      <c r="F28" s="1" t="s">
        <v>62</v>
      </c>
      <c r="G28" s="12" t="s">
        <v>63</v>
      </c>
    </row>
    <row r="29" spans="1:9" ht="15" x14ac:dyDescent="0.25">
      <c r="A29" s="7">
        <v>28</v>
      </c>
      <c r="B29" s="7" t="s">
        <v>339</v>
      </c>
      <c r="C29" s="1" t="s">
        <v>7</v>
      </c>
      <c r="D29" s="1" t="s">
        <v>8</v>
      </c>
      <c r="E29" s="1" t="s">
        <v>367</v>
      </c>
      <c r="F29" s="1" t="s">
        <v>64</v>
      </c>
      <c r="G29" s="12" t="s">
        <v>65</v>
      </c>
    </row>
    <row r="30" spans="1:9" ht="15" x14ac:dyDescent="0.25">
      <c r="A30" s="7">
        <v>29</v>
      </c>
      <c r="B30" s="7" t="s">
        <v>339</v>
      </c>
      <c r="C30" s="1" t="s">
        <v>7</v>
      </c>
      <c r="D30" s="1" t="s">
        <v>8</v>
      </c>
      <c r="E30" s="1" t="s">
        <v>367</v>
      </c>
      <c r="F30" s="1" t="s">
        <v>66</v>
      </c>
      <c r="G30" s="12" t="s">
        <v>67</v>
      </c>
      <c r="I30" s="15">
        <v>1224</v>
      </c>
    </row>
    <row r="31" spans="1:9" ht="15" x14ac:dyDescent="0.25">
      <c r="A31" s="7">
        <v>30</v>
      </c>
      <c r="B31" s="7" t="s">
        <v>339</v>
      </c>
      <c r="C31" s="1" t="s">
        <v>7</v>
      </c>
      <c r="D31" s="1" t="s">
        <v>8</v>
      </c>
      <c r="E31" s="1" t="s">
        <v>367</v>
      </c>
      <c r="F31" s="1" t="s">
        <v>68</v>
      </c>
      <c r="G31" s="12" t="s">
        <v>69</v>
      </c>
    </row>
    <row r="32" spans="1:9" ht="15" x14ac:dyDescent="0.25">
      <c r="A32" s="7">
        <v>31</v>
      </c>
      <c r="B32" s="7" t="s">
        <v>339</v>
      </c>
      <c r="C32" s="1" t="s">
        <v>7</v>
      </c>
      <c r="D32" s="1" t="s">
        <v>8</v>
      </c>
      <c r="E32" s="1" t="s">
        <v>367</v>
      </c>
      <c r="F32" s="1" t="s">
        <v>70</v>
      </c>
      <c r="G32" s="12" t="s">
        <v>71</v>
      </c>
    </row>
    <row r="33" spans="1:10" ht="15" x14ac:dyDescent="0.25">
      <c r="A33" s="7">
        <v>32</v>
      </c>
      <c r="B33" s="7" t="s">
        <v>339</v>
      </c>
      <c r="C33" s="1" t="s">
        <v>7</v>
      </c>
      <c r="D33" s="1" t="s">
        <v>8</v>
      </c>
      <c r="E33" s="1" t="s">
        <v>367</v>
      </c>
      <c r="F33" s="1" t="s">
        <v>72</v>
      </c>
      <c r="G33" s="12" t="s">
        <v>73</v>
      </c>
    </row>
    <row r="34" spans="1:10" ht="15" x14ac:dyDescent="0.25">
      <c r="A34" s="7">
        <v>33</v>
      </c>
      <c r="B34" s="7" t="s">
        <v>339</v>
      </c>
      <c r="C34" s="1" t="s">
        <v>7</v>
      </c>
      <c r="D34" s="1" t="s">
        <v>8</v>
      </c>
      <c r="E34" s="1" t="s">
        <v>367</v>
      </c>
      <c r="F34" s="1" t="s">
        <v>74</v>
      </c>
      <c r="G34" s="12" t="s">
        <v>75</v>
      </c>
    </row>
    <row r="35" spans="1:10" x14ac:dyDescent="0.3">
      <c r="A35" s="7">
        <v>34</v>
      </c>
      <c r="B35" s="7" t="s">
        <v>339</v>
      </c>
      <c r="C35" s="1" t="s">
        <v>7</v>
      </c>
      <c r="D35" s="1" t="s">
        <v>8</v>
      </c>
      <c r="E35" s="1" t="s">
        <v>367</v>
      </c>
      <c r="F35" s="1" t="s">
        <v>76</v>
      </c>
      <c r="G35" s="12" t="s">
        <v>77</v>
      </c>
    </row>
    <row r="36" spans="1:10" x14ac:dyDescent="0.3">
      <c r="A36" s="7">
        <v>35</v>
      </c>
      <c r="B36" s="7" t="s">
        <v>339</v>
      </c>
      <c r="C36" s="1" t="s">
        <v>7</v>
      </c>
      <c r="D36" s="1" t="s">
        <v>8</v>
      </c>
      <c r="E36" s="1" t="s">
        <v>367</v>
      </c>
      <c r="F36" s="1" t="s">
        <v>78</v>
      </c>
      <c r="G36" s="12" t="s">
        <v>79</v>
      </c>
    </row>
    <row r="37" spans="1:10" x14ac:dyDescent="0.3">
      <c r="A37" s="7">
        <v>36</v>
      </c>
      <c r="B37" s="7" t="s">
        <v>339</v>
      </c>
      <c r="C37" s="1" t="s">
        <v>7</v>
      </c>
      <c r="D37" s="1" t="s">
        <v>8</v>
      </c>
      <c r="E37" s="1" t="s">
        <v>367</v>
      </c>
      <c r="F37" s="1" t="s">
        <v>80</v>
      </c>
      <c r="G37" s="12" t="s">
        <v>81</v>
      </c>
    </row>
    <row r="38" spans="1:10" x14ac:dyDescent="0.3">
      <c r="A38" s="7">
        <v>37</v>
      </c>
      <c r="B38" s="7" t="s">
        <v>339</v>
      </c>
      <c r="C38" s="1" t="s">
        <v>7</v>
      </c>
      <c r="D38" s="1" t="s">
        <v>8</v>
      </c>
      <c r="E38" s="1" t="s">
        <v>367</v>
      </c>
      <c r="F38" s="1" t="s">
        <v>82</v>
      </c>
      <c r="G38" s="12" t="s">
        <v>83</v>
      </c>
    </row>
    <row r="39" spans="1:10" x14ac:dyDescent="0.3">
      <c r="A39" s="7">
        <v>38</v>
      </c>
      <c r="B39" s="7" t="s">
        <v>339</v>
      </c>
      <c r="C39" s="1" t="s">
        <v>7</v>
      </c>
      <c r="D39" s="1" t="s">
        <v>8</v>
      </c>
      <c r="E39" s="1" t="s">
        <v>367</v>
      </c>
      <c r="F39" s="1" t="s">
        <v>84</v>
      </c>
      <c r="G39" s="12" t="s">
        <v>85</v>
      </c>
      <c r="I39" s="15">
        <v>4784</v>
      </c>
    </row>
    <row r="40" spans="1:10" x14ac:dyDescent="0.3">
      <c r="A40" s="7">
        <v>39</v>
      </c>
      <c r="B40" s="7" t="s">
        <v>339</v>
      </c>
      <c r="C40" s="1" t="s">
        <v>7</v>
      </c>
      <c r="D40" s="1" t="s">
        <v>8</v>
      </c>
      <c r="E40" s="1" t="s">
        <v>367</v>
      </c>
      <c r="F40" s="1" t="s">
        <v>86</v>
      </c>
      <c r="G40" s="12" t="s">
        <v>87</v>
      </c>
    </row>
    <row r="41" spans="1:10" x14ac:dyDescent="0.3">
      <c r="A41" s="7">
        <v>40</v>
      </c>
      <c r="B41" s="7" t="s">
        <v>339</v>
      </c>
      <c r="C41" s="1" t="s">
        <v>7</v>
      </c>
      <c r="D41" s="1" t="s">
        <v>8</v>
      </c>
      <c r="E41" s="1" t="s">
        <v>367</v>
      </c>
      <c r="F41" s="1" t="s">
        <v>88</v>
      </c>
      <c r="G41" s="12" t="s">
        <v>89</v>
      </c>
    </row>
    <row r="42" spans="1:10" x14ac:dyDescent="0.3">
      <c r="A42" s="7">
        <v>41</v>
      </c>
      <c r="B42" s="7" t="s">
        <v>339</v>
      </c>
      <c r="C42" s="1" t="s">
        <v>7</v>
      </c>
      <c r="D42" s="1" t="s">
        <v>8</v>
      </c>
      <c r="E42" s="1" t="s">
        <v>367</v>
      </c>
      <c r="F42" s="1" t="s">
        <v>90</v>
      </c>
      <c r="G42" s="12" t="s">
        <v>91</v>
      </c>
    </row>
    <row r="43" spans="1:10" x14ac:dyDescent="0.3">
      <c r="A43" s="7">
        <v>42</v>
      </c>
      <c r="B43" s="7" t="s">
        <v>339</v>
      </c>
      <c r="C43" s="1" t="s">
        <v>7</v>
      </c>
      <c r="D43" s="1" t="s">
        <v>8</v>
      </c>
      <c r="E43" s="1" t="s">
        <v>367</v>
      </c>
      <c r="F43" s="1" t="s">
        <v>92</v>
      </c>
      <c r="G43" s="12" t="s">
        <v>93</v>
      </c>
    </row>
    <row r="44" spans="1:10" x14ac:dyDescent="0.3">
      <c r="A44" s="7">
        <v>43</v>
      </c>
      <c r="B44" s="7" t="s">
        <v>339</v>
      </c>
      <c r="C44" s="1" t="s">
        <v>7</v>
      </c>
      <c r="D44" s="1" t="s">
        <v>15</v>
      </c>
      <c r="E44" s="1" t="s">
        <v>367</v>
      </c>
      <c r="F44" s="1" t="s">
        <v>94</v>
      </c>
      <c r="G44" s="12" t="s">
        <v>95</v>
      </c>
      <c r="I44" s="15">
        <v>69785</v>
      </c>
    </row>
    <row r="45" spans="1:10" x14ac:dyDescent="0.3">
      <c r="A45" s="7">
        <v>44</v>
      </c>
      <c r="B45" s="7" t="s">
        <v>339</v>
      </c>
      <c r="C45" s="1" t="s">
        <v>7</v>
      </c>
      <c r="D45" s="1" t="s">
        <v>8</v>
      </c>
      <c r="E45" s="1" t="s">
        <v>367</v>
      </c>
      <c r="F45" s="1" t="s">
        <v>96</v>
      </c>
      <c r="G45" s="12" t="s">
        <v>97</v>
      </c>
      <c r="I45" s="15">
        <v>87000</v>
      </c>
      <c r="J45" s="33"/>
    </row>
    <row r="46" spans="1:10" x14ac:dyDescent="0.3">
      <c r="A46" s="7">
        <v>45</v>
      </c>
      <c r="B46" s="7" t="s">
        <v>339</v>
      </c>
      <c r="C46" s="1" t="s">
        <v>7</v>
      </c>
      <c r="D46" s="1" t="s">
        <v>8</v>
      </c>
      <c r="E46" s="1" t="s">
        <v>367</v>
      </c>
      <c r="F46" s="1" t="s">
        <v>98</v>
      </c>
      <c r="G46" s="12" t="s">
        <v>99</v>
      </c>
    </row>
    <row r="47" spans="1:10" x14ac:dyDescent="0.3">
      <c r="A47" s="7">
        <v>46</v>
      </c>
      <c r="B47" s="7" t="s">
        <v>339</v>
      </c>
      <c r="C47" s="1" t="s">
        <v>7</v>
      </c>
      <c r="D47" s="1" t="s">
        <v>8</v>
      </c>
      <c r="E47" s="1" t="s">
        <v>367</v>
      </c>
      <c r="F47" s="1" t="s">
        <v>100</v>
      </c>
      <c r="G47" s="12" t="s">
        <v>101</v>
      </c>
    </row>
    <row r="48" spans="1:10" x14ac:dyDescent="0.3">
      <c r="A48" s="7">
        <v>47</v>
      </c>
      <c r="B48" s="7" t="s">
        <v>339</v>
      </c>
      <c r="C48" s="1" t="s">
        <v>7</v>
      </c>
      <c r="D48" s="1" t="s">
        <v>8</v>
      </c>
      <c r="E48" s="1" t="s">
        <v>367</v>
      </c>
      <c r="F48" s="1" t="s">
        <v>102</v>
      </c>
      <c r="G48" s="12" t="s">
        <v>103</v>
      </c>
    </row>
    <row r="49" spans="1:10" x14ac:dyDescent="0.3">
      <c r="A49" s="7">
        <v>48</v>
      </c>
      <c r="B49" s="7" t="s">
        <v>339</v>
      </c>
      <c r="C49" s="1" t="s">
        <v>7</v>
      </c>
      <c r="D49" s="1" t="s">
        <v>8</v>
      </c>
      <c r="E49" s="1" t="s">
        <v>367</v>
      </c>
      <c r="F49" s="1" t="s">
        <v>104</v>
      </c>
      <c r="G49" s="12" t="s">
        <v>105</v>
      </c>
    </row>
    <row r="50" spans="1:10" x14ac:dyDescent="0.3">
      <c r="A50" s="7">
        <v>49</v>
      </c>
      <c r="B50" s="7" t="s">
        <v>339</v>
      </c>
      <c r="C50" s="1" t="s">
        <v>7</v>
      </c>
      <c r="D50" s="1" t="s">
        <v>8</v>
      </c>
      <c r="E50" s="1" t="s">
        <v>367</v>
      </c>
      <c r="F50" s="1" t="s">
        <v>106</v>
      </c>
      <c r="G50" s="12" t="s">
        <v>107</v>
      </c>
    </row>
    <row r="51" spans="1:10" x14ac:dyDescent="0.3">
      <c r="A51" s="7">
        <v>50</v>
      </c>
      <c r="B51" s="7" t="s">
        <v>339</v>
      </c>
      <c r="C51" s="1" t="s">
        <v>7</v>
      </c>
      <c r="D51" s="1" t="s">
        <v>8</v>
      </c>
      <c r="E51" s="1" t="s">
        <v>367</v>
      </c>
      <c r="F51" s="1" t="s">
        <v>108</v>
      </c>
      <c r="G51" s="12" t="s">
        <v>109</v>
      </c>
    </row>
    <row r="52" spans="1:10" x14ac:dyDescent="0.3">
      <c r="A52" s="7">
        <v>51</v>
      </c>
      <c r="B52" s="7" t="s">
        <v>339</v>
      </c>
      <c r="C52" s="1" t="s">
        <v>7</v>
      </c>
      <c r="D52" s="1" t="s">
        <v>8</v>
      </c>
      <c r="E52" s="1" t="s">
        <v>367</v>
      </c>
      <c r="F52" s="1" t="s">
        <v>110</v>
      </c>
      <c r="G52" s="12" t="s">
        <v>111</v>
      </c>
    </row>
    <row r="53" spans="1:10" x14ac:dyDescent="0.3">
      <c r="A53" s="7">
        <v>52</v>
      </c>
      <c r="B53" s="7" t="s">
        <v>339</v>
      </c>
      <c r="C53" s="1" t="s">
        <v>7</v>
      </c>
      <c r="D53" s="1" t="s">
        <v>8</v>
      </c>
      <c r="E53" s="1" t="s">
        <v>367</v>
      </c>
      <c r="F53" s="1" t="s">
        <v>112</v>
      </c>
      <c r="G53" s="12" t="s">
        <v>113</v>
      </c>
    </row>
    <row r="54" spans="1:10" x14ac:dyDescent="0.3">
      <c r="A54" s="7">
        <v>53</v>
      </c>
      <c r="B54" s="7" t="s">
        <v>339</v>
      </c>
      <c r="C54" s="1" t="s">
        <v>7</v>
      </c>
      <c r="D54" s="1" t="s">
        <v>15</v>
      </c>
      <c r="E54" s="1" t="s">
        <v>367</v>
      </c>
      <c r="F54" s="1" t="s">
        <v>114</v>
      </c>
      <c r="G54" s="12" t="s">
        <v>115</v>
      </c>
      <c r="I54" s="15">
        <v>160697</v>
      </c>
    </row>
    <row r="55" spans="1:10" x14ac:dyDescent="0.3">
      <c r="A55" s="7">
        <v>54</v>
      </c>
      <c r="B55" s="7" t="s">
        <v>339</v>
      </c>
      <c r="C55" s="1" t="s">
        <v>116</v>
      </c>
      <c r="D55" s="1" t="s">
        <v>8</v>
      </c>
      <c r="E55" s="1" t="s">
        <v>364</v>
      </c>
      <c r="F55" s="1" t="s">
        <v>117</v>
      </c>
      <c r="G55" s="12" t="s">
        <v>118</v>
      </c>
      <c r="H55" s="14">
        <v>0.45</v>
      </c>
      <c r="I55" s="15">
        <v>21515</v>
      </c>
      <c r="J55" s="33">
        <f>I55/H55</f>
        <v>47811.111111111109</v>
      </c>
    </row>
    <row r="56" spans="1:10" x14ac:dyDescent="0.3">
      <c r="A56" s="7">
        <v>55</v>
      </c>
      <c r="B56" s="7" t="s">
        <v>339</v>
      </c>
      <c r="C56" s="1" t="s">
        <v>116</v>
      </c>
      <c r="D56" s="1" t="s">
        <v>8</v>
      </c>
      <c r="E56" s="1" t="s">
        <v>364</v>
      </c>
      <c r="F56" s="1" t="s">
        <v>119</v>
      </c>
      <c r="G56" s="12" t="s">
        <v>120</v>
      </c>
      <c r="H56" s="14">
        <v>0.02</v>
      </c>
      <c r="I56" s="15">
        <v>1281</v>
      </c>
      <c r="J56" s="33">
        <f t="shared" ref="J56:J93" si="0">I56/H56</f>
        <v>64050</v>
      </c>
    </row>
    <row r="57" spans="1:10" x14ac:dyDescent="0.3">
      <c r="A57" s="7">
        <v>56</v>
      </c>
      <c r="B57" s="7" t="s">
        <v>339</v>
      </c>
      <c r="C57" s="1" t="s">
        <v>116</v>
      </c>
      <c r="D57" s="1" t="s">
        <v>8</v>
      </c>
      <c r="E57" s="1" t="s">
        <v>364</v>
      </c>
      <c r="F57" s="1" t="s">
        <v>121</v>
      </c>
      <c r="G57" s="12" t="s">
        <v>122</v>
      </c>
      <c r="J57" s="33" t="e">
        <f t="shared" si="0"/>
        <v>#DIV/0!</v>
      </c>
    </row>
    <row r="58" spans="1:10" x14ac:dyDescent="0.3">
      <c r="A58" s="7">
        <v>57</v>
      </c>
      <c r="B58" s="7" t="s">
        <v>339</v>
      </c>
      <c r="C58" s="1" t="s">
        <v>116</v>
      </c>
      <c r="D58" s="1" t="s">
        <v>8</v>
      </c>
      <c r="E58" s="1" t="s">
        <v>364</v>
      </c>
      <c r="F58" s="1" t="s">
        <v>123</v>
      </c>
      <c r="G58" s="12" t="s">
        <v>124</v>
      </c>
      <c r="J58" s="33" t="e">
        <f t="shared" si="0"/>
        <v>#DIV/0!</v>
      </c>
    </row>
    <row r="59" spans="1:10" x14ac:dyDescent="0.3">
      <c r="A59" s="7">
        <v>58</v>
      </c>
      <c r="B59" s="7" t="s">
        <v>339</v>
      </c>
      <c r="C59" s="1" t="s">
        <v>116</v>
      </c>
      <c r="D59" s="1" t="s">
        <v>8</v>
      </c>
      <c r="E59" s="1" t="s">
        <v>366</v>
      </c>
      <c r="F59" s="1" t="s">
        <v>125</v>
      </c>
      <c r="G59" s="12" t="s">
        <v>126</v>
      </c>
      <c r="J59" s="33" t="e">
        <f t="shared" si="0"/>
        <v>#DIV/0!</v>
      </c>
    </row>
    <row r="60" spans="1:10" x14ac:dyDescent="0.3">
      <c r="A60" s="7">
        <v>59</v>
      </c>
      <c r="B60" s="7" t="s">
        <v>339</v>
      </c>
      <c r="C60" s="1" t="s">
        <v>116</v>
      </c>
      <c r="D60" s="1" t="s">
        <v>8</v>
      </c>
      <c r="E60" s="1" t="s">
        <v>366</v>
      </c>
      <c r="F60" s="1" t="s">
        <v>127</v>
      </c>
      <c r="G60" s="12" t="s">
        <v>128</v>
      </c>
      <c r="J60" s="33" t="e">
        <f t="shared" si="0"/>
        <v>#DIV/0!</v>
      </c>
    </row>
    <row r="61" spans="1:10" x14ac:dyDescent="0.3">
      <c r="A61" s="7">
        <v>60</v>
      </c>
      <c r="B61" s="7" t="s">
        <v>339</v>
      </c>
      <c r="C61" s="1" t="s">
        <v>116</v>
      </c>
      <c r="D61" s="1" t="s">
        <v>8</v>
      </c>
      <c r="E61" s="1" t="s">
        <v>366</v>
      </c>
      <c r="F61" s="1" t="s">
        <v>129</v>
      </c>
      <c r="G61" s="12" t="s">
        <v>130</v>
      </c>
      <c r="J61" s="33" t="e">
        <f t="shared" si="0"/>
        <v>#DIV/0!</v>
      </c>
    </row>
    <row r="62" spans="1:10" x14ac:dyDescent="0.3">
      <c r="A62" s="7">
        <v>61</v>
      </c>
      <c r="B62" s="7" t="s">
        <v>339</v>
      </c>
      <c r="C62" s="1" t="s">
        <v>116</v>
      </c>
      <c r="D62" s="1" t="s">
        <v>8</v>
      </c>
      <c r="E62" s="1" t="s">
        <v>366</v>
      </c>
      <c r="F62" s="1" t="s">
        <v>131</v>
      </c>
      <c r="G62" s="12" t="s">
        <v>132</v>
      </c>
      <c r="J62" s="33" t="e">
        <f t="shared" si="0"/>
        <v>#DIV/0!</v>
      </c>
    </row>
    <row r="63" spans="1:10" x14ac:dyDescent="0.3">
      <c r="A63" s="7">
        <v>62</v>
      </c>
      <c r="B63" s="7" t="s">
        <v>339</v>
      </c>
      <c r="C63" s="1" t="s">
        <v>116</v>
      </c>
      <c r="D63" s="1" t="s">
        <v>8</v>
      </c>
      <c r="E63" s="1" t="s">
        <v>366</v>
      </c>
      <c r="F63" s="1" t="s">
        <v>133</v>
      </c>
      <c r="G63" s="12" t="s">
        <v>134</v>
      </c>
      <c r="J63" s="33" t="e">
        <f t="shared" si="0"/>
        <v>#DIV/0!</v>
      </c>
    </row>
    <row r="64" spans="1:10" x14ac:dyDescent="0.3">
      <c r="A64" s="7">
        <v>63</v>
      </c>
      <c r="B64" s="7" t="s">
        <v>339</v>
      </c>
      <c r="C64" s="1" t="s">
        <v>116</v>
      </c>
      <c r="D64" s="1" t="s">
        <v>8</v>
      </c>
      <c r="E64" s="1" t="s">
        <v>366</v>
      </c>
      <c r="F64" s="1" t="s">
        <v>135</v>
      </c>
      <c r="G64" s="12" t="s">
        <v>136</v>
      </c>
      <c r="J64" s="33" t="e">
        <f t="shared" si="0"/>
        <v>#DIV/0!</v>
      </c>
    </row>
    <row r="65" spans="1:10" x14ac:dyDescent="0.3">
      <c r="A65" s="7">
        <v>64</v>
      </c>
      <c r="B65" s="7" t="s">
        <v>339</v>
      </c>
      <c r="C65" s="1" t="s">
        <v>116</v>
      </c>
      <c r="D65" s="1" t="s">
        <v>8</v>
      </c>
      <c r="E65" s="1" t="s">
        <v>366</v>
      </c>
      <c r="F65" s="1" t="s">
        <v>137</v>
      </c>
      <c r="G65" s="12" t="s">
        <v>138</v>
      </c>
      <c r="J65" s="33" t="e">
        <f t="shared" si="0"/>
        <v>#DIV/0!</v>
      </c>
    </row>
    <row r="66" spans="1:10" x14ac:dyDescent="0.3">
      <c r="A66" s="7">
        <v>65</v>
      </c>
      <c r="B66" s="7" t="s">
        <v>339</v>
      </c>
      <c r="C66" s="1" t="s">
        <v>116</v>
      </c>
      <c r="D66" s="1" t="s">
        <v>8</v>
      </c>
      <c r="E66" s="1" t="s">
        <v>366</v>
      </c>
      <c r="F66" s="1" t="s">
        <v>139</v>
      </c>
      <c r="G66" s="12" t="s">
        <v>140</v>
      </c>
      <c r="J66" s="33" t="e">
        <f t="shared" si="0"/>
        <v>#DIV/0!</v>
      </c>
    </row>
    <row r="67" spans="1:10" x14ac:dyDescent="0.3">
      <c r="A67" s="7">
        <v>66</v>
      </c>
      <c r="B67" s="7" t="s">
        <v>339</v>
      </c>
      <c r="C67" s="1" t="s">
        <v>116</v>
      </c>
      <c r="D67" s="1" t="s">
        <v>8</v>
      </c>
      <c r="E67" s="1" t="s">
        <v>366</v>
      </c>
      <c r="F67" s="1" t="s">
        <v>141</v>
      </c>
      <c r="G67" s="12" t="s">
        <v>142</v>
      </c>
      <c r="J67" s="33" t="e">
        <f t="shared" si="0"/>
        <v>#DIV/0!</v>
      </c>
    </row>
    <row r="68" spans="1:10" x14ac:dyDescent="0.3">
      <c r="A68" s="7">
        <v>67</v>
      </c>
      <c r="B68" s="7" t="s">
        <v>339</v>
      </c>
      <c r="C68" s="1" t="s">
        <v>116</v>
      </c>
      <c r="D68" s="1" t="s">
        <v>8</v>
      </c>
      <c r="E68" s="1" t="s">
        <v>366</v>
      </c>
      <c r="F68" s="1" t="s">
        <v>143</v>
      </c>
      <c r="G68" s="12" t="s">
        <v>144</v>
      </c>
      <c r="J68" s="33" t="e">
        <f t="shared" si="0"/>
        <v>#DIV/0!</v>
      </c>
    </row>
    <row r="69" spans="1:10" x14ac:dyDescent="0.3">
      <c r="A69" s="7">
        <v>68</v>
      </c>
      <c r="B69" s="7" t="s">
        <v>339</v>
      </c>
      <c r="C69" s="1" t="s">
        <v>116</v>
      </c>
      <c r="D69" s="1" t="s">
        <v>8</v>
      </c>
      <c r="E69" s="1" t="s">
        <v>366</v>
      </c>
      <c r="F69" s="1" t="s">
        <v>145</v>
      </c>
      <c r="G69" s="12" t="s">
        <v>146</v>
      </c>
      <c r="J69" s="33" t="e">
        <f t="shared" si="0"/>
        <v>#DIV/0!</v>
      </c>
    </row>
    <row r="70" spans="1:10" x14ac:dyDescent="0.3">
      <c r="A70" s="7">
        <v>69</v>
      </c>
      <c r="B70" s="7" t="s">
        <v>339</v>
      </c>
      <c r="C70" s="1" t="s">
        <v>116</v>
      </c>
      <c r="D70" s="1" t="s">
        <v>8</v>
      </c>
      <c r="E70" s="1" t="s">
        <v>366</v>
      </c>
      <c r="F70" s="1" t="s">
        <v>147</v>
      </c>
      <c r="G70" s="12" t="s">
        <v>148</v>
      </c>
      <c r="J70" s="33" t="e">
        <f t="shared" si="0"/>
        <v>#DIV/0!</v>
      </c>
    </row>
    <row r="71" spans="1:10" x14ac:dyDescent="0.3">
      <c r="A71" s="7">
        <v>70</v>
      </c>
      <c r="B71" s="7" t="s">
        <v>339</v>
      </c>
      <c r="C71" s="1" t="s">
        <v>116</v>
      </c>
      <c r="D71" s="1" t="s">
        <v>8</v>
      </c>
      <c r="E71" s="1" t="s">
        <v>366</v>
      </c>
      <c r="F71" s="1" t="s">
        <v>149</v>
      </c>
      <c r="G71" s="12" t="s">
        <v>150</v>
      </c>
      <c r="J71" s="33" t="e">
        <f t="shared" si="0"/>
        <v>#DIV/0!</v>
      </c>
    </row>
    <row r="72" spans="1:10" x14ac:dyDescent="0.3">
      <c r="A72" s="7">
        <v>71</v>
      </c>
      <c r="B72" s="7" t="s">
        <v>339</v>
      </c>
      <c r="C72" s="1" t="s">
        <v>116</v>
      </c>
      <c r="D72" s="1" t="s">
        <v>8</v>
      </c>
      <c r="E72" s="1" t="s">
        <v>366</v>
      </c>
      <c r="F72" s="1" t="s">
        <v>151</v>
      </c>
      <c r="G72" s="12" t="s">
        <v>152</v>
      </c>
      <c r="J72" s="33" t="e">
        <f t="shared" si="0"/>
        <v>#DIV/0!</v>
      </c>
    </row>
    <row r="73" spans="1:10" x14ac:dyDescent="0.3">
      <c r="A73" s="7">
        <v>72</v>
      </c>
      <c r="B73" s="7" t="s">
        <v>339</v>
      </c>
      <c r="C73" s="1" t="s">
        <v>116</v>
      </c>
      <c r="D73" s="1" t="s">
        <v>8</v>
      </c>
      <c r="E73" s="1" t="s">
        <v>366</v>
      </c>
      <c r="F73" s="1" t="s">
        <v>153</v>
      </c>
      <c r="G73" s="12" t="s">
        <v>154</v>
      </c>
      <c r="J73" s="33" t="e">
        <f t="shared" si="0"/>
        <v>#DIV/0!</v>
      </c>
    </row>
    <row r="74" spans="1:10" x14ac:dyDescent="0.3">
      <c r="A74" s="7">
        <v>73</v>
      </c>
      <c r="B74" s="7" t="s">
        <v>339</v>
      </c>
      <c r="C74" s="1" t="s">
        <v>116</v>
      </c>
      <c r="D74" s="1" t="s">
        <v>8</v>
      </c>
      <c r="E74" s="1" t="s">
        <v>366</v>
      </c>
      <c r="F74" s="1" t="s">
        <v>155</v>
      </c>
      <c r="G74" s="12" t="s">
        <v>156</v>
      </c>
      <c r="J74" s="33" t="e">
        <f t="shared" si="0"/>
        <v>#DIV/0!</v>
      </c>
    </row>
    <row r="75" spans="1:10" x14ac:dyDescent="0.3">
      <c r="A75" s="7">
        <v>74</v>
      </c>
      <c r="B75" s="7" t="s">
        <v>339</v>
      </c>
      <c r="C75" s="1" t="s">
        <v>116</v>
      </c>
      <c r="D75" s="1" t="s">
        <v>8</v>
      </c>
      <c r="E75" s="1" t="s">
        <v>366</v>
      </c>
      <c r="F75" s="1" t="s">
        <v>157</v>
      </c>
      <c r="G75" s="12" t="s">
        <v>158</v>
      </c>
      <c r="J75" s="33" t="e">
        <f t="shared" si="0"/>
        <v>#DIV/0!</v>
      </c>
    </row>
    <row r="76" spans="1:10" x14ac:dyDescent="0.3">
      <c r="A76" s="7">
        <v>75</v>
      </c>
      <c r="B76" s="7" t="s">
        <v>339</v>
      </c>
      <c r="C76" s="1" t="s">
        <v>116</v>
      </c>
      <c r="D76" s="1" t="s">
        <v>8</v>
      </c>
      <c r="E76" s="1" t="s">
        <v>366</v>
      </c>
      <c r="F76" s="1" t="s">
        <v>159</v>
      </c>
      <c r="G76" s="12" t="s">
        <v>160</v>
      </c>
      <c r="J76" s="33" t="e">
        <f t="shared" si="0"/>
        <v>#DIV/0!</v>
      </c>
    </row>
    <row r="77" spans="1:10" x14ac:dyDescent="0.3">
      <c r="A77" s="7">
        <v>76</v>
      </c>
      <c r="B77" s="7" t="s">
        <v>339</v>
      </c>
      <c r="C77" s="1" t="s">
        <v>116</v>
      </c>
      <c r="D77" s="1" t="s">
        <v>8</v>
      </c>
      <c r="E77" s="1" t="s">
        <v>366</v>
      </c>
      <c r="F77" s="1" t="s">
        <v>161</v>
      </c>
      <c r="G77" s="12" t="s">
        <v>162</v>
      </c>
      <c r="J77" s="33" t="e">
        <f t="shared" si="0"/>
        <v>#DIV/0!</v>
      </c>
    </row>
    <row r="78" spans="1:10" x14ac:dyDescent="0.3">
      <c r="A78" s="7">
        <v>77</v>
      </c>
      <c r="B78" s="7" t="s">
        <v>339</v>
      </c>
      <c r="C78" s="1" t="s">
        <v>116</v>
      </c>
      <c r="D78" s="1" t="s">
        <v>8</v>
      </c>
      <c r="E78" s="1" t="s">
        <v>366</v>
      </c>
      <c r="F78" s="1" t="s">
        <v>163</v>
      </c>
      <c r="G78" s="12" t="s">
        <v>164</v>
      </c>
      <c r="J78" s="33" t="e">
        <f t="shared" si="0"/>
        <v>#DIV/0!</v>
      </c>
    </row>
    <row r="79" spans="1:10" x14ac:dyDescent="0.3">
      <c r="A79" s="7">
        <v>78</v>
      </c>
      <c r="B79" s="7" t="s">
        <v>339</v>
      </c>
      <c r="C79" s="1" t="s">
        <v>116</v>
      </c>
      <c r="D79" s="1" t="s">
        <v>8</v>
      </c>
      <c r="E79" s="1" t="s">
        <v>366</v>
      </c>
      <c r="F79" s="1" t="s">
        <v>165</v>
      </c>
      <c r="G79" s="12" t="s">
        <v>166</v>
      </c>
      <c r="J79" s="33" t="e">
        <f t="shared" si="0"/>
        <v>#DIV/0!</v>
      </c>
    </row>
    <row r="80" spans="1:10" x14ac:dyDescent="0.3">
      <c r="A80" s="7">
        <v>79</v>
      </c>
      <c r="B80" s="7" t="s">
        <v>339</v>
      </c>
      <c r="C80" s="1" t="s">
        <v>116</v>
      </c>
      <c r="D80" s="1" t="s">
        <v>8</v>
      </c>
      <c r="E80" s="1" t="s">
        <v>366</v>
      </c>
      <c r="F80" s="1" t="s">
        <v>167</v>
      </c>
      <c r="G80" s="12" t="s">
        <v>168</v>
      </c>
      <c r="J80" s="33" t="e">
        <f t="shared" si="0"/>
        <v>#DIV/0!</v>
      </c>
    </row>
    <row r="81" spans="1:11" x14ac:dyDescent="0.3">
      <c r="A81" s="7">
        <v>80</v>
      </c>
      <c r="B81" s="7" t="s">
        <v>339</v>
      </c>
      <c r="C81" s="1" t="s">
        <v>116</v>
      </c>
      <c r="D81" s="1" t="s">
        <v>8</v>
      </c>
      <c r="E81" s="1" t="s">
        <v>366</v>
      </c>
      <c r="F81" s="1" t="s">
        <v>169</v>
      </c>
      <c r="G81" s="12" t="s">
        <v>170</v>
      </c>
      <c r="J81" s="33" t="e">
        <f t="shared" si="0"/>
        <v>#DIV/0!</v>
      </c>
    </row>
    <row r="82" spans="1:11" x14ac:dyDescent="0.3">
      <c r="A82" s="7">
        <v>81</v>
      </c>
      <c r="B82" s="7" t="s">
        <v>339</v>
      </c>
      <c r="C82" s="1" t="s">
        <v>116</v>
      </c>
      <c r="D82" s="1" t="s">
        <v>8</v>
      </c>
      <c r="E82" s="1" t="s">
        <v>366</v>
      </c>
      <c r="F82" s="1" t="s">
        <v>171</v>
      </c>
      <c r="G82" s="12" t="s">
        <v>172</v>
      </c>
      <c r="J82" s="33" t="e">
        <f t="shared" si="0"/>
        <v>#DIV/0!</v>
      </c>
    </row>
    <row r="83" spans="1:11" x14ac:dyDescent="0.3">
      <c r="A83" s="7">
        <v>82</v>
      </c>
      <c r="B83" s="7" t="s">
        <v>339</v>
      </c>
      <c r="C83" s="1" t="s">
        <v>116</v>
      </c>
      <c r="D83" s="1" t="s">
        <v>8</v>
      </c>
      <c r="E83" s="1" t="s">
        <v>366</v>
      </c>
      <c r="F83" s="1" t="s">
        <v>173</v>
      </c>
      <c r="G83" s="12" t="s">
        <v>174</v>
      </c>
      <c r="J83" s="33" t="e">
        <f t="shared" si="0"/>
        <v>#DIV/0!</v>
      </c>
    </row>
    <row r="84" spans="1:11" x14ac:dyDescent="0.3">
      <c r="A84" s="7">
        <v>83</v>
      </c>
      <c r="B84" s="7" t="s">
        <v>339</v>
      </c>
      <c r="C84" s="1" t="s">
        <v>116</v>
      </c>
      <c r="D84" s="1" t="s">
        <v>8</v>
      </c>
      <c r="E84" s="1" t="s">
        <v>366</v>
      </c>
      <c r="F84" s="1" t="s">
        <v>175</v>
      </c>
      <c r="G84" s="12" t="s">
        <v>176</v>
      </c>
      <c r="H84" s="14">
        <v>0.57999999999999996</v>
      </c>
      <c r="I84" s="15">
        <v>18412</v>
      </c>
      <c r="J84" s="33">
        <f t="shared" si="0"/>
        <v>31744.827586206899</v>
      </c>
    </row>
    <row r="85" spans="1:11" x14ac:dyDescent="0.3">
      <c r="A85" s="7">
        <v>84</v>
      </c>
      <c r="B85" s="7" t="s">
        <v>339</v>
      </c>
      <c r="C85" s="1" t="s">
        <v>116</v>
      </c>
      <c r="D85" s="1" t="s">
        <v>8</v>
      </c>
      <c r="E85" s="1" t="s">
        <v>366</v>
      </c>
      <c r="F85" s="1" t="s">
        <v>177</v>
      </c>
      <c r="G85" s="12" t="s">
        <v>178</v>
      </c>
      <c r="J85" s="33" t="e">
        <f t="shared" si="0"/>
        <v>#DIV/0!</v>
      </c>
    </row>
    <row r="86" spans="1:11" x14ac:dyDescent="0.3">
      <c r="A86" s="7">
        <v>85</v>
      </c>
      <c r="B86" s="7" t="s">
        <v>339</v>
      </c>
      <c r="C86" s="1" t="s">
        <v>116</v>
      </c>
      <c r="D86" s="1" t="s">
        <v>8</v>
      </c>
      <c r="E86" s="1" t="s">
        <v>366</v>
      </c>
      <c r="F86" s="1" t="s">
        <v>179</v>
      </c>
      <c r="G86" s="12" t="s">
        <v>180</v>
      </c>
      <c r="J86" s="33" t="e">
        <f t="shared" si="0"/>
        <v>#DIV/0!</v>
      </c>
    </row>
    <row r="87" spans="1:11" x14ac:dyDescent="0.3">
      <c r="A87" s="7">
        <v>86</v>
      </c>
      <c r="B87" s="7" t="s">
        <v>339</v>
      </c>
      <c r="C87" s="1" t="s">
        <v>116</v>
      </c>
      <c r="D87" s="1" t="s">
        <v>8</v>
      </c>
      <c r="E87" s="1" t="s">
        <v>366</v>
      </c>
      <c r="F87" s="1" t="s">
        <v>181</v>
      </c>
      <c r="G87" s="12" t="s">
        <v>182</v>
      </c>
      <c r="H87" s="14">
        <v>0.81</v>
      </c>
      <c r="I87" s="15">
        <v>22195</v>
      </c>
      <c r="J87" s="33">
        <f t="shared" si="0"/>
        <v>27401.234567901232</v>
      </c>
    </row>
    <row r="88" spans="1:11" x14ac:dyDescent="0.3">
      <c r="A88" s="7">
        <v>87</v>
      </c>
      <c r="B88" s="7" t="s">
        <v>339</v>
      </c>
      <c r="C88" s="1" t="s">
        <v>116</v>
      </c>
      <c r="D88" s="1" t="s">
        <v>8</v>
      </c>
      <c r="E88" s="1" t="s">
        <v>366</v>
      </c>
      <c r="F88" s="1" t="s">
        <v>183</v>
      </c>
      <c r="G88" s="12" t="s">
        <v>184</v>
      </c>
      <c r="H88" s="14">
        <v>0.64</v>
      </c>
      <c r="I88" s="15">
        <v>15638</v>
      </c>
      <c r="J88" s="33">
        <f t="shared" si="0"/>
        <v>24434.375</v>
      </c>
    </row>
    <row r="89" spans="1:11" x14ac:dyDescent="0.3">
      <c r="A89" s="7">
        <v>88</v>
      </c>
      <c r="B89" s="7" t="s">
        <v>339</v>
      </c>
      <c r="C89" s="1" t="s">
        <v>116</v>
      </c>
      <c r="D89" s="1" t="s">
        <v>8</v>
      </c>
      <c r="E89" s="1" t="s">
        <v>365</v>
      </c>
      <c r="F89" s="1" t="s">
        <v>185</v>
      </c>
      <c r="G89" s="12" t="s">
        <v>186</v>
      </c>
      <c r="H89" s="14">
        <v>0.24</v>
      </c>
      <c r="I89" s="15">
        <v>7074</v>
      </c>
      <c r="J89" s="33">
        <f>I89/H89</f>
        <v>29475</v>
      </c>
    </row>
    <row r="90" spans="1:11" x14ac:dyDescent="0.3">
      <c r="A90" s="7">
        <v>89</v>
      </c>
      <c r="B90" s="7" t="s">
        <v>339</v>
      </c>
      <c r="C90" s="1" t="s">
        <v>116</v>
      </c>
      <c r="D90" s="1" t="s">
        <v>8</v>
      </c>
      <c r="E90" s="1" t="s">
        <v>365</v>
      </c>
      <c r="F90" s="1" t="s">
        <v>187</v>
      </c>
      <c r="G90" s="12" t="s">
        <v>188</v>
      </c>
      <c r="H90" s="14">
        <v>0.3</v>
      </c>
      <c r="I90" s="15">
        <v>8106</v>
      </c>
      <c r="J90" s="33">
        <f t="shared" si="0"/>
        <v>27020</v>
      </c>
    </row>
    <row r="91" spans="1:11" x14ac:dyDescent="0.3">
      <c r="A91" s="7">
        <v>90</v>
      </c>
      <c r="B91" s="7" t="s">
        <v>339</v>
      </c>
      <c r="C91" s="1" t="s">
        <v>116</v>
      </c>
      <c r="D91" s="1" t="s">
        <v>8</v>
      </c>
      <c r="E91" s="1" t="s">
        <v>365</v>
      </c>
      <c r="F91" s="1" t="s">
        <v>189</v>
      </c>
      <c r="G91" s="12" t="s">
        <v>190</v>
      </c>
      <c r="J91" s="33" t="e">
        <f t="shared" si="0"/>
        <v>#DIV/0!</v>
      </c>
      <c r="K91" s="33"/>
    </row>
    <row r="92" spans="1:11" x14ac:dyDescent="0.3">
      <c r="A92" s="7">
        <v>91</v>
      </c>
      <c r="B92" s="7" t="s">
        <v>339</v>
      </c>
      <c r="C92" s="1" t="s">
        <v>116</v>
      </c>
      <c r="D92" s="1" t="s">
        <v>8</v>
      </c>
      <c r="E92" s="1" t="s">
        <v>367</v>
      </c>
      <c r="F92" s="1" t="s">
        <v>191</v>
      </c>
      <c r="G92" s="12" t="s">
        <v>192</v>
      </c>
      <c r="H92" s="14" t="s">
        <v>340</v>
      </c>
      <c r="J92" s="33" t="e">
        <f t="shared" si="0"/>
        <v>#VALUE!</v>
      </c>
    </row>
    <row r="93" spans="1:11" x14ac:dyDescent="0.3">
      <c r="A93" s="7">
        <v>92</v>
      </c>
      <c r="B93" s="7" t="s">
        <v>339</v>
      </c>
      <c r="C93" s="1" t="s">
        <v>116</v>
      </c>
      <c r="D93" s="1" t="s">
        <v>15</v>
      </c>
      <c r="E93" s="1" t="s">
        <v>367</v>
      </c>
      <c r="F93" s="1" t="s">
        <v>193</v>
      </c>
      <c r="G93" s="12" t="s">
        <v>194</v>
      </c>
      <c r="H93" s="14">
        <v>3.04</v>
      </c>
      <c r="I93" s="15">
        <v>94221</v>
      </c>
      <c r="J93" s="33">
        <f t="shared" si="0"/>
        <v>30993.75</v>
      </c>
    </row>
    <row r="94" spans="1:11" x14ac:dyDescent="0.3">
      <c r="A94" s="7">
        <v>93</v>
      </c>
      <c r="B94" s="7" t="s">
        <v>339</v>
      </c>
      <c r="C94" s="1" t="s">
        <v>195</v>
      </c>
      <c r="D94" s="1" t="s">
        <v>15</v>
      </c>
      <c r="E94" s="1" t="s">
        <v>367</v>
      </c>
      <c r="F94" s="1" t="s">
        <v>196</v>
      </c>
      <c r="G94" s="12" t="s">
        <v>197</v>
      </c>
      <c r="I94" s="15">
        <v>94221</v>
      </c>
    </row>
    <row r="95" spans="1:11" x14ac:dyDescent="0.3">
      <c r="A95" s="7">
        <v>94</v>
      </c>
      <c r="B95" s="7" t="s">
        <v>339</v>
      </c>
      <c r="C95" s="1" t="s">
        <v>195</v>
      </c>
      <c r="D95" s="1" t="s">
        <v>8</v>
      </c>
      <c r="E95" s="1" t="s">
        <v>367</v>
      </c>
      <c r="F95" s="1" t="s">
        <v>198</v>
      </c>
      <c r="G95" s="12" t="s">
        <v>199</v>
      </c>
    </row>
    <row r="96" spans="1:11" x14ac:dyDescent="0.3">
      <c r="A96" s="7">
        <v>95</v>
      </c>
      <c r="B96" s="7" t="s">
        <v>339</v>
      </c>
      <c r="C96" s="1" t="s">
        <v>195</v>
      </c>
      <c r="D96" s="1" t="s">
        <v>8</v>
      </c>
      <c r="E96" s="1" t="s">
        <v>367</v>
      </c>
      <c r="F96" s="1" t="s">
        <v>200</v>
      </c>
      <c r="G96" s="12" t="s">
        <v>201</v>
      </c>
    </row>
    <row r="97" spans="1:9" x14ac:dyDescent="0.3">
      <c r="A97" s="7">
        <v>96</v>
      </c>
      <c r="B97" s="7" t="s">
        <v>339</v>
      </c>
      <c r="C97" s="1" t="s">
        <v>195</v>
      </c>
      <c r="D97" s="1" t="s">
        <v>8</v>
      </c>
      <c r="E97" s="1" t="s">
        <v>367</v>
      </c>
      <c r="F97" s="1" t="s">
        <v>202</v>
      </c>
      <c r="G97" s="12" t="s">
        <v>203</v>
      </c>
    </row>
    <row r="98" spans="1:9" x14ac:dyDescent="0.3">
      <c r="A98" s="7">
        <v>97</v>
      </c>
      <c r="B98" s="7" t="s">
        <v>339</v>
      </c>
      <c r="C98" s="1" t="s">
        <v>195</v>
      </c>
      <c r="D98" s="1" t="s">
        <v>8</v>
      </c>
      <c r="E98" s="1" t="s">
        <v>367</v>
      </c>
      <c r="F98" s="1" t="s">
        <v>204</v>
      </c>
      <c r="G98" s="12" t="s">
        <v>205</v>
      </c>
    </row>
    <row r="99" spans="1:9" x14ac:dyDescent="0.3">
      <c r="A99" s="7">
        <v>98</v>
      </c>
      <c r="B99" s="7" t="s">
        <v>339</v>
      </c>
      <c r="C99" s="1" t="s">
        <v>195</v>
      </c>
      <c r="D99" s="1" t="s">
        <v>15</v>
      </c>
      <c r="E99" s="1" t="s">
        <v>367</v>
      </c>
      <c r="F99" s="1" t="s">
        <v>206</v>
      </c>
      <c r="G99" s="12" t="s">
        <v>207</v>
      </c>
      <c r="I99" s="15">
        <v>0</v>
      </c>
    </row>
    <row r="100" spans="1:9" x14ac:dyDescent="0.3">
      <c r="A100" s="7">
        <v>99</v>
      </c>
      <c r="B100" s="7" t="s">
        <v>339</v>
      </c>
      <c r="C100" s="1" t="s">
        <v>195</v>
      </c>
      <c r="D100" s="1" t="s">
        <v>8</v>
      </c>
      <c r="E100" s="1" t="s">
        <v>367</v>
      </c>
      <c r="F100" s="1" t="s">
        <v>208</v>
      </c>
      <c r="G100" s="12" t="s">
        <v>209</v>
      </c>
    </row>
    <row r="101" spans="1:9" x14ac:dyDescent="0.3">
      <c r="A101" s="7">
        <v>100</v>
      </c>
      <c r="B101" s="7" t="s">
        <v>339</v>
      </c>
      <c r="C101" s="1" t="s">
        <v>195</v>
      </c>
      <c r="D101" s="1" t="s">
        <v>15</v>
      </c>
      <c r="E101" s="1" t="s">
        <v>367</v>
      </c>
      <c r="F101" s="1" t="s">
        <v>210</v>
      </c>
      <c r="G101" s="12" t="s">
        <v>211</v>
      </c>
      <c r="I101" s="15">
        <v>94221</v>
      </c>
    </row>
    <row r="102" spans="1:9" x14ac:dyDescent="0.3">
      <c r="A102" s="7">
        <v>101</v>
      </c>
      <c r="B102" s="7" t="s">
        <v>339</v>
      </c>
      <c r="C102" s="1" t="s">
        <v>195</v>
      </c>
      <c r="D102" s="1" t="s">
        <v>8</v>
      </c>
      <c r="E102" s="1" t="s">
        <v>367</v>
      </c>
      <c r="F102" s="1" t="s">
        <v>212</v>
      </c>
      <c r="G102" s="12" t="s">
        <v>213</v>
      </c>
      <c r="I102" s="15">
        <v>8392</v>
      </c>
    </row>
    <row r="103" spans="1:9" x14ac:dyDescent="0.3">
      <c r="A103" s="7">
        <v>102</v>
      </c>
      <c r="B103" s="7" t="s">
        <v>339</v>
      </c>
      <c r="C103" s="1" t="s">
        <v>195</v>
      </c>
      <c r="D103" s="1" t="s">
        <v>8</v>
      </c>
      <c r="E103" s="1" t="s">
        <v>367</v>
      </c>
      <c r="F103" s="1" t="s">
        <v>214</v>
      </c>
      <c r="G103" s="12" t="s">
        <v>215</v>
      </c>
      <c r="I103" s="15">
        <v>10318</v>
      </c>
    </row>
    <row r="104" spans="1:9" x14ac:dyDescent="0.3">
      <c r="A104" s="7">
        <v>103</v>
      </c>
      <c r="B104" s="7" t="s">
        <v>339</v>
      </c>
      <c r="C104" s="1" t="s">
        <v>195</v>
      </c>
      <c r="D104" s="1" t="s">
        <v>8</v>
      </c>
      <c r="E104" s="1" t="s">
        <v>367</v>
      </c>
      <c r="F104" s="1" t="s">
        <v>216</v>
      </c>
      <c r="G104" s="12" t="s">
        <v>217</v>
      </c>
      <c r="I104" s="15">
        <v>2369</v>
      </c>
    </row>
    <row r="105" spans="1:9" x14ac:dyDescent="0.3">
      <c r="A105" s="7">
        <v>104</v>
      </c>
      <c r="B105" s="7" t="s">
        <v>339</v>
      </c>
      <c r="C105" s="1" t="s">
        <v>195</v>
      </c>
      <c r="D105" s="1" t="s">
        <v>15</v>
      </c>
      <c r="E105" s="1" t="s">
        <v>367</v>
      </c>
      <c r="F105" s="1" t="s">
        <v>218</v>
      </c>
      <c r="G105" s="12" t="s">
        <v>219</v>
      </c>
      <c r="I105" s="15">
        <v>115300</v>
      </c>
    </row>
    <row r="106" spans="1:9" x14ac:dyDescent="0.3">
      <c r="A106" s="7">
        <v>105</v>
      </c>
      <c r="B106" s="7" t="s">
        <v>339</v>
      </c>
      <c r="C106" s="1" t="s">
        <v>195</v>
      </c>
      <c r="D106" s="1" t="s">
        <v>8</v>
      </c>
      <c r="E106" s="1" t="s">
        <v>367</v>
      </c>
      <c r="F106" s="1" t="s">
        <v>220</v>
      </c>
      <c r="G106" s="12" t="s">
        <v>221</v>
      </c>
      <c r="I106" s="15">
        <v>4803</v>
      </c>
    </row>
    <row r="107" spans="1:9" x14ac:dyDescent="0.3">
      <c r="A107" s="7">
        <v>106</v>
      </c>
      <c r="B107" s="7" t="s">
        <v>339</v>
      </c>
      <c r="C107" s="1" t="s">
        <v>195</v>
      </c>
      <c r="D107" s="1" t="s">
        <v>8</v>
      </c>
      <c r="E107" s="1" t="s">
        <v>367</v>
      </c>
      <c r="F107" s="1" t="s">
        <v>222</v>
      </c>
      <c r="G107" s="12" t="s">
        <v>223</v>
      </c>
    </row>
    <row r="108" spans="1:9" x14ac:dyDescent="0.3">
      <c r="A108" s="7">
        <v>107</v>
      </c>
      <c r="B108" s="7" t="s">
        <v>339</v>
      </c>
      <c r="C108" s="1" t="s">
        <v>195</v>
      </c>
      <c r="D108" s="1" t="s">
        <v>8</v>
      </c>
      <c r="E108" s="1" t="s">
        <v>367</v>
      </c>
      <c r="F108" s="1" t="s">
        <v>224</v>
      </c>
      <c r="G108" s="12" t="s">
        <v>225</v>
      </c>
      <c r="I108" s="15">
        <v>1940</v>
      </c>
    </row>
    <row r="109" spans="1:9" x14ac:dyDescent="0.3">
      <c r="A109" s="7">
        <v>108</v>
      </c>
      <c r="B109" s="7" t="s">
        <v>339</v>
      </c>
      <c r="C109" s="1" t="s">
        <v>195</v>
      </c>
      <c r="D109" s="1" t="s">
        <v>8</v>
      </c>
      <c r="E109" s="1" t="s">
        <v>367</v>
      </c>
      <c r="F109" s="1" t="s">
        <v>226</v>
      </c>
      <c r="G109" s="12" t="s">
        <v>227</v>
      </c>
      <c r="I109" s="15">
        <v>658</v>
      </c>
    </row>
    <row r="110" spans="1:9" x14ac:dyDescent="0.3">
      <c r="A110" s="7">
        <v>109</v>
      </c>
      <c r="B110" s="7" t="s">
        <v>339</v>
      </c>
      <c r="C110" s="1" t="s">
        <v>195</v>
      </c>
      <c r="D110" s="1" t="s">
        <v>15</v>
      </c>
      <c r="E110" s="1" t="s">
        <v>367</v>
      </c>
      <c r="F110" s="1" t="s">
        <v>228</v>
      </c>
      <c r="G110" s="12" t="s">
        <v>229</v>
      </c>
      <c r="I110" s="15">
        <v>7401</v>
      </c>
    </row>
    <row r="111" spans="1:9" x14ac:dyDescent="0.3">
      <c r="A111" s="7">
        <v>110</v>
      </c>
      <c r="B111" s="7" t="s">
        <v>339</v>
      </c>
      <c r="C111" s="1" t="s">
        <v>195</v>
      </c>
      <c r="D111" s="1" t="s">
        <v>8</v>
      </c>
      <c r="E111" s="1" t="s">
        <v>367</v>
      </c>
      <c r="F111" s="1" t="s">
        <v>230</v>
      </c>
      <c r="G111" s="12" t="s">
        <v>231</v>
      </c>
    </row>
    <row r="112" spans="1:9" x14ac:dyDescent="0.3">
      <c r="A112" s="7">
        <v>111</v>
      </c>
      <c r="B112" s="7" t="s">
        <v>339</v>
      </c>
      <c r="C112" s="1" t="s">
        <v>195</v>
      </c>
      <c r="D112" s="1" t="s">
        <v>8</v>
      </c>
      <c r="E112" s="1" t="s">
        <v>367</v>
      </c>
      <c r="F112" s="1" t="s">
        <v>232</v>
      </c>
      <c r="G112" s="12" t="s">
        <v>233</v>
      </c>
    </row>
    <row r="113" spans="1:9" x14ac:dyDescent="0.3">
      <c r="A113" s="7">
        <v>112</v>
      </c>
      <c r="B113" s="7" t="s">
        <v>339</v>
      </c>
      <c r="C113" s="1" t="s">
        <v>195</v>
      </c>
      <c r="D113" s="1" t="s">
        <v>8</v>
      </c>
      <c r="E113" s="1" t="s">
        <v>367</v>
      </c>
      <c r="F113" s="1" t="s">
        <v>234</v>
      </c>
      <c r="G113" s="12" t="s">
        <v>235</v>
      </c>
      <c r="I113" s="15">
        <v>3</v>
      </c>
    </row>
    <row r="114" spans="1:9" x14ac:dyDescent="0.3">
      <c r="A114" s="7">
        <v>113</v>
      </c>
      <c r="B114" s="7" t="s">
        <v>339</v>
      </c>
      <c r="C114" s="1" t="s">
        <v>195</v>
      </c>
      <c r="D114" s="1" t="s">
        <v>8</v>
      </c>
      <c r="E114" s="1" t="s">
        <v>367</v>
      </c>
      <c r="F114" s="1" t="s">
        <v>236</v>
      </c>
      <c r="G114" s="12" t="s">
        <v>237</v>
      </c>
    </row>
    <row r="115" spans="1:9" x14ac:dyDescent="0.3">
      <c r="A115" s="7">
        <v>114</v>
      </c>
      <c r="B115" s="7" t="s">
        <v>339</v>
      </c>
      <c r="C115" s="1" t="s">
        <v>195</v>
      </c>
      <c r="D115" s="1" t="s">
        <v>8</v>
      </c>
      <c r="E115" s="1" t="s">
        <v>367</v>
      </c>
      <c r="F115" s="1" t="s">
        <v>238</v>
      </c>
      <c r="G115" s="12" t="s">
        <v>239</v>
      </c>
      <c r="I115" s="15">
        <v>4</v>
      </c>
    </row>
    <row r="116" spans="1:9" x14ac:dyDescent="0.3">
      <c r="A116" s="7">
        <v>115</v>
      </c>
      <c r="B116" s="7" t="s">
        <v>339</v>
      </c>
      <c r="C116" s="1" t="s">
        <v>195</v>
      </c>
      <c r="D116" s="1" t="s">
        <v>8</v>
      </c>
      <c r="E116" s="1" t="s">
        <v>367</v>
      </c>
      <c r="F116" s="1" t="s">
        <v>240</v>
      </c>
      <c r="G116" s="12" t="s">
        <v>241</v>
      </c>
      <c r="I116" s="15">
        <v>2314</v>
      </c>
    </row>
    <row r="117" spans="1:9" x14ac:dyDescent="0.3">
      <c r="A117" s="7">
        <v>116</v>
      </c>
      <c r="B117" s="7" t="s">
        <v>339</v>
      </c>
      <c r="C117" s="1" t="s">
        <v>195</v>
      </c>
      <c r="D117" s="1" t="s">
        <v>8</v>
      </c>
      <c r="E117" s="1" t="s">
        <v>367</v>
      </c>
      <c r="F117" s="1" t="s">
        <v>242</v>
      </c>
      <c r="G117" s="12" t="s">
        <v>243</v>
      </c>
      <c r="I117" s="15">
        <v>1469</v>
      </c>
    </row>
    <row r="118" spans="1:9" x14ac:dyDescent="0.3">
      <c r="A118" s="7">
        <v>117</v>
      </c>
      <c r="B118" s="7" t="s">
        <v>339</v>
      </c>
      <c r="C118" s="1" t="s">
        <v>195</v>
      </c>
      <c r="D118" s="1" t="s">
        <v>8</v>
      </c>
      <c r="E118" s="1" t="s">
        <v>367</v>
      </c>
      <c r="F118" s="1" t="s">
        <v>244</v>
      </c>
      <c r="G118" s="12" t="s">
        <v>245</v>
      </c>
      <c r="I118" s="15">
        <v>802</v>
      </c>
    </row>
    <row r="119" spans="1:9" x14ac:dyDescent="0.3">
      <c r="A119" s="7">
        <v>118</v>
      </c>
      <c r="B119" s="7" t="s">
        <v>339</v>
      </c>
      <c r="C119" s="1" t="s">
        <v>195</v>
      </c>
      <c r="D119" s="1" t="s">
        <v>8</v>
      </c>
      <c r="E119" s="1" t="s">
        <v>367</v>
      </c>
      <c r="F119" s="1" t="s">
        <v>246</v>
      </c>
      <c r="G119" s="12" t="s">
        <v>247</v>
      </c>
    </row>
    <row r="120" spans="1:9" x14ac:dyDescent="0.3">
      <c r="A120" s="7">
        <v>119</v>
      </c>
      <c r="B120" s="7" t="s">
        <v>339</v>
      </c>
      <c r="C120" s="1" t="s">
        <v>195</v>
      </c>
      <c r="D120" s="1" t="s">
        <v>8</v>
      </c>
      <c r="E120" s="1" t="s">
        <v>367</v>
      </c>
      <c r="F120" s="1" t="s">
        <v>248</v>
      </c>
      <c r="G120" s="12" t="s">
        <v>249</v>
      </c>
    </row>
    <row r="121" spans="1:9" x14ac:dyDescent="0.3">
      <c r="A121" s="7">
        <v>120</v>
      </c>
      <c r="B121" s="7" t="s">
        <v>339</v>
      </c>
      <c r="C121" s="1" t="s">
        <v>195</v>
      </c>
      <c r="D121" s="1" t="s">
        <v>8</v>
      </c>
      <c r="E121" s="1" t="s">
        <v>367</v>
      </c>
      <c r="F121" s="1" t="s">
        <v>250</v>
      </c>
      <c r="G121" s="12" t="s">
        <v>251</v>
      </c>
    </row>
    <row r="122" spans="1:9" x14ac:dyDescent="0.3">
      <c r="A122" s="7">
        <v>121</v>
      </c>
      <c r="B122" s="7" t="s">
        <v>339</v>
      </c>
      <c r="C122" s="1" t="s">
        <v>195</v>
      </c>
      <c r="D122" s="1" t="s">
        <v>8</v>
      </c>
      <c r="E122" s="1" t="s">
        <v>367</v>
      </c>
      <c r="F122" s="1" t="s">
        <v>252</v>
      </c>
      <c r="G122" s="12" t="s">
        <v>253</v>
      </c>
    </row>
    <row r="123" spans="1:9" x14ac:dyDescent="0.3">
      <c r="A123" s="7">
        <v>122</v>
      </c>
      <c r="B123" s="7" t="s">
        <v>339</v>
      </c>
      <c r="C123" s="1" t="s">
        <v>195</v>
      </c>
      <c r="D123" s="1" t="s">
        <v>8</v>
      </c>
      <c r="E123" s="1" t="s">
        <v>367</v>
      </c>
      <c r="F123" s="1" t="s">
        <v>254</v>
      </c>
      <c r="G123" s="12" t="s">
        <v>255</v>
      </c>
    </row>
    <row r="124" spans="1:9" x14ac:dyDescent="0.3">
      <c r="A124" s="7">
        <v>123</v>
      </c>
      <c r="B124" s="7" t="s">
        <v>339</v>
      </c>
      <c r="C124" s="1" t="s">
        <v>195</v>
      </c>
      <c r="D124" s="1" t="s">
        <v>8</v>
      </c>
      <c r="E124" s="1" t="s">
        <v>367</v>
      </c>
      <c r="F124" s="1" t="s">
        <v>256</v>
      </c>
      <c r="G124" s="12" t="s">
        <v>257</v>
      </c>
    </row>
    <row r="125" spans="1:9" x14ac:dyDescent="0.3">
      <c r="A125" s="7">
        <v>124</v>
      </c>
      <c r="B125" s="7" t="s">
        <v>339</v>
      </c>
      <c r="C125" s="1" t="s">
        <v>195</v>
      </c>
      <c r="D125" s="1" t="s">
        <v>8</v>
      </c>
      <c r="E125" s="1" t="s">
        <v>367</v>
      </c>
      <c r="F125" s="1" t="s">
        <v>258</v>
      </c>
      <c r="G125" s="12" t="s">
        <v>259</v>
      </c>
    </row>
    <row r="126" spans="1:9" x14ac:dyDescent="0.3">
      <c r="A126" s="7">
        <v>125</v>
      </c>
      <c r="B126" s="7" t="s">
        <v>339</v>
      </c>
      <c r="C126" s="1" t="s">
        <v>195</v>
      </c>
      <c r="D126" s="1" t="s">
        <v>8</v>
      </c>
      <c r="E126" s="1" t="s">
        <v>367</v>
      </c>
      <c r="F126" s="1" t="s">
        <v>260</v>
      </c>
      <c r="G126" s="12" t="s">
        <v>261</v>
      </c>
      <c r="I126" s="15">
        <v>1389</v>
      </c>
    </row>
    <row r="127" spans="1:9" x14ac:dyDescent="0.3">
      <c r="A127" s="7">
        <v>126</v>
      </c>
      <c r="B127" s="7" t="s">
        <v>339</v>
      </c>
      <c r="C127" s="1" t="s">
        <v>195</v>
      </c>
      <c r="D127" s="1" t="s">
        <v>8</v>
      </c>
      <c r="E127" s="1" t="s">
        <v>367</v>
      </c>
      <c r="F127" s="1" t="s">
        <v>262</v>
      </c>
      <c r="G127" s="12" t="s">
        <v>263</v>
      </c>
    </row>
    <row r="128" spans="1:9" x14ac:dyDescent="0.3">
      <c r="A128" s="7">
        <v>127</v>
      </c>
      <c r="B128" s="7" t="s">
        <v>339</v>
      </c>
      <c r="C128" s="1" t="s">
        <v>195</v>
      </c>
      <c r="D128" s="1" t="s">
        <v>8</v>
      </c>
      <c r="E128" s="1" t="s">
        <v>367</v>
      </c>
      <c r="F128" s="1" t="s">
        <v>264</v>
      </c>
      <c r="G128" s="12" t="s">
        <v>265</v>
      </c>
      <c r="I128" s="15">
        <v>87</v>
      </c>
    </row>
    <row r="129" spans="1:9" x14ac:dyDescent="0.3">
      <c r="A129" s="7">
        <v>128</v>
      </c>
      <c r="B129" s="7" t="s">
        <v>339</v>
      </c>
      <c r="C129" s="1" t="s">
        <v>195</v>
      </c>
      <c r="D129" s="1" t="s">
        <v>15</v>
      </c>
      <c r="E129" s="1" t="s">
        <v>367</v>
      </c>
      <c r="F129" s="1" t="s">
        <v>266</v>
      </c>
      <c r="G129" s="12" t="s">
        <v>267</v>
      </c>
      <c r="I129" s="15">
        <v>6068</v>
      </c>
    </row>
    <row r="130" spans="1:9" x14ac:dyDescent="0.3">
      <c r="A130" s="7">
        <v>129</v>
      </c>
      <c r="B130" s="7" t="s">
        <v>339</v>
      </c>
      <c r="C130" s="1" t="s">
        <v>195</v>
      </c>
      <c r="D130" s="1" t="s">
        <v>8</v>
      </c>
      <c r="E130" s="1" t="s">
        <v>367</v>
      </c>
      <c r="F130" s="1" t="s">
        <v>268</v>
      </c>
      <c r="G130" s="12" t="s">
        <v>269</v>
      </c>
      <c r="I130" s="15">
        <v>9370</v>
      </c>
    </row>
    <row r="131" spans="1:9" x14ac:dyDescent="0.3">
      <c r="A131" s="7">
        <v>130</v>
      </c>
      <c r="B131" s="7" t="s">
        <v>339</v>
      </c>
      <c r="C131" s="1" t="s">
        <v>195</v>
      </c>
      <c r="D131" s="1" t="s">
        <v>8</v>
      </c>
      <c r="E131" s="1" t="s">
        <v>367</v>
      </c>
      <c r="F131" s="1" t="s">
        <v>270</v>
      </c>
      <c r="G131" s="12" t="s">
        <v>271</v>
      </c>
      <c r="I131" s="15">
        <v>1033</v>
      </c>
    </row>
    <row r="132" spans="1:9" x14ac:dyDescent="0.3">
      <c r="A132" s="7">
        <v>131</v>
      </c>
      <c r="B132" s="7" t="s">
        <v>339</v>
      </c>
      <c r="C132" s="1" t="s">
        <v>195</v>
      </c>
      <c r="D132" s="1" t="s">
        <v>8</v>
      </c>
      <c r="E132" s="1" t="s">
        <v>367</v>
      </c>
      <c r="F132" s="1" t="s">
        <v>272</v>
      </c>
      <c r="G132" s="12" t="s">
        <v>273</v>
      </c>
    </row>
    <row r="133" spans="1:9" x14ac:dyDescent="0.3">
      <c r="A133" s="7">
        <v>132</v>
      </c>
      <c r="B133" s="7" t="s">
        <v>339</v>
      </c>
      <c r="C133" s="1" t="s">
        <v>195</v>
      </c>
      <c r="D133" s="1" t="s">
        <v>8</v>
      </c>
      <c r="E133" s="1" t="s">
        <v>367</v>
      </c>
      <c r="F133" s="1" t="s">
        <v>274</v>
      </c>
      <c r="G133" s="12" t="s">
        <v>275</v>
      </c>
    </row>
    <row r="134" spans="1:9" x14ac:dyDescent="0.3">
      <c r="A134" s="7">
        <v>133</v>
      </c>
      <c r="B134" s="7" t="s">
        <v>339</v>
      </c>
      <c r="C134" s="1" t="s">
        <v>195</v>
      </c>
      <c r="D134" s="1" t="s">
        <v>8</v>
      </c>
      <c r="E134" s="1" t="s">
        <v>367</v>
      </c>
      <c r="F134" s="1" t="s">
        <v>276</v>
      </c>
      <c r="G134" s="12" t="s">
        <v>277</v>
      </c>
    </row>
    <row r="135" spans="1:9" x14ac:dyDescent="0.3">
      <c r="A135" s="7">
        <v>134</v>
      </c>
      <c r="B135" s="7" t="s">
        <v>339</v>
      </c>
      <c r="C135" s="1" t="s">
        <v>195</v>
      </c>
      <c r="D135" s="1" t="s">
        <v>8</v>
      </c>
      <c r="E135" s="1" t="s">
        <v>367</v>
      </c>
      <c r="F135" s="1" t="s">
        <v>278</v>
      </c>
      <c r="G135" s="12" t="s">
        <v>279</v>
      </c>
    </row>
    <row r="136" spans="1:9" x14ac:dyDescent="0.3">
      <c r="A136" s="7">
        <v>135</v>
      </c>
      <c r="B136" s="7" t="s">
        <v>339</v>
      </c>
      <c r="C136" s="1" t="s">
        <v>195</v>
      </c>
      <c r="D136" s="1" t="s">
        <v>15</v>
      </c>
      <c r="E136" s="1" t="s">
        <v>367</v>
      </c>
      <c r="F136" s="1" t="s">
        <v>280</v>
      </c>
      <c r="G136" s="12" t="s">
        <v>281</v>
      </c>
      <c r="I136" s="15">
        <v>10403</v>
      </c>
    </row>
    <row r="137" spans="1:9" x14ac:dyDescent="0.3">
      <c r="A137" s="7">
        <v>136</v>
      </c>
      <c r="B137" s="7" t="s">
        <v>339</v>
      </c>
      <c r="C137" s="1" t="s">
        <v>195</v>
      </c>
      <c r="D137" s="1" t="s">
        <v>8</v>
      </c>
      <c r="E137" s="1" t="s">
        <v>367</v>
      </c>
      <c r="F137" s="1" t="s">
        <v>282</v>
      </c>
      <c r="G137" s="12" t="s">
        <v>283</v>
      </c>
      <c r="I137" s="15">
        <v>23133.058605998274</v>
      </c>
    </row>
    <row r="138" spans="1:9" x14ac:dyDescent="0.3">
      <c r="A138" s="7">
        <v>137</v>
      </c>
      <c r="B138" s="7" t="s">
        <v>339</v>
      </c>
      <c r="C138" s="1" t="s">
        <v>195</v>
      </c>
      <c r="D138" s="1" t="s">
        <v>15</v>
      </c>
      <c r="E138" s="1" t="s">
        <v>367</v>
      </c>
      <c r="F138" s="1" t="s">
        <v>284</v>
      </c>
      <c r="G138" s="12" t="s">
        <v>285</v>
      </c>
      <c r="I138" s="15">
        <v>162305.05860599829</v>
      </c>
    </row>
    <row r="139" spans="1:9" x14ac:dyDescent="0.3">
      <c r="A139" s="7">
        <v>138</v>
      </c>
      <c r="B139" s="7" t="s">
        <v>339</v>
      </c>
      <c r="C139" s="1" t="s">
        <v>195</v>
      </c>
      <c r="D139" s="1" t="s">
        <v>8</v>
      </c>
      <c r="E139" s="1" t="s">
        <v>367</v>
      </c>
      <c r="F139" s="1" t="s">
        <v>286</v>
      </c>
      <c r="G139" s="12" t="s">
        <v>287</v>
      </c>
    </row>
    <row r="140" spans="1:9" x14ac:dyDescent="0.3">
      <c r="A140" s="7">
        <v>139</v>
      </c>
      <c r="B140" s="7" t="s">
        <v>339</v>
      </c>
      <c r="C140" s="1" t="s">
        <v>195</v>
      </c>
      <c r="D140" s="1" t="s">
        <v>8</v>
      </c>
      <c r="E140" s="1" t="s">
        <v>367</v>
      </c>
      <c r="F140" s="1" t="s">
        <v>288</v>
      </c>
      <c r="G140" s="12" t="s">
        <v>289</v>
      </c>
    </row>
    <row r="141" spans="1:9" x14ac:dyDescent="0.3">
      <c r="A141" s="7">
        <v>140</v>
      </c>
      <c r="B141" s="7" t="s">
        <v>339</v>
      </c>
      <c r="C141" s="1" t="s">
        <v>195</v>
      </c>
      <c r="D141" s="1" t="s">
        <v>15</v>
      </c>
      <c r="E141" s="1" t="s">
        <v>367</v>
      </c>
      <c r="F141" s="1" t="s">
        <v>290</v>
      </c>
      <c r="G141" s="12" t="s">
        <v>291</v>
      </c>
      <c r="I141" s="15">
        <v>162305.05860599829</v>
      </c>
    </row>
    <row r="142" spans="1:9" x14ac:dyDescent="0.3">
      <c r="A142" s="7">
        <v>141</v>
      </c>
      <c r="B142" s="7" t="s">
        <v>339</v>
      </c>
      <c r="C142" s="1" t="s">
        <v>195</v>
      </c>
      <c r="D142" s="1" t="s">
        <v>15</v>
      </c>
      <c r="E142" s="1" t="s">
        <v>367</v>
      </c>
      <c r="F142" s="1" t="s">
        <v>292</v>
      </c>
      <c r="G142" s="12" t="s">
        <v>293</v>
      </c>
      <c r="I142" s="15">
        <v>160697</v>
      </c>
    </row>
    <row r="143" spans="1:9" x14ac:dyDescent="0.3">
      <c r="A143" s="7">
        <v>142</v>
      </c>
      <c r="B143" s="7" t="s">
        <v>339</v>
      </c>
      <c r="C143" s="1" t="s">
        <v>195</v>
      </c>
      <c r="D143" s="1" t="s">
        <v>8</v>
      </c>
      <c r="E143" s="1" t="s">
        <v>367</v>
      </c>
      <c r="F143" s="1" t="s">
        <v>294</v>
      </c>
      <c r="G143" s="12" t="s">
        <v>295</v>
      </c>
      <c r="I143" s="15">
        <v>-1608.0586059982888</v>
      </c>
    </row>
    <row r="144" spans="1:9" x14ac:dyDescent="0.3">
      <c r="A144" s="7">
        <v>143</v>
      </c>
      <c r="B144" s="7" t="s">
        <v>339</v>
      </c>
      <c r="C144" s="1" t="s">
        <v>296</v>
      </c>
      <c r="D144" s="1" t="s">
        <v>8</v>
      </c>
      <c r="E144" s="1" t="s">
        <v>367</v>
      </c>
      <c r="F144" s="1" t="s">
        <v>297</v>
      </c>
      <c r="G144" s="12" t="s">
        <v>298</v>
      </c>
    </row>
    <row r="145" spans="1:10" x14ac:dyDescent="0.3">
      <c r="A145" s="7">
        <v>144</v>
      </c>
      <c r="B145" s="7" t="s">
        <v>339</v>
      </c>
      <c r="C145" s="1" t="s">
        <v>296</v>
      </c>
      <c r="D145" s="1" t="s">
        <v>8</v>
      </c>
      <c r="E145" s="1" t="s">
        <v>367</v>
      </c>
      <c r="F145" s="1" t="s">
        <v>299</v>
      </c>
      <c r="G145" s="12" t="s">
        <v>300</v>
      </c>
    </row>
    <row r="146" spans="1:10" x14ac:dyDescent="0.3">
      <c r="A146" s="7">
        <v>145</v>
      </c>
      <c r="B146" s="7" t="s">
        <v>339</v>
      </c>
      <c r="C146" s="1" t="s">
        <v>296</v>
      </c>
      <c r="D146" s="1" t="s">
        <v>8</v>
      </c>
      <c r="E146" s="1" t="s">
        <v>367</v>
      </c>
      <c r="F146" s="1" t="s">
        <v>301</v>
      </c>
      <c r="G146" s="12" t="s">
        <v>302</v>
      </c>
    </row>
    <row r="147" spans="1:10" x14ac:dyDescent="0.3">
      <c r="A147" s="7">
        <v>146</v>
      </c>
      <c r="B147" s="7" t="s">
        <v>339</v>
      </c>
      <c r="C147" s="1" t="s">
        <v>296</v>
      </c>
      <c r="D147" s="1" t="s">
        <v>8</v>
      </c>
      <c r="E147" s="1" t="s">
        <v>367</v>
      </c>
      <c r="F147" s="1" t="s">
        <v>303</v>
      </c>
      <c r="G147" s="12" t="s">
        <v>304</v>
      </c>
    </row>
    <row r="148" spans="1:10" x14ac:dyDescent="0.3">
      <c r="A148" s="7">
        <v>147</v>
      </c>
      <c r="B148" s="7" t="s">
        <v>339</v>
      </c>
      <c r="C148" s="1" t="s">
        <v>296</v>
      </c>
      <c r="D148" s="1" t="s">
        <v>8</v>
      </c>
      <c r="E148" s="1" t="s">
        <v>367</v>
      </c>
      <c r="F148" s="1" t="s">
        <v>305</v>
      </c>
      <c r="G148" s="12" t="s">
        <v>306</v>
      </c>
    </row>
    <row r="149" spans="1:10" x14ac:dyDescent="0.3">
      <c r="A149" s="7">
        <v>148</v>
      </c>
      <c r="B149" s="7" t="s">
        <v>339</v>
      </c>
      <c r="C149" s="1" t="s">
        <v>296</v>
      </c>
      <c r="D149" s="1" t="s">
        <v>8</v>
      </c>
      <c r="E149" s="1" t="s">
        <v>367</v>
      </c>
      <c r="F149" s="1" t="s">
        <v>307</v>
      </c>
      <c r="G149" s="12" t="s">
        <v>308</v>
      </c>
    </row>
    <row r="150" spans="1:10" x14ac:dyDescent="0.3">
      <c r="A150" s="7">
        <v>149</v>
      </c>
      <c r="B150" s="7" t="s">
        <v>339</v>
      </c>
      <c r="C150" s="1" t="s">
        <v>296</v>
      </c>
      <c r="D150" s="1" t="s">
        <v>8</v>
      </c>
      <c r="E150" s="1" t="s">
        <v>367</v>
      </c>
      <c r="F150" s="1" t="s">
        <v>309</v>
      </c>
      <c r="G150" s="12" t="s">
        <v>310</v>
      </c>
    </row>
    <row r="151" spans="1:10" x14ac:dyDescent="0.3">
      <c r="A151" s="7">
        <v>150</v>
      </c>
      <c r="B151" s="7" t="s">
        <v>339</v>
      </c>
      <c r="C151" s="1" t="s">
        <v>296</v>
      </c>
      <c r="D151" s="1" t="s">
        <v>15</v>
      </c>
      <c r="E151" s="1" t="s">
        <v>367</v>
      </c>
      <c r="F151" s="1" t="s">
        <v>311</v>
      </c>
      <c r="G151" s="12" t="s">
        <v>312</v>
      </c>
      <c r="I151" s="15">
        <v>0</v>
      </c>
    </row>
    <row r="152" spans="1:10" x14ac:dyDescent="0.3">
      <c r="A152" s="7">
        <v>151</v>
      </c>
      <c r="B152" s="7" t="s">
        <v>339</v>
      </c>
      <c r="C152" s="1" t="s">
        <v>296</v>
      </c>
      <c r="D152" s="1" t="s">
        <v>15</v>
      </c>
      <c r="E152" s="1" t="s">
        <v>367</v>
      </c>
      <c r="F152" s="1" t="s">
        <v>313</v>
      </c>
      <c r="G152" s="12" t="s">
        <v>314</v>
      </c>
      <c r="I152" s="15">
        <v>0</v>
      </c>
    </row>
    <row r="153" spans="1:10" x14ac:dyDescent="0.3">
      <c r="A153" s="7">
        <v>152</v>
      </c>
      <c r="B153" s="7" t="s">
        <v>339</v>
      </c>
      <c r="C153" s="1" t="s">
        <v>296</v>
      </c>
      <c r="D153" s="1" t="s">
        <v>8</v>
      </c>
      <c r="E153" s="1" t="s">
        <v>367</v>
      </c>
      <c r="F153" s="1" t="s">
        <v>315</v>
      </c>
      <c r="G153" s="12" t="s">
        <v>316</v>
      </c>
      <c r="I153" s="15">
        <v>90912</v>
      </c>
    </row>
    <row r="154" spans="1:10" x14ac:dyDescent="0.3">
      <c r="A154" s="7">
        <v>153</v>
      </c>
      <c r="B154" s="7" t="s">
        <v>339</v>
      </c>
      <c r="C154" s="1" t="s">
        <v>296</v>
      </c>
      <c r="D154" s="1" t="s">
        <v>8</v>
      </c>
      <c r="E154" s="1" t="s">
        <v>367</v>
      </c>
      <c r="F154" s="1" t="s">
        <v>317</v>
      </c>
      <c r="G154" s="12" t="s">
        <v>318</v>
      </c>
    </row>
    <row r="155" spans="1:10" x14ac:dyDescent="0.3">
      <c r="A155" s="7">
        <v>154</v>
      </c>
      <c r="B155" s="7" t="s">
        <v>339</v>
      </c>
      <c r="C155" s="1" t="s">
        <v>296</v>
      </c>
      <c r="D155" s="1" t="s">
        <v>8</v>
      </c>
      <c r="E155" s="1" t="s">
        <v>367</v>
      </c>
      <c r="F155" s="1" t="s">
        <v>319</v>
      </c>
      <c r="G155" s="12" t="s">
        <v>320</v>
      </c>
      <c r="I155" s="15">
        <v>-90912</v>
      </c>
    </row>
    <row r="156" spans="1:10" x14ac:dyDescent="0.3">
      <c r="A156" s="7">
        <v>155</v>
      </c>
      <c r="B156" s="7" t="s">
        <v>323</v>
      </c>
      <c r="C156" s="1" t="s">
        <v>7</v>
      </c>
      <c r="D156" s="1" t="s">
        <v>8</v>
      </c>
      <c r="E156" s="1" t="s">
        <v>367</v>
      </c>
      <c r="F156" s="1" t="s">
        <v>9</v>
      </c>
      <c r="G156" s="12" t="s">
        <v>10</v>
      </c>
      <c r="I156" s="15">
        <v>41884</v>
      </c>
      <c r="J156" s="33"/>
    </row>
    <row r="157" spans="1:10" x14ac:dyDescent="0.3">
      <c r="A157" s="7">
        <v>156</v>
      </c>
      <c r="B157" s="7" t="s">
        <v>323</v>
      </c>
      <c r="C157" s="1" t="s">
        <v>7</v>
      </c>
      <c r="D157" s="1" t="s">
        <v>8</v>
      </c>
      <c r="E157" s="1" t="s">
        <v>367</v>
      </c>
      <c r="F157" s="1" t="s">
        <v>11</v>
      </c>
      <c r="G157" s="12" t="s">
        <v>12</v>
      </c>
    </row>
    <row r="158" spans="1:10" x14ac:dyDescent="0.3">
      <c r="A158" s="7">
        <v>157</v>
      </c>
      <c r="B158" s="7" t="s">
        <v>323</v>
      </c>
      <c r="C158" s="1" t="s">
        <v>7</v>
      </c>
      <c r="D158" s="1" t="s">
        <v>8</v>
      </c>
      <c r="E158" s="1" t="s">
        <v>367</v>
      </c>
      <c r="F158" s="1" t="s">
        <v>13</v>
      </c>
      <c r="G158" s="12" t="s">
        <v>14</v>
      </c>
      <c r="I158" s="15">
        <v>4103</v>
      </c>
    </row>
    <row r="159" spans="1:10" x14ac:dyDescent="0.3">
      <c r="A159" s="7">
        <v>158</v>
      </c>
      <c r="B159" s="7" t="s">
        <v>323</v>
      </c>
      <c r="C159" s="1" t="s">
        <v>7</v>
      </c>
      <c r="D159" s="1" t="s">
        <v>15</v>
      </c>
      <c r="E159" s="1" t="s">
        <v>367</v>
      </c>
      <c r="F159" s="1" t="s">
        <v>16</v>
      </c>
      <c r="G159" s="12" t="s">
        <v>17</v>
      </c>
      <c r="I159" s="15">
        <v>45987</v>
      </c>
    </row>
    <row r="160" spans="1:10" x14ac:dyDescent="0.3">
      <c r="A160" s="7">
        <v>159</v>
      </c>
      <c r="B160" s="7" t="s">
        <v>323</v>
      </c>
      <c r="C160" s="1" t="s">
        <v>7</v>
      </c>
      <c r="D160" s="1" t="s">
        <v>8</v>
      </c>
      <c r="E160" s="1" t="s">
        <v>367</v>
      </c>
      <c r="F160" s="1" t="s">
        <v>18</v>
      </c>
      <c r="G160" s="12" t="s">
        <v>19</v>
      </c>
    </row>
    <row r="161" spans="1:10" x14ac:dyDescent="0.3">
      <c r="A161" s="7">
        <v>160</v>
      </c>
      <c r="B161" s="7" t="s">
        <v>323</v>
      </c>
      <c r="C161" s="1" t="s">
        <v>7</v>
      </c>
      <c r="D161" s="1" t="s">
        <v>8</v>
      </c>
      <c r="E161" s="1" t="s">
        <v>367</v>
      </c>
      <c r="F161" s="1" t="s">
        <v>20</v>
      </c>
      <c r="G161" s="12" t="s">
        <v>21</v>
      </c>
      <c r="I161" s="15">
        <v>50997</v>
      </c>
      <c r="J161" s="15">
        <v>50997</v>
      </c>
    </row>
    <row r="162" spans="1:10" x14ac:dyDescent="0.3">
      <c r="A162" s="7">
        <v>161</v>
      </c>
      <c r="B162" s="7" t="s">
        <v>323</v>
      </c>
      <c r="C162" s="1" t="s">
        <v>7</v>
      </c>
      <c r="D162" s="1" t="s">
        <v>15</v>
      </c>
      <c r="E162" s="1" t="s">
        <v>367</v>
      </c>
      <c r="F162" s="1" t="s">
        <v>22</v>
      </c>
      <c r="G162" s="12" t="s">
        <v>23</v>
      </c>
      <c r="I162" s="15">
        <v>50997</v>
      </c>
    </row>
    <row r="163" spans="1:10" x14ac:dyDescent="0.3">
      <c r="A163" s="7">
        <v>162</v>
      </c>
      <c r="B163" s="7" t="s">
        <v>323</v>
      </c>
      <c r="C163" s="1" t="s">
        <v>7</v>
      </c>
      <c r="D163" s="1" t="s">
        <v>8</v>
      </c>
      <c r="E163" s="1" t="s">
        <v>367</v>
      </c>
      <c r="F163" s="1" t="s">
        <v>24</v>
      </c>
      <c r="G163" s="12" t="s">
        <v>25</v>
      </c>
    </row>
    <row r="164" spans="1:10" x14ac:dyDescent="0.3">
      <c r="A164" s="7">
        <v>163</v>
      </c>
      <c r="B164" s="7" t="s">
        <v>323</v>
      </c>
      <c r="C164" s="1" t="s">
        <v>7</v>
      </c>
      <c r="D164" s="1" t="s">
        <v>8</v>
      </c>
      <c r="E164" s="1" t="s">
        <v>367</v>
      </c>
      <c r="F164" s="1" t="s">
        <v>26</v>
      </c>
      <c r="G164" s="12" t="s">
        <v>27</v>
      </c>
    </row>
    <row r="165" spans="1:10" x14ac:dyDescent="0.3">
      <c r="A165" s="7">
        <v>164</v>
      </c>
      <c r="B165" s="7" t="s">
        <v>323</v>
      </c>
      <c r="C165" s="1" t="s">
        <v>7</v>
      </c>
      <c r="D165" s="1" t="s">
        <v>8</v>
      </c>
      <c r="E165" s="1" t="s">
        <v>367</v>
      </c>
      <c r="F165" s="1" t="s">
        <v>28</v>
      </c>
      <c r="G165" s="12" t="s">
        <v>29</v>
      </c>
    </row>
    <row r="166" spans="1:10" x14ac:dyDescent="0.3">
      <c r="A166" s="7">
        <v>165</v>
      </c>
      <c r="B166" s="7" t="s">
        <v>323</v>
      </c>
      <c r="C166" s="1" t="s">
        <v>7</v>
      </c>
      <c r="D166" s="1" t="s">
        <v>8</v>
      </c>
      <c r="E166" s="1" t="s">
        <v>367</v>
      </c>
      <c r="F166" s="1" t="s">
        <v>30</v>
      </c>
      <c r="G166" s="12" t="s">
        <v>31</v>
      </c>
      <c r="I166" s="15">
        <v>115330</v>
      </c>
    </row>
    <row r="167" spans="1:10" x14ac:dyDescent="0.3">
      <c r="A167" s="7">
        <v>166</v>
      </c>
      <c r="B167" s="7" t="s">
        <v>323</v>
      </c>
      <c r="C167" s="1" t="s">
        <v>7</v>
      </c>
      <c r="D167" s="1" t="s">
        <v>8</v>
      </c>
      <c r="E167" s="1" t="s">
        <v>367</v>
      </c>
      <c r="F167" s="1" t="s">
        <v>32</v>
      </c>
      <c r="G167" s="12" t="s">
        <v>33</v>
      </c>
      <c r="I167" s="15">
        <v>83900</v>
      </c>
      <c r="J167" s="15">
        <v>83900</v>
      </c>
    </row>
    <row r="168" spans="1:10" x14ac:dyDescent="0.3">
      <c r="A168" s="7">
        <v>167</v>
      </c>
      <c r="B168" s="7" t="s">
        <v>323</v>
      </c>
      <c r="C168" s="1" t="s">
        <v>7</v>
      </c>
      <c r="D168" s="1" t="s">
        <v>8</v>
      </c>
      <c r="E168" s="1" t="s">
        <v>367</v>
      </c>
      <c r="F168" s="1" t="s">
        <v>34</v>
      </c>
      <c r="G168" s="12" t="s">
        <v>35</v>
      </c>
    </row>
    <row r="169" spans="1:10" x14ac:dyDescent="0.3">
      <c r="A169" s="7">
        <v>168</v>
      </c>
      <c r="B169" s="7" t="s">
        <v>323</v>
      </c>
      <c r="C169" s="1" t="s">
        <v>7</v>
      </c>
      <c r="D169" s="1" t="s">
        <v>8</v>
      </c>
      <c r="E169" s="1" t="s">
        <v>367</v>
      </c>
      <c r="F169" s="1" t="s">
        <v>36</v>
      </c>
      <c r="G169" s="12" t="s">
        <v>37</v>
      </c>
    </row>
    <row r="170" spans="1:10" x14ac:dyDescent="0.3">
      <c r="A170" s="7">
        <v>169</v>
      </c>
      <c r="B170" s="7" t="s">
        <v>323</v>
      </c>
      <c r="C170" s="1" t="s">
        <v>7</v>
      </c>
      <c r="D170" s="1" t="s">
        <v>8</v>
      </c>
      <c r="E170" s="1" t="s">
        <v>367</v>
      </c>
      <c r="F170" s="1" t="s">
        <v>38</v>
      </c>
      <c r="G170" s="12" t="s">
        <v>39</v>
      </c>
    </row>
    <row r="171" spans="1:10" x14ac:dyDescent="0.3">
      <c r="A171" s="7">
        <v>170</v>
      </c>
      <c r="B171" s="7" t="s">
        <v>323</v>
      </c>
      <c r="C171" s="1" t="s">
        <v>7</v>
      </c>
      <c r="D171" s="1" t="s">
        <v>8</v>
      </c>
      <c r="E171" s="1" t="s">
        <v>367</v>
      </c>
      <c r="F171" s="1" t="s">
        <v>40</v>
      </c>
      <c r="G171" s="12" t="s">
        <v>41</v>
      </c>
    </row>
    <row r="172" spans="1:10" x14ac:dyDescent="0.3">
      <c r="A172" s="7">
        <v>171</v>
      </c>
      <c r="B172" s="7" t="s">
        <v>323</v>
      </c>
      <c r="C172" s="1" t="s">
        <v>7</v>
      </c>
      <c r="D172" s="1" t="s">
        <v>8</v>
      </c>
      <c r="E172" s="1" t="s">
        <v>367</v>
      </c>
      <c r="F172" s="1" t="s">
        <v>42</v>
      </c>
      <c r="G172" s="12" t="s">
        <v>43</v>
      </c>
    </row>
    <row r="173" spans="1:10" x14ac:dyDescent="0.3">
      <c r="A173" s="7">
        <v>172</v>
      </c>
      <c r="B173" s="7" t="s">
        <v>323</v>
      </c>
      <c r="C173" s="1" t="s">
        <v>7</v>
      </c>
      <c r="D173" s="1" t="s">
        <v>8</v>
      </c>
      <c r="E173" s="1" t="s">
        <v>367</v>
      </c>
      <c r="F173" s="1" t="s">
        <v>44</v>
      </c>
      <c r="G173" s="12" t="s">
        <v>45</v>
      </c>
    </row>
    <row r="174" spans="1:10" x14ac:dyDescent="0.3">
      <c r="A174" s="7">
        <v>173</v>
      </c>
      <c r="B174" s="7" t="s">
        <v>323</v>
      </c>
      <c r="C174" s="1" t="s">
        <v>7</v>
      </c>
      <c r="D174" s="1" t="s">
        <v>8</v>
      </c>
      <c r="E174" s="1" t="s">
        <v>367</v>
      </c>
      <c r="F174" s="1" t="s">
        <v>46</v>
      </c>
      <c r="G174" s="12" t="s">
        <v>47</v>
      </c>
    </row>
    <row r="175" spans="1:10" x14ac:dyDescent="0.3">
      <c r="A175" s="7">
        <v>174</v>
      </c>
      <c r="B175" s="7" t="s">
        <v>323</v>
      </c>
      <c r="C175" s="1" t="s">
        <v>7</v>
      </c>
      <c r="D175" s="1" t="s">
        <v>8</v>
      </c>
      <c r="E175" s="1" t="s">
        <v>367</v>
      </c>
      <c r="F175" s="1" t="s">
        <v>48</v>
      </c>
      <c r="G175" s="12" t="s">
        <v>49</v>
      </c>
      <c r="I175" s="15">
        <v>0</v>
      </c>
    </row>
    <row r="176" spans="1:10" x14ac:dyDescent="0.3">
      <c r="A176" s="7">
        <v>175</v>
      </c>
      <c r="B176" s="7" t="s">
        <v>323</v>
      </c>
      <c r="C176" s="1" t="s">
        <v>7</v>
      </c>
      <c r="D176" s="1" t="s">
        <v>8</v>
      </c>
      <c r="E176" s="1" t="s">
        <v>367</v>
      </c>
      <c r="F176" s="1" t="s">
        <v>50</v>
      </c>
      <c r="G176" s="12" t="s">
        <v>51</v>
      </c>
    </row>
    <row r="177" spans="1:9" x14ac:dyDescent="0.3">
      <c r="A177" s="7">
        <v>176</v>
      </c>
      <c r="B177" s="7" t="s">
        <v>323</v>
      </c>
      <c r="C177" s="1" t="s">
        <v>7</v>
      </c>
      <c r="D177" s="1" t="s">
        <v>8</v>
      </c>
      <c r="E177" s="1" t="s">
        <v>367</v>
      </c>
      <c r="F177" s="1" t="s">
        <v>52</v>
      </c>
      <c r="G177" s="12" t="s">
        <v>53</v>
      </c>
    </row>
    <row r="178" spans="1:9" x14ac:dyDescent="0.3">
      <c r="A178" s="7">
        <v>177</v>
      </c>
      <c r="B178" s="7" t="s">
        <v>323</v>
      </c>
      <c r="C178" s="1" t="s">
        <v>7</v>
      </c>
      <c r="D178" s="1" t="s">
        <v>8</v>
      </c>
      <c r="E178" s="1" t="s">
        <v>367</v>
      </c>
      <c r="F178" s="1" t="s">
        <v>54</v>
      </c>
      <c r="G178" s="12" t="s">
        <v>55</v>
      </c>
    </row>
    <row r="179" spans="1:9" x14ac:dyDescent="0.3">
      <c r="A179" s="7">
        <v>178</v>
      </c>
      <c r="B179" s="7" t="s">
        <v>323</v>
      </c>
      <c r="C179" s="1" t="s">
        <v>7</v>
      </c>
      <c r="D179" s="1" t="s">
        <v>8</v>
      </c>
      <c r="E179" s="1" t="s">
        <v>367</v>
      </c>
      <c r="F179" s="1" t="s">
        <v>56</v>
      </c>
      <c r="G179" s="12" t="s">
        <v>57</v>
      </c>
    </row>
    <row r="180" spans="1:9" x14ac:dyDescent="0.3">
      <c r="A180" s="7">
        <v>179</v>
      </c>
      <c r="B180" s="7" t="s">
        <v>323</v>
      </c>
      <c r="C180" s="1" t="s">
        <v>7</v>
      </c>
      <c r="D180" s="1" t="s">
        <v>8</v>
      </c>
      <c r="E180" s="1" t="s">
        <v>367</v>
      </c>
      <c r="F180" s="1" t="s">
        <v>58</v>
      </c>
      <c r="G180" s="12" t="s">
        <v>59</v>
      </c>
    </row>
    <row r="181" spans="1:9" x14ac:dyDescent="0.3">
      <c r="A181" s="7">
        <v>180</v>
      </c>
      <c r="B181" s="7" t="s">
        <v>323</v>
      </c>
      <c r="C181" s="1" t="s">
        <v>7</v>
      </c>
      <c r="D181" s="1" t="s">
        <v>8</v>
      </c>
      <c r="E181" s="1" t="s">
        <v>367</v>
      </c>
      <c r="F181" s="1" t="s">
        <v>60</v>
      </c>
      <c r="G181" s="12" t="s">
        <v>61</v>
      </c>
    </row>
    <row r="182" spans="1:9" x14ac:dyDescent="0.3">
      <c r="A182" s="7">
        <v>181</v>
      </c>
      <c r="B182" s="7" t="s">
        <v>323</v>
      </c>
      <c r="C182" s="1" t="s">
        <v>7</v>
      </c>
      <c r="D182" s="1" t="s">
        <v>8</v>
      </c>
      <c r="E182" s="1" t="s">
        <v>367</v>
      </c>
      <c r="F182" s="1" t="s">
        <v>62</v>
      </c>
      <c r="G182" s="12" t="s">
        <v>63</v>
      </c>
      <c r="I182" s="15">
        <v>3364</v>
      </c>
    </row>
    <row r="183" spans="1:9" x14ac:dyDescent="0.3">
      <c r="A183" s="7">
        <v>182</v>
      </c>
      <c r="B183" s="7" t="s">
        <v>323</v>
      </c>
      <c r="C183" s="1" t="s">
        <v>7</v>
      </c>
      <c r="D183" s="1" t="s">
        <v>8</v>
      </c>
      <c r="E183" s="1" t="s">
        <v>367</v>
      </c>
      <c r="F183" s="1" t="s">
        <v>64</v>
      </c>
      <c r="G183" s="12" t="s">
        <v>65</v>
      </c>
    </row>
    <row r="184" spans="1:9" x14ac:dyDescent="0.3">
      <c r="A184" s="7">
        <v>183</v>
      </c>
      <c r="B184" s="7" t="s">
        <v>323</v>
      </c>
      <c r="C184" s="1" t="s">
        <v>7</v>
      </c>
      <c r="D184" s="1" t="s">
        <v>8</v>
      </c>
      <c r="E184" s="1" t="s">
        <v>367</v>
      </c>
      <c r="F184" s="1" t="s">
        <v>66</v>
      </c>
      <c r="G184" s="12" t="s">
        <v>67</v>
      </c>
      <c r="I184" s="15">
        <v>5395</v>
      </c>
    </row>
    <row r="185" spans="1:9" x14ac:dyDescent="0.3">
      <c r="A185" s="7">
        <v>184</v>
      </c>
      <c r="B185" s="7" t="s">
        <v>323</v>
      </c>
      <c r="C185" s="1" t="s">
        <v>7</v>
      </c>
      <c r="D185" s="1" t="s">
        <v>8</v>
      </c>
      <c r="E185" s="1" t="s">
        <v>367</v>
      </c>
      <c r="F185" s="1" t="s">
        <v>68</v>
      </c>
      <c r="G185" s="12" t="s">
        <v>69</v>
      </c>
      <c r="I185" s="15">
        <v>1708</v>
      </c>
    </row>
    <row r="186" spans="1:9" x14ac:dyDescent="0.3">
      <c r="A186" s="7">
        <v>185</v>
      </c>
      <c r="B186" s="7" t="s">
        <v>323</v>
      </c>
      <c r="C186" s="1" t="s">
        <v>7</v>
      </c>
      <c r="D186" s="1" t="s">
        <v>8</v>
      </c>
      <c r="E186" s="1" t="s">
        <v>367</v>
      </c>
      <c r="F186" s="1" t="s">
        <v>70</v>
      </c>
      <c r="G186" s="12" t="s">
        <v>71</v>
      </c>
    </row>
    <row r="187" spans="1:9" x14ac:dyDescent="0.3">
      <c r="A187" s="7">
        <v>186</v>
      </c>
      <c r="B187" s="7" t="s">
        <v>323</v>
      </c>
      <c r="C187" s="1" t="s">
        <v>7</v>
      </c>
      <c r="D187" s="1" t="s">
        <v>8</v>
      </c>
      <c r="E187" s="1" t="s">
        <v>367</v>
      </c>
      <c r="F187" s="1" t="s">
        <v>72</v>
      </c>
      <c r="G187" s="12" t="s">
        <v>73</v>
      </c>
    </row>
    <row r="188" spans="1:9" x14ac:dyDescent="0.3">
      <c r="A188" s="7">
        <v>187</v>
      </c>
      <c r="B188" s="7" t="s">
        <v>323</v>
      </c>
      <c r="C188" s="1" t="s">
        <v>7</v>
      </c>
      <c r="D188" s="1" t="s">
        <v>8</v>
      </c>
      <c r="E188" s="1" t="s">
        <v>367</v>
      </c>
      <c r="F188" s="1" t="s">
        <v>74</v>
      </c>
      <c r="G188" s="12" t="s">
        <v>75</v>
      </c>
    </row>
    <row r="189" spans="1:9" x14ac:dyDescent="0.3">
      <c r="A189" s="7">
        <v>188</v>
      </c>
      <c r="B189" s="7" t="s">
        <v>323</v>
      </c>
      <c r="C189" s="1" t="s">
        <v>7</v>
      </c>
      <c r="D189" s="1" t="s">
        <v>8</v>
      </c>
      <c r="E189" s="1" t="s">
        <v>367</v>
      </c>
      <c r="F189" s="1" t="s">
        <v>76</v>
      </c>
      <c r="G189" s="12" t="s">
        <v>77</v>
      </c>
    </row>
    <row r="190" spans="1:9" x14ac:dyDescent="0.3">
      <c r="A190" s="7">
        <v>189</v>
      </c>
      <c r="B190" s="7" t="s">
        <v>323</v>
      </c>
      <c r="C190" s="1" t="s">
        <v>7</v>
      </c>
      <c r="D190" s="1" t="s">
        <v>8</v>
      </c>
      <c r="E190" s="1" t="s">
        <v>367</v>
      </c>
      <c r="F190" s="1" t="s">
        <v>78</v>
      </c>
      <c r="G190" s="12" t="s">
        <v>79</v>
      </c>
    </row>
    <row r="191" spans="1:9" x14ac:dyDescent="0.3">
      <c r="A191" s="7">
        <v>190</v>
      </c>
      <c r="B191" s="7" t="s">
        <v>323</v>
      </c>
      <c r="C191" s="1" t="s">
        <v>7</v>
      </c>
      <c r="D191" s="1" t="s">
        <v>8</v>
      </c>
      <c r="E191" s="1" t="s">
        <v>367</v>
      </c>
      <c r="F191" s="1" t="s">
        <v>80</v>
      </c>
      <c r="G191" s="12" t="s">
        <v>81</v>
      </c>
    </row>
    <row r="192" spans="1:9" x14ac:dyDescent="0.3">
      <c r="A192" s="7">
        <v>191</v>
      </c>
      <c r="B192" s="7" t="s">
        <v>323</v>
      </c>
      <c r="C192" s="1" t="s">
        <v>7</v>
      </c>
      <c r="D192" s="1" t="s">
        <v>8</v>
      </c>
      <c r="E192" s="1" t="s">
        <v>367</v>
      </c>
      <c r="F192" s="1" t="s">
        <v>82</v>
      </c>
      <c r="G192" s="12" t="s">
        <v>83</v>
      </c>
    </row>
    <row r="193" spans="1:9" x14ac:dyDescent="0.3">
      <c r="A193" s="7">
        <v>192</v>
      </c>
      <c r="B193" s="7" t="s">
        <v>323</v>
      </c>
      <c r="C193" s="1" t="s">
        <v>7</v>
      </c>
      <c r="D193" s="1" t="s">
        <v>8</v>
      </c>
      <c r="E193" s="1" t="s">
        <v>367</v>
      </c>
      <c r="F193" s="1" t="s">
        <v>84</v>
      </c>
      <c r="G193" s="12" t="s">
        <v>85</v>
      </c>
      <c r="I193" s="15">
        <v>0</v>
      </c>
    </row>
    <row r="194" spans="1:9" x14ac:dyDescent="0.3">
      <c r="A194" s="7">
        <v>193</v>
      </c>
      <c r="B194" s="7" t="s">
        <v>323</v>
      </c>
      <c r="C194" s="1" t="s">
        <v>7</v>
      </c>
      <c r="D194" s="1" t="s">
        <v>8</v>
      </c>
      <c r="E194" s="1" t="s">
        <v>367</v>
      </c>
      <c r="F194" s="1" t="s">
        <v>86</v>
      </c>
      <c r="G194" s="12" t="s">
        <v>87</v>
      </c>
    </row>
    <row r="195" spans="1:9" x14ac:dyDescent="0.3">
      <c r="A195" s="7">
        <v>194</v>
      </c>
      <c r="B195" s="7" t="s">
        <v>323</v>
      </c>
      <c r="C195" s="1" t="s">
        <v>7</v>
      </c>
      <c r="D195" s="1" t="s">
        <v>8</v>
      </c>
      <c r="E195" s="1" t="s">
        <v>367</v>
      </c>
      <c r="F195" s="1" t="s">
        <v>88</v>
      </c>
      <c r="G195" s="12" t="s">
        <v>89</v>
      </c>
    </row>
    <row r="196" spans="1:9" x14ac:dyDescent="0.3">
      <c r="A196" s="7">
        <v>195</v>
      </c>
      <c r="B196" s="7" t="s">
        <v>323</v>
      </c>
      <c r="C196" s="1" t="s">
        <v>7</v>
      </c>
      <c r="D196" s="1" t="s">
        <v>8</v>
      </c>
      <c r="E196" s="1" t="s">
        <v>367</v>
      </c>
      <c r="F196" s="1" t="s">
        <v>90</v>
      </c>
      <c r="G196" s="12" t="s">
        <v>91</v>
      </c>
    </row>
    <row r="197" spans="1:9" x14ac:dyDescent="0.3">
      <c r="A197" s="7">
        <v>196</v>
      </c>
      <c r="B197" s="7" t="s">
        <v>323</v>
      </c>
      <c r="C197" s="1" t="s">
        <v>7</v>
      </c>
      <c r="D197" s="1" t="s">
        <v>8</v>
      </c>
      <c r="E197" s="1" t="s">
        <v>367</v>
      </c>
      <c r="F197" s="1" t="s">
        <v>92</v>
      </c>
      <c r="G197" s="12" t="s">
        <v>93</v>
      </c>
    </row>
    <row r="198" spans="1:9" x14ac:dyDescent="0.3">
      <c r="A198" s="7">
        <v>197</v>
      </c>
      <c r="B198" s="7" t="s">
        <v>323</v>
      </c>
      <c r="C198" s="1" t="s">
        <v>7</v>
      </c>
      <c r="D198" s="1" t="s">
        <v>15</v>
      </c>
      <c r="E198" s="1" t="s">
        <v>367</v>
      </c>
      <c r="F198" s="1" t="s">
        <v>94</v>
      </c>
      <c r="G198" s="12" t="s">
        <v>95</v>
      </c>
      <c r="I198" s="15">
        <v>209697</v>
      </c>
    </row>
    <row r="199" spans="1:9" x14ac:dyDescent="0.3">
      <c r="A199" s="7">
        <v>198</v>
      </c>
      <c r="B199" s="7" t="s">
        <v>323</v>
      </c>
      <c r="C199" s="1" t="s">
        <v>7</v>
      </c>
      <c r="D199" s="1" t="s">
        <v>8</v>
      </c>
      <c r="E199" s="1" t="s">
        <v>367</v>
      </c>
      <c r="F199" s="1" t="s">
        <v>96</v>
      </c>
      <c r="G199" s="12" t="s">
        <v>97</v>
      </c>
      <c r="I199" s="15">
        <v>23374</v>
      </c>
    </row>
    <row r="200" spans="1:9" x14ac:dyDescent="0.3">
      <c r="A200" s="7">
        <v>199</v>
      </c>
      <c r="B200" s="7" t="s">
        <v>323</v>
      </c>
      <c r="C200" s="1" t="s">
        <v>7</v>
      </c>
      <c r="D200" s="1" t="s">
        <v>8</v>
      </c>
      <c r="E200" s="1" t="s">
        <v>367</v>
      </c>
      <c r="F200" s="1" t="s">
        <v>98</v>
      </c>
      <c r="G200" s="12" t="s">
        <v>99</v>
      </c>
    </row>
    <row r="201" spans="1:9" x14ac:dyDescent="0.3">
      <c r="A201" s="7">
        <v>200</v>
      </c>
      <c r="B201" s="7" t="s">
        <v>323</v>
      </c>
      <c r="C201" s="1" t="s">
        <v>7</v>
      </c>
      <c r="D201" s="1" t="s">
        <v>8</v>
      </c>
      <c r="E201" s="1" t="s">
        <v>367</v>
      </c>
      <c r="F201" s="1" t="s">
        <v>100</v>
      </c>
      <c r="G201" s="12" t="s">
        <v>101</v>
      </c>
    </row>
    <row r="202" spans="1:9" x14ac:dyDescent="0.3">
      <c r="A202" s="7">
        <v>201</v>
      </c>
      <c r="B202" s="7" t="s">
        <v>323</v>
      </c>
      <c r="C202" s="1" t="s">
        <v>7</v>
      </c>
      <c r="D202" s="1" t="s">
        <v>8</v>
      </c>
      <c r="E202" s="1" t="s">
        <v>367</v>
      </c>
      <c r="F202" s="1" t="s">
        <v>102</v>
      </c>
      <c r="G202" s="12" t="s">
        <v>103</v>
      </c>
    </row>
    <row r="203" spans="1:9" x14ac:dyDescent="0.3">
      <c r="A203" s="7">
        <v>202</v>
      </c>
      <c r="B203" s="7" t="s">
        <v>323</v>
      </c>
      <c r="C203" s="1" t="s">
        <v>7</v>
      </c>
      <c r="D203" s="1" t="s">
        <v>8</v>
      </c>
      <c r="E203" s="1" t="s">
        <v>367</v>
      </c>
      <c r="F203" s="1" t="s">
        <v>104</v>
      </c>
      <c r="G203" s="12" t="s">
        <v>105</v>
      </c>
    </row>
    <row r="204" spans="1:9" x14ac:dyDescent="0.3">
      <c r="A204" s="7">
        <v>203</v>
      </c>
      <c r="B204" s="7" t="s">
        <v>323</v>
      </c>
      <c r="C204" s="1" t="s">
        <v>7</v>
      </c>
      <c r="D204" s="1" t="s">
        <v>8</v>
      </c>
      <c r="E204" s="1" t="s">
        <v>367</v>
      </c>
      <c r="F204" s="1" t="s">
        <v>106</v>
      </c>
      <c r="G204" s="12" t="s">
        <v>107</v>
      </c>
      <c r="I204" s="15">
        <v>22854</v>
      </c>
    </row>
    <row r="205" spans="1:9" x14ac:dyDescent="0.3">
      <c r="A205" s="7">
        <v>204</v>
      </c>
      <c r="B205" s="7" t="s">
        <v>323</v>
      </c>
      <c r="C205" s="1" t="s">
        <v>7</v>
      </c>
      <c r="D205" s="1" t="s">
        <v>8</v>
      </c>
      <c r="E205" s="1" t="s">
        <v>367</v>
      </c>
      <c r="F205" s="1" t="s">
        <v>108</v>
      </c>
      <c r="G205" s="12" t="s">
        <v>109</v>
      </c>
      <c r="I205" s="15">
        <v>10000</v>
      </c>
    </row>
    <row r="206" spans="1:9" x14ac:dyDescent="0.3">
      <c r="A206" s="7">
        <v>205</v>
      </c>
      <c r="B206" s="7" t="s">
        <v>323</v>
      </c>
      <c r="C206" s="1" t="s">
        <v>7</v>
      </c>
      <c r="D206" s="1" t="s">
        <v>8</v>
      </c>
      <c r="E206" s="1" t="s">
        <v>367</v>
      </c>
      <c r="F206" s="1" t="s">
        <v>110</v>
      </c>
      <c r="G206" s="12" t="s">
        <v>111</v>
      </c>
    </row>
    <row r="207" spans="1:9" x14ac:dyDescent="0.3">
      <c r="A207" s="7">
        <v>206</v>
      </c>
      <c r="B207" s="7" t="s">
        <v>323</v>
      </c>
      <c r="C207" s="1" t="s">
        <v>7</v>
      </c>
      <c r="D207" s="1" t="s">
        <v>8</v>
      </c>
      <c r="E207" s="1" t="s">
        <v>367</v>
      </c>
      <c r="F207" s="1" t="s">
        <v>112</v>
      </c>
      <c r="G207" s="12" t="s">
        <v>113</v>
      </c>
    </row>
    <row r="208" spans="1:9" x14ac:dyDescent="0.3">
      <c r="A208" s="7">
        <v>207</v>
      </c>
      <c r="B208" s="7" t="s">
        <v>323</v>
      </c>
      <c r="C208" s="1" t="s">
        <v>7</v>
      </c>
      <c r="D208" s="1" t="s">
        <v>15</v>
      </c>
      <c r="E208" s="1" t="s">
        <v>367</v>
      </c>
      <c r="F208" s="1" t="s">
        <v>114</v>
      </c>
      <c r="G208" s="12" t="s">
        <v>115</v>
      </c>
      <c r="I208" s="15">
        <v>362909</v>
      </c>
    </row>
    <row r="209" spans="1:10" x14ac:dyDescent="0.3">
      <c r="A209" s="7">
        <v>208</v>
      </c>
      <c r="B209" s="7" t="s">
        <v>323</v>
      </c>
      <c r="C209" s="1" t="s">
        <v>116</v>
      </c>
      <c r="D209" s="1" t="s">
        <v>8</v>
      </c>
      <c r="E209" s="1" t="s">
        <v>364</v>
      </c>
      <c r="F209" s="1" t="s">
        <v>117</v>
      </c>
      <c r="G209" s="12" t="s">
        <v>118</v>
      </c>
      <c r="H209" s="14">
        <v>0.32999999999999996</v>
      </c>
      <c r="I209" s="15">
        <v>19830</v>
      </c>
      <c r="J209" s="33">
        <f t="shared" ref="J209:J247" si="1">I209/H209</f>
        <v>60090.909090909096</v>
      </c>
    </row>
    <row r="210" spans="1:10" x14ac:dyDescent="0.3">
      <c r="A210" s="7">
        <v>209</v>
      </c>
      <c r="B210" s="7" t="s">
        <v>323</v>
      </c>
      <c r="C210" s="1" t="s">
        <v>116</v>
      </c>
      <c r="D210" s="1" t="s">
        <v>8</v>
      </c>
      <c r="E210" s="1" t="s">
        <v>364</v>
      </c>
      <c r="F210" s="1" t="s">
        <v>119</v>
      </c>
      <c r="G210" s="12" t="s">
        <v>120</v>
      </c>
      <c r="H210" s="14">
        <v>6.9999999999999993E-2</v>
      </c>
      <c r="I210" s="15">
        <v>6641</v>
      </c>
      <c r="J210" s="33">
        <f t="shared" si="1"/>
        <v>94871.42857142858</v>
      </c>
    </row>
    <row r="211" spans="1:10" x14ac:dyDescent="0.3">
      <c r="A211" s="7">
        <v>210</v>
      </c>
      <c r="B211" s="7" t="s">
        <v>323</v>
      </c>
      <c r="C211" s="1" t="s">
        <v>116</v>
      </c>
      <c r="D211" s="1" t="s">
        <v>8</v>
      </c>
      <c r="E211" s="1" t="s">
        <v>364</v>
      </c>
      <c r="F211" s="1" t="s">
        <v>121</v>
      </c>
      <c r="G211" s="12" t="s">
        <v>122</v>
      </c>
      <c r="H211" s="14">
        <v>0.08</v>
      </c>
      <c r="I211" s="15">
        <v>2626</v>
      </c>
      <c r="J211" s="33">
        <f t="shared" si="1"/>
        <v>32825</v>
      </c>
    </row>
    <row r="212" spans="1:10" x14ac:dyDescent="0.3">
      <c r="A212" s="7">
        <v>211</v>
      </c>
      <c r="B212" s="7" t="s">
        <v>323</v>
      </c>
      <c r="C212" s="1" t="s">
        <v>116</v>
      </c>
      <c r="D212" s="1" t="s">
        <v>8</v>
      </c>
      <c r="E212" s="1" t="s">
        <v>364</v>
      </c>
      <c r="F212" s="1" t="s">
        <v>123</v>
      </c>
      <c r="G212" s="12" t="s">
        <v>124</v>
      </c>
      <c r="J212" s="33" t="e">
        <f t="shared" si="1"/>
        <v>#DIV/0!</v>
      </c>
    </row>
    <row r="213" spans="1:10" x14ac:dyDescent="0.3">
      <c r="A213" s="7">
        <v>212</v>
      </c>
      <c r="B213" s="7" t="s">
        <v>323</v>
      </c>
      <c r="C213" s="1" t="s">
        <v>116</v>
      </c>
      <c r="D213" s="1" t="s">
        <v>8</v>
      </c>
      <c r="E213" s="1" t="s">
        <v>366</v>
      </c>
      <c r="F213" s="1" t="s">
        <v>125</v>
      </c>
      <c r="G213" s="12" t="s">
        <v>126</v>
      </c>
      <c r="J213" s="33" t="e">
        <f t="shared" si="1"/>
        <v>#DIV/0!</v>
      </c>
    </row>
    <row r="214" spans="1:10" x14ac:dyDescent="0.3">
      <c r="A214" s="7">
        <v>213</v>
      </c>
      <c r="B214" s="7" t="s">
        <v>323</v>
      </c>
      <c r="C214" s="1" t="s">
        <v>116</v>
      </c>
      <c r="D214" s="1" t="s">
        <v>8</v>
      </c>
      <c r="E214" s="1" t="s">
        <v>366</v>
      </c>
      <c r="F214" s="1" t="s">
        <v>127</v>
      </c>
      <c r="G214" s="12" t="s">
        <v>128</v>
      </c>
      <c r="J214" s="33" t="e">
        <f t="shared" si="1"/>
        <v>#DIV/0!</v>
      </c>
    </row>
    <row r="215" spans="1:10" x14ac:dyDescent="0.3">
      <c r="A215" s="7">
        <v>214</v>
      </c>
      <c r="B215" s="7" t="s">
        <v>323</v>
      </c>
      <c r="C215" s="1" t="s">
        <v>116</v>
      </c>
      <c r="D215" s="1" t="s">
        <v>8</v>
      </c>
      <c r="E215" s="1" t="s">
        <v>366</v>
      </c>
      <c r="F215" s="1" t="s">
        <v>129</v>
      </c>
      <c r="G215" s="12" t="s">
        <v>130</v>
      </c>
      <c r="J215" s="33" t="e">
        <f t="shared" si="1"/>
        <v>#DIV/0!</v>
      </c>
    </row>
    <row r="216" spans="1:10" x14ac:dyDescent="0.3">
      <c r="A216" s="7">
        <v>215</v>
      </c>
      <c r="B216" s="7" t="s">
        <v>323</v>
      </c>
      <c r="C216" s="1" t="s">
        <v>116</v>
      </c>
      <c r="D216" s="1" t="s">
        <v>8</v>
      </c>
      <c r="E216" s="1" t="s">
        <v>366</v>
      </c>
      <c r="F216" s="1" t="s">
        <v>131</v>
      </c>
      <c r="G216" s="12" t="s">
        <v>132</v>
      </c>
      <c r="J216" s="33" t="e">
        <f t="shared" si="1"/>
        <v>#DIV/0!</v>
      </c>
    </row>
    <row r="217" spans="1:10" x14ac:dyDescent="0.3">
      <c r="A217" s="7">
        <v>216</v>
      </c>
      <c r="B217" s="7" t="s">
        <v>323</v>
      </c>
      <c r="C217" s="1" t="s">
        <v>116</v>
      </c>
      <c r="D217" s="1" t="s">
        <v>8</v>
      </c>
      <c r="E217" s="1" t="s">
        <v>366</v>
      </c>
      <c r="F217" s="1" t="s">
        <v>133</v>
      </c>
      <c r="G217" s="12" t="s">
        <v>134</v>
      </c>
      <c r="J217" s="33" t="e">
        <f t="shared" si="1"/>
        <v>#DIV/0!</v>
      </c>
    </row>
    <row r="218" spans="1:10" x14ac:dyDescent="0.3">
      <c r="A218" s="7">
        <v>217</v>
      </c>
      <c r="B218" s="7" t="s">
        <v>323</v>
      </c>
      <c r="C218" s="1" t="s">
        <v>116</v>
      </c>
      <c r="D218" s="1" t="s">
        <v>8</v>
      </c>
      <c r="E218" s="1" t="s">
        <v>366</v>
      </c>
      <c r="F218" s="1" t="s">
        <v>135</v>
      </c>
      <c r="G218" s="12" t="s">
        <v>136</v>
      </c>
      <c r="J218" s="33" t="e">
        <f t="shared" si="1"/>
        <v>#DIV/0!</v>
      </c>
    </row>
    <row r="219" spans="1:10" x14ac:dyDescent="0.3">
      <c r="A219" s="7">
        <v>218</v>
      </c>
      <c r="B219" s="7" t="s">
        <v>323</v>
      </c>
      <c r="C219" s="1" t="s">
        <v>116</v>
      </c>
      <c r="D219" s="1" t="s">
        <v>8</v>
      </c>
      <c r="E219" s="1" t="s">
        <v>366</v>
      </c>
      <c r="F219" s="1" t="s">
        <v>137</v>
      </c>
      <c r="G219" s="12" t="s">
        <v>138</v>
      </c>
      <c r="J219" s="33" t="e">
        <f t="shared" si="1"/>
        <v>#DIV/0!</v>
      </c>
    </row>
    <row r="220" spans="1:10" x14ac:dyDescent="0.3">
      <c r="A220" s="7">
        <v>219</v>
      </c>
      <c r="B220" s="7" t="s">
        <v>323</v>
      </c>
      <c r="C220" s="1" t="s">
        <v>116</v>
      </c>
      <c r="D220" s="1" t="s">
        <v>8</v>
      </c>
      <c r="E220" s="1" t="s">
        <v>366</v>
      </c>
      <c r="F220" s="1" t="s">
        <v>139</v>
      </c>
      <c r="G220" s="12" t="s">
        <v>140</v>
      </c>
      <c r="J220" s="33" t="e">
        <f t="shared" si="1"/>
        <v>#DIV/0!</v>
      </c>
    </row>
    <row r="221" spans="1:10" x14ac:dyDescent="0.3">
      <c r="A221" s="7">
        <v>220</v>
      </c>
      <c r="B221" s="7" t="s">
        <v>323</v>
      </c>
      <c r="C221" s="1" t="s">
        <v>116</v>
      </c>
      <c r="D221" s="1" t="s">
        <v>8</v>
      </c>
      <c r="E221" s="1" t="s">
        <v>366</v>
      </c>
      <c r="F221" s="1" t="s">
        <v>141</v>
      </c>
      <c r="G221" s="12" t="s">
        <v>142</v>
      </c>
      <c r="J221" s="33" t="e">
        <f t="shared" si="1"/>
        <v>#DIV/0!</v>
      </c>
    </row>
    <row r="222" spans="1:10" x14ac:dyDescent="0.3">
      <c r="A222" s="7">
        <v>221</v>
      </c>
      <c r="B222" s="7" t="s">
        <v>323</v>
      </c>
      <c r="C222" s="1" t="s">
        <v>116</v>
      </c>
      <c r="D222" s="1" t="s">
        <v>8</v>
      </c>
      <c r="E222" s="1" t="s">
        <v>366</v>
      </c>
      <c r="F222" s="1" t="s">
        <v>143</v>
      </c>
      <c r="G222" s="12" t="s">
        <v>144</v>
      </c>
      <c r="J222" s="33" t="e">
        <f t="shared" si="1"/>
        <v>#DIV/0!</v>
      </c>
    </row>
    <row r="223" spans="1:10" x14ac:dyDescent="0.3">
      <c r="A223" s="7">
        <v>222</v>
      </c>
      <c r="B223" s="7" t="s">
        <v>323</v>
      </c>
      <c r="C223" s="1" t="s">
        <v>116</v>
      </c>
      <c r="D223" s="1" t="s">
        <v>8</v>
      </c>
      <c r="E223" s="1" t="s">
        <v>366</v>
      </c>
      <c r="F223" s="1" t="s">
        <v>145</v>
      </c>
      <c r="G223" s="12" t="s">
        <v>146</v>
      </c>
      <c r="J223" s="33" t="e">
        <f t="shared" si="1"/>
        <v>#DIV/0!</v>
      </c>
    </row>
    <row r="224" spans="1:10" x14ac:dyDescent="0.3">
      <c r="A224" s="7">
        <v>223</v>
      </c>
      <c r="B224" s="7" t="s">
        <v>323</v>
      </c>
      <c r="C224" s="1" t="s">
        <v>116</v>
      </c>
      <c r="D224" s="1" t="s">
        <v>8</v>
      </c>
      <c r="E224" s="1" t="s">
        <v>366</v>
      </c>
      <c r="F224" s="1" t="s">
        <v>147</v>
      </c>
      <c r="G224" s="12" t="s">
        <v>148</v>
      </c>
      <c r="J224" s="33" t="e">
        <f t="shared" si="1"/>
        <v>#DIV/0!</v>
      </c>
    </row>
    <row r="225" spans="1:10" x14ac:dyDescent="0.3">
      <c r="A225" s="7">
        <v>224</v>
      </c>
      <c r="B225" s="7" t="s">
        <v>323</v>
      </c>
      <c r="C225" s="1" t="s">
        <v>116</v>
      </c>
      <c r="D225" s="1" t="s">
        <v>8</v>
      </c>
      <c r="E225" s="1" t="s">
        <v>366</v>
      </c>
      <c r="F225" s="1" t="s">
        <v>149</v>
      </c>
      <c r="G225" s="12" t="s">
        <v>150</v>
      </c>
      <c r="J225" s="33" t="e">
        <f t="shared" si="1"/>
        <v>#DIV/0!</v>
      </c>
    </row>
    <row r="226" spans="1:10" x14ac:dyDescent="0.3">
      <c r="A226" s="7">
        <v>225</v>
      </c>
      <c r="B226" s="7" t="s">
        <v>323</v>
      </c>
      <c r="C226" s="1" t="s">
        <v>116</v>
      </c>
      <c r="D226" s="1" t="s">
        <v>8</v>
      </c>
      <c r="E226" s="1" t="s">
        <v>366</v>
      </c>
      <c r="F226" s="1" t="s">
        <v>151</v>
      </c>
      <c r="G226" s="12" t="s">
        <v>152</v>
      </c>
      <c r="J226" s="33" t="e">
        <f t="shared" si="1"/>
        <v>#DIV/0!</v>
      </c>
    </row>
    <row r="227" spans="1:10" x14ac:dyDescent="0.3">
      <c r="A227" s="7">
        <v>226</v>
      </c>
      <c r="B227" s="7" t="s">
        <v>323</v>
      </c>
      <c r="C227" s="1" t="s">
        <v>116</v>
      </c>
      <c r="D227" s="1" t="s">
        <v>8</v>
      </c>
      <c r="E227" s="1" t="s">
        <v>366</v>
      </c>
      <c r="F227" s="1" t="s">
        <v>153</v>
      </c>
      <c r="G227" s="12" t="s">
        <v>154</v>
      </c>
      <c r="J227" s="33" t="e">
        <f t="shared" si="1"/>
        <v>#DIV/0!</v>
      </c>
    </row>
    <row r="228" spans="1:10" x14ac:dyDescent="0.3">
      <c r="A228" s="7">
        <v>227</v>
      </c>
      <c r="B228" s="7" t="s">
        <v>323</v>
      </c>
      <c r="C228" s="1" t="s">
        <v>116</v>
      </c>
      <c r="D228" s="1" t="s">
        <v>8</v>
      </c>
      <c r="E228" s="1" t="s">
        <v>366</v>
      </c>
      <c r="F228" s="1" t="s">
        <v>155</v>
      </c>
      <c r="G228" s="12" t="s">
        <v>156</v>
      </c>
      <c r="J228" s="33" t="e">
        <f t="shared" si="1"/>
        <v>#DIV/0!</v>
      </c>
    </row>
    <row r="229" spans="1:10" x14ac:dyDescent="0.3">
      <c r="A229" s="7">
        <v>228</v>
      </c>
      <c r="B229" s="7" t="s">
        <v>323</v>
      </c>
      <c r="C229" s="1" t="s">
        <v>116</v>
      </c>
      <c r="D229" s="1" t="s">
        <v>8</v>
      </c>
      <c r="E229" s="1" t="s">
        <v>366</v>
      </c>
      <c r="F229" s="1" t="s">
        <v>157</v>
      </c>
      <c r="G229" s="12" t="s">
        <v>158</v>
      </c>
      <c r="J229" s="33" t="e">
        <f t="shared" si="1"/>
        <v>#DIV/0!</v>
      </c>
    </row>
    <row r="230" spans="1:10" x14ac:dyDescent="0.3">
      <c r="A230" s="7">
        <v>229</v>
      </c>
      <c r="B230" s="7" t="s">
        <v>323</v>
      </c>
      <c r="C230" s="1" t="s">
        <v>116</v>
      </c>
      <c r="D230" s="1" t="s">
        <v>8</v>
      </c>
      <c r="E230" s="1" t="s">
        <v>366</v>
      </c>
      <c r="F230" s="1" t="s">
        <v>159</v>
      </c>
      <c r="G230" s="12" t="s">
        <v>160</v>
      </c>
      <c r="J230" s="33" t="e">
        <f t="shared" si="1"/>
        <v>#DIV/0!</v>
      </c>
    </row>
    <row r="231" spans="1:10" x14ac:dyDescent="0.3">
      <c r="A231" s="7">
        <v>230</v>
      </c>
      <c r="B231" s="7" t="s">
        <v>323</v>
      </c>
      <c r="C231" s="1" t="s">
        <v>116</v>
      </c>
      <c r="D231" s="1" t="s">
        <v>8</v>
      </c>
      <c r="E231" s="1" t="s">
        <v>366</v>
      </c>
      <c r="F231" s="1" t="s">
        <v>161</v>
      </c>
      <c r="G231" s="12" t="s">
        <v>162</v>
      </c>
      <c r="H231" s="14">
        <v>0.13</v>
      </c>
      <c r="I231" s="15">
        <v>4371</v>
      </c>
      <c r="J231" s="33">
        <f t="shared" si="1"/>
        <v>33623.076923076922</v>
      </c>
    </row>
    <row r="232" spans="1:10" x14ac:dyDescent="0.3">
      <c r="A232" s="7">
        <v>231</v>
      </c>
      <c r="B232" s="7" t="s">
        <v>323</v>
      </c>
      <c r="C232" s="1" t="s">
        <v>116</v>
      </c>
      <c r="D232" s="1" t="s">
        <v>8</v>
      </c>
      <c r="E232" s="1" t="s">
        <v>366</v>
      </c>
      <c r="F232" s="1" t="s">
        <v>163</v>
      </c>
      <c r="G232" s="12" t="s">
        <v>164</v>
      </c>
      <c r="H232" s="14">
        <v>1.96</v>
      </c>
      <c r="I232" s="15">
        <v>63700</v>
      </c>
      <c r="J232" s="33">
        <f t="shared" si="1"/>
        <v>32500</v>
      </c>
    </row>
    <row r="233" spans="1:10" x14ac:dyDescent="0.3">
      <c r="A233" s="7">
        <v>232</v>
      </c>
      <c r="B233" s="7" t="s">
        <v>323</v>
      </c>
      <c r="C233" s="1" t="s">
        <v>116</v>
      </c>
      <c r="D233" s="1" t="s">
        <v>8</v>
      </c>
      <c r="E233" s="1" t="s">
        <v>366</v>
      </c>
      <c r="F233" s="1" t="s">
        <v>165</v>
      </c>
      <c r="G233" s="12" t="s">
        <v>166</v>
      </c>
      <c r="J233" s="33" t="e">
        <f t="shared" si="1"/>
        <v>#DIV/0!</v>
      </c>
    </row>
    <row r="234" spans="1:10" x14ac:dyDescent="0.3">
      <c r="A234" s="7">
        <v>233</v>
      </c>
      <c r="B234" s="7" t="s">
        <v>323</v>
      </c>
      <c r="C234" s="1" t="s">
        <v>116</v>
      </c>
      <c r="D234" s="1" t="s">
        <v>8</v>
      </c>
      <c r="E234" s="1" t="s">
        <v>366</v>
      </c>
      <c r="F234" s="1" t="s">
        <v>167</v>
      </c>
      <c r="G234" s="12" t="s">
        <v>168</v>
      </c>
      <c r="J234" s="33" t="e">
        <f t="shared" si="1"/>
        <v>#DIV/0!</v>
      </c>
    </row>
    <row r="235" spans="1:10" x14ac:dyDescent="0.3">
      <c r="A235" s="7">
        <v>234</v>
      </c>
      <c r="B235" s="7" t="s">
        <v>323</v>
      </c>
      <c r="C235" s="1" t="s">
        <v>116</v>
      </c>
      <c r="D235" s="1" t="s">
        <v>8</v>
      </c>
      <c r="E235" s="1" t="s">
        <v>366</v>
      </c>
      <c r="F235" s="1" t="s">
        <v>169</v>
      </c>
      <c r="G235" s="12" t="s">
        <v>170</v>
      </c>
      <c r="J235" s="33" t="e">
        <f t="shared" si="1"/>
        <v>#DIV/0!</v>
      </c>
    </row>
    <row r="236" spans="1:10" x14ac:dyDescent="0.3">
      <c r="A236" s="7">
        <v>235</v>
      </c>
      <c r="B236" s="7" t="s">
        <v>323</v>
      </c>
      <c r="C236" s="1" t="s">
        <v>116</v>
      </c>
      <c r="D236" s="1" t="s">
        <v>8</v>
      </c>
      <c r="E236" s="1" t="s">
        <v>366</v>
      </c>
      <c r="F236" s="1" t="s">
        <v>171</v>
      </c>
      <c r="G236" s="12" t="s">
        <v>172</v>
      </c>
      <c r="J236" s="33" t="e">
        <f t="shared" si="1"/>
        <v>#DIV/0!</v>
      </c>
    </row>
    <row r="237" spans="1:10" x14ac:dyDescent="0.3">
      <c r="A237" s="7">
        <v>236</v>
      </c>
      <c r="B237" s="7" t="s">
        <v>323</v>
      </c>
      <c r="C237" s="1" t="s">
        <v>116</v>
      </c>
      <c r="D237" s="1" t="s">
        <v>8</v>
      </c>
      <c r="E237" s="1" t="s">
        <v>366</v>
      </c>
      <c r="F237" s="1" t="s">
        <v>173</v>
      </c>
      <c r="G237" s="12" t="s">
        <v>174</v>
      </c>
      <c r="H237" s="14">
        <v>0.01</v>
      </c>
      <c r="I237" s="15">
        <v>245</v>
      </c>
      <c r="J237" s="33">
        <f t="shared" si="1"/>
        <v>24500</v>
      </c>
    </row>
    <row r="238" spans="1:10" x14ac:dyDescent="0.3">
      <c r="A238" s="7">
        <v>237</v>
      </c>
      <c r="B238" s="7" t="s">
        <v>323</v>
      </c>
      <c r="C238" s="1" t="s">
        <v>116</v>
      </c>
      <c r="D238" s="1" t="s">
        <v>8</v>
      </c>
      <c r="E238" s="1" t="s">
        <v>366</v>
      </c>
      <c r="F238" s="1" t="s">
        <v>175</v>
      </c>
      <c r="G238" s="12" t="s">
        <v>176</v>
      </c>
      <c r="H238" s="14">
        <v>0.7</v>
      </c>
      <c r="I238" s="15">
        <v>24241</v>
      </c>
      <c r="J238" s="33">
        <f t="shared" si="1"/>
        <v>34630</v>
      </c>
    </row>
    <row r="239" spans="1:10" x14ac:dyDescent="0.3">
      <c r="A239" s="7">
        <v>238</v>
      </c>
      <c r="B239" s="7" t="s">
        <v>323</v>
      </c>
      <c r="C239" s="1" t="s">
        <v>116</v>
      </c>
      <c r="D239" s="1" t="s">
        <v>8</v>
      </c>
      <c r="E239" s="1" t="s">
        <v>366</v>
      </c>
      <c r="F239" s="1" t="s">
        <v>177</v>
      </c>
      <c r="G239" s="12" t="s">
        <v>178</v>
      </c>
      <c r="H239" s="14">
        <v>0.5</v>
      </c>
      <c r="I239" s="15">
        <v>20106</v>
      </c>
      <c r="J239" s="33">
        <f t="shared" si="1"/>
        <v>40212</v>
      </c>
    </row>
    <row r="240" spans="1:10" x14ac:dyDescent="0.3">
      <c r="A240" s="7">
        <v>239</v>
      </c>
      <c r="B240" s="7" t="s">
        <v>323</v>
      </c>
      <c r="C240" s="1" t="s">
        <v>116</v>
      </c>
      <c r="D240" s="1" t="s">
        <v>8</v>
      </c>
      <c r="E240" s="1" t="s">
        <v>366</v>
      </c>
      <c r="F240" s="1" t="s">
        <v>179</v>
      </c>
      <c r="G240" s="12" t="s">
        <v>180</v>
      </c>
      <c r="J240" s="33" t="e">
        <f t="shared" si="1"/>
        <v>#DIV/0!</v>
      </c>
    </row>
    <row r="241" spans="1:12" x14ac:dyDescent="0.3">
      <c r="A241" s="7">
        <v>240</v>
      </c>
      <c r="B241" s="7" t="s">
        <v>323</v>
      </c>
      <c r="C241" s="1" t="s">
        <v>116</v>
      </c>
      <c r="D241" s="1" t="s">
        <v>8</v>
      </c>
      <c r="E241" s="1" t="s">
        <v>366</v>
      </c>
      <c r="F241" s="1" t="s">
        <v>181</v>
      </c>
      <c r="G241" s="12" t="s">
        <v>182</v>
      </c>
      <c r="H241" s="14">
        <v>1.63</v>
      </c>
      <c r="I241" s="15">
        <v>69079</v>
      </c>
      <c r="J241" s="33">
        <f t="shared" si="1"/>
        <v>42379.754601226996</v>
      </c>
    </row>
    <row r="242" spans="1:12" x14ac:dyDescent="0.3">
      <c r="A242" s="7">
        <v>241</v>
      </c>
      <c r="B242" s="7" t="s">
        <v>323</v>
      </c>
      <c r="C242" s="1" t="s">
        <v>116</v>
      </c>
      <c r="D242" s="1" t="s">
        <v>8</v>
      </c>
      <c r="E242" s="1" t="s">
        <v>366</v>
      </c>
      <c r="F242" s="1" t="s">
        <v>183</v>
      </c>
      <c r="G242" s="12" t="s">
        <v>184</v>
      </c>
      <c r="H242" s="14">
        <v>0</v>
      </c>
      <c r="I242" s="15">
        <v>0</v>
      </c>
      <c r="J242" s="33" t="e">
        <f t="shared" si="1"/>
        <v>#DIV/0!</v>
      </c>
    </row>
    <row r="243" spans="1:12" x14ac:dyDescent="0.3">
      <c r="A243" s="7">
        <v>242</v>
      </c>
      <c r="B243" s="7" t="s">
        <v>323</v>
      </c>
      <c r="C243" s="1" t="s">
        <v>116</v>
      </c>
      <c r="D243" s="1" t="s">
        <v>8</v>
      </c>
      <c r="E243" s="1" t="s">
        <v>365</v>
      </c>
      <c r="F243" s="1" t="s">
        <v>185</v>
      </c>
      <c r="G243" s="12" t="s">
        <v>186</v>
      </c>
      <c r="H243" s="14">
        <v>0.23</v>
      </c>
      <c r="I243" s="15">
        <v>6432</v>
      </c>
      <c r="J243" s="33">
        <f>I243/H243</f>
        <v>27965.217391304348</v>
      </c>
    </row>
    <row r="244" spans="1:12" x14ac:dyDescent="0.3">
      <c r="A244" s="7">
        <v>243</v>
      </c>
      <c r="B244" s="7" t="s">
        <v>323</v>
      </c>
      <c r="C244" s="1" t="s">
        <v>116</v>
      </c>
      <c r="D244" s="1" t="s">
        <v>8</v>
      </c>
      <c r="E244" s="1" t="s">
        <v>365</v>
      </c>
      <c r="F244" s="1" t="s">
        <v>187</v>
      </c>
      <c r="G244" s="12" t="s">
        <v>188</v>
      </c>
      <c r="J244" s="33" t="e">
        <f t="shared" si="1"/>
        <v>#DIV/0!</v>
      </c>
    </row>
    <row r="245" spans="1:12" x14ac:dyDescent="0.3">
      <c r="A245" s="7">
        <v>244</v>
      </c>
      <c r="B245" s="7" t="s">
        <v>323</v>
      </c>
      <c r="C245" s="1" t="s">
        <v>116</v>
      </c>
      <c r="D245" s="1" t="s">
        <v>8</v>
      </c>
      <c r="E245" s="1" t="s">
        <v>365</v>
      </c>
      <c r="F245" s="1" t="s">
        <v>189</v>
      </c>
      <c r="G245" s="12" t="s">
        <v>190</v>
      </c>
      <c r="H245" s="14">
        <v>0.08</v>
      </c>
      <c r="I245" s="15">
        <f>L553</f>
        <v>1830.4</v>
      </c>
      <c r="J245" s="33">
        <f t="shared" si="1"/>
        <v>22880</v>
      </c>
      <c r="L245">
        <v>2080</v>
      </c>
    </row>
    <row r="246" spans="1:12" x14ac:dyDescent="0.3">
      <c r="A246" s="7">
        <v>245</v>
      </c>
      <c r="B246" s="7" t="s">
        <v>323</v>
      </c>
      <c r="C246" s="1" t="s">
        <v>116</v>
      </c>
      <c r="D246" s="1" t="s">
        <v>8</v>
      </c>
      <c r="E246" s="1" t="s">
        <v>367</v>
      </c>
      <c r="F246" s="1" t="s">
        <v>191</v>
      </c>
      <c r="G246" s="12" t="s">
        <v>192</v>
      </c>
      <c r="H246" s="14" t="s">
        <v>340</v>
      </c>
      <c r="I246" s="15">
        <v>163</v>
      </c>
      <c r="J246" s="33" t="e">
        <f t="shared" si="1"/>
        <v>#VALUE!</v>
      </c>
    </row>
    <row r="247" spans="1:12" x14ac:dyDescent="0.3">
      <c r="A247" s="7">
        <v>246</v>
      </c>
      <c r="B247" s="7" t="s">
        <v>323</v>
      </c>
      <c r="C247" s="1" t="s">
        <v>116</v>
      </c>
      <c r="D247" s="1" t="s">
        <v>15</v>
      </c>
      <c r="E247" s="1" t="s">
        <v>367</v>
      </c>
      <c r="F247" s="1" t="s">
        <v>193</v>
      </c>
      <c r="G247" s="12" t="s">
        <v>194</v>
      </c>
      <c r="H247" s="14">
        <v>5.72</v>
      </c>
      <c r="I247" s="15">
        <v>219190</v>
      </c>
      <c r="J247" s="33">
        <f t="shared" si="1"/>
        <v>38319.930069930073</v>
      </c>
    </row>
    <row r="248" spans="1:12" x14ac:dyDescent="0.3">
      <c r="A248" s="7">
        <v>247</v>
      </c>
      <c r="B248" s="7" t="s">
        <v>323</v>
      </c>
      <c r="C248" s="1" t="s">
        <v>195</v>
      </c>
      <c r="D248" s="1" t="s">
        <v>15</v>
      </c>
      <c r="E248" s="1" t="s">
        <v>367</v>
      </c>
      <c r="F248" s="1" t="s">
        <v>196</v>
      </c>
      <c r="G248" s="12" t="s">
        <v>197</v>
      </c>
      <c r="H248" s="14">
        <v>5.72</v>
      </c>
      <c r="I248" s="15">
        <v>219190</v>
      </c>
    </row>
    <row r="249" spans="1:12" x14ac:dyDescent="0.3">
      <c r="A249" s="7">
        <v>248</v>
      </c>
      <c r="B249" s="7" t="s">
        <v>323</v>
      </c>
      <c r="C249" s="1" t="s">
        <v>195</v>
      </c>
      <c r="D249" s="1" t="s">
        <v>8</v>
      </c>
      <c r="E249" s="1" t="s">
        <v>367</v>
      </c>
      <c r="F249" s="1" t="s">
        <v>198</v>
      </c>
      <c r="G249" s="12" t="s">
        <v>199</v>
      </c>
    </row>
    <row r="250" spans="1:12" x14ac:dyDescent="0.3">
      <c r="A250" s="7">
        <v>249</v>
      </c>
      <c r="B250" s="7" t="s">
        <v>323</v>
      </c>
      <c r="C250" s="1" t="s">
        <v>195</v>
      </c>
      <c r="D250" s="1" t="s">
        <v>8</v>
      </c>
      <c r="E250" s="1" t="s">
        <v>367</v>
      </c>
      <c r="F250" s="1" t="s">
        <v>200</v>
      </c>
      <c r="G250" s="12" t="s">
        <v>201</v>
      </c>
    </row>
    <row r="251" spans="1:12" x14ac:dyDescent="0.3">
      <c r="A251" s="7">
        <v>250</v>
      </c>
      <c r="B251" s="7" t="s">
        <v>323</v>
      </c>
      <c r="C251" s="1" t="s">
        <v>195</v>
      </c>
      <c r="D251" s="1" t="s">
        <v>8</v>
      </c>
      <c r="E251" s="1" t="s">
        <v>367</v>
      </c>
      <c r="F251" s="1" t="s">
        <v>202</v>
      </c>
      <c r="G251" s="12" t="s">
        <v>203</v>
      </c>
    </row>
    <row r="252" spans="1:12" x14ac:dyDescent="0.3">
      <c r="A252" s="7">
        <v>251</v>
      </c>
      <c r="B252" s="7" t="s">
        <v>323</v>
      </c>
      <c r="C252" s="1" t="s">
        <v>195</v>
      </c>
      <c r="D252" s="1" t="s">
        <v>8</v>
      </c>
      <c r="E252" s="1" t="s">
        <v>367</v>
      </c>
      <c r="F252" s="1" t="s">
        <v>204</v>
      </c>
      <c r="G252" s="12" t="s">
        <v>205</v>
      </c>
    </row>
    <row r="253" spans="1:12" x14ac:dyDescent="0.3">
      <c r="A253" s="7">
        <v>252</v>
      </c>
      <c r="B253" s="7" t="s">
        <v>323</v>
      </c>
      <c r="C253" s="1" t="s">
        <v>195</v>
      </c>
      <c r="D253" s="1" t="s">
        <v>15</v>
      </c>
      <c r="E253" s="1" t="s">
        <v>367</v>
      </c>
      <c r="F253" s="1" t="s">
        <v>206</v>
      </c>
      <c r="G253" s="12" t="s">
        <v>207</v>
      </c>
      <c r="H253" s="14">
        <v>0</v>
      </c>
      <c r="I253" s="15">
        <v>0</v>
      </c>
    </row>
    <row r="254" spans="1:12" x14ac:dyDescent="0.3">
      <c r="A254" s="7">
        <v>253</v>
      </c>
      <c r="B254" s="7" t="s">
        <v>323</v>
      </c>
      <c r="C254" s="1" t="s">
        <v>195</v>
      </c>
      <c r="D254" s="1" t="s">
        <v>8</v>
      </c>
      <c r="E254" s="1" t="s">
        <v>367</v>
      </c>
      <c r="F254" s="1" t="s">
        <v>208</v>
      </c>
      <c r="G254" s="12" t="s">
        <v>209</v>
      </c>
    </row>
    <row r="255" spans="1:12" x14ac:dyDescent="0.3">
      <c r="A255" s="7">
        <v>254</v>
      </c>
      <c r="B255" s="7" t="s">
        <v>323</v>
      </c>
      <c r="C255" s="1" t="s">
        <v>195</v>
      </c>
      <c r="D255" s="1" t="s">
        <v>15</v>
      </c>
      <c r="E255" s="1" t="s">
        <v>367</v>
      </c>
      <c r="F255" s="1" t="s">
        <v>210</v>
      </c>
      <c r="G255" s="12" t="s">
        <v>211</v>
      </c>
      <c r="H255" s="14">
        <v>5.72</v>
      </c>
      <c r="I255" s="15">
        <v>219190</v>
      </c>
    </row>
    <row r="256" spans="1:12" x14ac:dyDescent="0.3">
      <c r="A256" s="7">
        <v>255</v>
      </c>
      <c r="B256" s="7" t="s">
        <v>323</v>
      </c>
      <c r="C256" s="1" t="s">
        <v>195</v>
      </c>
      <c r="D256" s="1" t="s">
        <v>8</v>
      </c>
      <c r="E256" s="1" t="s">
        <v>367</v>
      </c>
      <c r="F256" s="1" t="s">
        <v>212</v>
      </c>
      <c r="G256" s="12" t="s">
        <v>213</v>
      </c>
      <c r="I256" s="15">
        <v>16258</v>
      </c>
    </row>
    <row r="257" spans="1:9" x14ac:dyDescent="0.3">
      <c r="A257" s="7">
        <v>256</v>
      </c>
      <c r="B257" s="7" t="s">
        <v>323</v>
      </c>
      <c r="C257" s="1" t="s">
        <v>195</v>
      </c>
      <c r="D257" s="1" t="s">
        <v>8</v>
      </c>
      <c r="E257" s="1" t="s">
        <v>367</v>
      </c>
      <c r="F257" s="1" t="s">
        <v>214</v>
      </c>
      <c r="G257" s="12" t="s">
        <v>215</v>
      </c>
      <c r="I257" s="15">
        <v>26030</v>
      </c>
    </row>
    <row r="258" spans="1:9" x14ac:dyDescent="0.3">
      <c r="A258" s="7">
        <v>257</v>
      </c>
      <c r="B258" s="7" t="s">
        <v>323</v>
      </c>
      <c r="C258" s="1" t="s">
        <v>195</v>
      </c>
      <c r="D258" s="1" t="s">
        <v>8</v>
      </c>
      <c r="E258" s="1" t="s">
        <v>367</v>
      </c>
      <c r="F258" s="1" t="s">
        <v>216</v>
      </c>
      <c r="G258" s="12" t="s">
        <v>217</v>
      </c>
    </row>
    <row r="259" spans="1:9" x14ac:dyDescent="0.3">
      <c r="A259" s="7">
        <v>258</v>
      </c>
      <c r="B259" s="7" t="s">
        <v>323</v>
      </c>
      <c r="C259" s="1" t="s">
        <v>195</v>
      </c>
      <c r="D259" s="1" t="s">
        <v>15</v>
      </c>
      <c r="E259" s="1" t="s">
        <v>367</v>
      </c>
      <c r="F259" s="1" t="s">
        <v>218</v>
      </c>
      <c r="G259" s="12" t="s">
        <v>219</v>
      </c>
      <c r="I259" s="15">
        <v>261478</v>
      </c>
    </row>
    <row r="260" spans="1:9" x14ac:dyDescent="0.3">
      <c r="A260" s="7">
        <v>259</v>
      </c>
      <c r="B260" s="7" t="s">
        <v>323</v>
      </c>
      <c r="C260" s="1" t="s">
        <v>195</v>
      </c>
      <c r="D260" s="1" t="s">
        <v>8</v>
      </c>
      <c r="E260" s="1" t="s">
        <v>367</v>
      </c>
      <c r="F260" s="1" t="s">
        <v>220</v>
      </c>
      <c r="G260" s="12" t="s">
        <v>221</v>
      </c>
      <c r="I260" s="15">
        <v>16029</v>
      </c>
    </row>
    <row r="261" spans="1:9" x14ac:dyDescent="0.3">
      <c r="A261" s="7">
        <v>260</v>
      </c>
      <c r="B261" s="7" t="s">
        <v>323</v>
      </c>
      <c r="C261" s="1" t="s">
        <v>195</v>
      </c>
      <c r="D261" s="1" t="s">
        <v>8</v>
      </c>
      <c r="E261" s="1" t="s">
        <v>367</v>
      </c>
      <c r="F261" s="1" t="s">
        <v>222</v>
      </c>
      <c r="G261" s="12" t="s">
        <v>223</v>
      </c>
      <c r="I261" s="15">
        <v>4692</v>
      </c>
    </row>
    <row r="262" spans="1:9" x14ac:dyDescent="0.3">
      <c r="A262" s="7">
        <v>261</v>
      </c>
      <c r="B262" s="7" t="s">
        <v>323</v>
      </c>
      <c r="C262" s="1" t="s">
        <v>195</v>
      </c>
      <c r="D262" s="1" t="s">
        <v>8</v>
      </c>
      <c r="E262" s="1" t="s">
        <v>367</v>
      </c>
      <c r="F262" s="1" t="s">
        <v>224</v>
      </c>
      <c r="G262" s="12" t="s">
        <v>225</v>
      </c>
      <c r="I262" s="15">
        <v>8059</v>
      </c>
    </row>
    <row r="263" spans="1:9" x14ac:dyDescent="0.3">
      <c r="A263" s="7">
        <v>262</v>
      </c>
      <c r="B263" s="7" t="s">
        <v>323</v>
      </c>
      <c r="C263" s="1" t="s">
        <v>195</v>
      </c>
      <c r="D263" s="1" t="s">
        <v>8</v>
      </c>
      <c r="E263" s="1" t="s">
        <v>367</v>
      </c>
      <c r="F263" s="1" t="s">
        <v>226</v>
      </c>
      <c r="G263" s="12" t="s">
        <v>227</v>
      </c>
      <c r="I263" s="15">
        <v>1545</v>
      </c>
    </row>
    <row r="264" spans="1:9" x14ac:dyDescent="0.3">
      <c r="A264" s="7">
        <v>263</v>
      </c>
      <c r="B264" s="7" t="s">
        <v>323</v>
      </c>
      <c r="C264" s="1" t="s">
        <v>195</v>
      </c>
      <c r="D264" s="1" t="s">
        <v>15</v>
      </c>
      <c r="E264" s="1" t="s">
        <v>367</v>
      </c>
      <c r="F264" s="1" t="s">
        <v>228</v>
      </c>
      <c r="G264" s="12" t="s">
        <v>229</v>
      </c>
      <c r="I264" s="15">
        <v>30325</v>
      </c>
    </row>
    <row r="265" spans="1:9" x14ac:dyDescent="0.3">
      <c r="A265" s="7">
        <v>264</v>
      </c>
      <c r="B265" s="7" t="s">
        <v>323</v>
      </c>
      <c r="C265" s="1" t="s">
        <v>195</v>
      </c>
      <c r="D265" s="1" t="s">
        <v>8</v>
      </c>
      <c r="E265" s="1" t="s">
        <v>367</v>
      </c>
      <c r="F265" s="1" t="s">
        <v>230</v>
      </c>
      <c r="G265" s="12" t="s">
        <v>231</v>
      </c>
      <c r="I265" s="15">
        <v>5</v>
      </c>
    </row>
    <row r="266" spans="1:9" x14ac:dyDescent="0.3">
      <c r="A266" s="7">
        <v>265</v>
      </c>
      <c r="B266" s="7" t="s">
        <v>323</v>
      </c>
      <c r="C266" s="1" t="s">
        <v>195</v>
      </c>
      <c r="D266" s="1" t="s">
        <v>8</v>
      </c>
      <c r="E266" s="1" t="s">
        <v>367</v>
      </c>
      <c r="F266" s="1" t="s">
        <v>232</v>
      </c>
      <c r="G266" s="12" t="s">
        <v>233</v>
      </c>
    </row>
    <row r="267" spans="1:9" x14ac:dyDescent="0.3">
      <c r="A267" s="7">
        <v>266</v>
      </c>
      <c r="B267" s="7" t="s">
        <v>323</v>
      </c>
      <c r="C267" s="1" t="s">
        <v>195</v>
      </c>
      <c r="D267" s="1" t="s">
        <v>8</v>
      </c>
      <c r="E267" s="1" t="s">
        <v>367</v>
      </c>
      <c r="F267" s="1" t="s">
        <v>234</v>
      </c>
      <c r="G267" s="12" t="s">
        <v>235</v>
      </c>
    </row>
    <row r="268" spans="1:9" x14ac:dyDescent="0.3">
      <c r="A268" s="7">
        <v>267</v>
      </c>
      <c r="B268" s="7" t="s">
        <v>323</v>
      </c>
      <c r="C268" s="1" t="s">
        <v>195</v>
      </c>
      <c r="D268" s="1" t="s">
        <v>8</v>
      </c>
      <c r="E268" s="1" t="s">
        <v>367</v>
      </c>
      <c r="F268" s="1" t="s">
        <v>236</v>
      </c>
      <c r="G268" s="12" t="s">
        <v>237</v>
      </c>
    </row>
    <row r="269" spans="1:9" x14ac:dyDescent="0.3">
      <c r="A269" s="7">
        <v>268</v>
      </c>
      <c r="B269" s="7" t="s">
        <v>323</v>
      </c>
      <c r="C269" s="1" t="s">
        <v>195</v>
      </c>
      <c r="D269" s="1" t="s">
        <v>8</v>
      </c>
      <c r="E269" s="1" t="s">
        <v>367</v>
      </c>
      <c r="F269" s="1" t="s">
        <v>238</v>
      </c>
      <c r="G269" s="12" t="s">
        <v>239</v>
      </c>
      <c r="I269" s="15">
        <v>1313</v>
      </c>
    </row>
    <row r="270" spans="1:9" x14ac:dyDescent="0.3">
      <c r="A270" s="7">
        <v>269</v>
      </c>
      <c r="B270" s="7" t="s">
        <v>323</v>
      </c>
      <c r="C270" s="1" t="s">
        <v>195</v>
      </c>
      <c r="D270" s="1" t="s">
        <v>8</v>
      </c>
      <c r="E270" s="1" t="s">
        <v>367</v>
      </c>
      <c r="F270" s="1" t="s">
        <v>240</v>
      </c>
      <c r="G270" s="12" t="s">
        <v>241</v>
      </c>
      <c r="I270" s="15">
        <v>6751</v>
      </c>
    </row>
    <row r="271" spans="1:9" x14ac:dyDescent="0.3">
      <c r="A271" s="7">
        <v>270</v>
      </c>
      <c r="B271" s="7" t="s">
        <v>323</v>
      </c>
      <c r="C271" s="1" t="s">
        <v>195</v>
      </c>
      <c r="D271" s="1" t="s">
        <v>8</v>
      </c>
      <c r="E271" s="1" t="s">
        <v>367</v>
      </c>
      <c r="F271" s="1" t="s">
        <v>242</v>
      </c>
      <c r="G271" s="12" t="s">
        <v>243</v>
      </c>
      <c r="I271" s="15">
        <v>0</v>
      </c>
    </row>
    <row r="272" spans="1:9" x14ac:dyDescent="0.3">
      <c r="A272" s="7">
        <v>271</v>
      </c>
      <c r="B272" s="7" t="s">
        <v>323</v>
      </c>
      <c r="C272" s="1" t="s">
        <v>195</v>
      </c>
      <c r="D272" s="1" t="s">
        <v>8</v>
      </c>
      <c r="E272" s="1" t="s">
        <v>367</v>
      </c>
      <c r="F272" s="1" t="s">
        <v>244</v>
      </c>
      <c r="G272" s="12" t="s">
        <v>245</v>
      </c>
      <c r="I272" s="15">
        <v>131</v>
      </c>
    </row>
    <row r="273" spans="1:9" x14ac:dyDescent="0.3">
      <c r="A273" s="7">
        <v>272</v>
      </c>
      <c r="B273" s="7" t="s">
        <v>323</v>
      </c>
      <c r="C273" s="1" t="s">
        <v>195</v>
      </c>
      <c r="D273" s="1" t="s">
        <v>8</v>
      </c>
      <c r="E273" s="1" t="s">
        <v>367</v>
      </c>
      <c r="F273" s="1" t="s">
        <v>246</v>
      </c>
      <c r="G273" s="12" t="s">
        <v>247</v>
      </c>
      <c r="I273" s="15">
        <v>0</v>
      </c>
    </row>
    <row r="274" spans="1:9" x14ac:dyDescent="0.3">
      <c r="A274" s="7">
        <v>273</v>
      </c>
      <c r="B274" s="7" t="s">
        <v>323</v>
      </c>
      <c r="C274" s="1" t="s">
        <v>195</v>
      </c>
      <c r="D274" s="1" t="s">
        <v>8</v>
      </c>
      <c r="E274" s="1" t="s">
        <v>367</v>
      </c>
      <c r="F274" s="1" t="s">
        <v>248</v>
      </c>
      <c r="G274" s="12" t="s">
        <v>249</v>
      </c>
      <c r="I274" s="15">
        <v>0</v>
      </c>
    </row>
    <row r="275" spans="1:9" x14ac:dyDescent="0.3">
      <c r="A275" s="7">
        <v>274</v>
      </c>
      <c r="B275" s="7" t="s">
        <v>323</v>
      </c>
      <c r="C275" s="1" t="s">
        <v>195</v>
      </c>
      <c r="D275" s="1" t="s">
        <v>8</v>
      </c>
      <c r="E275" s="1" t="s">
        <v>367</v>
      </c>
      <c r="F275" s="1" t="s">
        <v>250</v>
      </c>
      <c r="G275" s="12" t="s">
        <v>251</v>
      </c>
    </row>
    <row r="276" spans="1:9" x14ac:dyDescent="0.3">
      <c r="A276" s="7">
        <v>275</v>
      </c>
      <c r="B276" s="7" t="s">
        <v>323</v>
      </c>
      <c r="C276" s="1" t="s">
        <v>195</v>
      </c>
      <c r="D276" s="1" t="s">
        <v>8</v>
      </c>
      <c r="E276" s="1" t="s">
        <v>367</v>
      </c>
      <c r="F276" s="1" t="s">
        <v>252</v>
      </c>
      <c r="G276" s="12" t="s">
        <v>253</v>
      </c>
    </row>
    <row r="277" spans="1:9" x14ac:dyDescent="0.3">
      <c r="A277" s="7">
        <v>276</v>
      </c>
      <c r="B277" s="7" t="s">
        <v>323</v>
      </c>
      <c r="C277" s="1" t="s">
        <v>195</v>
      </c>
      <c r="D277" s="1" t="s">
        <v>8</v>
      </c>
      <c r="E277" s="1" t="s">
        <v>367</v>
      </c>
      <c r="F277" s="1" t="s">
        <v>254</v>
      </c>
      <c r="G277" s="12" t="s">
        <v>255</v>
      </c>
      <c r="I277" s="15">
        <v>0</v>
      </c>
    </row>
    <row r="278" spans="1:9" x14ac:dyDescent="0.3">
      <c r="A278" s="7">
        <v>277</v>
      </c>
      <c r="B278" s="7" t="s">
        <v>323</v>
      </c>
      <c r="C278" s="1" t="s">
        <v>195</v>
      </c>
      <c r="D278" s="1" t="s">
        <v>8</v>
      </c>
      <c r="E278" s="1" t="s">
        <v>367</v>
      </c>
      <c r="F278" s="1" t="s">
        <v>256</v>
      </c>
      <c r="G278" s="12" t="s">
        <v>257</v>
      </c>
    </row>
    <row r="279" spans="1:9" x14ac:dyDescent="0.3">
      <c r="A279" s="7">
        <v>278</v>
      </c>
      <c r="B279" s="7" t="s">
        <v>323</v>
      </c>
      <c r="C279" s="1" t="s">
        <v>195</v>
      </c>
      <c r="D279" s="1" t="s">
        <v>8</v>
      </c>
      <c r="E279" s="1" t="s">
        <v>367</v>
      </c>
      <c r="F279" s="1" t="s">
        <v>258</v>
      </c>
      <c r="G279" s="12" t="s">
        <v>259</v>
      </c>
    </row>
    <row r="280" spans="1:9" x14ac:dyDescent="0.3">
      <c r="A280" s="7">
        <v>279</v>
      </c>
      <c r="B280" s="7" t="s">
        <v>323</v>
      </c>
      <c r="C280" s="1" t="s">
        <v>195</v>
      </c>
      <c r="D280" s="1" t="s">
        <v>8</v>
      </c>
      <c r="E280" s="1" t="s">
        <v>367</v>
      </c>
      <c r="F280" s="1" t="s">
        <v>260</v>
      </c>
      <c r="G280" s="12" t="s">
        <v>261</v>
      </c>
      <c r="I280" s="15">
        <v>3574</v>
      </c>
    </row>
    <row r="281" spans="1:9" x14ac:dyDescent="0.3">
      <c r="A281" s="7">
        <v>280</v>
      </c>
      <c r="B281" s="7" t="s">
        <v>323</v>
      </c>
      <c r="C281" s="1" t="s">
        <v>195</v>
      </c>
      <c r="D281" s="1" t="s">
        <v>8</v>
      </c>
      <c r="E281" s="1" t="s">
        <v>367</v>
      </c>
      <c r="F281" s="1" t="s">
        <v>262</v>
      </c>
      <c r="G281" s="12" t="s">
        <v>263</v>
      </c>
    </row>
    <row r="282" spans="1:9" x14ac:dyDescent="0.3">
      <c r="A282" s="7">
        <v>281</v>
      </c>
      <c r="B282" s="7" t="s">
        <v>323</v>
      </c>
      <c r="C282" s="1" t="s">
        <v>195</v>
      </c>
      <c r="D282" s="1" t="s">
        <v>8</v>
      </c>
      <c r="E282" s="1" t="s">
        <v>367</v>
      </c>
      <c r="F282" s="1" t="s">
        <v>264</v>
      </c>
      <c r="G282" s="12" t="s">
        <v>265</v>
      </c>
    </row>
    <row r="283" spans="1:9" x14ac:dyDescent="0.3">
      <c r="A283" s="7">
        <v>282</v>
      </c>
      <c r="B283" s="7" t="s">
        <v>323</v>
      </c>
      <c r="C283" s="1" t="s">
        <v>195</v>
      </c>
      <c r="D283" s="1" t="s">
        <v>15</v>
      </c>
      <c r="E283" s="1" t="s">
        <v>367</v>
      </c>
      <c r="F283" s="1" t="s">
        <v>266</v>
      </c>
      <c r="G283" s="12" t="s">
        <v>267</v>
      </c>
      <c r="I283" s="15">
        <v>11774</v>
      </c>
    </row>
    <row r="284" spans="1:9" x14ac:dyDescent="0.3">
      <c r="A284" s="7">
        <v>283</v>
      </c>
      <c r="B284" s="7" t="s">
        <v>323</v>
      </c>
      <c r="C284" s="1" t="s">
        <v>195</v>
      </c>
      <c r="D284" s="1" t="s">
        <v>8</v>
      </c>
      <c r="E284" s="1" t="s">
        <v>367</v>
      </c>
      <c r="F284" s="1" t="s">
        <v>268</v>
      </c>
      <c r="G284" s="12" t="s">
        <v>269</v>
      </c>
      <c r="I284" s="15">
        <v>1707</v>
      </c>
    </row>
    <row r="285" spans="1:9" x14ac:dyDescent="0.3">
      <c r="A285" s="7">
        <v>284</v>
      </c>
      <c r="B285" s="7" t="s">
        <v>323</v>
      </c>
      <c r="C285" s="1" t="s">
        <v>195</v>
      </c>
      <c r="D285" s="1" t="s">
        <v>8</v>
      </c>
      <c r="E285" s="1" t="s">
        <v>367</v>
      </c>
      <c r="F285" s="1" t="s">
        <v>270</v>
      </c>
      <c r="G285" s="12" t="s">
        <v>271</v>
      </c>
      <c r="I285" s="15">
        <v>4983</v>
      </c>
    </row>
    <row r="286" spans="1:9" x14ac:dyDescent="0.3">
      <c r="A286" s="7">
        <v>285</v>
      </c>
      <c r="B286" s="7" t="s">
        <v>323</v>
      </c>
      <c r="C286" s="1" t="s">
        <v>195</v>
      </c>
      <c r="D286" s="1" t="s">
        <v>8</v>
      </c>
      <c r="E286" s="1" t="s">
        <v>367</v>
      </c>
      <c r="F286" s="1" t="s">
        <v>272</v>
      </c>
      <c r="G286" s="12" t="s">
        <v>273</v>
      </c>
      <c r="I286" s="15">
        <v>0</v>
      </c>
    </row>
    <row r="287" spans="1:9" x14ac:dyDescent="0.3">
      <c r="A287" s="7">
        <v>286</v>
      </c>
      <c r="B287" s="7" t="s">
        <v>323</v>
      </c>
      <c r="C287" s="1" t="s">
        <v>195</v>
      </c>
      <c r="D287" s="1" t="s">
        <v>8</v>
      </c>
      <c r="E287" s="1" t="s">
        <v>367</v>
      </c>
      <c r="F287" s="1" t="s">
        <v>274</v>
      </c>
      <c r="G287" s="12" t="s">
        <v>275</v>
      </c>
    </row>
    <row r="288" spans="1:9" x14ac:dyDescent="0.3">
      <c r="A288" s="7">
        <v>287</v>
      </c>
      <c r="B288" s="7" t="s">
        <v>323</v>
      </c>
      <c r="C288" s="1" t="s">
        <v>195</v>
      </c>
      <c r="D288" s="1" t="s">
        <v>8</v>
      </c>
      <c r="E288" s="1" t="s">
        <v>367</v>
      </c>
      <c r="F288" s="1" t="s">
        <v>276</v>
      </c>
      <c r="G288" s="12" t="s">
        <v>277</v>
      </c>
    </row>
    <row r="289" spans="1:9" x14ac:dyDescent="0.3">
      <c r="A289" s="7">
        <v>288</v>
      </c>
      <c r="B289" s="7" t="s">
        <v>323</v>
      </c>
      <c r="C289" s="1" t="s">
        <v>195</v>
      </c>
      <c r="D289" s="1" t="s">
        <v>8</v>
      </c>
      <c r="E289" s="1" t="s">
        <v>367</v>
      </c>
      <c r="F289" s="1" t="s">
        <v>278</v>
      </c>
      <c r="G289" s="12" t="s">
        <v>279</v>
      </c>
      <c r="I289" s="15">
        <v>0</v>
      </c>
    </row>
    <row r="290" spans="1:9" x14ac:dyDescent="0.3">
      <c r="A290" s="7">
        <v>289</v>
      </c>
      <c r="B290" s="7" t="s">
        <v>323</v>
      </c>
      <c r="C290" s="1" t="s">
        <v>195</v>
      </c>
      <c r="D290" s="1" t="s">
        <v>15</v>
      </c>
      <c r="E290" s="1" t="s">
        <v>367</v>
      </c>
      <c r="F290" s="1" t="s">
        <v>280</v>
      </c>
      <c r="G290" s="12" t="s">
        <v>281</v>
      </c>
      <c r="I290" s="15">
        <v>6690</v>
      </c>
    </row>
    <row r="291" spans="1:9" x14ac:dyDescent="0.3">
      <c r="A291" s="7">
        <v>290</v>
      </c>
      <c r="B291" s="7" t="s">
        <v>323</v>
      </c>
      <c r="C291" s="1" t="s">
        <v>195</v>
      </c>
      <c r="D291" s="1" t="s">
        <v>8</v>
      </c>
      <c r="E291" s="1" t="s">
        <v>367</v>
      </c>
      <c r="F291" s="1" t="s">
        <v>282</v>
      </c>
      <c r="G291" s="12" t="s">
        <v>283</v>
      </c>
      <c r="I291" s="15">
        <v>47693.057516638801</v>
      </c>
    </row>
    <row r="292" spans="1:9" x14ac:dyDescent="0.3">
      <c r="A292" s="7">
        <v>291</v>
      </c>
      <c r="B292" s="7" t="s">
        <v>323</v>
      </c>
      <c r="C292" s="1" t="s">
        <v>195</v>
      </c>
      <c r="D292" s="1" t="s">
        <v>15</v>
      </c>
      <c r="E292" s="1" t="s">
        <v>367</v>
      </c>
      <c r="F292" s="1" t="s">
        <v>284</v>
      </c>
      <c r="G292" s="12" t="s">
        <v>285</v>
      </c>
      <c r="I292" s="15">
        <v>357960.05751663877</v>
      </c>
    </row>
    <row r="293" spans="1:9" x14ac:dyDescent="0.3">
      <c r="A293" s="7">
        <v>292</v>
      </c>
      <c r="B293" s="7" t="s">
        <v>323</v>
      </c>
      <c r="C293" s="1" t="s">
        <v>195</v>
      </c>
      <c r="D293" s="1" t="s">
        <v>8</v>
      </c>
      <c r="E293" s="1" t="s">
        <v>367</v>
      </c>
      <c r="F293" s="1" t="s">
        <v>286</v>
      </c>
      <c r="G293" s="12" t="s">
        <v>287</v>
      </c>
      <c r="I293" s="15">
        <v>4103</v>
      </c>
    </row>
    <row r="294" spans="1:9" x14ac:dyDescent="0.3">
      <c r="A294" s="7">
        <v>293</v>
      </c>
      <c r="B294" s="7" t="s">
        <v>323</v>
      </c>
      <c r="C294" s="1" t="s">
        <v>195</v>
      </c>
      <c r="D294" s="1" t="s">
        <v>8</v>
      </c>
      <c r="E294" s="1" t="s">
        <v>367</v>
      </c>
      <c r="F294" s="1" t="s">
        <v>288</v>
      </c>
      <c r="G294" s="12" t="s">
        <v>289</v>
      </c>
      <c r="I294" s="15">
        <v>346</v>
      </c>
    </row>
    <row r="295" spans="1:9" x14ac:dyDescent="0.3">
      <c r="A295" s="7">
        <v>294</v>
      </c>
      <c r="B295" s="7" t="s">
        <v>323</v>
      </c>
      <c r="C295" s="1" t="s">
        <v>195</v>
      </c>
      <c r="D295" s="1" t="s">
        <v>15</v>
      </c>
      <c r="E295" s="1" t="s">
        <v>367</v>
      </c>
      <c r="F295" s="1" t="s">
        <v>290</v>
      </c>
      <c r="G295" s="12" t="s">
        <v>291</v>
      </c>
      <c r="I295" s="15">
        <v>362409.05751663877</v>
      </c>
    </row>
    <row r="296" spans="1:9" x14ac:dyDescent="0.3">
      <c r="A296" s="7">
        <v>295</v>
      </c>
      <c r="B296" s="7" t="s">
        <v>323</v>
      </c>
      <c r="C296" s="1" t="s">
        <v>195</v>
      </c>
      <c r="D296" s="1" t="s">
        <v>15</v>
      </c>
      <c r="E296" s="1" t="s">
        <v>367</v>
      </c>
      <c r="F296" s="1" t="s">
        <v>292</v>
      </c>
      <c r="G296" s="12" t="s">
        <v>293</v>
      </c>
      <c r="I296" s="15">
        <v>362909</v>
      </c>
    </row>
    <row r="297" spans="1:9" x14ac:dyDescent="0.3">
      <c r="A297" s="7">
        <v>296</v>
      </c>
      <c r="B297" s="7" t="s">
        <v>323</v>
      </c>
      <c r="C297" s="1" t="s">
        <v>195</v>
      </c>
      <c r="D297" s="1" t="s">
        <v>8</v>
      </c>
      <c r="E297" s="1" t="s">
        <v>367</v>
      </c>
      <c r="F297" s="1" t="s">
        <v>294</v>
      </c>
      <c r="G297" s="12" t="s">
        <v>295</v>
      </c>
      <c r="I297" s="15">
        <v>499.94248336122837</v>
      </c>
    </row>
    <row r="298" spans="1:9" x14ac:dyDescent="0.3">
      <c r="A298" s="7">
        <v>297</v>
      </c>
      <c r="B298" s="7" t="s">
        <v>323</v>
      </c>
      <c r="C298" s="1" t="s">
        <v>296</v>
      </c>
      <c r="D298" s="1" t="s">
        <v>8</v>
      </c>
      <c r="E298" s="1" t="s">
        <v>367</v>
      </c>
      <c r="F298" s="1" t="s">
        <v>297</v>
      </c>
      <c r="G298" s="12" t="s">
        <v>298</v>
      </c>
    </row>
    <row r="299" spans="1:9" x14ac:dyDescent="0.3">
      <c r="A299" s="7">
        <v>298</v>
      </c>
      <c r="B299" s="7" t="s">
        <v>323</v>
      </c>
      <c r="C299" s="1" t="s">
        <v>296</v>
      </c>
      <c r="D299" s="1" t="s">
        <v>8</v>
      </c>
      <c r="E299" s="1" t="s">
        <v>367</v>
      </c>
      <c r="F299" s="1" t="s">
        <v>299</v>
      </c>
      <c r="G299" s="12" t="s">
        <v>300</v>
      </c>
    </row>
    <row r="300" spans="1:9" x14ac:dyDescent="0.3">
      <c r="A300" s="7">
        <v>299</v>
      </c>
      <c r="B300" s="7" t="s">
        <v>323</v>
      </c>
      <c r="C300" s="1" t="s">
        <v>296</v>
      </c>
      <c r="D300" s="1" t="s">
        <v>8</v>
      </c>
      <c r="E300" s="1" t="s">
        <v>367</v>
      </c>
      <c r="F300" s="1" t="s">
        <v>301</v>
      </c>
      <c r="G300" s="12" t="s">
        <v>302</v>
      </c>
      <c r="I300" s="15">
        <v>4103</v>
      </c>
    </row>
    <row r="301" spans="1:9" x14ac:dyDescent="0.3">
      <c r="A301" s="7">
        <v>300</v>
      </c>
      <c r="B301" s="7" t="s">
        <v>323</v>
      </c>
      <c r="C301" s="1" t="s">
        <v>296</v>
      </c>
      <c r="D301" s="1" t="s">
        <v>8</v>
      </c>
      <c r="E301" s="1" t="s">
        <v>367</v>
      </c>
      <c r="F301" s="1" t="s">
        <v>303</v>
      </c>
      <c r="G301" s="12" t="s">
        <v>304</v>
      </c>
    </row>
    <row r="302" spans="1:9" x14ac:dyDescent="0.3">
      <c r="A302" s="7">
        <v>301</v>
      </c>
      <c r="B302" s="7" t="s">
        <v>323</v>
      </c>
      <c r="C302" s="1" t="s">
        <v>296</v>
      </c>
      <c r="D302" s="1" t="s">
        <v>8</v>
      </c>
      <c r="E302" s="1" t="s">
        <v>367</v>
      </c>
      <c r="F302" s="1" t="s">
        <v>305</v>
      </c>
      <c r="G302" s="12" t="s">
        <v>306</v>
      </c>
    </row>
    <row r="303" spans="1:9" x14ac:dyDescent="0.3">
      <c r="A303" s="7">
        <v>302</v>
      </c>
      <c r="B303" s="7" t="s">
        <v>323</v>
      </c>
      <c r="C303" s="1" t="s">
        <v>296</v>
      </c>
      <c r="D303" s="1" t="s">
        <v>8</v>
      </c>
      <c r="E303" s="1" t="s">
        <v>367</v>
      </c>
      <c r="F303" s="1" t="s">
        <v>307</v>
      </c>
      <c r="G303" s="12" t="s">
        <v>308</v>
      </c>
    </row>
    <row r="304" spans="1:9" x14ac:dyDescent="0.3">
      <c r="A304" s="7">
        <v>303</v>
      </c>
      <c r="B304" s="7" t="s">
        <v>323</v>
      </c>
      <c r="C304" s="1" t="s">
        <v>296</v>
      </c>
      <c r="D304" s="1" t="s">
        <v>8</v>
      </c>
      <c r="E304" s="1" t="s">
        <v>367</v>
      </c>
      <c r="F304" s="1" t="s">
        <v>309</v>
      </c>
      <c r="G304" s="12" t="s">
        <v>310</v>
      </c>
    </row>
    <row r="305" spans="1:9" x14ac:dyDescent="0.3">
      <c r="A305" s="7">
        <v>304</v>
      </c>
      <c r="B305" s="7" t="s">
        <v>323</v>
      </c>
      <c r="C305" s="1" t="s">
        <v>296</v>
      </c>
      <c r="D305" s="1" t="s">
        <v>15</v>
      </c>
      <c r="E305" s="1" t="s">
        <v>367</v>
      </c>
      <c r="F305" s="1" t="s">
        <v>311</v>
      </c>
      <c r="G305" s="12" t="s">
        <v>312</v>
      </c>
      <c r="I305" s="15">
        <v>4103</v>
      </c>
    </row>
    <row r="306" spans="1:9" x14ac:dyDescent="0.3">
      <c r="A306" s="7">
        <v>305</v>
      </c>
      <c r="B306" s="7" t="s">
        <v>323</v>
      </c>
      <c r="C306" s="1" t="s">
        <v>296</v>
      </c>
      <c r="D306" s="1" t="s">
        <v>15</v>
      </c>
      <c r="E306" s="1" t="s">
        <v>367</v>
      </c>
      <c r="F306" s="1" t="s">
        <v>313</v>
      </c>
      <c r="G306" s="12" t="s">
        <v>314</v>
      </c>
      <c r="I306" s="15">
        <v>4449</v>
      </c>
    </row>
    <row r="307" spans="1:9" x14ac:dyDescent="0.3">
      <c r="A307" s="7">
        <v>306</v>
      </c>
      <c r="B307" s="7" t="s">
        <v>323</v>
      </c>
      <c r="C307" s="1" t="s">
        <v>296</v>
      </c>
      <c r="D307" s="1" t="s">
        <v>8</v>
      </c>
      <c r="E307" s="1" t="s">
        <v>367</v>
      </c>
      <c r="F307" s="1" t="s">
        <v>315</v>
      </c>
      <c r="G307" s="12" t="s">
        <v>316</v>
      </c>
      <c r="I307" s="15">
        <v>153212</v>
      </c>
    </row>
    <row r="308" spans="1:9" x14ac:dyDescent="0.3">
      <c r="A308" s="7">
        <v>307</v>
      </c>
      <c r="B308" s="7" t="s">
        <v>323</v>
      </c>
      <c r="C308" s="1" t="s">
        <v>296</v>
      </c>
      <c r="D308" s="1" t="s">
        <v>8</v>
      </c>
      <c r="E308" s="1" t="s">
        <v>367</v>
      </c>
      <c r="F308" s="1" t="s">
        <v>317</v>
      </c>
      <c r="G308" s="12" t="s">
        <v>318</v>
      </c>
    </row>
    <row r="309" spans="1:9" x14ac:dyDescent="0.3">
      <c r="A309" s="7">
        <v>308</v>
      </c>
      <c r="B309" s="7" t="s">
        <v>323</v>
      </c>
      <c r="C309" s="1" t="s">
        <v>296</v>
      </c>
      <c r="D309" s="1" t="s">
        <v>8</v>
      </c>
      <c r="E309" s="1" t="s">
        <v>367</v>
      </c>
      <c r="F309" s="1" t="s">
        <v>319</v>
      </c>
      <c r="G309" s="12" t="s">
        <v>320</v>
      </c>
      <c r="I309" s="15">
        <v>-148763</v>
      </c>
    </row>
    <row r="310" spans="1:9" x14ac:dyDescent="0.3">
      <c r="A310" s="7">
        <v>309</v>
      </c>
      <c r="B310" s="7" t="s">
        <v>341</v>
      </c>
      <c r="C310" s="1" t="s">
        <v>7</v>
      </c>
      <c r="D310" s="1" t="s">
        <v>8</v>
      </c>
      <c r="E310" s="1" t="s">
        <v>367</v>
      </c>
      <c r="F310" s="1" t="s">
        <v>9</v>
      </c>
      <c r="G310" s="12" t="s">
        <v>10</v>
      </c>
    </row>
    <row r="311" spans="1:9" x14ac:dyDescent="0.3">
      <c r="A311" s="7">
        <v>310</v>
      </c>
      <c r="B311" s="7" t="s">
        <v>341</v>
      </c>
      <c r="C311" s="1" t="s">
        <v>7</v>
      </c>
      <c r="D311" s="1" t="s">
        <v>8</v>
      </c>
      <c r="E311" s="1" t="s">
        <v>367</v>
      </c>
      <c r="F311" s="1" t="s">
        <v>11</v>
      </c>
      <c r="G311" s="12" t="s">
        <v>12</v>
      </c>
    </row>
    <row r="312" spans="1:9" x14ac:dyDescent="0.3">
      <c r="A312" s="7">
        <v>311</v>
      </c>
      <c r="B312" s="7" t="s">
        <v>341</v>
      </c>
      <c r="C312" s="1" t="s">
        <v>7</v>
      </c>
      <c r="D312" s="1" t="s">
        <v>8</v>
      </c>
      <c r="E312" s="1" t="s">
        <v>367</v>
      </c>
      <c r="F312" s="1" t="s">
        <v>13</v>
      </c>
      <c r="G312" s="12" t="s">
        <v>14</v>
      </c>
    </row>
    <row r="313" spans="1:9" x14ac:dyDescent="0.3">
      <c r="A313" s="7">
        <v>312</v>
      </c>
      <c r="B313" s="7" t="s">
        <v>341</v>
      </c>
      <c r="C313" s="1" t="s">
        <v>7</v>
      </c>
      <c r="D313" s="1" t="s">
        <v>15</v>
      </c>
      <c r="E313" s="1" t="s">
        <v>367</v>
      </c>
      <c r="F313" s="1" t="s">
        <v>16</v>
      </c>
      <c r="G313" s="12" t="s">
        <v>17</v>
      </c>
      <c r="I313" s="15">
        <v>0</v>
      </c>
    </row>
    <row r="314" spans="1:9" x14ac:dyDescent="0.3">
      <c r="A314" s="7">
        <v>313</v>
      </c>
      <c r="B314" s="7" t="s">
        <v>341</v>
      </c>
      <c r="C314" s="1" t="s">
        <v>7</v>
      </c>
      <c r="D314" s="1" t="s">
        <v>8</v>
      </c>
      <c r="E314" s="1" t="s">
        <v>367</v>
      </c>
      <c r="F314" s="1" t="s">
        <v>18</v>
      </c>
      <c r="G314" s="12" t="s">
        <v>19</v>
      </c>
    </row>
    <row r="315" spans="1:9" x14ac:dyDescent="0.3">
      <c r="A315" s="7">
        <v>314</v>
      </c>
      <c r="B315" s="7" t="s">
        <v>341</v>
      </c>
      <c r="C315" s="1" t="s">
        <v>7</v>
      </c>
      <c r="D315" s="1" t="s">
        <v>8</v>
      </c>
      <c r="E315" s="1" t="s">
        <v>367</v>
      </c>
      <c r="F315" s="1" t="s">
        <v>20</v>
      </c>
      <c r="G315" s="12" t="s">
        <v>21</v>
      </c>
    </row>
    <row r="316" spans="1:9" x14ac:dyDescent="0.3">
      <c r="A316" s="7">
        <v>315</v>
      </c>
      <c r="B316" s="7" t="s">
        <v>341</v>
      </c>
      <c r="C316" s="1" t="s">
        <v>7</v>
      </c>
      <c r="D316" s="1" t="s">
        <v>15</v>
      </c>
      <c r="E316" s="1" t="s">
        <v>367</v>
      </c>
      <c r="F316" s="1" t="s">
        <v>22</v>
      </c>
      <c r="G316" s="12" t="s">
        <v>23</v>
      </c>
      <c r="I316" s="15">
        <v>0</v>
      </c>
    </row>
    <row r="317" spans="1:9" x14ac:dyDescent="0.3">
      <c r="A317" s="7">
        <v>316</v>
      </c>
      <c r="B317" s="7" t="s">
        <v>341</v>
      </c>
      <c r="C317" s="1" t="s">
        <v>7</v>
      </c>
      <c r="D317" s="1" t="s">
        <v>8</v>
      </c>
      <c r="E317" s="1" t="s">
        <v>367</v>
      </c>
      <c r="F317" s="1" t="s">
        <v>24</v>
      </c>
      <c r="G317" s="12" t="s">
        <v>25</v>
      </c>
    </row>
    <row r="318" spans="1:9" x14ac:dyDescent="0.3">
      <c r="A318" s="7">
        <v>317</v>
      </c>
      <c r="B318" s="7" t="s">
        <v>341</v>
      </c>
      <c r="C318" s="1" t="s">
        <v>7</v>
      </c>
      <c r="D318" s="1" t="s">
        <v>8</v>
      </c>
      <c r="E318" s="1" t="s">
        <v>367</v>
      </c>
      <c r="F318" s="1" t="s">
        <v>26</v>
      </c>
      <c r="G318" s="12" t="s">
        <v>27</v>
      </c>
    </row>
    <row r="319" spans="1:9" x14ac:dyDescent="0.3">
      <c r="A319" s="7">
        <v>318</v>
      </c>
      <c r="B319" s="7" t="s">
        <v>341</v>
      </c>
      <c r="C319" s="1" t="s">
        <v>7</v>
      </c>
      <c r="D319" s="1" t="s">
        <v>8</v>
      </c>
      <c r="E319" s="1" t="s">
        <v>367</v>
      </c>
      <c r="F319" s="1" t="s">
        <v>28</v>
      </c>
      <c r="G319" s="12" t="s">
        <v>29</v>
      </c>
    </row>
    <row r="320" spans="1:9" x14ac:dyDescent="0.3">
      <c r="A320" s="7">
        <v>319</v>
      </c>
      <c r="B320" s="7" t="s">
        <v>341</v>
      </c>
      <c r="C320" s="1" t="s">
        <v>7</v>
      </c>
      <c r="D320" s="1" t="s">
        <v>8</v>
      </c>
      <c r="E320" s="1" t="s">
        <v>367</v>
      </c>
      <c r="F320" s="1" t="s">
        <v>30</v>
      </c>
      <c r="G320" s="12" t="s">
        <v>31</v>
      </c>
      <c r="I320" s="15">
        <v>67893</v>
      </c>
    </row>
    <row r="321" spans="1:7" x14ac:dyDescent="0.3">
      <c r="A321" s="7">
        <v>320</v>
      </c>
      <c r="B321" s="7" t="s">
        <v>341</v>
      </c>
      <c r="C321" s="1" t="s">
        <v>7</v>
      </c>
      <c r="D321" s="1" t="s">
        <v>8</v>
      </c>
      <c r="E321" s="1" t="s">
        <v>367</v>
      </c>
      <c r="F321" s="1" t="s">
        <v>32</v>
      </c>
      <c r="G321" s="12" t="s">
        <v>33</v>
      </c>
    </row>
    <row r="322" spans="1:7" x14ac:dyDescent="0.3">
      <c r="A322" s="7">
        <v>321</v>
      </c>
      <c r="B322" s="7" t="s">
        <v>341</v>
      </c>
      <c r="C322" s="1" t="s">
        <v>7</v>
      </c>
      <c r="D322" s="1" t="s">
        <v>8</v>
      </c>
      <c r="E322" s="1" t="s">
        <v>367</v>
      </c>
      <c r="F322" s="1" t="s">
        <v>34</v>
      </c>
      <c r="G322" s="12" t="s">
        <v>35</v>
      </c>
    </row>
    <row r="323" spans="1:7" x14ac:dyDescent="0.3">
      <c r="A323" s="7">
        <v>322</v>
      </c>
      <c r="B323" s="7" t="s">
        <v>341</v>
      </c>
      <c r="C323" s="1" t="s">
        <v>7</v>
      </c>
      <c r="D323" s="1" t="s">
        <v>8</v>
      </c>
      <c r="E323" s="1" t="s">
        <v>367</v>
      </c>
      <c r="F323" s="1" t="s">
        <v>36</v>
      </c>
      <c r="G323" s="12" t="s">
        <v>37</v>
      </c>
    </row>
    <row r="324" spans="1:7" x14ac:dyDescent="0.3">
      <c r="A324" s="7">
        <v>323</v>
      </c>
      <c r="B324" s="7" t="s">
        <v>341</v>
      </c>
      <c r="C324" s="1" t="s">
        <v>7</v>
      </c>
      <c r="D324" s="1" t="s">
        <v>8</v>
      </c>
      <c r="E324" s="1" t="s">
        <v>367</v>
      </c>
      <c r="F324" s="1" t="s">
        <v>38</v>
      </c>
      <c r="G324" s="12" t="s">
        <v>39</v>
      </c>
    </row>
    <row r="325" spans="1:7" x14ac:dyDescent="0.3">
      <c r="A325" s="7">
        <v>324</v>
      </c>
      <c r="B325" s="7" t="s">
        <v>341</v>
      </c>
      <c r="C325" s="1" t="s">
        <v>7</v>
      </c>
      <c r="D325" s="1" t="s">
        <v>8</v>
      </c>
      <c r="E325" s="1" t="s">
        <v>367</v>
      </c>
      <c r="F325" s="1" t="s">
        <v>40</v>
      </c>
      <c r="G325" s="12" t="s">
        <v>41</v>
      </c>
    </row>
    <row r="326" spans="1:7" x14ac:dyDescent="0.3">
      <c r="A326" s="7">
        <v>325</v>
      </c>
      <c r="B326" s="7" t="s">
        <v>341</v>
      </c>
      <c r="C326" s="1" t="s">
        <v>7</v>
      </c>
      <c r="D326" s="1" t="s">
        <v>8</v>
      </c>
      <c r="E326" s="1" t="s">
        <v>367</v>
      </c>
      <c r="F326" s="1" t="s">
        <v>42</v>
      </c>
      <c r="G326" s="12" t="s">
        <v>43</v>
      </c>
    </row>
    <row r="327" spans="1:7" x14ac:dyDescent="0.3">
      <c r="A327" s="7">
        <v>326</v>
      </c>
      <c r="B327" s="7" t="s">
        <v>341</v>
      </c>
      <c r="C327" s="1" t="s">
        <v>7</v>
      </c>
      <c r="D327" s="1" t="s">
        <v>8</v>
      </c>
      <c r="E327" s="1" t="s">
        <v>367</v>
      </c>
      <c r="F327" s="1" t="s">
        <v>44</v>
      </c>
      <c r="G327" s="12" t="s">
        <v>45</v>
      </c>
    </row>
    <row r="328" spans="1:7" x14ac:dyDescent="0.3">
      <c r="A328" s="7">
        <v>327</v>
      </c>
      <c r="B328" s="7" t="s">
        <v>341</v>
      </c>
      <c r="C328" s="1" t="s">
        <v>7</v>
      </c>
      <c r="D328" s="1" t="s">
        <v>8</v>
      </c>
      <c r="E328" s="1" t="s">
        <v>367</v>
      </c>
      <c r="F328" s="1" t="s">
        <v>46</v>
      </c>
      <c r="G328" s="12" t="s">
        <v>47</v>
      </c>
    </row>
    <row r="329" spans="1:7" x14ac:dyDescent="0.3">
      <c r="A329" s="7">
        <v>328</v>
      </c>
      <c r="B329" s="7" t="s">
        <v>341</v>
      </c>
      <c r="C329" s="1" t="s">
        <v>7</v>
      </c>
      <c r="D329" s="1" t="s">
        <v>8</v>
      </c>
      <c r="E329" s="1" t="s">
        <v>367</v>
      </c>
      <c r="F329" s="1" t="s">
        <v>48</v>
      </c>
      <c r="G329" s="12" t="s">
        <v>49</v>
      </c>
    </row>
    <row r="330" spans="1:7" x14ac:dyDescent="0.3">
      <c r="A330" s="7">
        <v>329</v>
      </c>
      <c r="B330" s="7" t="s">
        <v>341</v>
      </c>
      <c r="C330" s="1" t="s">
        <v>7</v>
      </c>
      <c r="D330" s="1" t="s">
        <v>8</v>
      </c>
      <c r="E330" s="1" t="s">
        <v>367</v>
      </c>
      <c r="F330" s="1" t="s">
        <v>50</v>
      </c>
      <c r="G330" s="12" t="s">
        <v>51</v>
      </c>
    </row>
    <row r="331" spans="1:7" x14ac:dyDescent="0.3">
      <c r="A331" s="7">
        <v>330</v>
      </c>
      <c r="B331" s="7" t="s">
        <v>341</v>
      </c>
      <c r="C331" s="1" t="s">
        <v>7</v>
      </c>
      <c r="D331" s="1" t="s">
        <v>8</v>
      </c>
      <c r="E331" s="1" t="s">
        <v>367</v>
      </c>
      <c r="F331" s="1" t="s">
        <v>52</v>
      </c>
      <c r="G331" s="12" t="s">
        <v>53</v>
      </c>
    </row>
    <row r="332" spans="1:7" x14ac:dyDescent="0.3">
      <c r="A332" s="7">
        <v>331</v>
      </c>
      <c r="B332" s="7" t="s">
        <v>341</v>
      </c>
      <c r="C332" s="1" t="s">
        <v>7</v>
      </c>
      <c r="D332" s="1" t="s">
        <v>8</v>
      </c>
      <c r="E332" s="1" t="s">
        <v>367</v>
      </c>
      <c r="F332" s="1" t="s">
        <v>54</v>
      </c>
      <c r="G332" s="12" t="s">
        <v>55</v>
      </c>
    </row>
    <row r="333" spans="1:7" x14ac:dyDescent="0.3">
      <c r="A333" s="7">
        <v>332</v>
      </c>
      <c r="B333" s="7" t="s">
        <v>341</v>
      </c>
      <c r="C333" s="1" t="s">
        <v>7</v>
      </c>
      <c r="D333" s="1" t="s">
        <v>8</v>
      </c>
      <c r="E333" s="1" t="s">
        <v>367</v>
      </c>
      <c r="F333" s="1" t="s">
        <v>56</v>
      </c>
      <c r="G333" s="12" t="s">
        <v>57</v>
      </c>
    </row>
    <row r="334" spans="1:7" x14ac:dyDescent="0.3">
      <c r="A334" s="7">
        <v>333</v>
      </c>
      <c r="B334" s="7" t="s">
        <v>341</v>
      </c>
      <c r="C334" s="1" t="s">
        <v>7</v>
      </c>
      <c r="D334" s="1" t="s">
        <v>8</v>
      </c>
      <c r="E334" s="1" t="s">
        <v>367</v>
      </c>
      <c r="F334" s="1" t="s">
        <v>58</v>
      </c>
      <c r="G334" s="12" t="s">
        <v>59</v>
      </c>
    </row>
    <row r="335" spans="1:7" x14ac:dyDescent="0.3">
      <c r="A335" s="7">
        <v>334</v>
      </c>
      <c r="B335" s="7" t="s">
        <v>341</v>
      </c>
      <c r="C335" s="1" t="s">
        <v>7</v>
      </c>
      <c r="D335" s="1" t="s">
        <v>8</v>
      </c>
      <c r="E335" s="1" t="s">
        <v>367</v>
      </c>
      <c r="F335" s="1" t="s">
        <v>60</v>
      </c>
      <c r="G335" s="12" t="s">
        <v>61</v>
      </c>
    </row>
    <row r="336" spans="1:7" x14ac:dyDescent="0.3">
      <c r="A336" s="7">
        <v>335</v>
      </c>
      <c r="B336" s="7" t="s">
        <v>341</v>
      </c>
      <c r="C336" s="1" t="s">
        <v>7</v>
      </c>
      <c r="D336" s="1" t="s">
        <v>8</v>
      </c>
      <c r="E336" s="1" t="s">
        <v>367</v>
      </c>
      <c r="F336" s="1" t="s">
        <v>62</v>
      </c>
      <c r="G336" s="12" t="s">
        <v>63</v>
      </c>
    </row>
    <row r="337" spans="1:9" x14ac:dyDescent="0.3">
      <c r="A337" s="7">
        <v>336</v>
      </c>
      <c r="B337" s="7" t="s">
        <v>341</v>
      </c>
      <c r="C337" s="1" t="s">
        <v>7</v>
      </c>
      <c r="D337" s="1" t="s">
        <v>8</v>
      </c>
      <c r="E337" s="1" t="s">
        <v>367</v>
      </c>
      <c r="F337" s="1" t="s">
        <v>64</v>
      </c>
      <c r="G337" s="12" t="s">
        <v>65</v>
      </c>
    </row>
    <row r="338" spans="1:9" x14ac:dyDescent="0.3">
      <c r="A338" s="7">
        <v>337</v>
      </c>
      <c r="B338" s="7" t="s">
        <v>341</v>
      </c>
      <c r="C338" s="1" t="s">
        <v>7</v>
      </c>
      <c r="D338" s="1" t="s">
        <v>8</v>
      </c>
      <c r="E338" s="1" t="s">
        <v>367</v>
      </c>
      <c r="F338" s="1" t="s">
        <v>66</v>
      </c>
      <c r="G338" s="12" t="s">
        <v>67</v>
      </c>
    </row>
    <row r="339" spans="1:9" x14ac:dyDescent="0.3">
      <c r="A339" s="7">
        <v>338</v>
      </c>
      <c r="B339" s="7" t="s">
        <v>341</v>
      </c>
      <c r="C339" s="1" t="s">
        <v>7</v>
      </c>
      <c r="D339" s="1" t="s">
        <v>8</v>
      </c>
      <c r="E339" s="1" t="s">
        <v>367</v>
      </c>
      <c r="F339" s="1" t="s">
        <v>68</v>
      </c>
      <c r="G339" s="12" t="s">
        <v>69</v>
      </c>
    </row>
    <row r="340" spans="1:9" x14ac:dyDescent="0.3">
      <c r="A340" s="7">
        <v>339</v>
      </c>
      <c r="B340" s="7" t="s">
        <v>341</v>
      </c>
      <c r="C340" s="1" t="s">
        <v>7</v>
      </c>
      <c r="D340" s="1" t="s">
        <v>8</v>
      </c>
      <c r="E340" s="1" t="s">
        <v>367</v>
      </c>
      <c r="F340" s="1" t="s">
        <v>70</v>
      </c>
      <c r="G340" s="12" t="s">
        <v>71</v>
      </c>
    </row>
    <row r="341" spans="1:9" x14ac:dyDescent="0.3">
      <c r="A341" s="7">
        <v>340</v>
      </c>
      <c r="B341" s="7" t="s">
        <v>341</v>
      </c>
      <c r="C341" s="1" t="s">
        <v>7</v>
      </c>
      <c r="D341" s="1" t="s">
        <v>8</v>
      </c>
      <c r="E341" s="1" t="s">
        <v>367</v>
      </c>
      <c r="F341" s="1" t="s">
        <v>72</v>
      </c>
      <c r="G341" s="12" t="s">
        <v>73</v>
      </c>
    </row>
    <row r="342" spans="1:9" x14ac:dyDescent="0.3">
      <c r="A342" s="7">
        <v>341</v>
      </c>
      <c r="B342" s="7" t="s">
        <v>341</v>
      </c>
      <c r="C342" s="1" t="s">
        <v>7</v>
      </c>
      <c r="D342" s="1" t="s">
        <v>8</v>
      </c>
      <c r="E342" s="1" t="s">
        <v>367</v>
      </c>
      <c r="F342" s="1" t="s">
        <v>74</v>
      </c>
      <c r="G342" s="12" t="s">
        <v>75</v>
      </c>
    </row>
    <row r="343" spans="1:9" x14ac:dyDescent="0.3">
      <c r="A343" s="7">
        <v>342</v>
      </c>
      <c r="B343" s="7" t="s">
        <v>341</v>
      </c>
      <c r="C343" s="1" t="s">
        <v>7</v>
      </c>
      <c r="D343" s="1" t="s">
        <v>8</v>
      </c>
      <c r="E343" s="1" t="s">
        <v>367</v>
      </c>
      <c r="F343" s="1" t="s">
        <v>76</v>
      </c>
      <c r="G343" s="12" t="s">
        <v>77</v>
      </c>
    </row>
    <row r="344" spans="1:9" x14ac:dyDescent="0.3">
      <c r="A344" s="7">
        <v>343</v>
      </c>
      <c r="B344" s="7" t="s">
        <v>341</v>
      </c>
      <c r="C344" s="1" t="s">
        <v>7</v>
      </c>
      <c r="D344" s="1" t="s">
        <v>8</v>
      </c>
      <c r="E344" s="1" t="s">
        <v>367</v>
      </c>
      <c r="F344" s="1" t="s">
        <v>78</v>
      </c>
      <c r="G344" s="12" t="s">
        <v>79</v>
      </c>
    </row>
    <row r="345" spans="1:9" x14ac:dyDescent="0.3">
      <c r="A345" s="7">
        <v>344</v>
      </c>
      <c r="B345" s="7" t="s">
        <v>341</v>
      </c>
      <c r="C345" s="1" t="s">
        <v>7</v>
      </c>
      <c r="D345" s="1" t="s">
        <v>8</v>
      </c>
      <c r="E345" s="1" t="s">
        <v>367</v>
      </c>
      <c r="F345" s="1" t="s">
        <v>80</v>
      </c>
      <c r="G345" s="12" t="s">
        <v>81</v>
      </c>
    </row>
    <row r="346" spans="1:9" x14ac:dyDescent="0.3">
      <c r="A346" s="7">
        <v>345</v>
      </c>
      <c r="B346" s="7" t="s">
        <v>341</v>
      </c>
      <c r="C346" s="1" t="s">
        <v>7</v>
      </c>
      <c r="D346" s="1" t="s">
        <v>8</v>
      </c>
      <c r="E346" s="1" t="s">
        <v>367</v>
      </c>
      <c r="F346" s="1" t="s">
        <v>82</v>
      </c>
      <c r="G346" s="12" t="s">
        <v>83</v>
      </c>
    </row>
    <row r="347" spans="1:9" x14ac:dyDescent="0.3">
      <c r="A347" s="7">
        <v>346</v>
      </c>
      <c r="B347" s="7" t="s">
        <v>341</v>
      </c>
      <c r="C347" s="1" t="s">
        <v>7</v>
      </c>
      <c r="D347" s="1" t="s">
        <v>8</v>
      </c>
      <c r="E347" s="1" t="s">
        <v>367</v>
      </c>
      <c r="F347" s="1" t="s">
        <v>84</v>
      </c>
      <c r="G347" s="12" t="s">
        <v>85</v>
      </c>
    </row>
    <row r="348" spans="1:9" x14ac:dyDescent="0.3">
      <c r="A348" s="7">
        <v>347</v>
      </c>
      <c r="B348" s="7" t="s">
        <v>341</v>
      </c>
      <c r="C348" s="1" t="s">
        <v>7</v>
      </c>
      <c r="D348" s="1" t="s">
        <v>8</v>
      </c>
      <c r="E348" s="1" t="s">
        <v>367</v>
      </c>
      <c r="F348" s="1" t="s">
        <v>86</v>
      </c>
      <c r="G348" s="12" t="s">
        <v>87</v>
      </c>
    </row>
    <row r="349" spans="1:9" x14ac:dyDescent="0.3">
      <c r="A349" s="7">
        <v>348</v>
      </c>
      <c r="B349" s="7" t="s">
        <v>341</v>
      </c>
      <c r="C349" s="1" t="s">
        <v>7</v>
      </c>
      <c r="D349" s="1" t="s">
        <v>8</v>
      </c>
      <c r="E349" s="1" t="s">
        <v>367</v>
      </c>
      <c r="F349" s="1" t="s">
        <v>88</v>
      </c>
      <c r="G349" s="12" t="s">
        <v>89</v>
      </c>
    </row>
    <row r="350" spans="1:9" x14ac:dyDescent="0.3">
      <c r="A350" s="7">
        <v>349</v>
      </c>
      <c r="B350" s="7" t="s">
        <v>341</v>
      </c>
      <c r="C350" s="1" t="s">
        <v>7</v>
      </c>
      <c r="D350" s="1" t="s">
        <v>8</v>
      </c>
      <c r="E350" s="1" t="s">
        <v>367</v>
      </c>
      <c r="F350" s="1" t="s">
        <v>90</v>
      </c>
      <c r="G350" s="12" t="s">
        <v>91</v>
      </c>
    </row>
    <row r="351" spans="1:9" x14ac:dyDescent="0.3">
      <c r="A351" s="7">
        <v>350</v>
      </c>
      <c r="B351" s="7" t="s">
        <v>341</v>
      </c>
      <c r="C351" s="1" t="s">
        <v>7</v>
      </c>
      <c r="D351" s="1" t="s">
        <v>8</v>
      </c>
      <c r="E351" s="1" t="s">
        <v>367</v>
      </c>
      <c r="F351" s="1" t="s">
        <v>92</v>
      </c>
      <c r="G351" s="12" t="s">
        <v>93</v>
      </c>
    </row>
    <row r="352" spans="1:9" x14ac:dyDescent="0.3">
      <c r="A352" s="7">
        <v>351</v>
      </c>
      <c r="B352" s="7" t="s">
        <v>341</v>
      </c>
      <c r="C352" s="1" t="s">
        <v>7</v>
      </c>
      <c r="D352" s="1" t="s">
        <v>15</v>
      </c>
      <c r="E352" s="1" t="s">
        <v>367</v>
      </c>
      <c r="F352" s="1" t="s">
        <v>94</v>
      </c>
      <c r="G352" s="12" t="s">
        <v>95</v>
      </c>
      <c r="I352" s="15">
        <v>67893</v>
      </c>
    </row>
    <row r="353" spans="1:10" x14ac:dyDescent="0.3">
      <c r="A353" s="7">
        <v>352</v>
      </c>
      <c r="B353" s="7" t="s">
        <v>341</v>
      </c>
      <c r="C353" s="1" t="s">
        <v>7</v>
      </c>
      <c r="D353" s="1" t="s">
        <v>8</v>
      </c>
      <c r="E353" s="1" t="s">
        <v>367</v>
      </c>
      <c r="F353" s="1" t="s">
        <v>96</v>
      </c>
      <c r="G353" s="12" t="s">
        <v>97</v>
      </c>
    </row>
    <row r="354" spans="1:10" x14ac:dyDescent="0.3">
      <c r="A354" s="7">
        <v>353</v>
      </c>
      <c r="B354" s="7" t="s">
        <v>341</v>
      </c>
      <c r="C354" s="1" t="s">
        <v>7</v>
      </c>
      <c r="D354" s="1" t="s">
        <v>8</v>
      </c>
      <c r="E354" s="1" t="s">
        <v>367</v>
      </c>
      <c r="F354" s="1" t="s">
        <v>98</v>
      </c>
      <c r="G354" s="12" t="s">
        <v>99</v>
      </c>
    </row>
    <row r="355" spans="1:10" x14ac:dyDescent="0.3">
      <c r="A355" s="7">
        <v>354</v>
      </c>
      <c r="B355" s="7" t="s">
        <v>341</v>
      </c>
      <c r="C355" s="1" t="s">
        <v>7</v>
      </c>
      <c r="D355" s="1" t="s">
        <v>8</v>
      </c>
      <c r="E355" s="1" t="s">
        <v>367</v>
      </c>
      <c r="F355" s="1" t="s">
        <v>100</v>
      </c>
      <c r="G355" s="12" t="s">
        <v>101</v>
      </c>
    </row>
    <row r="356" spans="1:10" x14ac:dyDescent="0.3">
      <c r="A356" s="7">
        <v>355</v>
      </c>
      <c r="B356" s="7" t="s">
        <v>341</v>
      </c>
      <c r="C356" s="1" t="s">
        <v>7</v>
      </c>
      <c r="D356" s="1" t="s">
        <v>8</v>
      </c>
      <c r="E356" s="1" t="s">
        <v>367</v>
      </c>
      <c r="F356" s="1" t="s">
        <v>102</v>
      </c>
      <c r="G356" s="12" t="s">
        <v>103</v>
      </c>
    </row>
    <row r="357" spans="1:10" x14ac:dyDescent="0.3">
      <c r="A357" s="7">
        <v>356</v>
      </c>
      <c r="B357" s="7" t="s">
        <v>341</v>
      </c>
      <c r="C357" s="1" t="s">
        <v>7</v>
      </c>
      <c r="D357" s="1" t="s">
        <v>8</v>
      </c>
      <c r="E357" s="1" t="s">
        <v>367</v>
      </c>
      <c r="F357" s="1" t="s">
        <v>104</v>
      </c>
      <c r="G357" s="12" t="s">
        <v>105</v>
      </c>
    </row>
    <row r="358" spans="1:10" x14ac:dyDescent="0.3">
      <c r="A358" s="7">
        <v>357</v>
      </c>
      <c r="B358" s="7" t="s">
        <v>341</v>
      </c>
      <c r="C358" s="1" t="s">
        <v>7</v>
      </c>
      <c r="D358" s="1" t="s">
        <v>8</v>
      </c>
      <c r="E358" s="1" t="s">
        <v>367</v>
      </c>
      <c r="F358" s="1" t="s">
        <v>106</v>
      </c>
      <c r="G358" s="12" t="s">
        <v>107</v>
      </c>
    </row>
    <row r="359" spans="1:10" x14ac:dyDescent="0.3">
      <c r="A359" s="7">
        <v>358</v>
      </c>
      <c r="B359" s="7" t="s">
        <v>341</v>
      </c>
      <c r="C359" s="1" t="s">
        <v>7</v>
      </c>
      <c r="D359" s="1" t="s">
        <v>8</v>
      </c>
      <c r="E359" s="1" t="s">
        <v>367</v>
      </c>
      <c r="F359" s="1" t="s">
        <v>108</v>
      </c>
      <c r="G359" s="12" t="s">
        <v>109</v>
      </c>
    </row>
    <row r="360" spans="1:10" x14ac:dyDescent="0.3">
      <c r="A360" s="7">
        <v>359</v>
      </c>
      <c r="B360" s="7" t="s">
        <v>341</v>
      </c>
      <c r="C360" s="1" t="s">
        <v>7</v>
      </c>
      <c r="D360" s="1" t="s">
        <v>8</v>
      </c>
      <c r="E360" s="1" t="s">
        <v>367</v>
      </c>
      <c r="F360" s="1" t="s">
        <v>110</v>
      </c>
      <c r="G360" s="12" t="s">
        <v>111</v>
      </c>
    </row>
    <row r="361" spans="1:10" x14ac:dyDescent="0.3">
      <c r="A361" s="7">
        <v>360</v>
      </c>
      <c r="B361" s="7" t="s">
        <v>341</v>
      </c>
      <c r="C361" s="1" t="s">
        <v>7</v>
      </c>
      <c r="D361" s="1" t="s">
        <v>8</v>
      </c>
      <c r="E361" s="1" t="s">
        <v>367</v>
      </c>
      <c r="F361" s="1" t="s">
        <v>112</v>
      </c>
      <c r="G361" s="12" t="s">
        <v>113</v>
      </c>
    </row>
    <row r="362" spans="1:10" x14ac:dyDescent="0.3">
      <c r="A362" s="7">
        <v>361</v>
      </c>
      <c r="B362" s="7" t="s">
        <v>341</v>
      </c>
      <c r="C362" s="1" t="s">
        <v>7</v>
      </c>
      <c r="D362" s="1" t="s">
        <v>15</v>
      </c>
      <c r="E362" s="1" t="s">
        <v>367</v>
      </c>
      <c r="F362" s="1" t="s">
        <v>114</v>
      </c>
      <c r="G362" s="12" t="s">
        <v>115</v>
      </c>
      <c r="I362" s="15">
        <v>67893</v>
      </c>
    </row>
    <row r="363" spans="1:10" x14ac:dyDescent="0.3">
      <c r="A363" s="7">
        <v>362</v>
      </c>
      <c r="B363" s="7" t="s">
        <v>341</v>
      </c>
      <c r="C363" s="1" t="s">
        <v>116</v>
      </c>
      <c r="D363" s="1" t="s">
        <v>8</v>
      </c>
      <c r="E363" s="1" t="s">
        <v>364</v>
      </c>
      <c r="F363" s="1" t="s">
        <v>117</v>
      </c>
      <c r="G363" s="12" t="s">
        <v>118</v>
      </c>
      <c r="J363" s="33" t="e">
        <f t="shared" ref="J363:J401" si="2">I363/H363</f>
        <v>#DIV/0!</v>
      </c>
    </row>
    <row r="364" spans="1:10" x14ac:dyDescent="0.3">
      <c r="A364" s="7">
        <v>363</v>
      </c>
      <c r="B364" s="7" t="s">
        <v>341</v>
      </c>
      <c r="C364" s="1" t="s">
        <v>116</v>
      </c>
      <c r="D364" s="1" t="s">
        <v>8</v>
      </c>
      <c r="E364" s="1" t="s">
        <v>364</v>
      </c>
      <c r="F364" s="1" t="s">
        <v>119</v>
      </c>
      <c r="G364" s="12" t="s">
        <v>120</v>
      </c>
      <c r="H364" s="14">
        <v>1.04</v>
      </c>
      <c r="I364" s="15">
        <v>36385</v>
      </c>
      <c r="J364" s="33">
        <f t="shared" si="2"/>
        <v>34985.576923076922</v>
      </c>
    </row>
    <row r="365" spans="1:10" x14ac:dyDescent="0.3">
      <c r="A365" s="7">
        <v>364</v>
      </c>
      <c r="B365" s="7" t="s">
        <v>341</v>
      </c>
      <c r="C365" s="1" t="s">
        <v>116</v>
      </c>
      <c r="D365" s="1" t="s">
        <v>8</v>
      </c>
      <c r="E365" s="1" t="s">
        <v>364</v>
      </c>
      <c r="F365" s="1" t="s">
        <v>121</v>
      </c>
      <c r="G365" s="12" t="s">
        <v>122</v>
      </c>
      <c r="J365" s="33" t="e">
        <f t="shared" si="2"/>
        <v>#DIV/0!</v>
      </c>
    </row>
    <row r="366" spans="1:10" x14ac:dyDescent="0.3">
      <c r="A366" s="7">
        <v>365</v>
      </c>
      <c r="B366" s="7" t="s">
        <v>341</v>
      </c>
      <c r="C366" s="1" t="s">
        <v>116</v>
      </c>
      <c r="D366" s="1" t="s">
        <v>8</v>
      </c>
      <c r="E366" s="1" t="s">
        <v>364</v>
      </c>
      <c r="F366" s="1" t="s">
        <v>123</v>
      </c>
      <c r="G366" s="12" t="s">
        <v>124</v>
      </c>
      <c r="J366" s="33" t="e">
        <f t="shared" si="2"/>
        <v>#DIV/0!</v>
      </c>
    </row>
    <row r="367" spans="1:10" x14ac:dyDescent="0.3">
      <c r="A367" s="7">
        <v>366</v>
      </c>
      <c r="B367" s="7" t="s">
        <v>341</v>
      </c>
      <c r="C367" s="1" t="s">
        <v>116</v>
      </c>
      <c r="D367" s="1" t="s">
        <v>8</v>
      </c>
      <c r="E367" s="1" t="s">
        <v>366</v>
      </c>
      <c r="F367" s="1" t="s">
        <v>125</v>
      </c>
      <c r="G367" s="12" t="s">
        <v>126</v>
      </c>
      <c r="J367" s="33" t="e">
        <f t="shared" si="2"/>
        <v>#DIV/0!</v>
      </c>
    </row>
    <row r="368" spans="1:10" x14ac:dyDescent="0.3">
      <c r="A368" s="7">
        <v>367</v>
      </c>
      <c r="B368" s="7" t="s">
        <v>341</v>
      </c>
      <c r="C368" s="1" t="s">
        <v>116</v>
      </c>
      <c r="D368" s="1" t="s">
        <v>8</v>
      </c>
      <c r="E368" s="1" t="s">
        <v>366</v>
      </c>
      <c r="F368" s="1" t="s">
        <v>127</v>
      </c>
      <c r="G368" s="12" t="s">
        <v>128</v>
      </c>
      <c r="J368" s="33" t="e">
        <f t="shared" si="2"/>
        <v>#DIV/0!</v>
      </c>
    </row>
    <row r="369" spans="1:10" x14ac:dyDescent="0.3">
      <c r="A369" s="7">
        <v>368</v>
      </c>
      <c r="B369" s="7" t="s">
        <v>341</v>
      </c>
      <c r="C369" s="1" t="s">
        <v>116</v>
      </c>
      <c r="D369" s="1" t="s">
        <v>8</v>
      </c>
      <c r="E369" s="1" t="s">
        <v>366</v>
      </c>
      <c r="F369" s="1" t="s">
        <v>129</v>
      </c>
      <c r="G369" s="12" t="s">
        <v>130</v>
      </c>
      <c r="J369" s="33" t="e">
        <f t="shared" si="2"/>
        <v>#DIV/0!</v>
      </c>
    </row>
    <row r="370" spans="1:10" x14ac:dyDescent="0.3">
      <c r="A370" s="7">
        <v>369</v>
      </c>
      <c r="B370" s="7" t="s">
        <v>341</v>
      </c>
      <c r="C370" s="1" t="s">
        <v>116</v>
      </c>
      <c r="D370" s="1" t="s">
        <v>8</v>
      </c>
      <c r="E370" s="1" t="s">
        <v>366</v>
      </c>
      <c r="F370" s="1" t="s">
        <v>131</v>
      </c>
      <c r="G370" s="12" t="s">
        <v>132</v>
      </c>
      <c r="J370" s="33" t="e">
        <f t="shared" si="2"/>
        <v>#DIV/0!</v>
      </c>
    </row>
    <row r="371" spans="1:10" x14ac:dyDescent="0.3">
      <c r="A371" s="7">
        <v>370</v>
      </c>
      <c r="B371" s="7" t="s">
        <v>341</v>
      </c>
      <c r="C371" s="1" t="s">
        <v>116</v>
      </c>
      <c r="D371" s="1" t="s">
        <v>8</v>
      </c>
      <c r="E371" s="1" t="s">
        <v>366</v>
      </c>
      <c r="F371" s="1" t="s">
        <v>133</v>
      </c>
      <c r="G371" s="12" t="s">
        <v>134</v>
      </c>
      <c r="J371" s="33" t="e">
        <f t="shared" si="2"/>
        <v>#DIV/0!</v>
      </c>
    </row>
    <row r="372" spans="1:10" x14ac:dyDescent="0.3">
      <c r="A372" s="7">
        <v>371</v>
      </c>
      <c r="B372" s="7" t="s">
        <v>341</v>
      </c>
      <c r="C372" s="1" t="s">
        <v>116</v>
      </c>
      <c r="D372" s="1" t="s">
        <v>8</v>
      </c>
      <c r="E372" s="1" t="s">
        <v>366</v>
      </c>
      <c r="F372" s="1" t="s">
        <v>135</v>
      </c>
      <c r="G372" s="12" t="s">
        <v>136</v>
      </c>
      <c r="J372" s="33" t="e">
        <f t="shared" si="2"/>
        <v>#DIV/0!</v>
      </c>
    </row>
    <row r="373" spans="1:10" x14ac:dyDescent="0.3">
      <c r="A373" s="7">
        <v>372</v>
      </c>
      <c r="B373" s="7" t="s">
        <v>341</v>
      </c>
      <c r="C373" s="1" t="s">
        <v>116</v>
      </c>
      <c r="D373" s="1" t="s">
        <v>8</v>
      </c>
      <c r="E373" s="1" t="s">
        <v>366</v>
      </c>
      <c r="F373" s="1" t="s">
        <v>137</v>
      </c>
      <c r="G373" s="12" t="s">
        <v>138</v>
      </c>
      <c r="J373" s="33" t="e">
        <f t="shared" si="2"/>
        <v>#DIV/0!</v>
      </c>
    </row>
    <row r="374" spans="1:10" x14ac:dyDescent="0.3">
      <c r="A374" s="7">
        <v>373</v>
      </c>
      <c r="B374" s="7" t="s">
        <v>341</v>
      </c>
      <c r="C374" s="1" t="s">
        <v>116</v>
      </c>
      <c r="D374" s="1" t="s">
        <v>8</v>
      </c>
      <c r="E374" s="1" t="s">
        <v>366</v>
      </c>
      <c r="F374" s="1" t="s">
        <v>139</v>
      </c>
      <c r="G374" s="12" t="s">
        <v>140</v>
      </c>
      <c r="J374" s="33" t="e">
        <f t="shared" si="2"/>
        <v>#DIV/0!</v>
      </c>
    </row>
    <row r="375" spans="1:10" x14ac:dyDescent="0.3">
      <c r="A375" s="7">
        <v>374</v>
      </c>
      <c r="B375" s="7" t="s">
        <v>341</v>
      </c>
      <c r="C375" s="1" t="s">
        <v>116</v>
      </c>
      <c r="D375" s="1" t="s">
        <v>8</v>
      </c>
      <c r="E375" s="1" t="s">
        <v>366</v>
      </c>
      <c r="F375" s="1" t="s">
        <v>141</v>
      </c>
      <c r="G375" s="12" t="s">
        <v>142</v>
      </c>
      <c r="J375" s="33" t="e">
        <f t="shared" si="2"/>
        <v>#DIV/0!</v>
      </c>
    </row>
    <row r="376" spans="1:10" x14ac:dyDescent="0.3">
      <c r="A376" s="7">
        <v>375</v>
      </c>
      <c r="B376" s="7" t="s">
        <v>341</v>
      </c>
      <c r="C376" s="1" t="s">
        <v>116</v>
      </c>
      <c r="D376" s="1" t="s">
        <v>8</v>
      </c>
      <c r="E376" s="1" t="s">
        <v>366</v>
      </c>
      <c r="F376" s="1" t="s">
        <v>143</v>
      </c>
      <c r="G376" s="12" t="s">
        <v>144</v>
      </c>
      <c r="J376" s="33" t="e">
        <f t="shared" si="2"/>
        <v>#DIV/0!</v>
      </c>
    </row>
    <row r="377" spans="1:10" x14ac:dyDescent="0.3">
      <c r="A377" s="7">
        <v>376</v>
      </c>
      <c r="B377" s="7" t="s">
        <v>341</v>
      </c>
      <c r="C377" s="1" t="s">
        <v>116</v>
      </c>
      <c r="D377" s="1" t="s">
        <v>8</v>
      </c>
      <c r="E377" s="1" t="s">
        <v>366</v>
      </c>
      <c r="F377" s="1" t="s">
        <v>145</v>
      </c>
      <c r="G377" s="12" t="s">
        <v>146</v>
      </c>
      <c r="J377" s="33" t="e">
        <f t="shared" si="2"/>
        <v>#DIV/0!</v>
      </c>
    </row>
    <row r="378" spans="1:10" x14ac:dyDescent="0.3">
      <c r="A378" s="7">
        <v>377</v>
      </c>
      <c r="B378" s="7" t="s">
        <v>341</v>
      </c>
      <c r="C378" s="1" t="s">
        <v>116</v>
      </c>
      <c r="D378" s="1" t="s">
        <v>8</v>
      </c>
      <c r="E378" s="1" t="s">
        <v>366</v>
      </c>
      <c r="F378" s="1" t="s">
        <v>147</v>
      </c>
      <c r="G378" s="12" t="s">
        <v>148</v>
      </c>
      <c r="J378" s="33" t="e">
        <f t="shared" si="2"/>
        <v>#DIV/0!</v>
      </c>
    </row>
    <row r="379" spans="1:10" x14ac:dyDescent="0.3">
      <c r="A379" s="7">
        <v>378</v>
      </c>
      <c r="B379" s="7" t="s">
        <v>341</v>
      </c>
      <c r="C379" s="1" t="s">
        <v>116</v>
      </c>
      <c r="D379" s="1" t="s">
        <v>8</v>
      </c>
      <c r="E379" s="1" t="s">
        <v>366</v>
      </c>
      <c r="F379" s="1" t="s">
        <v>149</v>
      </c>
      <c r="G379" s="12" t="s">
        <v>150</v>
      </c>
      <c r="J379" s="33" t="e">
        <f t="shared" si="2"/>
        <v>#DIV/0!</v>
      </c>
    </row>
    <row r="380" spans="1:10" x14ac:dyDescent="0.3">
      <c r="A380" s="7">
        <v>379</v>
      </c>
      <c r="B380" s="7" t="s">
        <v>341</v>
      </c>
      <c r="C380" s="1" t="s">
        <v>116</v>
      </c>
      <c r="D380" s="1" t="s">
        <v>8</v>
      </c>
      <c r="E380" s="1" t="s">
        <v>366</v>
      </c>
      <c r="F380" s="1" t="s">
        <v>151</v>
      </c>
      <c r="G380" s="12" t="s">
        <v>152</v>
      </c>
      <c r="J380" s="33" t="e">
        <f t="shared" si="2"/>
        <v>#DIV/0!</v>
      </c>
    </row>
    <row r="381" spans="1:10" x14ac:dyDescent="0.3">
      <c r="A381" s="7">
        <v>380</v>
      </c>
      <c r="B381" s="7" t="s">
        <v>341</v>
      </c>
      <c r="C381" s="1" t="s">
        <v>116</v>
      </c>
      <c r="D381" s="1" t="s">
        <v>8</v>
      </c>
      <c r="E381" s="1" t="s">
        <v>366</v>
      </c>
      <c r="F381" s="1" t="s">
        <v>153</v>
      </c>
      <c r="G381" s="12" t="s">
        <v>154</v>
      </c>
      <c r="J381" s="33" t="e">
        <f t="shared" si="2"/>
        <v>#DIV/0!</v>
      </c>
    </row>
    <row r="382" spans="1:10" x14ac:dyDescent="0.3">
      <c r="A382" s="7">
        <v>381</v>
      </c>
      <c r="B382" s="7" t="s">
        <v>341</v>
      </c>
      <c r="C382" s="1" t="s">
        <v>116</v>
      </c>
      <c r="D382" s="1" t="s">
        <v>8</v>
      </c>
      <c r="E382" s="1" t="s">
        <v>366</v>
      </c>
      <c r="F382" s="1" t="s">
        <v>155</v>
      </c>
      <c r="G382" s="12" t="s">
        <v>156</v>
      </c>
      <c r="J382" s="33" t="e">
        <f t="shared" si="2"/>
        <v>#DIV/0!</v>
      </c>
    </row>
    <row r="383" spans="1:10" x14ac:dyDescent="0.3">
      <c r="A383" s="7">
        <v>382</v>
      </c>
      <c r="B383" s="7" t="s">
        <v>341</v>
      </c>
      <c r="C383" s="1" t="s">
        <v>116</v>
      </c>
      <c r="D383" s="1" t="s">
        <v>8</v>
      </c>
      <c r="E383" s="1" t="s">
        <v>366</v>
      </c>
      <c r="F383" s="1" t="s">
        <v>157</v>
      </c>
      <c r="G383" s="12" t="s">
        <v>158</v>
      </c>
      <c r="J383" s="33" t="e">
        <f t="shared" si="2"/>
        <v>#DIV/0!</v>
      </c>
    </row>
    <row r="384" spans="1:10" x14ac:dyDescent="0.3">
      <c r="A384" s="7">
        <v>383</v>
      </c>
      <c r="B384" s="7" t="s">
        <v>341</v>
      </c>
      <c r="C384" s="1" t="s">
        <v>116</v>
      </c>
      <c r="D384" s="1" t="s">
        <v>8</v>
      </c>
      <c r="E384" s="1" t="s">
        <v>366</v>
      </c>
      <c r="F384" s="1" t="s">
        <v>159</v>
      </c>
      <c r="G384" s="12" t="s">
        <v>160</v>
      </c>
      <c r="J384" s="33" t="e">
        <f t="shared" si="2"/>
        <v>#DIV/0!</v>
      </c>
    </row>
    <row r="385" spans="1:12" x14ac:dyDescent="0.3">
      <c r="A385" s="7">
        <v>384</v>
      </c>
      <c r="B385" s="7" t="s">
        <v>341</v>
      </c>
      <c r="C385" s="1" t="s">
        <v>116</v>
      </c>
      <c r="D385" s="1" t="s">
        <v>8</v>
      </c>
      <c r="E385" s="1" t="s">
        <v>366</v>
      </c>
      <c r="F385" s="1" t="s">
        <v>161</v>
      </c>
      <c r="G385" s="12" t="s">
        <v>162</v>
      </c>
      <c r="J385" s="33" t="e">
        <f t="shared" si="2"/>
        <v>#DIV/0!</v>
      </c>
    </row>
    <row r="386" spans="1:12" x14ac:dyDescent="0.3">
      <c r="A386" s="7">
        <v>385</v>
      </c>
      <c r="B386" s="7" t="s">
        <v>341</v>
      </c>
      <c r="C386" s="1" t="s">
        <v>116</v>
      </c>
      <c r="D386" s="1" t="s">
        <v>8</v>
      </c>
      <c r="E386" s="1" t="s">
        <v>366</v>
      </c>
      <c r="F386" s="1" t="s">
        <v>163</v>
      </c>
      <c r="G386" s="12" t="s">
        <v>164</v>
      </c>
      <c r="J386" s="33" t="e">
        <f t="shared" si="2"/>
        <v>#DIV/0!</v>
      </c>
    </row>
    <row r="387" spans="1:12" x14ac:dyDescent="0.3">
      <c r="A387" s="7">
        <v>386</v>
      </c>
      <c r="B387" s="7" t="s">
        <v>341</v>
      </c>
      <c r="C387" s="1" t="s">
        <v>116</v>
      </c>
      <c r="D387" s="1" t="s">
        <v>8</v>
      </c>
      <c r="E387" s="1" t="s">
        <v>366</v>
      </c>
      <c r="F387" s="1" t="s">
        <v>165</v>
      </c>
      <c r="G387" s="12" t="s">
        <v>166</v>
      </c>
      <c r="J387" s="33" t="e">
        <f t="shared" si="2"/>
        <v>#DIV/0!</v>
      </c>
    </row>
    <row r="388" spans="1:12" x14ac:dyDescent="0.3">
      <c r="A388" s="7">
        <v>387</v>
      </c>
      <c r="B388" s="7" t="s">
        <v>341</v>
      </c>
      <c r="C388" s="1" t="s">
        <v>116</v>
      </c>
      <c r="D388" s="1" t="s">
        <v>8</v>
      </c>
      <c r="E388" s="1" t="s">
        <v>366</v>
      </c>
      <c r="F388" s="1" t="s">
        <v>167</v>
      </c>
      <c r="G388" s="12" t="s">
        <v>168</v>
      </c>
      <c r="J388" s="33" t="e">
        <f t="shared" si="2"/>
        <v>#DIV/0!</v>
      </c>
    </row>
    <row r="389" spans="1:12" x14ac:dyDescent="0.3">
      <c r="A389" s="7">
        <v>388</v>
      </c>
      <c r="B389" s="7" t="s">
        <v>341</v>
      </c>
      <c r="C389" s="1" t="s">
        <v>116</v>
      </c>
      <c r="D389" s="1" t="s">
        <v>8</v>
      </c>
      <c r="E389" s="1" t="s">
        <v>366</v>
      </c>
      <c r="F389" s="1" t="s">
        <v>169</v>
      </c>
      <c r="G389" s="12" t="s">
        <v>170</v>
      </c>
      <c r="J389" s="33" t="e">
        <f t="shared" si="2"/>
        <v>#DIV/0!</v>
      </c>
    </row>
    <row r="390" spans="1:12" x14ac:dyDescent="0.3">
      <c r="A390" s="7">
        <v>389</v>
      </c>
      <c r="B390" s="7" t="s">
        <v>341</v>
      </c>
      <c r="C390" s="1" t="s">
        <v>116</v>
      </c>
      <c r="D390" s="1" t="s">
        <v>8</v>
      </c>
      <c r="E390" s="1" t="s">
        <v>366</v>
      </c>
      <c r="F390" s="1" t="s">
        <v>171</v>
      </c>
      <c r="G390" s="12" t="s">
        <v>172</v>
      </c>
      <c r="J390" s="33" t="e">
        <f t="shared" si="2"/>
        <v>#DIV/0!</v>
      </c>
    </row>
    <row r="391" spans="1:12" x14ac:dyDescent="0.3">
      <c r="A391" s="7">
        <v>390</v>
      </c>
      <c r="B391" s="7" t="s">
        <v>341</v>
      </c>
      <c r="C391" s="1" t="s">
        <v>116</v>
      </c>
      <c r="D391" s="1" t="s">
        <v>8</v>
      </c>
      <c r="E391" s="1" t="s">
        <v>366</v>
      </c>
      <c r="F391" s="1" t="s">
        <v>173</v>
      </c>
      <c r="G391" s="12" t="s">
        <v>174</v>
      </c>
      <c r="J391" s="33" t="e">
        <f t="shared" si="2"/>
        <v>#DIV/0!</v>
      </c>
    </row>
    <row r="392" spans="1:12" x14ac:dyDescent="0.3">
      <c r="A392" s="7">
        <v>391</v>
      </c>
      <c r="B392" s="7" t="s">
        <v>341</v>
      </c>
      <c r="C392" s="1" t="s">
        <v>116</v>
      </c>
      <c r="D392" s="1" t="s">
        <v>8</v>
      </c>
      <c r="E392" s="1" t="s">
        <v>366</v>
      </c>
      <c r="F392" s="1" t="s">
        <v>175</v>
      </c>
      <c r="G392" s="12" t="s">
        <v>176</v>
      </c>
      <c r="J392" s="33" t="e">
        <f t="shared" si="2"/>
        <v>#DIV/0!</v>
      </c>
    </row>
    <row r="393" spans="1:12" x14ac:dyDescent="0.3">
      <c r="A393" s="7">
        <v>392</v>
      </c>
      <c r="B393" s="7" t="s">
        <v>341</v>
      </c>
      <c r="C393" s="1" t="s">
        <v>116</v>
      </c>
      <c r="D393" s="1" t="s">
        <v>8</v>
      </c>
      <c r="E393" s="1" t="s">
        <v>366</v>
      </c>
      <c r="F393" s="1" t="s">
        <v>177</v>
      </c>
      <c r="G393" s="12" t="s">
        <v>178</v>
      </c>
      <c r="J393" s="33" t="e">
        <f t="shared" si="2"/>
        <v>#DIV/0!</v>
      </c>
    </row>
    <row r="394" spans="1:12" x14ac:dyDescent="0.3">
      <c r="A394" s="7">
        <v>393</v>
      </c>
      <c r="B394" s="7" t="s">
        <v>341</v>
      </c>
      <c r="C394" s="1" t="s">
        <v>116</v>
      </c>
      <c r="D394" s="1" t="s">
        <v>8</v>
      </c>
      <c r="E394" s="1" t="s">
        <v>366</v>
      </c>
      <c r="F394" s="1" t="s">
        <v>179</v>
      </c>
      <c r="G394" s="12" t="s">
        <v>180</v>
      </c>
      <c r="J394" s="33" t="e">
        <f t="shared" si="2"/>
        <v>#DIV/0!</v>
      </c>
    </row>
    <row r="395" spans="1:12" x14ac:dyDescent="0.3">
      <c r="A395" s="7">
        <v>394</v>
      </c>
      <c r="B395" s="7" t="s">
        <v>341</v>
      </c>
      <c r="C395" s="1" t="s">
        <v>116</v>
      </c>
      <c r="D395" s="1" t="s">
        <v>8</v>
      </c>
      <c r="E395" s="1" t="s">
        <v>366</v>
      </c>
      <c r="F395" s="1" t="s">
        <v>181</v>
      </c>
      <c r="G395" s="12" t="s">
        <v>182</v>
      </c>
      <c r="J395" s="33" t="e">
        <f t="shared" si="2"/>
        <v>#DIV/0!</v>
      </c>
    </row>
    <row r="396" spans="1:12" x14ac:dyDescent="0.3">
      <c r="A396" s="7">
        <v>395</v>
      </c>
      <c r="B396" s="7" t="s">
        <v>341</v>
      </c>
      <c r="C396" s="1" t="s">
        <v>116</v>
      </c>
      <c r="D396" s="1" t="s">
        <v>8</v>
      </c>
      <c r="E396" s="1" t="s">
        <v>366</v>
      </c>
      <c r="F396" s="1" t="s">
        <v>183</v>
      </c>
      <c r="G396" s="12" t="s">
        <v>184</v>
      </c>
      <c r="J396" s="33" t="e">
        <f t="shared" si="2"/>
        <v>#DIV/0!</v>
      </c>
    </row>
    <row r="397" spans="1:12" x14ac:dyDescent="0.3">
      <c r="A397" s="7">
        <v>396</v>
      </c>
      <c r="B397" s="7" t="s">
        <v>341</v>
      </c>
      <c r="C397" s="1" t="s">
        <v>116</v>
      </c>
      <c r="D397" s="1" t="s">
        <v>8</v>
      </c>
      <c r="E397" s="1" t="s">
        <v>365</v>
      </c>
      <c r="F397" s="1" t="s">
        <v>185</v>
      </c>
      <c r="G397" s="12" t="s">
        <v>186</v>
      </c>
      <c r="I397" s="15">
        <v>61</v>
      </c>
      <c r="J397" s="33" t="e">
        <f t="shared" si="2"/>
        <v>#DIV/0!</v>
      </c>
    </row>
    <row r="398" spans="1:12" x14ac:dyDescent="0.3">
      <c r="A398" s="7">
        <v>397</v>
      </c>
      <c r="B398" s="7" t="s">
        <v>341</v>
      </c>
      <c r="C398" s="1" t="s">
        <v>116</v>
      </c>
      <c r="D398" s="1" t="s">
        <v>8</v>
      </c>
      <c r="E398" s="1" t="s">
        <v>365</v>
      </c>
      <c r="F398" s="1" t="s">
        <v>187</v>
      </c>
      <c r="G398" s="12" t="s">
        <v>188</v>
      </c>
      <c r="J398" s="33" t="e">
        <f t="shared" si="2"/>
        <v>#DIV/0!</v>
      </c>
    </row>
    <row r="399" spans="1:12" x14ac:dyDescent="0.3">
      <c r="A399" s="7">
        <v>398</v>
      </c>
      <c r="B399" s="7" t="s">
        <v>341</v>
      </c>
      <c r="C399" s="1" t="s">
        <v>116</v>
      </c>
      <c r="D399" s="1" t="s">
        <v>8</v>
      </c>
      <c r="E399" s="1" t="s">
        <v>365</v>
      </c>
      <c r="F399" s="1" t="s">
        <v>189</v>
      </c>
      <c r="G399" s="12" t="s">
        <v>190</v>
      </c>
      <c r="J399" s="33" t="e">
        <f t="shared" si="2"/>
        <v>#DIV/0!</v>
      </c>
      <c r="L399">
        <f>L245*11</f>
        <v>22880</v>
      </c>
    </row>
    <row r="400" spans="1:12" x14ac:dyDescent="0.3">
      <c r="A400" s="7">
        <v>399</v>
      </c>
      <c r="B400" s="7" t="s">
        <v>341</v>
      </c>
      <c r="C400" s="1" t="s">
        <v>116</v>
      </c>
      <c r="D400" s="1" t="s">
        <v>8</v>
      </c>
      <c r="E400" s="1" t="s">
        <v>367</v>
      </c>
      <c r="F400" s="1" t="s">
        <v>191</v>
      </c>
      <c r="G400" s="12" t="s">
        <v>192</v>
      </c>
      <c r="H400" s="14" t="s">
        <v>340</v>
      </c>
      <c r="J400" s="33" t="e">
        <f t="shared" si="2"/>
        <v>#VALUE!</v>
      </c>
    </row>
    <row r="401" spans="1:10" x14ac:dyDescent="0.3">
      <c r="A401" s="7">
        <v>400</v>
      </c>
      <c r="B401" s="7" t="s">
        <v>341</v>
      </c>
      <c r="C401" s="1" t="s">
        <v>116</v>
      </c>
      <c r="D401" s="1" t="s">
        <v>15</v>
      </c>
      <c r="E401" s="1" t="s">
        <v>367</v>
      </c>
      <c r="F401" s="1" t="s">
        <v>193</v>
      </c>
      <c r="G401" s="12" t="s">
        <v>194</v>
      </c>
      <c r="H401" s="14">
        <v>1.04</v>
      </c>
      <c r="I401" s="15">
        <v>36446</v>
      </c>
      <c r="J401" s="33">
        <f t="shared" si="2"/>
        <v>35044.230769230766</v>
      </c>
    </row>
    <row r="402" spans="1:10" x14ac:dyDescent="0.3">
      <c r="A402" s="7">
        <v>401</v>
      </c>
      <c r="B402" s="7" t="s">
        <v>341</v>
      </c>
      <c r="C402" s="1" t="s">
        <v>195</v>
      </c>
      <c r="D402" s="1" t="s">
        <v>15</v>
      </c>
      <c r="E402" s="1" t="s">
        <v>367</v>
      </c>
      <c r="F402" s="1" t="s">
        <v>196</v>
      </c>
      <c r="G402" s="12" t="s">
        <v>197</v>
      </c>
      <c r="H402" s="14">
        <v>1.04</v>
      </c>
      <c r="I402" s="15">
        <v>36446</v>
      </c>
    </row>
    <row r="403" spans="1:10" x14ac:dyDescent="0.3">
      <c r="A403" s="7">
        <v>402</v>
      </c>
      <c r="B403" s="7" t="s">
        <v>341</v>
      </c>
      <c r="C403" s="1" t="s">
        <v>195</v>
      </c>
      <c r="D403" s="1" t="s">
        <v>8</v>
      </c>
      <c r="E403" s="1" t="s">
        <v>367</v>
      </c>
      <c r="F403" s="1" t="s">
        <v>198</v>
      </c>
      <c r="G403" s="12" t="s">
        <v>199</v>
      </c>
      <c r="H403" s="14">
        <v>0.05</v>
      </c>
      <c r="I403" s="15">
        <v>4046</v>
      </c>
    </row>
    <row r="404" spans="1:10" x14ac:dyDescent="0.3">
      <c r="A404" s="7">
        <v>403</v>
      </c>
      <c r="B404" s="7" t="s">
        <v>341</v>
      </c>
      <c r="C404" s="1" t="s">
        <v>195</v>
      </c>
      <c r="D404" s="1" t="s">
        <v>8</v>
      </c>
      <c r="E404" s="1" t="s">
        <v>367</v>
      </c>
      <c r="F404" s="1" t="s">
        <v>200</v>
      </c>
      <c r="G404" s="12" t="s">
        <v>201</v>
      </c>
    </row>
    <row r="405" spans="1:10" x14ac:dyDescent="0.3">
      <c r="A405" s="7">
        <v>404</v>
      </c>
      <c r="B405" s="7" t="s">
        <v>341</v>
      </c>
      <c r="C405" s="1" t="s">
        <v>195</v>
      </c>
      <c r="D405" s="1" t="s">
        <v>8</v>
      </c>
      <c r="E405" s="1" t="s">
        <v>367</v>
      </c>
      <c r="F405" s="1" t="s">
        <v>202</v>
      </c>
      <c r="G405" s="12" t="s">
        <v>203</v>
      </c>
      <c r="H405" s="14">
        <v>0.14000000000000001</v>
      </c>
      <c r="I405" s="15">
        <v>5000</v>
      </c>
    </row>
    <row r="406" spans="1:10" x14ac:dyDescent="0.3">
      <c r="A406" s="7">
        <v>405</v>
      </c>
      <c r="B406" s="7" t="s">
        <v>341</v>
      </c>
      <c r="C406" s="1" t="s">
        <v>195</v>
      </c>
      <c r="D406" s="1" t="s">
        <v>8</v>
      </c>
      <c r="E406" s="1" t="s">
        <v>367</v>
      </c>
      <c r="F406" s="1" t="s">
        <v>204</v>
      </c>
      <c r="G406" s="12" t="s">
        <v>205</v>
      </c>
    </row>
    <row r="407" spans="1:10" x14ac:dyDescent="0.3">
      <c r="A407" s="7">
        <v>406</v>
      </c>
      <c r="B407" s="7" t="s">
        <v>341</v>
      </c>
      <c r="C407" s="1" t="s">
        <v>195</v>
      </c>
      <c r="D407" s="1" t="s">
        <v>15</v>
      </c>
      <c r="E407" s="1" t="s">
        <v>367</v>
      </c>
      <c r="F407" s="1" t="s">
        <v>206</v>
      </c>
      <c r="G407" s="12" t="s">
        <v>207</v>
      </c>
      <c r="H407" s="14">
        <v>0.19</v>
      </c>
      <c r="I407" s="15">
        <v>9046</v>
      </c>
    </row>
    <row r="408" spans="1:10" x14ac:dyDescent="0.3">
      <c r="A408" s="7">
        <v>407</v>
      </c>
      <c r="B408" s="7" t="s">
        <v>341</v>
      </c>
      <c r="C408" s="1" t="s">
        <v>195</v>
      </c>
      <c r="D408" s="1" t="s">
        <v>8</v>
      </c>
      <c r="E408" s="1" t="s">
        <v>367</v>
      </c>
      <c r="F408" s="1" t="s">
        <v>208</v>
      </c>
      <c r="G408" s="12" t="s">
        <v>209</v>
      </c>
    </row>
    <row r="409" spans="1:10" x14ac:dyDescent="0.3">
      <c r="A409" s="7">
        <v>408</v>
      </c>
      <c r="B409" s="7" t="s">
        <v>341</v>
      </c>
      <c r="C409" s="1" t="s">
        <v>195</v>
      </c>
      <c r="D409" s="1" t="s">
        <v>15</v>
      </c>
      <c r="E409" s="1" t="s">
        <v>367</v>
      </c>
      <c r="F409" s="1" t="s">
        <v>210</v>
      </c>
      <c r="G409" s="12" t="s">
        <v>211</v>
      </c>
      <c r="H409" s="14">
        <v>1.23</v>
      </c>
      <c r="I409" s="15">
        <v>45492</v>
      </c>
    </row>
    <row r="410" spans="1:10" x14ac:dyDescent="0.3">
      <c r="A410" s="7">
        <v>409</v>
      </c>
      <c r="B410" s="7" t="s">
        <v>341</v>
      </c>
      <c r="C410" s="1" t="s">
        <v>195</v>
      </c>
      <c r="D410" s="1" t="s">
        <v>8</v>
      </c>
      <c r="E410" s="1" t="s">
        <v>367</v>
      </c>
      <c r="F410" s="1" t="s">
        <v>212</v>
      </c>
      <c r="G410" s="12" t="s">
        <v>213</v>
      </c>
      <c r="I410" s="15">
        <v>4094</v>
      </c>
    </row>
    <row r="411" spans="1:10" x14ac:dyDescent="0.3">
      <c r="A411" s="7">
        <v>410</v>
      </c>
      <c r="B411" s="7" t="s">
        <v>341</v>
      </c>
      <c r="C411" s="1" t="s">
        <v>195</v>
      </c>
      <c r="D411" s="1" t="s">
        <v>8</v>
      </c>
      <c r="E411" s="1" t="s">
        <v>367</v>
      </c>
      <c r="F411" s="1" t="s">
        <v>214</v>
      </c>
      <c r="G411" s="12" t="s">
        <v>215</v>
      </c>
    </row>
    <row r="412" spans="1:10" x14ac:dyDescent="0.3">
      <c r="A412" s="7">
        <v>411</v>
      </c>
      <c r="B412" s="7" t="s">
        <v>341</v>
      </c>
      <c r="C412" s="1" t="s">
        <v>195</v>
      </c>
      <c r="D412" s="1" t="s">
        <v>8</v>
      </c>
      <c r="E412" s="1" t="s">
        <v>367</v>
      </c>
      <c r="F412" s="1" t="s">
        <v>216</v>
      </c>
      <c r="G412" s="12" t="s">
        <v>217</v>
      </c>
    </row>
    <row r="413" spans="1:10" x14ac:dyDescent="0.3">
      <c r="A413" s="7">
        <v>412</v>
      </c>
      <c r="B413" s="7" t="s">
        <v>341</v>
      </c>
      <c r="C413" s="1" t="s">
        <v>195</v>
      </c>
      <c r="D413" s="1" t="s">
        <v>15</v>
      </c>
      <c r="E413" s="1" t="s">
        <v>367</v>
      </c>
      <c r="F413" s="1" t="s">
        <v>218</v>
      </c>
      <c r="G413" s="12" t="s">
        <v>219</v>
      </c>
      <c r="I413" s="15">
        <v>49586</v>
      </c>
    </row>
    <row r="414" spans="1:10" x14ac:dyDescent="0.3">
      <c r="A414" s="7">
        <v>413</v>
      </c>
      <c r="B414" s="7" t="s">
        <v>341</v>
      </c>
      <c r="C414" s="1" t="s">
        <v>195</v>
      </c>
      <c r="D414" s="1" t="s">
        <v>8</v>
      </c>
      <c r="E414" s="1" t="s">
        <v>367</v>
      </c>
      <c r="F414" s="1" t="s">
        <v>220</v>
      </c>
      <c r="G414" s="12" t="s">
        <v>221</v>
      </c>
    </row>
    <row r="415" spans="1:10" x14ac:dyDescent="0.3">
      <c r="A415" s="7">
        <v>414</v>
      </c>
      <c r="B415" s="7" t="s">
        <v>341</v>
      </c>
      <c r="C415" s="1" t="s">
        <v>195</v>
      </c>
      <c r="D415" s="1" t="s">
        <v>8</v>
      </c>
      <c r="E415" s="1" t="s">
        <v>367</v>
      </c>
      <c r="F415" s="1" t="s">
        <v>222</v>
      </c>
      <c r="G415" s="12" t="s">
        <v>223</v>
      </c>
    </row>
    <row r="416" spans="1:10" x14ac:dyDescent="0.3">
      <c r="A416" s="7">
        <v>415</v>
      </c>
      <c r="B416" s="7" t="s">
        <v>341</v>
      </c>
      <c r="C416" s="1" t="s">
        <v>195</v>
      </c>
      <c r="D416" s="1" t="s">
        <v>8</v>
      </c>
      <c r="E416" s="1" t="s">
        <v>367</v>
      </c>
      <c r="F416" s="1" t="s">
        <v>224</v>
      </c>
      <c r="G416" s="12" t="s">
        <v>225</v>
      </c>
      <c r="I416" s="15">
        <v>7600</v>
      </c>
    </row>
    <row r="417" spans="1:9" x14ac:dyDescent="0.3">
      <c r="A417" s="7">
        <v>416</v>
      </c>
      <c r="B417" s="7" t="s">
        <v>341</v>
      </c>
      <c r="C417" s="1" t="s">
        <v>195</v>
      </c>
      <c r="D417" s="1" t="s">
        <v>8</v>
      </c>
      <c r="E417" s="1" t="s">
        <v>367</v>
      </c>
      <c r="F417" s="1" t="s">
        <v>226</v>
      </c>
      <c r="G417" s="12" t="s">
        <v>227</v>
      </c>
    </row>
    <row r="418" spans="1:9" x14ac:dyDescent="0.3">
      <c r="A418" s="7">
        <v>417</v>
      </c>
      <c r="B418" s="7" t="s">
        <v>341</v>
      </c>
      <c r="C418" s="1" t="s">
        <v>195</v>
      </c>
      <c r="D418" s="1" t="s">
        <v>15</v>
      </c>
      <c r="E418" s="1" t="s">
        <v>367</v>
      </c>
      <c r="F418" s="1" t="s">
        <v>228</v>
      </c>
      <c r="G418" s="12" t="s">
        <v>229</v>
      </c>
      <c r="I418" s="15">
        <v>7600</v>
      </c>
    </row>
    <row r="419" spans="1:9" x14ac:dyDescent="0.3">
      <c r="A419" s="7">
        <v>418</v>
      </c>
      <c r="B419" s="7" t="s">
        <v>341</v>
      </c>
      <c r="C419" s="1" t="s">
        <v>195</v>
      </c>
      <c r="D419" s="1" t="s">
        <v>8</v>
      </c>
      <c r="E419" s="1" t="s">
        <v>367</v>
      </c>
      <c r="F419" s="1" t="s">
        <v>230</v>
      </c>
      <c r="G419" s="12" t="s">
        <v>231</v>
      </c>
    </row>
    <row r="420" spans="1:9" x14ac:dyDescent="0.3">
      <c r="A420" s="7">
        <v>419</v>
      </c>
      <c r="B420" s="7" t="s">
        <v>341</v>
      </c>
      <c r="C420" s="1" t="s">
        <v>195</v>
      </c>
      <c r="D420" s="1" t="s">
        <v>8</v>
      </c>
      <c r="E420" s="1" t="s">
        <v>367</v>
      </c>
      <c r="F420" s="1" t="s">
        <v>232</v>
      </c>
      <c r="G420" s="12" t="s">
        <v>233</v>
      </c>
    </row>
    <row r="421" spans="1:9" x14ac:dyDescent="0.3">
      <c r="A421" s="7">
        <v>420</v>
      </c>
      <c r="B421" s="7" t="s">
        <v>341</v>
      </c>
      <c r="C421" s="1" t="s">
        <v>195</v>
      </c>
      <c r="D421" s="1" t="s">
        <v>8</v>
      </c>
      <c r="E421" s="1" t="s">
        <v>367</v>
      </c>
      <c r="F421" s="1" t="s">
        <v>234</v>
      </c>
      <c r="G421" s="12" t="s">
        <v>235</v>
      </c>
    </row>
    <row r="422" spans="1:9" x14ac:dyDescent="0.3">
      <c r="A422" s="7">
        <v>421</v>
      </c>
      <c r="B422" s="7" t="s">
        <v>341</v>
      </c>
      <c r="C422" s="1" t="s">
        <v>195</v>
      </c>
      <c r="D422" s="1" t="s">
        <v>8</v>
      </c>
      <c r="E422" s="1" t="s">
        <v>367</v>
      </c>
      <c r="F422" s="1" t="s">
        <v>236</v>
      </c>
      <c r="G422" s="12" t="s">
        <v>237</v>
      </c>
    </row>
    <row r="423" spans="1:9" x14ac:dyDescent="0.3">
      <c r="A423" s="7">
        <v>422</v>
      </c>
      <c r="B423" s="7" t="s">
        <v>341</v>
      </c>
      <c r="C423" s="1" t="s">
        <v>195</v>
      </c>
      <c r="D423" s="1" t="s">
        <v>8</v>
      </c>
      <c r="E423" s="1" t="s">
        <v>367</v>
      </c>
      <c r="F423" s="1" t="s">
        <v>238</v>
      </c>
      <c r="G423" s="12" t="s">
        <v>239</v>
      </c>
      <c r="I423" s="15">
        <v>30</v>
      </c>
    </row>
    <row r="424" spans="1:9" x14ac:dyDescent="0.3">
      <c r="A424" s="7">
        <v>423</v>
      </c>
      <c r="B424" s="7" t="s">
        <v>341</v>
      </c>
      <c r="C424" s="1" t="s">
        <v>195</v>
      </c>
      <c r="D424" s="1" t="s">
        <v>8</v>
      </c>
      <c r="E424" s="1" t="s">
        <v>367</v>
      </c>
      <c r="F424" s="1" t="s">
        <v>240</v>
      </c>
      <c r="G424" s="12" t="s">
        <v>241</v>
      </c>
      <c r="I424" s="15">
        <v>146</v>
      </c>
    </row>
    <row r="425" spans="1:9" x14ac:dyDescent="0.3">
      <c r="A425" s="7">
        <v>424</v>
      </c>
      <c r="B425" s="7" t="s">
        <v>341</v>
      </c>
      <c r="C425" s="1" t="s">
        <v>195</v>
      </c>
      <c r="D425" s="1" t="s">
        <v>8</v>
      </c>
      <c r="E425" s="1" t="s">
        <v>367</v>
      </c>
      <c r="F425" s="1" t="s">
        <v>242</v>
      </c>
      <c r="G425" s="12" t="s">
        <v>243</v>
      </c>
    </row>
    <row r="426" spans="1:9" x14ac:dyDescent="0.3">
      <c r="A426" s="7">
        <v>425</v>
      </c>
      <c r="B426" s="7" t="s">
        <v>341</v>
      </c>
      <c r="C426" s="1" t="s">
        <v>195</v>
      </c>
      <c r="D426" s="1" t="s">
        <v>8</v>
      </c>
      <c r="E426" s="1" t="s">
        <v>367</v>
      </c>
      <c r="F426" s="1" t="s">
        <v>244</v>
      </c>
      <c r="G426" s="12" t="s">
        <v>245</v>
      </c>
    </row>
    <row r="427" spans="1:9" x14ac:dyDescent="0.3">
      <c r="A427" s="7">
        <v>426</v>
      </c>
      <c r="B427" s="7" t="s">
        <v>341</v>
      </c>
      <c r="C427" s="1" t="s">
        <v>195</v>
      </c>
      <c r="D427" s="1" t="s">
        <v>8</v>
      </c>
      <c r="E427" s="1" t="s">
        <v>367</v>
      </c>
      <c r="F427" s="1" t="s">
        <v>246</v>
      </c>
      <c r="G427" s="12" t="s">
        <v>247</v>
      </c>
    </row>
    <row r="428" spans="1:9" x14ac:dyDescent="0.3">
      <c r="A428" s="7">
        <v>427</v>
      </c>
      <c r="B428" s="7" t="s">
        <v>341</v>
      </c>
      <c r="C428" s="1" t="s">
        <v>195</v>
      </c>
      <c r="D428" s="1" t="s">
        <v>8</v>
      </c>
      <c r="E428" s="1" t="s">
        <v>367</v>
      </c>
      <c r="F428" s="1" t="s">
        <v>248</v>
      </c>
      <c r="G428" s="12" t="s">
        <v>249</v>
      </c>
    </row>
    <row r="429" spans="1:9" x14ac:dyDescent="0.3">
      <c r="A429" s="7">
        <v>428</v>
      </c>
      <c r="B429" s="7" t="s">
        <v>341</v>
      </c>
      <c r="C429" s="1" t="s">
        <v>195</v>
      </c>
      <c r="D429" s="1" t="s">
        <v>8</v>
      </c>
      <c r="E429" s="1" t="s">
        <v>367</v>
      </c>
      <c r="F429" s="1" t="s">
        <v>250</v>
      </c>
      <c r="G429" s="12" t="s">
        <v>251</v>
      </c>
    </row>
    <row r="430" spans="1:9" x14ac:dyDescent="0.3">
      <c r="A430" s="7">
        <v>429</v>
      </c>
      <c r="B430" s="7" t="s">
        <v>341</v>
      </c>
      <c r="C430" s="1" t="s">
        <v>195</v>
      </c>
      <c r="D430" s="1" t="s">
        <v>8</v>
      </c>
      <c r="E430" s="1" t="s">
        <v>367</v>
      </c>
      <c r="F430" s="1" t="s">
        <v>252</v>
      </c>
      <c r="G430" s="12" t="s">
        <v>253</v>
      </c>
    </row>
    <row r="431" spans="1:9" x14ac:dyDescent="0.3">
      <c r="A431" s="7">
        <v>430</v>
      </c>
      <c r="B431" s="7" t="s">
        <v>341</v>
      </c>
      <c r="C431" s="1" t="s">
        <v>195</v>
      </c>
      <c r="D431" s="1" t="s">
        <v>8</v>
      </c>
      <c r="E431" s="1" t="s">
        <v>367</v>
      </c>
      <c r="F431" s="1" t="s">
        <v>254</v>
      </c>
      <c r="G431" s="12" t="s">
        <v>255</v>
      </c>
    </row>
    <row r="432" spans="1:9" x14ac:dyDescent="0.3">
      <c r="A432" s="7">
        <v>431</v>
      </c>
      <c r="B432" s="7" t="s">
        <v>341</v>
      </c>
      <c r="C432" s="1" t="s">
        <v>195</v>
      </c>
      <c r="D432" s="1" t="s">
        <v>8</v>
      </c>
      <c r="E432" s="1" t="s">
        <v>367</v>
      </c>
      <c r="F432" s="1" t="s">
        <v>256</v>
      </c>
      <c r="G432" s="12" t="s">
        <v>257</v>
      </c>
    </row>
    <row r="433" spans="1:10" x14ac:dyDescent="0.3">
      <c r="A433" s="7">
        <v>432</v>
      </c>
      <c r="B433" s="7" t="s">
        <v>341</v>
      </c>
      <c r="C433" s="1" t="s">
        <v>195</v>
      </c>
      <c r="D433" s="1" t="s">
        <v>8</v>
      </c>
      <c r="E433" s="1" t="s">
        <v>367</v>
      </c>
      <c r="F433" s="1" t="s">
        <v>258</v>
      </c>
      <c r="G433" s="12" t="s">
        <v>259</v>
      </c>
    </row>
    <row r="434" spans="1:10" x14ac:dyDescent="0.3">
      <c r="A434" s="7">
        <v>433</v>
      </c>
      <c r="B434" s="7" t="s">
        <v>341</v>
      </c>
      <c r="C434" s="1" t="s">
        <v>195</v>
      </c>
      <c r="D434" s="1" t="s">
        <v>8</v>
      </c>
      <c r="E434" s="1" t="s">
        <v>367</v>
      </c>
      <c r="F434" s="1" t="s">
        <v>260</v>
      </c>
      <c r="G434" s="12" t="s">
        <v>261</v>
      </c>
      <c r="I434" s="15">
        <v>34</v>
      </c>
    </row>
    <row r="435" spans="1:10" x14ac:dyDescent="0.3">
      <c r="A435" s="7">
        <v>434</v>
      </c>
      <c r="B435" s="7" t="s">
        <v>341</v>
      </c>
      <c r="C435" s="1" t="s">
        <v>195</v>
      </c>
      <c r="D435" s="1" t="s">
        <v>8</v>
      </c>
      <c r="E435" s="1" t="s">
        <v>367</v>
      </c>
      <c r="F435" s="1" t="s">
        <v>262</v>
      </c>
      <c r="G435" s="12" t="s">
        <v>263</v>
      </c>
    </row>
    <row r="436" spans="1:10" x14ac:dyDescent="0.3">
      <c r="A436" s="7">
        <v>435</v>
      </c>
      <c r="B436" s="7" t="s">
        <v>341</v>
      </c>
      <c r="C436" s="1" t="s">
        <v>195</v>
      </c>
      <c r="D436" s="1" t="s">
        <v>8</v>
      </c>
      <c r="E436" s="1" t="s">
        <v>367</v>
      </c>
      <c r="F436" s="1" t="s">
        <v>264</v>
      </c>
      <c r="G436" s="12" t="s">
        <v>265</v>
      </c>
    </row>
    <row r="437" spans="1:10" x14ac:dyDescent="0.3">
      <c r="A437" s="7">
        <v>436</v>
      </c>
      <c r="B437" s="7" t="s">
        <v>341</v>
      </c>
      <c r="C437" s="1" t="s">
        <v>195</v>
      </c>
      <c r="D437" s="1" t="s">
        <v>15</v>
      </c>
      <c r="E437" s="1" t="s">
        <v>367</v>
      </c>
      <c r="F437" s="1" t="s">
        <v>266</v>
      </c>
      <c r="G437" s="12" t="s">
        <v>267</v>
      </c>
      <c r="I437" s="15">
        <v>210</v>
      </c>
    </row>
    <row r="438" spans="1:10" x14ac:dyDescent="0.3">
      <c r="A438" s="7">
        <v>437</v>
      </c>
      <c r="B438" s="7" t="s">
        <v>341</v>
      </c>
      <c r="C438" s="1" t="s">
        <v>195</v>
      </c>
      <c r="D438" s="1" t="s">
        <v>8</v>
      </c>
      <c r="E438" s="1" t="s">
        <v>367</v>
      </c>
      <c r="F438" s="1" t="s">
        <v>268</v>
      </c>
      <c r="G438" s="12" t="s">
        <v>269</v>
      </c>
    </row>
    <row r="439" spans="1:10" x14ac:dyDescent="0.3">
      <c r="A439" s="7">
        <v>438</v>
      </c>
      <c r="B439" s="7" t="s">
        <v>341</v>
      </c>
      <c r="C439" s="1" t="s">
        <v>195</v>
      </c>
      <c r="D439" s="1" t="s">
        <v>8</v>
      </c>
      <c r="E439" s="1" t="s">
        <v>367</v>
      </c>
      <c r="F439" s="1" t="s">
        <v>270</v>
      </c>
      <c r="G439" s="12" t="s">
        <v>271</v>
      </c>
    </row>
    <row r="440" spans="1:10" x14ac:dyDescent="0.3">
      <c r="A440" s="7">
        <v>439</v>
      </c>
      <c r="B440" s="7" t="s">
        <v>341</v>
      </c>
      <c r="C440" s="1" t="s">
        <v>195</v>
      </c>
      <c r="D440" s="1" t="s">
        <v>8</v>
      </c>
      <c r="E440" s="1" t="s">
        <v>367</v>
      </c>
      <c r="F440" s="1" t="s">
        <v>272</v>
      </c>
      <c r="G440" s="12" t="s">
        <v>273</v>
      </c>
      <c r="I440" s="15">
        <v>5</v>
      </c>
    </row>
    <row r="441" spans="1:10" x14ac:dyDescent="0.3">
      <c r="A441" s="7">
        <v>440</v>
      </c>
      <c r="B441" s="7" t="s">
        <v>341</v>
      </c>
      <c r="C441" s="1" t="s">
        <v>195</v>
      </c>
      <c r="D441" s="1" t="s">
        <v>8</v>
      </c>
      <c r="E441" s="1" t="s">
        <v>367</v>
      </c>
      <c r="F441" s="1" t="s">
        <v>274</v>
      </c>
      <c r="G441" s="12" t="s">
        <v>275</v>
      </c>
      <c r="I441" s="15">
        <v>4081</v>
      </c>
    </row>
    <row r="442" spans="1:10" x14ac:dyDescent="0.3">
      <c r="A442" s="7">
        <v>441</v>
      </c>
      <c r="B442" s="7" t="s">
        <v>341</v>
      </c>
      <c r="C442" s="1" t="s">
        <v>195</v>
      </c>
      <c r="D442" s="1" t="s">
        <v>8</v>
      </c>
      <c r="E442" s="1" t="s">
        <v>367</v>
      </c>
      <c r="F442" s="1" t="s">
        <v>276</v>
      </c>
      <c r="G442" s="12" t="s">
        <v>277</v>
      </c>
    </row>
    <row r="443" spans="1:10" x14ac:dyDescent="0.3">
      <c r="A443" s="7">
        <v>442</v>
      </c>
      <c r="B443" s="7" t="s">
        <v>341</v>
      </c>
      <c r="C443" s="1" t="s">
        <v>195</v>
      </c>
      <c r="D443" s="1" t="s">
        <v>8</v>
      </c>
      <c r="E443" s="1" t="s">
        <v>367</v>
      </c>
      <c r="F443" s="1" t="s">
        <v>278</v>
      </c>
      <c r="G443" s="12" t="s">
        <v>279</v>
      </c>
    </row>
    <row r="444" spans="1:10" x14ac:dyDescent="0.3">
      <c r="A444" s="7">
        <v>443</v>
      </c>
      <c r="B444" s="7" t="s">
        <v>341</v>
      </c>
      <c r="C444" s="1" t="s">
        <v>195</v>
      </c>
      <c r="D444" s="1" t="s">
        <v>15</v>
      </c>
      <c r="E444" s="1" t="s">
        <v>367</v>
      </c>
      <c r="F444" s="1" t="s">
        <v>280</v>
      </c>
      <c r="G444" s="12" t="s">
        <v>281</v>
      </c>
      <c r="I444" s="15">
        <v>4086</v>
      </c>
    </row>
    <row r="445" spans="1:10" x14ac:dyDescent="0.3">
      <c r="A445" s="7">
        <v>444</v>
      </c>
      <c r="B445" s="7" t="s">
        <v>341</v>
      </c>
      <c r="C445" s="1" t="s">
        <v>195</v>
      </c>
      <c r="D445" s="1" t="s">
        <v>8</v>
      </c>
      <c r="E445" s="1" t="s">
        <v>367</v>
      </c>
      <c r="F445" s="1" t="s">
        <v>282</v>
      </c>
      <c r="G445" s="12" t="s">
        <v>283</v>
      </c>
      <c r="I445" s="15">
        <v>6889.555702504229</v>
      </c>
      <c r="J445" s="33">
        <f>I445-I444</f>
        <v>2803.555702504229</v>
      </c>
    </row>
    <row r="446" spans="1:10" x14ac:dyDescent="0.3">
      <c r="A446" s="7">
        <v>445</v>
      </c>
      <c r="B446" s="7" t="s">
        <v>341</v>
      </c>
      <c r="C446" s="1" t="s">
        <v>195</v>
      </c>
      <c r="D446" s="1" t="s">
        <v>15</v>
      </c>
      <c r="E446" s="1" t="s">
        <v>367</v>
      </c>
      <c r="F446" s="1" t="s">
        <v>284</v>
      </c>
      <c r="G446" s="12" t="s">
        <v>285</v>
      </c>
      <c r="I446" s="15">
        <v>68371.555702504236</v>
      </c>
    </row>
    <row r="447" spans="1:10" x14ac:dyDescent="0.3">
      <c r="A447" s="7">
        <v>446</v>
      </c>
      <c r="B447" s="7" t="s">
        <v>341</v>
      </c>
      <c r="C447" s="1" t="s">
        <v>195</v>
      </c>
      <c r="D447" s="1" t="s">
        <v>8</v>
      </c>
      <c r="E447" s="1" t="s">
        <v>367</v>
      </c>
      <c r="F447" s="1" t="s">
        <v>286</v>
      </c>
      <c r="G447" s="12" t="s">
        <v>287</v>
      </c>
    </row>
    <row r="448" spans="1:10" x14ac:dyDescent="0.3">
      <c r="A448" s="7">
        <v>447</v>
      </c>
      <c r="B448" s="7" t="s">
        <v>341</v>
      </c>
      <c r="C448" s="1" t="s">
        <v>195</v>
      </c>
      <c r="D448" s="1" t="s">
        <v>8</v>
      </c>
      <c r="E448" s="1" t="s">
        <v>367</v>
      </c>
      <c r="F448" s="1" t="s">
        <v>288</v>
      </c>
      <c r="G448" s="12" t="s">
        <v>289</v>
      </c>
    </row>
    <row r="449" spans="1:9" x14ac:dyDescent="0.3">
      <c r="A449" s="7">
        <v>448</v>
      </c>
      <c r="B449" s="7" t="s">
        <v>341</v>
      </c>
      <c r="C449" s="1" t="s">
        <v>195</v>
      </c>
      <c r="D449" s="1" t="s">
        <v>15</v>
      </c>
      <c r="E449" s="1" t="s">
        <v>367</v>
      </c>
      <c r="F449" s="1" t="s">
        <v>290</v>
      </c>
      <c r="G449" s="12" t="s">
        <v>291</v>
      </c>
      <c r="I449" s="15">
        <v>68371.555702504236</v>
      </c>
    </row>
    <row r="450" spans="1:9" x14ac:dyDescent="0.3">
      <c r="A450" s="7">
        <v>449</v>
      </c>
      <c r="B450" s="7" t="s">
        <v>341</v>
      </c>
      <c r="C450" s="1" t="s">
        <v>195</v>
      </c>
      <c r="D450" s="1" t="s">
        <v>15</v>
      </c>
      <c r="E450" s="1" t="s">
        <v>367</v>
      </c>
      <c r="F450" s="1" t="s">
        <v>292</v>
      </c>
      <c r="G450" s="12" t="s">
        <v>293</v>
      </c>
      <c r="I450" s="15">
        <v>67893</v>
      </c>
    </row>
    <row r="451" spans="1:9" x14ac:dyDescent="0.3">
      <c r="A451" s="7">
        <v>450</v>
      </c>
      <c r="B451" s="7" t="s">
        <v>341</v>
      </c>
      <c r="C451" s="1" t="s">
        <v>195</v>
      </c>
      <c r="D451" s="1" t="s">
        <v>8</v>
      </c>
      <c r="E451" s="1" t="s">
        <v>367</v>
      </c>
      <c r="F451" s="1" t="s">
        <v>294</v>
      </c>
      <c r="G451" s="12" t="s">
        <v>295</v>
      </c>
      <c r="I451" s="15">
        <v>-478.55570250423625</v>
      </c>
    </row>
    <row r="452" spans="1:9" x14ac:dyDescent="0.3">
      <c r="A452" s="7">
        <v>451</v>
      </c>
      <c r="B452" s="7" t="s">
        <v>341</v>
      </c>
      <c r="C452" s="1" t="s">
        <v>296</v>
      </c>
      <c r="D452" s="1" t="s">
        <v>8</v>
      </c>
      <c r="E452" s="1" t="s">
        <v>367</v>
      </c>
      <c r="F452" s="1" t="s">
        <v>297</v>
      </c>
      <c r="G452" s="12" t="s">
        <v>298</v>
      </c>
    </row>
    <row r="453" spans="1:9" x14ac:dyDescent="0.3">
      <c r="A453" s="7">
        <v>452</v>
      </c>
      <c r="B453" s="7" t="s">
        <v>341</v>
      </c>
      <c r="C453" s="1" t="s">
        <v>296</v>
      </c>
      <c r="D453" s="1" t="s">
        <v>8</v>
      </c>
      <c r="E453" s="1" t="s">
        <v>367</v>
      </c>
      <c r="F453" s="1" t="s">
        <v>299</v>
      </c>
      <c r="G453" s="12" t="s">
        <v>300</v>
      </c>
    </row>
    <row r="454" spans="1:9" x14ac:dyDescent="0.3">
      <c r="A454" s="7">
        <v>453</v>
      </c>
      <c r="B454" s="7" t="s">
        <v>341</v>
      </c>
      <c r="C454" s="1" t="s">
        <v>296</v>
      </c>
      <c r="D454" s="1" t="s">
        <v>8</v>
      </c>
      <c r="E454" s="1" t="s">
        <v>367</v>
      </c>
      <c r="F454" s="1" t="s">
        <v>301</v>
      </c>
      <c r="G454" s="12" t="s">
        <v>302</v>
      </c>
    </row>
    <row r="455" spans="1:9" x14ac:dyDescent="0.3">
      <c r="A455" s="7">
        <v>454</v>
      </c>
      <c r="B455" s="7" t="s">
        <v>341</v>
      </c>
      <c r="C455" s="1" t="s">
        <v>296</v>
      </c>
      <c r="D455" s="1" t="s">
        <v>8</v>
      </c>
      <c r="E455" s="1" t="s">
        <v>367</v>
      </c>
      <c r="F455" s="1" t="s">
        <v>303</v>
      </c>
      <c r="G455" s="12" t="s">
        <v>304</v>
      </c>
    </row>
    <row r="456" spans="1:9" x14ac:dyDescent="0.3">
      <c r="A456" s="7">
        <v>455</v>
      </c>
      <c r="B456" s="7" t="s">
        <v>341</v>
      </c>
      <c r="C456" s="1" t="s">
        <v>296</v>
      </c>
      <c r="D456" s="1" t="s">
        <v>8</v>
      </c>
      <c r="E456" s="1" t="s">
        <v>367</v>
      </c>
      <c r="F456" s="1" t="s">
        <v>305</v>
      </c>
      <c r="G456" s="12" t="s">
        <v>306</v>
      </c>
    </row>
    <row r="457" spans="1:9" x14ac:dyDescent="0.3">
      <c r="A457" s="7">
        <v>456</v>
      </c>
      <c r="B457" s="7" t="s">
        <v>341</v>
      </c>
      <c r="C457" s="1" t="s">
        <v>296</v>
      </c>
      <c r="D457" s="1" t="s">
        <v>8</v>
      </c>
      <c r="E457" s="1" t="s">
        <v>367</v>
      </c>
      <c r="F457" s="1" t="s">
        <v>307</v>
      </c>
      <c r="G457" s="12" t="s">
        <v>308</v>
      </c>
    </row>
    <row r="458" spans="1:9" x14ac:dyDescent="0.3">
      <c r="A458" s="7">
        <v>457</v>
      </c>
      <c r="B458" s="7" t="s">
        <v>341</v>
      </c>
      <c r="C458" s="1" t="s">
        <v>296</v>
      </c>
      <c r="D458" s="1" t="s">
        <v>8</v>
      </c>
      <c r="E458" s="1" t="s">
        <v>367</v>
      </c>
      <c r="F458" s="1" t="s">
        <v>309</v>
      </c>
      <c r="G458" s="12" t="s">
        <v>310</v>
      </c>
    </row>
    <row r="459" spans="1:9" x14ac:dyDescent="0.3">
      <c r="A459" s="7">
        <v>458</v>
      </c>
      <c r="B459" s="7" t="s">
        <v>341</v>
      </c>
      <c r="C459" s="1" t="s">
        <v>296</v>
      </c>
      <c r="D459" s="1" t="s">
        <v>15</v>
      </c>
      <c r="E459" s="1" t="s">
        <v>367</v>
      </c>
      <c r="F459" s="1" t="s">
        <v>311</v>
      </c>
      <c r="G459" s="12" t="s">
        <v>312</v>
      </c>
      <c r="I459" s="15">
        <v>0</v>
      </c>
    </row>
    <row r="460" spans="1:9" x14ac:dyDescent="0.3">
      <c r="A460" s="7">
        <v>459</v>
      </c>
      <c r="B460" s="7" t="s">
        <v>341</v>
      </c>
      <c r="C460" s="1" t="s">
        <v>296</v>
      </c>
      <c r="D460" s="1" t="s">
        <v>15</v>
      </c>
      <c r="E460" s="1" t="s">
        <v>367</v>
      </c>
      <c r="F460" s="1" t="s">
        <v>313</v>
      </c>
      <c r="G460" s="12" t="s">
        <v>314</v>
      </c>
      <c r="I460" s="15">
        <v>0</v>
      </c>
    </row>
    <row r="461" spans="1:9" x14ac:dyDescent="0.3">
      <c r="A461" s="7">
        <v>460</v>
      </c>
      <c r="B461" s="7" t="s">
        <v>341</v>
      </c>
      <c r="C461" s="1" t="s">
        <v>296</v>
      </c>
      <c r="D461" s="1" t="s">
        <v>8</v>
      </c>
      <c r="E461" s="1" t="s">
        <v>367</v>
      </c>
      <c r="F461" s="1" t="s">
        <v>315</v>
      </c>
      <c r="G461" s="12" t="s">
        <v>316</v>
      </c>
      <c r="I461" s="15">
        <v>0</v>
      </c>
    </row>
    <row r="462" spans="1:9" x14ac:dyDescent="0.3">
      <c r="A462" s="7">
        <v>461</v>
      </c>
      <c r="B462" s="7" t="s">
        <v>341</v>
      </c>
      <c r="C462" s="1" t="s">
        <v>296</v>
      </c>
      <c r="D462" s="1" t="s">
        <v>8</v>
      </c>
      <c r="E462" s="1" t="s">
        <v>367</v>
      </c>
      <c r="F462" s="1" t="s">
        <v>317</v>
      </c>
      <c r="G462" s="12" t="s">
        <v>318</v>
      </c>
    </row>
    <row r="463" spans="1:9" x14ac:dyDescent="0.3">
      <c r="A463" s="7">
        <v>462</v>
      </c>
      <c r="B463" s="7" t="s">
        <v>341</v>
      </c>
      <c r="C463" s="1" t="s">
        <v>296</v>
      </c>
      <c r="D463" s="1" t="s">
        <v>8</v>
      </c>
      <c r="E463" s="1" t="s">
        <v>367</v>
      </c>
      <c r="F463" s="1" t="s">
        <v>319</v>
      </c>
      <c r="G463" s="12" t="s">
        <v>320</v>
      </c>
      <c r="I463" s="15">
        <v>0</v>
      </c>
    </row>
    <row r="464" spans="1:9" x14ac:dyDescent="0.3">
      <c r="A464" s="7">
        <v>463</v>
      </c>
      <c r="B464" s="7" t="s">
        <v>343</v>
      </c>
      <c r="C464" s="1" t="s">
        <v>7</v>
      </c>
      <c r="D464" s="1" t="s">
        <v>8</v>
      </c>
      <c r="E464" s="1" t="s">
        <v>367</v>
      </c>
      <c r="F464" s="1" t="s">
        <v>9</v>
      </c>
      <c r="G464" s="12" t="s">
        <v>10</v>
      </c>
      <c r="I464" s="15">
        <v>500</v>
      </c>
    </row>
    <row r="465" spans="1:9" x14ac:dyDescent="0.3">
      <c r="A465" s="7">
        <v>464</v>
      </c>
      <c r="B465" s="7" t="s">
        <v>343</v>
      </c>
      <c r="C465" s="1" t="s">
        <v>7</v>
      </c>
      <c r="D465" s="1" t="s">
        <v>8</v>
      </c>
      <c r="E465" s="1" t="s">
        <v>367</v>
      </c>
      <c r="F465" s="1" t="s">
        <v>11</v>
      </c>
      <c r="G465" s="12" t="s">
        <v>12</v>
      </c>
      <c r="I465" s="15">
        <v>0</v>
      </c>
    </row>
    <row r="466" spans="1:9" x14ac:dyDescent="0.3">
      <c r="A466" s="7">
        <v>465</v>
      </c>
      <c r="B466" s="7" t="s">
        <v>343</v>
      </c>
      <c r="C466" s="1" t="s">
        <v>7</v>
      </c>
      <c r="D466" s="1" t="s">
        <v>8</v>
      </c>
      <c r="E466" s="1" t="s">
        <v>367</v>
      </c>
      <c r="F466" s="1" t="s">
        <v>13</v>
      </c>
      <c r="G466" s="12" t="s">
        <v>14</v>
      </c>
      <c r="I466" s="15">
        <v>0</v>
      </c>
    </row>
    <row r="467" spans="1:9" x14ac:dyDescent="0.3">
      <c r="A467" s="7">
        <v>466</v>
      </c>
      <c r="B467" s="7" t="s">
        <v>343</v>
      </c>
      <c r="C467" s="1" t="s">
        <v>7</v>
      </c>
      <c r="D467" s="1" t="s">
        <v>15</v>
      </c>
      <c r="E467" s="1" t="s">
        <v>367</v>
      </c>
      <c r="F467" s="1" t="s">
        <v>16</v>
      </c>
      <c r="G467" s="12" t="s">
        <v>17</v>
      </c>
      <c r="I467" s="15">
        <v>500</v>
      </c>
    </row>
    <row r="468" spans="1:9" x14ac:dyDescent="0.3">
      <c r="A468" s="7">
        <v>467</v>
      </c>
      <c r="B468" s="7" t="s">
        <v>343</v>
      </c>
      <c r="C468" s="1" t="s">
        <v>7</v>
      </c>
      <c r="D468" s="1" t="s">
        <v>8</v>
      </c>
      <c r="E468" s="1" t="s">
        <v>367</v>
      </c>
      <c r="F468" s="1" t="s">
        <v>18</v>
      </c>
      <c r="G468" s="12" t="s">
        <v>19</v>
      </c>
      <c r="I468" s="15">
        <v>0</v>
      </c>
    </row>
    <row r="469" spans="1:9" x14ac:dyDescent="0.3">
      <c r="A469" s="7">
        <v>468</v>
      </c>
      <c r="B469" s="7" t="s">
        <v>343</v>
      </c>
      <c r="C469" s="1" t="s">
        <v>7</v>
      </c>
      <c r="D469" s="1" t="s">
        <v>8</v>
      </c>
      <c r="E469" s="1" t="s">
        <v>367</v>
      </c>
      <c r="F469" s="1" t="s">
        <v>20</v>
      </c>
      <c r="G469" s="12" t="s">
        <v>21</v>
      </c>
      <c r="I469" s="15">
        <v>0</v>
      </c>
    </row>
    <row r="470" spans="1:9" x14ac:dyDescent="0.3">
      <c r="A470" s="7">
        <v>469</v>
      </c>
      <c r="B470" s="7" t="s">
        <v>343</v>
      </c>
      <c r="C470" s="1" t="s">
        <v>7</v>
      </c>
      <c r="D470" s="1" t="s">
        <v>15</v>
      </c>
      <c r="E470" s="1" t="s">
        <v>367</v>
      </c>
      <c r="F470" s="1" t="s">
        <v>22</v>
      </c>
      <c r="G470" s="12" t="s">
        <v>23</v>
      </c>
      <c r="I470" s="15">
        <v>0</v>
      </c>
    </row>
    <row r="471" spans="1:9" x14ac:dyDescent="0.3">
      <c r="A471" s="7">
        <v>470</v>
      </c>
      <c r="B471" s="7" t="s">
        <v>343</v>
      </c>
      <c r="C471" s="1" t="s">
        <v>7</v>
      </c>
      <c r="D471" s="1" t="s">
        <v>8</v>
      </c>
      <c r="E471" s="1" t="s">
        <v>367</v>
      </c>
      <c r="F471" s="1" t="s">
        <v>24</v>
      </c>
      <c r="G471" s="12" t="s">
        <v>25</v>
      </c>
      <c r="I471" s="15">
        <v>0</v>
      </c>
    </row>
    <row r="472" spans="1:9" x14ac:dyDescent="0.3">
      <c r="A472" s="7">
        <v>471</v>
      </c>
      <c r="B472" s="7" t="s">
        <v>343</v>
      </c>
      <c r="C472" s="1" t="s">
        <v>7</v>
      </c>
      <c r="D472" s="1" t="s">
        <v>8</v>
      </c>
      <c r="E472" s="1" t="s">
        <v>367</v>
      </c>
      <c r="F472" s="1" t="s">
        <v>26</v>
      </c>
      <c r="G472" s="12" t="s">
        <v>27</v>
      </c>
      <c r="I472" s="15">
        <v>0</v>
      </c>
    </row>
    <row r="473" spans="1:9" x14ac:dyDescent="0.3">
      <c r="A473" s="7">
        <v>472</v>
      </c>
      <c r="B473" s="7" t="s">
        <v>343</v>
      </c>
      <c r="C473" s="1" t="s">
        <v>7</v>
      </c>
      <c r="D473" s="1" t="s">
        <v>8</v>
      </c>
      <c r="E473" s="1" t="s">
        <v>367</v>
      </c>
      <c r="F473" s="1" t="s">
        <v>28</v>
      </c>
      <c r="G473" s="12" t="s">
        <v>29</v>
      </c>
      <c r="I473" s="15">
        <v>0</v>
      </c>
    </row>
    <row r="474" spans="1:9" x14ac:dyDescent="0.3">
      <c r="A474" s="7">
        <v>473</v>
      </c>
      <c r="B474" s="7" t="s">
        <v>343</v>
      </c>
      <c r="C474" s="1" t="s">
        <v>7</v>
      </c>
      <c r="D474" s="1" t="s">
        <v>8</v>
      </c>
      <c r="E474" s="1" t="s">
        <v>367</v>
      </c>
      <c r="F474" s="1" t="s">
        <v>30</v>
      </c>
      <c r="G474" s="12" t="s">
        <v>31</v>
      </c>
      <c r="I474" s="15">
        <v>142035</v>
      </c>
    </row>
    <row r="475" spans="1:9" x14ac:dyDescent="0.3">
      <c r="A475" s="7">
        <v>474</v>
      </c>
      <c r="B475" s="7" t="s">
        <v>343</v>
      </c>
      <c r="C475" s="1" t="s">
        <v>7</v>
      </c>
      <c r="D475" s="1" t="s">
        <v>8</v>
      </c>
      <c r="E475" s="1" t="s">
        <v>367</v>
      </c>
      <c r="F475" s="1" t="s">
        <v>32</v>
      </c>
      <c r="G475" s="12" t="s">
        <v>33</v>
      </c>
      <c r="I475" s="15">
        <v>0</v>
      </c>
    </row>
    <row r="476" spans="1:9" x14ac:dyDescent="0.3">
      <c r="A476" s="7">
        <v>475</v>
      </c>
      <c r="B476" s="7" t="s">
        <v>343</v>
      </c>
      <c r="C476" s="1" t="s">
        <v>7</v>
      </c>
      <c r="D476" s="1" t="s">
        <v>8</v>
      </c>
      <c r="E476" s="1" t="s">
        <v>367</v>
      </c>
      <c r="F476" s="1" t="s">
        <v>34</v>
      </c>
      <c r="G476" s="12" t="s">
        <v>35</v>
      </c>
      <c r="I476" s="15">
        <v>0</v>
      </c>
    </row>
    <row r="477" spans="1:9" x14ac:dyDescent="0.3">
      <c r="A477" s="7">
        <v>476</v>
      </c>
      <c r="B477" s="7" t="s">
        <v>343</v>
      </c>
      <c r="C477" s="1" t="s">
        <v>7</v>
      </c>
      <c r="D477" s="1" t="s">
        <v>8</v>
      </c>
      <c r="E477" s="1" t="s">
        <v>367</v>
      </c>
      <c r="F477" s="1" t="s">
        <v>36</v>
      </c>
      <c r="G477" s="12" t="s">
        <v>37</v>
      </c>
      <c r="I477" s="15">
        <v>0</v>
      </c>
    </row>
    <row r="478" spans="1:9" x14ac:dyDescent="0.3">
      <c r="A478" s="7">
        <v>477</v>
      </c>
      <c r="B478" s="7" t="s">
        <v>343</v>
      </c>
      <c r="C478" s="1" t="s">
        <v>7</v>
      </c>
      <c r="D478" s="1" t="s">
        <v>8</v>
      </c>
      <c r="E478" s="1" t="s">
        <v>367</v>
      </c>
      <c r="F478" s="1" t="s">
        <v>38</v>
      </c>
      <c r="G478" s="12" t="s">
        <v>39</v>
      </c>
      <c r="I478" s="15">
        <v>0</v>
      </c>
    </row>
    <row r="479" spans="1:9" x14ac:dyDescent="0.3">
      <c r="A479" s="7">
        <v>478</v>
      </c>
      <c r="B479" s="7" t="s">
        <v>343</v>
      </c>
      <c r="C479" s="1" t="s">
        <v>7</v>
      </c>
      <c r="D479" s="1" t="s">
        <v>8</v>
      </c>
      <c r="E479" s="1" t="s">
        <v>367</v>
      </c>
      <c r="F479" s="1" t="s">
        <v>40</v>
      </c>
      <c r="G479" s="12" t="s">
        <v>41</v>
      </c>
      <c r="I479" s="15">
        <v>0</v>
      </c>
    </row>
    <row r="480" spans="1:9" x14ac:dyDescent="0.3">
      <c r="A480" s="7">
        <v>479</v>
      </c>
      <c r="B480" s="7" t="s">
        <v>343</v>
      </c>
      <c r="C480" s="1" t="s">
        <v>7</v>
      </c>
      <c r="D480" s="1" t="s">
        <v>8</v>
      </c>
      <c r="E480" s="1" t="s">
        <v>367</v>
      </c>
      <c r="F480" s="1" t="s">
        <v>42</v>
      </c>
      <c r="G480" s="12" t="s">
        <v>43</v>
      </c>
      <c r="I480" s="15">
        <v>0</v>
      </c>
    </row>
    <row r="481" spans="1:9" x14ac:dyDescent="0.3">
      <c r="A481" s="7">
        <v>480</v>
      </c>
      <c r="B481" s="7" t="s">
        <v>343</v>
      </c>
      <c r="C481" s="1" t="s">
        <v>7</v>
      </c>
      <c r="D481" s="1" t="s">
        <v>8</v>
      </c>
      <c r="E481" s="1" t="s">
        <v>367</v>
      </c>
      <c r="F481" s="1" t="s">
        <v>44</v>
      </c>
      <c r="G481" s="12" t="s">
        <v>45</v>
      </c>
      <c r="I481" s="15">
        <v>0</v>
      </c>
    </row>
    <row r="482" spans="1:9" x14ac:dyDescent="0.3">
      <c r="A482" s="7">
        <v>481</v>
      </c>
      <c r="B482" s="7" t="s">
        <v>343</v>
      </c>
      <c r="C482" s="1" t="s">
        <v>7</v>
      </c>
      <c r="D482" s="1" t="s">
        <v>8</v>
      </c>
      <c r="E482" s="1" t="s">
        <v>367</v>
      </c>
      <c r="F482" s="1" t="s">
        <v>46</v>
      </c>
      <c r="G482" s="12" t="s">
        <v>47</v>
      </c>
      <c r="I482" s="15">
        <v>0</v>
      </c>
    </row>
    <row r="483" spans="1:9" x14ac:dyDescent="0.3">
      <c r="A483" s="7">
        <v>482</v>
      </c>
      <c r="B483" s="7" t="s">
        <v>343</v>
      </c>
      <c r="C483" s="1" t="s">
        <v>7</v>
      </c>
      <c r="D483" s="1" t="s">
        <v>8</v>
      </c>
      <c r="E483" s="1" t="s">
        <v>367</v>
      </c>
      <c r="F483" s="1" t="s">
        <v>48</v>
      </c>
      <c r="G483" s="12" t="s">
        <v>49</v>
      </c>
      <c r="I483" s="15">
        <v>0</v>
      </c>
    </row>
    <row r="484" spans="1:9" x14ac:dyDescent="0.3">
      <c r="A484" s="7">
        <v>483</v>
      </c>
      <c r="B484" s="7" t="s">
        <v>343</v>
      </c>
      <c r="C484" s="1" t="s">
        <v>7</v>
      </c>
      <c r="D484" s="1" t="s">
        <v>8</v>
      </c>
      <c r="E484" s="1" t="s">
        <v>367</v>
      </c>
      <c r="F484" s="1" t="s">
        <v>50</v>
      </c>
      <c r="G484" s="12" t="s">
        <v>51</v>
      </c>
      <c r="I484" s="15">
        <v>0</v>
      </c>
    </row>
    <row r="485" spans="1:9" x14ac:dyDescent="0.3">
      <c r="A485" s="7">
        <v>484</v>
      </c>
      <c r="B485" s="7" t="s">
        <v>343</v>
      </c>
      <c r="C485" s="1" t="s">
        <v>7</v>
      </c>
      <c r="D485" s="1" t="s">
        <v>8</v>
      </c>
      <c r="E485" s="1" t="s">
        <v>367</v>
      </c>
      <c r="F485" s="1" t="s">
        <v>52</v>
      </c>
      <c r="G485" s="12" t="s">
        <v>53</v>
      </c>
      <c r="I485" s="15">
        <v>0</v>
      </c>
    </row>
    <row r="486" spans="1:9" x14ac:dyDescent="0.3">
      <c r="A486" s="7">
        <v>485</v>
      </c>
      <c r="B486" s="7" t="s">
        <v>343</v>
      </c>
      <c r="C486" s="1" t="s">
        <v>7</v>
      </c>
      <c r="D486" s="1" t="s">
        <v>8</v>
      </c>
      <c r="E486" s="1" t="s">
        <v>367</v>
      </c>
      <c r="F486" s="1" t="s">
        <v>54</v>
      </c>
      <c r="G486" s="12" t="s">
        <v>55</v>
      </c>
      <c r="I486" s="15">
        <v>0</v>
      </c>
    </row>
    <row r="487" spans="1:9" x14ac:dyDescent="0.3">
      <c r="A487" s="7">
        <v>486</v>
      </c>
      <c r="B487" s="7" t="s">
        <v>343</v>
      </c>
      <c r="C487" s="1" t="s">
        <v>7</v>
      </c>
      <c r="D487" s="1" t="s">
        <v>8</v>
      </c>
      <c r="E487" s="1" t="s">
        <v>367</v>
      </c>
      <c r="F487" s="1" t="s">
        <v>56</v>
      </c>
      <c r="G487" s="12" t="s">
        <v>57</v>
      </c>
      <c r="I487" s="15">
        <v>0</v>
      </c>
    </row>
    <row r="488" spans="1:9" x14ac:dyDescent="0.3">
      <c r="A488" s="7">
        <v>487</v>
      </c>
      <c r="B488" s="7" t="s">
        <v>343</v>
      </c>
      <c r="C488" s="1" t="s">
        <v>7</v>
      </c>
      <c r="D488" s="1" t="s">
        <v>8</v>
      </c>
      <c r="E488" s="1" t="s">
        <v>367</v>
      </c>
      <c r="F488" s="1" t="s">
        <v>58</v>
      </c>
      <c r="G488" s="12" t="s">
        <v>59</v>
      </c>
      <c r="I488" s="15">
        <v>0</v>
      </c>
    </row>
    <row r="489" spans="1:9" x14ac:dyDescent="0.3">
      <c r="A489" s="7">
        <v>488</v>
      </c>
      <c r="B489" s="7" t="s">
        <v>343</v>
      </c>
      <c r="C489" s="1" t="s">
        <v>7</v>
      </c>
      <c r="D489" s="1" t="s">
        <v>8</v>
      </c>
      <c r="E489" s="1" t="s">
        <v>367</v>
      </c>
      <c r="F489" s="1" t="s">
        <v>60</v>
      </c>
      <c r="G489" s="12" t="s">
        <v>61</v>
      </c>
      <c r="I489" s="15">
        <v>0</v>
      </c>
    </row>
    <row r="490" spans="1:9" x14ac:dyDescent="0.3">
      <c r="A490" s="7">
        <v>489</v>
      </c>
      <c r="B490" s="7" t="s">
        <v>343</v>
      </c>
      <c r="C490" s="1" t="s">
        <v>7</v>
      </c>
      <c r="D490" s="1" t="s">
        <v>8</v>
      </c>
      <c r="E490" s="1" t="s">
        <v>367</v>
      </c>
      <c r="F490" s="1" t="s">
        <v>62</v>
      </c>
      <c r="G490" s="12" t="s">
        <v>63</v>
      </c>
      <c r="I490" s="15">
        <v>0</v>
      </c>
    </row>
    <row r="491" spans="1:9" x14ac:dyDescent="0.3">
      <c r="A491" s="7">
        <v>490</v>
      </c>
      <c r="B491" s="7" t="s">
        <v>343</v>
      </c>
      <c r="C491" s="1" t="s">
        <v>7</v>
      </c>
      <c r="D491" s="1" t="s">
        <v>8</v>
      </c>
      <c r="E491" s="1" t="s">
        <v>367</v>
      </c>
      <c r="F491" s="1" t="s">
        <v>64</v>
      </c>
      <c r="G491" s="12" t="s">
        <v>65</v>
      </c>
      <c r="I491" s="15">
        <v>0</v>
      </c>
    </row>
    <row r="492" spans="1:9" x14ac:dyDescent="0.3">
      <c r="A492" s="7">
        <v>491</v>
      </c>
      <c r="B492" s="7" t="s">
        <v>343</v>
      </c>
      <c r="C492" s="1" t="s">
        <v>7</v>
      </c>
      <c r="D492" s="1" t="s">
        <v>8</v>
      </c>
      <c r="E492" s="1" t="s">
        <v>367</v>
      </c>
      <c r="F492" s="1" t="s">
        <v>66</v>
      </c>
      <c r="G492" s="12" t="s">
        <v>67</v>
      </c>
      <c r="I492" s="15">
        <v>427</v>
      </c>
    </row>
    <row r="493" spans="1:9" x14ac:dyDescent="0.3">
      <c r="A493" s="7">
        <v>492</v>
      </c>
      <c r="B493" s="7" t="s">
        <v>343</v>
      </c>
      <c r="C493" s="1" t="s">
        <v>7</v>
      </c>
      <c r="D493" s="1" t="s">
        <v>8</v>
      </c>
      <c r="E493" s="1" t="s">
        <v>367</v>
      </c>
      <c r="F493" s="1" t="s">
        <v>68</v>
      </c>
      <c r="G493" s="12" t="s">
        <v>69</v>
      </c>
      <c r="I493" s="15">
        <v>0</v>
      </c>
    </row>
    <row r="494" spans="1:9" x14ac:dyDescent="0.3">
      <c r="A494" s="7">
        <v>493</v>
      </c>
      <c r="B494" s="7" t="s">
        <v>343</v>
      </c>
      <c r="C494" s="1" t="s">
        <v>7</v>
      </c>
      <c r="D494" s="1" t="s">
        <v>8</v>
      </c>
      <c r="E494" s="1" t="s">
        <v>367</v>
      </c>
      <c r="F494" s="1" t="s">
        <v>70</v>
      </c>
      <c r="G494" s="12" t="s">
        <v>71</v>
      </c>
      <c r="I494" s="15">
        <v>0</v>
      </c>
    </row>
    <row r="495" spans="1:9" x14ac:dyDescent="0.3">
      <c r="A495" s="7">
        <v>494</v>
      </c>
      <c r="B495" s="7" t="s">
        <v>343</v>
      </c>
      <c r="C495" s="1" t="s">
        <v>7</v>
      </c>
      <c r="D495" s="1" t="s">
        <v>8</v>
      </c>
      <c r="E495" s="1" t="s">
        <v>367</v>
      </c>
      <c r="F495" s="1" t="s">
        <v>72</v>
      </c>
      <c r="G495" s="12" t="s">
        <v>73</v>
      </c>
      <c r="I495" s="15">
        <v>0</v>
      </c>
    </row>
    <row r="496" spans="1:9" x14ac:dyDescent="0.3">
      <c r="A496" s="7">
        <v>495</v>
      </c>
      <c r="B496" s="7" t="s">
        <v>343</v>
      </c>
      <c r="C496" s="1" t="s">
        <v>7</v>
      </c>
      <c r="D496" s="1" t="s">
        <v>8</v>
      </c>
      <c r="E496" s="1" t="s">
        <v>367</v>
      </c>
      <c r="F496" s="1" t="s">
        <v>74</v>
      </c>
      <c r="G496" s="12" t="s">
        <v>75</v>
      </c>
      <c r="I496" s="15">
        <v>0</v>
      </c>
    </row>
    <row r="497" spans="1:9" x14ac:dyDescent="0.3">
      <c r="A497" s="7">
        <v>496</v>
      </c>
      <c r="B497" s="7" t="s">
        <v>343</v>
      </c>
      <c r="C497" s="1" t="s">
        <v>7</v>
      </c>
      <c r="D497" s="1" t="s">
        <v>8</v>
      </c>
      <c r="E497" s="1" t="s">
        <v>367</v>
      </c>
      <c r="F497" s="1" t="s">
        <v>76</v>
      </c>
      <c r="G497" s="12" t="s">
        <v>77</v>
      </c>
      <c r="I497" s="15">
        <v>0</v>
      </c>
    </row>
    <row r="498" spans="1:9" x14ac:dyDescent="0.3">
      <c r="A498" s="7">
        <v>497</v>
      </c>
      <c r="B498" s="7" t="s">
        <v>343</v>
      </c>
      <c r="C498" s="1" t="s">
        <v>7</v>
      </c>
      <c r="D498" s="1" t="s">
        <v>8</v>
      </c>
      <c r="E498" s="1" t="s">
        <v>367</v>
      </c>
      <c r="F498" s="1" t="s">
        <v>78</v>
      </c>
      <c r="G498" s="12" t="s">
        <v>79</v>
      </c>
      <c r="I498" s="15">
        <v>0</v>
      </c>
    </row>
    <row r="499" spans="1:9" x14ac:dyDescent="0.3">
      <c r="A499" s="7">
        <v>498</v>
      </c>
      <c r="B499" s="7" t="s">
        <v>343</v>
      </c>
      <c r="C499" s="1" t="s">
        <v>7</v>
      </c>
      <c r="D499" s="1" t="s">
        <v>8</v>
      </c>
      <c r="E499" s="1" t="s">
        <v>367</v>
      </c>
      <c r="F499" s="1" t="s">
        <v>80</v>
      </c>
      <c r="G499" s="12" t="s">
        <v>81</v>
      </c>
      <c r="I499" s="15">
        <v>0</v>
      </c>
    </row>
    <row r="500" spans="1:9" x14ac:dyDescent="0.3">
      <c r="A500" s="7">
        <v>499</v>
      </c>
      <c r="B500" s="7" t="s">
        <v>343</v>
      </c>
      <c r="C500" s="1" t="s">
        <v>7</v>
      </c>
      <c r="D500" s="1" t="s">
        <v>8</v>
      </c>
      <c r="E500" s="1" t="s">
        <v>367</v>
      </c>
      <c r="F500" s="1" t="s">
        <v>82</v>
      </c>
      <c r="G500" s="12" t="s">
        <v>83</v>
      </c>
      <c r="I500" s="15">
        <v>0</v>
      </c>
    </row>
    <row r="501" spans="1:9" x14ac:dyDescent="0.3">
      <c r="A501" s="7">
        <v>500</v>
      </c>
      <c r="B501" s="7" t="s">
        <v>343</v>
      </c>
      <c r="C501" s="1" t="s">
        <v>7</v>
      </c>
      <c r="D501" s="1" t="s">
        <v>8</v>
      </c>
      <c r="E501" s="1" t="s">
        <v>367</v>
      </c>
      <c r="F501" s="1" t="s">
        <v>84</v>
      </c>
      <c r="G501" s="12" t="s">
        <v>85</v>
      </c>
      <c r="I501" s="15">
        <v>0</v>
      </c>
    </row>
    <row r="502" spans="1:9" x14ac:dyDescent="0.3">
      <c r="A502" s="7">
        <v>501</v>
      </c>
      <c r="B502" s="7" t="s">
        <v>343</v>
      </c>
      <c r="C502" s="1" t="s">
        <v>7</v>
      </c>
      <c r="D502" s="1" t="s">
        <v>8</v>
      </c>
      <c r="E502" s="1" t="s">
        <v>367</v>
      </c>
      <c r="F502" s="1" t="s">
        <v>86</v>
      </c>
      <c r="G502" s="12" t="s">
        <v>87</v>
      </c>
      <c r="I502" s="15">
        <v>0</v>
      </c>
    </row>
    <row r="503" spans="1:9" x14ac:dyDescent="0.3">
      <c r="A503" s="7">
        <v>502</v>
      </c>
      <c r="B503" s="7" t="s">
        <v>343</v>
      </c>
      <c r="C503" s="1" t="s">
        <v>7</v>
      </c>
      <c r="D503" s="1" t="s">
        <v>8</v>
      </c>
      <c r="E503" s="1" t="s">
        <v>367</v>
      </c>
      <c r="F503" s="1" t="s">
        <v>88</v>
      </c>
      <c r="G503" s="12" t="s">
        <v>89</v>
      </c>
      <c r="I503" s="15">
        <v>0</v>
      </c>
    </row>
    <row r="504" spans="1:9" x14ac:dyDescent="0.3">
      <c r="A504" s="7">
        <v>503</v>
      </c>
      <c r="B504" s="7" t="s">
        <v>343</v>
      </c>
      <c r="C504" s="1" t="s">
        <v>7</v>
      </c>
      <c r="D504" s="1" t="s">
        <v>8</v>
      </c>
      <c r="E504" s="1" t="s">
        <v>367</v>
      </c>
      <c r="F504" s="1" t="s">
        <v>90</v>
      </c>
      <c r="G504" s="12" t="s">
        <v>91</v>
      </c>
      <c r="I504" s="15">
        <v>0</v>
      </c>
    </row>
    <row r="505" spans="1:9" x14ac:dyDescent="0.3">
      <c r="A505" s="7">
        <v>504</v>
      </c>
      <c r="B505" s="7" t="s">
        <v>343</v>
      </c>
      <c r="C505" s="1" t="s">
        <v>7</v>
      </c>
      <c r="D505" s="1" t="s">
        <v>8</v>
      </c>
      <c r="E505" s="1" t="s">
        <v>367</v>
      </c>
      <c r="F505" s="1" t="s">
        <v>92</v>
      </c>
      <c r="G505" s="12" t="s">
        <v>93</v>
      </c>
      <c r="I505" s="15">
        <v>0</v>
      </c>
    </row>
    <row r="506" spans="1:9" x14ac:dyDescent="0.3">
      <c r="A506" s="7">
        <v>505</v>
      </c>
      <c r="B506" s="7" t="s">
        <v>343</v>
      </c>
      <c r="C506" s="1" t="s">
        <v>7</v>
      </c>
      <c r="D506" s="1" t="s">
        <v>15</v>
      </c>
      <c r="E506" s="1" t="s">
        <v>367</v>
      </c>
      <c r="F506" s="1" t="s">
        <v>94</v>
      </c>
      <c r="G506" s="12" t="s">
        <v>95</v>
      </c>
      <c r="I506" s="15">
        <v>142462</v>
      </c>
    </row>
    <row r="507" spans="1:9" x14ac:dyDescent="0.3">
      <c r="A507" s="7">
        <v>506</v>
      </c>
      <c r="B507" s="7" t="s">
        <v>343</v>
      </c>
      <c r="C507" s="1" t="s">
        <v>7</v>
      </c>
      <c r="D507" s="1" t="s">
        <v>8</v>
      </c>
      <c r="E507" s="1" t="s">
        <v>367</v>
      </c>
      <c r="F507" s="1" t="s">
        <v>96</v>
      </c>
      <c r="G507" s="12" t="s">
        <v>97</v>
      </c>
      <c r="I507" s="15">
        <v>357</v>
      </c>
    </row>
    <row r="508" spans="1:9" x14ac:dyDescent="0.3">
      <c r="A508" s="7">
        <v>507</v>
      </c>
      <c r="B508" s="7" t="s">
        <v>343</v>
      </c>
      <c r="C508" s="1" t="s">
        <v>7</v>
      </c>
      <c r="D508" s="1" t="s">
        <v>8</v>
      </c>
      <c r="E508" s="1" t="s">
        <v>367</v>
      </c>
      <c r="F508" s="1" t="s">
        <v>98</v>
      </c>
      <c r="G508" s="12" t="s">
        <v>99</v>
      </c>
      <c r="I508" s="15">
        <v>0</v>
      </c>
    </row>
    <row r="509" spans="1:9" x14ac:dyDescent="0.3">
      <c r="A509" s="7">
        <v>508</v>
      </c>
      <c r="B509" s="7" t="s">
        <v>343</v>
      </c>
      <c r="C509" s="1" t="s">
        <v>7</v>
      </c>
      <c r="D509" s="1" t="s">
        <v>8</v>
      </c>
      <c r="E509" s="1" t="s">
        <v>367</v>
      </c>
      <c r="F509" s="1" t="s">
        <v>100</v>
      </c>
      <c r="G509" s="12" t="s">
        <v>101</v>
      </c>
      <c r="I509" s="15">
        <v>0</v>
      </c>
    </row>
    <row r="510" spans="1:9" x14ac:dyDescent="0.3">
      <c r="A510" s="7">
        <v>509</v>
      </c>
      <c r="B510" s="7" t="s">
        <v>343</v>
      </c>
      <c r="C510" s="1" t="s">
        <v>7</v>
      </c>
      <c r="D510" s="1" t="s">
        <v>8</v>
      </c>
      <c r="E510" s="1" t="s">
        <v>367</v>
      </c>
      <c r="F510" s="1" t="s">
        <v>102</v>
      </c>
      <c r="G510" s="12" t="s">
        <v>103</v>
      </c>
      <c r="I510" s="15">
        <v>0</v>
      </c>
    </row>
    <row r="511" spans="1:9" x14ac:dyDescent="0.3">
      <c r="A511" s="7">
        <v>510</v>
      </c>
      <c r="B511" s="7" t="s">
        <v>343</v>
      </c>
      <c r="C511" s="1" t="s">
        <v>7</v>
      </c>
      <c r="D511" s="1" t="s">
        <v>8</v>
      </c>
      <c r="E511" s="1" t="s">
        <v>367</v>
      </c>
      <c r="F511" s="1" t="s">
        <v>104</v>
      </c>
      <c r="G511" s="12" t="s">
        <v>105</v>
      </c>
      <c r="I511" s="15">
        <v>0</v>
      </c>
    </row>
    <row r="512" spans="1:9" x14ac:dyDescent="0.3">
      <c r="A512" s="7">
        <v>511</v>
      </c>
      <c r="B512" s="7" t="s">
        <v>343</v>
      </c>
      <c r="C512" s="1" t="s">
        <v>7</v>
      </c>
      <c r="D512" s="1" t="s">
        <v>8</v>
      </c>
      <c r="E512" s="1" t="s">
        <v>367</v>
      </c>
      <c r="F512" s="1" t="s">
        <v>106</v>
      </c>
      <c r="G512" s="12" t="s">
        <v>107</v>
      </c>
      <c r="I512" s="15">
        <v>0</v>
      </c>
    </row>
    <row r="513" spans="1:10" x14ac:dyDescent="0.3">
      <c r="A513" s="7">
        <v>512</v>
      </c>
      <c r="B513" s="7" t="s">
        <v>343</v>
      </c>
      <c r="C513" s="1" t="s">
        <v>7</v>
      </c>
      <c r="D513" s="1" t="s">
        <v>8</v>
      </c>
      <c r="E513" s="1" t="s">
        <v>367</v>
      </c>
      <c r="F513" s="1" t="s">
        <v>108</v>
      </c>
      <c r="G513" s="12" t="s">
        <v>109</v>
      </c>
      <c r="I513" s="15">
        <v>0</v>
      </c>
    </row>
    <row r="514" spans="1:10" x14ac:dyDescent="0.3">
      <c r="A514" s="7">
        <v>513</v>
      </c>
      <c r="B514" s="7" t="s">
        <v>343</v>
      </c>
      <c r="C514" s="1" t="s">
        <v>7</v>
      </c>
      <c r="D514" s="1" t="s">
        <v>8</v>
      </c>
      <c r="E514" s="1" t="s">
        <v>367</v>
      </c>
      <c r="F514" s="1" t="s">
        <v>110</v>
      </c>
      <c r="G514" s="12" t="s">
        <v>111</v>
      </c>
      <c r="I514" s="15">
        <v>0</v>
      </c>
    </row>
    <row r="515" spans="1:10" x14ac:dyDescent="0.3">
      <c r="A515" s="7">
        <v>514</v>
      </c>
      <c r="B515" s="7" t="s">
        <v>343</v>
      </c>
      <c r="C515" s="1" t="s">
        <v>7</v>
      </c>
      <c r="D515" s="1" t="s">
        <v>8</v>
      </c>
      <c r="E515" s="1" t="s">
        <v>367</v>
      </c>
      <c r="F515" s="1" t="s">
        <v>112</v>
      </c>
      <c r="G515" s="12" t="s">
        <v>113</v>
      </c>
      <c r="I515" s="15">
        <v>0</v>
      </c>
    </row>
    <row r="516" spans="1:10" x14ac:dyDescent="0.3">
      <c r="A516" s="7">
        <v>515</v>
      </c>
      <c r="B516" s="7" t="s">
        <v>343</v>
      </c>
      <c r="C516" s="1" t="s">
        <v>7</v>
      </c>
      <c r="D516" s="1" t="s">
        <v>15</v>
      </c>
      <c r="E516" s="1" t="s">
        <v>367</v>
      </c>
      <c r="F516" s="1" t="s">
        <v>114</v>
      </c>
      <c r="G516" s="12" t="s">
        <v>115</v>
      </c>
      <c r="I516" s="15">
        <v>143319</v>
      </c>
    </row>
    <row r="517" spans="1:10" x14ac:dyDescent="0.3">
      <c r="A517" s="7">
        <v>516</v>
      </c>
      <c r="B517" s="7" t="s">
        <v>343</v>
      </c>
      <c r="C517" s="1" t="s">
        <v>116</v>
      </c>
      <c r="D517" s="1" t="s">
        <v>8</v>
      </c>
      <c r="E517" s="1" t="s">
        <v>364</v>
      </c>
      <c r="F517" s="1" t="s">
        <v>117</v>
      </c>
      <c r="G517" s="12" t="s">
        <v>118</v>
      </c>
      <c r="H517" s="14">
        <v>0.08</v>
      </c>
      <c r="I517" s="15">
        <v>8302</v>
      </c>
      <c r="J517" s="33">
        <f t="shared" ref="J517:J555" si="3">I517/H517</f>
        <v>103775</v>
      </c>
    </row>
    <row r="518" spans="1:10" x14ac:dyDescent="0.3">
      <c r="A518" s="7">
        <v>517</v>
      </c>
      <c r="B518" s="7" t="s">
        <v>343</v>
      </c>
      <c r="C518" s="1" t="s">
        <v>116</v>
      </c>
      <c r="D518" s="1" t="s">
        <v>8</v>
      </c>
      <c r="E518" s="1" t="s">
        <v>364</v>
      </c>
      <c r="F518" s="1" t="s">
        <v>119</v>
      </c>
      <c r="G518" s="12" t="s">
        <v>120</v>
      </c>
      <c r="H518" s="14">
        <v>0.04</v>
      </c>
      <c r="I518" s="15">
        <v>3186</v>
      </c>
      <c r="J518" s="33">
        <f t="shared" si="3"/>
        <v>79650</v>
      </c>
    </row>
    <row r="519" spans="1:10" x14ac:dyDescent="0.3">
      <c r="A519" s="7">
        <v>518</v>
      </c>
      <c r="B519" s="7" t="s">
        <v>343</v>
      </c>
      <c r="C519" s="1" t="s">
        <v>116</v>
      </c>
      <c r="D519" s="1" t="s">
        <v>8</v>
      </c>
      <c r="E519" s="1" t="s">
        <v>364</v>
      </c>
      <c r="F519" s="1" t="s">
        <v>121</v>
      </c>
      <c r="G519" s="12" t="s">
        <v>122</v>
      </c>
      <c r="J519" s="33" t="e">
        <f t="shared" si="3"/>
        <v>#DIV/0!</v>
      </c>
    </row>
    <row r="520" spans="1:10" x14ac:dyDescent="0.3">
      <c r="A520" s="7">
        <v>519</v>
      </c>
      <c r="B520" s="7" t="s">
        <v>343</v>
      </c>
      <c r="C520" s="1" t="s">
        <v>116</v>
      </c>
      <c r="D520" s="1" t="s">
        <v>8</v>
      </c>
      <c r="E520" s="1" t="s">
        <v>364</v>
      </c>
      <c r="F520" s="1" t="s">
        <v>123</v>
      </c>
      <c r="G520" s="12" t="s">
        <v>124</v>
      </c>
      <c r="J520" s="33" t="e">
        <f t="shared" si="3"/>
        <v>#DIV/0!</v>
      </c>
    </row>
    <row r="521" spans="1:10" x14ac:dyDescent="0.3">
      <c r="A521" s="7">
        <v>520</v>
      </c>
      <c r="B521" s="7" t="s">
        <v>343</v>
      </c>
      <c r="C521" s="1" t="s">
        <v>116</v>
      </c>
      <c r="D521" s="1" t="s">
        <v>8</v>
      </c>
      <c r="E521" s="1" t="s">
        <v>366</v>
      </c>
      <c r="F521" s="1" t="s">
        <v>125</v>
      </c>
      <c r="G521" s="12" t="s">
        <v>126</v>
      </c>
      <c r="J521" s="33" t="e">
        <f t="shared" si="3"/>
        <v>#DIV/0!</v>
      </c>
    </row>
    <row r="522" spans="1:10" x14ac:dyDescent="0.3">
      <c r="A522" s="7">
        <v>521</v>
      </c>
      <c r="B522" s="7" t="s">
        <v>343</v>
      </c>
      <c r="C522" s="1" t="s">
        <v>116</v>
      </c>
      <c r="D522" s="1" t="s">
        <v>8</v>
      </c>
      <c r="E522" s="1" t="s">
        <v>366</v>
      </c>
      <c r="F522" s="1" t="s">
        <v>127</v>
      </c>
      <c r="G522" s="12" t="s">
        <v>128</v>
      </c>
      <c r="J522" s="33" t="e">
        <f t="shared" si="3"/>
        <v>#DIV/0!</v>
      </c>
    </row>
    <row r="523" spans="1:10" x14ac:dyDescent="0.3">
      <c r="A523" s="7">
        <v>522</v>
      </c>
      <c r="B523" s="7" t="s">
        <v>343</v>
      </c>
      <c r="C523" s="1" t="s">
        <v>116</v>
      </c>
      <c r="D523" s="1" t="s">
        <v>8</v>
      </c>
      <c r="E523" s="1" t="s">
        <v>366</v>
      </c>
      <c r="F523" s="1" t="s">
        <v>129</v>
      </c>
      <c r="G523" s="12" t="s">
        <v>130</v>
      </c>
      <c r="J523" s="33" t="e">
        <f t="shared" si="3"/>
        <v>#DIV/0!</v>
      </c>
    </row>
    <row r="524" spans="1:10" x14ac:dyDescent="0.3">
      <c r="A524" s="7">
        <v>523</v>
      </c>
      <c r="B524" s="7" t="s">
        <v>343</v>
      </c>
      <c r="C524" s="1" t="s">
        <v>116</v>
      </c>
      <c r="D524" s="1" t="s">
        <v>8</v>
      </c>
      <c r="E524" s="1" t="s">
        <v>366</v>
      </c>
      <c r="F524" s="1" t="s">
        <v>131</v>
      </c>
      <c r="G524" s="12" t="s">
        <v>132</v>
      </c>
      <c r="J524" s="33" t="e">
        <f t="shared" si="3"/>
        <v>#DIV/0!</v>
      </c>
    </row>
    <row r="525" spans="1:10" x14ac:dyDescent="0.3">
      <c r="A525" s="7">
        <v>524</v>
      </c>
      <c r="B525" s="7" t="s">
        <v>343</v>
      </c>
      <c r="C525" s="1" t="s">
        <v>116</v>
      </c>
      <c r="D525" s="1" t="s">
        <v>8</v>
      </c>
      <c r="E525" s="1" t="s">
        <v>366</v>
      </c>
      <c r="F525" s="1" t="s">
        <v>133</v>
      </c>
      <c r="G525" s="12" t="s">
        <v>134</v>
      </c>
      <c r="J525" s="33" t="e">
        <f t="shared" si="3"/>
        <v>#DIV/0!</v>
      </c>
    </row>
    <row r="526" spans="1:10" x14ac:dyDescent="0.3">
      <c r="A526" s="7">
        <v>525</v>
      </c>
      <c r="B526" s="7" t="s">
        <v>343</v>
      </c>
      <c r="C526" s="1" t="s">
        <v>116</v>
      </c>
      <c r="D526" s="1" t="s">
        <v>8</v>
      </c>
      <c r="E526" s="1" t="s">
        <v>366</v>
      </c>
      <c r="F526" s="1" t="s">
        <v>135</v>
      </c>
      <c r="G526" s="12" t="s">
        <v>136</v>
      </c>
      <c r="J526" s="33" t="e">
        <f t="shared" si="3"/>
        <v>#DIV/0!</v>
      </c>
    </row>
    <row r="527" spans="1:10" x14ac:dyDescent="0.3">
      <c r="A527" s="7">
        <v>526</v>
      </c>
      <c r="B527" s="7" t="s">
        <v>343</v>
      </c>
      <c r="C527" s="1" t="s">
        <v>116</v>
      </c>
      <c r="D527" s="1" t="s">
        <v>8</v>
      </c>
      <c r="E527" s="1" t="s">
        <v>366</v>
      </c>
      <c r="F527" s="1" t="s">
        <v>137</v>
      </c>
      <c r="G527" s="12" t="s">
        <v>138</v>
      </c>
      <c r="J527" s="33" t="e">
        <f t="shared" si="3"/>
        <v>#DIV/0!</v>
      </c>
    </row>
    <row r="528" spans="1:10" x14ac:dyDescent="0.3">
      <c r="A528" s="7">
        <v>527</v>
      </c>
      <c r="B528" s="7" t="s">
        <v>343</v>
      </c>
      <c r="C528" s="1" t="s">
        <v>116</v>
      </c>
      <c r="D528" s="1" t="s">
        <v>8</v>
      </c>
      <c r="E528" s="1" t="s">
        <v>366</v>
      </c>
      <c r="F528" s="1" t="s">
        <v>139</v>
      </c>
      <c r="G528" s="12" t="s">
        <v>140</v>
      </c>
      <c r="J528" s="33" t="e">
        <f t="shared" si="3"/>
        <v>#DIV/0!</v>
      </c>
    </row>
    <row r="529" spans="1:10" x14ac:dyDescent="0.3">
      <c r="A529" s="7">
        <v>528</v>
      </c>
      <c r="B529" s="7" t="s">
        <v>343</v>
      </c>
      <c r="C529" s="1" t="s">
        <v>116</v>
      </c>
      <c r="D529" s="1" t="s">
        <v>8</v>
      </c>
      <c r="E529" s="1" t="s">
        <v>366</v>
      </c>
      <c r="F529" s="1" t="s">
        <v>141</v>
      </c>
      <c r="G529" s="12" t="s">
        <v>142</v>
      </c>
      <c r="J529" s="33" t="e">
        <f t="shared" si="3"/>
        <v>#DIV/0!</v>
      </c>
    </row>
    <row r="530" spans="1:10" x14ac:dyDescent="0.3">
      <c r="A530" s="7">
        <v>529</v>
      </c>
      <c r="B530" s="7" t="s">
        <v>343</v>
      </c>
      <c r="C530" s="1" t="s">
        <v>116</v>
      </c>
      <c r="D530" s="1" t="s">
        <v>8</v>
      </c>
      <c r="E530" s="1" t="s">
        <v>366</v>
      </c>
      <c r="F530" s="1" t="s">
        <v>143</v>
      </c>
      <c r="G530" s="12" t="s">
        <v>144</v>
      </c>
      <c r="J530" s="33" t="e">
        <f t="shared" si="3"/>
        <v>#DIV/0!</v>
      </c>
    </row>
    <row r="531" spans="1:10" x14ac:dyDescent="0.3">
      <c r="A531" s="7">
        <v>530</v>
      </c>
      <c r="B531" s="7" t="s">
        <v>343</v>
      </c>
      <c r="C531" s="1" t="s">
        <v>116</v>
      </c>
      <c r="D531" s="1" t="s">
        <v>8</v>
      </c>
      <c r="E531" s="1" t="s">
        <v>366</v>
      </c>
      <c r="F531" s="1" t="s">
        <v>145</v>
      </c>
      <c r="G531" s="12" t="s">
        <v>146</v>
      </c>
      <c r="J531" s="33" t="e">
        <f t="shared" si="3"/>
        <v>#DIV/0!</v>
      </c>
    </row>
    <row r="532" spans="1:10" x14ac:dyDescent="0.3">
      <c r="A532" s="7">
        <v>531</v>
      </c>
      <c r="B532" s="7" t="s">
        <v>343</v>
      </c>
      <c r="C532" s="1" t="s">
        <v>116</v>
      </c>
      <c r="D532" s="1" t="s">
        <v>8</v>
      </c>
      <c r="E532" s="1" t="s">
        <v>366</v>
      </c>
      <c r="F532" s="1" t="s">
        <v>147</v>
      </c>
      <c r="G532" s="12" t="s">
        <v>148</v>
      </c>
      <c r="J532" s="33" t="e">
        <f t="shared" si="3"/>
        <v>#DIV/0!</v>
      </c>
    </row>
    <row r="533" spans="1:10" x14ac:dyDescent="0.3">
      <c r="A533" s="7">
        <v>532</v>
      </c>
      <c r="B533" s="7" t="s">
        <v>343</v>
      </c>
      <c r="C533" s="1" t="s">
        <v>116</v>
      </c>
      <c r="D533" s="1" t="s">
        <v>8</v>
      </c>
      <c r="E533" s="1" t="s">
        <v>366</v>
      </c>
      <c r="F533" s="1" t="s">
        <v>149</v>
      </c>
      <c r="G533" s="12" t="s">
        <v>150</v>
      </c>
      <c r="J533" s="33" t="e">
        <f t="shared" si="3"/>
        <v>#DIV/0!</v>
      </c>
    </row>
    <row r="534" spans="1:10" x14ac:dyDescent="0.3">
      <c r="A534" s="7">
        <v>533</v>
      </c>
      <c r="B534" s="7" t="s">
        <v>343</v>
      </c>
      <c r="C534" s="1" t="s">
        <v>116</v>
      </c>
      <c r="D534" s="1" t="s">
        <v>8</v>
      </c>
      <c r="E534" s="1" t="s">
        <v>366</v>
      </c>
      <c r="F534" s="1" t="s">
        <v>151</v>
      </c>
      <c r="G534" s="12" t="s">
        <v>152</v>
      </c>
      <c r="J534" s="33" t="e">
        <f t="shared" si="3"/>
        <v>#DIV/0!</v>
      </c>
    </row>
    <row r="535" spans="1:10" x14ac:dyDescent="0.3">
      <c r="A535" s="7">
        <v>534</v>
      </c>
      <c r="B535" s="7" t="s">
        <v>343</v>
      </c>
      <c r="C535" s="1" t="s">
        <v>116</v>
      </c>
      <c r="D535" s="1" t="s">
        <v>8</v>
      </c>
      <c r="E535" s="1" t="s">
        <v>366</v>
      </c>
      <c r="F535" s="1" t="s">
        <v>153</v>
      </c>
      <c r="G535" s="12" t="s">
        <v>154</v>
      </c>
      <c r="J535" s="33" t="e">
        <f t="shared" si="3"/>
        <v>#DIV/0!</v>
      </c>
    </row>
    <row r="536" spans="1:10" x14ac:dyDescent="0.3">
      <c r="A536" s="7">
        <v>535</v>
      </c>
      <c r="B536" s="7" t="s">
        <v>343</v>
      </c>
      <c r="C536" s="1" t="s">
        <v>116</v>
      </c>
      <c r="D536" s="1" t="s">
        <v>8</v>
      </c>
      <c r="E536" s="1" t="s">
        <v>366</v>
      </c>
      <c r="F536" s="1" t="s">
        <v>155</v>
      </c>
      <c r="G536" s="12" t="s">
        <v>156</v>
      </c>
      <c r="J536" s="33" t="e">
        <f t="shared" si="3"/>
        <v>#DIV/0!</v>
      </c>
    </row>
    <row r="537" spans="1:10" x14ac:dyDescent="0.3">
      <c r="A537" s="7">
        <v>536</v>
      </c>
      <c r="B537" s="7" t="s">
        <v>343</v>
      </c>
      <c r="C537" s="1" t="s">
        <v>116</v>
      </c>
      <c r="D537" s="1" t="s">
        <v>8</v>
      </c>
      <c r="E537" s="1" t="s">
        <v>366</v>
      </c>
      <c r="F537" s="1" t="s">
        <v>157</v>
      </c>
      <c r="G537" s="12" t="s">
        <v>158</v>
      </c>
      <c r="J537" s="33" t="e">
        <f t="shared" si="3"/>
        <v>#DIV/0!</v>
      </c>
    </row>
    <row r="538" spans="1:10" x14ac:dyDescent="0.3">
      <c r="A538" s="7">
        <v>537</v>
      </c>
      <c r="B538" s="7" t="s">
        <v>343</v>
      </c>
      <c r="C538" s="1" t="s">
        <v>116</v>
      </c>
      <c r="D538" s="1" t="s">
        <v>8</v>
      </c>
      <c r="E538" s="1" t="s">
        <v>366</v>
      </c>
      <c r="F538" s="1" t="s">
        <v>159</v>
      </c>
      <c r="G538" s="12" t="s">
        <v>160</v>
      </c>
      <c r="J538" s="33" t="e">
        <f t="shared" si="3"/>
        <v>#DIV/0!</v>
      </c>
    </row>
    <row r="539" spans="1:10" x14ac:dyDescent="0.3">
      <c r="A539" s="7">
        <v>538</v>
      </c>
      <c r="B539" s="7" t="s">
        <v>343</v>
      </c>
      <c r="C539" s="1" t="s">
        <v>116</v>
      </c>
      <c r="D539" s="1" t="s">
        <v>8</v>
      </c>
      <c r="E539" s="1" t="s">
        <v>366</v>
      </c>
      <c r="F539" s="1" t="s">
        <v>161</v>
      </c>
      <c r="G539" s="12" t="s">
        <v>162</v>
      </c>
      <c r="J539" s="33" t="e">
        <f t="shared" si="3"/>
        <v>#DIV/0!</v>
      </c>
    </row>
    <row r="540" spans="1:10" x14ac:dyDescent="0.3">
      <c r="A540" s="7">
        <v>539</v>
      </c>
      <c r="B540" s="7" t="s">
        <v>343</v>
      </c>
      <c r="C540" s="1" t="s">
        <v>116</v>
      </c>
      <c r="D540" s="1" t="s">
        <v>8</v>
      </c>
      <c r="E540" s="1" t="s">
        <v>366</v>
      </c>
      <c r="F540" s="1" t="s">
        <v>163</v>
      </c>
      <c r="G540" s="12" t="s">
        <v>164</v>
      </c>
      <c r="J540" s="33" t="e">
        <f t="shared" si="3"/>
        <v>#DIV/0!</v>
      </c>
    </row>
    <row r="541" spans="1:10" x14ac:dyDescent="0.3">
      <c r="A541" s="7">
        <v>540</v>
      </c>
      <c r="B541" s="7" t="s">
        <v>343</v>
      </c>
      <c r="C541" s="1" t="s">
        <v>116</v>
      </c>
      <c r="D541" s="1" t="s">
        <v>8</v>
      </c>
      <c r="E541" s="1" t="s">
        <v>366</v>
      </c>
      <c r="F541" s="1" t="s">
        <v>165</v>
      </c>
      <c r="G541" s="12" t="s">
        <v>166</v>
      </c>
      <c r="J541" s="33" t="e">
        <f t="shared" si="3"/>
        <v>#DIV/0!</v>
      </c>
    </row>
    <row r="542" spans="1:10" x14ac:dyDescent="0.3">
      <c r="A542" s="7">
        <v>541</v>
      </c>
      <c r="B542" s="7" t="s">
        <v>343</v>
      </c>
      <c r="C542" s="1" t="s">
        <v>116</v>
      </c>
      <c r="D542" s="1" t="s">
        <v>8</v>
      </c>
      <c r="E542" s="1" t="s">
        <v>366</v>
      </c>
      <c r="F542" s="1" t="s">
        <v>167</v>
      </c>
      <c r="G542" s="12" t="s">
        <v>168</v>
      </c>
      <c r="J542" s="33" t="e">
        <f t="shared" si="3"/>
        <v>#DIV/0!</v>
      </c>
    </row>
    <row r="543" spans="1:10" x14ac:dyDescent="0.3">
      <c r="A543" s="7">
        <v>542</v>
      </c>
      <c r="B543" s="7" t="s">
        <v>343</v>
      </c>
      <c r="C543" s="1" t="s">
        <v>116</v>
      </c>
      <c r="D543" s="1" t="s">
        <v>8</v>
      </c>
      <c r="E543" s="1" t="s">
        <v>366</v>
      </c>
      <c r="F543" s="1" t="s">
        <v>169</v>
      </c>
      <c r="G543" s="12" t="s">
        <v>170</v>
      </c>
      <c r="J543" s="33" t="e">
        <f t="shared" si="3"/>
        <v>#DIV/0!</v>
      </c>
    </row>
    <row r="544" spans="1:10" x14ac:dyDescent="0.3">
      <c r="A544" s="7">
        <v>543</v>
      </c>
      <c r="B544" s="7" t="s">
        <v>343</v>
      </c>
      <c r="C544" s="1" t="s">
        <v>116</v>
      </c>
      <c r="D544" s="1" t="s">
        <v>8</v>
      </c>
      <c r="E544" s="1" t="s">
        <v>366</v>
      </c>
      <c r="F544" s="1" t="s">
        <v>171</v>
      </c>
      <c r="G544" s="12" t="s">
        <v>172</v>
      </c>
      <c r="J544" s="33" t="e">
        <f t="shared" si="3"/>
        <v>#DIV/0!</v>
      </c>
    </row>
    <row r="545" spans="1:12" x14ac:dyDescent="0.3">
      <c r="A545" s="7">
        <v>544</v>
      </c>
      <c r="B545" s="7" t="s">
        <v>343</v>
      </c>
      <c r="C545" s="1" t="s">
        <v>116</v>
      </c>
      <c r="D545" s="1" t="s">
        <v>8</v>
      </c>
      <c r="E545" s="1" t="s">
        <v>366</v>
      </c>
      <c r="F545" s="1" t="s">
        <v>173</v>
      </c>
      <c r="G545" s="12" t="s">
        <v>174</v>
      </c>
      <c r="J545" s="33" t="e">
        <f t="shared" si="3"/>
        <v>#DIV/0!</v>
      </c>
    </row>
    <row r="546" spans="1:12" x14ac:dyDescent="0.3">
      <c r="A546" s="7">
        <v>545</v>
      </c>
      <c r="B546" s="7" t="s">
        <v>343</v>
      </c>
      <c r="C546" s="1" t="s">
        <v>116</v>
      </c>
      <c r="D546" s="1" t="s">
        <v>8</v>
      </c>
      <c r="E546" s="1" t="s">
        <v>366</v>
      </c>
      <c r="F546" s="1" t="s">
        <v>175</v>
      </c>
      <c r="G546" s="12" t="s">
        <v>176</v>
      </c>
      <c r="H546" s="14">
        <v>1.08</v>
      </c>
      <c r="I546" s="15">
        <v>34813</v>
      </c>
      <c r="J546" s="33">
        <f t="shared" si="3"/>
        <v>32234.259259259255</v>
      </c>
    </row>
    <row r="547" spans="1:12" x14ac:dyDescent="0.3">
      <c r="A547" s="7">
        <v>546</v>
      </c>
      <c r="B547" s="7" t="s">
        <v>343</v>
      </c>
      <c r="C547" s="1" t="s">
        <v>116</v>
      </c>
      <c r="D547" s="1" t="s">
        <v>8</v>
      </c>
      <c r="E547" s="1" t="s">
        <v>366</v>
      </c>
      <c r="F547" s="1" t="s">
        <v>177</v>
      </c>
      <c r="G547" s="12" t="s">
        <v>178</v>
      </c>
      <c r="H547" s="14">
        <v>0.19</v>
      </c>
      <c r="I547" s="15">
        <v>8463</v>
      </c>
      <c r="J547" s="33">
        <f t="shared" si="3"/>
        <v>44542.105263157893</v>
      </c>
    </row>
    <row r="548" spans="1:12" x14ac:dyDescent="0.3">
      <c r="A548" s="7">
        <v>547</v>
      </c>
      <c r="B548" s="7" t="s">
        <v>343</v>
      </c>
      <c r="C548" s="1" t="s">
        <v>116</v>
      </c>
      <c r="D548" s="1" t="s">
        <v>8</v>
      </c>
      <c r="E548" s="1" t="s">
        <v>366</v>
      </c>
      <c r="F548" s="1" t="s">
        <v>179</v>
      </c>
      <c r="G548" s="12" t="s">
        <v>180</v>
      </c>
      <c r="J548" s="33" t="e">
        <f t="shared" si="3"/>
        <v>#DIV/0!</v>
      </c>
    </row>
    <row r="549" spans="1:12" x14ac:dyDescent="0.3">
      <c r="A549" s="7">
        <v>548</v>
      </c>
      <c r="B549" s="7" t="s">
        <v>343</v>
      </c>
      <c r="C549" s="1" t="s">
        <v>116</v>
      </c>
      <c r="D549" s="1" t="s">
        <v>8</v>
      </c>
      <c r="E549" s="1" t="s">
        <v>366</v>
      </c>
      <c r="F549" s="1" t="s">
        <v>181</v>
      </c>
      <c r="G549" s="12" t="s">
        <v>182</v>
      </c>
      <c r="J549" s="33" t="e">
        <f t="shared" si="3"/>
        <v>#DIV/0!</v>
      </c>
    </row>
    <row r="550" spans="1:12" x14ac:dyDescent="0.3">
      <c r="A550" s="7">
        <v>549</v>
      </c>
      <c r="B550" s="7" t="s">
        <v>343</v>
      </c>
      <c r="C550" s="1" t="s">
        <v>116</v>
      </c>
      <c r="D550" s="1" t="s">
        <v>8</v>
      </c>
      <c r="E550" s="1" t="s">
        <v>366</v>
      </c>
      <c r="F550" s="1" t="s">
        <v>183</v>
      </c>
      <c r="G550" s="12" t="s">
        <v>184</v>
      </c>
      <c r="H550" s="14">
        <v>0.86</v>
      </c>
      <c r="I550" s="15">
        <v>25398</v>
      </c>
      <c r="J550" s="33">
        <f t="shared" si="3"/>
        <v>29532.558139534885</v>
      </c>
    </row>
    <row r="551" spans="1:12" x14ac:dyDescent="0.3">
      <c r="A551" s="7">
        <v>550</v>
      </c>
      <c r="B551" s="7" t="s">
        <v>343</v>
      </c>
      <c r="C551" s="1" t="s">
        <v>116</v>
      </c>
      <c r="D551" s="1" t="s">
        <v>8</v>
      </c>
      <c r="E551" s="1" t="s">
        <v>365</v>
      </c>
      <c r="F551" s="1" t="s">
        <v>185</v>
      </c>
      <c r="G551" s="12" t="s">
        <v>186</v>
      </c>
      <c r="H551" s="14">
        <v>0.14000000000000001</v>
      </c>
      <c r="I551" s="15">
        <v>4020</v>
      </c>
      <c r="J551" s="33">
        <f>I551/H551</f>
        <v>28714.28571428571</v>
      </c>
    </row>
    <row r="552" spans="1:12" x14ac:dyDescent="0.3">
      <c r="A552" s="7">
        <v>551</v>
      </c>
      <c r="B552" s="7" t="s">
        <v>343</v>
      </c>
      <c r="C552" s="1" t="s">
        <v>116</v>
      </c>
      <c r="D552" s="1" t="s">
        <v>8</v>
      </c>
      <c r="E552" s="1" t="s">
        <v>365</v>
      </c>
      <c r="F552" s="1" t="s">
        <v>187</v>
      </c>
      <c r="G552" s="12" t="s">
        <v>188</v>
      </c>
      <c r="J552" s="33" t="e">
        <f t="shared" si="3"/>
        <v>#DIV/0!</v>
      </c>
    </row>
    <row r="553" spans="1:12" x14ac:dyDescent="0.3">
      <c r="A553" s="7">
        <v>552</v>
      </c>
      <c r="B553" s="7" t="s">
        <v>343</v>
      </c>
      <c r="C553" s="1" t="s">
        <v>116</v>
      </c>
      <c r="D553" s="1" t="s">
        <v>8</v>
      </c>
      <c r="E553" s="1" t="s">
        <v>365</v>
      </c>
      <c r="F553" s="1" t="s">
        <v>189</v>
      </c>
      <c r="G553" s="12" t="s">
        <v>190</v>
      </c>
      <c r="J553" s="33" t="e">
        <f t="shared" si="3"/>
        <v>#DIV/0!</v>
      </c>
      <c r="L553">
        <f>L399*H245</f>
        <v>1830.4</v>
      </c>
    </row>
    <row r="554" spans="1:12" x14ac:dyDescent="0.3">
      <c r="A554" s="7">
        <v>553</v>
      </c>
      <c r="B554" s="7" t="s">
        <v>343</v>
      </c>
      <c r="C554" s="1" t="s">
        <v>116</v>
      </c>
      <c r="D554" s="1" t="s">
        <v>8</v>
      </c>
      <c r="E554" s="1" t="s">
        <v>367</v>
      </c>
      <c r="F554" s="1" t="s">
        <v>191</v>
      </c>
      <c r="G554" s="12" t="s">
        <v>192</v>
      </c>
      <c r="H554" s="14" t="s">
        <v>340</v>
      </c>
      <c r="J554" s="33" t="e">
        <f t="shared" si="3"/>
        <v>#VALUE!</v>
      </c>
    </row>
    <row r="555" spans="1:12" x14ac:dyDescent="0.3">
      <c r="A555" s="7">
        <v>554</v>
      </c>
      <c r="B555" s="7" t="s">
        <v>343</v>
      </c>
      <c r="C555" s="1" t="s">
        <v>116</v>
      </c>
      <c r="D555" s="1" t="s">
        <v>15</v>
      </c>
      <c r="E555" s="1" t="s">
        <v>367</v>
      </c>
      <c r="F555" s="1" t="s">
        <v>193</v>
      </c>
      <c r="G555" s="12" t="s">
        <v>194</v>
      </c>
      <c r="H555" s="14">
        <v>2.39</v>
      </c>
      <c r="I555" s="15">
        <v>84182</v>
      </c>
      <c r="J555" s="33">
        <f t="shared" si="3"/>
        <v>35222.594142259411</v>
      </c>
    </row>
    <row r="556" spans="1:12" x14ac:dyDescent="0.3">
      <c r="A556" s="7">
        <v>555</v>
      </c>
      <c r="B556" s="7" t="s">
        <v>343</v>
      </c>
      <c r="C556" s="1" t="s">
        <v>195</v>
      </c>
      <c r="D556" s="1" t="s">
        <v>15</v>
      </c>
      <c r="E556" s="1" t="s">
        <v>367</v>
      </c>
      <c r="F556" s="1" t="s">
        <v>196</v>
      </c>
      <c r="G556" s="12" t="s">
        <v>197</v>
      </c>
      <c r="H556" s="14">
        <v>2.39</v>
      </c>
      <c r="I556" s="15">
        <v>84182</v>
      </c>
    </row>
    <row r="557" spans="1:12" x14ac:dyDescent="0.3">
      <c r="A557" s="7">
        <v>556</v>
      </c>
      <c r="B557" s="7" t="s">
        <v>343</v>
      </c>
      <c r="C557" s="1" t="s">
        <v>195</v>
      </c>
      <c r="D557" s="1" t="s">
        <v>8</v>
      </c>
      <c r="E557" s="1" t="s">
        <v>367</v>
      </c>
      <c r="F557" s="1" t="s">
        <v>198</v>
      </c>
      <c r="G557" s="12" t="s">
        <v>199</v>
      </c>
      <c r="I557" s="15">
        <v>0</v>
      </c>
    </row>
    <row r="558" spans="1:12" x14ac:dyDescent="0.3">
      <c r="A558" s="7">
        <v>557</v>
      </c>
      <c r="B558" s="7" t="s">
        <v>343</v>
      </c>
      <c r="C558" s="1" t="s">
        <v>195</v>
      </c>
      <c r="D558" s="1" t="s">
        <v>8</v>
      </c>
      <c r="E558" s="1" t="s">
        <v>367</v>
      </c>
      <c r="F558" s="1" t="s">
        <v>200</v>
      </c>
      <c r="G558" s="12" t="s">
        <v>201</v>
      </c>
      <c r="I558" s="15">
        <v>0</v>
      </c>
    </row>
    <row r="559" spans="1:12" x14ac:dyDescent="0.3">
      <c r="A559" s="7">
        <v>558</v>
      </c>
      <c r="B559" s="7" t="s">
        <v>343</v>
      </c>
      <c r="C559" s="1" t="s">
        <v>195</v>
      </c>
      <c r="D559" s="1" t="s">
        <v>8</v>
      </c>
      <c r="E559" s="1" t="s">
        <v>367</v>
      </c>
      <c r="F559" s="1" t="s">
        <v>202</v>
      </c>
      <c r="G559" s="12" t="s">
        <v>203</v>
      </c>
      <c r="I559" s="15">
        <v>0</v>
      </c>
    </row>
    <row r="560" spans="1:12" x14ac:dyDescent="0.3">
      <c r="A560" s="7">
        <v>559</v>
      </c>
      <c r="B560" s="7" t="s">
        <v>343</v>
      </c>
      <c r="C560" s="1" t="s">
        <v>195</v>
      </c>
      <c r="D560" s="1" t="s">
        <v>8</v>
      </c>
      <c r="E560" s="1" t="s">
        <v>367</v>
      </c>
      <c r="F560" s="1" t="s">
        <v>204</v>
      </c>
      <c r="G560" s="12" t="s">
        <v>205</v>
      </c>
      <c r="I560" s="15">
        <v>0</v>
      </c>
    </row>
    <row r="561" spans="1:9" x14ac:dyDescent="0.3">
      <c r="A561" s="7">
        <v>560</v>
      </c>
      <c r="B561" s="7" t="s">
        <v>343</v>
      </c>
      <c r="C561" s="1" t="s">
        <v>195</v>
      </c>
      <c r="D561" s="1" t="s">
        <v>15</v>
      </c>
      <c r="E561" s="1" t="s">
        <v>367</v>
      </c>
      <c r="F561" s="1" t="s">
        <v>206</v>
      </c>
      <c r="G561" s="12" t="s">
        <v>207</v>
      </c>
      <c r="H561" s="14">
        <v>0</v>
      </c>
      <c r="I561" s="15">
        <v>0</v>
      </c>
    </row>
    <row r="562" spans="1:9" x14ac:dyDescent="0.3">
      <c r="A562" s="7">
        <v>561</v>
      </c>
      <c r="B562" s="7" t="s">
        <v>343</v>
      </c>
      <c r="C562" s="1" t="s">
        <v>195</v>
      </c>
      <c r="D562" s="1" t="s">
        <v>8</v>
      </c>
      <c r="E562" s="1" t="s">
        <v>367</v>
      </c>
      <c r="F562" s="1" t="s">
        <v>208</v>
      </c>
      <c r="G562" s="12" t="s">
        <v>209</v>
      </c>
      <c r="I562" s="15">
        <v>0</v>
      </c>
    </row>
    <row r="563" spans="1:9" x14ac:dyDescent="0.3">
      <c r="A563" s="7">
        <v>562</v>
      </c>
      <c r="B563" s="7" t="s">
        <v>343</v>
      </c>
      <c r="C563" s="1" t="s">
        <v>195</v>
      </c>
      <c r="D563" s="1" t="s">
        <v>15</v>
      </c>
      <c r="E563" s="1" t="s">
        <v>367</v>
      </c>
      <c r="F563" s="1" t="s">
        <v>210</v>
      </c>
      <c r="G563" s="12" t="s">
        <v>211</v>
      </c>
      <c r="H563" s="14">
        <v>2.39</v>
      </c>
      <c r="I563" s="15">
        <v>84182</v>
      </c>
    </row>
    <row r="564" spans="1:9" x14ac:dyDescent="0.3">
      <c r="A564" s="7">
        <v>563</v>
      </c>
      <c r="B564" s="7" t="s">
        <v>343</v>
      </c>
      <c r="C564" s="1" t="s">
        <v>195</v>
      </c>
      <c r="D564" s="1" t="s">
        <v>8</v>
      </c>
      <c r="E564" s="1" t="s">
        <v>367</v>
      </c>
      <c r="F564" s="1" t="s">
        <v>212</v>
      </c>
      <c r="G564" s="12" t="s">
        <v>213</v>
      </c>
      <c r="I564" s="15">
        <v>9260</v>
      </c>
    </row>
    <row r="565" spans="1:9" x14ac:dyDescent="0.3">
      <c r="A565" s="7">
        <v>564</v>
      </c>
      <c r="B565" s="7" t="s">
        <v>343</v>
      </c>
      <c r="C565" s="1" t="s">
        <v>195</v>
      </c>
      <c r="D565" s="1" t="s">
        <v>8</v>
      </c>
      <c r="E565" s="1" t="s">
        <v>367</v>
      </c>
      <c r="F565" s="1" t="s">
        <v>214</v>
      </c>
      <c r="G565" s="12" t="s">
        <v>215</v>
      </c>
      <c r="I565" s="15">
        <v>12533</v>
      </c>
    </row>
    <row r="566" spans="1:9" x14ac:dyDescent="0.3">
      <c r="A566" s="7">
        <v>565</v>
      </c>
      <c r="B566" s="7" t="s">
        <v>343</v>
      </c>
      <c r="C566" s="1" t="s">
        <v>195</v>
      </c>
      <c r="D566" s="1" t="s">
        <v>8</v>
      </c>
      <c r="E566" s="1" t="s">
        <v>367</v>
      </c>
      <c r="F566" s="1" t="s">
        <v>216</v>
      </c>
      <c r="G566" s="12" t="s">
        <v>217</v>
      </c>
    </row>
    <row r="567" spans="1:9" x14ac:dyDescent="0.3">
      <c r="A567" s="7">
        <v>566</v>
      </c>
      <c r="B567" s="7" t="s">
        <v>343</v>
      </c>
      <c r="C567" s="1" t="s">
        <v>195</v>
      </c>
      <c r="D567" s="1" t="s">
        <v>15</v>
      </c>
      <c r="E567" s="1" t="s">
        <v>367</v>
      </c>
      <c r="F567" s="1" t="s">
        <v>218</v>
      </c>
      <c r="G567" s="12" t="s">
        <v>219</v>
      </c>
      <c r="I567" s="15">
        <v>105975</v>
      </c>
    </row>
    <row r="568" spans="1:9" x14ac:dyDescent="0.3">
      <c r="A568" s="7">
        <v>567</v>
      </c>
      <c r="B568" s="7" t="s">
        <v>343</v>
      </c>
      <c r="C568" s="1" t="s">
        <v>195</v>
      </c>
      <c r="D568" s="1" t="s">
        <v>8</v>
      </c>
      <c r="E568" s="1" t="s">
        <v>367</v>
      </c>
      <c r="F568" s="1" t="s">
        <v>220</v>
      </c>
      <c r="G568" s="12" t="s">
        <v>221</v>
      </c>
      <c r="I568" s="15">
        <v>15374</v>
      </c>
    </row>
    <row r="569" spans="1:9" x14ac:dyDescent="0.3">
      <c r="A569" s="7">
        <v>568</v>
      </c>
      <c r="B569" s="7" t="s">
        <v>343</v>
      </c>
      <c r="C569" s="1" t="s">
        <v>195</v>
      </c>
      <c r="D569" s="1" t="s">
        <v>8</v>
      </c>
      <c r="E569" s="1" t="s">
        <v>367</v>
      </c>
      <c r="F569" s="1" t="s">
        <v>222</v>
      </c>
      <c r="G569" s="12" t="s">
        <v>223</v>
      </c>
      <c r="I569" s="15">
        <v>0</v>
      </c>
    </row>
    <row r="570" spans="1:9" x14ac:dyDescent="0.3">
      <c r="A570" s="7">
        <v>569</v>
      </c>
      <c r="B570" s="7" t="s">
        <v>343</v>
      </c>
      <c r="C570" s="1" t="s">
        <v>195</v>
      </c>
      <c r="D570" s="1" t="s">
        <v>8</v>
      </c>
      <c r="E570" s="1" t="s">
        <v>367</v>
      </c>
      <c r="F570" s="1" t="s">
        <v>224</v>
      </c>
      <c r="G570" s="12" t="s">
        <v>225</v>
      </c>
      <c r="I570" s="15">
        <v>45</v>
      </c>
    </row>
    <row r="571" spans="1:9" x14ac:dyDescent="0.3">
      <c r="A571" s="7">
        <v>570</v>
      </c>
      <c r="B571" s="7" t="s">
        <v>343</v>
      </c>
      <c r="C571" s="1" t="s">
        <v>195</v>
      </c>
      <c r="D571" s="1" t="s">
        <v>8</v>
      </c>
      <c r="E571" s="1" t="s">
        <v>367</v>
      </c>
      <c r="F571" s="1" t="s">
        <v>226</v>
      </c>
      <c r="G571" s="12" t="s">
        <v>227</v>
      </c>
      <c r="I571" s="15">
        <v>167</v>
      </c>
    </row>
    <row r="572" spans="1:9" x14ac:dyDescent="0.3">
      <c r="A572" s="7">
        <v>571</v>
      </c>
      <c r="B572" s="7" t="s">
        <v>343</v>
      </c>
      <c r="C572" s="1" t="s">
        <v>195</v>
      </c>
      <c r="D572" s="1" t="s">
        <v>15</v>
      </c>
      <c r="E572" s="1" t="s">
        <v>367</v>
      </c>
      <c r="F572" s="1" t="s">
        <v>228</v>
      </c>
      <c r="G572" s="12" t="s">
        <v>229</v>
      </c>
      <c r="I572" s="15">
        <v>15586</v>
      </c>
    </row>
    <row r="573" spans="1:9" x14ac:dyDescent="0.3">
      <c r="A573" s="7">
        <v>572</v>
      </c>
      <c r="B573" s="7" t="s">
        <v>343</v>
      </c>
      <c r="C573" s="1" t="s">
        <v>195</v>
      </c>
      <c r="D573" s="1" t="s">
        <v>8</v>
      </c>
      <c r="E573" s="1" t="s">
        <v>367</v>
      </c>
      <c r="F573" s="1" t="s">
        <v>230</v>
      </c>
      <c r="G573" s="12" t="s">
        <v>231</v>
      </c>
      <c r="I573" s="15">
        <v>0</v>
      </c>
    </row>
    <row r="574" spans="1:9" x14ac:dyDescent="0.3">
      <c r="A574" s="7">
        <v>573</v>
      </c>
      <c r="B574" s="7" t="s">
        <v>343</v>
      </c>
      <c r="C574" s="1" t="s">
        <v>195</v>
      </c>
      <c r="D574" s="1" t="s">
        <v>8</v>
      </c>
      <c r="E574" s="1" t="s">
        <v>367</v>
      </c>
      <c r="F574" s="1" t="s">
        <v>232</v>
      </c>
      <c r="G574" s="12" t="s">
        <v>233</v>
      </c>
      <c r="I574" s="15">
        <v>0</v>
      </c>
    </row>
    <row r="575" spans="1:9" x14ac:dyDescent="0.3">
      <c r="A575" s="7">
        <v>574</v>
      </c>
      <c r="B575" s="7" t="s">
        <v>343</v>
      </c>
      <c r="C575" s="1" t="s">
        <v>195</v>
      </c>
      <c r="D575" s="1" t="s">
        <v>8</v>
      </c>
      <c r="E575" s="1" t="s">
        <v>367</v>
      </c>
      <c r="F575" s="1" t="s">
        <v>234</v>
      </c>
      <c r="G575" s="12" t="s">
        <v>235</v>
      </c>
      <c r="I575" s="15">
        <v>0</v>
      </c>
    </row>
    <row r="576" spans="1:9" x14ac:dyDescent="0.3">
      <c r="A576" s="7">
        <v>575</v>
      </c>
      <c r="B576" s="7" t="s">
        <v>343</v>
      </c>
      <c r="C576" s="1" t="s">
        <v>195</v>
      </c>
      <c r="D576" s="1" t="s">
        <v>8</v>
      </c>
      <c r="E576" s="1" t="s">
        <v>367</v>
      </c>
      <c r="F576" s="1" t="s">
        <v>236</v>
      </c>
      <c r="G576" s="12" t="s">
        <v>237</v>
      </c>
      <c r="I576" s="15">
        <v>0</v>
      </c>
    </row>
    <row r="577" spans="1:9" x14ac:dyDescent="0.3">
      <c r="A577" s="7">
        <v>576</v>
      </c>
      <c r="B577" s="7" t="s">
        <v>343</v>
      </c>
      <c r="C577" s="1" t="s">
        <v>195</v>
      </c>
      <c r="D577" s="1" t="s">
        <v>8</v>
      </c>
      <c r="E577" s="1" t="s">
        <v>367</v>
      </c>
      <c r="F577" s="1" t="s">
        <v>238</v>
      </c>
      <c r="G577" s="12" t="s">
        <v>239</v>
      </c>
      <c r="I577" s="15">
        <v>0</v>
      </c>
    </row>
    <row r="578" spans="1:9" x14ac:dyDescent="0.3">
      <c r="A578" s="7">
        <v>577</v>
      </c>
      <c r="B578" s="7" t="s">
        <v>343</v>
      </c>
      <c r="C578" s="1" t="s">
        <v>195</v>
      </c>
      <c r="D578" s="1" t="s">
        <v>8</v>
      </c>
      <c r="E578" s="1" t="s">
        <v>367</v>
      </c>
      <c r="F578" s="1" t="s">
        <v>240</v>
      </c>
      <c r="G578" s="12" t="s">
        <v>241</v>
      </c>
      <c r="I578" s="15">
        <v>4259</v>
      </c>
    </row>
    <row r="579" spans="1:9" x14ac:dyDescent="0.3">
      <c r="A579" s="7">
        <v>578</v>
      </c>
      <c r="B579" s="7" t="s">
        <v>343</v>
      </c>
      <c r="C579" s="1" t="s">
        <v>195</v>
      </c>
      <c r="D579" s="1" t="s">
        <v>8</v>
      </c>
      <c r="E579" s="1" t="s">
        <v>367</v>
      </c>
      <c r="F579" s="1" t="s">
        <v>242</v>
      </c>
      <c r="G579" s="12" t="s">
        <v>243</v>
      </c>
      <c r="I579" s="15">
        <v>0</v>
      </c>
    </row>
    <row r="580" spans="1:9" x14ac:dyDescent="0.3">
      <c r="A580" s="7">
        <v>579</v>
      </c>
      <c r="B580" s="7" t="s">
        <v>343</v>
      </c>
      <c r="C580" s="1" t="s">
        <v>195</v>
      </c>
      <c r="D580" s="1" t="s">
        <v>8</v>
      </c>
      <c r="E580" s="1" t="s">
        <v>367</v>
      </c>
      <c r="F580" s="1" t="s">
        <v>244</v>
      </c>
      <c r="G580" s="12" t="s">
        <v>245</v>
      </c>
      <c r="I580" s="15">
        <v>0</v>
      </c>
    </row>
    <row r="581" spans="1:9" x14ac:dyDescent="0.3">
      <c r="A581" s="7">
        <v>580</v>
      </c>
      <c r="B581" s="7" t="s">
        <v>343</v>
      </c>
      <c r="C581" s="1" t="s">
        <v>195</v>
      </c>
      <c r="D581" s="1" t="s">
        <v>8</v>
      </c>
      <c r="E581" s="1" t="s">
        <v>367</v>
      </c>
      <c r="F581" s="1" t="s">
        <v>246</v>
      </c>
      <c r="G581" s="12" t="s">
        <v>247</v>
      </c>
      <c r="I581" s="15">
        <v>0</v>
      </c>
    </row>
    <row r="582" spans="1:9" x14ac:dyDescent="0.3">
      <c r="A582" s="7">
        <v>581</v>
      </c>
      <c r="B582" s="7" t="s">
        <v>343</v>
      </c>
      <c r="C582" s="1" t="s">
        <v>195</v>
      </c>
      <c r="D582" s="1" t="s">
        <v>8</v>
      </c>
      <c r="E582" s="1" t="s">
        <v>367</v>
      </c>
      <c r="F582" s="1" t="s">
        <v>248</v>
      </c>
      <c r="G582" s="12" t="s">
        <v>249</v>
      </c>
      <c r="I582" s="15">
        <v>0</v>
      </c>
    </row>
    <row r="583" spans="1:9" x14ac:dyDescent="0.3">
      <c r="A583" s="7">
        <v>582</v>
      </c>
      <c r="B583" s="7" t="s">
        <v>343</v>
      </c>
      <c r="C583" s="1" t="s">
        <v>195</v>
      </c>
      <c r="D583" s="1" t="s">
        <v>8</v>
      </c>
      <c r="E583" s="1" t="s">
        <v>367</v>
      </c>
      <c r="F583" s="1" t="s">
        <v>250</v>
      </c>
      <c r="G583" s="12" t="s">
        <v>251</v>
      </c>
      <c r="I583" s="15">
        <v>0</v>
      </c>
    </row>
    <row r="584" spans="1:9" x14ac:dyDescent="0.3">
      <c r="A584" s="7">
        <v>583</v>
      </c>
      <c r="B584" s="7" t="s">
        <v>343</v>
      </c>
      <c r="C584" s="1" t="s">
        <v>195</v>
      </c>
      <c r="D584" s="1" t="s">
        <v>8</v>
      </c>
      <c r="E584" s="1" t="s">
        <v>367</v>
      </c>
      <c r="F584" s="1" t="s">
        <v>252</v>
      </c>
      <c r="G584" s="12" t="s">
        <v>253</v>
      </c>
      <c r="I584" s="15">
        <v>0</v>
      </c>
    </row>
    <row r="585" spans="1:9" x14ac:dyDescent="0.3">
      <c r="A585" s="7">
        <v>584</v>
      </c>
      <c r="B585" s="7" t="s">
        <v>343</v>
      </c>
      <c r="C585" s="1" t="s">
        <v>195</v>
      </c>
      <c r="D585" s="1" t="s">
        <v>8</v>
      </c>
      <c r="E585" s="1" t="s">
        <v>367</v>
      </c>
      <c r="F585" s="1" t="s">
        <v>254</v>
      </c>
      <c r="G585" s="12" t="s">
        <v>255</v>
      </c>
      <c r="I585" s="15">
        <v>0</v>
      </c>
    </row>
    <row r="586" spans="1:9" x14ac:dyDescent="0.3">
      <c r="A586" s="7">
        <v>585</v>
      </c>
      <c r="B586" s="7" t="s">
        <v>343</v>
      </c>
      <c r="C586" s="1" t="s">
        <v>195</v>
      </c>
      <c r="D586" s="1" t="s">
        <v>8</v>
      </c>
      <c r="E586" s="1" t="s">
        <v>367</v>
      </c>
      <c r="F586" s="1" t="s">
        <v>256</v>
      </c>
      <c r="G586" s="12" t="s">
        <v>257</v>
      </c>
      <c r="I586" s="15">
        <v>0</v>
      </c>
    </row>
    <row r="587" spans="1:9" x14ac:dyDescent="0.3">
      <c r="A587" s="7">
        <v>586</v>
      </c>
      <c r="B587" s="7" t="s">
        <v>343</v>
      </c>
      <c r="C587" s="1" t="s">
        <v>195</v>
      </c>
      <c r="D587" s="1" t="s">
        <v>8</v>
      </c>
      <c r="E587" s="1" t="s">
        <v>367</v>
      </c>
      <c r="F587" s="1" t="s">
        <v>258</v>
      </c>
      <c r="G587" s="12" t="s">
        <v>259</v>
      </c>
      <c r="I587" s="15">
        <v>0</v>
      </c>
    </row>
    <row r="588" spans="1:9" x14ac:dyDescent="0.3">
      <c r="A588" s="7">
        <v>587</v>
      </c>
      <c r="B588" s="7" t="s">
        <v>343</v>
      </c>
      <c r="C588" s="1" t="s">
        <v>195</v>
      </c>
      <c r="D588" s="1" t="s">
        <v>8</v>
      </c>
      <c r="E588" s="1" t="s">
        <v>367</v>
      </c>
      <c r="F588" s="1" t="s">
        <v>260</v>
      </c>
      <c r="G588" s="12" t="s">
        <v>261</v>
      </c>
      <c r="I588" s="15">
        <v>246</v>
      </c>
    </row>
    <row r="589" spans="1:9" x14ac:dyDescent="0.3">
      <c r="A589" s="7">
        <v>588</v>
      </c>
      <c r="B589" s="7" t="s">
        <v>343</v>
      </c>
      <c r="C589" s="1" t="s">
        <v>195</v>
      </c>
      <c r="D589" s="1" t="s">
        <v>8</v>
      </c>
      <c r="E589" s="1" t="s">
        <v>367</v>
      </c>
      <c r="F589" s="1" t="s">
        <v>262</v>
      </c>
      <c r="G589" s="12" t="s">
        <v>263</v>
      </c>
      <c r="I589" s="15">
        <v>0</v>
      </c>
    </row>
    <row r="590" spans="1:9" x14ac:dyDescent="0.3">
      <c r="A590" s="7">
        <v>589</v>
      </c>
      <c r="B590" s="7" t="s">
        <v>343</v>
      </c>
      <c r="C590" s="1" t="s">
        <v>195</v>
      </c>
      <c r="D590" s="1" t="s">
        <v>8</v>
      </c>
      <c r="E590" s="1" t="s">
        <v>367</v>
      </c>
      <c r="F590" s="1" t="s">
        <v>264</v>
      </c>
      <c r="G590" s="12" t="s">
        <v>265</v>
      </c>
      <c r="I590" s="15">
        <v>0</v>
      </c>
    </row>
    <row r="591" spans="1:9" x14ac:dyDescent="0.3">
      <c r="A591" s="7">
        <v>590</v>
      </c>
      <c r="B591" s="7" t="s">
        <v>343</v>
      </c>
      <c r="C591" s="1" t="s">
        <v>195</v>
      </c>
      <c r="D591" s="1" t="s">
        <v>15</v>
      </c>
      <c r="E591" s="1" t="s">
        <v>367</v>
      </c>
      <c r="F591" s="1" t="s">
        <v>266</v>
      </c>
      <c r="G591" s="12" t="s">
        <v>267</v>
      </c>
      <c r="I591" s="15">
        <v>4505</v>
      </c>
    </row>
    <row r="592" spans="1:9" x14ac:dyDescent="0.3">
      <c r="A592" s="7">
        <v>591</v>
      </c>
      <c r="B592" s="7" t="s">
        <v>343</v>
      </c>
      <c r="C592" s="1" t="s">
        <v>195</v>
      </c>
      <c r="D592" s="1" t="s">
        <v>8</v>
      </c>
      <c r="E592" s="1" t="s">
        <v>367</v>
      </c>
      <c r="F592" s="1" t="s">
        <v>268</v>
      </c>
      <c r="G592" s="12" t="s">
        <v>269</v>
      </c>
      <c r="I592" s="15">
        <v>0</v>
      </c>
    </row>
    <row r="593" spans="1:9" x14ac:dyDescent="0.3">
      <c r="A593" s="7">
        <v>592</v>
      </c>
      <c r="B593" s="7" t="s">
        <v>343</v>
      </c>
      <c r="C593" s="1" t="s">
        <v>195</v>
      </c>
      <c r="D593" s="1" t="s">
        <v>8</v>
      </c>
      <c r="E593" s="1" t="s">
        <v>367</v>
      </c>
      <c r="F593" s="1" t="s">
        <v>270</v>
      </c>
      <c r="G593" s="12" t="s">
        <v>271</v>
      </c>
      <c r="I593" s="15">
        <v>0</v>
      </c>
    </row>
    <row r="594" spans="1:9" x14ac:dyDescent="0.3">
      <c r="A594" s="7">
        <v>593</v>
      </c>
      <c r="B594" s="7" t="s">
        <v>343</v>
      </c>
      <c r="C594" s="1" t="s">
        <v>195</v>
      </c>
      <c r="D594" s="1" t="s">
        <v>8</v>
      </c>
      <c r="E594" s="1" t="s">
        <v>367</v>
      </c>
      <c r="F594" s="1" t="s">
        <v>272</v>
      </c>
      <c r="G594" s="12" t="s">
        <v>273</v>
      </c>
      <c r="I594" s="15">
        <v>0</v>
      </c>
    </row>
    <row r="595" spans="1:9" x14ac:dyDescent="0.3">
      <c r="A595" s="7">
        <v>594</v>
      </c>
      <c r="B595" s="7" t="s">
        <v>343</v>
      </c>
      <c r="C595" s="1" t="s">
        <v>195</v>
      </c>
      <c r="D595" s="1" t="s">
        <v>8</v>
      </c>
      <c r="E595" s="1" t="s">
        <v>367</v>
      </c>
      <c r="F595" s="1" t="s">
        <v>274</v>
      </c>
      <c r="G595" s="12" t="s">
        <v>275</v>
      </c>
      <c r="I595" s="15">
        <v>2108</v>
      </c>
    </row>
    <row r="596" spans="1:9" x14ac:dyDescent="0.3">
      <c r="A596" s="7">
        <v>595</v>
      </c>
      <c r="B596" s="7" t="s">
        <v>343</v>
      </c>
      <c r="C596" s="1" t="s">
        <v>195</v>
      </c>
      <c r="D596" s="1" t="s">
        <v>8</v>
      </c>
      <c r="E596" s="1" t="s">
        <v>367</v>
      </c>
      <c r="F596" s="1" t="s">
        <v>276</v>
      </c>
      <c r="G596" s="12" t="s">
        <v>277</v>
      </c>
      <c r="I596" s="15">
        <v>332</v>
      </c>
    </row>
    <row r="597" spans="1:9" x14ac:dyDescent="0.3">
      <c r="A597" s="7">
        <v>596</v>
      </c>
      <c r="B597" s="7" t="s">
        <v>343</v>
      </c>
      <c r="C597" s="1" t="s">
        <v>195</v>
      </c>
      <c r="D597" s="1" t="s">
        <v>8</v>
      </c>
      <c r="E597" s="1" t="s">
        <v>367</v>
      </c>
      <c r="F597" s="1" t="s">
        <v>278</v>
      </c>
      <c r="G597" s="12" t="s">
        <v>279</v>
      </c>
      <c r="I597" s="15">
        <v>0</v>
      </c>
    </row>
    <row r="598" spans="1:9" x14ac:dyDescent="0.3">
      <c r="A598" s="7">
        <v>597</v>
      </c>
      <c r="B598" s="7" t="s">
        <v>343</v>
      </c>
      <c r="C598" s="1" t="s">
        <v>195</v>
      </c>
      <c r="D598" s="1" t="s">
        <v>15</v>
      </c>
      <c r="E598" s="1" t="s">
        <v>367</v>
      </c>
      <c r="F598" s="1" t="s">
        <v>280</v>
      </c>
      <c r="G598" s="12" t="s">
        <v>281</v>
      </c>
      <c r="I598" s="15">
        <v>2440</v>
      </c>
    </row>
    <row r="599" spans="1:9" x14ac:dyDescent="0.3">
      <c r="A599" s="7">
        <v>598</v>
      </c>
      <c r="B599" s="7" t="s">
        <v>343</v>
      </c>
      <c r="C599" s="1" t="s">
        <v>195</v>
      </c>
      <c r="D599" s="1" t="s">
        <v>8</v>
      </c>
      <c r="E599" s="1" t="s">
        <v>367</v>
      </c>
      <c r="F599" s="1" t="s">
        <v>282</v>
      </c>
      <c r="G599" s="12" t="s">
        <v>283</v>
      </c>
      <c r="I599" s="15">
        <v>20279.727648421776</v>
      </c>
    </row>
    <row r="600" spans="1:9" x14ac:dyDescent="0.3">
      <c r="A600" s="7">
        <v>599</v>
      </c>
      <c r="B600" s="7" t="s">
        <v>343</v>
      </c>
      <c r="C600" s="1" t="s">
        <v>195</v>
      </c>
      <c r="D600" s="1" t="s">
        <v>15</v>
      </c>
      <c r="E600" s="1" t="s">
        <v>367</v>
      </c>
      <c r="F600" s="1" t="s">
        <v>284</v>
      </c>
      <c r="G600" s="12" t="s">
        <v>285</v>
      </c>
      <c r="I600" s="15">
        <v>148785.72764842177</v>
      </c>
    </row>
    <row r="601" spans="1:9" x14ac:dyDescent="0.3">
      <c r="A601" s="7">
        <v>600</v>
      </c>
      <c r="B601" s="7" t="s">
        <v>343</v>
      </c>
      <c r="C601" s="1" t="s">
        <v>195</v>
      </c>
      <c r="D601" s="1" t="s">
        <v>8</v>
      </c>
      <c r="E601" s="1" t="s">
        <v>367</v>
      </c>
      <c r="F601" s="1" t="s">
        <v>286</v>
      </c>
      <c r="G601" s="12" t="s">
        <v>287</v>
      </c>
      <c r="I601" s="15">
        <v>0</v>
      </c>
    </row>
    <row r="602" spans="1:9" x14ac:dyDescent="0.3">
      <c r="A602" s="7">
        <v>601</v>
      </c>
      <c r="B602" s="7" t="s">
        <v>343</v>
      </c>
      <c r="C602" s="1" t="s">
        <v>195</v>
      </c>
      <c r="D602" s="1" t="s">
        <v>8</v>
      </c>
      <c r="E602" s="1" t="s">
        <v>367</v>
      </c>
      <c r="F602" s="1" t="s">
        <v>288</v>
      </c>
      <c r="G602" s="12" t="s">
        <v>289</v>
      </c>
      <c r="I602" s="15">
        <v>0</v>
      </c>
    </row>
    <row r="603" spans="1:9" x14ac:dyDescent="0.3">
      <c r="A603" s="7">
        <v>602</v>
      </c>
      <c r="B603" s="7" t="s">
        <v>343</v>
      </c>
      <c r="C603" s="1" t="s">
        <v>195</v>
      </c>
      <c r="D603" s="1" t="s">
        <v>15</v>
      </c>
      <c r="E603" s="1" t="s">
        <v>367</v>
      </c>
      <c r="F603" s="1" t="s">
        <v>290</v>
      </c>
      <c r="G603" s="12" t="s">
        <v>291</v>
      </c>
      <c r="I603" s="15">
        <v>148785.72764842177</v>
      </c>
    </row>
    <row r="604" spans="1:9" x14ac:dyDescent="0.3">
      <c r="A604" s="7">
        <v>603</v>
      </c>
      <c r="B604" s="7" t="s">
        <v>343</v>
      </c>
      <c r="C604" s="1" t="s">
        <v>195</v>
      </c>
      <c r="D604" s="1" t="s">
        <v>15</v>
      </c>
      <c r="E604" s="1" t="s">
        <v>367</v>
      </c>
      <c r="F604" s="1" t="s">
        <v>292</v>
      </c>
      <c r="G604" s="12" t="s">
        <v>293</v>
      </c>
      <c r="I604" s="15">
        <v>143319</v>
      </c>
    </row>
    <row r="605" spans="1:9" x14ac:dyDescent="0.3">
      <c r="A605" s="7">
        <v>604</v>
      </c>
      <c r="B605" s="7" t="s">
        <v>343</v>
      </c>
      <c r="C605" s="1" t="s">
        <v>195</v>
      </c>
      <c r="D605" s="1" t="s">
        <v>8</v>
      </c>
      <c r="E605" s="1" t="s">
        <v>367</v>
      </c>
      <c r="F605" s="1" t="s">
        <v>294</v>
      </c>
      <c r="G605" s="12" t="s">
        <v>295</v>
      </c>
      <c r="I605" s="15">
        <v>-5466.7276484217728</v>
      </c>
    </row>
    <row r="606" spans="1:9" x14ac:dyDescent="0.3">
      <c r="A606" s="7">
        <v>605</v>
      </c>
      <c r="B606" s="7" t="s">
        <v>343</v>
      </c>
      <c r="C606" s="1" t="s">
        <v>296</v>
      </c>
      <c r="D606" s="1" t="s">
        <v>8</v>
      </c>
      <c r="E606" s="1" t="s">
        <v>367</v>
      </c>
      <c r="F606" s="1" t="s">
        <v>297</v>
      </c>
      <c r="G606" s="12" t="s">
        <v>298</v>
      </c>
      <c r="I606" s="15">
        <v>0</v>
      </c>
    </row>
    <row r="607" spans="1:9" x14ac:dyDescent="0.3">
      <c r="A607" s="7">
        <v>606</v>
      </c>
      <c r="B607" s="7" t="s">
        <v>343</v>
      </c>
      <c r="C607" s="1" t="s">
        <v>296</v>
      </c>
      <c r="D607" s="1" t="s">
        <v>8</v>
      </c>
      <c r="E607" s="1" t="s">
        <v>367</v>
      </c>
      <c r="F607" s="1" t="s">
        <v>299</v>
      </c>
      <c r="G607" s="12" t="s">
        <v>300</v>
      </c>
      <c r="I607" s="15">
        <v>0</v>
      </c>
    </row>
    <row r="608" spans="1:9" x14ac:dyDescent="0.3">
      <c r="A608" s="7">
        <v>607</v>
      </c>
      <c r="B608" s="7" t="s">
        <v>343</v>
      </c>
      <c r="C608" s="1" t="s">
        <v>296</v>
      </c>
      <c r="D608" s="1" t="s">
        <v>8</v>
      </c>
      <c r="E608" s="1" t="s">
        <v>367</v>
      </c>
      <c r="F608" s="1" t="s">
        <v>301</v>
      </c>
      <c r="G608" s="12" t="s">
        <v>302</v>
      </c>
      <c r="I608" s="15">
        <v>0</v>
      </c>
    </row>
    <row r="609" spans="1:9" x14ac:dyDescent="0.3">
      <c r="A609" s="7">
        <v>608</v>
      </c>
      <c r="B609" s="7" t="s">
        <v>343</v>
      </c>
      <c r="C609" s="1" t="s">
        <v>296</v>
      </c>
      <c r="D609" s="1" t="s">
        <v>8</v>
      </c>
      <c r="E609" s="1" t="s">
        <v>367</v>
      </c>
      <c r="F609" s="1" t="s">
        <v>303</v>
      </c>
      <c r="G609" s="12" t="s">
        <v>304</v>
      </c>
      <c r="I609" s="15">
        <v>0</v>
      </c>
    </row>
    <row r="610" spans="1:9" x14ac:dyDescent="0.3">
      <c r="A610" s="7">
        <v>609</v>
      </c>
      <c r="B610" s="7" t="s">
        <v>343</v>
      </c>
      <c r="C610" s="1" t="s">
        <v>296</v>
      </c>
      <c r="D610" s="1" t="s">
        <v>8</v>
      </c>
      <c r="E610" s="1" t="s">
        <v>367</v>
      </c>
      <c r="F610" s="1" t="s">
        <v>305</v>
      </c>
      <c r="G610" s="12" t="s">
        <v>306</v>
      </c>
      <c r="I610" s="15">
        <v>0</v>
      </c>
    </row>
    <row r="611" spans="1:9" x14ac:dyDescent="0.3">
      <c r="A611" s="7">
        <v>610</v>
      </c>
      <c r="B611" s="7" t="s">
        <v>343</v>
      </c>
      <c r="C611" s="1" t="s">
        <v>296</v>
      </c>
      <c r="D611" s="1" t="s">
        <v>8</v>
      </c>
      <c r="E611" s="1" t="s">
        <v>367</v>
      </c>
      <c r="F611" s="1" t="s">
        <v>307</v>
      </c>
      <c r="G611" s="12" t="s">
        <v>308</v>
      </c>
      <c r="I611" s="15">
        <v>0</v>
      </c>
    </row>
    <row r="612" spans="1:9" x14ac:dyDescent="0.3">
      <c r="A612" s="7">
        <v>611</v>
      </c>
      <c r="B612" s="7" t="s">
        <v>343</v>
      </c>
      <c r="C612" s="1" t="s">
        <v>296</v>
      </c>
      <c r="D612" s="1" t="s">
        <v>8</v>
      </c>
      <c r="E612" s="1" t="s">
        <v>367</v>
      </c>
      <c r="F612" s="1" t="s">
        <v>309</v>
      </c>
      <c r="G612" s="12" t="s">
        <v>310</v>
      </c>
      <c r="I612" s="15">
        <v>0</v>
      </c>
    </row>
    <row r="613" spans="1:9" x14ac:dyDescent="0.3">
      <c r="A613" s="7">
        <v>612</v>
      </c>
      <c r="B613" s="7" t="s">
        <v>343</v>
      </c>
      <c r="C613" s="1" t="s">
        <v>296</v>
      </c>
      <c r="D613" s="1" t="s">
        <v>15</v>
      </c>
      <c r="E613" s="1" t="s">
        <v>367</v>
      </c>
      <c r="F613" s="1" t="s">
        <v>311</v>
      </c>
      <c r="G613" s="12" t="s">
        <v>312</v>
      </c>
      <c r="I613" s="15">
        <v>0</v>
      </c>
    </row>
    <row r="614" spans="1:9" x14ac:dyDescent="0.3">
      <c r="A614" s="7">
        <v>613</v>
      </c>
      <c r="B614" s="7" t="s">
        <v>343</v>
      </c>
      <c r="C614" s="1" t="s">
        <v>296</v>
      </c>
      <c r="D614" s="1" t="s">
        <v>15</v>
      </c>
      <c r="E614" s="1" t="s">
        <v>367</v>
      </c>
      <c r="F614" s="1" t="s">
        <v>313</v>
      </c>
      <c r="G614" s="12" t="s">
        <v>314</v>
      </c>
      <c r="I614" s="15">
        <v>0</v>
      </c>
    </row>
    <row r="615" spans="1:9" x14ac:dyDescent="0.3">
      <c r="A615" s="7">
        <v>614</v>
      </c>
      <c r="B615" s="7" t="s">
        <v>343</v>
      </c>
      <c r="C615" s="1" t="s">
        <v>296</v>
      </c>
      <c r="D615" s="1" t="s">
        <v>8</v>
      </c>
      <c r="E615" s="1" t="s">
        <v>367</v>
      </c>
      <c r="F615" s="1" t="s">
        <v>315</v>
      </c>
      <c r="G615" s="12" t="s">
        <v>316</v>
      </c>
      <c r="I615" s="15">
        <v>857</v>
      </c>
    </row>
    <row r="616" spans="1:9" x14ac:dyDescent="0.3">
      <c r="A616" s="7">
        <v>615</v>
      </c>
      <c r="B616" s="7" t="s">
        <v>343</v>
      </c>
      <c r="C616" s="1" t="s">
        <v>296</v>
      </c>
      <c r="D616" s="1" t="s">
        <v>8</v>
      </c>
      <c r="E616" s="1" t="s">
        <v>367</v>
      </c>
      <c r="F616" s="1" t="s">
        <v>317</v>
      </c>
      <c r="G616" s="12" t="s">
        <v>318</v>
      </c>
      <c r="I616" s="15">
        <v>0</v>
      </c>
    </row>
    <row r="617" spans="1:9" x14ac:dyDescent="0.3">
      <c r="A617" s="7">
        <v>616</v>
      </c>
      <c r="B617" s="7" t="s">
        <v>343</v>
      </c>
      <c r="C617" s="1" t="s">
        <v>296</v>
      </c>
      <c r="D617" s="1" t="s">
        <v>8</v>
      </c>
      <c r="E617" s="1" t="s">
        <v>367</v>
      </c>
      <c r="F617" s="1" t="s">
        <v>319</v>
      </c>
      <c r="G617" s="12" t="s">
        <v>320</v>
      </c>
      <c r="I617" s="15">
        <v>-857</v>
      </c>
    </row>
    <row r="618" spans="1:9" x14ac:dyDescent="0.3">
      <c r="A618" s="7">
        <v>617</v>
      </c>
      <c r="B618" s="7" t="s">
        <v>344</v>
      </c>
      <c r="C618" s="1" t="s">
        <v>7</v>
      </c>
      <c r="D618" s="1" t="s">
        <v>8</v>
      </c>
      <c r="E618" s="1" t="s">
        <v>367</v>
      </c>
      <c r="F618" s="1" t="s">
        <v>9</v>
      </c>
      <c r="G618" s="12" t="s">
        <v>10</v>
      </c>
      <c r="I618" s="16">
        <v>119</v>
      </c>
    </row>
    <row r="619" spans="1:9" x14ac:dyDescent="0.3">
      <c r="A619" s="7">
        <v>618</v>
      </c>
      <c r="B619" s="7" t="s">
        <v>344</v>
      </c>
      <c r="C619" s="1" t="s">
        <v>7</v>
      </c>
      <c r="D619" s="1" t="s">
        <v>8</v>
      </c>
      <c r="E619" s="1" t="s">
        <v>367</v>
      </c>
      <c r="F619" s="1" t="s">
        <v>11</v>
      </c>
      <c r="G619" s="12" t="s">
        <v>12</v>
      </c>
      <c r="I619" s="16"/>
    </row>
    <row r="620" spans="1:9" x14ac:dyDescent="0.3">
      <c r="A620" s="7">
        <v>619</v>
      </c>
      <c r="B620" s="7" t="s">
        <v>344</v>
      </c>
      <c r="C620" s="1" t="s">
        <v>7</v>
      </c>
      <c r="D620" s="1" t="s">
        <v>8</v>
      </c>
      <c r="E620" s="1" t="s">
        <v>367</v>
      </c>
      <c r="F620" s="1" t="s">
        <v>13</v>
      </c>
      <c r="G620" s="12" t="s">
        <v>14</v>
      </c>
      <c r="I620" s="16"/>
    </row>
    <row r="621" spans="1:9" x14ac:dyDescent="0.3">
      <c r="A621" s="7">
        <v>620</v>
      </c>
      <c r="B621" s="7" t="s">
        <v>344</v>
      </c>
      <c r="C621" s="1" t="s">
        <v>7</v>
      </c>
      <c r="D621" s="1" t="s">
        <v>15</v>
      </c>
      <c r="E621" s="1" t="s">
        <v>367</v>
      </c>
      <c r="F621" s="1" t="s">
        <v>16</v>
      </c>
      <c r="G621" s="12" t="s">
        <v>17</v>
      </c>
      <c r="I621" s="17">
        <v>119</v>
      </c>
    </row>
    <row r="622" spans="1:9" x14ac:dyDescent="0.3">
      <c r="A622" s="7">
        <v>621</v>
      </c>
      <c r="B622" s="7" t="s">
        <v>344</v>
      </c>
      <c r="C622" s="1" t="s">
        <v>7</v>
      </c>
      <c r="D622" s="1" t="s">
        <v>8</v>
      </c>
      <c r="E622" s="1" t="s">
        <v>367</v>
      </c>
      <c r="F622" s="1" t="s">
        <v>18</v>
      </c>
      <c r="G622" s="12" t="s">
        <v>19</v>
      </c>
      <c r="I622" s="16"/>
    </row>
    <row r="623" spans="1:9" x14ac:dyDescent="0.3">
      <c r="A623" s="7">
        <v>622</v>
      </c>
      <c r="B623" s="7" t="s">
        <v>344</v>
      </c>
      <c r="C623" s="1" t="s">
        <v>7</v>
      </c>
      <c r="D623" s="1" t="s">
        <v>8</v>
      </c>
      <c r="E623" s="1" t="s">
        <v>367</v>
      </c>
      <c r="F623" s="1" t="s">
        <v>20</v>
      </c>
      <c r="G623" s="12" t="s">
        <v>21</v>
      </c>
      <c r="I623" s="16"/>
    </row>
    <row r="624" spans="1:9" x14ac:dyDescent="0.3">
      <c r="A624" s="7">
        <v>623</v>
      </c>
      <c r="B624" s="7" t="s">
        <v>344</v>
      </c>
      <c r="C624" s="1" t="s">
        <v>7</v>
      </c>
      <c r="D624" s="1" t="s">
        <v>15</v>
      </c>
      <c r="E624" s="1" t="s">
        <v>367</v>
      </c>
      <c r="F624" s="1" t="s">
        <v>22</v>
      </c>
      <c r="G624" s="12" t="s">
        <v>23</v>
      </c>
      <c r="I624" s="17">
        <v>0</v>
      </c>
    </row>
    <row r="625" spans="1:9" x14ac:dyDescent="0.3">
      <c r="A625" s="7">
        <v>624</v>
      </c>
      <c r="B625" s="7" t="s">
        <v>344</v>
      </c>
      <c r="C625" s="1" t="s">
        <v>7</v>
      </c>
      <c r="D625" s="1" t="s">
        <v>8</v>
      </c>
      <c r="E625" s="1" t="s">
        <v>367</v>
      </c>
      <c r="F625" s="1" t="s">
        <v>24</v>
      </c>
      <c r="G625" s="12" t="s">
        <v>25</v>
      </c>
      <c r="I625" s="16"/>
    </row>
    <row r="626" spans="1:9" x14ac:dyDescent="0.3">
      <c r="A626" s="7">
        <v>625</v>
      </c>
      <c r="B626" s="7" t="s">
        <v>344</v>
      </c>
      <c r="C626" s="1" t="s">
        <v>7</v>
      </c>
      <c r="D626" s="1" t="s">
        <v>8</v>
      </c>
      <c r="E626" s="1" t="s">
        <v>367</v>
      </c>
      <c r="F626" s="1" t="s">
        <v>26</v>
      </c>
      <c r="G626" s="12" t="s">
        <v>27</v>
      </c>
      <c r="I626" s="16"/>
    </row>
    <row r="627" spans="1:9" x14ac:dyDescent="0.3">
      <c r="A627" s="7">
        <v>626</v>
      </c>
      <c r="B627" s="7" t="s">
        <v>344</v>
      </c>
      <c r="C627" s="1" t="s">
        <v>7</v>
      </c>
      <c r="D627" s="1" t="s">
        <v>8</v>
      </c>
      <c r="E627" s="1" t="s">
        <v>367</v>
      </c>
      <c r="F627" s="1" t="s">
        <v>28</v>
      </c>
      <c r="G627" s="12" t="s">
        <v>29</v>
      </c>
      <c r="I627" s="16"/>
    </row>
    <row r="628" spans="1:9" x14ac:dyDescent="0.3">
      <c r="A628" s="7">
        <v>627</v>
      </c>
      <c r="B628" s="7" t="s">
        <v>344</v>
      </c>
      <c r="C628" s="1" t="s">
        <v>7</v>
      </c>
      <c r="D628" s="1" t="s">
        <v>8</v>
      </c>
      <c r="E628" s="1" t="s">
        <v>367</v>
      </c>
      <c r="F628" s="1" t="s">
        <v>30</v>
      </c>
      <c r="G628" s="12" t="s">
        <v>31</v>
      </c>
      <c r="I628" s="16">
        <v>104525</v>
      </c>
    </row>
    <row r="629" spans="1:9" x14ac:dyDescent="0.3">
      <c r="A629" s="7">
        <v>628</v>
      </c>
      <c r="B629" s="7" t="s">
        <v>344</v>
      </c>
      <c r="C629" s="1" t="s">
        <v>7</v>
      </c>
      <c r="D629" s="1" t="s">
        <v>8</v>
      </c>
      <c r="E629" s="1" t="s">
        <v>367</v>
      </c>
      <c r="F629" s="1" t="s">
        <v>32</v>
      </c>
      <c r="G629" s="12" t="s">
        <v>33</v>
      </c>
      <c r="I629" s="16"/>
    </row>
    <row r="630" spans="1:9" x14ac:dyDescent="0.3">
      <c r="A630" s="7">
        <v>629</v>
      </c>
      <c r="B630" s="7" t="s">
        <v>344</v>
      </c>
      <c r="C630" s="1" t="s">
        <v>7</v>
      </c>
      <c r="D630" s="1" t="s">
        <v>8</v>
      </c>
      <c r="E630" s="1" t="s">
        <v>367</v>
      </c>
      <c r="F630" s="1" t="s">
        <v>34</v>
      </c>
      <c r="G630" s="12" t="s">
        <v>35</v>
      </c>
      <c r="I630" s="16"/>
    </row>
    <row r="631" spans="1:9" x14ac:dyDescent="0.3">
      <c r="A631" s="7">
        <v>630</v>
      </c>
      <c r="B631" s="7" t="s">
        <v>344</v>
      </c>
      <c r="C631" s="1" t="s">
        <v>7</v>
      </c>
      <c r="D631" s="1" t="s">
        <v>8</v>
      </c>
      <c r="E631" s="1" t="s">
        <v>367</v>
      </c>
      <c r="F631" s="1" t="s">
        <v>36</v>
      </c>
      <c r="G631" s="12" t="s">
        <v>37</v>
      </c>
      <c r="I631" s="16"/>
    </row>
    <row r="632" spans="1:9" x14ac:dyDescent="0.3">
      <c r="A632" s="7">
        <v>631</v>
      </c>
      <c r="B632" s="7" t="s">
        <v>344</v>
      </c>
      <c r="C632" s="1" t="s">
        <v>7</v>
      </c>
      <c r="D632" s="1" t="s">
        <v>8</v>
      </c>
      <c r="E632" s="1" t="s">
        <v>367</v>
      </c>
      <c r="F632" s="1" t="s">
        <v>38</v>
      </c>
      <c r="G632" s="12" t="s">
        <v>39</v>
      </c>
      <c r="I632" s="16"/>
    </row>
    <row r="633" spans="1:9" x14ac:dyDescent="0.3">
      <c r="A633" s="7">
        <v>632</v>
      </c>
      <c r="B633" s="7" t="s">
        <v>344</v>
      </c>
      <c r="C633" s="1" t="s">
        <v>7</v>
      </c>
      <c r="D633" s="1" t="s">
        <v>8</v>
      </c>
      <c r="E633" s="1" t="s">
        <v>367</v>
      </c>
      <c r="F633" s="1" t="s">
        <v>40</v>
      </c>
      <c r="G633" s="12" t="s">
        <v>41</v>
      </c>
      <c r="I633" s="16"/>
    </row>
    <row r="634" spans="1:9" x14ac:dyDescent="0.3">
      <c r="A634" s="7">
        <v>633</v>
      </c>
      <c r="B634" s="7" t="s">
        <v>344</v>
      </c>
      <c r="C634" s="1" t="s">
        <v>7</v>
      </c>
      <c r="D634" s="1" t="s">
        <v>8</v>
      </c>
      <c r="E634" s="1" t="s">
        <v>367</v>
      </c>
      <c r="F634" s="1" t="s">
        <v>42</v>
      </c>
      <c r="G634" s="12" t="s">
        <v>43</v>
      </c>
      <c r="I634" s="16"/>
    </row>
    <row r="635" spans="1:9" x14ac:dyDescent="0.3">
      <c r="A635" s="7">
        <v>634</v>
      </c>
      <c r="B635" s="7" t="s">
        <v>344</v>
      </c>
      <c r="C635" s="1" t="s">
        <v>7</v>
      </c>
      <c r="D635" s="1" t="s">
        <v>8</v>
      </c>
      <c r="E635" s="1" t="s">
        <v>367</v>
      </c>
      <c r="F635" s="1" t="s">
        <v>44</v>
      </c>
      <c r="G635" s="12" t="s">
        <v>45</v>
      </c>
      <c r="I635" s="16"/>
    </row>
    <row r="636" spans="1:9" x14ac:dyDescent="0.3">
      <c r="A636" s="7">
        <v>635</v>
      </c>
      <c r="B636" s="7" t="s">
        <v>344</v>
      </c>
      <c r="C636" s="1" t="s">
        <v>7</v>
      </c>
      <c r="D636" s="1" t="s">
        <v>8</v>
      </c>
      <c r="E636" s="1" t="s">
        <v>367</v>
      </c>
      <c r="F636" s="1" t="s">
        <v>46</v>
      </c>
      <c r="G636" s="12" t="s">
        <v>47</v>
      </c>
      <c r="I636" s="16"/>
    </row>
    <row r="637" spans="1:9" x14ac:dyDescent="0.3">
      <c r="A637" s="7">
        <v>636</v>
      </c>
      <c r="B637" s="7" t="s">
        <v>344</v>
      </c>
      <c r="C637" s="1" t="s">
        <v>7</v>
      </c>
      <c r="D637" s="1" t="s">
        <v>8</v>
      </c>
      <c r="E637" s="1" t="s">
        <v>367</v>
      </c>
      <c r="F637" s="1" t="s">
        <v>48</v>
      </c>
      <c r="G637" s="12" t="s">
        <v>49</v>
      </c>
      <c r="I637" s="16"/>
    </row>
    <row r="638" spans="1:9" x14ac:dyDescent="0.3">
      <c r="A638" s="7">
        <v>637</v>
      </c>
      <c r="B638" s="7" t="s">
        <v>344</v>
      </c>
      <c r="C638" s="1" t="s">
        <v>7</v>
      </c>
      <c r="D638" s="1" t="s">
        <v>8</v>
      </c>
      <c r="E638" s="1" t="s">
        <v>367</v>
      </c>
      <c r="F638" s="1" t="s">
        <v>50</v>
      </c>
      <c r="G638" s="12" t="s">
        <v>51</v>
      </c>
      <c r="I638" s="16"/>
    </row>
    <row r="639" spans="1:9" x14ac:dyDescent="0.3">
      <c r="A639" s="7">
        <v>638</v>
      </c>
      <c r="B639" s="7" t="s">
        <v>344</v>
      </c>
      <c r="C639" s="1" t="s">
        <v>7</v>
      </c>
      <c r="D639" s="1" t="s">
        <v>8</v>
      </c>
      <c r="E639" s="1" t="s">
        <v>367</v>
      </c>
      <c r="F639" s="1" t="s">
        <v>52</v>
      </c>
      <c r="G639" s="12" t="s">
        <v>53</v>
      </c>
      <c r="I639" s="16"/>
    </row>
    <row r="640" spans="1:9" x14ac:dyDescent="0.3">
      <c r="A640" s="7">
        <v>639</v>
      </c>
      <c r="B640" s="7" t="s">
        <v>344</v>
      </c>
      <c r="C640" s="1" t="s">
        <v>7</v>
      </c>
      <c r="D640" s="1" t="s">
        <v>8</v>
      </c>
      <c r="E640" s="1" t="s">
        <v>367</v>
      </c>
      <c r="F640" s="1" t="s">
        <v>54</v>
      </c>
      <c r="G640" s="12" t="s">
        <v>55</v>
      </c>
      <c r="I640" s="16"/>
    </row>
    <row r="641" spans="1:9" x14ac:dyDescent="0.3">
      <c r="A641" s="7">
        <v>640</v>
      </c>
      <c r="B641" s="7" t="s">
        <v>344</v>
      </c>
      <c r="C641" s="1" t="s">
        <v>7</v>
      </c>
      <c r="D641" s="1" t="s">
        <v>8</v>
      </c>
      <c r="E641" s="1" t="s">
        <v>367</v>
      </c>
      <c r="F641" s="1" t="s">
        <v>56</v>
      </c>
      <c r="G641" s="12" t="s">
        <v>57</v>
      </c>
      <c r="I641" s="16"/>
    </row>
    <row r="642" spans="1:9" x14ac:dyDescent="0.3">
      <c r="A642" s="7">
        <v>641</v>
      </c>
      <c r="B642" s="7" t="s">
        <v>344</v>
      </c>
      <c r="C642" s="1" t="s">
        <v>7</v>
      </c>
      <c r="D642" s="1" t="s">
        <v>8</v>
      </c>
      <c r="E642" s="1" t="s">
        <v>367</v>
      </c>
      <c r="F642" s="1" t="s">
        <v>58</v>
      </c>
      <c r="G642" s="12" t="s">
        <v>59</v>
      </c>
      <c r="I642" s="16"/>
    </row>
    <row r="643" spans="1:9" x14ac:dyDescent="0.3">
      <c r="A643" s="7">
        <v>642</v>
      </c>
      <c r="B643" s="7" t="s">
        <v>344</v>
      </c>
      <c r="C643" s="1" t="s">
        <v>7</v>
      </c>
      <c r="D643" s="1" t="s">
        <v>8</v>
      </c>
      <c r="E643" s="1" t="s">
        <v>367</v>
      </c>
      <c r="F643" s="1" t="s">
        <v>60</v>
      </c>
      <c r="G643" s="12" t="s">
        <v>61</v>
      </c>
      <c r="I643" s="16"/>
    </row>
    <row r="644" spans="1:9" x14ac:dyDescent="0.3">
      <c r="A644" s="7">
        <v>643</v>
      </c>
      <c r="B644" s="7" t="s">
        <v>344</v>
      </c>
      <c r="C644" s="1" t="s">
        <v>7</v>
      </c>
      <c r="D644" s="1" t="s">
        <v>8</v>
      </c>
      <c r="E644" s="1" t="s">
        <v>367</v>
      </c>
      <c r="F644" s="1" t="s">
        <v>62</v>
      </c>
      <c r="G644" s="12" t="s">
        <v>63</v>
      </c>
      <c r="I644" s="16"/>
    </row>
    <row r="645" spans="1:9" x14ac:dyDescent="0.3">
      <c r="A645" s="7">
        <v>644</v>
      </c>
      <c r="B645" s="7" t="s">
        <v>344</v>
      </c>
      <c r="C645" s="1" t="s">
        <v>7</v>
      </c>
      <c r="D645" s="1" t="s">
        <v>8</v>
      </c>
      <c r="E645" s="1" t="s">
        <v>367</v>
      </c>
      <c r="F645" s="1" t="s">
        <v>64</v>
      </c>
      <c r="G645" s="12" t="s">
        <v>65</v>
      </c>
      <c r="I645" s="16"/>
    </row>
    <row r="646" spans="1:9" x14ac:dyDescent="0.3">
      <c r="A646" s="7">
        <v>645</v>
      </c>
      <c r="B646" s="7" t="s">
        <v>344</v>
      </c>
      <c r="C646" s="1" t="s">
        <v>7</v>
      </c>
      <c r="D646" s="1" t="s">
        <v>8</v>
      </c>
      <c r="E646" s="1" t="s">
        <v>367</v>
      </c>
      <c r="F646" s="1" t="s">
        <v>66</v>
      </c>
      <c r="G646" s="12" t="s">
        <v>67</v>
      </c>
      <c r="I646" s="16">
        <v>1068</v>
      </c>
    </row>
    <row r="647" spans="1:9" x14ac:dyDescent="0.3">
      <c r="A647" s="7">
        <v>646</v>
      </c>
      <c r="B647" s="7" t="s">
        <v>344</v>
      </c>
      <c r="C647" s="1" t="s">
        <v>7</v>
      </c>
      <c r="D647" s="1" t="s">
        <v>8</v>
      </c>
      <c r="E647" s="1" t="s">
        <v>367</v>
      </c>
      <c r="F647" s="1" t="s">
        <v>68</v>
      </c>
      <c r="G647" s="12" t="s">
        <v>69</v>
      </c>
      <c r="I647" s="16"/>
    </row>
    <row r="648" spans="1:9" x14ac:dyDescent="0.3">
      <c r="A648" s="7">
        <v>647</v>
      </c>
      <c r="B648" s="7" t="s">
        <v>344</v>
      </c>
      <c r="C648" s="1" t="s">
        <v>7</v>
      </c>
      <c r="D648" s="1" t="s">
        <v>8</v>
      </c>
      <c r="E648" s="1" t="s">
        <v>367</v>
      </c>
      <c r="F648" s="1" t="s">
        <v>70</v>
      </c>
      <c r="G648" s="12" t="s">
        <v>71</v>
      </c>
      <c r="I648" s="16"/>
    </row>
    <row r="649" spans="1:9" x14ac:dyDescent="0.3">
      <c r="A649" s="7">
        <v>648</v>
      </c>
      <c r="B649" s="7" t="s">
        <v>344</v>
      </c>
      <c r="C649" s="1" t="s">
        <v>7</v>
      </c>
      <c r="D649" s="1" t="s">
        <v>8</v>
      </c>
      <c r="E649" s="1" t="s">
        <v>367</v>
      </c>
      <c r="F649" s="1" t="s">
        <v>72</v>
      </c>
      <c r="G649" s="12" t="s">
        <v>73</v>
      </c>
      <c r="I649" s="16"/>
    </row>
    <row r="650" spans="1:9" x14ac:dyDescent="0.3">
      <c r="A650" s="7">
        <v>649</v>
      </c>
      <c r="B650" s="7" t="s">
        <v>344</v>
      </c>
      <c r="C650" s="1" t="s">
        <v>7</v>
      </c>
      <c r="D650" s="1" t="s">
        <v>8</v>
      </c>
      <c r="E650" s="1" t="s">
        <v>367</v>
      </c>
      <c r="F650" s="1" t="s">
        <v>74</v>
      </c>
      <c r="G650" s="12" t="s">
        <v>75</v>
      </c>
      <c r="I650" s="16"/>
    </row>
    <row r="651" spans="1:9" x14ac:dyDescent="0.3">
      <c r="A651" s="7">
        <v>650</v>
      </c>
      <c r="B651" s="7" t="s">
        <v>344</v>
      </c>
      <c r="C651" s="1" t="s">
        <v>7</v>
      </c>
      <c r="D651" s="1" t="s">
        <v>8</v>
      </c>
      <c r="E651" s="1" t="s">
        <v>367</v>
      </c>
      <c r="F651" s="1" t="s">
        <v>76</v>
      </c>
      <c r="G651" s="12" t="s">
        <v>77</v>
      </c>
      <c r="I651" s="16"/>
    </row>
    <row r="652" spans="1:9" x14ac:dyDescent="0.3">
      <c r="A652" s="7">
        <v>651</v>
      </c>
      <c r="B652" s="7" t="s">
        <v>344</v>
      </c>
      <c r="C652" s="1" t="s">
        <v>7</v>
      </c>
      <c r="D652" s="1" t="s">
        <v>8</v>
      </c>
      <c r="E652" s="1" t="s">
        <v>367</v>
      </c>
      <c r="F652" s="1" t="s">
        <v>78</v>
      </c>
      <c r="G652" s="12" t="s">
        <v>79</v>
      </c>
      <c r="I652" s="16"/>
    </row>
    <row r="653" spans="1:9" x14ac:dyDescent="0.3">
      <c r="A653" s="7">
        <v>652</v>
      </c>
      <c r="B653" s="7" t="s">
        <v>344</v>
      </c>
      <c r="C653" s="1" t="s">
        <v>7</v>
      </c>
      <c r="D653" s="1" t="s">
        <v>8</v>
      </c>
      <c r="E653" s="1" t="s">
        <v>367</v>
      </c>
      <c r="F653" s="1" t="s">
        <v>80</v>
      </c>
      <c r="G653" s="12" t="s">
        <v>81</v>
      </c>
      <c r="I653" s="16"/>
    </row>
    <row r="654" spans="1:9" x14ac:dyDescent="0.3">
      <c r="A654" s="7">
        <v>653</v>
      </c>
      <c r="B654" s="7" t="s">
        <v>344</v>
      </c>
      <c r="C654" s="1" t="s">
        <v>7</v>
      </c>
      <c r="D654" s="1" t="s">
        <v>8</v>
      </c>
      <c r="E654" s="1" t="s">
        <v>367</v>
      </c>
      <c r="F654" s="1" t="s">
        <v>82</v>
      </c>
      <c r="G654" s="12" t="s">
        <v>83</v>
      </c>
      <c r="I654" s="16"/>
    </row>
    <row r="655" spans="1:9" x14ac:dyDescent="0.3">
      <c r="A655" s="7">
        <v>654</v>
      </c>
      <c r="B655" s="7" t="s">
        <v>344</v>
      </c>
      <c r="C655" s="1" t="s">
        <v>7</v>
      </c>
      <c r="D655" s="1" t="s">
        <v>8</v>
      </c>
      <c r="E655" s="1" t="s">
        <v>367</v>
      </c>
      <c r="F655" s="1" t="s">
        <v>84</v>
      </c>
      <c r="G655" s="12" t="s">
        <v>85</v>
      </c>
      <c r="I655" s="16"/>
    </row>
    <row r="656" spans="1:9" x14ac:dyDescent="0.3">
      <c r="A656" s="7">
        <v>655</v>
      </c>
      <c r="B656" s="7" t="s">
        <v>344</v>
      </c>
      <c r="C656" s="1" t="s">
        <v>7</v>
      </c>
      <c r="D656" s="1" t="s">
        <v>8</v>
      </c>
      <c r="E656" s="1" t="s">
        <v>367</v>
      </c>
      <c r="F656" s="1" t="s">
        <v>86</v>
      </c>
      <c r="G656" s="12" t="s">
        <v>87</v>
      </c>
      <c r="I656" s="16"/>
    </row>
    <row r="657" spans="1:10" x14ac:dyDescent="0.3">
      <c r="A657" s="7">
        <v>656</v>
      </c>
      <c r="B657" s="7" t="s">
        <v>344</v>
      </c>
      <c r="C657" s="1" t="s">
        <v>7</v>
      </c>
      <c r="D657" s="1" t="s">
        <v>8</v>
      </c>
      <c r="E657" s="1" t="s">
        <v>367</v>
      </c>
      <c r="F657" s="1" t="s">
        <v>88</v>
      </c>
      <c r="G657" s="12" t="s">
        <v>89</v>
      </c>
      <c r="I657" s="16"/>
    </row>
    <row r="658" spans="1:10" x14ac:dyDescent="0.3">
      <c r="A658" s="7">
        <v>657</v>
      </c>
      <c r="B658" s="7" t="s">
        <v>344</v>
      </c>
      <c r="C658" s="1" t="s">
        <v>7</v>
      </c>
      <c r="D658" s="1" t="s">
        <v>8</v>
      </c>
      <c r="E658" s="1" t="s">
        <v>367</v>
      </c>
      <c r="F658" s="1" t="s">
        <v>90</v>
      </c>
      <c r="G658" s="12" t="s">
        <v>91</v>
      </c>
      <c r="I658" s="16"/>
    </row>
    <row r="659" spans="1:10" x14ac:dyDescent="0.3">
      <c r="A659" s="7">
        <v>658</v>
      </c>
      <c r="B659" s="7" t="s">
        <v>344</v>
      </c>
      <c r="C659" s="1" t="s">
        <v>7</v>
      </c>
      <c r="D659" s="1" t="s">
        <v>8</v>
      </c>
      <c r="E659" s="1" t="s">
        <v>367</v>
      </c>
      <c r="F659" s="1" t="s">
        <v>92</v>
      </c>
      <c r="G659" s="12" t="s">
        <v>93</v>
      </c>
      <c r="I659" s="16"/>
    </row>
    <row r="660" spans="1:10" x14ac:dyDescent="0.3">
      <c r="A660" s="7">
        <v>659</v>
      </c>
      <c r="B660" s="7" t="s">
        <v>344</v>
      </c>
      <c r="C660" s="1" t="s">
        <v>7</v>
      </c>
      <c r="D660" s="1" t="s">
        <v>15</v>
      </c>
      <c r="E660" s="1" t="s">
        <v>367</v>
      </c>
      <c r="F660" s="1" t="s">
        <v>94</v>
      </c>
      <c r="G660" s="12" t="s">
        <v>95</v>
      </c>
      <c r="I660" s="18">
        <v>105593</v>
      </c>
    </row>
    <row r="661" spans="1:10" x14ac:dyDescent="0.3">
      <c r="A661" s="7">
        <v>660</v>
      </c>
      <c r="B661" s="7" t="s">
        <v>344</v>
      </c>
      <c r="C661" s="1" t="s">
        <v>7</v>
      </c>
      <c r="D661" s="1" t="s">
        <v>8</v>
      </c>
      <c r="E661" s="1" t="s">
        <v>367</v>
      </c>
      <c r="F661" s="1" t="s">
        <v>96</v>
      </c>
      <c r="G661" s="12" t="s">
        <v>97</v>
      </c>
      <c r="I661" s="16"/>
    </row>
    <row r="662" spans="1:10" x14ac:dyDescent="0.3">
      <c r="A662" s="7">
        <v>661</v>
      </c>
      <c r="B662" s="7" t="s">
        <v>344</v>
      </c>
      <c r="C662" s="1" t="s">
        <v>7</v>
      </c>
      <c r="D662" s="1" t="s">
        <v>8</v>
      </c>
      <c r="E662" s="1" t="s">
        <v>367</v>
      </c>
      <c r="F662" s="1" t="s">
        <v>98</v>
      </c>
      <c r="G662" s="12" t="s">
        <v>99</v>
      </c>
      <c r="I662" s="16"/>
    </row>
    <row r="663" spans="1:10" x14ac:dyDescent="0.3">
      <c r="A663" s="7">
        <v>662</v>
      </c>
      <c r="B663" s="7" t="s">
        <v>344</v>
      </c>
      <c r="C663" s="1" t="s">
        <v>7</v>
      </c>
      <c r="D663" s="1" t="s">
        <v>8</v>
      </c>
      <c r="E663" s="1" t="s">
        <v>367</v>
      </c>
      <c r="F663" s="1" t="s">
        <v>100</v>
      </c>
      <c r="G663" s="12" t="s">
        <v>101</v>
      </c>
      <c r="I663" s="16"/>
    </row>
    <row r="664" spans="1:10" x14ac:dyDescent="0.3">
      <c r="A664" s="7">
        <v>663</v>
      </c>
      <c r="B664" s="7" t="s">
        <v>344</v>
      </c>
      <c r="C664" s="1" t="s">
        <v>7</v>
      </c>
      <c r="D664" s="1" t="s">
        <v>8</v>
      </c>
      <c r="E664" s="1" t="s">
        <v>367</v>
      </c>
      <c r="F664" s="1" t="s">
        <v>102</v>
      </c>
      <c r="G664" s="12" t="s">
        <v>103</v>
      </c>
      <c r="I664" s="16"/>
    </row>
    <row r="665" spans="1:10" x14ac:dyDescent="0.3">
      <c r="A665" s="7">
        <v>664</v>
      </c>
      <c r="B665" s="7" t="s">
        <v>344</v>
      </c>
      <c r="C665" s="1" t="s">
        <v>7</v>
      </c>
      <c r="D665" s="1" t="s">
        <v>8</v>
      </c>
      <c r="E665" s="1" t="s">
        <v>367</v>
      </c>
      <c r="F665" s="1" t="s">
        <v>104</v>
      </c>
      <c r="G665" s="12" t="s">
        <v>105</v>
      </c>
      <c r="I665" s="16">
        <v>12</v>
      </c>
    </row>
    <row r="666" spans="1:10" x14ac:dyDescent="0.3">
      <c r="A666" s="7">
        <v>665</v>
      </c>
      <c r="B666" s="7" t="s">
        <v>344</v>
      </c>
      <c r="C666" s="1" t="s">
        <v>7</v>
      </c>
      <c r="D666" s="1" t="s">
        <v>8</v>
      </c>
      <c r="E666" s="1" t="s">
        <v>367</v>
      </c>
      <c r="F666" s="1" t="s">
        <v>106</v>
      </c>
      <c r="G666" s="12" t="s">
        <v>107</v>
      </c>
      <c r="I666" s="16"/>
    </row>
    <row r="667" spans="1:10" x14ac:dyDescent="0.3">
      <c r="A667" s="7">
        <v>666</v>
      </c>
      <c r="B667" s="7" t="s">
        <v>344</v>
      </c>
      <c r="C667" s="1" t="s">
        <v>7</v>
      </c>
      <c r="D667" s="1" t="s">
        <v>8</v>
      </c>
      <c r="E667" s="1" t="s">
        <v>367</v>
      </c>
      <c r="F667" s="1" t="s">
        <v>108</v>
      </c>
      <c r="G667" s="12" t="s">
        <v>109</v>
      </c>
      <c r="I667" s="16"/>
    </row>
    <row r="668" spans="1:10" x14ac:dyDescent="0.3">
      <c r="A668" s="7">
        <v>667</v>
      </c>
      <c r="B668" s="7" t="s">
        <v>344</v>
      </c>
      <c r="C668" s="1" t="s">
        <v>7</v>
      </c>
      <c r="D668" s="1" t="s">
        <v>8</v>
      </c>
      <c r="E668" s="1" t="s">
        <v>367</v>
      </c>
      <c r="F668" s="1" t="s">
        <v>110</v>
      </c>
      <c r="G668" s="12" t="s">
        <v>111</v>
      </c>
      <c r="I668" s="16"/>
    </row>
    <row r="669" spans="1:10" x14ac:dyDescent="0.3">
      <c r="A669" s="7">
        <v>668</v>
      </c>
      <c r="B669" s="7" t="s">
        <v>344</v>
      </c>
      <c r="C669" s="1" t="s">
        <v>7</v>
      </c>
      <c r="D669" s="1" t="s">
        <v>8</v>
      </c>
      <c r="E669" s="1" t="s">
        <v>367</v>
      </c>
      <c r="F669" s="1" t="s">
        <v>112</v>
      </c>
      <c r="G669" s="12" t="s">
        <v>113</v>
      </c>
      <c r="I669" s="16"/>
    </row>
    <row r="670" spans="1:10" x14ac:dyDescent="0.3">
      <c r="A670" s="7">
        <v>669</v>
      </c>
      <c r="B670" s="7" t="s">
        <v>344</v>
      </c>
      <c r="C670" s="1" t="s">
        <v>7</v>
      </c>
      <c r="D670" s="1" t="s">
        <v>15</v>
      </c>
      <c r="E670" s="1" t="s">
        <v>367</v>
      </c>
      <c r="F670" s="1" t="s">
        <v>114</v>
      </c>
      <c r="G670" s="12" t="s">
        <v>115</v>
      </c>
      <c r="I670" s="18">
        <v>105724</v>
      </c>
    </row>
    <row r="671" spans="1:10" x14ac:dyDescent="0.3">
      <c r="A671" s="7">
        <v>670</v>
      </c>
      <c r="B671" s="7" t="s">
        <v>344</v>
      </c>
      <c r="C671" s="1" t="s">
        <v>116</v>
      </c>
      <c r="D671" s="1" t="s">
        <v>8</v>
      </c>
      <c r="E671" s="1" t="s">
        <v>364</v>
      </c>
      <c r="F671" s="1" t="s">
        <v>117</v>
      </c>
      <c r="G671" s="12" t="s">
        <v>118</v>
      </c>
      <c r="H671" s="19">
        <v>2.403846153846154E-2</v>
      </c>
      <c r="I671" s="20">
        <v>1126</v>
      </c>
      <c r="J671" s="33">
        <f t="shared" ref="J671:J709" si="4">I671/H671</f>
        <v>46841.599999999999</v>
      </c>
    </row>
    <row r="672" spans="1:10" x14ac:dyDescent="0.3">
      <c r="A672" s="7">
        <v>671</v>
      </c>
      <c r="B672" s="7" t="s">
        <v>344</v>
      </c>
      <c r="C672" s="1" t="s">
        <v>116</v>
      </c>
      <c r="D672" s="1" t="s">
        <v>8</v>
      </c>
      <c r="E672" s="1" t="s">
        <v>364</v>
      </c>
      <c r="F672" s="1" t="s">
        <v>119</v>
      </c>
      <c r="G672" s="12" t="s">
        <v>120</v>
      </c>
      <c r="H672" s="19">
        <v>1.1903846153846154E-2</v>
      </c>
      <c r="I672" s="20">
        <v>1198</v>
      </c>
      <c r="J672" s="33">
        <f t="shared" si="4"/>
        <v>100639.74151857835</v>
      </c>
    </row>
    <row r="673" spans="1:10" x14ac:dyDescent="0.3">
      <c r="A673" s="7">
        <v>672</v>
      </c>
      <c r="B673" s="7" t="s">
        <v>344</v>
      </c>
      <c r="C673" s="1" t="s">
        <v>116</v>
      </c>
      <c r="D673" s="1" t="s">
        <v>8</v>
      </c>
      <c r="E673" s="1" t="s">
        <v>364</v>
      </c>
      <c r="F673" s="1" t="s">
        <v>121</v>
      </c>
      <c r="G673" s="12" t="s">
        <v>122</v>
      </c>
      <c r="H673" s="19"/>
      <c r="I673" s="20">
        <v>0</v>
      </c>
      <c r="J673" s="33" t="e">
        <f t="shared" si="4"/>
        <v>#DIV/0!</v>
      </c>
    </row>
    <row r="674" spans="1:10" x14ac:dyDescent="0.3">
      <c r="A674" s="7">
        <v>673</v>
      </c>
      <c r="B674" s="7" t="s">
        <v>344</v>
      </c>
      <c r="C674" s="1" t="s">
        <v>116</v>
      </c>
      <c r="D674" s="1" t="s">
        <v>8</v>
      </c>
      <c r="E674" s="1" t="s">
        <v>364</v>
      </c>
      <c r="F674" s="1" t="s">
        <v>123</v>
      </c>
      <c r="G674" s="12" t="s">
        <v>124</v>
      </c>
      <c r="H674" s="19"/>
      <c r="I674" s="20">
        <v>0</v>
      </c>
      <c r="J674" s="33" t="e">
        <f t="shared" si="4"/>
        <v>#DIV/0!</v>
      </c>
    </row>
    <row r="675" spans="1:10" x14ac:dyDescent="0.3">
      <c r="A675" s="7">
        <v>674</v>
      </c>
      <c r="B675" s="7" t="s">
        <v>344</v>
      </c>
      <c r="C675" s="1" t="s">
        <v>116</v>
      </c>
      <c r="D675" s="1" t="s">
        <v>8</v>
      </c>
      <c r="E675" s="1" t="s">
        <v>366</v>
      </c>
      <c r="F675" s="1" t="s">
        <v>125</v>
      </c>
      <c r="G675" s="12" t="s">
        <v>126</v>
      </c>
      <c r="H675" s="19"/>
      <c r="I675" s="20">
        <v>0</v>
      </c>
      <c r="J675" s="33" t="e">
        <f t="shared" si="4"/>
        <v>#DIV/0!</v>
      </c>
    </row>
    <row r="676" spans="1:10" x14ac:dyDescent="0.3">
      <c r="A676" s="7">
        <v>675</v>
      </c>
      <c r="B676" s="7" t="s">
        <v>344</v>
      </c>
      <c r="C676" s="1" t="s">
        <v>116</v>
      </c>
      <c r="D676" s="1" t="s">
        <v>8</v>
      </c>
      <c r="E676" s="1" t="s">
        <v>366</v>
      </c>
      <c r="F676" s="1" t="s">
        <v>127</v>
      </c>
      <c r="G676" s="12" t="s">
        <v>128</v>
      </c>
      <c r="H676" s="19"/>
      <c r="I676" s="20">
        <v>0</v>
      </c>
      <c r="J676" s="33" t="e">
        <f t="shared" si="4"/>
        <v>#DIV/0!</v>
      </c>
    </row>
    <row r="677" spans="1:10" x14ac:dyDescent="0.3">
      <c r="A677" s="7">
        <v>676</v>
      </c>
      <c r="B677" s="7" t="s">
        <v>344</v>
      </c>
      <c r="C677" s="1" t="s">
        <v>116</v>
      </c>
      <c r="D677" s="1" t="s">
        <v>8</v>
      </c>
      <c r="E677" s="1" t="s">
        <v>366</v>
      </c>
      <c r="F677" s="1" t="s">
        <v>129</v>
      </c>
      <c r="G677" s="12" t="s">
        <v>130</v>
      </c>
      <c r="H677" s="19"/>
      <c r="I677" s="20">
        <v>0</v>
      </c>
      <c r="J677" s="33" t="e">
        <f t="shared" si="4"/>
        <v>#DIV/0!</v>
      </c>
    </row>
    <row r="678" spans="1:10" x14ac:dyDescent="0.3">
      <c r="A678" s="7">
        <v>677</v>
      </c>
      <c r="B678" s="7" t="s">
        <v>344</v>
      </c>
      <c r="C678" s="1" t="s">
        <v>116</v>
      </c>
      <c r="D678" s="1" t="s">
        <v>8</v>
      </c>
      <c r="E678" s="1" t="s">
        <v>366</v>
      </c>
      <c r="F678" s="1" t="s">
        <v>131</v>
      </c>
      <c r="G678" s="12" t="s">
        <v>132</v>
      </c>
      <c r="H678" s="19"/>
      <c r="I678" s="20">
        <v>0</v>
      </c>
      <c r="J678" s="33" t="e">
        <f t="shared" si="4"/>
        <v>#DIV/0!</v>
      </c>
    </row>
    <row r="679" spans="1:10" x14ac:dyDescent="0.3">
      <c r="A679" s="7">
        <v>678</v>
      </c>
      <c r="B679" s="7" t="s">
        <v>344</v>
      </c>
      <c r="C679" s="1" t="s">
        <v>116</v>
      </c>
      <c r="D679" s="1" t="s">
        <v>8</v>
      </c>
      <c r="E679" s="1" t="s">
        <v>366</v>
      </c>
      <c r="F679" s="1" t="s">
        <v>133</v>
      </c>
      <c r="G679" s="12" t="s">
        <v>134</v>
      </c>
      <c r="H679" s="19"/>
      <c r="I679" s="20">
        <v>0</v>
      </c>
      <c r="J679" s="33" t="e">
        <f t="shared" si="4"/>
        <v>#DIV/0!</v>
      </c>
    </row>
    <row r="680" spans="1:10" x14ac:dyDescent="0.3">
      <c r="A680" s="7">
        <v>679</v>
      </c>
      <c r="B680" s="7" t="s">
        <v>344</v>
      </c>
      <c r="C680" s="1" t="s">
        <v>116</v>
      </c>
      <c r="D680" s="1" t="s">
        <v>8</v>
      </c>
      <c r="E680" s="1" t="s">
        <v>366</v>
      </c>
      <c r="F680" s="1" t="s">
        <v>135</v>
      </c>
      <c r="G680" s="12" t="s">
        <v>136</v>
      </c>
      <c r="H680" s="19"/>
      <c r="I680" s="20">
        <v>0</v>
      </c>
      <c r="J680" s="33" t="e">
        <f t="shared" si="4"/>
        <v>#DIV/0!</v>
      </c>
    </row>
    <row r="681" spans="1:10" x14ac:dyDescent="0.3">
      <c r="A681" s="7">
        <v>680</v>
      </c>
      <c r="B681" s="7" t="s">
        <v>344</v>
      </c>
      <c r="C681" s="1" t="s">
        <v>116</v>
      </c>
      <c r="D681" s="1" t="s">
        <v>8</v>
      </c>
      <c r="E681" s="1" t="s">
        <v>366</v>
      </c>
      <c r="F681" s="1" t="s">
        <v>137</v>
      </c>
      <c r="G681" s="12" t="s">
        <v>138</v>
      </c>
      <c r="H681" s="19"/>
      <c r="I681" s="20">
        <v>0</v>
      </c>
      <c r="J681" s="33" t="e">
        <f t="shared" si="4"/>
        <v>#DIV/0!</v>
      </c>
    </row>
    <row r="682" spans="1:10" x14ac:dyDescent="0.3">
      <c r="A682" s="7">
        <v>681</v>
      </c>
      <c r="B682" s="7" t="s">
        <v>344</v>
      </c>
      <c r="C682" s="1" t="s">
        <v>116</v>
      </c>
      <c r="D682" s="1" t="s">
        <v>8</v>
      </c>
      <c r="E682" s="1" t="s">
        <v>366</v>
      </c>
      <c r="F682" s="1" t="s">
        <v>139</v>
      </c>
      <c r="G682" s="12" t="s">
        <v>140</v>
      </c>
      <c r="H682" s="19"/>
      <c r="I682" s="20">
        <v>0</v>
      </c>
      <c r="J682" s="33" t="e">
        <f t="shared" si="4"/>
        <v>#DIV/0!</v>
      </c>
    </row>
    <row r="683" spans="1:10" x14ac:dyDescent="0.3">
      <c r="A683" s="7">
        <v>682</v>
      </c>
      <c r="B683" s="7" t="s">
        <v>344</v>
      </c>
      <c r="C683" s="1" t="s">
        <v>116</v>
      </c>
      <c r="D683" s="1" t="s">
        <v>8</v>
      </c>
      <c r="E683" s="1" t="s">
        <v>366</v>
      </c>
      <c r="F683" s="1" t="s">
        <v>141</v>
      </c>
      <c r="G683" s="12" t="s">
        <v>142</v>
      </c>
      <c r="H683" s="19"/>
      <c r="I683" s="20">
        <v>0</v>
      </c>
      <c r="J683" s="33" t="e">
        <f t="shared" si="4"/>
        <v>#DIV/0!</v>
      </c>
    </row>
    <row r="684" spans="1:10" x14ac:dyDescent="0.3">
      <c r="A684" s="7">
        <v>683</v>
      </c>
      <c r="B684" s="7" t="s">
        <v>344</v>
      </c>
      <c r="C684" s="1" t="s">
        <v>116</v>
      </c>
      <c r="D684" s="1" t="s">
        <v>8</v>
      </c>
      <c r="E684" s="1" t="s">
        <v>366</v>
      </c>
      <c r="F684" s="1" t="s">
        <v>143</v>
      </c>
      <c r="G684" s="12" t="s">
        <v>144</v>
      </c>
      <c r="H684" s="19"/>
      <c r="I684" s="20">
        <v>0</v>
      </c>
      <c r="J684" s="33" t="e">
        <f t="shared" si="4"/>
        <v>#DIV/0!</v>
      </c>
    </row>
    <row r="685" spans="1:10" x14ac:dyDescent="0.3">
      <c r="A685" s="7">
        <v>684</v>
      </c>
      <c r="B685" s="7" t="s">
        <v>344</v>
      </c>
      <c r="C685" s="1" t="s">
        <v>116</v>
      </c>
      <c r="D685" s="1" t="s">
        <v>8</v>
      </c>
      <c r="E685" s="1" t="s">
        <v>366</v>
      </c>
      <c r="F685" s="1" t="s">
        <v>145</v>
      </c>
      <c r="G685" s="12" t="s">
        <v>146</v>
      </c>
      <c r="H685" s="19"/>
      <c r="I685" s="20">
        <v>0</v>
      </c>
      <c r="J685" s="33" t="e">
        <f t="shared" si="4"/>
        <v>#DIV/0!</v>
      </c>
    </row>
    <row r="686" spans="1:10" x14ac:dyDescent="0.3">
      <c r="A686" s="7">
        <v>685</v>
      </c>
      <c r="B686" s="7" t="s">
        <v>344</v>
      </c>
      <c r="C686" s="1" t="s">
        <v>116</v>
      </c>
      <c r="D686" s="1" t="s">
        <v>8</v>
      </c>
      <c r="E686" s="1" t="s">
        <v>366</v>
      </c>
      <c r="F686" s="1" t="s">
        <v>147</v>
      </c>
      <c r="G686" s="12" t="s">
        <v>148</v>
      </c>
      <c r="H686" s="19"/>
      <c r="I686" s="20">
        <v>0</v>
      </c>
      <c r="J686" s="33" t="e">
        <f t="shared" si="4"/>
        <v>#DIV/0!</v>
      </c>
    </row>
    <row r="687" spans="1:10" x14ac:dyDescent="0.3">
      <c r="A687" s="7">
        <v>686</v>
      </c>
      <c r="B687" s="7" t="s">
        <v>344</v>
      </c>
      <c r="C687" s="1" t="s">
        <v>116</v>
      </c>
      <c r="D687" s="1" t="s">
        <v>8</v>
      </c>
      <c r="E687" s="1" t="s">
        <v>366</v>
      </c>
      <c r="F687" s="1" t="s">
        <v>149</v>
      </c>
      <c r="G687" s="12" t="s">
        <v>150</v>
      </c>
      <c r="H687" s="19"/>
      <c r="I687" s="20">
        <v>0</v>
      </c>
      <c r="J687" s="33" t="e">
        <f t="shared" si="4"/>
        <v>#DIV/0!</v>
      </c>
    </row>
    <row r="688" spans="1:10" x14ac:dyDescent="0.3">
      <c r="A688" s="7">
        <v>687</v>
      </c>
      <c r="B688" s="7" t="s">
        <v>344</v>
      </c>
      <c r="C688" s="1" t="s">
        <v>116</v>
      </c>
      <c r="D688" s="1" t="s">
        <v>8</v>
      </c>
      <c r="E688" s="1" t="s">
        <v>366</v>
      </c>
      <c r="F688" s="1" t="s">
        <v>151</v>
      </c>
      <c r="G688" s="12" t="s">
        <v>152</v>
      </c>
      <c r="H688" s="19"/>
      <c r="I688" s="20">
        <v>0</v>
      </c>
      <c r="J688" s="33" t="e">
        <f t="shared" si="4"/>
        <v>#DIV/0!</v>
      </c>
    </row>
    <row r="689" spans="1:10" x14ac:dyDescent="0.3">
      <c r="A689" s="7">
        <v>688</v>
      </c>
      <c r="B689" s="7" t="s">
        <v>344</v>
      </c>
      <c r="C689" s="1" t="s">
        <v>116</v>
      </c>
      <c r="D689" s="1" t="s">
        <v>8</v>
      </c>
      <c r="E689" s="1" t="s">
        <v>366</v>
      </c>
      <c r="F689" s="1" t="s">
        <v>153</v>
      </c>
      <c r="G689" s="12" t="s">
        <v>154</v>
      </c>
      <c r="H689" s="19"/>
      <c r="I689" s="20">
        <v>0</v>
      </c>
      <c r="J689" s="33" t="e">
        <f t="shared" si="4"/>
        <v>#DIV/0!</v>
      </c>
    </row>
    <row r="690" spans="1:10" x14ac:dyDescent="0.3">
      <c r="A690" s="7">
        <v>689</v>
      </c>
      <c r="B690" s="7" t="s">
        <v>344</v>
      </c>
      <c r="C690" s="1" t="s">
        <v>116</v>
      </c>
      <c r="D690" s="1" t="s">
        <v>8</v>
      </c>
      <c r="E690" s="1" t="s">
        <v>366</v>
      </c>
      <c r="F690" s="1" t="s">
        <v>155</v>
      </c>
      <c r="G690" s="12" t="s">
        <v>156</v>
      </c>
      <c r="H690" s="19"/>
      <c r="I690" s="20">
        <v>0</v>
      </c>
      <c r="J690" s="33" t="e">
        <f t="shared" si="4"/>
        <v>#DIV/0!</v>
      </c>
    </row>
    <row r="691" spans="1:10" x14ac:dyDescent="0.3">
      <c r="A691" s="7">
        <v>690</v>
      </c>
      <c r="B691" s="7" t="s">
        <v>344</v>
      </c>
      <c r="C691" s="1" t="s">
        <v>116</v>
      </c>
      <c r="D691" s="1" t="s">
        <v>8</v>
      </c>
      <c r="E691" s="1" t="s">
        <v>366</v>
      </c>
      <c r="F691" s="1" t="s">
        <v>157</v>
      </c>
      <c r="G691" s="12" t="s">
        <v>158</v>
      </c>
      <c r="H691" s="19"/>
      <c r="I691" s="20">
        <v>0</v>
      </c>
      <c r="J691" s="33" t="e">
        <f t="shared" si="4"/>
        <v>#DIV/0!</v>
      </c>
    </row>
    <row r="692" spans="1:10" x14ac:dyDescent="0.3">
      <c r="A692" s="7">
        <v>691</v>
      </c>
      <c r="B692" s="7" t="s">
        <v>344</v>
      </c>
      <c r="C692" s="1" t="s">
        <v>116</v>
      </c>
      <c r="D692" s="1" t="s">
        <v>8</v>
      </c>
      <c r="E692" s="1" t="s">
        <v>366</v>
      </c>
      <c r="F692" s="1" t="s">
        <v>159</v>
      </c>
      <c r="G692" s="12" t="s">
        <v>160</v>
      </c>
      <c r="H692" s="19"/>
      <c r="I692" s="20">
        <v>0</v>
      </c>
      <c r="J692" s="33" t="e">
        <f t="shared" si="4"/>
        <v>#DIV/0!</v>
      </c>
    </row>
    <row r="693" spans="1:10" x14ac:dyDescent="0.3">
      <c r="A693" s="7">
        <v>692</v>
      </c>
      <c r="B693" s="7" t="s">
        <v>344</v>
      </c>
      <c r="C693" s="1" t="s">
        <v>116</v>
      </c>
      <c r="D693" s="1" t="s">
        <v>8</v>
      </c>
      <c r="E693" s="1" t="s">
        <v>366</v>
      </c>
      <c r="F693" s="1" t="s">
        <v>161</v>
      </c>
      <c r="G693" s="12" t="s">
        <v>162</v>
      </c>
      <c r="H693" s="19"/>
      <c r="I693" s="20">
        <v>0</v>
      </c>
      <c r="J693" s="33" t="e">
        <f t="shared" si="4"/>
        <v>#DIV/0!</v>
      </c>
    </row>
    <row r="694" spans="1:10" x14ac:dyDescent="0.3">
      <c r="A694" s="7">
        <v>693</v>
      </c>
      <c r="B694" s="7" t="s">
        <v>344</v>
      </c>
      <c r="C694" s="1" t="s">
        <v>116</v>
      </c>
      <c r="D694" s="1" t="s">
        <v>8</v>
      </c>
      <c r="E694" s="1" t="s">
        <v>366</v>
      </c>
      <c r="F694" s="1" t="s">
        <v>163</v>
      </c>
      <c r="G694" s="12" t="s">
        <v>164</v>
      </c>
      <c r="H694" s="19"/>
      <c r="I694" s="20">
        <v>0</v>
      </c>
      <c r="J694" s="33" t="e">
        <f t="shared" si="4"/>
        <v>#DIV/0!</v>
      </c>
    </row>
    <row r="695" spans="1:10" x14ac:dyDescent="0.3">
      <c r="A695" s="7">
        <v>694</v>
      </c>
      <c r="B695" s="7" t="s">
        <v>344</v>
      </c>
      <c r="C695" s="1" t="s">
        <v>116</v>
      </c>
      <c r="D695" s="1" t="s">
        <v>8</v>
      </c>
      <c r="E695" s="1" t="s">
        <v>366</v>
      </c>
      <c r="F695" s="1" t="s">
        <v>165</v>
      </c>
      <c r="G695" s="12" t="s">
        <v>166</v>
      </c>
      <c r="H695" s="19"/>
      <c r="I695" s="20">
        <v>0</v>
      </c>
      <c r="J695" s="33" t="e">
        <f t="shared" si="4"/>
        <v>#DIV/0!</v>
      </c>
    </row>
    <row r="696" spans="1:10" x14ac:dyDescent="0.3">
      <c r="A696" s="7">
        <v>695</v>
      </c>
      <c r="B696" s="7" t="s">
        <v>344</v>
      </c>
      <c r="C696" s="1" t="s">
        <v>116</v>
      </c>
      <c r="D696" s="1" t="s">
        <v>8</v>
      </c>
      <c r="E696" s="1" t="s">
        <v>366</v>
      </c>
      <c r="F696" s="1" t="s">
        <v>167</v>
      </c>
      <c r="G696" s="12" t="s">
        <v>168</v>
      </c>
      <c r="H696" s="19"/>
      <c r="I696" s="20">
        <v>0</v>
      </c>
      <c r="J696" s="33" t="e">
        <f t="shared" si="4"/>
        <v>#DIV/0!</v>
      </c>
    </row>
    <row r="697" spans="1:10" x14ac:dyDescent="0.3">
      <c r="A697" s="7">
        <v>696</v>
      </c>
      <c r="B697" s="7" t="s">
        <v>344</v>
      </c>
      <c r="C697" s="1" t="s">
        <v>116</v>
      </c>
      <c r="D697" s="1" t="s">
        <v>8</v>
      </c>
      <c r="E697" s="1" t="s">
        <v>366</v>
      </c>
      <c r="F697" s="1" t="s">
        <v>169</v>
      </c>
      <c r="G697" s="12" t="s">
        <v>170</v>
      </c>
      <c r="H697" s="19"/>
      <c r="I697" s="20">
        <v>0</v>
      </c>
      <c r="J697" s="33" t="e">
        <f t="shared" si="4"/>
        <v>#DIV/0!</v>
      </c>
    </row>
    <row r="698" spans="1:10" x14ac:dyDescent="0.3">
      <c r="A698" s="7">
        <v>697</v>
      </c>
      <c r="B698" s="7" t="s">
        <v>344</v>
      </c>
      <c r="C698" s="1" t="s">
        <v>116</v>
      </c>
      <c r="D698" s="1" t="s">
        <v>8</v>
      </c>
      <c r="E698" s="1" t="s">
        <v>366</v>
      </c>
      <c r="F698" s="1" t="s">
        <v>171</v>
      </c>
      <c r="G698" s="12" t="s">
        <v>172</v>
      </c>
      <c r="H698" s="19"/>
      <c r="I698" s="20">
        <v>0</v>
      </c>
      <c r="J698" s="33" t="e">
        <f t="shared" si="4"/>
        <v>#DIV/0!</v>
      </c>
    </row>
    <row r="699" spans="1:10" x14ac:dyDescent="0.3">
      <c r="A699" s="7">
        <v>698</v>
      </c>
      <c r="B699" s="7" t="s">
        <v>344</v>
      </c>
      <c r="C699" s="1" t="s">
        <v>116</v>
      </c>
      <c r="D699" s="1" t="s">
        <v>8</v>
      </c>
      <c r="E699" s="1" t="s">
        <v>366</v>
      </c>
      <c r="F699" s="1" t="s">
        <v>173</v>
      </c>
      <c r="G699" s="12" t="s">
        <v>174</v>
      </c>
      <c r="H699" s="19"/>
      <c r="I699" s="20">
        <v>0</v>
      </c>
      <c r="J699" s="33" t="e">
        <f t="shared" si="4"/>
        <v>#DIV/0!</v>
      </c>
    </row>
    <row r="700" spans="1:10" x14ac:dyDescent="0.3">
      <c r="A700" s="7">
        <v>699</v>
      </c>
      <c r="B700" s="7" t="s">
        <v>344</v>
      </c>
      <c r="C700" s="1" t="s">
        <v>116</v>
      </c>
      <c r="D700" s="1" t="s">
        <v>8</v>
      </c>
      <c r="E700" s="1" t="s">
        <v>366</v>
      </c>
      <c r="F700" s="1" t="s">
        <v>175</v>
      </c>
      <c r="G700" s="12" t="s">
        <v>176</v>
      </c>
      <c r="H700" s="19">
        <v>1.7226442307692307</v>
      </c>
      <c r="I700" s="20">
        <v>57757</v>
      </c>
      <c r="J700" s="33">
        <f t="shared" si="4"/>
        <v>33528.106946498847</v>
      </c>
    </row>
    <row r="701" spans="1:10" x14ac:dyDescent="0.3">
      <c r="A701" s="7">
        <v>700</v>
      </c>
      <c r="B701" s="7" t="s">
        <v>344</v>
      </c>
      <c r="C701" s="1" t="s">
        <v>116</v>
      </c>
      <c r="D701" s="1" t="s">
        <v>8</v>
      </c>
      <c r="E701" s="1" t="s">
        <v>366</v>
      </c>
      <c r="F701" s="1" t="s">
        <v>177</v>
      </c>
      <c r="G701" s="12" t="s">
        <v>178</v>
      </c>
      <c r="H701" s="19"/>
      <c r="I701" s="20">
        <v>0</v>
      </c>
      <c r="J701" s="33" t="e">
        <f t="shared" si="4"/>
        <v>#DIV/0!</v>
      </c>
    </row>
    <row r="702" spans="1:10" x14ac:dyDescent="0.3">
      <c r="A702" s="7">
        <v>701</v>
      </c>
      <c r="B702" s="7" t="s">
        <v>344</v>
      </c>
      <c r="C702" s="1" t="s">
        <v>116</v>
      </c>
      <c r="D702" s="1" t="s">
        <v>8</v>
      </c>
      <c r="E702" s="1" t="s">
        <v>366</v>
      </c>
      <c r="F702" s="1" t="s">
        <v>179</v>
      </c>
      <c r="G702" s="12" t="s">
        <v>180</v>
      </c>
      <c r="H702" s="19"/>
      <c r="I702" s="20">
        <v>0</v>
      </c>
      <c r="J702" s="33" t="e">
        <f t="shared" si="4"/>
        <v>#DIV/0!</v>
      </c>
    </row>
    <row r="703" spans="1:10" x14ac:dyDescent="0.3">
      <c r="A703" s="7">
        <v>702</v>
      </c>
      <c r="B703" s="7" t="s">
        <v>344</v>
      </c>
      <c r="C703" s="1" t="s">
        <v>116</v>
      </c>
      <c r="D703" s="1" t="s">
        <v>8</v>
      </c>
      <c r="E703" s="1" t="s">
        <v>366</v>
      </c>
      <c r="F703" s="1" t="s">
        <v>181</v>
      </c>
      <c r="G703" s="12" t="s">
        <v>182</v>
      </c>
      <c r="H703" s="19"/>
      <c r="I703" s="20">
        <v>0</v>
      </c>
      <c r="J703" s="33" t="e">
        <f t="shared" si="4"/>
        <v>#DIV/0!</v>
      </c>
    </row>
    <row r="704" spans="1:10" x14ac:dyDescent="0.3">
      <c r="A704" s="7">
        <v>703</v>
      </c>
      <c r="B704" s="7" t="s">
        <v>344</v>
      </c>
      <c r="C704" s="1" t="s">
        <v>116</v>
      </c>
      <c r="D704" s="1" t="s">
        <v>8</v>
      </c>
      <c r="E704" s="1" t="s">
        <v>366</v>
      </c>
      <c r="F704" s="1" t="s">
        <v>183</v>
      </c>
      <c r="G704" s="12" t="s">
        <v>184</v>
      </c>
      <c r="H704" s="19"/>
      <c r="I704" s="20"/>
      <c r="J704" s="33" t="e">
        <f t="shared" si="4"/>
        <v>#DIV/0!</v>
      </c>
    </row>
    <row r="705" spans="1:12" x14ac:dyDescent="0.3">
      <c r="A705" s="7">
        <v>704</v>
      </c>
      <c r="B705" s="7" t="s">
        <v>344</v>
      </c>
      <c r="C705" s="1" t="s">
        <v>116</v>
      </c>
      <c r="D705" s="1" t="s">
        <v>8</v>
      </c>
      <c r="E705" s="1" t="s">
        <v>365</v>
      </c>
      <c r="F705" s="1" t="s">
        <v>185</v>
      </c>
      <c r="G705" s="12" t="s">
        <v>186</v>
      </c>
      <c r="J705" s="33" t="e">
        <f t="shared" si="4"/>
        <v>#DIV/0!</v>
      </c>
    </row>
    <row r="706" spans="1:12" x14ac:dyDescent="0.3">
      <c r="A706" s="7">
        <v>705</v>
      </c>
      <c r="B706" s="7" t="s">
        <v>344</v>
      </c>
      <c r="C706" s="1" t="s">
        <v>116</v>
      </c>
      <c r="D706" s="1" t="s">
        <v>8</v>
      </c>
      <c r="E706" s="1" t="s">
        <v>365</v>
      </c>
      <c r="F706" s="1" t="s">
        <v>187</v>
      </c>
      <c r="G706" s="12" t="s">
        <v>188</v>
      </c>
      <c r="H706" s="19"/>
      <c r="I706" s="20"/>
      <c r="J706" s="33" t="e">
        <f t="shared" si="4"/>
        <v>#DIV/0!</v>
      </c>
    </row>
    <row r="707" spans="1:12" x14ac:dyDescent="0.3">
      <c r="A707" s="7">
        <v>706</v>
      </c>
      <c r="B707" s="7" t="s">
        <v>344</v>
      </c>
      <c r="C707" s="1" t="s">
        <v>116</v>
      </c>
      <c r="D707" s="1" t="s">
        <v>8</v>
      </c>
      <c r="E707" s="1" t="s">
        <v>365</v>
      </c>
      <c r="F707" s="1" t="s">
        <v>189</v>
      </c>
      <c r="G707" s="12" t="s">
        <v>190</v>
      </c>
      <c r="H707" s="19"/>
      <c r="I707" s="20"/>
      <c r="J707" s="33" t="e">
        <f t="shared" si="4"/>
        <v>#DIV/0!</v>
      </c>
      <c r="L707" s="33">
        <f>L553/H245</f>
        <v>22880</v>
      </c>
    </row>
    <row r="708" spans="1:12" x14ac:dyDescent="0.3">
      <c r="A708" s="7">
        <v>707</v>
      </c>
      <c r="B708" s="7" t="s">
        <v>344</v>
      </c>
      <c r="C708" s="1" t="s">
        <v>116</v>
      </c>
      <c r="D708" s="1" t="s">
        <v>8</v>
      </c>
      <c r="E708" s="1" t="s">
        <v>367</v>
      </c>
      <c r="F708" s="1" t="s">
        <v>191</v>
      </c>
      <c r="G708" s="12" t="s">
        <v>192</v>
      </c>
      <c r="H708" s="21" t="s">
        <v>340</v>
      </c>
      <c r="I708" s="20"/>
      <c r="J708" s="33" t="e">
        <f t="shared" si="4"/>
        <v>#VALUE!</v>
      </c>
    </row>
    <row r="709" spans="1:12" x14ac:dyDescent="0.3">
      <c r="A709" s="7">
        <v>708</v>
      </c>
      <c r="B709" s="7" t="s">
        <v>344</v>
      </c>
      <c r="C709" s="1" t="s">
        <v>116</v>
      </c>
      <c r="D709" s="1" t="s">
        <v>15</v>
      </c>
      <c r="E709" s="1" t="s">
        <v>367</v>
      </c>
      <c r="F709" s="1" t="s">
        <v>193</v>
      </c>
      <c r="G709" s="12" t="s">
        <v>194</v>
      </c>
      <c r="H709" s="22">
        <v>1.7585865384615385</v>
      </c>
      <c r="I709" s="23">
        <v>60081</v>
      </c>
      <c r="J709" s="33">
        <f t="shared" si="4"/>
        <v>34164.369330701556</v>
      </c>
    </row>
    <row r="710" spans="1:12" x14ac:dyDescent="0.3">
      <c r="A710" s="7">
        <v>709</v>
      </c>
      <c r="B710" s="7" t="s">
        <v>344</v>
      </c>
      <c r="C710" s="1" t="s">
        <v>195</v>
      </c>
      <c r="D710" s="1" t="s">
        <v>15</v>
      </c>
      <c r="E710" s="1" t="s">
        <v>367</v>
      </c>
      <c r="F710" s="1" t="s">
        <v>196</v>
      </c>
      <c r="G710" s="12" t="s">
        <v>197</v>
      </c>
      <c r="H710" s="22">
        <v>1.7585865384615385</v>
      </c>
      <c r="I710" s="23">
        <v>60081</v>
      </c>
    </row>
    <row r="711" spans="1:12" x14ac:dyDescent="0.3">
      <c r="A711" s="7">
        <v>710</v>
      </c>
      <c r="B711" s="7" t="s">
        <v>344</v>
      </c>
      <c r="C711" s="1" t="s">
        <v>195</v>
      </c>
      <c r="D711" s="1" t="s">
        <v>8</v>
      </c>
      <c r="E711" s="1" t="s">
        <v>367</v>
      </c>
      <c r="F711" s="1" t="s">
        <v>198</v>
      </c>
      <c r="G711" s="12" t="s">
        <v>199</v>
      </c>
      <c r="H711" s="19"/>
      <c r="I711" s="20"/>
    </row>
    <row r="712" spans="1:12" x14ac:dyDescent="0.3">
      <c r="A712" s="7">
        <v>711</v>
      </c>
      <c r="B712" s="7" t="s">
        <v>344</v>
      </c>
      <c r="C712" s="1" t="s">
        <v>195</v>
      </c>
      <c r="D712" s="1" t="s">
        <v>8</v>
      </c>
      <c r="E712" s="1" t="s">
        <v>367</v>
      </c>
      <c r="F712" s="1" t="s">
        <v>200</v>
      </c>
      <c r="G712" s="12" t="s">
        <v>201</v>
      </c>
      <c r="H712" s="19"/>
      <c r="I712" s="20"/>
    </row>
    <row r="713" spans="1:12" x14ac:dyDescent="0.3">
      <c r="A713" s="7">
        <v>712</v>
      </c>
      <c r="B713" s="7" t="s">
        <v>344</v>
      </c>
      <c r="C713" s="1" t="s">
        <v>195</v>
      </c>
      <c r="D713" s="1" t="s">
        <v>8</v>
      </c>
      <c r="E713" s="1" t="s">
        <v>367</v>
      </c>
      <c r="F713" s="1" t="s">
        <v>202</v>
      </c>
      <c r="G713" s="12" t="s">
        <v>203</v>
      </c>
      <c r="H713" s="19"/>
      <c r="I713" s="20"/>
    </row>
    <row r="714" spans="1:12" x14ac:dyDescent="0.3">
      <c r="A714" s="7">
        <v>713</v>
      </c>
      <c r="B714" s="7" t="s">
        <v>344</v>
      </c>
      <c r="C714" s="1" t="s">
        <v>195</v>
      </c>
      <c r="D714" s="1" t="s">
        <v>8</v>
      </c>
      <c r="E714" s="1" t="s">
        <v>367</v>
      </c>
      <c r="F714" s="1" t="s">
        <v>204</v>
      </c>
      <c r="G714" s="12" t="s">
        <v>205</v>
      </c>
      <c r="H714" s="19"/>
      <c r="I714" s="20"/>
    </row>
    <row r="715" spans="1:12" x14ac:dyDescent="0.3">
      <c r="A715" s="7">
        <v>714</v>
      </c>
      <c r="B715" s="7" t="s">
        <v>344</v>
      </c>
      <c r="C715" s="1" t="s">
        <v>195</v>
      </c>
      <c r="D715" s="1" t="s">
        <v>15</v>
      </c>
      <c r="E715" s="1" t="s">
        <v>367</v>
      </c>
      <c r="F715" s="1" t="s">
        <v>206</v>
      </c>
      <c r="G715" s="12" t="s">
        <v>207</v>
      </c>
      <c r="H715" s="22">
        <v>0</v>
      </c>
      <c r="I715" s="23">
        <v>0</v>
      </c>
    </row>
    <row r="716" spans="1:12" x14ac:dyDescent="0.3">
      <c r="A716" s="7">
        <v>715</v>
      </c>
      <c r="B716" s="7" t="s">
        <v>344</v>
      </c>
      <c r="C716" s="1" t="s">
        <v>195</v>
      </c>
      <c r="D716" s="1" t="s">
        <v>8</v>
      </c>
      <c r="E716" s="1" t="s">
        <v>367</v>
      </c>
      <c r="F716" s="1" t="s">
        <v>208</v>
      </c>
      <c r="G716" s="12" t="s">
        <v>209</v>
      </c>
      <c r="H716" s="19"/>
      <c r="I716" s="20"/>
    </row>
    <row r="717" spans="1:12" x14ac:dyDescent="0.3">
      <c r="A717" s="7">
        <v>716</v>
      </c>
      <c r="B717" s="7" t="s">
        <v>344</v>
      </c>
      <c r="C717" s="1" t="s">
        <v>195</v>
      </c>
      <c r="D717" s="1" t="s">
        <v>15</v>
      </c>
      <c r="E717" s="1" t="s">
        <v>367</v>
      </c>
      <c r="F717" s="1" t="s">
        <v>210</v>
      </c>
      <c r="G717" s="12" t="s">
        <v>211</v>
      </c>
      <c r="H717" s="22">
        <v>1.7585865384615385</v>
      </c>
      <c r="I717" s="23">
        <v>60081</v>
      </c>
    </row>
    <row r="718" spans="1:12" x14ac:dyDescent="0.3">
      <c r="A718" s="7">
        <v>717</v>
      </c>
      <c r="B718" s="7" t="s">
        <v>344</v>
      </c>
      <c r="C718" s="1" t="s">
        <v>195</v>
      </c>
      <c r="D718" s="1" t="s">
        <v>8</v>
      </c>
      <c r="E718" s="1" t="s">
        <v>367</v>
      </c>
      <c r="F718" s="1" t="s">
        <v>212</v>
      </c>
      <c r="G718" s="12" t="s">
        <v>213</v>
      </c>
      <c r="I718" s="20">
        <v>7210</v>
      </c>
    </row>
    <row r="719" spans="1:12" x14ac:dyDescent="0.3">
      <c r="A719" s="7">
        <v>718</v>
      </c>
      <c r="B719" s="7" t="s">
        <v>344</v>
      </c>
      <c r="C719" s="1" t="s">
        <v>195</v>
      </c>
      <c r="D719" s="1" t="s">
        <v>8</v>
      </c>
      <c r="E719" s="1" t="s">
        <v>367</v>
      </c>
      <c r="F719" s="1" t="s">
        <v>214</v>
      </c>
      <c r="G719" s="12" t="s">
        <v>215</v>
      </c>
      <c r="I719" s="20">
        <v>9721</v>
      </c>
    </row>
    <row r="720" spans="1:12" x14ac:dyDescent="0.3">
      <c r="A720" s="7">
        <v>719</v>
      </c>
      <c r="B720" s="7" t="s">
        <v>344</v>
      </c>
      <c r="C720" s="1" t="s">
        <v>195</v>
      </c>
      <c r="D720" s="1" t="s">
        <v>8</v>
      </c>
      <c r="E720" s="1" t="s">
        <v>367</v>
      </c>
      <c r="F720" s="1" t="s">
        <v>216</v>
      </c>
      <c r="G720" s="12" t="s">
        <v>217</v>
      </c>
      <c r="I720" s="20"/>
    </row>
    <row r="721" spans="1:9" x14ac:dyDescent="0.3">
      <c r="A721" s="7">
        <v>720</v>
      </c>
      <c r="B721" s="7" t="s">
        <v>344</v>
      </c>
      <c r="C721" s="1" t="s">
        <v>195</v>
      </c>
      <c r="D721" s="1" t="s">
        <v>15</v>
      </c>
      <c r="E721" s="1" t="s">
        <v>367</v>
      </c>
      <c r="F721" s="1" t="s">
        <v>218</v>
      </c>
      <c r="G721" s="12" t="s">
        <v>219</v>
      </c>
      <c r="I721" s="23">
        <v>77012</v>
      </c>
    </row>
    <row r="722" spans="1:9" x14ac:dyDescent="0.3">
      <c r="A722" s="7">
        <v>721</v>
      </c>
      <c r="B722" s="7" t="s">
        <v>344</v>
      </c>
      <c r="C722" s="1" t="s">
        <v>195</v>
      </c>
      <c r="D722" s="1" t="s">
        <v>8</v>
      </c>
      <c r="E722" s="1" t="s">
        <v>367</v>
      </c>
      <c r="F722" s="1" t="s">
        <v>220</v>
      </c>
      <c r="G722" s="12" t="s">
        <v>221</v>
      </c>
      <c r="I722" s="20"/>
    </row>
    <row r="723" spans="1:9" x14ac:dyDescent="0.3">
      <c r="A723" s="7">
        <v>722</v>
      </c>
      <c r="B723" s="7" t="s">
        <v>344</v>
      </c>
      <c r="C723" s="1" t="s">
        <v>195</v>
      </c>
      <c r="D723" s="1" t="s">
        <v>8</v>
      </c>
      <c r="E723" s="1" t="s">
        <v>367</v>
      </c>
      <c r="F723" s="1" t="s">
        <v>222</v>
      </c>
      <c r="G723" s="12" t="s">
        <v>223</v>
      </c>
      <c r="I723" s="20"/>
    </row>
    <row r="724" spans="1:9" x14ac:dyDescent="0.3">
      <c r="A724" s="7">
        <v>723</v>
      </c>
      <c r="B724" s="7" t="s">
        <v>344</v>
      </c>
      <c r="C724" s="1" t="s">
        <v>195</v>
      </c>
      <c r="D724" s="1" t="s">
        <v>8</v>
      </c>
      <c r="E724" s="1" t="s">
        <v>367</v>
      </c>
      <c r="F724" s="1" t="s">
        <v>224</v>
      </c>
      <c r="G724" s="12" t="s">
        <v>225</v>
      </c>
      <c r="I724" s="20">
        <v>1487</v>
      </c>
    </row>
    <row r="725" spans="1:9" x14ac:dyDescent="0.3">
      <c r="A725" s="7">
        <v>724</v>
      </c>
      <c r="B725" s="7" t="s">
        <v>344</v>
      </c>
      <c r="C725" s="1" t="s">
        <v>195</v>
      </c>
      <c r="D725" s="1" t="s">
        <v>8</v>
      </c>
      <c r="E725" s="1" t="s">
        <v>367</v>
      </c>
      <c r="F725" s="1" t="s">
        <v>226</v>
      </c>
      <c r="G725" s="12" t="s">
        <v>227</v>
      </c>
      <c r="I725" s="20"/>
    </row>
    <row r="726" spans="1:9" x14ac:dyDescent="0.3">
      <c r="A726" s="7">
        <v>725</v>
      </c>
      <c r="B726" s="7" t="s">
        <v>344</v>
      </c>
      <c r="C726" s="1" t="s">
        <v>195</v>
      </c>
      <c r="D726" s="1" t="s">
        <v>15</v>
      </c>
      <c r="E726" s="1" t="s">
        <v>367</v>
      </c>
      <c r="F726" s="1" t="s">
        <v>228</v>
      </c>
      <c r="G726" s="12" t="s">
        <v>229</v>
      </c>
      <c r="I726" s="23">
        <v>1487</v>
      </c>
    </row>
    <row r="727" spans="1:9" x14ac:dyDescent="0.3">
      <c r="A727" s="7">
        <v>726</v>
      </c>
      <c r="B727" s="7" t="s">
        <v>344</v>
      </c>
      <c r="C727" s="1" t="s">
        <v>195</v>
      </c>
      <c r="D727" s="1" t="s">
        <v>8</v>
      </c>
      <c r="E727" s="1" t="s">
        <v>367</v>
      </c>
      <c r="F727" s="1" t="s">
        <v>230</v>
      </c>
      <c r="G727" s="12" t="s">
        <v>231</v>
      </c>
      <c r="I727" s="20"/>
    </row>
    <row r="728" spans="1:9" x14ac:dyDescent="0.3">
      <c r="A728" s="7">
        <v>727</v>
      </c>
      <c r="B728" s="7" t="s">
        <v>344</v>
      </c>
      <c r="C728" s="1" t="s">
        <v>195</v>
      </c>
      <c r="D728" s="1" t="s">
        <v>8</v>
      </c>
      <c r="E728" s="1" t="s">
        <v>367</v>
      </c>
      <c r="F728" s="1" t="s">
        <v>232</v>
      </c>
      <c r="G728" s="12" t="s">
        <v>233</v>
      </c>
      <c r="I728" s="20"/>
    </row>
    <row r="729" spans="1:9" x14ac:dyDescent="0.3">
      <c r="A729" s="7">
        <v>728</v>
      </c>
      <c r="B729" s="7" t="s">
        <v>344</v>
      </c>
      <c r="C729" s="1" t="s">
        <v>195</v>
      </c>
      <c r="D729" s="1" t="s">
        <v>8</v>
      </c>
      <c r="E729" s="1" t="s">
        <v>367</v>
      </c>
      <c r="F729" s="1" t="s">
        <v>234</v>
      </c>
      <c r="G729" s="12" t="s">
        <v>235</v>
      </c>
      <c r="I729" s="20"/>
    </row>
    <row r="730" spans="1:9" x14ac:dyDescent="0.3">
      <c r="A730" s="7">
        <v>729</v>
      </c>
      <c r="B730" s="7" t="s">
        <v>344</v>
      </c>
      <c r="C730" s="1" t="s">
        <v>195</v>
      </c>
      <c r="D730" s="1" t="s">
        <v>8</v>
      </c>
      <c r="E730" s="1" t="s">
        <v>367</v>
      </c>
      <c r="F730" s="1" t="s">
        <v>236</v>
      </c>
      <c r="G730" s="12" t="s">
        <v>237</v>
      </c>
      <c r="I730" s="20"/>
    </row>
    <row r="731" spans="1:9" x14ac:dyDescent="0.3">
      <c r="A731" s="7">
        <v>730</v>
      </c>
      <c r="B731" s="7" t="s">
        <v>344</v>
      </c>
      <c r="C731" s="1" t="s">
        <v>195</v>
      </c>
      <c r="D731" s="1" t="s">
        <v>8</v>
      </c>
      <c r="E731" s="1" t="s">
        <v>367</v>
      </c>
      <c r="F731" s="1" t="s">
        <v>238</v>
      </c>
      <c r="G731" s="12" t="s">
        <v>239</v>
      </c>
      <c r="I731" s="20">
        <v>560</v>
      </c>
    </row>
    <row r="732" spans="1:9" x14ac:dyDescent="0.3">
      <c r="A732" s="7">
        <v>731</v>
      </c>
      <c r="B732" s="7" t="s">
        <v>344</v>
      </c>
      <c r="C732" s="1" t="s">
        <v>195</v>
      </c>
      <c r="D732" s="1" t="s">
        <v>8</v>
      </c>
      <c r="E732" s="1" t="s">
        <v>367</v>
      </c>
      <c r="F732" s="1" t="s">
        <v>240</v>
      </c>
      <c r="G732" s="12" t="s">
        <v>241</v>
      </c>
      <c r="I732" s="20">
        <v>6544</v>
      </c>
    </row>
    <row r="733" spans="1:9" x14ac:dyDescent="0.3">
      <c r="A733" s="7">
        <v>732</v>
      </c>
      <c r="B733" s="7" t="s">
        <v>344</v>
      </c>
      <c r="C733" s="1" t="s">
        <v>195</v>
      </c>
      <c r="D733" s="1" t="s">
        <v>8</v>
      </c>
      <c r="E733" s="1" t="s">
        <v>367</v>
      </c>
      <c r="F733" s="1" t="s">
        <v>242</v>
      </c>
      <c r="G733" s="12" t="s">
        <v>243</v>
      </c>
      <c r="I733" s="20"/>
    </row>
    <row r="734" spans="1:9" x14ac:dyDescent="0.3">
      <c r="A734" s="7">
        <v>733</v>
      </c>
      <c r="B734" s="7" t="s">
        <v>344</v>
      </c>
      <c r="C734" s="1" t="s">
        <v>195</v>
      </c>
      <c r="D734" s="1" t="s">
        <v>8</v>
      </c>
      <c r="E734" s="1" t="s">
        <v>367</v>
      </c>
      <c r="F734" s="1" t="s">
        <v>244</v>
      </c>
      <c r="G734" s="12" t="s">
        <v>245</v>
      </c>
      <c r="I734" s="20"/>
    </row>
    <row r="735" spans="1:9" x14ac:dyDescent="0.3">
      <c r="A735" s="7">
        <v>734</v>
      </c>
      <c r="B735" s="7" t="s">
        <v>344</v>
      </c>
      <c r="C735" s="1" t="s">
        <v>195</v>
      </c>
      <c r="D735" s="1" t="s">
        <v>8</v>
      </c>
      <c r="E735" s="1" t="s">
        <v>367</v>
      </c>
      <c r="F735" s="1" t="s">
        <v>246</v>
      </c>
      <c r="G735" s="12" t="s">
        <v>247</v>
      </c>
      <c r="I735" s="20"/>
    </row>
    <row r="736" spans="1:9" x14ac:dyDescent="0.3">
      <c r="A736" s="7">
        <v>735</v>
      </c>
      <c r="B736" s="7" t="s">
        <v>344</v>
      </c>
      <c r="C736" s="1" t="s">
        <v>195</v>
      </c>
      <c r="D736" s="1" t="s">
        <v>8</v>
      </c>
      <c r="E736" s="1" t="s">
        <v>367</v>
      </c>
      <c r="F736" s="1" t="s">
        <v>248</v>
      </c>
      <c r="G736" s="12" t="s">
        <v>249</v>
      </c>
      <c r="I736" s="20"/>
    </row>
    <row r="737" spans="1:9" x14ac:dyDescent="0.3">
      <c r="A737" s="7">
        <v>736</v>
      </c>
      <c r="B737" s="7" t="s">
        <v>344</v>
      </c>
      <c r="C737" s="1" t="s">
        <v>195</v>
      </c>
      <c r="D737" s="1" t="s">
        <v>8</v>
      </c>
      <c r="E737" s="1" t="s">
        <v>367</v>
      </c>
      <c r="F737" s="1" t="s">
        <v>250</v>
      </c>
      <c r="G737" s="12" t="s">
        <v>251</v>
      </c>
      <c r="I737" s="20"/>
    </row>
    <row r="738" spans="1:9" x14ac:dyDescent="0.3">
      <c r="A738" s="7">
        <v>737</v>
      </c>
      <c r="B738" s="7" t="s">
        <v>344</v>
      </c>
      <c r="C738" s="1" t="s">
        <v>195</v>
      </c>
      <c r="D738" s="1" t="s">
        <v>8</v>
      </c>
      <c r="E738" s="1" t="s">
        <v>367</v>
      </c>
      <c r="F738" s="1" t="s">
        <v>252</v>
      </c>
      <c r="G738" s="12" t="s">
        <v>253</v>
      </c>
      <c r="I738" s="20"/>
    </row>
    <row r="739" spans="1:9" x14ac:dyDescent="0.3">
      <c r="A739" s="7">
        <v>738</v>
      </c>
      <c r="B739" s="7" t="s">
        <v>344</v>
      </c>
      <c r="C739" s="1" t="s">
        <v>195</v>
      </c>
      <c r="D739" s="1" t="s">
        <v>8</v>
      </c>
      <c r="E739" s="1" t="s">
        <v>367</v>
      </c>
      <c r="F739" s="1" t="s">
        <v>254</v>
      </c>
      <c r="G739" s="12" t="s">
        <v>255</v>
      </c>
      <c r="I739" s="20"/>
    </row>
    <row r="740" spans="1:9" x14ac:dyDescent="0.3">
      <c r="A740" s="7">
        <v>739</v>
      </c>
      <c r="B740" s="7" t="s">
        <v>344</v>
      </c>
      <c r="C740" s="1" t="s">
        <v>195</v>
      </c>
      <c r="D740" s="1" t="s">
        <v>8</v>
      </c>
      <c r="E740" s="1" t="s">
        <v>367</v>
      </c>
      <c r="F740" s="1" t="s">
        <v>256</v>
      </c>
      <c r="G740" s="12" t="s">
        <v>257</v>
      </c>
      <c r="I740" s="20"/>
    </row>
    <row r="741" spans="1:9" x14ac:dyDescent="0.3">
      <c r="A741" s="7">
        <v>740</v>
      </c>
      <c r="B741" s="7" t="s">
        <v>344</v>
      </c>
      <c r="C741" s="1" t="s">
        <v>195</v>
      </c>
      <c r="D741" s="1" t="s">
        <v>8</v>
      </c>
      <c r="E741" s="1" t="s">
        <v>367</v>
      </c>
      <c r="F741" s="1" t="s">
        <v>258</v>
      </c>
      <c r="G741" s="12" t="s">
        <v>259</v>
      </c>
      <c r="I741" s="20"/>
    </row>
    <row r="742" spans="1:9" x14ac:dyDescent="0.3">
      <c r="A742" s="7">
        <v>741</v>
      </c>
      <c r="B742" s="7" t="s">
        <v>344</v>
      </c>
      <c r="C742" s="1" t="s">
        <v>195</v>
      </c>
      <c r="D742" s="1" t="s">
        <v>8</v>
      </c>
      <c r="E742" s="1" t="s">
        <v>367</v>
      </c>
      <c r="F742" s="1" t="s">
        <v>260</v>
      </c>
      <c r="G742" s="12" t="s">
        <v>261</v>
      </c>
      <c r="I742" s="20"/>
    </row>
    <row r="743" spans="1:9" x14ac:dyDescent="0.3">
      <c r="A743" s="7">
        <v>742</v>
      </c>
      <c r="B743" s="7" t="s">
        <v>344</v>
      </c>
      <c r="C743" s="1" t="s">
        <v>195</v>
      </c>
      <c r="D743" s="1" t="s">
        <v>8</v>
      </c>
      <c r="E743" s="1" t="s">
        <v>367</v>
      </c>
      <c r="F743" s="1" t="s">
        <v>262</v>
      </c>
      <c r="G743" s="12" t="s">
        <v>263</v>
      </c>
      <c r="I743" s="20"/>
    </row>
    <row r="744" spans="1:9" x14ac:dyDescent="0.3">
      <c r="A744" s="7">
        <v>743</v>
      </c>
      <c r="B744" s="7" t="s">
        <v>344</v>
      </c>
      <c r="C744" s="1" t="s">
        <v>195</v>
      </c>
      <c r="D744" s="1" t="s">
        <v>8</v>
      </c>
      <c r="E744" s="1" t="s">
        <v>367</v>
      </c>
      <c r="F744" s="1" t="s">
        <v>264</v>
      </c>
      <c r="G744" s="12" t="s">
        <v>265</v>
      </c>
      <c r="I744" s="20"/>
    </row>
    <row r="745" spans="1:9" x14ac:dyDescent="0.3">
      <c r="A745" s="7">
        <v>744</v>
      </c>
      <c r="B745" s="7" t="s">
        <v>344</v>
      </c>
      <c r="C745" s="1" t="s">
        <v>195</v>
      </c>
      <c r="D745" s="1" t="s">
        <v>15</v>
      </c>
      <c r="E745" s="1" t="s">
        <v>367</v>
      </c>
      <c r="F745" s="1" t="s">
        <v>266</v>
      </c>
      <c r="G745" s="12" t="s">
        <v>267</v>
      </c>
      <c r="I745" s="23">
        <v>7104</v>
      </c>
    </row>
    <row r="746" spans="1:9" x14ac:dyDescent="0.3">
      <c r="A746" s="7">
        <v>745</v>
      </c>
      <c r="B746" s="7" t="s">
        <v>344</v>
      </c>
      <c r="C746" s="1" t="s">
        <v>195</v>
      </c>
      <c r="D746" s="1" t="s">
        <v>8</v>
      </c>
      <c r="E746" s="1" t="s">
        <v>367</v>
      </c>
      <c r="F746" s="1" t="s">
        <v>268</v>
      </c>
      <c r="G746" s="12" t="s">
        <v>269</v>
      </c>
      <c r="I746" s="20"/>
    </row>
    <row r="747" spans="1:9" x14ac:dyDescent="0.3">
      <c r="A747" s="7">
        <v>746</v>
      </c>
      <c r="B747" s="7" t="s">
        <v>344</v>
      </c>
      <c r="C747" s="1" t="s">
        <v>195</v>
      </c>
      <c r="D747" s="1" t="s">
        <v>8</v>
      </c>
      <c r="E747" s="1" t="s">
        <v>367</v>
      </c>
      <c r="F747" s="1" t="s">
        <v>270</v>
      </c>
      <c r="G747" s="12" t="s">
        <v>271</v>
      </c>
      <c r="I747" s="20"/>
    </row>
    <row r="748" spans="1:9" x14ac:dyDescent="0.3">
      <c r="A748" s="7">
        <v>747</v>
      </c>
      <c r="B748" s="7" t="s">
        <v>344</v>
      </c>
      <c r="C748" s="1" t="s">
        <v>195</v>
      </c>
      <c r="D748" s="1" t="s">
        <v>8</v>
      </c>
      <c r="E748" s="1" t="s">
        <v>367</v>
      </c>
      <c r="F748" s="1" t="s">
        <v>272</v>
      </c>
      <c r="G748" s="12" t="s">
        <v>273</v>
      </c>
      <c r="I748" s="20"/>
    </row>
    <row r="749" spans="1:9" x14ac:dyDescent="0.3">
      <c r="A749" s="7">
        <v>748</v>
      </c>
      <c r="B749" s="7" t="s">
        <v>344</v>
      </c>
      <c r="C749" s="1" t="s">
        <v>195</v>
      </c>
      <c r="D749" s="1" t="s">
        <v>8</v>
      </c>
      <c r="E749" s="1" t="s">
        <v>367</v>
      </c>
      <c r="F749" s="1" t="s">
        <v>274</v>
      </c>
      <c r="G749" s="12" t="s">
        <v>275</v>
      </c>
      <c r="I749" s="20">
        <v>1321</v>
      </c>
    </row>
    <row r="750" spans="1:9" x14ac:dyDescent="0.3">
      <c r="A750" s="7">
        <v>749</v>
      </c>
      <c r="B750" s="7" t="s">
        <v>344</v>
      </c>
      <c r="C750" s="1" t="s">
        <v>195</v>
      </c>
      <c r="D750" s="1" t="s">
        <v>8</v>
      </c>
      <c r="E750" s="1" t="s">
        <v>367</v>
      </c>
      <c r="F750" s="1" t="s">
        <v>276</v>
      </c>
      <c r="G750" s="12" t="s">
        <v>277</v>
      </c>
      <c r="I750" s="20"/>
    </row>
    <row r="751" spans="1:9" x14ac:dyDescent="0.3">
      <c r="A751" s="7">
        <v>750</v>
      </c>
      <c r="B751" s="7" t="s">
        <v>344</v>
      </c>
      <c r="C751" s="1" t="s">
        <v>195</v>
      </c>
      <c r="D751" s="1" t="s">
        <v>8</v>
      </c>
      <c r="E751" s="1" t="s">
        <v>367</v>
      </c>
      <c r="F751" s="1" t="s">
        <v>278</v>
      </c>
      <c r="G751" s="12" t="s">
        <v>279</v>
      </c>
      <c r="I751" s="20"/>
    </row>
    <row r="752" spans="1:9" x14ac:dyDescent="0.3">
      <c r="A752" s="7">
        <v>751</v>
      </c>
      <c r="B752" s="7" t="s">
        <v>344</v>
      </c>
      <c r="C752" s="1" t="s">
        <v>195</v>
      </c>
      <c r="D752" s="1" t="s">
        <v>15</v>
      </c>
      <c r="E752" s="1" t="s">
        <v>367</v>
      </c>
      <c r="F752" s="1" t="s">
        <v>280</v>
      </c>
      <c r="G752" s="12" t="s">
        <v>281</v>
      </c>
      <c r="I752" s="23">
        <v>1321</v>
      </c>
    </row>
    <row r="753" spans="1:9" x14ac:dyDescent="0.3">
      <c r="A753" s="7">
        <v>752</v>
      </c>
      <c r="B753" s="7" t="s">
        <v>344</v>
      </c>
      <c r="C753" s="1" t="s">
        <v>195</v>
      </c>
      <c r="D753" s="1" t="s">
        <v>8</v>
      </c>
      <c r="E753" s="1" t="s">
        <v>367</v>
      </c>
      <c r="F753" s="1" t="s">
        <v>282</v>
      </c>
      <c r="G753" s="12" t="s">
        <v>283</v>
      </c>
      <c r="I753" s="24">
        <v>8172.9210016235374</v>
      </c>
    </row>
    <row r="754" spans="1:9" x14ac:dyDescent="0.3">
      <c r="A754" s="7">
        <v>753</v>
      </c>
      <c r="B754" s="7" t="s">
        <v>344</v>
      </c>
      <c r="C754" s="1" t="s">
        <v>195</v>
      </c>
      <c r="D754" s="1" t="s">
        <v>15</v>
      </c>
      <c r="E754" s="1" t="s">
        <v>367</v>
      </c>
      <c r="F754" s="1" t="s">
        <v>284</v>
      </c>
      <c r="G754" s="12" t="s">
        <v>285</v>
      </c>
      <c r="I754" s="23">
        <v>95096.92100162353</v>
      </c>
    </row>
    <row r="755" spans="1:9" x14ac:dyDescent="0.3">
      <c r="A755" s="7">
        <v>754</v>
      </c>
      <c r="B755" s="7" t="s">
        <v>344</v>
      </c>
      <c r="C755" s="1" t="s">
        <v>195</v>
      </c>
      <c r="D755" s="1" t="s">
        <v>8</v>
      </c>
      <c r="E755" s="1" t="s">
        <v>367</v>
      </c>
      <c r="F755" s="1" t="s">
        <v>286</v>
      </c>
      <c r="G755" s="12" t="s">
        <v>287</v>
      </c>
      <c r="I755" s="20"/>
    </row>
    <row r="756" spans="1:9" x14ac:dyDescent="0.3">
      <c r="A756" s="7">
        <v>755</v>
      </c>
      <c r="B756" s="7" t="s">
        <v>344</v>
      </c>
      <c r="C756" s="1" t="s">
        <v>195</v>
      </c>
      <c r="D756" s="1" t="s">
        <v>8</v>
      </c>
      <c r="E756" s="1" t="s">
        <v>367</v>
      </c>
      <c r="F756" s="1" t="s">
        <v>288</v>
      </c>
      <c r="G756" s="12" t="s">
        <v>289</v>
      </c>
      <c r="I756" s="20"/>
    </row>
    <row r="757" spans="1:9" x14ac:dyDescent="0.3">
      <c r="A757" s="7">
        <v>756</v>
      </c>
      <c r="B757" s="7" t="s">
        <v>344</v>
      </c>
      <c r="C757" s="1" t="s">
        <v>195</v>
      </c>
      <c r="D757" s="1" t="s">
        <v>15</v>
      </c>
      <c r="E757" s="1" t="s">
        <v>367</v>
      </c>
      <c r="F757" s="1" t="s">
        <v>290</v>
      </c>
      <c r="G757" s="12" t="s">
        <v>291</v>
      </c>
      <c r="I757" s="23">
        <v>95096.92100162353</v>
      </c>
    </row>
    <row r="758" spans="1:9" x14ac:dyDescent="0.3">
      <c r="A758" s="7">
        <v>757</v>
      </c>
      <c r="B758" s="7" t="s">
        <v>344</v>
      </c>
      <c r="C758" s="1" t="s">
        <v>195</v>
      </c>
      <c r="D758" s="1" t="s">
        <v>15</v>
      </c>
      <c r="E758" s="1" t="s">
        <v>367</v>
      </c>
      <c r="F758" s="1" t="s">
        <v>292</v>
      </c>
      <c r="G758" s="12" t="s">
        <v>293</v>
      </c>
      <c r="I758" s="23">
        <v>105724</v>
      </c>
    </row>
    <row r="759" spans="1:9" x14ac:dyDescent="0.3">
      <c r="A759" s="7">
        <v>758</v>
      </c>
      <c r="B759" s="7" t="s">
        <v>344</v>
      </c>
      <c r="C759" s="1" t="s">
        <v>195</v>
      </c>
      <c r="D759" s="1" t="s">
        <v>8</v>
      </c>
      <c r="E759" s="1" t="s">
        <v>367</v>
      </c>
      <c r="F759" s="1" t="s">
        <v>294</v>
      </c>
      <c r="G759" s="12" t="s">
        <v>295</v>
      </c>
      <c r="I759" s="23">
        <v>10627.07899837647</v>
      </c>
    </row>
    <row r="760" spans="1:9" x14ac:dyDescent="0.3">
      <c r="A760" s="7">
        <v>759</v>
      </c>
      <c r="B760" s="7" t="s">
        <v>344</v>
      </c>
      <c r="C760" s="1" t="s">
        <v>296</v>
      </c>
      <c r="D760" s="1" t="s">
        <v>8</v>
      </c>
      <c r="E760" s="1" t="s">
        <v>367</v>
      </c>
      <c r="F760" s="1" t="s">
        <v>297</v>
      </c>
      <c r="G760" s="12" t="s">
        <v>298</v>
      </c>
      <c r="I760" s="25"/>
    </row>
    <row r="761" spans="1:9" x14ac:dyDescent="0.3">
      <c r="A761" s="7">
        <v>760</v>
      </c>
      <c r="B761" s="7" t="s">
        <v>344</v>
      </c>
      <c r="C761" s="1" t="s">
        <v>296</v>
      </c>
      <c r="D761" s="1" t="s">
        <v>8</v>
      </c>
      <c r="E761" s="1" t="s">
        <v>367</v>
      </c>
      <c r="F761" s="1" t="s">
        <v>299</v>
      </c>
      <c r="G761" s="12" t="s">
        <v>300</v>
      </c>
      <c r="I761" s="25"/>
    </row>
    <row r="762" spans="1:9" x14ac:dyDescent="0.3">
      <c r="A762" s="7">
        <v>761</v>
      </c>
      <c r="B762" s="7" t="s">
        <v>344</v>
      </c>
      <c r="C762" s="1" t="s">
        <v>296</v>
      </c>
      <c r="D762" s="1" t="s">
        <v>8</v>
      </c>
      <c r="E762" s="1" t="s">
        <v>367</v>
      </c>
      <c r="F762" s="1" t="s">
        <v>301</v>
      </c>
      <c r="G762" s="12" t="s">
        <v>302</v>
      </c>
      <c r="I762" s="25"/>
    </row>
    <row r="763" spans="1:9" x14ac:dyDescent="0.3">
      <c r="A763" s="7">
        <v>762</v>
      </c>
      <c r="B763" s="7" t="s">
        <v>344</v>
      </c>
      <c r="C763" s="1" t="s">
        <v>296</v>
      </c>
      <c r="D763" s="1" t="s">
        <v>8</v>
      </c>
      <c r="E763" s="1" t="s">
        <v>367</v>
      </c>
      <c r="F763" s="1" t="s">
        <v>303</v>
      </c>
      <c r="G763" s="12" t="s">
        <v>304</v>
      </c>
      <c r="I763" s="25"/>
    </row>
    <row r="764" spans="1:9" x14ac:dyDescent="0.3">
      <c r="A764" s="7">
        <v>763</v>
      </c>
      <c r="B764" s="7" t="s">
        <v>344</v>
      </c>
      <c r="C764" s="1" t="s">
        <v>296</v>
      </c>
      <c r="D764" s="1" t="s">
        <v>8</v>
      </c>
      <c r="E764" s="1" t="s">
        <v>367</v>
      </c>
      <c r="F764" s="1" t="s">
        <v>305</v>
      </c>
      <c r="G764" s="12" t="s">
        <v>306</v>
      </c>
      <c r="I764" s="25"/>
    </row>
    <row r="765" spans="1:9" x14ac:dyDescent="0.3">
      <c r="A765" s="7">
        <v>764</v>
      </c>
      <c r="B765" s="7" t="s">
        <v>344</v>
      </c>
      <c r="C765" s="1" t="s">
        <v>296</v>
      </c>
      <c r="D765" s="1" t="s">
        <v>8</v>
      </c>
      <c r="E765" s="1" t="s">
        <v>367</v>
      </c>
      <c r="F765" s="1" t="s">
        <v>307</v>
      </c>
      <c r="G765" s="12" t="s">
        <v>308</v>
      </c>
      <c r="I765" s="25"/>
    </row>
    <row r="766" spans="1:9" x14ac:dyDescent="0.3">
      <c r="A766" s="7">
        <v>765</v>
      </c>
      <c r="B766" s="7" t="s">
        <v>344</v>
      </c>
      <c r="C766" s="1" t="s">
        <v>296</v>
      </c>
      <c r="D766" s="1" t="s">
        <v>8</v>
      </c>
      <c r="E766" s="1" t="s">
        <v>367</v>
      </c>
      <c r="F766" s="1" t="s">
        <v>309</v>
      </c>
      <c r="G766" s="12" t="s">
        <v>310</v>
      </c>
      <c r="I766" s="25"/>
    </row>
    <row r="767" spans="1:9" x14ac:dyDescent="0.3">
      <c r="A767" s="7">
        <v>766</v>
      </c>
      <c r="B767" s="7" t="s">
        <v>344</v>
      </c>
      <c r="C767" s="1" t="s">
        <v>296</v>
      </c>
      <c r="D767" s="1" t="s">
        <v>15</v>
      </c>
      <c r="E767" s="1" t="s">
        <v>367</v>
      </c>
      <c r="F767" s="1" t="s">
        <v>311</v>
      </c>
      <c r="G767" s="12" t="s">
        <v>312</v>
      </c>
      <c r="I767" s="26">
        <v>0</v>
      </c>
    </row>
    <row r="768" spans="1:9" x14ac:dyDescent="0.3">
      <c r="A768" s="7">
        <v>767</v>
      </c>
      <c r="B768" s="7" t="s">
        <v>344</v>
      </c>
      <c r="C768" s="1" t="s">
        <v>296</v>
      </c>
      <c r="D768" s="1" t="s">
        <v>15</v>
      </c>
      <c r="E768" s="1" t="s">
        <v>367</v>
      </c>
      <c r="F768" s="1" t="s">
        <v>313</v>
      </c>
      <c r="G768" s="12" t="s">
        <v>314</v>
      </c>
      <c r="I768" s="26">
        <v>0</v>
      </c>
    </row>
    <row r="769" spans="1:9" x14ac:dyDescent="0.3">
      <c r="A769" s="7">
        <v>768</v>
      </c>
      <c r="B769" s="7" t="s">
        <v>344</v>
      </c>
      <c r="C769" s="1" t="s">
        <v>296</v>
      </c>
      <c r="D769" s="1" t="s">
        <v>8</v>
      </c>
      <c r="E769" s="1" t="s">
        <v>367</v>
      </c>
      <c r="F769" s="1" t="s">
        <v>315</v>
      </c>
      <c r="G769" s="12" t="s">
        <v>316</v>
      </c>
      <c r="I769" s="26">
        <v>131</v>
      </c>
    </row>
    <row r="770" spans="1:9" x14ac:dyDescent="0.3">
      <c r="A770" s="7">
        <v>769</v>
      </c>
      <c r="B770" s="7" t="s">
        <v>344</v>
      </c>
      <c r="C770" s="1" t="s">
        <v>296</v>
      </c>
      <c r="D770" s="1" t="s">
        <v>8</v>
      </c>
      <c r="E770" s="1" t="s">
        <v>367</v>
      </c>
      <c r="F770" s="1" t="s">
        <v>317</v>
      </c>
      <c r="G770" s="12" t="s">
        <v>318</v>
      </c>
      <c r="I770" s="27"/>
    </row>
    <row r="771" spans="1:9" x14ac:dyDescent="0.3">
      <c r="A771" s="7">
        <v>770</v>
      </c>
      <c r="B771" s="7" t="s">
        <v>344</v>
      </c>
      <c r="C771" s="1" t="s">
        <v>296</v>
      </c>
      <c r="D771" s="1" t="s">
        <v>8</v>
      </c>
      <c r="E771" s="1" t="s">
        <v>367</v>
      </c>
      <c r="F771" s="1" t="s">
        <v>319</v>
      </c>
      <c r="G771" s="12" t="s">
        <v>320</v>
      </c>
      <c r="I771" s="26">
        <v>-131</v>
      </c>
    </row>
    <row r="772" spans="1:9" x14ac:dyDescent="0.3">
      <c r="A772" s="7">
        <v>771</v>
      </c>
      <c r="B772" s="7" t="s">
        <v>345</v>
      </c>
      <c r="C772" s="1" t="s">
        <v>7</v>
      </c>
      <c r="D772" s="1" t="s">
        <v>8</v>
      </c>
      <c r="E772" s="1" t="s">
        <v>367</v>
      </c>
      <c r="F772" s="1" t="s">
        <v>9</v>
      </c>
      <c r="G772" s="12" t="s">
        <v>10</v>
      </c>
      <c r="I772" s="16"/>
    </row>
    <row r="773" spans="1:9" x14ac:dyDescent="0.3">
      <c r="A773" s="7">
        <v>772</v>
      </c>
      <c r="B773" s="7" t="s">
        <v>345</v>
      </c>
      <c r="C773" s="1" t="s">
        <v>7</v>
      </c>
      <c r="D773" s="1" t="s">
        <v>8</v>
      </c>
      <c r="E773" s="1" t="s">
        <v>367</v>
      </c>
      <c r="F773" s="1" t="s">
        <v>11</v>
      </c>
      <c r="G773" s="12" t="s">
        <v>12</v>
      </c>
      <c r="I773" s="16"/>
    </row>
    <row r="774" spans="1:9" x14ac:dyDescent="0.3">
      <c r="A774" s="7">
        <v>773</v>
      </c>
      <c r="B774" s="7" t="s">
        <v>345</v>
      </c>
      <c r="C774" s="1" t="s">
        <v>7</v>
      </c>
      <c r="D774" s="1" t="s">
        <v>8</v>
      </c>
      <c r="E774" s="1" t="s">
        <v>367</v>
      </c>
      <c r="F774" s="1" t="s">
        <v>13</v>
      </c>
      <c r="G774" s="12" t="s">
        <v>14</v>
      </c>
      <c r="I774" s="16"/>
    </row>
    <row r="775" spans="1:9" x14ac:dyDescent="0.3">
      <c r="A775" s="7">
        <v>774</v>
      </c>
      <c r="B775" s="7" t="s">
        <v>345</v>
      </c>
      <c r="C775" s="1" t="s">
        <v>7</v>
      </c>
      <c r="D775" s="1" t="s">
        <v>15</v>
      </c>
      <c r="E775" s="1" t="s">
        <v>367</v>
      </c>
      <c r="F775" s="1" t="s">
        <v>16</v>
      </c>
      <c r="G775" s="12" t="s">
        <v>17</v>
      </c>
      <c r="I775" s="17">
        <v>0</v>
      </c>
    </row>
    <row r="776" spans="1:9" x14ac:dyDescent="0.3">
      <c r="A776" s="7">
        <v>775</v>
      </c>
      <c r="B776" s="7" t="s">
        <v>345</v>
      </c>
      <c r="C776" s="1" t="s">
        <v>7</v>
      </c>
      <c r="D776" s="1" t="s">
        <v>8</v>
      </c>
      <c r="E776" s="1" t="s">
        <v>367</v>
      </c>
      <c r="F776" s="1" t="s">
        <v>18</v>
      </c>
      <c r="G776" s="12" t="s">
        <v>19</v>
      </c>
      <c r="I776" s="16"/>
    </row>
    <row r="777" spans="1:9" x14ac:dyDescent="0.3">
      <c r="A777" s="7">
        <v>776</v>
      </c>
      <c r="B777" s="7" t="s">
        <v>345</v>
      </c>
      <c r="C777" s="1" t="s">
        <v>7</v>
      </c>
      <c r="D777" s="1" t="s">
        <v>8</v>
      </c>
      <c r="E777" s="1" t="s">
        <v>367</v>
      </c>
      <c r="F777" s="1" t="s">
        <v>20</v>
      </c>
      <c r="G777" s="12" t="s">
        <v>21</v>
      </c>
      <c r="I777" s="16"/>
    </row>
    <row r="778" spans="1:9" x14ac:dyDescent="0.3">
      <c r="A778" s="7">
        <v>777</v>
      </c>
      <c r="B778" s="7" t="s">
        <v>345</v>
      </c>
      <c r="C778" s="1" t="s">
        <v>7</v>
      </c>
      <c r="D778" s="1" t="s">
        <v>15</v>
      </c>
      <c r="E778" s="1" t="s">
        <v>367</v>
      </c>
      <c r="F778" s="1" t="s">
        <v>22</v>
      </c>
      <c r="G778" s="12" t="s">
        <v>23</v>
      </c>
      <c r="I778" s="17">
        <v>0</v>
      </c>
    </row>
    <row r="779" spans="1:9" x14ac:dyDescent="0.3">
      <c r="A779" s="7">
        <v>778</v>
      </c>
      <c r="B779" s="7" t="s">
        <v>345</v>
      </c>
      <c r="C779" s="1" t="s">
        <v>7</v>
      </c>
      <c r="D779" s="1" t="s">
        <v>8</v>
      </c>
      <c r="E779" s="1" t="s">
        <v>367</v>
      </c>
      <c r="F779" s="1" t="s">
        <v>24</v>
      </c>
      <c r="G779" s="12" t="s">
        <v>25</v>
      </c>
      <c r="I779" s="16"/>
    </row>
    <row r="780" spans="1:9" x14ac:dyDescent="0.3">
      <c r="A780" s="7">
        <v>779</v>
      </c>
      <c r="B780" s="7" t="s">
        <v>345</v>
      </c>
      <c r="C780" s="1" t="s">
        <v>7</v>
      </c>
      <c r="D780" s="1" t="s">
        <v>8</v>
      </c>
      <c r="E780" s="1" t="s">
        <v>367</v>
      </c>
      <c r="F780" s="1" t="s">
        <v>26</v>
      </c>
      <c r="G780" s="12" t="s">
        <v>27</v>
      </c>
      <c r="I780" s="16"/>
    </row>
    <row r="781" spans="1:9" x14ac:dyDescent="0.3">
      <c r="A781" s="7">
        <v>780</v>
      </c>
      <c r="B781" s="7" t="s">
        <v>345</v>
      </c>
      <c r="C781" s="1" t="s">
        <v>7</v>
      </c>
      <c r="D781" s="1" t="s">
        <v>8</v>
      </c>
      <c r="E781" s="1" t="s">
        <v>367</v>
      </c>
      <c r="F781" s="1" t="s">
        <v>28</v>
      </c>
      <c r="G781" s="12" t="s">
        <v>29</v>
      </c>
      <c r="I781" s="16"/>
    </row>
    <row r="782" spans="1:9" x14ac:dyDescent="0.3">
      <c r="A782" s="7">
        <v>781</v>
      </c>
      <c r="B782" s="7" t="s">
        <v>345</v>
      </c>
      <c r="C782" s="1" t="s">
        <v>7</v>
      </c>
      <c r="D782" s="1" t="s">
        <v>8</v>
      </c>
      <c r="E782" s="1" t="s">
        <v>367</v>
      </c>
      <c r="F782" s="1" t="s">
        <v>30</v>
      </c>
      <c r="G782" s="12" t="s">
        <v>31</v>
      </c>
      <c r="I782" s="16">
        <v>98950</v>
      </c>
    </row>
    <row r="783" spans="1:9" x14ac:dyDescent="0.3">
      <c r="A783" s="7">
        <v>782</v>
      </c>
      <c r="B783" s="7" t="s">
        <v>345</v>
      </c>
      <c r="C783" s="1" t="s">
        <v>7</v>
      </c>
      <c r="D783" s="1" t="s">
        <v>8</v>
      </c>
      <c r="E783" s="1" t="s">
        <v>367</v>
      </c>
      <c r="F783" s="1" t="s">
        <v>32</v>
      </c>
      <c r="G783" s="12" t="s">
        <v>33</v>
      </c>
      <c r="I783" s="16"/>
    </row>
    <row r="784" spans="1:9" x14ac:dyDescent="0.3">
      <c r="A784" s="7">
        <v>783</v>
      </c>
      <c r="B784" s="7" t="s">
        <v>345</v>
      </c>
      <c r="C784" s="1" t="s">
        <v>7</v>
      </c>
      <c r="D784" s="1" t="s">
        <v>8</v>
      </c>
      <c r="E784" s="1" t="s">
        <v>367</v>
      </c>
      <c r="F784" s="1" t="s">
        <v>34</v>
      </c>
      <c r="G784" s="12" t="s">
        <v>35</v>
      </c>
      <c r="I784" s="16"/>
    </row>
    <row r="785" spans="1:9" x14ac:dyDescent="0.3">
      <c r="A785" s="7">
        <v>784</v>
      </c>
      <c r="B785" s="7" t="s">
        <v>345</v>
      </c>
      <c r="C785" s="1" t="s">
        <v>7</v>
      </c>
      <c r="D785" s="1" t="s">
        <v>8</v>
      </c>
      <c r="E785" s="1" t="s">
        <v>367</v>
      </c>
      <c r="F785" s="1" t="s">
        <v>36</v>
      </c>
      <c r="G785" s="12" t="s">
        <v>37</v>
      </c>
      <c r="I785" s="16"/>
    </row>
    <row r="786" spans="1:9" x14ac:dyDescent="0.3">
      <c r="A786" s="7">
        <v>785</v>
      </c>
      <c r="B786" s="7" t="s">
        <v>345</v>
      </c>
      <c r="C786" s="1" t="s">
        <v>7</v>
      </c>
      <c r="D786" s="1" t="s">
        <v>8</v>
      </c>
      <c r="E786" s="1" t="s">
        <v>367</v>
      </c>
      <c r="F786" s="1" t="s">
        <v>38</v>
      </c>
      <c r="G786" s="12" t="s">
        <v>39</v>
      </c>
      <c r="I786" s="16"/>
    </row>
    <row r="787" spans="1:9" x14ac:dyDescent="0.3">
      <c r="A787" s="7">
        <v>786</v>
      </c>
      <c r="B787" s="7" t="s">
        <v>345</v>
      </c>
      <c r="C787" s="1" t="s">
        <v>7</v>
      </c>
      <c r="D787" s="1" t="s">
        <v>8</v>
      </c>
      <c r="E787" s="1" t="s">
        <v>367</v>
      </c>
      <c r="F787" s="1" t="s">
        <v>40</v>
      </c>
      <c r="G787" s="12" t="s">
        <v>41</v>
      </c>
      <c r="I787" s="16"/>
    </row>
    <row r="788" spans="1:9" x14ac:dyDescent="0.3">
      <c r="A788" s="7">
        <v>787</v>
      </c>
      <c r="B788" s="7" t="s">
        <v>345</v>
      </c>
      <c r="C788" s="1" t="s">
        <v>7</v>
      </c>
      <c r="D788" s="1" t="s">
        <v>8</v>
      </c>
      <c r="E788" s="1" t="s">
        <v>367</v>
      </c>
      <c r="F788" s="1" t="s">
        <v>42</v>
      </c>
      <c r="G788" s="12" t="s">
        <v>43</v>
      </c>
      <c r="I788" s="16"/>
    </row>
    <row r="789" spans="1:9" x14ac:dyDescent="0.3">
      <c r="A789" s="7">
        <v>788</v>
      </c>
      <c r="B789" s="7" t="s">
        <v>345</v>
      </c>
      <c r="C789" s="1" t="s">
        <v>7</v>
      </c>
      <c r="D789" s="1" t="s">
        <v>8</v>
      </c>
      <c r="E789" s="1" t="s">
        <v>367</v>
      </c>
      <c r="F789" s="1" t="s">
        <v>44</v>
      </c>
      <c r="G789" s="12" t="s">
        <v>45</v>
      </c>
      <c r="I789" s="16"/>
    </row>
    <row r="790" spans="1:9" x14ac:dyDescent="0.3">
      <c r="A790" s="7">
        <v>789</v>
      </c>
      <c r="B790" s="7" t="s">
        <v>345</v>
      </c>
      <c r="C790" s="1" t="s">
        <v>7</v>
      </c>
      <c r="D790" s="1" t="s">
        <v>8</v>
      </c>
      <c r="E790" s="1" t="s">
        <v>367</v>
      </c>
      <c r="F790" s="1" t="s">
        <v>46</v>
      </c>
      <c r="G790" s="12" t="s">
        <v>47</v>
      </c>
      <c r="I790" s="16"/>
    </row>
    <row r="791" spans="1:9" x14ac:dyDescent="0.3">
      <c r="A791" s="7">
        <v>790</v>
      </c>
      <c r="B791" s="7" t="s">
        <v>345</v>
      </c>
      <c r="C791" s="1" t="s">
        <v>7</v>
      </c>
      <c r="D791" s="1" t="s">
        <v>8</v>
      </c>
      <c r="E791" s="1" t="s">
        <v>367</v>
      </c>
      <c r="F791" s="1" t="s">
        <v>48</v>
      </c>
      <c r="G791" s="12" t="s">
        <v>49</v>
      </c>
      <c r="I791" s="16"/>
    </row>
    <row r="792" spans="1:9" x14ac:dyDescent="0.3">
      <c r="A792" s="7">
        <v>791</v>
      </c>
      <c r="B792" s="7" t="s">
        <v>345</v>
      </c>
      <c r="C792" s="1" t="s">
        <v>7</v>
      </c>
      <c r="D792" s="1" t="s">
        <v>8</v>
      </c>
      <c r="E792" s="1" t="s">
        <v>367</v>
      </c>
      <c r="F792" s="1" t="s">
        <v>50</v>
      </c>
      <c r="G792" s="12" t="s">
        <v>51</v>
      </c>
      <c r="I792" s="16"/>
    </row>
    <row r="793" spans="1:9" x14ac:dyDescent="0.3">
      <c r="A793" s="7">
        <v>792</v>
      </c>
      <c r="B793" s="7" t="s">
        <v>345</v>
      </c>
      <c r="C793" s="1" t="s">
        <v>7</v>
      </c>
      <c r="D793" s="1" t="s">
        <v>8</v>
      </c>
      <c r="E793" s="1" t="s">
        <v>367</v>
      </c>
      <c r="F793" s="1" t="s">
        <v>52</v>
      </c>
      <c r="G793" s="12" t="s">
        <v>53</v>
      </c>
      <c r="I793" s="16"/>
    </row>
    <row r="794" spans="1:9" x14ac:dyDescent="0.3">
      <c r="A794" s="7">
        <v>793</v>
      </c>
      <c r="B794" s="7" t="s">
        <v>345</v>
      </c>
      <c r="C794" s="1" t="s">
        <v>7</v>
      </c>
      <c r="D794" s="1" t="s">
        <v>8</v>
      </c>
      <c r="E794" s="1" t="s">
        <v>367</v>
      </c>
      <c r="F794" s="1" t="s">
        <v>54</v>
      </c>
      <c r="G794" s="12" t="s">
        <v>55</v>
      </c>
      <c r="I794" s="16"/>
    </row>
    <row r="795" spans="1:9" x14ac:dyDescent="0.3">
      <c r="A795" s="7">
        <v>794</v>
      </c>
      <c r="B795" s="7" t="s">
        <v>345</v>
      </c>
      <c r="C795" s="1" t="s">
        <v>7</v>
      </c>
      <c r="D795" s="1" t="s">
        <v>8</v>
      </c>
      <c r="E795" s="1" t="s">
        <v>367</v>
      </c>
      <c r="F795" s="1" t="s">
        <v>56</v>
      </c>
      <c r="G795" s="12" t="s">
        <v>57</v>
      </c>
      <c r="I795" s="16"/>
    </row>
    <row r="796" spans="1:9" x14ac:dyDescent="0.3">
      <c r="A796" s="7">
        <v>795</v>
      </c>
      <c r="B796" s="7" t="s">
        <v>345</v>
      </c>
      <c r="C796" s="1" t="s">
        <v>7</v>
      </c>
      <c r="D796" s="1" t="s">
        <v>8</v>
      </c>
      <c r="E796" s="1" t="s">
        <v>367</v>
      </c>
      <c r="F796" s="1" t="s">
        <v>58</v>
      </c>
      <c r="G796" s="12" t="s">
        <v>59</v>
      </c>
      <c r="I796" s="16"/>
    </row>
    <row r="797" spans="1:9" x14ac:dyDescent="0.3">
      <c r="A797" s="7">
        <v>796</v>
      </c>
      <c r="B797" s="7" t="s">
        <v>345</v>
      </c>
      <c r="C797" s="1" t="s">
        <v>7</v>
      </c>
      <c r="D797" s="1" t="s">
        <v>8</v>
      </c>
      <c r="E797" s="1" t="s">
        <v>367</v>
      </c>
      <c r="F797" s="1" t="s">
        <v>60</v>
      </c>
      <c r="G797" s="12" t="s">
        <v>61</v>
      </c>
      <c r="I797" s="16"/>
    </row>
    <row r="798" spans="1:9" x14ac:dyDescent="0.3">
      <c r="A798" s="7">
        <v>797</v>
      </c>
      <c r="B798" s="7" t="s">
        <v>345</v>
      </c>
      <c r="C798" s="1" t="s">
        <v>7</v>
      </c>
      <c r="D798" s="1" t="s">
        <v>8</v>
      </c>
      <c r="E798" s="1" t="s">
        <v>367</v>
      </c>
      <c r="F798" s="1" t="s">
        <v>62</v>
      </c>
      <c r="G798" s="12" t="s">
        <v>63</v>
      </c>
      <c r="I798" s="16"/>
    </row>
    <row r="799" spans="1:9" x14ac:dyDescent="0.3">
      <c r="A799" s="7">
        <v>798</v>
      </c>
      <c r="B799" s="7" t="s">
        <v>345</v>
      </c>
      <c r="C799" s="1" t="s">
        <v>7</v>
      </c>
      <c r="D799" s="1" t="s">
        <v>8</v>
      </c>
      <c r="E799" s="1" t="s">
        <v>367</v>
      </c>
      <c r="F799" s="1" t="s">
        <v>64</v>
      </c>
      <c r="G799" s="12" t="s">
        <v>65</v>
      </c>
      <c r="I799" s="16"/>
    </row>
    <row r="800" spans="1:9" x14ac:dyDescent="0.3">
      <c r="A800" s="7">
        <v>799</v>
      </c>
      <c r="B800" s="7" t="s">
        <v>345</v>
      </c>
      <c r="C800" s="1" t="s">
        <v>7</v>
      </c>
      <c r="D800" s="1" t="s">
        <v>8</v>
      </c>
      <c r="E800" s="1" t="s">
        <v>367</v>
      </c>
      <c r="F800" s="1" t="s">
        <v>66</v>
      </c>
      <c r="G800" s="12" t="s">
        <v>67</v>
      </c>
      <c r="I800" s="16">
        <v>1298</v>
      </c>
    </row>
    <row r="801" spans="1:9" x14ac:dyDescent="0.3">
      <c r="A801" s="7">
        <v>800</v>
      </c>
      <c r="B801" s="7" t="s">
        <v>345</v>
      </c>
      <c r="C801" s="1" t="s">
        <v>7</v>
      </c>
      <c r="D801" s="1" t="s">
        <v>8</v>
      </c>
      <c r="E801" s="1" t="s">
        <v>367</v>
      </c>
      <c r="F801" s="1" t="s">
        <v>68</v>
      </c>
      <c r="G801" s="12" t="s">
        <v>69</v>
      </c>
      <c r="I801" s="16"/>
    </row>
    <row r="802" spans="1:9" x14ac:dyDescent="0.3">
      <c r="A802" s="7">
        <v>801</v>
      </c>
      <c r="B802" s="7" t="s">
        <v>345</v>
      </c>
      <c r="C802" s="1" t="s">
        <v>7</v>
      </c>
      <c r="D802" s="1" t="s">
        <v>8</v>
      </c>
      <c r="E802" s="1" t="s">
        <v>367</v>
      </c>
      <c r="F802" s="1" t="s">
        <v>70</v>
      </c>
      <c r="G802" s="12" t="s">
        <v>71</v>
      </c>
      <c r="I802" s="16"/>
    </row>
    <row r="803" spans="1:9" x14ac:dyDescent="0.3">
      <c r="A803" s="7">
        <v>802</v>
      </c>
      <c r="B803" s="7" t="s">
        <v>345</v>
      </c>
      <c r="C803" s="1" t="s">
        <v>7</v>
      </c>
      <c r="D803" s="1" t="s">
        <v>8</v>
      </c>
      <c r="E803" s="1" t="s">
        <v>367</v>
      </c>
      <c r="F803" s="1" t="s">
        <v>72</v>
      </c>
      <c r="G803" s="12" t="s">
        <v>73</v>
      </c>
      <c r="I803" s="16"/>
    </row>
    <row r="804" spans="1:9" x14ac:dyDescent="0.3">
      <c r="A804" s="7">
        <v>803</v>
      </c>
      <c r="B804" s="7" t="s">
        <v>345</v>
      </c>
      <c r="C804" s="1" t="s">
        <v>7</v>
      </c>
      <c r="D804" s="1" t="s">
        <v>8</v>
      </c>
      <c r="E804" s="1" t="s">
        <v>367</v>
      </c>
      <c r="F804" s="1" t="s">
        <v>74</v>
      </c>
      <c r="G804" s="12" t="s">
        <v>75</v>
      </c>
      <c r="I804" s="16"/>
    </row>
    <row r="805" spans="1:9" x14ac:dyDescent="0.3">
      <c r="A805" s="7">
        <v>804</v>
      </c>
      <c r="B805" s="7" t="s">
        <v>345</v>
      </c>
      <c r="C805" s="1" t="s">
        <v>7</v>
      </c>
      <c r="D805" s="1" t="s">
        <v>8</v>
      </c>
      <c r="E805" s="1" t="s">
        <v>367</v>
      </c>
      <c r="F805" s="1" t="s">
        <v>76</v>
      </c>
      <c r="G805" s="12" t="s">
        <v>77</v>
      </c>
      <c r="I805" s="16"/>
    </row>
    <row r="806" spans="1:9" x14ac:dyDescent="0.3">
      <c r="A806" s="7">
        <v>805</v>
      </c>
      <c r="B806" s="7" t="s">
        <v>345</v>
      </c>
      <c r="C806" s="1" t="s">
        <v>7</v>
      </c>
      <c r="D806" s="1" t="s">
        <v>8</v>
      </c>
      <c r="E806" s="1" t="s">
        <v>367</v>
      </c>
      <c r="F806" s="1" t="s">
        <v>78</v>
      </c>
      <c r="G806" s="12" t="s">
        <v>79</v>
      </c>
      <c r="I806" s="16"/>
    </row>
    <row r="807" spans="1:9" x14ac:dyDescent="0.3">
      <c r="A807" s="7">
        <v>806</v>
      </c>
      <c r="B807" s="7" t="s">
        <v>345</v>
      </c>
      <c r="C807" s="1" t="s">
        <v>7</v>
      </c>
      <c r="D807" s="1" t="s">
        <v>8</v>
      </c>
      <c r="E807" s="1" t="s">
        <v>367</v>
      </c>
      <c r="F807" s="1" t="s">
        <v>80</v>
      </c>
      <c r="G807" s="12" t="s">
        <v>81</v>
      </c>
      <c r="I807" s="16"/>
    </row>
    <row r="808" spans="1:9" x14ac:dyDescent="0.3">
      <c r="A808" s="7">
        <v>807</v>
      </c>
      <c r="B808" s="7" t="s">
        <v>345</v>
      </c>
      <c r="C808" s="1" t="s">
        <v>7</v>
      </c>
      <c r="D808" s="1" t="s">
        <v>8</v>
      </c>
      <c r="E808" s="1" t="s">
        <v>367</v>
      </c>
      <c r="F808" s="1" t="s">
        <v>82</v>
      </c>
      <c r="G808" s="12" t="s">
        <v>83</v>
      </c>
      <c r="I808" s="16"/>
    </row>
    <row r="809" spans="1:9" x14ac:dyDescent="0.3">
      <c r="A809" s="7">
        <v>808</v>
      </c>
      <c r="B809" s="7" t="s">
        <v>345</v>
      </c>
      <c r="C809" s="1" t="s">
        <v>7</v>
      </c>
      <c r="D809" s="1" t="s">
        <v>8</v>
      </c>
      <c r="E809" s="1" t="s">
        <v>367</v>
      </c>
      <c r="F809" s="1" t="s">
        <v>84</v>
      </c>
      <c r="G809" s="12" t="s">
        <v>85</v>
      </c>
      <c r="I809" s="16"/>
    </row>
    <row r="810" spans="1:9" x14ac:dyDescent="0.3">
      <c r="A810" s="7">
        <v>809</v>
      </c>
      <c r="B810" s="7" t="s">
        <v>345</v>
      </c>
      <c r="C810" s="1" t="s">
        <v>7</v>
      </c>
      <c r="D810" s="1" t="s">
        <v>8</v>
      </c>
      <c r="E810" s="1" t="s">
        <v>367</v>
      </c>
      <c r="F810" s="1" t="s">
        <v>86</v>
      </c>
      <c r="G810" s="12" t="s">
        <v>87</v>
      </c>
      <c r="I810" s="16"/>
    </row>
    <row r="811" spans="1:9" x14ac:dyDescent="0.3">
      <c r="A811" s="7">
        <v>810</v>
      </c>
      <c r="B811" s="7" t="s">
        <v>345</v>
      </c>
      <c r="C811" s="1" t="s">
        <v>7</v>
      </c>
      <c r="D811" s="1" t="s">
        <v>8</v>
      </c>
      <c r="E811" s="1" t="s">
        <v>367</v>
      </c>
      <c r="F811" s="1" t="s">
        <v>88</v>
      </c>
      <c r="G811" s="12" t="s">
        <v>89</v>
      </c>
      <c r="I811" s="16"/>
    </row>
    <row r="812" spans="1:9" x14ac:dyDescent="0.3">
      <c r="A812" s="7">
        <v>811</v>
      </c>
      <c r="B812" s="7" t="s">
        <v>345</v>
      </c>
      <c r="C812" s="1" t="s">
        <v>7</v>
      </c>
      <c r="D812" s="1" t="s">
        <v>8</v>
      </c>
      <c r="E812" s="1" t="s">
        <v>367</v>
      </c>
      <c r="F812" s="1" t="s">
        <v>90</v>
      </c>
      <c r="G812" s="12" t="s">
        <v>91</v>
      </c>
      <c r="I812" s="16"/>
    </row>
    <row r="813" spans="1:9" x14ac:dyDescent="0.3">
      <c r="A813" s="7">
        <v>812</v>
      </c>
      <c r="B813" s="7" t="s">
        <v>345</v>
      </c>
      <c r="C813" s="1" t="s">
        <v>7</v>
      </c>
      <c r="D813" s="1" t="s">
        <v>8</v>
      </c>
      <c r="E813" s="1" t="s">
        <v>367</v>
      </c>
      <c r="F813" s="1" t="s">
        <v>92</v>
      </c>
      <c r="G813" s="12" t="s">
        <v>93</v>
      </c>
      <c r="I813" s="16"/>
    </row>
    <row r="814" spans="1:9" x14ac:dyDescent="0.3">
      <c r="A814" s="7">
        <v>813</v>
      </c>
      <c r="B814" s="7" t="s">
        <v>345</v>
      </c>
      <c r="C814" s="1" t="s">
        <v>7</v>
      </c>
      <c r="D814" s="1" t="s">
        <v>15</v>
      </c>
      <c r="E814" s="1" t="s">
        <v>367</v>
      </c>
      <c r="F814" s="1" t="s">
        <v>94</v>
      </c>
      <c r="G814" s="12" t="s">
        <v>95</v>
      </c>
      <c r="I814" s="18">
        <v>100248</v>
      </c>
    </row>
    <row r="815" spans="1:9" x14ac:dyDescent="0.3">
      <c r="A815" s="7">
        <v>814</v>
      </c>
      <c r="B815" s="7" t="s">
        <v>345</v>
      </c>
      <c r="C815" s="1" t="s">
        <v>7</v>
      </c>
      <c r="D815" s="1" t="s">
        <v>8</v>
      </c>
      <c r="E815" s="1" t="s">
        <v>367</v>
      </c>
      <c r="F815" s="1" t="s">
        <v>96</v>
      </c>
      <c r="G815" s="12" t="s">
        <v>97</v>
      </c>
      <c r="I815" s="16"/>
    </row>
    <row r="816" spans="1:9" x14ac:dyDescent="0.3">
      <c r="A816" s="7">
        <v>815</v>
      </c>
      <c r="B816" s="7" t="s">
        <v>345</v>
      </c>
      <c r="C816" s="1" t="s">
        <v>7</v>
      </c>
      <c r="D816" s="1" t="s">
        <v>8</v>
      </c>
      <c r="E816" s="1" t="s">
        <v>367</v>
      </c>
      <c r="F816" s="1" t="s">
        <v>98</v>
      </c>
      <c r="G816" s="12" t="s">
        <v>99</v>
      </c>
      <c r="I816" s="16"/>
    </row>
    <row r="817" spans="1:10" x14ac:dyDescent="0.3">
      <c r="A817" s="7">
        <v>816</v>
      </c>
      <c r="B817" s="7" t="s">
        <v>345</v>
      </c>
      <c r="C817" s="1" t="s">
        <v>7</v>
      </c>
      <c r="D817" s="1" t="s">
        <v>8</v>
      </c>
      <c r="E817" s="1" t="s">
        <v>367</v>
      </c>
      <c r="F817" s="1" t="s">
        <v>100</v>
      </c>
      <c r="G817" s="12" t="s">
        <v>101</v>
      </c>
      <c r="I817" s="16"/>
    </row>
    <row r="818" spans="1:10" x14ac:dyDescent="0.3">
      <c r="A818" s="7">
        <v>817</v>
      </c>
      <c r="B818" s="7" t="s">
        <v>345</v>
      </c>
      <c r="C818" s="1" t="s">
        <v>7</v>
      </c>
      <c r="D818" s="1" t="s">
        <v>8</v>
      </c>
      <c r="E818" s="1" t="s">
        <v>367</v>
      </c>
      <c r="F818" s="1" t="s">
        <v>102</v>
      </c>
      <c r="G818" s="12" t="s">
        <v>103</v>
      </c>
      <c r="I818" s="16"/>
    </row>
    <row r="819" spans="1:10" x14ac:dyDescent="0.3">
      <c r="A819" s="7">
        <v>818</v>
      </c>
      <c r="B819" s="7" t="s">
        <v>345</v>
      </c>
      <c r="C819" s="1" t="s">
        <v>7</v>
      </c>
      <c r="D819" s="1" t="s">
        <v>8</v>
      </c>
      <c r="E819" s="1" t="s">
        <v>367</v>
      </c>
      <c r="F819" s="1" t="s">
        <v>104</v>
      </c>
      <c r="G819" s="12" t="s">
        <v>105</v>
      </c>
      <c r="I819" s="16"/>
    </row>
    <row r="820" spans="1:10" x14ac:dyDescent="0.3">
      <c r="A820" s="7">
        <v>819</v>
      </c>
      <c r="B820" s="7" t="s">
        <v>345</v>
      </c>
      <c r="C820" s="1" t="s">
        <v>7</v>
      </c>
      <c r="D820" s="1" t="s">
        <v>8</v>
      </c>
      <c r="E820" s="1" t="s">
        <v>367</v>
      </c>
      <c r="F820" s="1" t="s">
        <v>106</v>
      </c>
      <c r="G820" s="12" t="s">
        <v>107</v>
      </c>
      <c r="I820" s="16"/>
    </row>
    <row r="821" spans="1:10" x14ac:dyDescent="0.3">
      <c r="A821" s="7">
        <v>820</v>
      </c>
      <c r="B821" s="7" t="s">
        <v>345</v>
      </c>
      <c r="C821" s="1" t="s">
        <v>7</v>
      </c>
      <c r="D821" s="1" t="s">
        <v>8</v>
      </c>
      <c r="E821" s="1" t="s">
        <v>367</v>
      </c>
      <c r="F821" s="1" t="s">
        <v>108</v>
      </c>
      <c r="G821" s="12" t="s">
        <v>109</v>
      </c>
      <c r="I821" s="16">
        <v>2940</v>
      </c>
    </row>
    <row r="822" spans="1:10" x14ac:dyDescent="0.3">
      <c r="A822" s="7">
        <v>821</v>
      </c>
      <c r="B822" s="7" t="s">
        <v>345</v>
      </c>
      <c r="C822" s="1" t="s">
        <v>7</v>
      </c>
      <c r="D822" s="1" t="s">
        <v>8</v>
      </c>
      <c r="E822" s="1" t="s">
        <v>367</v>
      </c>
      <c r="F822" s="1" t="s">
        <v>110</v>
      </c>
      <c r="G822" s="12" t="s">
        <v>111</v>
      </c>
      <c r="I822" s="16"/>
    </row>
    <row r="823" spans="1:10" x14ac:dyDescent="0.3">
      <c r="A823" s="7">
        <v>822</v>
      </c>
      <c r="B823" s="7" t="s">
        <v>345</v>
      </c>
      <c r="C823" s="1" t="s">
        <v>7</v>
      </c>
      <c r="D823" s="1" t="s">
        <v>8</v>
      </c>
      <c r="E823" s="1" t="s">
        <v>367</v>
      </c>
      <c r="F823" s="1" t="s">
        <v>112</v>
      </c>
      <c r="G823" s="12" t="s">
        <v>113</v>
      </c>
      <c r="I823" s="16"/>
    </row>
    <row r="824" spans="1:10" x14ac:dyDescent="0.3">
      <c r="A824" s="7">
        <v>823</v>
      </c>
      <c r="B824" s="7" t="s">
        <v>345</v>
      </c>
      <c r="C824" s="1" t="s">
        <v>7</v>
      </c>
      <c r="D824" s="1" t="s">
        <v>15</v>
      </c>
      <c r="E824" s="1" t="s">
        <v>367</v>
      </c>
      <c r="F824" s="1" t="s">
        <v>114</v>
      </c>
      <c r="G824" s="12" t="s">
        <v>115</v>
      </c>
      <c r="I824" s="18">
        <v>103188</v>
      </c>
    </row>
    <row r="825" spans="1:10" x14ac:dyDescent="0.3">
      <c r="A825" s="7">
        <v>824</v>
      </c>
      <c r="B825" s="7" t="s">
        <v>345</v>
      </c>
      <c r="C825" s="1" t="s">
        <v>116</v>
      </c>
      <c r="D825" s="1" t="s">
        <v>8</v>
      </c>
      <c r="E825" s="1" t="s">
        <v>364</v>
      </c>
      <c r="F825" s="1" t="s">
        <v>117</v>
      </c>
      <c r="G825" s="12" t="s">
        <v>118</v>
      </c>
      <c r="H825" s="14">
        <v>0.2</v>
      </c>
      <c r="I825" s="15">
        <v>10002</v>
      </c>
      <c r="J825" s="33">
        <f t="shared" ref="J825:J863" si="5">I825/H825</f>
        <v>50010</v>
      </c>
    </row>
    <row r="826" spans="1:10" x14ac:dyDescent="0.3">
      <c r="A826" s="7">
        <v>825</v>
      </c>
      <c r="B826" s="7" t="s">
        <v>345</v>
      </c>
      <c r="C826" s="1" t="s">
        <v>116</v>
      </c>
      <c r="D826" s="1" t="s">
        <v>8</v>
      </c>
      <c r="E826" s="1" t="s">
        <v>364</v>
      </c>
      <c r="F826" s="1" t="s">
        <v>119</v>
      </c>
      <c r="G826" s="12" t="s">
        <v>120</v>
      </c>
      <c r="J826" s="33" t="e">
        <f t="shared" si="5"/>
        <v>#DIV/0!</v>
      </c>
    </row>
    <row r="827" spans="1:10" x14ac:dyDescent="0.3">
      <c r="A827" s="7">
        <v>826</v>
      </c>
      <c r="B827" s="7" t="s">
        <v>345</v>
      </c>
      <c r="C827" s="1" t="s">
        <v>116</v>
      </c>
      <c r="D827" s="1" t="s">
        <v>8</v>
      </c>
      <c r="E827" s="1" t="s">
        <v>364</v>
      </c>
      <c r="F827" s="1" t="s">
        <v>121</v>
      </c>
      <c r="G827" s="12" t="s">
        <v>122</v>
      </c>
      <c r="H827" s="14">
        <v>0.9</v>
      </c>
      <c r="I827" s="15">
        <v>24585</v>
      </c>
      <c r="J827" s="33">
        <f t="shared" si="5"/>
        <v>27316.666666666664</v>
      </c>
    </row>
    <row r="828" spans="1:10" x14ac:dyDescent="0.3">
      <c r="A828" s="7">
        <v>827</v>
      </c>
      <c r="B828" s="7" t="s">
        <v>345</v>
      </c>
      <c r="C828" s="1" t="s">
        <v>116</v>
      </c>
      <c r="D828" s="1" t="s">
        <v>8</v>
      </c>
      <c r="E828" s="1" t="s">
        <v>364</v>
      </c>
      <c r="F828" s="1" t="s">
        <v>123</v>
      </c>
      <c r="G828" s="12" t="s">
        <v>124</v>
      </c>
      <c r="J828" s="33" t="e">
        <f t="shared" si="5"/>
        <v>#DIV/0!</v>
      </c>
    </row>
    <row r="829" spans="1:10" x14ac:dyDescent="0.3">
      <c r="A829" s="7">
        <v>828</v>
      </c>
      <c r="B829" s="7" t="s">
        <v>345</v>
      </c>
      <c r="C829" s="1" t="s">
        <v>116</v>
      </c>
      <c r="D829" s="1" t="s">
        <v>8</v>
      </c>
      <c r="E829" s="1" t="s">
        <v>366</v>
      </c>
      <c r="F829" s="1" t="s">
        <v>125</v>
      </c>
      <c r="G829" s="12" t="s">
        <v>126</v>
      </c>
      <c r="J829" s="33" t="e">
        <f t="shared" si="5"/>
        <v>#DIV/0!</v>
      </c>
    </row>
    <row r="830" spans="1:10" x14ac:dyDescent="0.3">
      <c r="A830" s="7">
        <v>829</v>
      </c>
      <c r="B830" s="7" t="s">
        <v>345</v>
      </c>
      <c r="C830" s="1" t="s">
        <v>116</v>
      </c>
      <c r="D830" s="1" t="s">
        <v>8</v>
      </c>
      <c r="E830" s="1" t="s">
        <v>366</v>
      </c>
      <c r="F830" s="1" t="s">
        <v>127</v>
      </c>
      <c r="G830" s="12" t="s">
        <v>128</v>
      </c>
      <c r="J830" s="33" t="e">
        <f t="shared" si="5"/>
        <v>#DIV/0!</v>
      </c>
    </row>
    <row r="831" spans="1:10" x14ac:dyDescent="0.3">
      <c r="A831" s="7">
        <v>830</v>
      </c>
      <c r="B831" s="7" t="s">
        <v>345</v>
      </c>
      <c r="C831" s="1" t="s">
        <v>116</v>
      </c>
      <c r="D831" s="1" t="s">
        <v>8</v>
      </c>
      <c r="E831" s="1" t="s">
        <v>366</v>
      </c>
      <c r="F831" s="1" t="s">
        <v>129</v>
      </c>
      <c r="G831" s="12" t="s">
        <v>130</v>
      </c>
      <c r="J831" s="33" t="e">
        <f t="shared" si="5"/>
        <v>#DIV/0!</v>
      </c>
    </row>
    <row r="832" spans="1:10" x14ac:dyDescent="0.3">
      <c r="A832" s="7">
        <v>831</v>
      </c>
      <c r="B832" s="7" t="s">
        <v>345</v>
      </c>
      <c r="C832" s="1" t="s">
        <v>116</v>
      </c>
      <c r="D832" s="1" t="s">
        <v>8</v>
      </c>
      <c r="E832" s="1" t="s">
        <v>366</v>
      </c>
      <c r="F832" s="1" t="s">
        <v>131</v>
      </c>
      <c r="G832" s="12" t="s">
        <v>132</v>
      </c>
      <c r="J832" s="33" t="e">
        <f t="shared" si="5"/>
        <v>#DIV/0!</v>
      </c>
    </row>
    <row r="833" spans="1:10" x14ac:dyDescent="0.3">
      <c r="A833" s="7">
        <v>832</v>
      </c>
      <c r="B833" s="7" t="s">
        <v>345</v>
      </c>
      <c r="C833" s="1" t="s">
        <v>116</v>
      </c>
      <c r="D833" s="1" t="s">
        <v>8</v>
      </c>
      <c r="E833" s="1" t="s">
        <v>366</v>
      </c>
      <c r="F833" s="1" t="s">
        <v>133</v>
      </c>
      <c r="G833" s="12" t="s">
        <v>134</v>
      </c>
      <c r="J833" s="33" t="e">
        <f t="shared" si="5"/>
        <v>#DIV/0!</v>
      </c>
    </row>
    <row r="834" spans="1:10" x14ac:dyDescent="0.3">
      <c r="A834" s="7">
        <v>833</v>
      </c>
      <c r="B834" s="7" t="s">
        <v>345</v>
      </c>
      <c r="C834" s="1" t="s">
        <v>116</v>
      </c>
      <c r="D834" s="1" t="s">
        <v>8</v>
      </c>
      <c r="E834" s="1" t="s">
        <v>366</v>
      </c>
      <c r="F834" s="1" t="s">
        <v>135</v>
      </c>
      <c r="G834" s="12" t="s">
        <v>136</v>
      </c>
      <c r="J834" s="33" t="e">
        <f t="shared" si="5"/>
        <v>#DIV/0!</v>
      </c>
    </row>
    <row r="835" spans="1:10" x14ac:dyDescent="0.3">
      <c r="A835" s="7">
        <v>834</v>
      </c>
      <c r="B835" s="7" t="s">
        <v>345</v>
      </c>
      <c r="C835" s="1" t="s">
        <v>116</v>
      </c>
      <c r="D835" s="1" t="s">
        <v>8</v>
      </c>
      <c r="E835" s="1" t="s">
        <v>366</v>
      </c>
      <c r="F835" s="1" t="s">
        <v>137</v>
      </c>
      <c r="G835" s="12" t="s">
        <v>138</v>
      </c>
      <c r="J835" s="33" t="e">
        <f t="shared" si="5"/>
        <v>#DIV/0!</v>
      </c>
    </row>
    <row r="836" spans="1:10" x14ac:dyDescent="0.3">
      <c r="A836" s="7">
        <v>835</v>
      </c>
      <c r="B836" s="7" t="s">
        <v>345</v>
      </c>
      <c r="C836" s="1" t="s">
        <v>116</v>
      </c>
      <c r="D836" s="1" t="s">
        <v>8</v>
      </c>
      <c r="E836" s="1" t="s">
        <v>366</v>
      </c>
      <c r="F836" s="1" t="s">
        <v>139</v>
      </c>
      <c r="G836" s="12" t="s">
        <v>140</v>
      </c>
      <c r="J836" s="33" t="e">
        <f t="shared" si="5"/>
        <v>#DIV/0!</v>
      </c>
    </row>
    <row r="837" spans="1:10" x14ac:dyDescent="0.3">
      <c r="A837" s="7">
        <v>836</v>
      </c>
      <c r="B837" s="7" t="s">
        <v>345</v>
      </c>
      <c r="C837" s="1" t="s">
        <v>116</v>
      </c>
      <c r="D837" s="1" t="s">
        <v>8</v>
      </c>
      <c r="E837" s="1" t="s">
        <v>366</v>
      </c>
      <c r="F837" s="1" t="s">
        <v>141</v>
      </c>
      <c r="G837" s="12" t="s">
        <v>142</v>
      </c>
      <c r="J837" s="33" t="e">
        <f t="shared" si="5"/>
        <v>#DIV/0!</v>
      </c>
    </row>
    <row r="838" spans="1:10" x14ac:dyDescent="0.3">
      <c r="A838" s="7">
        <v>837</v>
      </c>
      <c r="B838" s="7" t="s">
        <v>345</v>
      </c>
      <c r="C838" s="1" t="s">
        <v>116</v>
      </c>
      <c r="D838" s="1" t="s">
        <v>8</v>
      </c>
      <c r="E838" s="1" t="s">
        <v>366</v>
      </c>
      <c r="F838" s="1" t="s">
        <v>143</v>
      </c>
      <c r="G838" s="12" t="s">
        <v>144</v>
      </c>
      <c r="J838" s="33" t="e">
        <f t="shared" si="5"/>
        <v>#DIV/0!</v>
      </c>
    </row>
    <row r="839" spans="1:10" x14ac:dyDescent="0.3">
      <c r="A839" s="7">
        <v>838</v>
      </c>
      <c r="B839" s="7" t="s">
        <v>345</v>
      </c>
      <c r="C839" s="1" t="s">
        <v>116</v>
      </c>
      <c r="D839" s="1" t="s">
        <v>8</v>
      </c>
      <c r="E839" s="1" t="s">
        <v>366</v>
      </c>
      <c r="F839" s="1" t="s">
        <v>145</v>
      </c>
      <c r="G839" s="12" t="s">
        <v>146</v>
      </c>
      <c r="J839" s="33" t="e">
        <f t="shared" si="5"/>
        <v>#DIV/0!</v>
      </c>
    </row>
    <row r="840" spans="1:10" x14ac:dyDescent="0.3">
      <c r="A840" s="7">
        <v>839</v>
      </c>
      <c r="B840" s="7" t="s">
        <v>345</v>
      </c>
      <c r="C840" s="1" t="s">
        <v>116</v>
      </c>
      <c r="D840" s="1" t="s">
        <v>8</v>
      </c>
      <c r="E840" s="1" t="s">
        <v>366</v>
      </c>
      <c r="F840" s="1" t="s">
        <v>147</v>
      </c>
      <c r="G840" s="12" t="s">
        <v>148</v>
      </c>
      <c r="J840" s="33" t="e">
        <f t="shared" si="5"/>
        <v>#DIV/0!</v>
      </c>
    </row>
    <row r="841" spans="1:10" x14ac:dyDescent="0.3">
      <c r="A841" s="7">
        <v>840</v>
      </c>
      <c r="B841" s="7" t="s">
        <v>345</v>
      </c>
      <c r="C841" s="1" t="s">
        <v>116</v>
      </c>
      <c r="D841" s="1" t="s">
        <v>8</v>
      </c>
      <c r="E841" s="1" t="s">
        <v>366</v>
      </c>
      <c r="F841" s="1" t="s">
        <v>149</v>
      </c>
      <c r="G841" s="12" t="s">
        <v>150</v>
      </c>
      <c r="J841" s="33" t="e">
        <f t="shared" si="5"/>
        <v>#DIV/0!</v>
      </c>
    </row>
    <row r="842" spans="1:10" x14ac:dyDescent="0.3">
      <c r="A842" s="7">
        <v>841</v>
      </c>
      <c r="B842" s="7" t="s">
        <v>345</v>
      </c>
      <c r="C842" s="1" t="s">
        <v>116</v>
      </c>
      <c r="D842" s="1" t="s">
        <v>8</v>
      </c>
      <c r="E842" s="1" t="s">
        <v>366</v>
      </c>
      <c r="F842" s="1" t="s">
        <v>151</v>
      </c>
      <c r="G842" s="12" t="s">
        <v>152</v>
      </c>
      <c r="J842" s="33" t="e">
        <f t="shared" si="5"/>
        <v>#DIV/0!</v>
      </c>
    </row>
    <row r="843" spans="1:10" x14ac:dyDescent="0.3">
      <c r="A843" s="7">
        <v>842</v>
      </c>
      <c r="B843" s="7" t="s">
        <v>345</v>
      </c>
      <c r="C843" s="1" t="s">
        <v>116</v>
      </c>
      <c r="D843" s="1" t="s">
        <v>8</v>
      </c>
      <c r="E843" s="1" t="s">
        <v>366</v>
      </c>
      <c r="F843" s="1" t="s">
        <v>153</v>
      </c>
      <c r="G843" s="12" t="s">
        <v>154</v>
      </c>
      <c r="J843" s="33" t="e">
        <f t="shared" si="5"/>
        <v>#DIV/0!</v>
      </c>
    </row>
    <row r="844" spans="1:10" x14ac:dyDescent="0.3">
      <c r="A844" s="7">
        <v>843</v>
      </c>
      <c r="B844" s="7" t="s">
        <v>345</v>
      </c>
      <c r="C844" s="1" t="s">
        <v>116</v>
      </c>
      <c r="D844" s="1" t="s">
        <v>8</v>
      </c>
      <c r="E844" s="1" t="s">
        <v>366</v>
      </c>
      <c r="F844" s="1" t="s">
        <v>155</v>
      </c>
      <c r="G844" s="12" t="s">
        <v>156</v>
      </c>
      <c r="J844" s="33" t="e">
        <f t="shared" si="5"/>
        <v>#DIV/0!</v>
      </c>
    </row>
    <row r="845" spans="1:10" x14ac:dyDescent="0.3">
      <c r="A845" s="7">
        <v>844</v>
      </c>
      <c r="B845" s="7" t="s">
        <v>345</v>
      </c>
      <c r="C845" s="1" t="s">
        <v>116</v>
      </c>
      <c r="D845" s="1" t="s">
        <v>8</v>
      </c>
      <c r="E845" s="1" t="s">
        <v>366</v>
      </c>
      <c r="F845" s="1" t="s">
        <v>157</v>
      </c>
      <c r="G845" s="12" t="s">
        <v>158</v>
      </c>
      <c r="J845" s="33" t="e">
        <f t="shared" si="5"/>
        <v>#DIV/0!</v>
      </c>
    </row>
    <row r="846" spans="1:10" x14ac:dyDescent="0.3">
      <c r="A846" s="7">
        <v>845</v>
      </c>
      <c r="B846" s="7" t="s">
        <v>345</v>
      </c>
      <c r="C846" s="1" t="s">
        <v>116</v>
      </c>
      <c r="D846" s="1" t="s">
        <v>8</v>
      </c>
      <c r="E846" s="1" t="s">
        <v>366</v>
      </c>
      <c r="F846" s="1" t="s">
        <v>159</v>
      </c>
      <c r="G846" s="12" t="s">
        <v>160</v>
      </c>
      <c r="J846" s="33" t="e">
        <f t="shared" si="5"/>
        <v>#DIV/0!</v>
      </c>
    </row>
    <row r="847" spans="1:10" x14ac:dyDescent="0.3">
      <c r="A847" s="7">
        <v>846</v>
      </c>
      <c r="B847" s="7" t="s">
        <v>345</v>
      </c>
      <c r="C847" s="1" t="s">
        <v>116</v>
      </c>
      <c r="D847" s="1" t="s">
        <v>8</v>
      </c>
      <c r="E847" s="1" t="s">
        <v>366</v>
      </c>
      <c r="F847" s="1" t="s">
        <v>161</v>
      </c>
      <c r="G847" s="12" t="s">
        <v>162</v>
      </c>
      <c r="J847" s="33" t="e">
        <f t="shared" si="5"/>
        <v>#DIV/0!</v>
      </c>
    </row>
    <row r="848" spans="1:10" x14ac:dyDescent="0.3">
      <c r="A848" s="7">
        <v>847</v>
      </c>
      <c r="B848" s="7" t="s">
        <v>345</v>
      </c>
      <c r="C848" s="1" t="s">
        <v>116</v>
      </c>
      <c r="D848" s="1" t="s">
        <v>8</v>
      </c>
      <c r="E848" s="1" t="s">
        <v>366</v>
      </c>
      <c r="F848" s="1" t="s">
        <v>163</v>
      </c>
      <c r="G848" s="12" t="s">
        <v>164</v>
      </c>
      <c r="J848" s="33" t="e">
        <f t="shared" si="5"/>
        <v>#DIV/0!</v>
      </c>
    </row>
    <row r="849" spans="1:12" x14ac:dyDescent="0.3">
      <c r="A849" s="7">
        <v>848</v>
      </c>
      <c r="B849" s="7" t="s">
        <v>345</v>
      </c>
      <c r="C849" s="1" t="s">
        <v>116</v>
      </c>
      <c r="D849" s="1" t="s">
        <v>8</v>
      </c>
      <c r="E849" s="1" t="s">
        <v>366</v>
      </c>
      <c r="F849" s="1" t="s">
        <v>165</v>
      </c>
      <c r="G849" s="12" t="s">
        <v>166</v>
      </c>
      <c r="J849" s="33" t="e">
        <f t="shared" si="5"/>
        <v>#DIV/0!</v>
      </c>
    </row>
    <row r="850" spans="1:12" x14ac:dyDescent="0.3">
      <c r="A850" s="7">
        <v>849</v>
      </c>
      <c r="B850" s="7" t="s">
        <v>345</v>
      </c>
      <c r="C850" s="1" t="s">
        <v>116</v>
      </c>
      <c r="D850" s="1" t="s">
        <v>8</v>
      </c>
      <c r="E850" s="1" t="s">
        <v>366</v>
      </c>
      <c r="F850" s="1" t="s">
        <v>167</v>
      </c>
      <c r="G850" s="12" t="s">
        <v>168</v>
      </c>
      <c r="J850" s="33" t="e">
        <f t="shared" si="5"/>
        <v>#DIV/0!</v>
      </c>
    </row>
    <row r="851" spans="1:12" x14ac:dyDescent="0.3">
      <c r="A851" s="7">
        <v>850</v>
      </c>
      <c r="B851" s="7" t="s">
        <v>345</v>
      </c>
      <c r="C851" s="1" t="s">
        <v>116</v>
      </c>
      <c r="D851" s="1" t="s">
        <v>8</v>
      </c>
      <c r="E851" s="1" t="s">
        <v>366</v>
      </c>
      <c r="F851" s="1" t="s">
        <v>169</v>
      </c>
      <c r="G851" s="12" t="s">
        <v>170</v>
      </c>
      <c r="J851" s="33" t="e">
        <f t="shared" si="5"/>
        <v>#DIV/0!</v>
      </c>
    </row>
    <row r="852" spans="1:12" x14ac:dyDescent="0.3">
      <c r="A852" s="7">
        <v>851</v>
      </c>
      <c r="B852" s="7" t="s">
        <v>345</v>
      </c>
      <c r="C852" s="1" t="s">
        <v>116</v>
      </c>
      <c r="D852" s="1" t="s">
        <v>8</v>
      </c>
      <c r="E852" s="1" t="s">
        <v>366</v>
      </c>
      <c r="F852" s="1" t="s">
        <v>171</v>
      </c>
      <c r="G852" s="12" t="s">
        <v>172</v>
      </c>
      <c r="J852" s="33" t="e">
        <f t="shared" si="5"/>
        <v>#DIV/0!</v>
      </c>
    </row>
    <row r="853" spans="1:12" x14ac:dyDescent="0.3">
      <c r="A853" s="7">
        <v>852</v>
      </c>
      <c r="B853" s="7" t="s">
        <v>345</v>
      </c>
      <c r="C853" s="1" t="s">
        <v>116</v>
      </c>
      <c r="D853" s="1" t="s">
        <v>8</v>
      </c>
      <c r="E853" s="1" t="s">
        <v>366</v>
      </c>
      <c r="F853" s="1" t="s">
        <v>173</v>
      </c>
      <c r="G853" s="12" t="s">
        <v>174</v>
      </c>
      <c r="J853" s="33" t="e">
        <f t="shared" si="5"/>
        <v>#DIV/0!</v>
      </c>
    </row>
    <row r="854" spans="1:12" x14ac:dyDescent="0.3">
      <c r="A854" s="7">
        <v>853</v>
      </c>
      <c r="B854" s="7" t="s">
        <v>345</v>
      </c>
      <c r="C854" s="1" t="s">
        <v>116</v>
      </c>
      <c r="D854" s="1" t="s">
        <v>8</v>
      </c>
      <c r="E854" s="1" t="s">
        <v>366</v>
      </c>
      <c r="F854" s="1" t="s">
        <v>175</v>
      </c>
      <c r="G854" s="12" t="s">
        <v>176</v>
      </c>
      <c r="H854" s="14">
        <v>0.77</v>
      </c>
      <c r="I854" s="15">
        <v>26908</v>
      </c>
      <c r="J854" s="33">
        <f t="shared" si="5"/>
        <v>34945.454545454544</v>
      </c>
    </row>
    <row r="855" spans="1:12" x14ac:dyDescent="0.3">
      <c r="A855" s="7">
        <v>854</v>
      </c>
      <c r="B855" s="7" t="s">
        <v>345</v>
      </c>
      <c r="C855" s="1" t="s">
        <v>116</v>
      </c>
      <c r="D855" s="1" t="s">
        <v>8</v>
      </c>
      <c r="E855" s="1" t="s">
        <v>366</v>
      </c>
      <c r="F855" s="1" t="s">
        <v>177</v>
      </c>
      <c r="G855" s="12" t="s">
        <v>178</v>
      </c>
      <c r="J855" s="33" t="e">
        <f t="shared" si="5"/>
        <v>#DIV/0!</v>
      </c>
    </row>
    <row r="856" spans="1:12" x14ac:dyDescent="0.3">
      <c r="A856" s="7">
        <v>855</v>
      </c>
      <c r="B856" s="7" t="s">
        <v>345</v>
      </c>
      <c r="C856" s="1" t="s">
        <v>116</v>
      </c>
      <c r="D856" s="1" t="s">
        <v>8</v>
      </c>
      <c r="E856" s="1" t="s">
        <v>366</v>
      </c>
      <c r="F856" s="1" t="s">
        <v>179</v>
      </c>
      <c r="G856" s="12" t="s">
        <v>180</v>
      </c>
      <c r="J856" s="33" t="e">
        <f t="shared" si="5"/>
        <v>#DIV/0!</v>
      </c>
    </row>
    <row r="857" spans="1:12" x14ac:dyDescent="0.3">
      <c r="A857" s="7">
        <v>856</v>
      </c>
      <c r="B857" s="7" t="s">
        <v>345</v>
      </c>
      <c r="C857" s="1" t="s">
        <v>116</v>
      </c>
      <c r="D857" s="1" t="s">
        <v>8</v>
      </c>
      <c r="E857" s="1" t="s">
        <v>366</v>
      </c>
      <c r="F857" s="1" t="s">
        <v>181</v>
      </c>
      <c r="G857" s="12" t="s">
        <v>182</v>
      </c>
      <c r="J857" s="33" t="e">
        <f t="shared" si="5"/>
        <v>#DIV/0!</v>
      </c>
    </row>
    <row r="858" spans="1:12" x14ac:dyDescent="0.3">
      <c r="A858" s="7">
        <v>857</v>
      </c>
      <c r="B858" s="7" t="s">
        <v>345</v>
      </c>
      <c r="C858" s="1" t="s">
        <v>116</v>
      </c>
      <c r="D858" s="1" t="s">
        <v>8</v>
      </c>
      <c r="E858" s="1" t="s">
        <v>366</v>
      </c>
      <c r="F858" s="1" t="s">
        <v>183</v>
      </c>
      <c r="G858" s="12" t="s">
        <v>184</v>
      </c>
      <c r="H858" s="14">
        <v>0.15</v>
      </c>
      <c r="I858" s="15">
        <v>1659</v>
      </c>
      <c r="J858" s="33">
        <f t="shared" si="5"/>
        <v>11060</v>
      </c>
    </row>
    <row r="859" spans="1:12" x14ac:dyDescent="0.3">
      <c r="A859" s="7">
        <v>858</v>
      </c>
      <c r="B859" s="7" t="s">
        <v>345</v>
      </c>
      <c r="C859" s="1" t="s">
        <v>116</v>
      </c>
      <c r="D859" s="1" t="s">
        <v>8</v>
      </c>
      <c r="E859" s="1" t="s">
        <v>365</v>
      </c>
      <c r="F859" s="1" t="s">
        <v>185</v>
      </c>
      <c r="G859" s="12" t="s">
        <v>186</v>
      </c>
      <c r="J859" s="33" t="e">
        <f t="shared" si="5"/>
        <v>#DIV/0!</v>
      </c>
    </row>
    <row r="860" spans="1:12" x14ac:dyDescent="0.3">
      <c r="A860" s="7">
        <v>859</v>
      </c>
      <c r="B860" s="7" t="s">
        <v>345</v>
      </c>
      <c r="C860" s="1" t="s">
        <v>116</v>
      </c>
      <c r="D860" s="1" t="s">
        <v>8</v>
      </c>
      <c r="E860" s="1" t="s">
        <v>365</v>
      </c>
      <c r="F860" s="1" t="s">
        <v>187</v>
      </c>
      <c r="G860" s="12" t="s">
        <v>188</v>
      </c>
      <c r="J860" s="33" t="e">
        <f t="shared" si="5"/>
        <v>#DIV/0!</v>
      </c>
    </row>
    <row r="861" spans="1:12" x14ac:dyDescent="0.3">
      <c r="A861" s="7">
        <v>860</v>
      </c>
      <c r="B861" s="7" t="s">
        <v>345</v>
      </c>
      <c r="C861" s="1" t="s">
        <v>116</v>
      </c>
      <c r="D861" s="1" t="s">
        <v>8</v>
      </c>
      <c r="E861" s="1" t="s">
        <v>365</v>
      </c>
      <c r="F861" s="1" t="s">
        <v>189</v>
      </c>
      <c r="G861" s="12" t="s">
        <v>190</v>
      </c>
      <c r="J861" s="33" t="e">
        <f t="shared" si="5"/>
        <v>#DIV/0!</v>
      </c>
      <c r="L861" s="33"/>
    </row>
    <row r="862" spans="1:12" x14ac:dyDescent="0.3">
      <c r="A862" s="7">
        <v>861</v>
      </c>
      <c r="B862" s="7" t="s">
        <v>345</v>
      </c>
      <c r="C862" s="1" t="s">
        <v>116</v>
      </c>
      <c r="D862" s="1" t="s">
        <v>8</v>
      </c>
      <c r="E862" s="1" t="s">
        <v>367</v>
      </c>
      <c r="F862" s="1" t="s">
        <v>191</v>
      </c>
      <c r="G862" s="12" t="s">
        <v>192</v>
      </c>
      <c r="H862" s="14" t="s">
        <v>340</v>
      </c>
      <c r="J862" s="33" t="e">
        <f t="shared" si="5"/>
        <v>#VALUE!</v>
      </c>
    </row>
    <row r="863" spans="1:12" x14ac:dyDescent="0.3">
      <c r="A863" s="7">
        <v>862</v>
      </c>
      <c r="B863" s="7" t="s">
        <v>345</v>
      </c>
      <c r="C863" s="1" t="s">
        <v>116</v>
      </c>
      <c r="D863" s="1" t="s">
        <v>15</v>
      </c>
      <c r="E863" s="1" t="s">
        <v>367</v>
      </c>
      <c r="F863" s="1" t="s">
        <v>193</v>
      </c>
      <c r="G863" s="12" t="s">
        <v>194</v>
      </c>
      <c r="H863" s="14">
        <v>2.02</v>
      </c>
      <c r="I863" s="15">
        <v>63154</v>
      </c>
      <c r="J863" s="33">
        <f t="shared" si="5"/>
        <v>31264.356435643564</v>
      </c>
    </row>
    <row r="864" spans="1:12" x14ac:dyDescent="0.3">
      <c r="A864" s="7">
        <v>863</v>
      </c>
      <c r="B864" s="7" t="s">
        <v>345</v>
      </c>
      <c r="C864" s="1" t="s">
        <v>195</v>
      </c>
      <c r="D864" s="1" t="s">
        <v>15</v>
      </c>
      <c r="E864" s="1" t="s">
        <v>367</v>
      </c>
      <c r="F864" s="1" t="s">
        <v>196</v>
      </c>
      <c r="G864" s="12" t="s">
        <v>197</v>
      </c>
      <c r="H864" s="14">
        <v>2.02</v>
      </c>
      <c r="I864" s="15">
        <v>63154</v>
      </c>
    </row>
    <row r="865" spans="1:9" x14ac:dyDescent="0.3">
      <c r="A865" s="7">
        <v>864</v>
      </c>
      <c r="B865" s="7" t="s">
        <v>345</v>
      </c>
      <c r="C865" s="1" t="s">
        <v>195</v>
      </c>
      <c r="D865" s="1" t="s">
        <v>8</v>
      </c>
      <c r="E865" s="1" t="s">
        <v>367</v>
      </c>
      <c r="F865" s="1" t="s">
        <v>198</v>
      </c>
      <c r="G865" s="12" t="s">
        <v>199</v>
      </c>
    </row>
    <row r="866" spans="1:9" x14ac:dyDescent="0.3">
      <c r="A866" s="7">
        <v>865</v>
      </c>
      <c r="B866" s="7" t="s">
        <v>345</v>
      </c>
      <c r="C866" s="1" t="s">
        <v>195</v>
      </c>
      <c r="D866" s="1" t="s">
        <v>8</v>
      </c>
      <c r="E866" s="1" t="s">
        <v>367</v>
      </c>
      <c r="F866" s="1" t="s">
        <v>200</v>
      </c>
      <c r="G866" s="12" t="s">
        <v>201</v>
      </c>
    </row>
    <row r="867" spans="1:9" x14ac:dyDescent="0.3">
      <c r="A867" s="7">
        <v>866</v>
      </c>
      <c r="B867" s="7" t="s">
        <v>345</v>
      </c>
      <c r="C867" s="1" t="s">
        <v>195</v>
      </c>
      <c r="D867" s="1" t="s">
        <v>8</v>
      </c>
      <c r="E867" s="1" t="s">
        <v>367</v>
      </c>
      <c r="F867" s="1" t="s">
        <v>202</v>
      </c>
      <c r="G867" s="12" t="s">
        <v>203</v>
      </c>
    </row>
    <row r="868" spans="1:9" x14ac:dyDescent="0.3">
      <c r="A868" s="7">
        <v>867</v>
      </c>
      <c r="B868" s="7" t="s">
        <v>345</v>
      </c>
      <c r="C868" s="1" t="s">
        <v>195</v>
      </c>
      <c r="D868" s="1" t="s">
        <v>8</v>
      </c>
      <c r="E868" s="1" t="s">
        <v>367</v>
      </c>
      <c r="F868" s="1" t="s">
        <v>204</v>
      </c>
      <c r="G868" s="12" t="s">
        <v>205</v>
      </c>
    </row>
    <row r="869" spans="1:9" x14ac:dyDescent="0.3">
      <c r="A869" s="7">
        <v>868</v>
      </c>
      <c r="B869" s="7" t="s">
        <v>345</v>
      </c>
      <c r="C869" s="1" t="s">
        <v>195</v>
      </c>
      <c r="D869" s="1" t="s">
        <v>15</v>
      </c>
      <c r="E869" s="1" t="s">
        <v>367</v>
      </c>
      <c r="F869" s="1" t="s">
        <v>206</v>
      </c>
      <c r="G869" s="12" t="s">
        <v>207</v>
      </c>
      <c r="H869" s="14">
        <v>0</v>
      </c>
      <c r="I869" s="15">
        <v>0</v>
      </c>
    </row>
    <row r="870" spans="1:9" x14ac:dyDescent="0.3">
      <c r="A870" s="7">
        <v>869</v>
      </c>
      <c r="B870" s="7" t="s">
        <v>345</v>
      </c>
      <c r="C870" s="1" t="s">
        <v>195</v>
      </c>
      <c r="D870" s="1" t="s">
        <v>8</v>
      </c>
      <c r="E870" s="1" t="s">
        <v>367</v>
      </c>
      <c r="F870" s="1" t="s">
        <v>208</v>
      </c>
      <c r="G870" s="12" t="s">
        <v>209</v>
      </c>
    </row>
    <row r="871" spans="1:9" x14ac:dyDescent="0.3">
      <c r="A871" s="7">
        <v>870</v>
      </c>
      <c r="B871" s="7" t="s">
        <v>345</v>
      </c>
      <c r="C871" s="1" t="s">
        <v>195</v>
      </c>
      <c r="D871" s="1" t="s">
        <v>15</v>
      </c>
      <c r="E871" s="1" t="s">
        <v>367</v>
      </c>
      <c r="F871" s="1" t="s">
        <v>210</v>
      </c>
      <c r="G871" s="12" t="s">
        <v>211</v>
      </c>
      <c r="H871" s="14">
        <v>2.02</v>
      </c>
      <c r="I871" s="15">
        <v>63154</v>
      </c>
    </row>
    <row r="872" spans="1:9" x14ac:dyDescent="0.3">
      <c r="A872" s="7">
        <v>871</v>
      </c>
      <c r="B872" s="7" t="s">
        <v>345</v>
      </c>
      <c r="C872" s="1" t="s">
        <v>195</v>
      </c>
      <c r="D872" s="1" t="s">
        <v>8</v>
      </c>
      <c r="E872" s="1" t="s">
        <v>367</v>
      </c>
      <c r="F872" s="1" t="s">
        <v>212</v>
      </c>
      <c r="G872" s="12" t="s">
        <v>213</v>
      </c>
      <c r="I872" s="15">
        <v>4289</v>
      </c>
    </row>
    <row r="873" spans="1:9" x14ac:dyDescent="0.3">
      <c r="A873" s="7">
        <v>872</v>
      </c>
      <c r="B873" s="7" t="s">
        <v>345</v>
      </c>
      <c r="C873" s="1" t="s">
        <v>195</v>
      </c>
      <c r="D873" s="1" t="s">
        <v>8</v>
      </c>
      <c r="E873" s="1" t="s">
        <v>367</v>
      </c>
      <c r="F873" s="1" t="s">
        <v>214</v>
      </c>
      <c r="G873" s="12" t="s">
        <v>215</v>
      </c>
      <c r="I873" s="15">
        <v>17423</v>
      </c>
    </row>
    <row r="874" spans="1:9" x14ac:dyDescent="0.3">
      <c r="A874" s="7">
        <v>873</v>
      </c>
      <c r="B874" s="7" t="s">
        <v>345</v>
      </c>
      <c r="C874" s="1" t="s">
        <v>195</v>
      </c>
      <c r="D874" s="1" t="s">
        <v>8</v>
      </c>
      <c r="E874" s="1" t="s">
        <v>367</v>
      </c>
      <c r="F874" s="1" t="s">
        <v>216</v>
      </c>
      <c r="G874" s="12" t="s">
        <v>217</v>
      </c>
      <c r="I874" s="15">
        <v>-3432</v>
      </c>
    </row>
    <row r="875" spans="1:9" x14ac:dyDescent="0.3">
      <c r="A875" s="7">
        <v>874</v>
      </c>
      <c r="B875" s="7" t="s">
        <v>345</v>
      </c>
      <c r="C875" s="1" t="s">
        <v>195</v>
      </c>
      <c r="D875" s="1" t="s">
        <v>15</v>
      </c>
      <c r="E875" s="1" t="s">
        <v>367</v>
      </c>
      <c r="F875" s="1" t="s">
        <v>218</v>
      </c>
      <c r="G875" s="12" t="s">
        <v>219</v>
      </c>
      <c r="I875" s="15">
        <v>81434</v>
      </c>
    </row>
    <row r="876" spans="1:9" x14ac:dyDescent="0.3">
      <c r="A876" s="7">
        <v>875</v>
      </c>
      <c r="B876" s="7" t="s">
        <v>345</v>
      </c>
      <c r="C876" s="1" t="s">
        <v>195</v>
      </c>
      <c r="D876" s="1" t="s">
        <v>8</v>
      </c>
      <c r="E876" s="1" t="s">
        <v>367</v>
      </c>
      <c r="F876" s="1" t="s">
        <v>220</v>
      </c>
      <c r="G876" s="12" t="s">
        <v>221</v>
      </c>
    </row>
    <row r="877" spans="1:9" x14ac:dyDescent="0.3">
      <c r="A877" s="7">
        <v>876</v>
      </c>
      <c r="B877" s="7" t="s">
        <v>345</v>
      </c>
      <c r="C877" s="1" t="s">
        <v>195</v>
      </c>
      <c r="D877" s="1" t="s">
        <v>8</v>
      </c>
      <c r="E877" s="1" t="s">
        <v>367</v>
      </c>
      <c r="F877" s="1" t="s">
        <v>222</v>
      </c>
      <c r="G877" s="12" t="s">
        <v>223</v>
      </c>
      <c r="I877" s="15">
        <v>4</v>
      </c>
    </row>
    <row r="878" spans="1:9" x14ac:dyDescent="0.3">
      <c r="A878" s="7">
        <v>877</v>
      </c>
      <c r="B878" s="7" t="s">
        <v>345</v>
      </c>
      <c r="C878" s="1" t="s">
        <v>195</v>
      </c>
      <c r="D878" s="1" t="s">
        <v>8</v>
      </c>
      <c r="E878" s="1" t="s">
        <v>367</v>
      </c>
      <c r="F878" s="1" t="s">
        <v>224</v>
      </c>
      <c r="G878" s="12" t="s">
        <v>225</v>
      </c>
      <c r="I878" s="15">
        <v>6401</v>
      </c>
    </row>
    <row r="879" spans="1:9" x14ac:dyDescent="0.3">
      <c r="A879" s="7">
        <v>878</v>
      </c>
      <c r="B879" s="7" t="s">
        <v>345</v>
      </c>
      <c r="C879" s="1" t="s">
        <v>195</v>
      </c>
      <c r="D879" s="1" t="s">
        <v>8</v>
      </c>
      <c r="E879" s="1" t="s">
        <v>367</v>
      </c>
      <c r="F879" s="1" t="s">
        <v>226</v>
      </c>
      <c r="G879" s="12" t="s">
        <v>227</v>
      </c>
      <c r="I879" s="15">
        <v>494</v>
      </c>
    </row>
    <row r="880" spans="1:9" x14ac:dyDescent="0.3">
      <c r="A880" s="7">
        <v>879</v>
      </c>
      <c r="B880" s="7" t="s">
        <v>345</v>
      </c>
      <c r="C880" s="1" t="s">
        <v>195</v>
      </c>
      <c r="D880" s="1" t="s">
        <v>15</v>
      </c>
      <c r="E880" s="1" t="s">
        <v>367</v>
      </c>
      <c r="F880" s="1" t="s">
        <v>228</v>
      </c>
      <c r="G880" s="12" t="s">
        <v>229</v>
      </c>
      <c r="I880" s="15">
        <v>6899</v>
      </c>
    </row>
    <row r="881" spans="1:9" x14ac:dyDescent="0.3">
      <c r="A881" s="7">
        <v>880</v>
      </c>
      <c r="B881" s="7" t="s">
        <v>345</v>
      </c>
      <c r="C881" s="1" t="s">
        <v>195</v>
      </c>
      <c r="D881" s="1" t="s">
        <v>8</v>
      </c>
      <c r="E881" s="1" t="s">
        <v>367</v>
      </c>
      <c r="F881" s="1" t="s">
        <v>230</v>
      </c>
      <c r="G881" s="12" t="s">
        <v>231</v>
      </c>
    </row>
    <row r="882" spans="1:9" x14ac:dyDescent="0.3">
      <c r="A882" s="7">
        <v>881</v>
      </c>
      <c r="B882" s="7" t="s">
        <v>345</v>
      </c>
      <c r="C882" s="1" t="s">
        <v>195</v>
      </c>
      <c r="D882" s="1" t="s">
        <v>8</v>
      </c>
      <c r="E882" s="1" t="s">
        <v>367</v>
      </c>
      <c r="F882" s="1" t="s">
        <v>232</v>
      </c>
      <c r="G882" s="12" t="s">
        <v>233</v>
      </c>
    </row>
    <row r="883" spans="1:9" x14ac:dyDescent="0.3">
      <c r="A883" s="7">
        <v>882</v>
      </c>
      <c r="B883" s="7" t="s">
        <v>345</v>
      </c>
      <c r="C883" s="1" t="s">
        <v>195</v>
      </c>
      <c r="D883" s="1" t="s">
        <v>8</v>
      </c>
      <c r="E883" s="1" t="s">
        <v>367</v>
      </c>
      <c r="F883" s="1" t="s">
        <v>234</v>
      </c>
      <c r="G883" s="12" t="s">
        <v>235</v>
      </c>
    </row>
    <row r="884" spans="1:9" x14ac:dyDescent="0.3">
      <c r="A884" s="7">
        <v>883</v>
      </c>
      <c r="B884" s="7" t="s">
        <v>345</v>
      </c>
      <c r="C884" s="1" t="s">
        <v>195</v>
      </c>
      <c r="D884" s="1" t="s">
        <v>8</v>
      </c>
      <c r="E884" s="1" t="s">
        <v>367</v>
      </c>
      <c r="F884" s="1" t="s">
        <v>236</v>
      </c>
      <c r="G884" s="12" t="s">
        <v>237</v>
      </c>
    </row>
    <row r="885" spans="1:9" x14ac:dyDescent="0.3">
      <c r="A885" s="7">
        <v>884</v>
      </c>
      <c r="B885" s="7" t="s">
        <v>345</v>
      </c>
      <c r="C885" s="1" t="s">
        <v>195</v>
      </c>
      <c r="D885" s="1" t="s">
        <v>8</v>
      </c>
      <c r="E885" s="1" t="s">
        <v>367</v>
      </c>
      <c r="F885" s="1" t="s">
        <v>238</v>
      </c>
      <c r="G885" s="12" t="s">
        <v>239</v>
      </c>
    </row>
    <row r="886" spans="1:9" x14ac:dyDescent="0.3">
      <c r="A886" s="7">
        <v>885</v>
      </c>
      <c r="B886" s="7" t="s">
        <v>345</v>
      </c>
      <c r="C886" s="1" t="s">
        <v>195</v>
      </c>
      <c r="D886" s="1" t="s">
        <v>8</v>
      </c>
      <c r="E886" s="1" t="s">
        <v>367</v>
      </c>
      <c r="F886" s="1" t="s">
        <v>240</v>
      </c>
      <c r="G886" s="12" t="s">
        <v>241</v>
      </c>
      <c r="I886" s="15">
        <v>972</v>
      </c>
    </row>
    <row r="887" spans="1:9" x14ac:dyDescent="0.3">
      <c r="A887" s="7">
        <v>886</v>
      </c>
      <c r="B887" s="7" t="s">
        <v>345</v>
      </c>
      <c r="C887" s="1" t="s">
        <v>195</v>
      </c>
      <c r="D887" s="1" t="s">
        <v>8</v>
      </c>
      <c r="E887" s="1" t="s">
        <v>367</v>
      </c>
      <c r="F887" s="1" t="s">
        <v>242</v>
      </c>
      <c r="G887" s="12" t="s">
        <v>243</v>
      </c>
    </row>
    <row r="888" spans="1:9" x14ac:dyDescent="0.3">
      <c r="A888" s="7">
        <v>887</v>
      </c>
      <c r="B888" s="7" t="s">
        <v>345</v>
      </c>
      <c r="C888" s="1" t="s">
        <v>195</v>
      </c>
      <c r="D888" s="1" t="s">
        <v>8</v>
      </c>
      <c r="E888" s="1" t="s">
        <v>367</v>
      </c>
      <c r="F888" s="1" t="s">
        <v>244</v>
      </c>
      <c r="G888" s="12" t="s">
        <v>245</v>
      </c>
    </row>
    <row r="889" spans="1:9" x14ac:dyDescent="0.3">
      <c r="A889" s="7">
        <v>888</v>
      </c>
      <c r="B889" s="7" t="s">
        <v>345</v>
      </c>
      <c r="C889" s="1" t="s">
        <v>195</v>
      </c>
      <c r="D889" s="1" t="s">
        <v>8</v>
      </c>
      <c r="E889" s="1" t="s">
        <v>367</v>
      </c>
      <c r="F889" s="1" t="s">
        <v>246</v>
      </c>
      <c r="G889" s="12" t="s">
        <v>247</v>
      </c>
    </row>
    <row r="890" spans="1:9" x14ac:dyDescent="0.3">
      <c r="A890" s="7">
        <v>889</v>
      </c>
      <c r="B890" s="7" t="s">
        <v>345</v>
      </c>
      <c r="C890" s="1" t="s">
        <v>195</v>
      </c>
      <c r="D890" s="1" t="s">
        <v>8</v>
      </c>
      <c r="E890" s="1" t="s">
        <v>367</v>
      </c>
      <c r="F890" s="1" t="s">
        <v>248</v>
      </c>
      <c r="G890" s="12" t="s">
        <v>249</v>
      </c>
    </row>
    <row r="891" spans="1:9" x14ac:dyDescent="0.3">
      <c r="A891" s="7">
        <v>890</v>
      </c>
      <c r="B891" s="7" t="s">
        <v>345</v>
      </c>
      <c r="C891" s="1" t="s">
        <v>195</v>
      </c>
      <c r="D891" s="1" t="s">
        <v>8</v>
      </c>
      <c r="E891" s="1" t="s">
        <v>367</v>
      </c>
      <c r="F891" s="1" t="s">
        <v>250</v>
      </c>
      <c r="G891" s="12" t="s">
        <v>251</v>
      </c>
    </row>
    <row r="892" spans="1:9" x14ac:dyDescent="0.3">
      <c r="A892" s="7">
        <v>891</v>
      </c>
      <c r="B892" s="7" t="s">
        <v>345</v>
      </c>
      <c r="C892" s="1" t="s">
        <v>195</v>
      </c>
      <c r="D892" s="1" t="s">
        <v>8</v>
      </c>
      <c r="E892" s="1" t="s">
        <v>367</v>
      </c>
      <c r="F892" s="1" t="s">
        <v>252</v>
      </c>
      <c r="G892" s="12" t="s">
        <v>253</v>
      </c>
    </row>
    <row r="893" spans="1:9" x14ac:dyDescent="0.3">
      <c r="A893" s="7">
        <v>892</v>
      </c>
      <c r="B893" s="7" t="s">
        <v>345</v>
      </c>
      <c r="C893" s="1" t="s">
        <v>195</v>
      </c>
      <c r="D893" s="1" t="s">
        <v>8</v>
      </c>
      <c r="E893" s="1" t="s">
        <v>367</v>
      </c>
      <c r="F893" s="1" t="s">
        <v>254</v>
      </c>
      <c r="G893" s="12" t="s">
        <v>255</v>
      </c>
    </row>
    <row r="894" spans="1:9" x14ac:dyDescent="0.3">
      <c r="A894" s="7">
        <v>893</v>
      </c>
      <c r="B894" s="7" t="s">
        <v>345</v>
      </c>
      <c r="C894" s="1" t="s">
        <v>195</v>
      </c>
      <c r="D894" s="1" t="s">
        <v>8</v>
      </c>
      <c r="E894" s="1" t="s">
        <v>367</v>
      </c>
      <c r="F894" s="1" t="s">
        <v>256</v>
      </c>
      <c r="G894" s="12" t="s">
        <v>257</v>
      </c>
    </row>
    <row r="895" spans="1:9" x14ac:dyDescent="0.3">
      <c r="A895" s="7">
        <v>894</v>
      </c>
      <c r="B895" s="7" t="s">
        <v>345</v>
      </c>
      <c r="C895" s="1" t="s">
        <v>195</v>
      </c>
      <c r="D895" s="1" t="s">
        <v>8</v>
      </c>
      <c r="E895" s="1" t="s">
        <v>367</v>
      </c>
      <c r="F895" s="1" t="s">
        <v>258</v>
      </c>
      <c r="G895" s="12" t="s">
        <v>259</v>
      </c>
    </row>
    <row r="896" spans="1:9" x14ac:dyDescent="0.3">
      <c r="A896" s="7">
        <v>895</v>
      </c>
      <c r="B896" s="7" t="s">
        <v>345</v>
      </c>
      <c r="C896" s="1" t="s">
        <v>195</v>
      </c>
      <c r="D896" s="1" t="s">
        <v>8</v>
      </c>
      <c r="E896" s="1" t="s">
        <v>367</v>
      </c>
      <c r="F896" s="1" t="s">
        <v>260</v>
      </c>
      <c r="G896" s="12" t="s">
        <v>261</v>
      </c>
      <c r="I896" s="15">
        <v>652</v>
      </c>
    </row>
    <row r="897" spans="1:9" x14ac:dyDescent="0.3">
      <c r="A897" s="7">
        <v>896</v>
      </c>
      <c r="B897" s="7" t="s">
        <v>345</v>
      </c>
      <c r="C897" s="1" t="s">
        <v>195</v>
      </c>
      <c r="D897" s="1" t="s">
        <v>8</v>
      </c>
      <c r="E897" s="1" t="s">
        <v>367</v>
      </c>
      <c r="F897" s="1" t="s">
        <v>262</v>
      </c>
      <c r="G897" s="12" t="s">
        <v>263</v>
      </c>
    </row>
    <row r="898" spans="1:9" x14ac:dyDescent="0.3">
      <c r="A898" s="7">
        <v>897</v>
      </c>
      <c r="B898" s="7" t="s">
        <v>345</v>
      </c>
      <c r="C898" s="1" t="s">
        <v>195</v>
      </c>
      <c r="D898" s="1" t="s">
        <v>8</v>
      </c>
      <c r="E898" s="1" t="s">
        <v>367</v>
      </c>
      <c r="F898" s="1" t="s">
        <v>264</v>
      </c>
      <c r="G898" s="12" t="s">
        <v>265</v>
      </c>
    </row>
    <row r="899" spans="1:9" x14ac:dyDescent="0.3">
      <c r="A899" s="7">
        <v>898</v>
      </c>
      <c r="B899" s="7" t="s">
        <v>345</v>
      </c>
      <c r="C899" s="1" t="s">
        <v>195</v>
      </c>
      <c r="D899" s="1" t="s">
        <v>15</v>
      </c>
      <c r="E899" s="1" t="s">
        <v>367</v>
      </c>
      <c r="F899" s="1" t="s">
        <v>266</v>
      </c>
      <c r="G899" s="12" t="s">
        <v>267</v>
      </c>
      <c r="I899" s="15">
        <v>1624</v>
      </c>
    </row>
    <row r="900" spans="1:9" x14ac:dyDescent="0.3">
      <c r="A900" s="7">
        <v>899</v>
      </c>
      <c r="B900" s="7" t="s">
        <v>345</v>
      </c>
      <c r="C900" s="1" t="s">
        <v>195</v>
      </c>
      <c r="D900" s="1" t="s">
        <v>8</v>
      </c>
      <c r="E900" s="1" t="s">
        <v>367</v>
      </c>
      <c r="F900" s="1" t="s">
        <v>268</v>
      </c>
      <c r="G900" s="12" t="s">
        <v>269</v>
      </c>
      <c r="I900" s="15">
        <v>298</v>
      </c>
    </row>
    <row r="901" spans="1:9" x14ac:dyDescent="0.3">
      <c r="A901" s="7">
        <v>900</v>
      </c>
      <c r="B901" s="7" t="s">
        <v>345</v>
      </c>
      <c r="C901" s="1" t="s">
        <v>195</v>
      </c>
      <c r="D901" s="1" t="s">
        <v>8</v>
      </c>
      <c r="E901" s="1" t="s">
        <v>367</v>
      </c>
      <c r="F901" s="1" t="s">
        <v>270</v>
      </c>
      <c r="G901" s="12" t="s">
        <v>271</v>
      </c>
    </row>
    <row r="902" spans="1:9" x14ac:dyDescent="0.3">
      <c r="A902" s="7">
        <v>901</v>
      </c>
      <c r="B902" s="7" t="s">
        <v>345</v>
      </c>
      <c r="C902" s="1" t="s">
        <v>195</v>
      </c>
      <c r="D902" s="1" t="s">
        <v>8</v>
      </c>
      <c r="E902" s="1" t="s">
        <v>367</v>
      </c>
      <c r="F902" s="1" t="s">
        <v>272</v>
      </c>
      <c r="G902" s="12" t="s">
        <v>273</v>
      </c>
    </row>
    <row r="903" spans="1:9" x14ac:dyDescent="0.3">
      <c r="A903" s="7">
        <v>902</v>
      </c>
      <c r="B903" s="7" t="s">
        <v>345</v>
      </c>
      <c r="C903" s="1" t="s">
        <v>195</v>
      </c>
      <c r="D903" s="1" t="s">
        <v>8</v>
      </c>
      <c r="E903" s="1" t="s">
        <v>367</v>
      </c>
      <c r="F903" s="1" t="s">
        <v>274</v>
      </c>
      <c r="G903" s="12" t="s">
        <v>275</v>
      </c>
      <c r="I903" s="15">
        <v>1677</v>
      </c>
    </row>
    <row r="904" spans="1:9" x14ac:dyDescent="0.3">
      <c r="A904" s="7">
        <v>903</v>
      </c>
      <c r="B904" s="7" t="s">
        <v>345</v>
      </c>
      <c r="C904" s="1" t="s">
        <v>195</v>
      </c>
      <c r="D904" s="1" t="s">
        <v>8</v>
      </c>
      <c r="E904" s="1" t="s">
        <v>367</v>
      </c>
      <c r="F904" s="1" t="s">
        <v>276</v>
      </c>
      <c r="G904" s="12" t="s">
        <v>277</v>
      </c>
      <c r="I904" s="15">
        <v>820</v>
      </c>
    </row>
    <row r="905" spans="1:9" x14ac:dyDescent="0.3">
      <c r="A905" s="7">
        <v>904</v>
      </c>
      <c r="B905" s="7" t="s">
        <v>345</v>
      </c>
      <c r="C905" s="1" t="s">
        <v>195</v>
      </c>
      <c r="D905" s="1" t="s">
        <v>8</v>
      </c>
      <c r="E905" s="1" t="s">
        <v>367</v>
      </c>
      <c r="F905" s="1" t="s">
        <v>278</v>
      </c>
      <c r="G905" s="12" t="s">
        <v>279</v>
      </c>
    </row>
    <row r="906" spans="1:9" x14ac:dyDescent="0.3">
      <c r="A906" s="7">
        <v>905</v>
      </c>
      <c r="B906" s="7" t="s">
        <v>345</v>
      </c>
      <c r="C906" s="1" t="s">
        <v>195</v>
      </c>
      <c r="D906" s="1" t="s">
        <v>15</v>
      </c>
      <c r="E906" s="1" t="s">
        <v>367</v>
      </c>
      <c r="F906" s="1" t="s">
        <v>280</v>
      </c>
      <c r="G906" s="12" t="s">
        <v>281</v>
      </c>
      <c r="I906" s="15">
        <v>2795</v>
      </c>
    </row>
    <row r="907" spans="1:9" x14ac:dyDescent="0.3">
      <c r="A907" s="7">
        <v>906</v>
      </c>
      <c r="B907" s="7" t="s">
        <v>345</v>
      </c>
      <c r="C907" s="1" t="s">
        <v>195</v>
      </c>
      <c r="D907" s="1" t="s">
        <v>8</v>
      </c>
      <c r="E907" s="1" t="s">
        <v>367</v>
      </c>
      <c r="F907" s="1" t="s">
        <v>282</v>
      </c>
      <c r="G907" s="12" t="s">
        <v>283</v>
      </c>
      <c r="I907" s="15">
        <v>12020.187682825028</v>
      </c>
    </row>
    <row r="908" spans="1:9" x14ac:dyDescent="0.3">
      <c r="A908" s="7">
        <v>907</v>
      </c>
      <c r="B908" s="7" t="s">
        <v>345</v>
      </c>
      <c r="C908" s="1" t="s">
        <v>195</v>
      </c>
      <c r="D908" s="1" t="s">
        <v>15</v>
      </c>
      <c r="E908" s="1" t="s">
        <v>367</v>
      </c>
      <c r="F908" s="1" t="s">
        <v>284</v>
      </c>
      <c r="G908" s="12" t="s">
        <v>285</v>
      </c>
      <c r="I908" s="15">
        <v>104772.18768282502</v>
      </c>
    </row>
    <row r="909" spans="1:9" x14ac:dyDescent="0.3">
      <c r="A909" s="7">
        <v>908</v>
      </c>
      <c r="B909" s="7" t="s">
        <v>345</v>
      </c>
      <c r="C909" s="1" t="s">
        <v>195</v>
      </c>
      <c r="D909" s="1" t="s">
        <v>8</v>
      </c>
      <c r="E909" s="1" t="s">
        <v>367</v>
      </c>
      <c r="F909" s="1" t="s">
        <v>286</v>
      </c>
      <c r="G909" s="12" t="s">
        <v>287</v>
      </c>
    </row>
    <row r="910" spans="1:9" x14ac:dyDescent="0.3">
      <c r="A910" s="7">
        <v>909</v>
      </c>
      <c r="B910" s="7" t="s">
        <v>345</v>
      </c>
      <c r="C910" s="1" t="s">
        <v>195</v>
      </c>
      <c r="D910" s="1" t="s">
        <v>8</v>
      </c>
      <c r="E910" s="1" t="s">
        <v>367</v>
      </c>
      <c r="F910" s="1" t="s">
        <v>288</v>
      </c>
      <c r="G910" s="12" t="s">
        <v>289</v>
      </c>
    </row>
    <row r="911" spans="1:9" x14ac:dyDescent="0.3">
      <c r="A911" s="7">
        <v>910</v>
      </c>
      <c r="B911" s="7" t="s">
        <v>345</v>
      </c>
      <c r="C911" s="1" t="s">
        <v>195</v>
      </c>
      <c r="D911" s="1" t="s">
        <v>15</v>
      </c>
      <c r="E911" s="1" t="s">
        <v>367</v>
      </c>
      <c r="F911" s="1" t="s">
        <v>290</v>
      </c>
      <c r="G911" s="12" t="s">
        <v>291</v>
      </c>
      <c r="I911" s="15">
        <v>104772.18768282502</v>
      </c>
    </row>
    <row r="912" spans="1:9" x14ac:dyDescent="0.3">
      <c r="A912" s="7">
        <v>911</v>
      </c>
      <c r="B912" s="7" t="s">
        <v>345</v>
      </c>
      <c r="C912" s="1" t="s">
        <v>195</v>
      </c>
      <c r="D912" s="1" t="s">
        <v>15</v>
      </c>
      <c r="E912" s="1" t="s">
        <v>367</v>
      </c>
      <c r="F912" s="1" t="s">
        <v>292</v>
      </c>
      <c r="G912" s="12" t="s">
        <v>293</v>
      </c>
      <c r="I912" s="15">
        <v>103188</v>
      </c>
    </row>
    <row r="913" spans="1:9" x14ac:dyDescent="0.3">
      <c r="A913" s="7">
        <v>912</v>
      </c>
      <c r="B913" s="7" t="s">
        <v>345</v>
      </c>
      <c r="C913" s="1" t="s">
        <v>195</v>
      </c>
      <c r="D913" s="1" t="s">
        <v>8</v>
      </c>
      <c r="E913" s="1" t="s">
        <v>367</v>
      </c>
      <c r="F913" s="1" t="s">
        <v>294</v>
      </c>
      <c r="G913" s="12" t="s">
        <v>295</v>
      </c>
      <c r="I913" s="15">
        <v>-1584.1876828250242</v>
      </c>
    </row>
    <row r="914" spans="1:9" x14ac:dyDescent="0.3">
      <c r="A914" s="7">
        <v>913</v>
      </c>
      <c r="B914" s="7" t="s">
        <v>345</v>
      </c>
      <c r="C914" s="1" t="s">
        <v>296</v>
      </c>
      <c r="D914" s="1" t="s">
        <v>8</v>
      </c>
      <c r="E914" s="1" t="s">
        <v>367</v>
      </c>
      <c r="F914" s="1" t="s">
        <v>297</v>
      </c>
      <c r="G914" s="12" t="s">
        <v>298</v>
      </c>
    </row>
    <row r="915" spans="1:9" x14ac:dyDescent="0.3">
      <c r="A915" s="7">
        <v>914</v>
      </c>
      <c r="B915" s="7" t="s">
        <v>345</v>
      </c>
      <c r="C915" s="1" t="s">
        <v>296</v>
      </c>
      <c r="D915" s="1" t="s">
        <v>8</v>
      </c>
      <c r="E915" s="1" t="s">
        <v>367</v>
      </c>
      <c r="F915" s="1" t="s">
        <v>299</v>
      </c>
      <c r="G915" s="12" t="s">
        <v>300</v>
      </c>
    </row>
    <row r="916" spans="1:9" x14ac:dyDescent="0.3">
      <c r="A916" s="7">
        <v>915</v>
      </c>
      <c r="B916" s="7" t="s">
        <v>345</v>
      </c>
      <c r="C916" s="1" t="s">
        <v>296</v>
      </c>
      <c r="D916" s="1" t="s">
        <v>8</v>
      </c>
      <c r="E916" s="1" t="s">
        <v>367</v>
      </c>
      <c r="F916" s="1" t="s">
        <v>301</v>
      </c>
      <c r="G916" s="12" t="s">
        <v>302</v>
      </c>
    </row>
    <row r="917" spans="1:9" x14ac:dyDescent="0.3">
      <c r="A917" s="7">
        <v>916</v>
      </c>
      <c r="B917" s="7" t="s">
        <v>345</v>
      </c>
      <c r="C917" s="1" t="s">
        <v>296</v>
      </c>
      <c r="D917" s="1" t="s">
        <v>8</v>
      </c>
      <c r="E917" s="1" t="s">
        <v>367</v>
      </c>
      <c r="F917" s="1" t="s">
        <v>303</v>
      </c>
      <c r="G917" s="12" t="s">
        <v>304</v>
      </c>
    </row>
    <row r="918" spans="1:9" x14ac:dyDescent="0.3">
      <c r="A918" s="7">
        <v>917</v>
      </c>
      <c r="B918" s="7" t="s">
        <v>345</v>
      </c>
      <c r="C918" s="1" t="s">
        <v>296</v>
      </c>
      <c r="D918" s="1" t="s">
        <v>8</v>
      </c>
      <c r="E918" s="1" t="s">
        <v>367</v>
      </c>
      <c r="F918" s="1" t="s">
        <v>305</v>
      </c>
      <c r="G918" s="12" t="s">
        <v>306</v>
      </c>
    </row>
    <row r="919" spans="1:9" x14ac:dyDescent="0.3">
      <c r="A919" s="7">
        <v>918</v>
      </c>
      <c r="B919" s="7" t="s">
        <v>345</v>
      </c>
      <c r="C919" s="1" t="s">
        <v>296</v>
      </c>
      <c r="D919" s="1" t="s">
        <v>8</v>
      </c>
      <c r="E919" s="1" t="s">
        <v>367</v>
      </c>
      <c r="F919" s="1" t="s">
        <v>307</v>
      </c>
      <c r="G919" s="12" t="s">
        <v>308</v>
      </c>
    </row>
    <row r="920" spans="1:9" x14ac:dyDescent="0.3">
      <c r="A920" s="7">
        <v>919</v>
      </c>
      <c r="B920" s="7" t="s">
        <v>345</v>
      </c>
      <c r="C920" s="1" t="s">
        <v>296</v>
      </c>
      <c r="D920" s="1" t="s">
        <v>8</v>
      </c>
      <c r="E920" s="1" t="s">
        <v>367</v>
      </c>
      <c r="F920" s="1" t="s">
        <v>309</v>
      </c>
      <c r="G920" s="12" t="s">
        <v>310</v>
      </c>
    </row>
    <row r="921" spans="1:9" x14ac:dyDescent="0.3">
      <c r="A921" s="7">
        <v>920</v>
      </c>
      <c r="B921" s="7" t="s">
        <v>345</v>
      </c>
      <c r="C921" s="1" t="s">
        <v>296</v>
      </c>
      <c r="D921" s="1" t="s">
        <v>15</v>
      </c>
      <c r="E921" s="1" t="s">
        <v>367</v>
      </c>
      <c r="F921" s="1" t="s">
        <v>311</v>
      </c>
      <c r="G921" s="12" t="s">
        <v>312</v>
      </c>
      <c r="I921" s="15">
        <v>0</v>
      </c>
    </row>
    <row r="922" spans="1:9" x14ac:dyDescent="0.3">
      <c r="A922" s="7">
        <v>921</v>
      </c>
      <c r="B922" s="7" t="s">
        <v>345</v>
      </c>
      <c r="C922" s="1" t="s">
        <v>296</v>
      </c>
      <c r="D922" s="1" t="s">
        <v>15</v>
      </c>
      <c r="E922" s="1" t="s">
        <v>367</v>
      </c>
      <c r="F922" s="1" t="s">
        <v>313</v>
      </c>
      <c r="G922" s="12" t="s">
        <v>314</v>
      </c>
      <c r="I922" s="15">
        <v>0</v>
      </c>
    </row>
    <row r="923" spans="1:9" x14ac:dyDescent="0.3">
      <c r="A923" s="7">
        <v>922</v>
      </c>
      <c r="B923" s="7" t="s">
        <v>345</v>
      </c>
      <c r="C923" s="1" t="s">
        <v>296</v>
      </c>
      <c r="D923" s="1" t="s">
        <v>8</v>
      </c>
      <c r="E923" s="1" t="s">
        <v>367</v>
      </c>
      <c r="F923" s="1" t="s">
        <v>315</v>
      </c>
      <c r="G923" s="12" t="s">
        <v>316</v>
      </c>
      <c r="I923" s="15">
        <v>2940</v>
      </c>
    </row>
    <row r="924" spans="1:9" x14ac:dyDescent="0.3">
      <c r="A924" s="7">
        <v>923</v>
      </c>
      <c r="B924" s="7" t="s">
        <v>345</v>
      </c>
      <c r="C924" s="1" t="s">
        <v>296</v>
      </c>
      <c r="D924" s="1" t="s">
        <v>8</v>
      </c>
      <c r="E924" s="1" t="s">
        <v>367</v>
      </c>
      <c r="F924" s="1" t="s">
        <v>317</v>
      </c>
      <c r="G924" s="12" t="s">
        <v>318</v>
      </c>
    </row>
    <row r="925" spans="1:9" x14ac:dyDescent="0.3">
      <c r="A925" s="7">
        <v>924</v>
      </c>
      <c r="B925" s="7" t="s">
        <v>345</v>
      </c>
      <c r="C925" s="1" t="s">
        <v>296</v>
      </c>
      <c r="D925" s="1" t="s">
        <v>8</v>
      </c>
      <c r="E925" s="1" t="s">
        <v>367</v>
      </c>
      <c r="F925" s="1" t="s">
        <v>319</v>
      </c>
      <c r="G925" s="12" t="s">
        <v>320</v>
      </c>
      <c r="I925" s="15">
        <v>-2940</v>
      </c>
    </row>
    <row r="926" spans="1:9" x14ac:dyDescent="0.3">
      <c r="A926" s="7">
        <v>925</v>
      </c>
      <c r="B926" s="7" t="s">
        <v>346</v>
      </c>
      <c r="C926" s="1" t="s">
        <v>7</v>
      </c>
      <c r="D926" s="1" t="s">
        <v>8</v>
      </c>
      <c r="E926" s="1" t="s">
        <v>367</v>
      </c>
      <c r="F926" s="1" t="s">
        <v>9</v>
      </c>
      <c r="G926" s="12" t="s">
        <v>10</v>
      </c>
      <c r="I926" s="15">
        <v>2333</v>
      </c>
    </row>
    <row r="927" spans="1:9" x14ac:dyDescent="0.3">
      <c r="A927" s="7">
        <v>926</v>
      </c>
      <c r="B927" s="7" t="s">
        <v>346</v>
      </c>
      <c r="C927" s="1" t="s">
        <v>7</v>
      </c>
      <c r="D927" s="1" t="s">
        <v>8</v>
      </c>
      <c r="E927" s="1" t="s">
        <v>367</v>
      </c>
      <c r="F927" s="1" t="s">
        <v>11</v>
      </c>
      <c r="G927" s="12" t="s">
        <v>12</v>
      </c>
    </row>
    <row r="928" spans="1:9" x14ac:dyDescent="0.3">
      <c r="A928" s="7">
        <v>927</v>
      </c>
      <c r="B928" s="7" t="s">
        <v>346</v>
      </c>
      <c r="C928" s="1" t="s">
        <v>7</v>
      </c>
      <c r="D928" s="1" t="s">
        <v>8</v>
      </c>
      <c r="E928" s="1" t="s">
        <v>367</v>
      </c>
      <c r="F928" s="1" t="s">
        <v>13</v>
      </c>
      <c r="G928" s="12" t="s">
        <v>14</v>
      </c>
      <c r="I928" s="15">
        <v>167</v>
      </c>
    </row>
    <row r="929" spans="1:9" x14ac:dyDescent="0.3">
      <c r="A929" s="7">
        <v>928</v>
      </c>
      <c r="B929" s="7" t="s">
        <v>346</v>
      </c>
      <c r="C929" s="1" t="s">
        <v>7</v>
      </c>
      <c r="D929" s="1" t="s">
        <v>15</v>
      </c>
      <c r="E929" s="1" t="s">
        <v>367</v>
      </c>
      <c r="F929" s="1" t="s">
        <v>16</v>
      </c>
      <c r="G929" s="12" t="s">
        <v>17</v>
      </c>
      <c r="I929" s="15">
        <v>2500</v>
      </c>
    </row>
    <row r="930" spans="1:9" x14ac:dyDescent="0.3">
      <c r="A930" s="7">
        <v>929</v>
      </c>
      <c r="B930" s="7" t="s">
        <v>346</v>
      </c>
      <c r="C930" s="1" t="s">
        <v>7</v>
      </c>
      <c r="D930" s="1" t="s">
        <v>8</v>
      </c>
      <c r="E930" s="1" t="s">
        <v>367</v>
      </c>
      <c r="F930" s="1" t="s">
        <v>18</v>
      </c>
      <c r="G930" s="12" t="s">
        <v>19</v>
      </c>
    </row>
    <row r="931" spans="1:9" x14ac:dyDescent="0.3">
      <c r="A931" s="7">
        <v>930</v>
      </c>
      <c r="B931" s="7" t="s">
        <v>346</v>
      </c>
      <c r="C931" s="1" t="s">
        <v>7</v>
      </c>
      <c r="D931" s="1" t="s">
        <v>8</v>
      </c>
      <c r="E931" s="1" t="s">
        <v>367</v>
      </c>
      <c r="F931" s="1" t="s">
        <v>20</v>
      </c>
      <c r="G931" s="12" t="s">
        <v>21</v>
      </c>
    </row>
    <row r="932" spans="1:9" x14ac:dyDescent="0.3">
      <c r="A932" s="7">
        <v>931</v>
      </c>
      <c r="B932" s="7" t="s">
        <v>346</v>
      </c>
      <c r="C932" s="1" t="s">
        <v>7</v>
      </c>
      <c r="D932" s="1" t="s">
        <v>15</v>
      </c>
      <c r="E932" s="1" t="s">
        <v>367</v>
      </c>
      <c r="F932" s="1" t="s">
        <v>22</v>
      </c>
      <c r="G932" s="12" t="s">
        <v>23</v>
      </c>
      <c r="I932" s="15">
        <v>0</v>
      </c>
    </row>
    <row r="933" spans="1:9" x14ac:dyDescent="0.3">
      <c r="A933" s="7">
        <v>932</v>
      </c>
      <c r="B933" s="7" t="s">
        <v>346</v>
      </c>
      <c r="C933" s="1" t="s">
        <v>7</v>
      </c>
      <c r="D933" s="1" t="s">
        <v>8</v>
      </c>
      <c r="E933" s="1" t="s">
        <v>367</v>
      </c>
      <c r="F933" s="1" t="s">
        <v>24</v>
      </c>
      <c r="G933" s="12" t="s">
        <v>25</v>
      </c>
    </row>
    <row r="934" spans="1:9" x14ac:dyDescent="0.3">
      <c r="A934" s="7">
        <v>933</v>
      </c>
      <c r="B934" s="7" t="s">
        <v>346</v>
      </c>
      <c r="C934" s="1" t="s">
        <v>7</v>
      </c>
      <c r="D934" s="1" t="s">
        <v>8</v>
      </c>
      <c r="E934" s="1" t="s">
        <v>367</v>
      </c>
      <c r="F934" s="1" t="s">
        <v>26</v>
      </c>
      <c r="G934" s="12" t="s">
        <v>27</v>
      </c>
    </row>
    <row r="935" spans="1:9" x14ac:dyDescent="0.3">
      <c r="A935" s="7">
        <v>934</v>
      </c>
      <c r="B935" s="7" t="s">
        <v>346</v>
      </c>
      <c r="C935" s="1" t="s">
        <v>7</v>
      </c>
      <c r="D935" s="1" t="s">
        <v>8</v>
      </c>
      <c r="E935" s="1" t="s">
        <v>367</v>
      </c>
      <c r="F935" s="1" t="s">
        <v>28</v>
      </c>
      <c r="G935" s="12" t="s">
        <v>29</v>
      </c>
    </row>
    <row r="936" spans="1:9" x14ac:dyDescent="0.3">
      <c r="A936" s="7">
        <v>935</v>
      </c>
      <c r="B936" s="7" t="s">
        <v>346</v>
      </c>
      <c r="C936" s="1" t="s">
        <v>7</v>
      </c>
      <c r="D936" s="1" t="s">
        <v>8</v>
      </c>
      <c r="E936" s="1" t="s">
        <v>367</v>
      </c>
      <c r="F936" s="1" t="s">
        <v>30</v>
      </c>
      <c r="G936" s="12" t="s">
        <v>31</v>
      </c>
      <c r="I936" s="15">
        <v>113113</v>
      </c>
    </row>
    <row r="937" spans="1:9" x14ac:dyDescent="0.3">
      <c r="A937" s="7">
        <v>936</v>
      </c>
      <c r="B937" s="7" t="s">
        <v>346</v>
      </c>
      <c r="C937" s="1" t="s">
        <v>7</v>
      </c>
      <c r="D937" s="1" t="s">
        <v>8</v>
      </c>
      <c r="E937" s="1" t="s">
        <v>367</v>
      </c>
      <c r="F937" s="1" t="s">
        <v>32</v>
      </c>
      <c r="G937" s="12" t="s">
        <v>33</v>
      </c>
    </row>
    <row r="938" spans="1:9" x14ac:dyDescent="0.3">
      <c r="A938" s="7">
        <v>937</v>
      </c>
      <c r="B938" s="7" t="s">
        <v>346</v>
      </c>
      <c r="C938" s="1" t="s">
        <v>7</v>
      </c>
      <c r="D938" s="1" t="s">
        <v>8</v>
      </c>
      <c r="E938" s="1" t="s">
        <v>367</v>
      </c>
      <c r="F938" s="1" t="s">
        <v>34</v>
      </c>
      <c r="G938" s="12" t="s">
        <v>35</v>
      </c>
    </row>
    <row r="939" spans="1:9" x14ac:dyDescent="0.3">
      <c r="A939" s="7">
        <v>938</v>
      </c>
      <c r="B939" s="7" t="s">
        <v>346</v>
      </c>
      <c r="C939" s="1" t="s">
        <v>7</v>
      </c>
      <c r="D939" s="1" t="s">
        <v>8</v>
      </c>
      <c r="E939" s="1" t="s">
        <v>367</v>
      </c>
      <c r="F939" s="1" t="s">
        <v>36</v>
      </c>
      <c r="G939" s="12" t="s">
        <v>37</v>
      </c>
    </row>
    <row r="940" spans="1:9" x14ac:dyDescent="0.3">
      <c r="A940" s="7">
        <v>939</v>
      </c>
      <c r="B940" s="7" t="s">
        <v>346</v>
      </c>
      <c r="C940" s="1" t="s">
        <v>7</v>
      </c>
      <c r="D940" s="1" t="s">
        <v>8</v>
      </c>
      <c r="E940" s="1" t="s">
        <v>367</v>
      </c>
      <c r="F940" s="1" t="s">
        <v>38</v>
      </c>
      <c r="G940" s="12" t="s">
        <v>39</v>
      </c>
    </row>
    <row r="941" spans="1:9" x14ac:dyDescent="0.3">
      <c r="A941" s="7">
        <v>940</v>
      </c>
      <c r="B941" s="7" t="s">
        <v>346</v>
      </c>
      <c r="C941" s="1" t="s">
        <v>7</v>
      </c>
      <c r="D941" s="1" t="s">
        <v>8</v>
      </c>
      <c r="E941" s="1" t="s">
        <v>367</v>
      </c>
      <c r="F941" s="1" t="s">
        <v>40</v>
      </c>
      <c r="G941" s="12" t="s">
        <v>41</v>
      </c>
    </row>
    <row r="942" spans="1:9" x14ac:dyDescent="0.3">
      <c r="A942" s="7">
        <v>941</v>
      </c>
      <c r="B942" s="7" t="s">
        <v>346</v>
      </c>
      <c r="C942" s="1" t="s">
        <v>7</v>
      </c>
      <c r="D942" s="1" t="s">
        <v>8</v>
      </c>
      <c r="E942" s="1" t="s">
        <v>367</v>
      </c>
      <c r="F942" s="1" t="s">
        <v>42</v>
      </c>
      <c r="G942" s="12" t="s">
        <v>43</v>
      </c>
    </row>
    <row r="943" spans="1:9" x14ac:dyDescent="0.3">
      <c r="A943" s="7">
        <v>942</v>
      </c>
      <c r="B943" s="7" t="s">
        <v>346</v>
      </c>
      <c r="C943" s="1" t="s">
        <v>7</v>
      </c>
      <c r="D943" s="1" t="s">
        <v>8</v>
      </c>
      <c r="E943" s="1" t="s">
        <v>367</v>
      </c>
      <c r="F943" s="1" t="s">
        <v>44</v>
      </c>
      <c r="G943" s="12" t="s">
        <v>45</v>
      </c>
    </row>
    <row r="944" spans="1:9" x14ac:dyDescent="0.3">
      <c r="A944" s="7">
        <v>943</v>
      </c>
      <c r="B944" s="7" t="s">
        <v>346</v>
      </c>
      <c r="C944" s="1" t="s">
        <v>7</v>
      </c>
      <c r="D944" s="1" t="s">
        <v>8</v>
      </c>
      <c r="E944" s="1" t="s">
        <v>367</v>
      </c>
      <c r="F944" s="1" t="s">
        <v>46</v>
      </c>
      <c r="G944" s="12" t="s">
        <v>47</v>
      </c>
    </row>
    <row r="945" spans="1:9" x14ac:dyDescent="0.3">
      <c r="A945" s="7">
        <v>944</v>
      </c>
      <c r="B945" s="7" t="s">
        <v>346</v>
      </c>
      <c r="C945" s="1" t="s">
        <v>7</v>
      </c>
      <c r="D945" s="1" t="s">
        <v>8</v>
      </c>
      <c r="E945" s="1" t="s">
        <v>367</v>
      </c>
      <c r="F945" s="1" t="s">
        <v>48</v>
      </c>
      <c r="G945" s="12" t="s">
        <v>49</v>
      </c>
    </row>
    <row r="946" spans="1:9" x14ac:dyDescent="0.3">
      <c r="A946" s="7">
        <v>945</v>
      </c>
      <c r="B946" s="7" t="s">
        <v>346</v>
      </c>
      <c r="C946" s="1" t="s">
        <v>7</v>
      </c>
      <c r="D946" s="1" t="s">
        <v>8</v>
      </c>
      <c r="E946" s="1" t="s">
        <v>367</v>
      </c>
      <c r="F946" s="1" t="s">
        <v>50</v>
      </c>
      <c r="G946" s="12" t="s">
        <v>51</v>
      </c>
    </row>
    <row r="947" spans="1:9" x14ac:dyDescent="0.3">
      <c r="A947" s="7">
        <v>946</v>
      </c>
      <c r="B947" s="7" t="s">
        <v>346</v>
      </c>
      <c r="C947" s="1" t="s">
        <v>7</v>
      </c>
      <c r="D947" s="1" t="s">
        <v>8</v>
      </c>
      <c r="E947" s="1" t="s">
        <v>367</v>
      </c>
      <c r="F947" s="1" t="s">
        <v>52</v>
      </c>
      <c r="G947" s="12" t="s">
        <v>53</v>
      </c>
    </row>
    <row r="948" spans="1:9" x14ac:dyDescent="0.3">
      <c r="A948" s="7">
        <v>947</v>
      </c>
      <c r="B948" s="7" t="s">
        <v>346</v>
      </c>
      <c r="C948" s="1" t="s">
        <v>7</v>
      </c>
      <c r="D948" s="1" t="s">
        <v>8</v>
      </c>
      <c r="E948" s="1" t="s">
        <v>367</v>
      </c>
      <c r="F948" s="1" t="s">
        <v>54</v>
      </c>
      <c r="G948" s="12" t="s">
        <v>55</v>
      </c>
    </row>
    <row r="949" spans="1:9" x14ac:dyDescent="0.3">
      <c r="A949" s="7">
        <v>948</v>
      </c>
      <c r="B949" s="7" t="s">
        <v>346</v>
      </c>
      <c r="C949" s="1" t="s">
        <v>7</v>
      </c>
      <c r="D949" s="1" t="s">
        <v>8</v>
      </c>
      <c r="E949" s="1" t="s">
        <v>367</v>
      </c>
      <c r="F949" s="1" t="s">
        <v>56</v>
      </c>
      <c r="G949" s="12" t="s">
        <v>57</v>
      </c>
    </row>
    <row r="950" spans="1:9" x14ac:dyDescent="0.3">
      <c r="A950" s="7">
        <v>949</v>
      </c>
      <c r="B950" s="7" t="s">
        <v>346</v>
      </c>
      <c r="C950" s="1" t="s">
        <v>7</v>
      </c>
      <c r="D950" s="1" t="s">
        <v>8</v>
      </c>
      <c r="E950" s="1" t="s">
        <v>367</v>
      </c>
      <c r="F950" s="1" t="s">
        <v>58</v>
      </c>
      <c r="G950" s="12" t="s">
        <v>59</v>
      </c>
    </row>
    <row r="951" spans="1:9" x14ac:dyDescent="0.3">
      <c r="A951" s="7">
        <v>950</v>
      </c>
      <c r="B951" s="7" t="s">
        <v>346</v>
      </c>
      <c r="C951" s="1" t="s">
        <v>7</v>
      </c>
      <c r="D951" s="1" t="s">
        <v>8</v>
      </c>
      <c r="E951" s="1" t="s">
        <v>367</v>
      </c>
      <c r="F951" s="1" t="s">
        <v>60</v>
      </c>
      <c r="G951" s="12" t="s">
        <v>61</v>
      </c>
    </row>
    <row r="952" spans="1:9" x14ac:dyDescent="0.3">
      <c r="A952" s="7">
        <v>951</v>
      </c>
      <c r="B952" s="7" t="s">
        <v>346</v>
      </c>
      <c r="C952" s="1" t="s">
        <v>7</v>
      </c>
      <c r="D952" s="1" t="s">
        <v>8</v>
      </c>
      <c r="E952" s="1" t="s">
        <v>367</v>
      </c>
      <c r="F952" s="1" t="s">
        <v>62</v>
      </c>
      <c r="G952" s="12" t="s">
        <v>63</v>
      </c>
    </row>
    <row r="953" spans="1:9" x14ac:dyDescent="0.3">
      <c r="A953" s="7">
        <v>952</v>
      </c>
      <c r="B953" s="7" t="s">
        <v>346</v>
      </c>
      <c r="C953" s="1" t="s">
        <v>7</v>
      </c>
      <c r="D953" s="1" t="s">
        <v>8</v>
      </c>
      <c r="E953" s="1" t="s">
        <v>367</v>
      </c>
      <c r="F953" s="1" t="s">
        <v>64</v>
      </c>
      <c r="G953" s="12" t="s">
        <v>65</v>
      </c>
    </row>
    <row r="954" spans="1:9" x14ac:dyDescent="0.3">
      <c r="A954" s="7">
        <v>953</v>
      </c>
      <c r="B954" s="7" t="s">
        <v>346</v>
      </c>
      <c r="C954" s="1" t="s">
        <v>7</v>
      </c>
      <c r="D954" s="1" t="s">
        <v>8</v>
      </c>
      <c r="E954" s="1" t="s">
        <v>367</v>
      </c>
      <c r="F954" s="1" t="s">
        <v>66</v>
      </c>
      <c r="G954" s="12" t="s">
        <v>67</v>
      </c>
      <c r="I954" s="15">
        <v>1338</v>
      </c>
    </row>
    <row r="955" spans="1:9" x14ac:dyDescent="0.3">
      <c r="A955" s="7">
        <v>954</v>
      </c>
      <c r="B955" s="7" t="s">
        <v>346</v>
      </c>
      <c r="C955" s="1" t="s">
        <v>7</v>
      </c>
      <c r="D955" s="1" t="s">
        <v>8</v>
      </c>
      <c r="E955" s="1" t="s">
        <v>367</v>
      </c>
      <c r="F955" s="1" t="s">
        <v>68</v>
      </c>
      <c r="G955" s="12" t="s">
        <v>69</v>
      </c>
    </row>
    <row r="956" spans="1:9" x14ac:dyDescent="0.3">
      <c r="A956" s="7">
        <v>955</v>
      </c>
      <c r="B956" s="7" t="s">
        <v>346</v>
      </c>
      <c r="C956" s="1" t="s">
        <v>7</v>
      </c>
      <c r="D956" s="1" t="s">
        <v>8</v>
      </c>
      <c r="E956" s="1" t="s">
        <v>367</v>
      </c>
      <c r="F956" s="1" t="s">
        <v>70</v>
      </c>
      <c r="G956" s="12" t="s">
        <v>71</v>
      </c>
    </row>
    <row r="957" spans="1:9" x14ac:dyDescent="0.3">
      <c r="A957" s="7">
        <v>956</v>
      </c>
      <c r="B957" s="7" t="s">
        <v>346</v>
      </c>
      <c r="C957" s="1" t="s">
        <v>7</v>
      </c>
      <c r="D957" s="1" t="s">
        <v>8</v>
      </c>
      <c r="E957" s="1" t="s">
        <v>367</v>
      </c>
      <c r="F957" s="1" t="s">
        <v>72</v>
      </c>
      <c r="G957" s="12" t="s">
        <v>73</v>
      </c>
    </row>
    <row r="958" spans="1:9" x14ac:dyDescent="0.3">
      <c r="A958" s="7">
        <v>957</v>
      </c>
      <c r="B958" s="7" t="s">
        <v>346</v>
      </c>
      <c r="C958" s="1" t="s">
        <v>7</v>
      </c>
      <c r="D958" s="1" t="s">
        <v>8</v>
      </c>
      <c r="E958" s="1" t="s">
        <v>367</v>
      </c>
      <c r="F958" s="1" t="s">
        <v>74</v>
      </c>
      <c r="G958" s="12" t="s">
        <v>75</v>
      </c>
    </row>
    <row r="959" spans="1:9" x14ac:dyDescent="0.3">
      <c r="A959" s="7">
        <v>958</v>
      </c>
      <c r="B959" s="7" t="s">
        <v>346</v>
      </c>
      <c r="C959" s="1" t="s">
        <v>7</v>
      </c>
      <c r="D959" s="1" t="s">
        <v>8</v>
      </c>
      <c r="E959" s="1" t="s">
        <v>367</v>
      </c>
      <c r="F959" s="1" t="s">
        <v>76</v>
      </c>
      <c r="G959" s="12" t="s">
        <v>77</v>
      </c>
    </row>
    <row r="960" spans="1:9" x14ac:dyDescent="0.3">
      <c r="A960" s="7">
        <v>959</v>
      </c>
      <c r="B960" s="7" t="s">
        <v>346</v>
      </c>
      <c r="C960" s="1" t="s">
        <v>7</v>
      </c>
      <c r="D960" s="1" t="s">
        <v>8</v>
      </c>
      <c r="E960" s="1" t="s">
        <v>367</v>
      </c>
      <c r="F960" s="1" t="s">
        <v>78</v>
      </c>
      <c r="G960" s="12" t="s">
        <v>79</v>
      </c>
      <c r="I960" s="15">
        <v>0</v>
      </c>
    </row>
    <row r="961" spans="1:9" x14ac:dyDescent="0.3">
      <c r="A961" s="7">
        <v>960</v>
      </c>
      <c r="B961" s="7" t="s">
        <v>346</v>
      </c>
      <c r="C961" s="1" t="s">
        <v>7</v>
      </c>
      <c r="D961" s="1" t="s">
        <v>8</v>
      </c>
      <c r="E961" s="1" t="s">
        <v>367</v>
      </c>
      <c r="F961" s="1" t="s">
        <v>80</v>
      </c>
      <c r="G961" s="12" t="s">
        <v>81</v>
      </c>
    </row>
    <row r="962" spans="1:9" x14ac:dyDescent="0.3">
      <c r="A962" s="7">
        <v>961</v>
      </c>
      <c r="B962" s="7" t="s">
        <v>346</v>
      </c>
      <c r="C962" s="1" t="s">
        <v>7</v>
      </c>
      <c r="D962" s="1" t="s">
        <v>8</v>
      </c>
      <c r="E962" s="1" t="s">
        <v>367</v>
      </c>
      <c r="F962" s="1" t="s">
        <v>82</v>
      </c>
      <c r="G962" s="12" t="s">
        <v>83</v>
      </c>
    </row>
    <row r="963" spans="1:9" x14ac:dyDescent="0.3">
      <c r="A963" s="7">
        <v>962</v>
      </c>
      <c r="B963" s="7" t="s">
        <v>346</v>
      </c>
      <c r="C963" s="1" t="s">
        <v>7</v>
      </c>
      <c r="D963" s="1" t="s">
        <v>8</v>
      </c>
      <c r="E963" s="1" t="s">
        <v>367</v>
      </c>
      <c r="F963" s="1" t="s">
        <v>84</v>
      </c>
      <c r="G963" s="12" t="s">
        <v>85</v>
      </c>
    </row>
    <row r="964" spans="1:9" x14ac:dyDescent="0.3">
      <c r="A964" s="7">
        <v>963</v>
      </c>
      <c r="B964" s="7" t="s">
        <v>346</v>
      </c>
      <c r="C964" s="1" t="s">
        <v>7</v>
      </c>
      <c r="D964" s="1" t="s">
        <v>8</v>
      </c>
      <c r="E964" s="1" t="s">
        <v>367</v>
      </c>
      <c r="F964" s="1" t="s">
        <v>86</v>
      </c>
      <c r="G964" s="12" t="s">
        <v>87</v>
      </c>
    </row>
    <row r="965" spans="1:9" x14ac:dyDescent="0.3">
      <c r="A965" s="7">
        <v>964</v>
      </c>
      <c r="B965" s="7" t="s">
        <v>346</v>
      </c>
      <c r="C965" s="1" t="s">
        <v>7</v>
      </c>
      <c r="D965" s="1" t="s">
        <v>8</v>
      </c>
      <c r="E965" s="1" t="s">
        <v>367</v>
      </c>
      <c r="F965" s="1" t="s">
        <v>88</v>
      </c>
      <c r="G965" s="12" t="s">
        <v>89</v>
      </c>
    </row>
    <row r="966" spans="1:9" x14ac:dyDescent="0.3">
      <c r="A966" s="7">
        <v>965</v>
      </c>
      <c r="B966" s="7" t="s">
        <v>346</v>
      </c>
      <c r="C966" s="1" t="s">
        <v>7</v>
      </c>
      <c r="D966" s="1" t="s">
        <v>8</v>
      </c>
      <c r="E966" s="1" t="s">
        <v>367</v>
      </c>
      <c r="F966" s="1" t="s">
        <v>90</v>
      </c>
      <c r="G966" s="12" t="s">
        <v>91</v>
      </c>
    </row>
    <row r="967" spans="1:9" x14ac:dyDescent="0.3">
      <c r="A967" s="7">
        <v>966</v>
      </c>
      <c r="B967" s="7" t="s">
        <v>346</v>
      </c>
      <c r="C967" s="1" t="s">
        <v>7</v>
      </c>
      <c r="D967" s="1" t="s">
        <v>8</v>
      </c>
      <c r="E967" s="1" t="s">
        <v>367</v>
      </c>
      <c r="F967" s="1" t="s">
        <v>92</v>
      </c>
      <c r="G967" s="12" t="s">
        <v>93</v>
      </c>
    </row>
    <row r="968" spans="1:9" x14ac:dyDescent="0.3">
      <c r="A968" s="7">
        <v>967</v>
      </c>
      <c r="B968" s="7" t="s">
        <v>346</v>
      </c>
      <c r="C968" s="1" t="s">
        <v>7</v>
      </c>
      <c r="D968" s="1" t="s">
        <v>15</v>
      </c>
      <c r="E968" s="1" t="s">
        <v>367</v>
      </c>
      <c r="F968" s="1" t="s">
        <v>94</v>
      </c>
      <c r="G968" s="12" t="s">
        <v>95</v>
      </c>
      <c r="I968" s="15">
        <v>114451</v>
      </c>
    </row>
    <row r="969" spans="1:9" x14ac:dyDescent="0.3">
      <c r="A969" s="7">
        <v>968</v>
      </c>
      <c r="B969" s="7" t="s">
        <v>346</v>
      </c>
      <c r="C969" s="1" t="s">
        <v>7</v>
      </c>
      <c r="D969" s="1" t="s">
        <v>8</v>
      </c>
      <c r="E969" s="1" t="s">
        <v>367</v>
      </c>
      <c r="F969" s="1" t="s">
        <v>96</v>
      </c>
      <c r="G969" s="12" t="s">
        <v>97</v>
      </c>
      <c r="I969" s="15">
        <v>8985</v>
      </c>
    </row>
    <row r="970" spans="1:9" x14ac:dyDescent="0.3">
      <c r="A970" s="7">
        <v>969</v>
      </c>
      <c r="B970" s="7" t="s">
        <v>346</v>
      </c>
      <c r="C970" s="1" t="s">
        <v>7</v>
      </c>
      <c r="D970" s="1" t="s">
        <v>8</v>
      </c>
      <c r="E970" s="1" t="s">
        <v>367</v>
      </c>
      <c r="F970" s="1" t="s">
        <v>98</v>
      </c>
      <c r="G970" s="12" t="s">
        <v>99</v>
      </c>
    </row>
    <row r="971" spans="1:9" x14ac:dyDescent="0.3">
      <c r="A971" s="7">
        <v>970</v>
      </c>
      <c r="B971" s="7" t="s">
        <v>346</v>
      </c>
      <c r="C971" s="1" t="s">
        <v>7</v>
      </c>
      <c r="D971" s="1" t="s">
        <v>8</v>
      </c>
      <c r="E971" s="1" t="s">
        <v>367</v>
      </c>
      <c r="F971" s="1" t="s">
        <v>100</v>
      </c>
      <c r="G971" s="12" t="s">
        <v>101</v>
      </c>
    </row>
    <row r="972" spans="1:9" x14ac:dyDescent="0.3">
      <c r="A972" s="7">
        <v>971</v>
      </c>
      <c r="B972" s="7" t="s">
        <v>346</v>
      </c>
      <c r="C972" s="1" t="s">
        <v>7</v>
      </c>
      <c r="D972" s="1" t="s">
        <v>8</v>
      </c>
      <c r="E972" s="1" t="s">
        <v>367</v>
      </c>
      <c r="F972" s="1" t="s">
        <v>102</v>
      </c>
      <c r="G972" s="12" t="s">
        <v>103</v>
      </c>
    </row>
    <row r="973" spans="1:9" x14ac:dyDescent="0.3">
      <c r="A973" s="7">
        <v>972</v>
      </c>
      <c r="B973" s="7" t="s">
        <v>346</v>
      </c>
      <c r="C973" s="1" t="s">
        <v>7</v>
      </c>
      <c r="D973" s="1" t="s">
        <v>8</v>
      </c>
      <c r="E973" s="1" t="s">
        <v>367</v>
      </c>
      <c r="F973" s="1" t="s">
        <v>104</v>
      </c>
      <c r="G973" s="12" t="s">
        <v>105</v>
      </c>
      <c r="I973" s="15">
        <v>11</v>
      </c>
    </row>
    <row r="974" spans="1:9" x14ac:dyDescent="0.3">
      <c r="A974" s="7">
        <v>973</v>
      </c>
      <c r="B974" s="7" t="s">
        <v>346</v>
      </c>
      <c r="C974" s="1" t="s">
        <v>7</v>
      </c>
      <c r="D974" s="1" t="s">
        <v>8</v>
      </c>
      <c r="E974" s="1" t="s">
        <v>367</v>
      </c>
      <c r="F974" s="1" t="s">
        <v>106</v>
      </c>
      <c r="G974" s="12" t="s">
        <v>107</v>
      </c>
    </row>
    <row r="975" spans="1:9" x14ac:dyDescent="0.3">
      <c r="A975" s="7">
        <v>974</v>
      </c>
      <c r="B975" s="7" t="s">
        <v>346</v>
      </c>
      <c r="C975" s="1" t="s">
        <v>7</v>
      </c>
      <c r="D975" s="1" t="s">
        <v>8</v>
      </c>
      <c r="E975" s="1" t="s">
        <v>367</v>
      </c>
      <c r="F975" s="1" t="s">
        <v>108</v>
      </c>
      <c r="G975" s="12" t="s">
        <v>109</v>
      </c>
    </row>
    <row r="976" spans="1:9" x14ac:dyDescent="0.3">
      <c r="A976" s="7">
        <v>975</v>
      </c>
      <c r="B976" s="7" t="s">
        <v>346</v>
      </c>
      <c r="C976" s="1" t="s">
        <v>7</v>
      </c>
      <c r="D976" s="1" t="s">
        <v>8</v>
      </c>
      <c r="E976" s="1" t="s">
        <v>367</v>
      </c>
      <c r="F976" s="1" t="s">
        <v>110</v>
      </c>
      <c r="G976" s="12" t="s">
        <v>111</v>
      </c>
    </row>
    <row r="977" spans="1:10" x14ac:dyDescent="0.3">
      <c r="A977" s="7">
        <v>976</v>
      </c>
      <c r="B977" s="7" t="s">
        <v>346</v>
      </c>
      <c r="C977" s="1" t="s">
        <v>7</v>
      </c>
      <c r="D977" s="1" t="s">
        <v>8</v>
      </c>
      <c r="E977" s="1" t="s">
        <v>367</v>
      </c>
      <c r="F977" s="1" t="s">
        <v>112</v>
      </c>
      <c r="G977" s="12" t="s">
        <v>113</v>
      </c>
    </row>
    <row r="978" spans="1:10" x14ac:dyDescent="0.3">
      <c r="A978" s="7">
        <v>977</v>
      </c>
      <c r="B978" s="7" t="s">
        <v>346</v>
      </c>
      <c r="C978" s="1" t="s">
        <v>7</v>
      </c>
      <c r="D978" s="1" t="s">
        <v>15</v>
      </c>
      <c r="E978" s="1" t="s">
        <v>367</v>
      </c>
      <c r="F978" s="1" t="s">
        <v>114</v>
      </c>
      <c r="G978" s="12" t="s">
        <v>115</v>
      </c>
      <c r="I978" s="15">
        <v>125947</v>
      </c>
    </row>
    <row r="979" spans="1:10" x14ac:dyDescent="0.3">
      <c r="A979" s="7">
        <v>978</v>
      </c>
      <c r="B979" s="7" t="s">
        <v>346</v>
      </c>
      <c r="C979" s="1" t="s">
        <v>116</v>
      </c>
      <c r="D979" s="1" t="s">
        <v>8</v>
      </c>
      <c r="E979" s="1" t="s">
        <v>364</v>
      </c>
      <c r="F979" s="1" t="s">
        <v>117</v>
      </c>
      <c r="G979" s="12" t="s">
        <v>118</v>
      </c>
      <c r="J979" s="33" t="e">
        <f t="shared" ref="J979:J1017" si="6">I979/H979</f>
        <v>#DIV/0!</v>
      </c>
    </row>
    <row r="980" spans="1:10" x14ac:dyDescent="0.3">
      <c r="A980" s="7">
        <v>979</v>
      </c>
      <c r="B980" s="7" t="s">
        <v>346</v>
      </c>
      <c r="C980" s="1" t="s">
        <v>116</v>
      </c>
      <c r="D980" s="1" t="s">
        <v>8</v>
      </c>
      <c r="E980" s="1" t="s">
        <v>364</v>
      </c>
      <c r="F980" s="1" t="s">
        <v>119</v>
      </c>
      <c r="G980" s="12" t="s">
        <v>120</v>
      </c>
      <c r="H980" s="14">
        <v>0.2</v>
      </c>
      <c r="I980" s="15">
        <v>10651</v>
      </c>
      <c r="J980" s="33">
        <f t="shared" si="6"/>
        <v>53255</v>
      </c>
    </row>
    <row r="981" spans="1:10" x14ac:dyDescent="0.3">
      <c r="A981" s="7">
        <v>980</v>
      </c>
      <c r="B981" s="7" t="s">
        <v>346</v>
      </c>
      <c r="C981" s="1" t="s">
        <v>116</v>
      </c>
      <c r="D981" s="1" t="s">
        <v>8</v>
      </c>
      <c r="E981" s="1" t="s">
        <v>364</v>
      </c>
      <c r="F981" s="1" t="s">
        <v>121</v>
      </c>
      <c r="G981" s="12" t="s">
        <v>122</v>
      </c>
      <c r="J981" s="33" t="e">
        <f t="shared" si="6"/>
        <v>#DIV/0!</v>
      </c>
    </row>
    <row r="982" spans="1:10" x14ac:dyDescent="0.3">
      <c r="A982" s="7">
        <v>981</v>
      </c>
      <c r="B982" s="7" t="s">
        <v>346</v>
      </c>
      <c r="C982" s="1" t="s">
        <v>116</v>
      </c>
      <c r="D982" s="1" t="s">
        <v>8</v>
      </c>
      <c r="E982" s="1" t="s">
        <v>364</v>
      </c>
      <c r="F982" s="1" t="s">
        <v>123</v>
      </c>
      <c r="G982" s="12" t="s">
        <v>124</v>
      </c>
      <c r="J982" s="33" t="e">
        <f t="shared" si="6"/>
        <v>#DIV/0!</v>
      </c>
    </row>
    <row r="983" spans="1:10" x14ac:dyDescent="0.3">
      <c r="A983" s="7">
        <v>982</v>
      </c>
      <c r="B983" s="7" t="s">
        <v>346</v>
      </c>
      <c r="C983" s="1" t="s">
        <v>116</v>
      </c>
      <c r="D983" s="1" t="s">
        <v>8</v>
      </c>
      <c r="E983" s="1" t="s">
        <v>366</v>
      </c>
      <c r="F983" s="1" t="s">
        <v>125</v>
      </c>
      <c r="G983" s="12" t="s">
        <v>126</v>
      </c>
      <c r="J983" s="33" t="e">
        <f t="shared" si="6"/>
        <v>#DIV/0!</v>
      </c>
    </row>
    <row r="984" spans="1:10" x14ac:dyDescent="0.3">
      <c r="A984" s="7">
        <v>983</v>
      </c>
      <c r="B984" s="7" t="s">
        <v>346</v>
      </c>
      <c r="C984" s="1" t="s">
        <v>116</v>
      </c>
      <c r="D984" s="1" t="s">
        <v>8</v>
      </c>
      <c r="E984" s="1" t="s">
        <v>366</v>
      </c>
      <c r="F984" s="1" t="s">
        <v>127</v>
      </c>
      <c r="G984" s="12" t="s">
        <v>128</v>
      </c>
      <c r="J984" s="33" t="e">
        <f t="shared" si="6"/>
        <v>#DIV/0!</v>
      </c>
    </row>
    <row r="985" spans="1:10" x14ac:dyDescent="0.3">
      <c r="A985" s="7">
        <v>984</v>
      </c>
      <c r="B985" s="7" t="s">
        <v>346</v>
      </c>
      <c r="C985" s="1" t="s">
        <v>116</v>
      </c>
      <c r="D985" s="1" t="s">
        <v>8</v>
      </c>
      <c r="E985" s="1" t="s">
        <v>366</v>
      </c>
      <c r="F985" s="1" t="s">
        <v>129</v>
      </c>
      <c r="G985" s="12" t="s">
        <v>130</v>
      </c>
      <c r="J985" s="33" t="e">
        <f t="shared" si="6"/>
        <v>#DIV/0!</v>
      </c>
    </row>
    <row r="986" spans="1:10" x14ac:dyDescent="0.3">
      <c r="A986" s="7">
        <v>985</v>
      </c>
      <c r="B986" s="7" t="s">
        <v>346</v>
      </c>
      <c r="C986" s="1" t="s">
        <v>116</v>
      </c>
      <c r="D986" s="1" t="s">
        <v>8</v>
      </c>
      <c r="E986" s="1" t="s">
        <v>366</v>
      </c>
      <c r="F986" s="1" t="s">
        <v>131</v>
      </c>
      <c r="G986" s="12" t="s">
        <v>132</v>
      </c>
      <c r="J986" s="33" t="e">
        <f t="shared" si="6"/>
        <v>#DIV/0!</v>
      </c>
    </row>
    <row r="987" spans="1:10" x14ac:dyDescent="0.3">
      <c r="A987" s="7">
        <v>986</v>
      </c>
      <c r="B987" s="7" t="s">
        <v>346</v>
      </c>
      <c r="C987" s="1" t="s">
        <v>116</v>
      </c>
      <c r="D987" s="1" t="s">
        <v>8</v>
      </c>
      <c r="E987" s="1" t="s">
        <v>366</v>
      </c>
      <c r="F987" s="1" t="s">
        <v>133</v>
      </c>
      <c r="G987" s="12" t="s">
        <v>134</v>
      </c>
      <c r="J987" s="33" t="e">
        <f t="shared" si="6"/>
        <v>#DIV/0!</v>
      </c>
    </row>
    <row r="988" spans="1:10" x14ac:dyDescent="0.3">
      <c r="A988" s="7">
        <v>987</v>
      </c>
      <c r="B988" s="7" t="s">
        <v>346</v>
      </c>
      <c r="C988" s="1" t="s">
        <v>116</v>
      </c>
      <c r="D988" s="1" t="s">
        <v>8</v>
      </c>
      <c r="E988" s="1" t="s">
        <v>366</v>
      </c>
      <c r="F988" s="1" t="s">
        <v>135</v>
      </c>
      <c r="G988" s="12" t="s">
        <v>136</v>
      </c>
      <c r="J988" s="33" t="e">
        <f t="shared" si="6"/>
        <v>#DIV/0!</v>
      </c>
    </row>
    <row r="989" spans="1:10" x14ac:dyDescent="0.3">
      <c r="A989" s="7">
        <v>988</v>
      </c>
      <c r="B989" s="7" t="s">
        <v>346</v>
      </c>
      <c r="C989" s="1" t="s">
        <v>116</v>
      </c>
      <c r="D989" s="1" t="s">
        <v>8</v>
      </c>
      <c r="E989" s="1" t="s">
        <v>366</v>
      </c>
      <c r="F989" s="1" t="s">
        <v>137</v>
      </c>
      <c r="G989" s="12" t="s">
        <v>138</v>
      </c>
      <c r="J989" s="33" t="e">
        <f t="shared" si="6"/>
        <v>#DIV/0!</v>
      </c>
    </row>
    <row r="990" spans="1:10" x14ac:dyDescent="0.3">
      <c r="A990" s="7">
        <v>989</v>
      </c>
      <c r="B990" s="7" t="s">
        <v>346</v>
      </c>
      <c r="C990" s="1" t="s">
        <v>116</v>
      </c>
      <c r="D990" s="1" t="s">
        <v>8</v>
      </c>
      <c r="E990" s="1" t="s">
        <v>366</v>
      </c>
      <c r="F990" s="1" t="s">
        <v>139</v>
      </c>
      <c r="G990" s="12" t="s">
        <v>140</v>
      </c>
      <c r="J990" s="33" t="e">
        <f t="shared" si="6"/>
        <v>#DIV/0!</v>
      </c>
    </row>
    <row r="991" spans="1:10" x14ac:dyDescent="0.3">
      <c r="A991" s="7">
        <v>990</v>
      </c>
      <c r="B991" s="7" t="s">
        <v>346</v>
      </c>
      <c r="C991" s="1" t="s">
        <v>116</v>
      </c>
      <c r="D991" s="1" t="s">
        <v>8</v>
      </c>
      <c r="E991" s="1" t="s">
        <v>366</v>
      </c>
      <c r="F991" s="1" t="s">
        <v>141</v>
      </c>
      <c r="G991" s="12" t="s">
        <v>142</v>
      </c>
      <c r="J991" s="33" t="e">
        <f t="shared" si="6"/>
        <v>#DIV/0!</v>
      </c>
    </row>
    <row r="992" spans="1:10" x14ac:dyDescent="0.3">
      <c r="A992" s="7">
        <v>991</v>
      </c>
      <c r="B992" s="7" t="s">
        <v>346</v>
      </c>
      <c r="C992" s="1" t="s">
        <v>116</v>
      </c>
      <c r="D992" s="1" t="s">
        <v>8</v>
      </c>
      <c r="E992" s="1" t="s">
        <v>366</v>
      </c>
      <c r="F992" s="1" t="s">
        <v>143</v>
      </c>
      <c r="G992" s="12" t="s">
        <v>144</v>
      </c>
      <c r="J992" s="33" t="e">
        <f t="shared" si="6"/>
        <v>#DIV/0!</v>
      </c>
    </row>
    <row r="993" spans="1:10" x14ac:dyDescent="0.3">
      <c r="A993" s="7">
        <v>992</v>
      </c>
      <c r="B993" s="7" t="s">
        <v>346</v>
      </c>
      <c r="C993" s="1" t="s">
        <v>116</v>
      </c>
      <c r="D993" s="1" t="s">
        <v>8</v>
      </c>
      <c r="E993" s="1" t="s">
        <v>366</v>
      </c>
      <c r="F993" s="1" t="s">
        <v>145</v>
      </c>
      <c r="G993" s="12" t="s">
        <v>146</v>
      </c>
      <c r="J993" s="33" t="e">
        <f t="shared" si="6"/>
        <v>#DIV/0!</v>
      </c>
    </row>
    <row r="994" spans="1:10" x14ac:dyDescent="0.3">
      <c r="A994" s="7">
        <v>993</v>
      </c>
      <c r="B994" s="7" t="s">
        <v>346</v>
      </c>
      <c r="C994" s="1" t="s">
        <v>116</v>
      </c>
      <c r="D994" s="1" t="s">
        <v>8</v>
      </c>
      <c r="E994" s="1" t="s">
        <v>366</v>
      </c>
      <c r="F994" s="1" t="s">
        <v>147</v>
      </c>
      <c r="G994" s="12" t="s">
        <v>148</v>
      </c>
      <c r="J994" s="33" t="e">
        <f t="shared" si="6"/>
        <v>#DIV/0!</v>
      </c>
    </row>
    <row r="995" spans="1:10" x14ac:dyDescent="0.3">
      <c r="A995" s="7">
        <v>994</v>
      </c>
      <c r="B995" s="7" t="s">
        <v>346</v>
      </c>
      <c r="C995" s="1" t="s">
        <v>116</v>
      </c>
      <c r="D995" s="1" t="s">
        <v>8</v>
      </c>
      <c r="E995" s="1" t="s">
        <v>366</v>
      </c>
      <c r="F995" s="1" t="s">
        <v>149</v>
      </c>
      <c r="G995" s="12" t="s">
        <v>150</v>
      </c>
      <c r="J995" s="33" t="e">
        <f t="shared" si="6"/>
        <v>#DIV/0!</v>
      </c>
    </row>
    <row r="996" spans="1:10" x14ac:dyDescent="0.3">
      <c r="A996" s="7">
        <v>995</v>
      </c>
      <c r="B996" s="7" t="s">
        <v>346</v>
      </c>
      <c r="C996" s="1" t="s">
        <v>116</v>
      </c>
      <c r="D996" s="1" t="s">
        <v>8</v>
      </c>
      <c r="E996" s="1" t="s">
        <v>366</v>
      </c>
      <c r="F996" s="1" t="s">
        <v>151</v>
      </c>
      <c r="G996" s="12" t="s">
        <v>152</v>
      </c>
      <c r="J996" s="33" t="e">
        <f t="shared" si="6"/>
        <v>#DIV/0!</v>
      </c>
    </row>
    <row r="997" spans="1:10" x14ac:dyDescent="0.3">
      <c r="A997" s="7">
        <v>996</v>
      </c>
      <c r="B997" s="7" t="s">
        <v>346</v>
      </c>
      <c r="C997" s="1" t="s">
        <v>116</v>
      </c>
      <c r="D997" s="1" t="s">
        <v>8</v>
      </c>
      <c r="E997" s="1" t="s">
        <v>366</v>
      </c>
      <c r="F997" s="1" t="s">
        <v>153</v>
      </c>
      <c r="G997" s="12" t="s">
        <v>154</v>
      </c>
      <c r="J997" s="33" t="e">
        <f t="shared" si="6"/>
        <v>#DIV/0!</v>
      </c>
    </row>
    <row r="998" spans="1:10" x14ac:dyDescent="0.3">
      <c r="A998" s="7">
        <v>997</v>
      </c>
      <c r="B998" s="7" t="s">
        <v>346</v>
      </c>
      <c r="C998" s="1" t="s">
        <v>116</v>
      </c>
      <c r="D998" s="1" t="s">
        <v>8</v>
      </c>
      <c r="E998" s="1" t="s">
        <v>366</v>
      </c>
      <c r="F998" s="1" t="s">
        <v>155</v>
      </c>
      <c r="G998" s="12" t="s">
        <v>156</v>
      </c>
      <c r="J998" s="33" t="e">
        <f t="shared" si="6"/>
        <v>#DIV/0!</v>
      </c>
    </row>
    <row r="999" spans="1:10" x14ac:dyDescent="0.3">
      <c r="A999" s="7">
        <v>998</v>
      </c>
      <c r="B999" s="7" t="s">
        <v>346</v>
      </c>
      <c r="C999" s="1" t="s">
        <v>116</v>
      </c>
      <c r="D999" s="1" t="s">
        <v>8</v>
      </c>
      <c r="E999" s="1" t="s">
        <v>366</v>
      </c>
      <c r="F999" s="1" t="s">
        <v>157</v>
      </c>
      <c r="G999" s="12" t="s">
        <v>158</v>
      </c>
      <c r="J999" s="33" t="e">
        <f t="shared" si="6"/>
        <v>#DIV/0!</v>
      </c>
    </row>
    <row r="1000" spans="1:10" x14ac:dyDescent="0.3">
      <c r="A1000" s="7">
        <v>999</v>
      </c>
      <c r="B1000" s="7" t="s">
        <v>346</v>
      </c>
      <c r="C1000" s="1" t="s">
        <v>116</v>
      </c>
      <c r="D1000" s="1" t="s">
        <v>8</v>
      </c>
      <c r="E1000" s="1" t="s">
        <v>366</v>
      </c>
      <c r="F1000" s="1" t="s">
        <v>159</v>
      </c>
      <c r="G1000" s="12" t="s">
        <v>160</v>
      </c>
      <c r="J1000" s="33" t="e">
        <f t="shared" si="6"/>
        <v>#DIV/0!</v>
      </c>
    </row>
    <row r="1001" spans="1:10" x14ac:dyDescent="0.3">
      <c r="A1001" s="7">
        <v>1000</v>
      </c>
      <c r="B1001" s="7" t="s">
        <v>346</v>
      </c>
      <c r="C1001" s="1" t="s">
        <v>116</v>
      </c>
      <c r="D1001" s="1" t="s">
        <v>8</v>
      </c>
      <c r="E1001" s="1" t="s">
        <v>366</v>
      </c>
      <c r="F1001" s="1" t="s">
        <v>161</v>
      </c>
      <c r="G1001" s="12" t="s">
        <v>162</v>
      </c>
      <c r="J1001" s="33" t="e">
        <f t="shared" si="6"/>
        <v>#DIV/0!</v>
      </c>
    </row>
    <row r="1002" spans="1:10" x14ac:dyDescent="0.3">
      <c r="A1002" s="7">
        <v>1001</v>
      </c>
      <c r="B1002" s="7" t="s">
        <v>346</v>
      </c>
      <c r="C1002" s="1" t="s">
        <v>116</v>
      </c>
      <c r="D1002" s="1" t="s">
        <v>8</v>
      </c>
      <c r="E1002" s="1" t="s">
        <v>366</v>
      </c>
      <c r="F1002" s="1" t="s">
        <v>163</v>
      </c>
      <c r="G1002" s="12" t="s">
        <v>164</v>
      </c>
      <c r="H1002" s="14">
        <v>0.1</v>
      </c>
      <c r="I1002" s="15">
        <v>8414</v>
      </c>
      <c r="J1002" s="33">
        <f t="shared" si="6"/>
        <v>84140</v>
      </c>
    </row>
    <row r="1003" spans="1:10" x14ac:dyDescent="0.3">
      <c r="A1003" s="7">
        <v>1002</v>
      </c>
      <c r="B1003" s="7" t="s">
        <v>346</v>
      </c>
      <c r="C1003" s="1" t="s">
        <v>116</v>
      </c>
      <c r="D1003" s="1" t="s">
        <v>8</v>
      </c>
      <c r="E1003" s="1" t="s">
        <v>366</v>
      </c>
      <c r="F1003" s="1" t="s">
        <v>165</v>
      </c>
      <c r="G1003" s="12" t="s">
        <v>166</v>
      </c>
      <c r="J1003" s="33" t="e">
        <f t="shared" si="6"/>
        <v>#DIV/0!</v>
      </c>
    </row>
    <row r="1004" spans="1:10" x14ac:dyDescent="0.3">
      <c r="A1004" s="7">
        <v>1003</v>
      </c>
      <c r="B1004" s="7" t="s">
        <v>346</v>
      </c>
      <c r="C1004" s="1" t="s">
        <v>116</v>
      </c>
      <c r="D1004" s="1" t="s">
        <v>8</v>
      </c>
      <c r="E1004" s="1" t="s">
        <v>366</v>
      </c>
      <c r="F1004" s="1" t="s">
        <v>167</v>
      </c>
      <c r="G1004" s="12" t="s">
        <v>168</v>
      </c>
      <c r="J1004" s="33" t="e">
        <f t="shared" si="6"/>
        <v>#DIV/0!</v>
      </c>
    </row>
    <row r="1005" spans="1:10" x14ac:dyDescent="0.3">
      <c r="A1005" s="7">
        <v>1004</v>
      </c>
      <c r="B1005" s="7" t="s">
        <v>346</v>
      </c>
      <c r="C1005" s="1" t="s">
        <v>116</v>
      </c>
      <c r="D1005" s="1" t="s">
        <v>8</v>
      </c>
      <c r="E1005" s="1" t="s">
        <v>366</v>
      </c>
      <c r="F1005" s="1" t="s">
        <v>169</v>
      </c>
      <c r="G1005" s="12" t="s">
        <v>170</v>
      </c>
      <c r="J1005" s="33" t="e">
        <f t="shared" si="6"/>
        <v>#DIV/0!</v>
      </c>
    </row>
    <row r="1006" spans="1:10" x14ac:dyDescent="0.3">
      <c r="A1006" s="7">
        <v>1005</v>
      </c>
      <c r="B1006" s="7" t="s">
        <v>346</v>
      </c>
      <c r="C1006" s="1" t="s">
        <v>116</v>
      </c>
      <c r="D1006" s="1" t="s">
        <v>8</v>
      </c>
      <c r="E1006" s="1" t="s">
        <v>366</v>
      </c>
      <c r="F1006" s="1" t="s">
        <v>171</v>
      </c>
      <c r="G1006" s="12" t="s">
        <v>172</v>
      </c>
      <c r="J1006" s="33" t="e">
        <f t="shared" si="6"/>
        <v>#DIV/0!</v>
      </c>
    </row>
    <row r="1007" spans="1:10" x14ac:dyDescent="0.3">
      <c r="A1007" s="7">
        <v>1006</v>
      </c>
      <c r="B1007" s="7" t="s">
        <v>346</v>
      </c>
      <c r="C1007" s="1" t="s">
        <v>116</v>
      </c>
      <c r="D1007" s="1" t="s">
        <v>8</v>
      </c>
      <c r="E1007" s="1" t="s">
        <v>366</v>
      </c>
      <c r="F1007" s="1" t="s">
        <v>173</v>
      </c>
      <c r="G1007" s="12" t="s">
        <v>174</v>
      </c>
      <c r="J1007" s="33" t="e">
        <f t="shared" si="6"/>
        <v>#DIV/0!</v>
      </c>
    </row>
    <row r="1008" spans="1:10" x14ac:dyDescent="0.3">
      <c r="A1008" s="7">
        <v>1007</v>
      </c>
      <c r="B1008" s="7" t="s">
        <v>346</v>
      </c>
      <c r="C1008" s="1" t="s">
        <v>116</v>
      </c>
      <c r="D1008" s="1" t="s">
        <v>8</v>
      </c>
      <c r="E1008" s="1" t="s">
        <v>366</v>
      </c>
      <c r="F1008" s="1" t="s">
        <v>175</v>
      </c>
      <c r="G1008" s="12" t="s">
        <v>176</v>
      </c>
      <c r="J1008" s="33" t="e">
        <f t="shared" si="6"/>
        <v>#DIV/0!</v>
      </c>
    </row>
    <row r="1009" spans="1:13" x14ac:dyDescent="0.3">
      <c r="A1009" s="7">
        <v>1008</v>
      </c>
      <c r="B1009" s="7" t="s">
        <v>346</v>
      </c>
      <c r="C1009" s="1" t="s">
        <v>116</v>
      </c>
      <c r="D1009" s="1" t="s">
        <v>8</v>
      </c>
      <c r="E1009" s="1" t="s">
        <v>366</v>
      </c>
      <c r="F1009" s="1" t="s">
        <v>177</v>
      </c>
      <c r="G1009" s="12" t="s">
        <v>178</v>
      </c>
      <c r="J1009" s="33" t="e">
        <f t="shared" si="6"/>
        <v>#DIV/0!</v>
      </c>
    </row>
    <row r="1010" spans="1:13" x14ac:dyDescent="0.3">
      <c r="A1010" s="7">
        <v>1009</v>
      </c>
      <c r="B1010" s="7" t="s">
        <v>346</v>
      </c>
      <c r="C1010" s="1" t="s">
        <v>116</v>
      </c>
      <c r="D1010" s="1" t="s">
        <v>8</v>
      </c>
      <c r="E1010" s="1" t="s">
        <v>366</v>
      </c>
      <c r="F1010" s="1" t="s">
        <v>179</v>
      </c>
      <c r="G1010" s="12" t="s">
        <v>180</v>
      </c>
      <c r="J1010" s="33" t="e">
        <f t="shared" si="6"/>
        <v>#DIV/0!</v>
      </c>
    </row>
    <row r="1011" spans="1:13" x14ac:dyDescent="0.3">
      <c r="A1011" s="7">
        <v>1010</v>
      </c>
      <c r="B1011" s="7" t="s">
        <v>346</v>
      </c>
      <c r="C1011" s="1" t="s">
        <v>116</v>
      </c>
      <c r="D1011" s="1" t="s">
        <v>8</v>
      </c>
      <c r="E1011" s="1" t="s">
        <v>366</v>
      </c>
      <c r="F1011" s="1" t="s">
        <v>181</v>
      </c>
      <c r="G1011" s="12" t="s">
        <v>182</v>
      </c>
      <c r="J1011" s="33" t="e">
        <f t="shared" si="6"/>
        <v>#DIV/0!</v>
      </c>
    </row>
    <row r="1012" spans="1:13" x14ac:dyDescent="0.3">
      <c r="A1012" s="7">
        <v>1011</v>
      </c>
      <c r="B1012" s="7" t="s">
        <v>346</v>
      </c>
      <c r="C1012" s="1" t="s">
        <v>116</v>
      </c>
      <c r="D1012" s="1" t="s">
        <v>8</v>
      </c>
      <c r="E1012" s="1" t="s">
        <v>366</v>
      </c>
      <c r="F1012" s="1" t="s">
        <v>183</v>
      </c>
      <c r="G1012" s="12" t="s">
        <v>184</v>
      </c>
      <c r="H1012" s="14">
        <v>1.47</v>
      </c>
      <c r="I1012" s="15">
        <v>66908</v>
      </c>
      <c r="J1012" s="33">
        <f t="shared" si="6"/>
        <v>45515.646258503402</v>
      </c>
    </row>
    <row r="1013" spans="1:13" x14ac:dyDescent="0.3">
      <c r="A1013" s="7">
        <v>1012</v>
      </c>
      <c r="B1013" s="7" t="s">
        <v>346</v>
      </c>
      <c r="C1013" s="1" t="s">
        <v>116</v>
      </c>
      <c r="D1013" s="1" t="s">
        <v>8</v>
      </c>
      <c r="E1013" s="1" t="s">
        <v>365</v>
      </c>
      <c r="F1013" s="1" t="s">
        <v>185</v>
      </c>
      <c r="G1013" s="12" t="s">
        <v>186</v>
      </c>
      <c r="J1013" s="33" t="e">
        <f>M1013/L1013</f>
        <v>#DIV/0!</v>
      </c>
      <c r="L1013" s="14"/>
      <c r="M1013" s="15"/>
    </row>
    <row r="1014" spans="1:13" x14ac:dyDescent="0.3">
      <c r="A1014" s="7">
        <v>1013</v>
      </c>
      <c r="B1014" s="7" t="s">
        <v>346</v>
      </c>
      <c r="C1014" s="1" t="s">
        <v>116</v>
      </c>
      <c r="D1014" s="1" t="s">
        <v>8</v>
      </c>
      <c r="E1014" s="1" t="s">
        <v>365</v>
      </c>
      <c r="F1014" s="1" t="s">
        <v>187</v>
      </c>
      <c r="G1014" s="12" t="s">
        <v>188</v>
      </c>
      <c r="J1014" s="33" t="e">
        <f t="shared" si="6"/>
        <v>#DIV/0!</v>
      </c>
    </row>
    <row r="1015" spans="1:13" x14ac:dyDescent="0.3">
      <c r="A1015" s="7">
        <v>1014</v>
      </c>
      <c r="B1015" s="7" t="s">
        <v>346</v>
      </c>
      <c r="C1015" s="1" t="s">
        <v>116</v>
      </c>
      <c r="D1015" s="1" t="s">
        <v>8</v>
      </c>
      <c r="E1015" s="1" t="s">
        <v>365</v>
      </c>
      <c r="F1015" s="1" t="s">
        <v>189</v>
      </c>
      <c r="G1015" s="12" t="s">
        <v>190</v>
      </c>
      <c r="J1015" s="33" t="e">
        <f t="shared" si="6"/>
        <v>#DIV/0!</v>
      </c>
    </row>
    <row r="1016" spans="1:13" x14ac:dyDescent="0.3">
      <c r="A1016" s="7">
        <v>1015</v>
      </c>
      <c r="B1016" s="7" t="s">
        <v>346</v>
      </c>
      <c r="C1016" s="1" t="s">
        <v>116</v>
      </c>
      <c r="D1016" s="1" t="s">
        <v>8</v>
      </c>
      <c r="E1016" s="1" t="s">
        <v>367</v>
      </c>
      <c r="F1016" s="1" t="s">
        <v>191</v>
      </c>
      <c r="G1016" s="12" t="s">
        <v>192</v>
      </c>
      <c r="H1016" s="14" t="s">
        <v>340</v>
      </c>
      <c r="J1016" s="33" t="e">
        <f t="shared" si="6"/>
        <v>#VALUE!</v>
      </c>
    </row>
    <row r="1017" spans="1:13" x14ac:dyDescent="0.3">
      <c r="A1017" s="7">
        <v>1016</v>
      </c>
      <c r="B1017" s="7" t="s">
        <v>346</v>
      </c>
      <c r="C1017" s="1" t="s">
        <v>116</v>
      </c>
      <c r="D1017" s="1" t="s">
        <v>15</v>
      </c>
      <c r="E1017" s="1" t="s">
        <v>367</v>
      </c>
      <c r="F1017" s="1" t="s">
        <v>193</v>
      </c>
      <c r="G1017" s="12" t="s">
        <v>194</v>
      </c>
      <c r="H1017" s="14">
        <v>1.85</v>
      </c>
      <c r="I1017" s="15">
        <v>93203</v>
      </c>
      <c r="J1017" s="33">
        <f t="shared" si="6"/>
        <v>50380</v>
      </c>
    </row>
    <row r="1018" spans="1:13" x14ac:dyDescent="0.3">
      <c r="A1018" s="7">
        <v>1017</v>
      </c>
      <c r="B1018" s="7" t="s">
        <v>346</v>
      </c>
      <c r="C1018" s="1" t="s">
        <v>195</v>
      </c>
      <c r="D1018" s="1" t="s">
        <v>15</v>
      </c>
      <c r="E1018" s="1" t="s">
        <v>367</v>
      </c>
      <c r="F1018" s="1" t="s">
        <v>196</v>
      </c>
      <c r="G1018" s="12" t="s">
        <v>197</v>
      </c>
      <c r="H1018" s="14">
        <v>1.85</v>
      </c>
      <c r="I1018" s="15">
        <v>93203</v>
      </c>
    </row>
    <row r="1019" spans="1:13" x14ac:dyDescent="0.3">
      <c r="A1019" s="7">
        <v>1018</v>
      </c>
      <c r="B1019" s="7" t="s">
        <v>346</v>
      </c>
      <c r="C1019" s="1" t="s">
        <v>195</v>
      </c>
      <c r="D1019" s="1" t="s">
        <v>8</v>
      </c>
      <c r="E1019" s="1" t="s">
        <v>367</v>
      </c>
      <c r="F1019" s="1" t="s">
        <v>198</v>
      </c>
      <c r="G1019" s="12" t="s">
        <v>199</v>
      </c>
    </row>
    <row r="1020" spans="1:13" x14ac:dyDescent="0.3">
      <c r="A1020" s="7">
        <v>1019</v>
      </c>
      <c r="B1020" s="7" t="s">
        <v>346</v>
      </c>
      <c r="C1020" s="1" t="s">
        <v>195</v>
      </c>
      <c r="D1020" s="1" t="s">
        <v>8</v>
      </c>
      <c r="E1020" s="1" t="s">
        <v>367</v>
      </c>
      <c r="F1020" s="1" t="s">
        <v>200</v>
      </c>
      <c r="G1020" s="12" t="s">
        <v>201</v>
      </c>
    </row>
    <row r="1021" spans="1:13" x14ac:dyDescent="0.3">
      <c r="A1021" s="7">
        <v>1020</v>
      </c>
      <c r="B1021" s="7" t="s">
        <v>346</v>
      </c>
      <c r="C1021" s="1" t="s">
        <v>195</v>
      </c>
      <c r="D1021" s="1" t="s">
        <v>8</v>
      </c>
      <c r="E1021" s="1" t="s">
        <v>367</v>
      </c>
      <c r="F1021" s="1" t="s">
        <v>202</v>
      </c>
      <c r="G1021" s="12" t="s">
        <v>203</v>
      </c>
    </row>
    <row r="1022" spans="1:13" x14ac:dyDescent="0.3">
      <c r="A1022" s="7">
        <v>1021</v>
      </c>
      <c r="B1022" s="7" t="s">
        <v>346</v>
      </c>
      <c r="C1022" s="1" t="s">
        <v>195</v>
      </c>
      <c r="D1022" s="1" t="s">
        <v>8</v>
      </c>
      <c r="E1022" s="1" t="s">
        <v>367</v>
      </c>
      <c r="F1022" s="1" t="s">
        <v>204</v>
      </c>
      <c r="G1022" s="12" t="s">
        <v>205</v>
      </c>
    </row>
    <row r="1023" spans="1:13" x14ac:dyDescent="0.3">
      <c r="A1023" s="7">
        <v>1022</v>
      </c>
      <c r="B1023" s="7" t="s">
        <v>346</v>
      </c>
      <c r="C1023" s="1" t="s">
        <v>195</v>
      </c>
      <c r="D1023" s="1" t="s">
        <v>15</v>
      </c>
      <c r="E1023" s="1" t="s">
        <v>367</v>
      </c>
      <c r="F1023" s="1" t="s">
        <v>206</v>
      </c>
      <c r="G1023" s="12" t="s">
        <v>207</v>
      </c>
      <c r="H1023" s="14">
        <v>0</v>
      </c>
      <c r="I1023" s="15">
        <v>0</v>
      </c>
    </row>
    <row r="1024" spans="1:13" x14ac:dyDescent="0.3">
      <c r="A1024" s="7">
        <v>1023</v>
      </c>
      <c r="B1024" s="7" t="s">
        <v>346</v>
      </c>
      <c r="C1024" s="1" t="s">
        <v>195</v>
      </c>
      <c r="D1024" s="1" t="s">
        <v>8</v>
      </c>
      <c r="E1024" s="1" t="s">
        <v>367</v>
      </c>
      <c r="F1024" s="1" t="s">
        <v>208</v>
      </c>
      <c r="G1024" s="12" t="s">
        <v>209</v>
      </c>
    </row>
    <row r="1025" spans="1:9" x14ac:dyDescent="0.3">
      <c r="A1025" s="7">
        <v>1024</v>
      </c>
      <c r="B1025" s="7" t="s">
        <v>346</v>
      </c>
      <c r="C1025" s="1" t="s">
        <v>195</v>
      </c>
      <c r="D1025" s="1" t="s">
        <v>15</v>
      </c>
      <c r="E1025" s="1" t="s">
        <v>367</v>
      </c>
      <c r="F1025" s="1" t="s">
        <v>210</v>
      </c>
      <c r="G1025" s="12" t="s">
        <v>211</v>
      </c>
      <c r="H1025" s="14">
        <v>1.85</v>
      </c>
      <c r="I1025" s="15">
        <v>93203</v>
      </c>
    </row>
    <row r="1026" spans="1:9" x14ac:dyDescent="0.3">
      <c r="A1026" s="7">
        <v>1025</v>
      </c>
      <c r="B1026" s="7" t="s">
        <v>346</v>
      </c>
      <c r="C1026" s="1" t="s">
        <v>195</v>
      </c>
      <c r="D1026" s="1" t="s">
        <v>8</v>
      </c>
      <c r="E1026" s="1" t="s">
        <v>367</v>
      </c>
      <c r="F1026" s="1" t="s">
        <v>212</v>
      </c>
      <c r="G1026" s="12" t="s">
        <v>213</v>
      </c>
      <c r="I1026" s="15">
        <v>9336</v>
      </c>
    </row>
    <row r="1027" spans="1:9" x14ac:dyDescent="0.3">
      <c r="A1027" s="7">
        <v>1026</v>
      </c>
      <c r="B1027" s="7" t="s">
        <v>346</v>
      </c>
      <c r="C1027" s="1" t="s">
        <v>195</v>
      </c>
      <c r="D1027" s="1" t="s">
        <v>8</v>
      </c>
      <c r="E1027" s="1" t="s">
        <v>367</v>
      </c>
      <c r="F1027" s="1" t="s">
        <v>214</v>
      </c>
      <c r="G1027" s="12" t="s">
        <v>215</v>
      </c>
      <c r="I1027" s="15">
        <v>8766</v>
      </c>
    </row>
    <row r="1028" spans="1:9" x14ac:dyDescent="0.3">
      <c r="A1028" s="7">
        <v>1027</v>
      </c>
      <c r="B1028" s="7" t="s">
        <v>346</v>
      </c>
      <c r="C1028" s="1" t="s">
        <v>195</v>
      </c>
      <c r="D1028" s="1" t="s">
        <v>8</v>
      </c>
      <c r="E1028" s="1" t="s">
        <v>367</v>
      </c>
      <c r="F1028" s="1" t="s">
        <v>216</v>
      </c>
      <c r="G1028" s="12" t="s">
        <v>217</v>
      </c>
      <c r="I1028" s="15">
        <v>1123</v>
      </c>
    </row>
    <row r="1029" spans="1:9" x14ac:dyDescent="0.3">
      <c r="A1029" s="7">
        <v>1028</v>
      </c>
      <c r="B1029" s="7" t="s">
        <v>346</v>
      </c>
      <c r="C1029" s="1" t="s">
        <v>195</v>
      </c>
      <c r="D1029" s="1" t="s">
        <v>15</v>
      </c>
      <c r="E1029" s="1" t="s">
        <v>367</v>
      </c>
      <c r="F1029" s="1" t="s">
        <v>218</v>
      </c>
      <c r="G1029" s="12" t="s">
        <v>219</v>
      </c>
      <c r="I1029" s="15">
        <v>112428</v>
      </c>
    </row>
    <row r="1030" spans="1:9" x14ac:dyDescent="0.3">
      <c r="A1030" s="7">
        <v>1029</v>
      </c>
      <c r="B1030" s="7" t="s">
        <v>346</v>
      </c>
      <c r="C1030" s="1" t="s">
        <v>195</v>
      </c>
      <c r="D1030" s="1" t="s">
        <v>8</v>
      </c>
      <c r="E1030" s="1" t="s">
        <v>367</v>
      </c>
      <c r="F1030" s="1" t="s">
        <v>220</v>
      </c>
      <c r="G1030" s="12" t="s">
        <v>221</v>
      </c>
      <c r="I1030" s="15">
        <v>22257</v>
      </c>
    </row>
    <row r="1031" spans="1:9" x14ac:dyDescent="0.3">
      <c r="A1031" s="7">
        <v>1030</v>
      </c>
      <c r="B1031" s="7" t="s">
        <v>346</v>
      </c>
      <c r="C1031" s="1" t="s">
        <v>195</v>
      </c>
      <c r="D1031" s="1" t="s">
        <v>8</v>
      </c>
      <c r="E1031" s="1" t="s">
        <v>367</v>
      </c>
      <c r="F1031" s="1" t="s">
        <v>222</v>
      </c>
      <c r="G1031" s="12" t="s">
        <v>223</v>
      </c>
      <c r="I1031" s="15">
        <v>1055</v>
      </c>
    </row>
    <row r="1032" spans="1:9" x14ac:dyDescent="0.3">
      <c r="A1032" s="7">
        <v>1031</v>
      </c>
      <c r="B1032" s="7" t="s">
        <v>346</v>
      </c>
      <c r="C1032" s="1" t="s">
        <v>195</v>
      </c>
      <c r="D1032" s="1" t="s">
        <v>8</v>
      </c>
      <c r="E1032" s="1" t="s">
        <v>367</v>
      </c>
      <c r="F1032" s="1" t="s">
        <v>224</v>
      </c>
      <c r="G1032" s="12" t="s">
        <v>225</v>
      </c>
    </row>
    <row r="1033" spans="1:9" x14ac:dyDescent="0.3">
      <c r="A1033" s="7">
        <v>1032</v>
      </c>
      <c r="B1033" s="7" t="s">
        <v>346</v>
      </c>
      <c r="C1033" s="1" t="s">
        <v>195</v>
      </c>
      <c r="D1033" s="1" t="s">
        <v>8</v>
      </c>
      <c r="E1033" s="1" t="s">
        <v>367</v>
      </c>
      <c r="F1033" s="1" t="s">
        <v>226</v>
      </c>
      <c r="G1033" s="12" t="s">
        <v>227</v>
      </c>
    </row>
    <row r="1034" spans="1:9" x14ac:dyDescent="0.3">
      <c r="A1034" s="7">
        <v>1033</v>
      </c>
      <c r="B1034" s="7" t="s">
        <v>346</v>
      </c>
      <c r="C1034" s="1" t="s">
        <v>195</v>
      </c>
      <c r="D1034" s="1" t="s">
        <v>15</v>
      </c>
      <c r="E1034" s="1" t="s">
        <v>367</v>
      </c>
      <c r="F1034" s="1" t="s">
        <v>228</v>
      </c>
      <c r="G1034" s="12" t="s">
        <v>229</v>
      </c>
      <c r="I1034" s="15">
        <v>23312</v>
      </c>
    </row>
    <row r="1035" spans="1:9" x14ac:dyDescent="0.3">
      <c r="A1035" s="7">
        <v>1034</v>
      </c>
      <c r="B1035" s="7" t="s">
        <v>346</v>
      </c>
      <c r="C1035" s="1" t="s">
        <v>195</v>
      </c>
      <c r="D1035" s="1" t="s">
        <v>8</v>
      </c>
      <c r="E1035" s="1" t="s">
        <v>367</v>
      </c>
      <c r="F1035" s="1" t="s">
        <v>230</v>
      </c>
      <c r="G1035" s="12" t="s">
        <v>231</v>
      </c>
    </row>
    <row r="1036" spans="1:9" x14ac:dyDescent="0.3">
      <c r="A1036" s="7">
        <v>1035</v>
      </c>
      <c r="B1036" s="7" t="s">
        <v>346</v>
      </c>
      <c r="C1036" s="1" t="s">
        <v>195</v>
      </c>
      <c r="D1036" s="1" t="s">
        <v>8</v>
      </c>
      <c r="E1036" s="1" t="s">
        <v>367</v>
      </c>
      <c r="F1036" s="1" t="s">
        <v>232</v>
      </c>
      <c r="G1036" s="12" t="s">
        <v>233</v>
      </c>
    </row>
    <row r="1037" spans="1:9" x14ac:dyDescent="0.3">
      <c r="A1037" s="7">
        <v>1036</v>
      </c>
      <c r="B1037" s="7" t="s">
        <v>346</v>
      </c>
      <c r="C1037" s="1" t="s">
        <v>195</v>
      </c>
      <c r="D1037" s="1" t="s">
        <v>8</v>
      </c>
      <c r="E1037" s="1" t="s">
        <v>367</v>
      </c>
      <c r="F1037" s="1" t="s">
        <v>234</v>
      </c>
      <c r="G1037" s="12" t="s">
        <v>235</v>
      </c>
    </row>
    <row r="1038" spans="1:9" x14ac:dyDescent="0.3">
      <c r="A1038" s="7">
        <v>1037</v>
      </c>
      <c r="B1038" s="7" t="s">
        <v>346</v>
      </c>
      <c r="C1038" s="1" t="s">
        <v>195</v>
      </c>
      <c r="D1038" s="1" t="s">
        <v>8</v>
      </c>
      <c r="E1038" s="1" t="s">
        <v>367</v>
      </c>
      <c r="F1038" s="1" t="s">
        <v>236</v>
      </c>
      <c r="G1038" s="12" t="s">
        <v>237</v>
      </c>
    </row>
    <row r="1039" spans="1:9" x14ac:dyDescent="0.3">
      <c r="A1039" s="7">
        <v>1038</v>
      </c>
      <c r="B1039" s="7" t="s">
        <v>346</v>
      </c>
      <c r="C1039" s="1" t="s">
        <v>195</v>
      </c>
      <c r="D1039" s="1" t="s">
        <v>8</v>
      </c>
      <c r="E1039" s="1" t="s">
        <v>367</v>
      </c>
      <c r="F1039" s="1" t="s">
        <v>238</v>
      </c>
      <c r="G1039" s="12" t="s">
        <v>239</v>
      </c>
      <c r="I1039" s="15">
        <v>72</v>
      </c>
    </row>
    <row r="1040" spans="1:9" x14ac:dyDescent="0.3">
      <c r="A1040" s="7">
        <v>1039</v>
      </c>
      <c r="B1040" s="7" t="s">
        <v>346</v>
      </c>
      <c r="C1040" s="1" t="s">
        <v>195</v>
      </c>
      <c r="D1040" s="1" t="s">
        <v>8</v>
      </c>
      <c r="E1040" s="1" t="s">
        <v>367</v>
      </c>
      <c r="F1040" s="1" t="s">
        <v>240</v>
      </c>
      <c r="G1040" s="12" t="s">
        <v>241</v>
      </c>
      <c r="I1040" s="15">
        <v>2704</v>
      </c>
    </row>
    <row r="1041" spans="1:9" x14ac:dyDescent="0.3">
      <c r="A1041" s="7">
        <v>1040</v>
      </c>
      <c r="B1041" s="7" t="s">
        <v>346</v>
      </c>
      <c r="C1041" s="1" t="s">
        <v>195</v>
      </c>
      <c r="D1041" s="1" t="s">
        <v>8</v>
      </c>
      <c r="E1041" s="1" t="s">
        <v>367</v>
      </c>
      <c r="F1041" s="1" t="s">
        <v>242</v>
      </c>
      <c r="G1041" s="12" t="s">
        <v>243</v>
      </c>
    </row>
    <row r="1042" spans="1:9" x14ac:dyDescent="0.3">
      <c r="A1042" s="7">
        <v>1041</v>
      </c>
      <c r="B1042" s="7" t="s">
        <v>346</v>
      </c>
      <c r="C1042" s="1" t="s">
        <v>195</v>
      </c>
      <c r="D1042" s="1" t="s">
        <v>8</v>
      </c>
      <c r="E1042" s="1" t="s">
        <v>367</v>
      </c>
      <c r="F1042" s="1" t="s">
        <v>244</v>
      </c>
      <c r="G1042" s="12" t="s">
        <v>245</v>
      </c>
      <c r="I1042" s="15">
        <v>22</v>
      </c>
    </row>
    <row r="1043" spans="1:9" x14ac:dyDescent="0.3">
      <c r="A1043" s="7">
        <v>1042</v>
      </c>
      <c r="B1043" s="7" t="s">
        <v>346</v>
      </c>
      <c r="C1043" s="1" t="s">
        <v>195</v>
      </c>
      <c r="D1043" s="1" t="s">
        <v>8</v>
      </c>
      <c r="E1043" s="1" t="s">
        <v>367</v>
      </c>
      <c r="F1043" s="1" t="s">
        <v>246</v>
      </c>
      <c r="G1043" s="12" t="s">
        <v>247</v>
      </c>
    </row>
    <row r="1044" spans="1:9" x14ac:dyDescent="0.3">
      <c r="A1044" s="7">
        <v>1043</v>
      </c>
      <c r="B1044" s="7" t="s">
        <v>346</v>
      </c>
      <c r="C1044" s="1" t="s">
        <v>195</v>
      </c>
      <c r="D1044" s="1" t="s">
        <v>8</v>
      </c>
      <c r="E1044" s="1" t="s">
        <v>367</v>
      </c>
      <c r="F1044" s="1" t="s">
        <v>248</v>
      </c>
      <c r="G1044" s="12" t="s">
        <v>249</v>
      </c>
    </row>
    <row r="1045" spans="1:9" x14ac:dyDescent="0.3">
      <c r="A1045" s="7">
        <v>1044</v>
      </c>
      <c r="B1045" s="7" t="s">
        <v>346</v>
      </c>
      <c r="C1045" s="1" t="s">
        <v>195</v>
      </c>
      <c r="D1045" s="1" t="s">
        <v>8</v>
      </c>
      <c r="E1045" s="1" t="s">
        <v>367</v>
      </c>
      <c r="F1045" s="1" t="s">
        <v>250</v>
      </c>
      <c r="G1045" s="12" t="s">
        <v>251</v>
      </c>
    </row>
    <row r="1046" spans="1:9" x14ac:dyDescent="0.3">
      <c r="A1046" s="7">
        <v>1045</v>
      </c>
      <c r="B1046" s="7" t="s">
        <v>346</v>
      </c>
      <c r="C1046" s="1" t="s">
        <v>195</v>
      </c>
      <c r="D1046" s="1" t="s">
        <v>8</v>
      </c>
      <c r="E1046" s="1" t="s">
        <v>367</v>
      </c>
      <c r="F1046" s="1" t="s">
        <v>252</v>
      </c>
      <c r="G1046" s="12" t="s">
        <v>253</v>
      </c>
    </row>
    <row r="1047" spans="1:9" x14ac:dyDescent="0.3">
      <c r="A1047" s="7">
        <v>1046</v>
      </c>
      <c r="B1047" s="7" t="s">
        <v>346</v>
      </c>
      <c r="C1047" s="1" t="s">
        <v>195</v>
      </c>
      <c r="D1047" s="1" t="s">
        <v>8</v>
      </c>
      <c r="E1047" s="1" t="s">
        <v>367</v>
      </c>
      <c r="F1047" s="1" t="s">
        <v>254</v>
      </c>
      <c r="G1047" s="12" t="s">
        <v>255</v>
      </c>
    </row>
    <row r="1048" spans="1:9" x14ac:dyDescent="0.3">
      <c r="A1048" s="7">
        <v>1047</v>
      </c>
      <c r="B1048" s="7" t="s">
        <v>346</v>
      </c>
      <c r="C1048" s="1" t="s">
        <v>195</v>
      </c>
      <c r="D1048" s="1" t="s">
        <v>8</v>
      </c>
      <c r="E1048" s="1" t="s">
        <v>367</v>
      </c>
      <c r="F1048" s="1" t="s">
        <v>256</v>
      </c>
      <c r="G1048" s="12" t="s">
        <v>257</v>
      </c>
    </row>
    <row r="1049" spans="1:9" x14ac:dyDescent="0.3">
      <c r="A1049" s="7">
        <v>1048</v>
      </c>
      <c r="B1049" s="7" t="s">
        <v>346</v>
      </c>
      <c r="C1049" s="1" t="s">
        <v>195</v>
      </c>
      <c r="D1049" s="1" t="s">
        <v>8</v>
      </c>
      <c r="E1049" s="1" t="s">
        <v>367</v>
      </c>
      <c r="F1049" s="1" t="s">
        <v>258</v>
      </c>
      <c r="G1049" s="12" t="s">
        <v>259</v>
      </c>
    </row>
    <row r="1050" spans="1:9" x14ac:dyDescent="0.3">
      <c r="A1050" s="7">
        <v>1049</v>
      </c>
      <c r="B1050" s="7" t="s">
        <v>346</v>
      </c>
      <c r="C1050" s="1" t="s">
        <v>195</v>
      </c>
      <c r="D1050" s="1" t="s">
        <v>8</v>
      </c>
      <c r="E1050" s="1" t="s">
        <v>367</v>
      </c>
      <c r="F1050" s="1" t="s">
        <v>260</v>
      </c>
      <c r="G1050" s="12" t="s">
        <v>261</v>
      </c>
      <c r="I1050" s="15">
        <v>138</v>
      </c>
    </row>
    <row r="1051" spans="1:9" x14ac:dyDescent="0.3">
      <c r="A1051" s="7">
        <v>1050</v>
      </c>
      <c r="B1051" s="7" t="s">
        <v>346</v>
      </c>
      <c r="C1051" s="1" t="s">
        <v>195</v>
      </c>
      <c r="D1051" s="1" t="s">
        <v>8</v>
      </c>
      <c r="E1051" s="1" t="s">
        <v>367</v>
      </c>
      <c r="F1051" s="1" t="s">
        <v>262</v>
      </c>
      <c r="G1051" s="12" t="s">
        <v>263</v>
      </c>
    </row>
    <row r="1052" spans="1:9" x14ac:dyDescent="0.3">
      <c r="A1052" s="7">
        <v>1051</v>
      </c>
      <c r="B1052" s="7" t="s">
        <v>346</v>
      </c>
      <c r="C1052" s="1" t="s">
        <v>195</v>
      </c>
      <c r="D1052" s="1" t="s">
        <v>8</v>
      </c>
      <c r="E1052" s="1" t="s">
        <v>367</v>
      </c>
      <c r="F1052" s="1" t="s">
        <v>264</v>
      </c>
      <c r="G1052" s="12" t="s">
        <v>265</v>
      </c>
    </row>
    <row r="1053" spans="1:9" x14ac:dyDescent="0.3">
      <c r="A1053" s="7">
        <v>1052</v>
      </c>
      <c r="B1053" s="7" t="s">
        <v>346</v>
      </c>
      <c r="C1053" s="1" t="s">
        <v>195</v>
      </c>
      <c r="D1053" s="1" t="s">
        <v>15</v>
      </c>
      <c r="E1053" s="1" t="s">
        <v>367</v>
      </c>
      <c r="F1053" s="1" t="s">
        <v>266</v>
      </c>
      <c r="G1053" s="12" t="s">
        <v>267</v>
      </c>
      <c r="I1053" s="15">
        <v>2936</v>
      </c>
    </row>
    <row r="1054" spans="1:9" x14ac:dyDescent="0.3">
      <c r="A1054" s="7">
        <v>1053</v>
      </c>
      <c r="B1054" s="7" t="s">
        <v>346</v>
      </c>
      <c r="C1054" s="1" t="s">
        <v>195</v>
      </c>
      <c r="D1054" s="1" t="s">
        <v>8</v>
      </c>
      <c r="E1054" s="1" t="s">
        <v>367</v>
      </c>
      <c r="F1054" s="1" t="s">
        <v>268</v>
      </c>
      <c r="G1054" s="12" t="s">
        <v>269</v>
      </c>
      <c r="I1054" s="15">
        <v>672</v>
      </c>
    </row>
    <row r="1055" spans="1:9" x14ac:dyDescent="0.3">
      <c r="A1055" s="7">
        <v>1054</v>
      </c>
      <c r="B1055" s="7" t="s">
        <v>346</v>
      </c>
      <c r="C1055" s="1" t="s">
        <v>195</v>
      </c>
      <c r="D1055" s="1" t="s">
        <v>8</v>
      </c>
      <c r="E1055" s="1" t="s">
        <v>367</v>
      </c>
      <c r="F1055" s="1" t="s">
        <v>270</v>
      </c>
      <c r="G1055" s="12" t="s">
        <v>271</v>
      </c>
      <c r="I1055" s="15">
        <v>1585</v>
      </c>
    </row>
    <row r="1056" spans="1:9" x14ac:dyDescent="0.3">
      <c r="A1056" s="7">
        <v>1055</v>
      </c>
      <c r="B1056" s="7" t="s">
        <v>346</v>
      </c>
      <c r="C1056" s="1" t="s">
        <v>195</v>
      </c>
      <c r="D1056" s="1" t="s">
        <v>8</v>
      </c>
      <c r="E1056" s="1" t="s">
        <v>367</v>
      </c>
      <c r="F1056" s="1" t="s">
        <v>272</v>
      </c>
      <c r="G1056" s="12" t="s">
        <v>273</v>
      </c>
    </row>
    <row r="1057" spans="1:9" x14ac:dyDescent="0.3">
      <c r="A1057" s="7">
        <v>1056</v>
      </c>
      <c r="B1057" s="7" t="s">
        <v>346</v>
      </c>
      <c r="C1057" s="1" t="s">
        <v>195</v>
      </c>
      <c r="D1057" s="1" t="s">
        <v>8</v>
      </c>
      <c r="E1057" s="1" t="s">
        <v>367</v>
      </c>
      <c r="F1057" s="1" t="s">
        <v>274</v>
      </c>
      <c r="G1057" s="12" t="s">
        <v>275</v>
      </c>
      <c r="I1057" s="15">
        <v>494</v>
      </c>
    </row>
    <row r="1058" spans="1:9" x14ac:dyDescent="0.3">
      <c r="A1058" s="7">
        <v>1057</v>
      </c>
      <c r="B1058" s="7" t="s">
        <v>346</v>
      </c>
      <c r="C1058" s="1" t="s">
        <v>195</v>
      </c>
      <c r="D1058" s="1" t="s">
        <v>8</v>
      </c>
      <c r="E1058" s="1" t="s">
        <v>367</v>
      </c>
      <c r="F1058" s="1" t="s">
        <v>276</v>
      </c>
      <c r="G1058" s="12" t="s">
        <v>277</v>
      </c>
    </row>
    <row r="1059" spans="1:9" x14ac:dyDescent="0.3">
      <c r="A1059" s="7">
        <v>1058</v>
      </c>
      <c r="B1059" s="7" t="s">
        <v>346</v>
      </c>
      <c r="C1059" s="1" t="s">
        <v>195</v>
      </c>
      <c r="D1059" s="1" t="s">
        <v>8</v>
      </c>
      <c r="E1059" s="1" t="s">
        <v>367</v>
      </c>
      <c r="F1059" s="1" t="s">
        <v>278</v>
      </c>
      <c r="G1059" s="12" t="s">
        <v>279</v>
      </c>
    </row>
    <row r="1060" spans="1:9" x14ac:dyDescent="0.3">
      <c r="A1060" s="7">
        <v>1059</v>
      </c>
      <c r="B1060" s="7" t="s">
        <v>346</v>
      </c>
      <c r="C1060" s="1" t="s">
        <v>195</v>
      </c>
      <c r="D1060" s="1" t="s">
        <v>15</v>
      </c>
      <c r="E1060" s="1" t="s">
        <v>367</v>
      </c>
      <c r="F1060" s="1" t="s">
        <v>280</v>
      </c>
      <c r="G1060" s="12" t="s">
        <v>281</v>
      </c>
      <c r="I1060" s="15">
        <v>2751</v>
      </c>
    </row>
    <row r="1061" spans="1:9" x14ac:dyDescent="0.3">
      <c r="A1061" s="7">
        <v>1060</v>
      </c>
      <c r="B1061" s="7" t="s">
        <v>346</v>
      </c>
      <c r="C1061" s="1" t="s">
        <v>195</v>
      </c>
      <c r="D1061" s="1" t="s">
        <v>8</v>
      </c>
      <c r="E1061" s="1" t="s">
        <v>367</v>
      </c>
      <c r="F1061" s="1" t="s">
        <v>282</v>
      </c>
      <c r="G1061" s="12" t="s">
        <v>283</v>
      </c>
      <c r="I1061" s="15">
        <v>24569.972471296351</v>
      </c>
    </row>
    <row r="1062" spans="1:9" x14ac:dyDescent="0.3">
      <c r="A1062" s="7">
        <v>1061</v>
      </c>
      <c r="B1062" s="7" t="s">
        <v>346</v>
      </c>
      <c r="C1062" s="1" t="s">
        <v>195</v>
      </c>
      <c r="D1062" s="1" t="s">
        <v>15</v>
      </c>
      <c r="E1062" s="1" t="s">
        <v>367</v>
      </c>
      <c r="F1062" s="1" t="s">
        <v>284</v>
      </c>
      <c r="G1062" s="12" t="s">
        <v>285</v>
      </c>
      <c r="I1062" s="15">
        <v>165996.97247129635</v>
      </c>
    </row>
    <row r="1063" spans="1:9" x14ac:dyDescent="0.3">
      <c r="A1063" s="7">
        <v>1062</v>
      </c>
      <c r="B1063" s="7" t="s">
        <v>346</v>
      </c>
      <c r="C1063" s="1" t="s">
        <v>195</v>
      </c>
      <c r="D1063" s="1" t="s">
        <v>8</v>
      </c>
      <c r="E1063" s="1" t="s">
        <v>367</v>
      </c>
      <c r="F1063" s="1" t="s">
        <v>286</v>
      </c>
      <c r="G1063" s="12" t="s">
        <v>287</v>
      </c>
      <c r="I1063" s="15">
        <v>168</v>
      </c>
    </row>
    <row r="1064" spans="1:9" x14ac:dyDescent="0.3">
      <c r="A1064" s="7">
        <v>1063</v>
      </c>
      <c r="B1064" s="7" t="s">
        <v>346</v>
      </c>
      <c r="C1064" s="1" t="s">
        <v>195</v>
      </c>
      <c r="D1064" s="1" t="s">
        <v>8</v>
      </c>
      <c r="E1064" s="1" t="s">
        <v>367</v>
      </c>
      <c r="F1064" s="1" t="s">
        <v>288</v>
      </c>
      <c r="G1064" s="12" t="s">
        <v>289</v>
      </c>
    </row>
    <row r="1065" spans="1:9" x14ac:dyDescent="0.3">
      <c r="A1065" s="7">
        <v>1064</v>
      </c>
      <c r="B1065" s="7" t="s">
        <v>346</v>
      </c>
      <c r="C1065" s="1" t="s">
        <v>195</v>
      </c>
      <c r="D1065" s="1" t="s">
        <v>15</v>
      </c>
      <c r="E1065" s="1" t="s">
        <v>367</v>
      </c>
      <c r="F1065" s="1" t="s">
        <v>290</v>
      </c>
      <c r="G1065" s="12" t="s">
        <v>291</v>
      </c>
      <c r="I1065" s="15">
        <v>166164.97247129635</v>
      </c>
    </row>
    <row r="1066" spans="1:9" x14ac:dyDescent="0.3">
      <c r="A1066" s="7">
        <v>1065</v>
      </c>
      <c r="B1066" s="7" t="s">
        <v>346</v>
      </c>
      <c r="C1066" s="1" t="s">
        <v>195</v>
      </c>
      <c r="D1066" s="1" t="s">
        <v>15</v>
      </c>
      <c r="E1066" s="1" t="s">
        <v>367</v>
      </c>
      <c r="F1066" s="1" t="s">
        <v>292</v>
      </c>
      <c r="G1066" s="12" t="s">
        <v>293</v>
      </c>
      <c r="I1066" s="15">
        <v>125947</v>
      </c>
    </row>
    <row r="1067" spans="1:9" x14ac:dyDescent="0.3">
      <c r="A1067" s="7">
        <v>1066</v>
      </c>
      <c r="B1067" s="7" t="s">
        <v>346</v>
      </c>
      <c r="C1067" s="1" t="s">
        <v>195</v>
      </c>
      <c r="D1067" s="1" t="s">
        <v>8</v>
      </c>
      <c r="E1067" s="1" t="s">
        <v>367</v>
      </c>
      <c r="F1067" s="1" t="s">
        <v>294</v>
      </c>
      <c r="G1067" s="12" t="s">
        <v>295</v>
      </c>
      <c r="I1067" s="15">
        <v>-40217.972471296351</v>
      </c>
    </row>
    <row r="1068" spans="1:9" x14ac:dyDescent="0.3">
      <c r="A1068" s="7">
        <v>1067</v>
      </c>
      <c r="B1068" s="7" t="s">
        <v>346</v>
      </c>
      <c r="C1068" s="1" t="s">
        <v>296</v>
      </c>
      <c r="D1068" s="1" t="s">
        <v>8</v>
      </c>
      <c r="E1068" s="1" t="s">
        <v>367</v>
      </c>
      <c r="F1068" s="1" t="s">
        <v>297</v>
      </c>
      <c r="G1068" s="12" t="s">
        <v>298</v>
      </c>
    </row>
    <row r="1069" spans="1:9" x14ac:dyDescent="0.3">
      <c r="A1069" s="7">
        <v>1068</v>
      </c>
      <c r="B1069" s="7" t="s">
        <v>346</v>
      </c>
      <c r="C1069" s="1" t="s">
        <v>296</v>
      </c>
      <c r="D1069" s="1" t="s">
        <v>8</v>
      </c>
      <c r="E1069" s="1" t="s">
        <v>367</v>
      </c>
      <c r="F1069" s="1" t="s">
        <v>299</v>
      </c>
      <c r="G1069" s="12" t="s">
        <v>300</v>
      </c>
    </row>
    <row r="1070" spans="1:9" x14ac:dyDescent="0.3">
      <c r="A1070" s="7">
        <v>1069</v>
      </c>
      <c r="B1070" s="7" t="s">
        <v>346</v>
      </c>
      <c r="C1070" s="1" t="s">
        <v>296</v>
      </c>
      <c r="D1070" s="1" t="s">
        <v>8</v>
      </c>
      <c r="E1070" s="1" t="s">
        <v>367</v>
      </c>
      <c r="F1070" s="1" t="s">
        <v>301</v>
      </c>
      <c r="G1070" s="12" t="s">
        <v>302</v>
      </c>
      <c r="I1070" s="15">
        <v>167</v>
      </c>
    </row>
    <row r="1071" spans="1:9" x14ac:dyDescent="0.3">
      <c r="A1071" s="7">
        <v>1070</v>
      </c>
      <c r="B1071" s="7" t="s">
        <v>346</v>
      </c>
      <c r="C1071" s="1" t="s">
        <v>296</v>
      </c>
      <c r="D1071" s="1" t="s">
        <v>8</v>
      </c>
      <c r="E1071" s="1" t="s">
        <v>367</v>
      </c>
      <c r="F1071" s="1" t="s">
        <v>303</v>
      </c>
      <c r="G1071" s="12" t="s">
        <v>304</v>
      </c>
    </row>
    <row r="1072" spans="1:9" x14ac:dyDescent="0.3">
      <c r="A1072" s="7">
        <v>1071</v>
      </c>
      <c r="B1072" s="7" t="s">
        <v>346</v>
      </c>
      <c r="C1072" s="1" t="s">
        <v>296</v>
      </c>
      <c r="D1072" s="1" t="s">
        <v>8</v>
      </c>
      <c r="E1072" s="1" t="s">
        <v>367</v>
      </c>
      <c r="F1072" s="1" t="s">
        <v>305</v>
      </c>
      <c r="G1072" s="12" t="s">
        <v>306</v>
      </c>
    </row>
    <row r="1073" spans="1:9" x14ac:dyDescent="0.3">
      <c r="A1073" s="7">
        <v>1072</v>
      </c>
      <c r="B1073" s="7" t="s">
        <v>346</v>
      </c>
      <c r="C1073" s="1" t="s">
        <v>296</v>
      </c>
      <c r="D1073" s="1" t="s">
        <v>8</v>
      </c>
      <c r="E1073" s="1" t="s">
        <v>367</v>
      </c>
      <c r="F1073" s="1" t="s">
        <v>307</v>
      </c>
      <c r="G1073" s="12" t="s">
        <v>308</v>
      </c>
      <c r="I1073" s="15">
        <v>1</v>
      </c>
    </row>
    <row r="1074" spans="1:9" x14ac:dyDescent="0.3">
      <c r="A1074" s="7">
        <v>1073</v>
      </c>
      <c r="B1074" s="7" t="s">
        <v>346</v>
      </c>
      <c r="C1074" s="1" t="s">
        <v>296</v>
      </c>
      <c r="D1074" s="1" t="s">
        <v>8</v>
      </c>
      <c r="E1074" s="1" t="s">
        <v>367</v>
      </c>
      <c r="F1074" s="1" t="s">
        <v>309</v>
      </c>
      <c r="G1074" s="12" t="s">
        <v>310</v>
      </c>
    </row>
    <row r="1075" spans="1:9" x14ac:dyDescent="0.3">
      <c r="A1075" s="7">
        <v>1074</v>
      </c>
      <c r="B1075" s="7" t="s">
        <v>346</v>
      </c>
      <c r="C1075" s="1" t="s">
        <v>296</v>
      </c>
      <c r="D1075" s="1" t="s">
        <v>15</v>
      </c>
      <c r="E1075" s="1" t="s">
        <v>367</v>
      </c>
      <c r="F1075" s="1" t="s">
        <v>311</v>
      </c>
      <c r="G1075" s="12" t="s">
        <v>312</v>
      </c>
      <c r="I1075" s="15">
        <v>168</v>
      </c>
    </row>
    <row r="1076" spans="1:9" x14ac:dyDescent="0.3">
      <c r="A1076" s="7">
        <v>1075</v>
      </c>
      <c r="B1076" s="7" t="s">
        <v>346</v>
      </c>
      <c r="C1076" s="1" t="s">
        <v>296</v>
      </c>
      <c r="D1076" s="1" t="s">
        <v>15</v>
      </c>
      <c r="E1076" s="1" t="s">
        <v>367</v>
      </c>
      <c r="F1076" s="1" t="s">
        <v>313</v>
      </c>
      <c r="G1076" s="12" t="s">
        <v>314</v>
      </c>
      <c r="I1076" s="15">
        <v>168</v>
      </c>
    </row>
    <row r="1077" spans="1:9" x14ac:dyDescent="0.3">
      <c r="A1077" s="7">
        <v>1076</v>
      </c>
      <c r="B1077" s="7" t="s">
        <v>346</v>
      </c>
      <c r="C1077" s="1" t="s">
        <v>296</v>
      </c>
      <c r="D1077" s="1" t="s">
        <v>8</v>
      </c>
      <c r="E1077" s="1" t="s">
        <v>367</v>
      </c>
      <c r="F1077" s="1" t="s">
        <v>315</v>
      </c>
      <c r="G1077" s="12" t="s">
        <v>316</v>
      </c>
      <c r="I1077" s="15">
        <v>11496</v>
      </c>
    </row>
    <row r="1078" spans="1:9" x14ac:dyDescent="0.3">
      <c r="A1078" s="7">
        <v>1077</v>
      </c>
      <c r="B1078" s="7" t="s">
        <v>346</v>
      </c>
      <c r="C1078" s="1" t="s">
        <v>296</v>
      </c>
      <c r="D1078" s="1" t="s">
        <v>8</v>
      </c>
      <c r="E1078" s="1" t="s">
        <v>367</v>
      </c>
      <c r="F1078" s="1" t="s">
        <v>317</v>
      </c>
      <c r="G1078" s="12" t="s">
        <v>318</v>
      </c>
    </row>
    <row r="1079" spans="1:9" x14ac:dyDescent="0.3">
      <c r="A1079" s="7">
        <v>1078</v>
      </c>
      <c r="B1079" s="7" t="s">
        <v>346</v>
      </c>
      <c r="C1079" s="1" t="s">
        <v>296</v>
      </c>
      <c r="D1079" s="1" t="s">
        <v>8</v>
      </c>
      <c r="E1079" s="1" t="s">
        <v>367</v>
      </c>
      <c r="F1079" s="1" t="s">
        <v>319</v>
      </c>
      <c r="G1079" s="12" t="s">
        <v>320</v>
      </c>
      <c r="I1079" s="15">
        <v>-11328</v>
      </c>
    </row>
    <row r="1080" spans="1:9" x14ac:dyDescent="0.3">
      <c r="A1080" s="7">
        <v>1079</v>
      </c>
      <c r="B1080" s="7" t="s">
        <v>347</v>
      </c>
      <c r="C1080" s="1" t="s">
        <v>7</v>
      </c>
      <c r="D1080" s="1" t="s">
        <v>8</v>
      </c>
      <c r="E1080" s="1" t="s">
        <v>367</v>
      </c>
      <c r="F1080" s="1" t="s">
        <v>9</v>
      </c>
      <c r="G1080" s="12" t="s">
        <v>10</v>
      </c>
    </row>
    <row r="1081" spans="1:9" x14ac:dyDescent="0.3">
      <c r="A1081" s="7">
        <v>1080</v>
      </c>
      <c r="B1081" s="7" t="s">
        <v>347</v>
      </c>
      <c r="C1081" s="1" t="s">
        <v>7</v>
      </c>
      <c r="D1081" s="1" t="s">
        <v>8</v>
      </c>
      <c r="E1081" s="1" t="s">
        <v>367</v>
      </c>
      <c r="F1081" s="1" t="s">
        <v>11</v>
      </c>
      <c r="G1081" s="12" t="s">
        <v>12</v>
      </c>
    </row>
    <row r="1082" spans="1:9" x14ac:dyDescent="0.3">
      <c r="A1082" s="7">
        <v>1081</v>
      </c>
      <c r="B1082" s="7" t="s">
        <v>347</v>
      </c>
      <c r="C1082" s="1" t="s">
        <v>7</v>
      </c>
      <c r="D1082" s="1" t="s">
        <v>8</v>
      </c>
      <c r="E1082" s="1" t="s">
        <v>367</v>
      </c>
      <c r="F1082" s="1" t="s">
        <v>13</v>
      </c>
      <c r="G1082" s="12" t="s">
        <v>14</v>
      </c>
    </row>
    <row r="1083" spans="1:9" x14ac:dyDescent="0.3">
      <c r="A1083" s="7">
        <v>1082</v>
      </c>
      <c r="B1083" s="7" t="s">
        <v>347</v>
      </c>
      <c r="C1083" s="1" t="s">
        <v>7</v>
      </c>
      <c r="D1083" s="1" t="s">
        <v>15</v>
      </c>
      <c r="E1083" s="1" t="s">
        <v>367</v>
      </c>
      <c r="F1083" s="1" t="s">
        <v>16</v>
      </c>
      <c r="G1083" s="12" t="s">
        <v>17</v>
      </c>
      <c r="I1083" s="15">
        <v>0</v>
      </c>
    </row>
    <row r="1084" spans="1:9" x14ac:dyDescent="0.3">
      <c r="A1084" s="7">
        <v>1083</v>
      </c>
      <c r="B1084" s="7" t="s">
        <v>347</v>
      </c>
      <c r="C1084" s="1" t="s">
        <v>7</v>
      </c>
      <c r="D1084" s="1" t="s">
        <v>8</v>
      </c>
      <c r="E1084" s="1" t="s">
        <v>367</v>
      </c>
      <c r="F1084" s="1" t="s">
        <v>18</v>
      </c>
      <c r="G1084" s="12" t="s">
        <v>19</v>
      </c>
    </row>
    <row r="1085" spans="1:9" x14ac:dyDescent="0.3">
      <c r="A1085" s="7">
        <v>1084</v>
      </c>
      <c r="B1085" s="7" t="s">
        <v>347</v>
      </c>
      <c r="C1085" s="1" t="s">
        <v>7</v>
      </c>
      <c r="D1085" s="1" t="s">
        <v>8</v>
      </c>
      <c r="E1085" s="1" t="s">
        <v>367</v>
      </c>
      <c r="F1085" s="1" t="s">
        <v>20</v>
      </c>
      <c r="G1085" s="12" t="s">
        <v>21</v>
      </c>
    </row>
    <row r="1086" spans="1:9" x14ac:dyDescent="0.3">
      <c r="A1086" s="7">
        <v>1085</v>
      </c>
      <c r="B1086" s="7" t="s">
        <v>347</v>
      </c>
      <c r="C1086" s="1" t="s">
        <v>7</v>
      </c>
      <c r="D1086" s="1" t="s">
        <v>15</v>
      </c>
      <c r="E1086" s="1" t="s">
        <v>367</v>
      </c>
      <c r="F1086" s="1" t="s">
        <v>22</v>
      </c>
      <c r="G1086" s="12" t="s">
        <v>23</v>
      </c>
      <c r="I1086" s="15">
        <v>0</v>
      </c>
    </row>
    <row r="1087" spans="1:9" x14ac:dyDescent="0.3">
      <c r="A1087" s="7">
        <v>1086</v>
      </c>
      <c r="B1087" s="7" t="s">
        <v>347</v>
      </c>
      <c r="C1087" s="1" t="s">
        <v>7</v>
      </c>
      <c r="D1087" s="1" t="s">
        <v>8</v>
      </c>
      <c r="E1087" s="1" t="s">
        <v>367</v>
      </c>
      <c r="F1087" s="1" t="s">
        <v>24</v>
      </c>
      <c r="G1087" s="12" t="s">
        <v>25</v>
      </c>
    </row>
    <row r="1088" spans="1:9" x14ac:dyDescent="0.3">
      <c r="A1088" s="7">
        <v>1087</v>
      </c>
      <c r="B1088" s="7" t="s">
        <v>347</v>
      </c>
      <c r="C1088" s="1" t="s">
        <v>7</v>
      </c>
      <c r="D1088" s="1" t="s">
        <v>8</v>
      </c>
      <c r="E1088" s="1" t="s">
        <v>367</v>
      </c>
      <c r="F1088" s="1" t="s">
        <v>26</v>
      </c>
      <c r="G1088" s="12" t="s">
        <v>27</v>
      </c>
    </row>
    <row r="1089" spans="1:9" x14ac:dyDescent="0.3">
      <c r="A1089" s="7">
        <v>1088</v>
      </c>
      <c r="B1089" s="7" t="s">
        <v>347</v>
      </c>
      <c r="C1089" s="1" t="s">
        <v>7</v>
      </c>
      <c r="D1089" s="1" t="s">
        <v>8</v>
      </c>
      <c r="E1089" s="1" t="s">
        <v>367</v>
      </c>
      <c r="F1089" s="1" t="s">
        <v>28</v>
      </c>
      <c r="G1089" s="12" t="s">
        <v>29</v>
      </c>
    </row>
    <row r="1090" spans="1:9" x14ac:dyDescent="0.3">
      <c r="A1090" s="7">
        <v>1089</v>
      </c>
      <c r="B1090" s="7" t="s">
        <v>347</v>
      </c>
      <c r="C1090" s="1" t="s">
        <v>7</v>
      </c>
      <c r="D1090" s="1" t="s">
        <v>8</v>
      </c>
      <c r="E1090" s="1" t="s">
        <v>367</v>
      </c>
      <c r="F1090" s="1" t="s">
        <v>30</v>
      </c>
      <c r="G1090" s="12" t="s">
        <v>31</v>
      </c>
      <c r="I1090" s="15">
        <v>63299</v>
      </c>
    </row>
    <row r="1091" spans="1:9" x14ac:dyDescent="0.3">
      <c r="A1091" s="7">
        <v>1090</v>
      </c>
      <c r="B1091" s="7" t="s">
        <v>347</v>
      </c>
      <c r="C1091" s="1" t="s">
        <v>7</v>
      </c>
      <c r="D1091" s="1" t="s">
        <v>8</v>
      </c>
      <c r="E1091" s="1" t="s">
        <v>367</v>
      </c>
      <c r="F1091" s="1" t="s">
        <v>32</v>
      </c>
      <c r="G1091" s="12" t="s">
        <v>33</v>
      </c>
    </row>
    <row r="1092" spans="1:9" x14ac:dyDescent="0.3">
      <c r="A1092" s="7">
        <v>1091</v>
      </c>
      <c r="B1092" s="7" t="s">
        <v>347</v>
      </c>
      <c r="C1092" s="1" t="s">
        <v>7</v>
      </c>
      <c r="D1092" s="1" t="s">
        <v>8</v>
      </c>
      <c r="E1092" s="1" t="s">
        <v>367</v>
      </c>
      <c r="F1092" s="1" t="s">
        <v>34</v>
      </c>
      <c r="G1092" s="12" t="s">
        <v>35</v>
      </c>
    </row>
    <row r="1093" spans="1:9" x14ac:dyDescent="0.3">
      <c r="A1093" s="7">
        <v>1092</v>
      </c>
      <c r="B1093" s="7" t="s">
        <v>347</v>
      </c>
      <c r="C1093" s="1" t="s">
        <v>7</v>
      </c>
      <c r="D1093" s="1" t="s">
        <v>8</v>
      </c>
      <c r="E1093" s="1" t="s">
        <v>367</v>
      </c>
      <c r="F1093" s="1" t="s">
        <v>36</v>
      </c>
      <c r="G1093" s="12" t="s">
        <v>37</v>
      </c>
    </row>
    <row r="1094" spans="1:9" x14ac:dyDescent="0.3">
      <c r="A1094" s="7">
        <v>1093</v>
      </c>
      <c r="B1094" s="7" t="s">
        <v>347</v>
      </c>
      <c r="C1094" s="1" t="s">
        <v>7</v>
      </c>
      <c r="D1094" s="1" t="s">
        <v>8</v>
      </c>
      <c r="E1094" s="1" t="s">
        <v>367</v>
      </c>
      <c r="F1094" s="1" t="s">
        <v>38</v>
      </c>
      <c r="G1094" s="12" t="s">
        <v>39</v>
      </c>
    </row>
    <row r="1095" spans="1:9" x14ac:dyDescent="0.3">
      <c r="A1095" s="7">
        <v>1094</v>
      </c>
      <c r="B1095" s="7" t="s">
        <v>347</v>
      </c>
      <c r="C1095" s="1" t="s">
        <v>7</v>
      </c>
      <c r="D1095" s="1" t="s">
        <v>8</v>
      </c>
      <c r="E1095" s="1" t="s">
        <v>367</v>
      </c>
      <c r="F1095" s="1" t="s">
        <v>40</v>
      </c>
      <c r="G1095" s="12" t="s">
        <v>41</v>
      </c>
    </row>
    <row r="1096" spans="1:9" x14ac:dyDescent="0.3">
      <c r="A1096" s="7">
        <v>1095</v>
      </c>
      <c r="B1096" s="7" t="s">
        <v>347</v>
      </c>
      <c r="C1096" s="1" t="s">
        <v>7</v>
      </c>
      <c r="D1096" s="1" t="s">
        <v>8</v>
      </c>
      <c r="E1096" s="1" t="s">
        <v>367</v>
      </c>
      <c r="F1096" s="1" t="s">
        <v>42</v>
      </c>
      <c r="G1096" s="12" t="s">
        <v>43</v>
      </c>
    </row>
    <row r="1097" spans="1:9" x14ac:dyDescent="0.3">
      <c r="A1097" s="7">
        <v>1096</v>
      </c>
      <c r="B1097" s="7" t="s">
        <v>347</v>
      </c>
      <c r="C1097" s="1" t="s">
        <v>7</v>
      </c>
      <c r="D1097" s="1" t="s">
        <v>8</v>
      </c>
      <c r="E1097" s="1" t="s">
        <v>367</v>
      </c>
      <c r="F1097" s="1" t="s">
        <v>44</v>
      </c>
      <c r="G1097" s="12" t="s">
        <v>45</v>
      </c>
    </row>
    <row r="1098" spans="1:9" x14ac:dyDescent="0.3">
      <c r="A1098" s="7">
        <v>1097</v>
      </c>
      <c r="B1098" s="7" t="s">
        <v>347</v>
      </c>
      <c r="C1098" s="1" t="s">
        <v>7</v>
      </c>
      <c r="D1098" s="1" t="s">
        <v>8</v>
      </c>
      <c r="E1098" s="1" t="s">
        <v>367</v>
      </c>
      <c r="F1098" s="1" t="s">
        <v>46</v>
      </c>
      <c r="G1098" s="12" t="s">
        <v>47</v>
      </c>
    </row>
    <row r="1099" spans="1:9" x14ac:dyDescent="0.3">
      <c r="A1099" s="7">
        <v>1098</v>
      </c>
      <c r="B1099" s="7" t="s">
        <v>347</v>
      </c>
      <c r="C1099" s="1" t="s">
        <v>7</v>
      </c>
      <c r="D1099" s="1" t="s">
        <v>8</v>
      </c>
      <c r="E1099" s="1" t="s">
        <v>367</v>
      </c>
      <c r="F1099" s="1" t="s">
        <v>48</v>
      </c>
      <c r="G1099" s="12" t="s">
        <v>49</v>
      </c>
    </row>
    <row r="1100" spans="1:9" x14ac:dyDescent="0.3">
      <c r="A1100" s="7">
        <v>1099</v>
      </c>
      <c r="B1100" s="7" t="s">
        <v>347</v>
      </c>
      <c r="C1100" s="1" t="s">
        <v>7</v>
      </c>
      <c r="D1100" s="1" t="s">
        <v>8</v>
      </c>
      <c r="E1100" s="1" t="s">
        <v>367</v>
      </c>
      <c r="F1100" s="1" t="s">
        <v>50</v>
      </c>
      <c r="G1100" s="12" t="s">
        <v>51</v>
      </c>
    </row>
    <row r="1101" spans="1:9" x14ac:dyDescent="0.3">
      <c r="A1101" s="7">
        <v>1100</v>
      </c>
      <c r="B1101" s="7" t="s">
        <v>347</v>
      </c>
      <c r="C1101" s="1" t="s">
        <v>7</v>
      </c>
      <c r="D1101" s="1" t="s">
        <v>8</v>
      </c>
      <c r="E1101" s="1" t="s">
        <v>367</v>
      </c>
      <c r="F1101" s="1" t="s">
        <v>52</v>
      </c>
      <c r="G1101" s="12" t="s">
        <v>53</v>
      </c>
    </row>
    <row r="1102" spans="1:9" x14ac:dyDescent="0.3">
      <c r="A1102" s="7">
        <v>1101</v>
      </c>
      <c r="B1102" s="7" t="s">
        <v>347</v>
      </c>
      <c r="C1102" s="1" t="s">
        <v>7</v>
      </c>
      <c r="D1102" s="1" t="s">
        <v>8</v>
      </c>
      <c r="E1102" s="1" t="s">
        <v>367</v>
      </c>
      <c r="F1102" s="1" t="s">
        <v>54</v>
      </c>
      <c r="G1102" s="12" t="s">
        <v>55</v>
      </c>
    </row>
    <row r="1103" spans="1:9" x14ac:dyDescent="0.3">
      <c r="A1103" s="7">
        <v>1102</v>
      </c>
      <c r="B1103" s="7" t="s">
        <v>347</v>
      </c>
      <c r="C1103" s="1" t="s">
        <v>7</v>
      </c>
      <c r="D1103" s="1" t="s">
        <v>8</v>
      </c>
      <c r="E1103" s="1" t="s">
        <v>367</v>
      </c>
      <c r="F1103" s="1" t="s">
        <v>56</v>
      </c>
      <c r="G1103" s="12" t="s">
        <v>57</v>
      </c>
    </row>
    <row r="1104" spans="1:9" x14ac:dyDescent="0.3">
      <c r="A1104" s="7">
        <v>1103</v>
      </c>
      <c r="B1104" s="7" t="s">
        <v>347</v>
      </c>
      <c r="C1104" s="1" t="s">
        <v>7</v>
      </c>
      <c r="D1104" s="1" t="s">
        <v>8</v>
      </c>
      <c r="E1104" s="1" t="s">
        <v>367</v>
      </c>
      <c r="F1104" s="1" t="s">
        <v>58</v>
      </c>
      <c r="G1104" s="12" t="s">
        <v>59</v>
      </c>
    </row>
    <row r="1105" spans="1:7" x14ac:dyDescent="0.3">
      <c r="A1105" s="7">
        <v>1104</v>
      </c>
      <c r="B1105" s="7" t="s">
        <v>347</v>
      </c>
      <c r="C1105" s="1" t="s">
        <v>7</v>
      </c>
      <c r="D1105" s="1" t="s">
        <v>8</v>
      </c>
      <c r="E1105" s="1" t="s">
        <v>367</v>
      </c>
      <c r="F1105" s="1" t="s">
        <v>60</v>
      </c>
      <c r="G1105" s="12" t="s">
        <v>61</v>
      </c>
    </row>
    <row r="1106" spans="1:7" x14ac:dyDescent="0.3">
      <c r="A1106" s="7">
        <v>1105</v>
      </c>
      <c r="B1106" s="7" t="s">
        <v>347</v>
      </c>
      <c r="C1106" s="1" t="s">
        <v>7</v>
      </c>
      <c r="D1106" s="1" t="s">
        <v>8</v>
      </c>
      <c r="E1106" s="1" t="s">
        <v>367</v>
      </c>
      <c r="F1106" s="1" t="s">
        <v>62</v>
      </c>
      <c r="G1106" s="12" t="s">
        <v>63</v>
      </c>
    </row>
    <row r="1107" spans="1:7" x14ac:dyDescent="0.3">
      <c r="A1107" s="7">
        <v>1106</v>
      </c>
      <c r="B1107" s="7" t="s">
        <v>347</v>
      </c>
      <c r="C1107" s="1" t="s">
        <v>7</v>
      </c>
      <c r="D1107" s="1" t="s">
        <v>8</v>
      </c>
      <c r="E1107" s="1" t="s">
        <v>367</v>
      </c>
      <c r="F1107" s="1" t="s">
        <v>64</v>
      </c>
      <c r="G1107" s="12" t="s">
        <v>65</v>
      </c>
    </row>
    <row r="1108" spans="1:7" x14ac:dyDescent="0.3">
      <c r="A1108" s="7">
        <v>1107</v>
      </c>
      <c r="B1108" s="7" t="s">
        <v>347</v>
      </c>
      <c r="C1108" s="1" t="s">
        <v>7</v>
      </c>
      <c r="D1108" s="1" t="s">
        <v>8</v>
      </c>
      <c r="E1108" s="1" t="s">
        <v>367</v>
      </c>
      <c r="F1108" s="1" t="s">
        <v>66</v>
      </c>
      <c r="G1108" s="12" t="s">
        <v>67</v>
      </c>
    </row>
    <row r="1109" spans="1:7" x14ac:dyDescent="0.3">
      <c r="A1109" s="7">
        <v>1108</v>
      </c>
      <c r="B1109" s="7" t="s">
        <v>347</v>
      </c>
      <c r="C1109" s="1" t="s">
        <v>7</v>
      </c>
      <c r="D1109" s="1" t="s">
        <v>8</v>
      </c>
      <c r="E1109" s="1" t="s">
        <v>367</v>
      </c>
      <c r="F1109" s="1" t="s">
        <v>68</v>
      </c>
      <c r="G1109" s="12" t="s">
        <v>69</v>
      </c>
    </row>
    <row r="1110" spans="1:7" x14ac:dyDescent="0.3">
      <c r="A1110" s="7">
        <v>1109</v>
      </c>
      <c r="B1110" s="7" t="s">
        <v>347</v>
      </c>
      <c r="C1110" s="1" t="s">
        <v>7</v>
      </c>
      <c r="D1110" s="1" t="s">
        <v>8</v>
      </c>
      <c r="E1110" s="1" t="s">
        <v>367</v>
      </c>
      <c r="F1110" s="1" t="s">
        <v>70</v>
      </c>
      <c r="G1110" s="12" t="s">
        <v>71</v>
      </c>
    </row>
    <row r="1111" spans="1:7" x14ac:dyDescent="0.3">
      <c r="A1111" s="7">
        <v>1110</v>
      </c>
      <c r="B1111" s="7" t="s">
        <v>347</v>
      </c>
      <c r="C1111" s="1" t="s">
        <v>7</v>
      </c>
      <c r="D1111" s="1" t="s">
        <v>8</v>
      </c>
      <c r="E1111" s="1" t="s">
        <v>367</v>
      </c>
      <c r="F1111" s="1" t="s">
        <v>72</v>
      </c>
      <c r="G1111" s="12" t="s">
        <v>73</v>
      </c>
    </row>
    <row r="1112" spans="1:7" x14ac:dyDescent="0.3">
      <c r="A1112" s="7">
        <v>1111</v>
      </c>
      <c r="B1112" s="7" t="s">
        <v>347</v>
      </c>
      <c r="C1112" s="1" t="s">
        <v>7</v>
      </c>
      <c r="D1112" s="1" t="s">
        <v>8</v>
      </c>
      <c r="E1112" s="1" t="s">
        <v>367</v>
      </c>
      <c r="F1112" s="1" t="s">
        <v>74</v>
      </c>
      <c r="G1112" s="12" t="s">
        <v>75</v>
      </c>
    </row>
    <row r="1113" spans="1:7" x14ac:dyDescent="0.3">
      <c r="A1113" s="7">
        <v>1112</v>
      </c>
      <c r="B1113" s="7" t="s">
        <v>347</v>
      </c>
      <c r="C1113" s="1" t="s">
        <v>7</v>
      </c>
      <c r="D1113" s="1" t="s">
        <v>8</v>
      </c>
      <c r="E1113" s="1" t="s">
        <v>367</v>
      </c>
      <c r="F1113" s="1" t="s">
        <v>76</v>
      </c>
      <c r="G1113" s="12" t="s">
        <v>77</v>
      </c>
    </row>
    <row r="1114" spans="1:7" x14ac:dyDescent="0.3">
      <c r="A1114" s="7">
        <v>1113</v>
      </c>
      <c r="B1114" s="7" t="s">
        <v>347</v>
      </c>
      <c r="C1114" s="1" t="s">
        <v>7</v>
      </c>
      <c r="D1114" s="1" t="s">
        <v>8</v>
      </c>
      <c r="E1114" s="1" t="s">
        <v>367</v>
      </c>
      <c r="F1114" s="1" t="s">
        <v>78</v>
      </c>
      <c r="G1114" s="12" t="s">
        <v>79</v>
      </c>
    </row>
    <row r="1115" spans="1:7" x14ac:dyDescent="0.3">
      <c r="A1115" s="7">
        <v>1114</v>
      </c>
      <c r="B1115" s="7" t="s">
        <v>347</v>
      </c>
      <c r="C1115" s="1" t="s">
        <v>7</v>
      </c>
      <c r="D1115" s="1" t="s">
        <v>8</v>
      </c>
      <c r="E1115" s="1" t="s">
        <v>367</v>
      </c>
      <c r="F1115" s="1" t="s">
        <v>80</v>
      </c>
      <c r="G1115" s="12" t="s">
        <v>81</v>
      </c>
    </row>
    <row r="1116" spans="1:7" x14ac:dyDescent="0.3">
      <c r="A1116" s="7">
        <v>1115</v>
      </c>
      <c r="B1116" s="7" t="s">
        <v>347</v>
      </c>
      <c r="C1116" s="1" t="s">
        <v>7</v>
      </c>
      <c r="D1116" s="1" t="s">
        <v>8</v>
      </c>
      <c r="E1116" s="1" t="s">
        <v>367</v>
      </c>
      <c r="F1116" s="1" t="s">
        <v>82</v>
      </c>
      <c r="G1116" s="12" t="s">
        <v>83</v>
      </c>
    </row>
    <row r="1117" spans="1:7" x14ac:dyDescent="0.3">
      <c r="A1117" s="7">
        <v>1116</v>
      </c>
      <c r="B1117" s="7" t="s">
        <v>347</v>
      </c>
      <c r="C1117" s="1" t="s">
        <v>7</v>
      </c>
      <c r="D1117" s="1" t="s">
        <v>8</v>
      </c>
      <c r="E1117" s="1" t="s">
        <v>367</v>
      </c>
      <c r="F1117" s="1" t="s">
        <v>84</v>
      </c>
      <c r="G1117" s="12" t="s">
        <v>85</v>
      </c>
    </row>
    <row r="1118" spans="1:7" x14ac:dyDescent="0.3">
      <c r="A1118" s="7">
        <v>1117</v>
      </c>
      <c r="B1118" s="7" t="s">
        <v>347</v>
      </c>
      <c r="C1118" s="1" t="s">
        <v>7</v>
      </c>
      <c r="D1118" s="1" t="s">
        <v>8</v>
      </c>
      <c r="E1118" s="1" t="s">
        <v>367</v>
      </c>
      <c r="F1118" s="1" t="s">
        <v>86</v>
      </c>
      <c r="G1118" s="12" t="s">
        <v>87</v>
      </c>
    </row>
    <row r="1119" spans="1:7" x14ac:dyDescent="0.3">
      <c r="A1119" s="7">
        <v>1118</v>
      </c>
      <c r="B1119" s="7" t="s">
        <v>347</v>
      </c>
      <c r="C1119" s="1" t="s">
        <v>7</v>
      </c>
      <c r="D1119" s="1" t="s">
        <v>8</v>
      </c>
      <c r="E1119" s="1" t="s">
        <v>367</v>
      </c>
      <c r="F1119" s="1" t="s">
        <v>88</v>
      </c>
      <c r="G1119" s="12" t="s">
        <v>89</v>
      </c>
    </row>
    <row r="1120" spans="1:7" x14ac:dyDescent="0.3">
      <c r="A1120" s="7">
        <v>1119</v>
      </c>
      <c r="B1120" s="7" t="s">
        <v>347</v>
      </c>
      <c r="C1120" s="1" t="s">
        <v>7</v>
      </c>
      <c r="D1120" s="1" t="s">
        <v>8</v>
      </c>
      <c r="E1120" s="1" t="s">
        <v>367</v>
      </c>
      <c r="F1120" s="1" t="s">
        <v>90</v>
      </c>
      <c r="G1120" s="12" t="s">
        <v>91</v>
      </c>
    </row>
    <row r="1121" spans="1:10" x14ac:dyDescent="0.3">
      <c r="A1121" s="7">
        <v>1120</v>
      </c>
      <c r="B1121" s="7" t="s">
        <v>347</v>
      </c>
      <c r="C1121" s="1" t="s">
        <v>7</v>
      </c>
      <c r="D1121" s="1" t="s">
        <v>8</v>
      </c>
      <c r="E1121" s="1" t="s">
        <v>367</v>
      </c>
      <c r="F1121" s="1" t="s">
        <v>92</v>
      </c>
      <c r="G1121" s="12" t="s">
        <v>93</v>
      </c>
    </row>
    <row r="1122" spans="1:10" x14ac:dyDescent="0.3">
      <c r="A1122" s="7">
        <v>1121</v>
      </c>
      <c r="B1122" s="7" t="s">
        <v>347</v>
      </c>
      <c r="C1122" s="1" t="s">
        <v>7</v>
      </c>
      <c r="D1122" s="1" t="s">
        <v>15</v>
      </c>
      <c r="E1122" s="1" t="s">
        <v>367</v>
      </c>
      <c r="F1122" s="1" t="s">
        <v>94</v>
      </c>
      <c r="G1122" s="12" t="s">
        <v>95</v>
      </c>
      <c r="I1122" s="15">
        <v>63299</v>
      </c>
    </row>
    <row r="1123" spans="1:10" x14ac:dyDescent="0.3">
      <c r="A1123" s="7">
        <v>1122</v>
      </c>
      <c r="B1123" s="7" t="s">
        <v>347</v>
      </c>
      <c r="C1123" s="1" t="s">
        <v>7</v>
      </c>
      <c r="D1123" s="1" t="s">
        <v>8</v>
      </c>
      <c r="E1123" s="1" t="s">
        <v>367</v>
      </c>
      <c r="F1123" s="1" t="s">
        <v>96</v>
      </c>
      <c r="G1123" s="12" t="s">
        <v>97</v>
      </c>
    </row>
    <row r="1124" spans="1:10" x14ac:dyDescent="0.3">
      <c r="A1124" s="7">
        <v>1123</v>
      </c>
      <c r="B1124" s="7" t="s">
        <v>347</v>
      </c>
      <c r="C1124" s="1" t="s">
        <v>7</v>
      </c>
      <c r="D1124" s="1" t="s">
        <v>8</v>
      </c>
      <c r="E1124" s="1" t="s">
        <v>367</v>
      </c>
      <c r="F1124" s="1" t="s">
        <v>98</v>
      </c>
      <c r="G1124" s="12" t="s">
        <v>99</v>
      </c>
    </row>
    <row r="1125" spans="1:10" x14ac:dyDescent="0.3">
      <c r="A1125" s="7">
        <v>1124</v>
      </c>
      <c r="B1125" s="7" t="s">
        <v>347</v>
      </c>
      <c r="C1125" s="1" t="s">
        <v>7</v>
      </c>
      <c r="D1125" s="1" t="s">
        <v>8</v>
      </c>
      <c r="E1125" s="1" t="s">
        <v>367</v>
      </c>
      <c r="F1125" s="1" t="s">
        <v>100</v>
      </c>
      <c r="G1125" s="12" t="s">
        <v>101</v>
      </c>
    </row>
    <row r="1126" spans="1:10" x14ac:dyDescent="0.3">
      <c r="A1126" s="7">
        <v>1125</v>
      </c>
      <c r="B1126" s="7" t="s">
        <v>347</v>
      </c>
      <c r="C1126" s="1" t="s">
        <v>7</v>
      </c>
      <c r="D1126" s="1" t="s">
        <v>8</v>
      </c>
      <c r="E1126" s="1" t="s">
        <v>367</v>
      </c>
      <c r="F1126" s="1" t="s">
        <v>102</v>
      </c>
      <c r="G1126" s="12" t="s">
        <v>103</v>
      </c>
    </row>
    <row r="1127" spans="1:10" x14ac:dyDescent="0.3">
      <c r="A1127" s="7">
        <v>1126</v>
      </c>
      <c r="B1127" s="7" t="s">
        <v>347</v>
      </c>
      <c r="C1127" s="1" t="s">
        <v>7</v>
      </c>
      <c r="D1127" s="1" t="s">
        <v>8</v>
      </c>
      <c r="E1127" s="1" t="s">
        <v>367</v>
      </c>
      <c r="F1127" s="1" t="s">
        <v>104</v>
      </c>
      <c r="G1127" s="12" t="s">
        <v>105</v>
      </c>
    </row>
    <row r="1128" spans="1:10" x14ac:dyDescent="0.3">
      <c r="A1128" s="7">
        <v>1127</v>
      </c>
      <c r="B1128" s="7" t="s">
        <v>347</v>
      </c>
      <c r="C1128" s="1" t="s">
        <v>7</v>
      </c>
      <c r="D1128" s="1" t="s">
        <v>8</v>
      </c>
      <c r="E1128" s="1" t="s">
        <v>367</v>
      </c>
      <c r="F1128" s="1" t="s">
        <v>106</v>
      </c>
      <c r="G1128" s="12" t="s">
        <v>107</v>
      </c>
    </row>
    <row r="1129" spans="1:10" x14ac:dyDescent="0.3">
      <c r="A1129" s="7">
        <v>1128</v>
      </c>
      <c r="B1129" s="7" t="s">
        <v>347</v>
      </c>
      <c r="C1129" s="1" t="s">
        <v>7</v>
      </c>
      <c r="D1129" s="1" t="s">
        <v>8</v>
      </c>
      <c r="E1129" s="1" t="s">
        <v>367</v>
      </c>
      <c r="F1129" s="1" t="s">
        <v>108</v>
      </c>
      <c r="G1129" s="12" t="s">
        <v>109</v>
      </c>
    </row>
    <row r="1130" spans="1:10" x14ac:dyDescent="0.3">
      <c r="A1130" s="7">
        <v>1129</v>
      </c>
      <c r="B1130" s="7" t="s">
        <v>347</v>
      </c>
      <c r="C1130" s="1" t="s">
        <v>7</v>
      </c>
      <c r="D1130" s="1" t="s">
        <v>8</v>
      </c>
      <c r="E1130" s="1" t="s">
        <v>367</v>
      </c>
      <c r="F1130" s="1" t="s">
        <v>110</v>
      </c>
      <c r="G1130" s="12" t="s">
        <v>111</v>
      </c>
    </row>
    <row r="1131" spans="1:10" x14ac:dyDescent="0.3">
      <c r="A1131" s="7">
        <v>1130</v>
      </c>
      <c r="B1131" s="7" t="s">
        <v>347</v>
      </c>
      <c r="C1131" s="1" t="s">
        <v>7</v>
      </c>
      <c r="D1131" s="1" t="s">
        <v>8</v>
      </c>
      <c r="E1131" s="1" t="s">
        <v>367</v>
      </c>
      <c r="F1131" s="1" t="s">
        <v>112</v>
      </c>
      <c r="G1131" s="12" t="s">
        <v>113</v>
      </c>
    </row>
    <row r="1132" spans="1:10" x14ac:dyDescent="0.3">
      <c r="A1132" s="7">
        <v>1131</v>
      </c>
      <c r="B1132" s="7" t="s">
        <v>347</v>
      </c>
      <c r="C1132" s="1" t="s">
        <v>7</v>
      </c>
      <c r="D1132" s="1" t="s">
        <v>15</v>
      </c>
      <c r="E1132" s="1" t="s">
        <v>367</v>
      </c>
      <c r="F1132" s="1" t="s">
        <v>114</v>
      </c>
      <c r="G1132" s="12" t="s">
        <v>115</v>
      </c>
      <c r="I1132" s="15">
        <v>63299</v>
      </c>
    </row>
    <row r="1133" spans="1:10" x14ac:dyDescent="0.3">
      <c r="A1133" s="7">
        <v>1132</v>
      </c>
      <c r="B1133" s="7" t="s">
        <v>347</v>
      </c>
      <c r="C1133" s="1" t="s">
        <v>116</v>
      </c>
      <c r="D1133" s="1" t="s">
        <v>8</v>
      </c>
      <c r="E1133" s="1" t="s">
        <v>364</v>
      </c>
      <c r="F1133" s="1" t="s">
        <v>117</v>
      </c>
      <c r="G1133" s="12" t="s">
        <v>118</v>
      </c>
      <c r="H1133" s="14">
        <v>0.2</v>
      </c>
      <c r="I1133" s="15">
        <v>5019</v>
      </c>
      <c r="J1133" s="33">
        <f t="shared" ref="J1133:J1171" si="7">I1133/H1133</f>
        <v>25095</v>
      </c>
    </row>
    <row r="1134" spans="1:10" x14ac:dyDescent="0.3">
      <c r="A1134" s="7">
        <v>1133</v>
      </c>
      <c r="B1134" s="7" t="s">
        <v>347</v>
      </c>
      <c r="C1134" s="1" t="s">
        <v>116</v>
      </c>
      <c r="D1134" s="1" t="s">
        <v>8</v>
      </c>
      <c r="E1134" s="1" t="s">
        <v>364</v>
      </c>
      <c r="F1134" s="1" t="s">
        <v>119</v>
      </c>
      <c r="G1134" s="12" t="s">
        <v>120</v>
      </c>
      <c r="J1134" s="33" t="e">
        <f t="shared" si="7"/>
        <v>#DIV/0!</v>
      </c>
    </row>
    <row r="1135" spans="1:10" x14ac:dyDescent="0.3">
      <c r="A1135" s="7">
        <v>1134</v>
      </c>
      <c r="B1135" s="7" t="s">
        <v>347</v>
      </c>
      <c r="C1135" s="1" t="s">
        <v>116</v>
      </c>
      <c r="D1135" s="1" t="s">
        <v>8</v>
      </c>
      <c r="E1135" s="1" t="s">
        <v>364</v>
      </c>
      <c r="F1135" s="1" t="s">
        <v>121</v>
      </c>
      <c r="G1135" s="12" t="s">
        <v>122</v>
      </c>
      <c r="J1135" s="33" t="e">
        <f t="shared" si="7"/>
        <v>#DIV/0!</v>
      </c>
    </row>
    <row r="1136" spans="1:10" x14ac:dyDescent="0.3">
      <c r="A1136" s="7">
        <v>1135</v>
      </c>
      <c r="B1136" s="7" t="s">
        <v>347</v>
      </c>
      <c r="C1136" s="1" t="s">
        <v>116</v>
      </c>
      <c r="D1136" s="1" t="s">
        <v>8</v>
      </c>
      <c r="E1136" s="1" t="s">
        <v>364</v>
      </c>
      <c r="F1136" s="1" t="s">
        <v>123</v>
      </c>
      <c r="G1136" s="12" t="s">
        <v>124</v>
      </c>
      <c r="J1136" s="33" t="e">
        <f t="shared" si="7"/>
        <v>#DIV/0!</v>
      </c>
    </row>
    <row r="1137" spans="1:10" x14ac:dyDescent="0.3">
      <c r="A1137" s="7">
        <v>1136</v>
      </c>
      <c r="B1137" s="7" t="s">
        <v>347</v>
      </c>
      <c r="C1137" s="1" t="s">
        <v>116</v>
      </c>
      <c r="D1137" s="1" t="s">
        <v>8</v>
      </c>
      <c r="E1137" s="1" t="s">
        <v>366</v>
      </c>
      <c r="F1137" s="1" t="s">
        <v>125</v>
      </c>
      <c r="G1137" s="12" t="s">
        <v>126</v>
      </c>
      <c r="J1137" s="33" t="e">
        <f t="shared" si="7"/>
        <v>#DIV/0!</v>
      </c>
    </row>
    <row r="1138" spans="1:10" x14ac:dyDescent="0.3">
      <c r="A1138" s="7">
        <v>1137</v>
      </c>
      <c r="B1138" s="7" t="s">
        <v>347</v>
      </c>
      <c r="C1138" s="1" t="s">
        <v>116</v>
      </c>
      <c r="D1138" s="1" t="s">
        <v>8</v>
      </c>
      <c r="E1138" s="1" t="s">
        <v>366</v>
      </c>
      <c r="F1138" s="1" t="s">
        <v>127</v>
      </c>
      <c r="G1138" s="12" t="s">
        <v>128</v>
      </c>
      <c r="J1138" s="33" t="e">
        <f t="shared" si="7"/>
        <v>#DIV/0!</v>
      </c>
    </row>
    <row r="1139" spans="1:10" x14ac:dyDescent="0.3">
      <c r="A1139" s="7">
        <v>1138</v>
      </c>
      <c r="B1139" s="7" t="s">
        <v>347</v>
      </c>
      <c r="C1139" s="1" t="s">
        <v>116</v>
      </c>
      <c r="D1139" s="1" t="s">
        <v>8</v>
      </c>
      <c r="E1139" s="1" t="s">
        <v>366</v>
      </c>
      <c r="F1139" s="1" t="s">
        <v>129</v>
      </c>
      <c r="G1139" s="12" t="s">
        <v>130</v>
      </c>
      <c r="J1139" s="33" t="e">
        <f t="shared" si="7"/>
        <v>#DIV/0!</v>
      </c>
    </row>
    <row r="1140" spans="1:10" x14ac:dyDescent="0.3">
      <c r="A1140" s="7">
        <v>1139</v>
      </c>
      <c r="B1140" s="7" t="s">
        <v>347</v>
      </c>
      <c r="C1140" s="1" t="s">
        <v>116</v>
      </c>
      <c r="D1140" s="1" t="s">
        <v>8</v>
      </c>
      <c r="E1140" s="1" t="s">
        <v>366</v>
      </c>
      <c r="F1140" s="1" t="s">
        <v>131</v>
      </c>
      <c r="G1140" s="12" t="s">
        <v>132</v>
      </c>
      <c r="J1140" s="33" t="e">
        <f t="shared" si="7"/>
        <v>#DIV/0!</v>
      </c>
    </row>
    <row r="1141" spans="1:10" x14ac:dyDescent="0.3">
      <c r="A1141" s="7">
        <v>1140</v>
      </c>
      <c r="B1141" s="7" t="s">
        <v>347</v>
      </c>
      <c r="C1141" s="1" t="s">
        <v>116</v>
      </c>
      <c r="D1141" s="1" t="s">
        <v>8</v>
      </c>
      <c r="E1141" s="1" t="s">
        <v>366</v>
      </c>
      <c r="F1141" s="1" t="s">
        <v>133</v>
      </c>
      <c r="G1141" s="12" t="s">
        <v>134</v>
      </c>
      <c r="J1141" s="33" t="e">
        <f t="shared" si="7"/>
        <v>#DIV/0!</v>
      </c>
    </row>
    <row r="1142" spans="1:10" x14ac:dyDescent="0.3">
      <c r="A1142" s="7">
        <v>1141</v>
      </c>
      <c r="B1142" s="7" t="s">
        <v>347</v>
      </c>
      <c r="C1142" s="1" t="s">
        <v>116</v>
      </c>
      <c r="D1142" s="1" t="s">
        <v>8</v>
      </c>
      <c r="E1142" s="1" t="s">
        <v>366</v>
      </c>
      <c r="F1142" s="1" t="s">
        <v>135</v>
      </c>
      <c r="G1142" s="12" t="s">
        <v>136</v>
      </c>
      <c r="J1142" s="33" t="e">
        <f t="shared" si="7"/>
        <v>#DIV/0!</v>
      </c>
    </row>
    <row r="1143" spans="1:10" x14ac:dyDescent="0.3">
      <c r="A1143" s="7">
        <v>1142</v>
      </c>
      <c r="B1143" s="7" t="s">
        <v>347</v>
      </c>
      <c r="C1143" s="1" t="s">
        <v>116</v>
      </c>
      <c r="D1143" s="1" t="s">
        <v>8</v>
      </c>
      <c r="E1143" s="1" t="s">
        <v>366</v>
      </c>
      <c r="F1143" s="1" t="s">
        <v>137</v>
      </c>
      <c r="G1143" s="12" t="s">
        <v>138</v>
      </c>
      <c r="J1143" s="33" t="e">
        <f t="shared" si="7"/>
        <v>#DIV/0!</v>
      </c>
    </row>
    <row r="1144" spans="1:10" x14ac:dyDescent="0.3">
      <c r="A1144" s="7">
        <v>1143</v>
      </c>
      <c r="B1144" s="7" t="s">
        <v>347</v>
      </c>
      <c r="C1144" s="1" t="s">
        <v>116</v>
      </c>
      <c r="D1144" s="1" t="s">
        <v>8</v>
      </c>
      <c r="E1144" s="1" t="s">
        <v>366</v>
      </c>
      <c r="F1144" s="1" t="s">
        <v>139</v>
      </c>
      <c r="G1144" s="12" t="s">
        <v>140</v>
      </c>
      <c r="J1144" s="33" t="e">
        <f t="shared" si="7"/>
        <v>#DIV/0!</v>
      </c>
    </row>
    <row r="1145" spans="1:10" x14ac:dyDescent="0.3">
      <c r="A1145" s="7">
        <v>1144</v>
      </c>
      <c r="B1145" s="7" t="s">
        <v>347</v>
      </c>
      <c r="C1145" s="1" t="s">
        <v>116</v>
      </c>
      <c r="D1145" s="1" t="s">
        <v>8</v>
      </c>
      <c r="E1145" s="1" t="s">
        <v>366</v>
      </c>
      <c r="F1145" s="1" t="s">
        <v>141</v>
      </c>
      <c r="G1145" s="12" t="s">
        <v>142</v>
      </c>
      <c r="J1145" s="33" t="e">
        <f t="shared" si="7"/>
        <v>#DIV/0!</v>
      </c>
    </row>
    <row r="1146" spans="1:10" x14ac:dyDescent="0.3">
      <c r="A1146" s="7">
        <v>1145</v>
      </c>
      <c r="B1146" s="7" t="s">
        <v>347</v>
      </c>
      <c r="C1146" s="1" t="s">
        <v>116</v>
      </c>
      <c r="D1146" s="1" t="s">
        <v>8</v>
      </c>
      <c r="E1146" s="1" t="s">
        <v>366</v>
      </c>
      <c r="F1146" s="1" t="s">
        <v>143</v>
      </c>
      <c r="G1146" s="12" t="s">
        <v>144</v>
      </c>
      <c r="J1146" s="33" t="e">
        <f t="shared" si="7"/>
        <v>#DIV/0!</v>
      </c>
    </row>
    <row r="1147" spans="1:10" x14ac:dyDescent="0.3">
      <c r="A1147" s="7">
        <v>1146</v>
      </c>
      <c r="B1147" s="7" t="s">
        <v>347</v>
      </c>
      <c r="C1147" s="1" t="s">
        <v>116</v>
      </c>
      <c r="D1147" s="1" t="s">
        <v>8</v>
      </c>
      <c r="E1147" s="1" t="s">
        <v>366</v>
      </c>
      <c r="F1147" s="1" t="s">
        <v>145</v>
      </c>
      <c r="G1147" s="12" t="s">
        <v>146</v>
      </c>
      <c r="J1147" s="33" t="e">
        <f t="shared" si="7"/>
        <v>#DIV/0!</v>
      </c>
    </row>
    <row r="1148" spans="1:10" x14ac:dyDescent="0.3">
      <c r="A1148" s="7">
        <v>1147</v>
      </c>
      <c r="B1148" s="7" t="s">
        <v>347</v>
      </c>
      <c r="C1148" s="1" t="s">
        <v>116</v>
      </c>
      <c r="D1148" s="1" t="s">
        <v>8</v>
      </c>
      <c r="E1148" s="1" t="s">
        <v>366</v>
      </c>
      <c r="F1148" s="1" t="s">
        <v>147</v>
      </c>
      <c r="G1148" s="12" t="s">
        <v>148</v>
      </c>
      <c r="J1148" s="33" t="e">
        <f t="shared" si="7"/>
        <v>#DIV/0!</v>
      </c>
    </row>
    <row r="1149" spans="1:10" x14ac:dyDescent="0.3">
      <c r="A1149" s="7">
        <v>1148</v>
      </c>
      <c r="B1149" s="7" t="s">
        <v>347</v>
      </c>
      <c r="C1149" s="1" t="s">
        <v>116</v>
      </c>
      <c r="D1149" s="1" t="s">
        <v>8</v>
      </c>
      <c r="E1149" s="1" t="s">
        <v>366</v>
      </c>
      <c r="F1149" s="1" t="s">
        <v>149</v>
      </c>
      <c r="G1149" s="12" t="s">
        <v>150</v>
      </c>
      <c r="J1149" s="33" t="e">
        <f t="shared" si="7"/>
        <v>#DIV/0!</v>
      </c>
    </row>
    <row r="1150" spans="1:10" x14ac:dyDescent="0.3">
      <c r="A1150" s="7">
        <v>1149</v>
      </c>
      <c r="B1150" s="7" t="s">
        <v>347</v>
      </c>
      <c r="C1150" s="1" t="s">
        <v>116</v>
      </c>
      <c r="D1150" s="1" t="s">
        <v>8</v>
      </c>
      <c r="E1150" s="1" t="s">
        <v>366</v>
      </c>
      <c r="F1150" s="1" t="s">
        <v>151</v>
      </c>
      <c r="G1150" s="12" t="s">
        <v>152</v>
      </c>
      <c r="J1150" s="33" t="e">
        <f t="shared" si="7"/>
        <v>#DIV/0!</v>
      </c>
    </row>
    <row r="1151" spans="1:10" x14ac:dyDescent="0.3">
      <c r="A1151" s="7">
        <v>1150</v>
      </c>
      <c r="B1151" s="7" t="s">
        <v>347</v>
      </c>
      <c r="C1151" s="1" t="s">
        <v>116</v>
      </c>
      <c r="D1151" s="1" t="s">
        <v>8</v>
      </c>
      <c r="E1151" s="1" t="s">
        <v>366</v>
      </c>
      <c r="F1151" s="1" t="s">
        <v>153</v>
      </c>
      <c r="G1151" s="12" t="s">
        <v>154</v>
      </c>
      <c r="J1151" s="33" t="e">
        <f t="shared" si="7"/>
        <v>#DIV/0!</v>
      </c>
    </row>
    <row r="1152" spans="1:10" x14ac:dyDescent="0.3">
      <c r="A1152" s="7">
        <v>1151</v>
      </c>
      <c r="B1152" s="7" t="s">
        <v>347</v>
      </c>
      <c r="C1152" s="1" t="s">
        <v>116</v>
      </c>
      <c r="D1152" s="1" t="s">
        <v>8</v>
      </c>
      <c r="E1152" s="1" t="s">
        <v>366</v>
      </c>
      <c r="F1152" s="1" t="s">
        <v>155</v>
      </c>
      <c r="G1152" s="12" t="s">
        <v>156</v>
      </c>
      <c r="J1152" s="33" t="e">
        <f t="shared" si="7"/>
        <v>#DIV/0!</v>
      </c>
    </row>
    <row r="1153" spans="1:10" x14ac:dyDescent="0.3">
      <c r="A1153" s="7">
        <v>1152</v>
      </c>
      <c r="B1153" s="7" t="s">
        <v>347</v>
      </c>
      <c r="C1153" s="1" t="s">
        <v>116</v>
      </c>
      <c r="D1153" s="1" t="s">
        <v>8</v>
      </c>
      <c r="E1153" s="1" t="s">
        <v>366</v>
      </c>
      <c r="F1153" s="1" t="s">
        <v>157</v>
      </c>
      <c r="G1153" s="12" t="s">
        <v>158</v>
      </c>
      <c r="J1153" s="33" t="e">
        <f t="shared" si="7"/>
        <v>#DIV/0!</v>
      </c>
    </row>
    <row r="1154" spans="1:10" x14ac:dyDescent="0.3">
      <c r="A1154" s="7">
        <v>1153</v>
      </c>
      <c r="B1154" s="7" t="s">
        <v>347</v>
      </c>
      <c r="C1154" s="1" t="s">
        <v>116</v>
      </c>
      <c r="D1154" s="1" t="s">
        <v>8</v>
      </c>
      <c r="E1154" s="1" t="s">
        <v>366</v>
      </c>
      <c r="F1154" s="1" t="s">
        <v>159</v>
      </c>
      <c r="G1154" s="12" t="s">
        <v>160</v>
      </c>
      <c r="J1154" s="33" t="e">
        <f t="shared" si="7"/>
        <v>#DIV/0!</v>
      </c>
    </row>
    <row r="1155" spans="1:10" x14ac:dyDescent="0.3">
      <c r="A1155" s="7">
        <v>1154</v>
      </c>
      <c r="B1155" s="7" t="s">
        <v>347</v>
      </c>
      <c r="C1155" s="1" t="s">
        <v>116</v>
      </c>
      <c r="D1155" s="1" t="s">
        <v>8</v>
      </c>
      <c r="E1155" s="1" t="s">
        <v>366</v>
      </c>
      <c r="F1155" s="1" t="s">
        <v>161</v>
      </c>
      <c r="G1155" s="12" t="s">
        <v>162</v>
      </c>
      <c r="J1155" s="33" t="e">
        <f t="shared" si="7"/>
        <v>#DIV/0!</v>
      </c>
    </row>
    <row r="1156" spans="1:10" x14ac:dyDescent="0.3">
      <c r="A1156" s="7">
        <v>1155</v>
      </c>
      <c r="B1156" s="7" t="s">
        <v>347</v>
      </c>
      <c r="C1156" s="1" t="s">
        <v>116</v>
      </c>
      <c r="D1156" s="1" t="s">
        <v>8</v>
      </c>
      <c r="E1156" s="1" t="s">
        <v>366</v>
      </c>
      <c r="F1156" s="1" t="s">
        <v>163</v>
      </c>
      <c r="G1156" s="12" t="s">
        <v>164</v>
      </c>
      <c r="J1156" s="33" t="e">
        <f t="shared" si="7"/>
        <v>#DIV/0!</v>
      </c>
    </row>
    <row r="1157" spans="1:10" x14ac:dyDescent="0.3">
      <c r="A1157" s="7">
        <v>1156</v>
      </c>
      <c r="B1157" s="7" t="s">
        <v>347</v>
      </c>
      <c r="C1157" s="1" t="s">
        <v>116</v>
      </c>
      <c r="D1157" s="1" t="s">
        <v>8</v>
      </c>
      <c r="E1157" s="1" t="s">
        <v>366</v>
      </c>
      <c r="F1157" s="1" t="s">
        <v>165</v>
      </c>
      <c r="G1157" s="12" t="s">
        <v>166</v>
      </c>
      <c r="J1157" s="33" t="e">
        <f t="shared" si="7"/>
        <v>#DIV/0!</v>
      </c>
    </row>
    <row r="1158" spans="1:10" x14ac:dyDescent="0.3">
      <c r="A1158" s="7">
        <v>1157</v>
      </c>
      <c r="B1158" s="7" t="s">
        <v>347</v>
      </c>
      <c r="C1158" s="1" t="s">
        <v>116</v>
      </c>
      <c r="D1158" s="1" t="s">
        <v>8</v>
      </c>
      <c r="E1158" s="1" t="s">
        <v>366</v>
      </c>
      <c r="F1158" s="1" t="s">
        <v>167</v>
      </c>
      <c r="G1158" s="12" t="s">
        <v>168</v>
      </c>
      <c r="J1158" s="33" t="e">
        <f t="shared" si="7"/>
        <v>#DIV/0!</v>
      </c>
    </row>
    <row r="1159" spans="1:10" x14ac:dyDescent="0.3">
      <c r="A1159" s="7">
        <v>1158</v>
      </c>
      <c r="B1159" s="7" t="s">
        <v>347</v>
      </c>
      <c r="C1159" s="1" t="s">
        <v>116</v>
      </c>
      <c r="D1159" s="1" t="s">
        <v>8</v>
      </c>
      <c r="E1159" s="1" t="s">
        <v>366</v>
      </c>
      <c r="F1159" s="1" t="s">
        <v>169</v>
      </c>
      <c r="G1159" s="12" t="s">
        <v>170</v>
      </c>
      <c r="J1159" s="33" t="e">
        <f t="shared" si="7"/>
        <v>#DIV/0!</v>
      </c>
    </row>
    <row r="1160" spans="1:10" x14ac:dyDescent="0.3">
      <c r="A1160" s="7">
        <v>1159</v>
      </c>
      <c r="B1160" s="7" t="s">
        <v>347</v>
      </c>
      <c r="C1160" s="1" t="s">
        <v>116</v>
      </c>
      <c r="D1160" s="1" t="s">
        <v>8</v>
      </c>
      <c r="E1160" s="1" t="s">
        <v>366</v>
      </c>
      <c r="F1160" s="1" t="s">
        <v>171</v>
      </c>
      <c r="G1160" s="12" t="s">
        <v>172</v>
      </c>
      <c r="J1160" s="33" t="e">
        <f t="shared" si="7"/>
        <v>#DIV/0!</v>
      </c>
    </row>
    <row r="1161" spans="1:10" x14ac:dyDescent="0.3">
      <c r="A1161" s="7">
        <v>1160</v>
      </c>
      <c r="B1161" s="7" t="s">
        <v>347</v>
      </c>
      <c r="C1161" s="1" t="s">
        <v>116</v>
      </c>
      <c r="D1161" s="1" t="s">
        <v>8</v>
      </c>
      <c r="E1161" s="1" t="s">
        <v>366</v>
      </c>
      <c r="F1161" s="1" t="s">
        <v>173</v>
      </c>
      <c r="G1161" s="12" t="s">
        <v>174</v>
      </c>
      <c r="J1161" s="33" t="e">
        <f t="shared" si="7"/>
        <v>#DIV/0!</v>
      </c>
    </row>
    <row r="1162" spans="1:10" x14ac:dyDescent="0.3">
      <c r="A1162" s="7">
        <v>1161</v>
      </c>
      <c r="B1162" s="7" t="s">
        <v>347</v>
      </c>
      <c r="C1162" s="1" t="s">
        <v>116</v>
      </c>
      <c r="D1162" s="1" t="s">
        <v>8</v>
      </c>
      <c r="E1162" s="1" t="s">
        <v>366</v>
      </c>
      <c r="F1162" s="1" t="s">
        <v>175</v>
      </c>
      <c r="G1162" s="12" t="s">
        <v>176</v>
      </c>
      <c r="H1162" s="14">
        <v>1</v>
      </c>
      <c r="I1162" s="15">
        <v>31210</v>
      </c>
      <c r="J1162" s="33">
        <f t="shared" si="7"/>
        <v>31210</v>
      </c>
    </row>
    <row r="1163" spans="1:10" x14ac:dyDescent="0.3">
      <c r="A1163" s="7">
        <v>1162</v>
      </c>
      <c r="B1163" s="7" t="s">
        <v>347</v>
      </c>
      <c r="C1163" s="1" t="s">
        <v>116</v>
      </c>
      <c r="D1163" s="1" t="s">
        <v>8</v>
      </c>
      <c r="E1163" s="1" t="s">
        <v>366</v>
      </c>
      <c r="F1163" s="1" t="s">
        <v>177</v>
      </c>
      <c r="G1163" s="12" t="s">
        <v>178</v>
      </c>
      <c r="J1163" s="33" t="e">
        <f t="shared" si="7"/>
        <v>#DIV/0!</v>
      </c>
    </row>
    <row r="1164" spans="1:10" x14ac:dyDescent="0.3">
      <c r="A1164" s="7">
        <v>1163</v>
      </c>
      <c r="B1164" s="7" t="s">
        <v>347</v>
      </c>
      <c r="C1164" s="1" t="s">
        <v>116</v>
      </c>
      <c r="D1164" s="1" t="s">
        <v>8</v>
      </c>
      <c r="E1164" s="1" t="s">
        <v>366</v>
      </c>
      <c r="F1164" s="1" t="s">
        <v>179</v>
      </c>
      <c r="G1164" s="12" t="s">
        <v>180</v>
      </c>
      <c r="J1164" s="33" t="e">
        <f t="shared" si="7"/>
        <v>#DIV/0!</v>
      </c>
    </row>
    <row r="1165" spans="1:10" x14ac:dyDescent="0.3">
      <c r="A1165" s="7">
        <v>1164</v>
      </c>
      <c r="B1165" s="7" t="s">
        <v>347</v>
      </c>
      <c r="C1165" s="1" t="s">
        <v>116</v>
      </c>
      <c r="D1165" s="1" t="s">
        <v>8</v>
      </c>
      <c r="E1165" s="1" t="s">
        <v>366</v>
      </c>
      <c r="F1165" s="1" t="s">
        <v>181</v>
      </c>
      <c r="G1165" s="12" t="s">
        <v>182</v>
      </c>
      <c r="J1165" s="33" t="e">
        <f t="shared" si="7"/>
        <v>#DIV/0!</v>
      </c>
    </row>
    <row r="1166" spans="1:10" x14ac:dyDescent="0.3">
      <c r="A1166" s="7">
        <v>1165</v>
      </c>
      <c r="B1166" s="7" t="s">
        <v>347</v>
      </c>
      <c r="C1166" s="1" t="s">
        <v>116</v>
      </c>
      <c r="D1166" s="1" t="s">
        <v>8</v>
      </c>
      <c r="E1166" s="1" t="s">
        <v>366</v>
      </c>
      <c r="F1166" s="1" t="s">
        <v>183</v>
      </c>
      <c r="G1166" s="12" t="s">
        <v>184</v>
      </c>
      <c r="J1166" s="33" t="e">
        <f t="shared" si="7"/>
        <v>#DIV/0!</v>
      </c>
    </row>
    <row r="1167" spans="1:10" x14ac:dyDescent="0.3">
      <c r="A1167" s="7">
        <v>1166</v>
      </c>
      <c r="B1167" s="7" t="s">
        <v>347</v>
      </c>
      <c r="C1167" s="1" t="s">
        <v>116</v>
      </c>
      <c r="D1167" s="1" t="s">
        <v>8</v>
      </c>
      <c r="E1167" s="1" t="s">
        <v>365</v>
      </c>
      <c r="F1167" s="1" t="s">
        <v>185</v>
      </c>
      <c r="G1167" s="12" t="s">
        <v>186</v>
      </c>
      <c r="J1167" s="33" t="e">
        <f t="shared" si="7"/>
        <v>#DIV/0!</v>
      </c>
    </row>
    <row r="1168" spans="1:10" x14ac:dyDescent="0.3">
      <c r="A1168" s="7">
        <v>1167</v>
      </c>
      <c r="B1168" s="7" t="s">
        <v>347</v>
      </c>
      <c r="C1168" s="1" t="s">
        <v>116</v>
      </c>
      <c r="D1168" s="1" t="s">
        <v>8</v>
      </c>
      <c r="E1168" s="1" t="s">
        <v>365</v>
      </c>
      <c r="F1168" s="1" t="s">
        <v>187</v>
      </c>
      <c r="G1168" s="12" t="s">
        <v>188</v>
      </c>
      <c r="J1168" s="33" t="e">
        <f t="shared" si="7"/>
        <v>#DIV/0!</v>
      </c>
    </row>
    <row r="1169" spans="1:10" x14ac:dyDescent="0.3">
      <c r="A1169" s="7">
        <v>1168</v>
      </c>
      <c r="B1169" s="7" t="s">
        <v>347</v>
      </c>
      <c r="C1169" s="1" t="s">
        <v>116</v>
      </c>
      <c r="D1169" s="1" t="s">
        <v>8</v>
      </c>
      <c r="E1169" s="1" t="s">
        <v>365</v>
      </c>
      <c r="F1169" s="1" t="s">
        <v>189</v>
      </c>
      <c r="G1169" s="12" t="s">
        <v>190</v>
      </c>
      <c r="J1169" s="33" t="e">
        <f t="shared" si="7"/>
        <v>#DIV/0!</v>
      </c>
    </row>
    <row r="1170" spans="1:10" x14ac:dyDescent="0.3">
      <c r="A1170" s="7">
        <v>1169</v>
      </c>
      <c r="B1170" s="7" t="s">
        <v>347</v>
      </c>
      <c r="C1170" s="1" t="s">
        <v>116</v>
      </c>
      <c r="D1170" s="1" t="s">
        <v>8</v>
      </c>
      <c r="E1170" s="1" t="s">
        <v>367</v>
      </c>
      <c r="F1170" s="1" t="s">
        <v>191</v>
      </c>
      <c r="G1170" s="12" t="s">
        <v>192</v>
      </c>
      <c r="H1170" s="14" t="s">
        <v>340</v>
      </c>
      <c r="J1170" s="33" t="e">
        <f t="shared" si="7"/>
        <v>#VALUE!</v>
      </c>
    </row>
    <row r="1171" spans="1:10" x14ac:dyDescent="0.3">
      <c r="A1171" s="7">
        <v>1170</v>
      </c>
      <c r="B1171" s="7" t="s">
        <v>347</v>
      </c>
      <c r="C1171" s="1" t="s">
        <v>116</v>
      </c>
      <c r="D1171" s="1" t="s">
        <v>15</v>
      </c>
      <c r="E1171" s="1" t="s">
        <v>367</v>
      </c>
      <c r="F1171" s="1" t="s">
        <v>193</v>
      </c>
      <c r="G1171" s="12" t="s">
        <v>194</v>
      </c>
      <c r="H1171" s="14">
        <v>1.2</v>
      </c>
      <c r="I1171" s="15">
        <v>36229</v>
      </c>
      <c r="J1171" s="33">
        <f t="shared" si="7"/>
        <v>30190.833333333336</v>
      </c>
    </row>
    <row r="1172" spans="1:10" x14ac:dyDescent="0.3">
      <c r="A1172" s="7">
        <v>1171</v>
      </c>
      <c r="B1172" s="7" t="s">
        <v>347</v>
      </c>
      <c r="C1172" s="1" t="s">
        <v>195</v>
      </c>
      <c r="D1172" s="1" t="s">
        <v>15</v>
      </c>
      <c r="E1172" s="1" t="s">
        <v>367</v>
      </c>
      <c r="F1172" s="1" t="s">
        <v>196</v>
      </c>
      <c r="G1172" s="12" t="s">
        <v>197</v>
      </c>
      <c r="H1172" s="14">
        <v>1.2</v>
      </c>
      <c r="I1172" s="15">
        <v>36229</v>
      </c>
    </row>
    <row r="1173" spans="1:10" x14ac:dyDescent="0.3">
      <c r="A1173" s="7">
        <v>1172</v>
      </c>
      <c r="B1173" s="7" t="s">
        <v>347</v>
      </c>
      <c r="C1173" s="1" t="s">
        <v>195</v>
      </c>
      <c r="D1173" s="1" t="s">
        <v>8</v>
      </c>
      <c r="E1173" s="1" t="s">
        <v>367</v>
      </c>
      <c r="F1173" s="1" t="s">
        <v>198</v>
      </c>
      <c r="G1173" s="12" t="s">
        <v>199</v>
      </c>
    </row>
    <row r="1174" spans="1:10" x14ac:dyDescent="0.3">
      <c r="A1174" s="7">
        <v>1173</v>
      </c>
      <c r="B1174" s="7" t="s">
        <v>347</v>
      </c>
      <c r="C1174" s="1" t="s">
        <v>195</v>
      </c>
      <c r="D1174" s="1" t="s">
        <v>8</v>
      </c>
      <c r="E1174" s="1" t="s">
        <v>367</v>
      </c>
      <c r="F1174" s="1" t="s">
        <v>200</v>
      </c>
      <c r="G1174" s="12" t="s">
        <v>201</v>
      </c>
    </row>
    <row r="1175" spans="1:10" x14ac:dyDescent="0.3">
      <c r="A1175" s="7">
        <v>1174</v>
      </c>
      <c r="B1175" s="7" t="s">
        <v>347</v>
      </c>
      <c r="C1175" s="1" t="s">
        <v>195</v>
      </c>
      <c r="D1175" s="1" t="s">
        <v>8</v>
      </c>
      <c r="E1175" s="1" t="s">
        <v>367</v>
      </c>
      <c r="F1175" s="1" t="s">
        <v>202</v>
      </c>
      <c r="G1175" s="12" t="s">
        <v>203</v>
      </c>
    </row>
    <row r="1176" spans="1:10" x14ac:dyDescent="0.3">
      <c r="A1176" s="7">
        <v>1175</v>
      </c>
      <c r="B1176" s="7" t="s">
        <v>347</v>
      </c>
      <c r="C1176" s="1" t="s">
        <v>195</v>
      </c>
      <c r="D1176" s="1" t="s">
        <v>8</v>
      </c>
      <c r="E1176" s="1" t="s">
        <v>367</v>
      </c>
      <c r="F1176" s="1" t="s">
        <v>204</v>
      </c>
      <c r="G1176" s="12" t="s">
        <v>205</v>
      </c>
    </row>
    <row r="1177" spans="1:10" x14ac:dyDescent="0.3">
      <c r="A1177" s="7">
        <v>1176</v>
      </c>
      <c r="B1177" s="7" t="s">
        <v>347</v>
      </c>
      <c r="C1177" s="1" t="s">
        <v>195</v>
      </c>
      <c r="D1177" s="1" t="s">
        <v>15</v>
      </c>
      <c r="E1177" s="1" t="s">
        <v>367</v>
      </c>
      <c r="F1177" s="1" t="s">
        <v>206</v>
      </c>
      <c r="G1177" s="12" t="s">
        <v>207</v>
      </c>
      <c r="H1177" s="14">
        <v>0</v>
      </c>
      <c r="I1177" s="15">
        <v>0</v>
      </c>
    </row>
    <row r="1178" spans="1:10" x14ac:dyDescent="0.3">
      <c r="A1178" s="7">
        <v>1177</v>
      </c>
      <c r="B1178" s="7" t="s">
        <v>347</v>
      </c>
      <c r="C1178" s="1" t="s">
        <v>195</v>
      </c>
      <c r="D1178" s="1" t="s">
        <v>8</v>
      </c>
      <c r="E1178" s="1" t="s">
        <v>367</v>
      </c>
      <c r="F1178" s="1" t="s">
        <v>208</v>
      </c>
      <c r="G1178" s="12" t="s">
        <v>209</v>
      </c>
    </row>
    <row r="1179" spans="1:10" x14ac:dyDescent="0.3">
      <c r="A1179" s="7">
        <v>1178</v>
      </c>
      <c r="B1179" s="7" t="s">
        <v>347</v>
      </c>
      <c r="C1179" s="1" t="s">
        <v>195</v>
      </c>
      <c r="D1179" s="1" t="s">
        <v>15</v>
      </c>
      <c r="E1179" s="1" t="s">
        <v>367</v>
      </c>
      <c r="F1179" s="1" t="s">
        <v>210</v>
      </c>
      <c r="G1179" s="12" t="s">
        <v>211</v>
      </c>
      <c r="H1179" s="14">
        <v>1.2</v>
      </c>
      <c r="I1179" s="15">
        <v>36229</v>
      </c>
    </row>
    <row r="1180" spans="1:10" x14ac:dyDescent="0.3">
      <c r="A1180" s="7">
        <v>1179</v>
      </c>
      <c r="B1180" s="7" t="s">
        <v>347</v>
      </c>
      <c r="C1180" s="1" t="s">
        <v>195</v>
      </c>
      <c r="D1180" s="1" t="s">
        <v>8</v>
      </c>
      <c r="E1180" s="1" t="s">
        <v>367</v>
      </c>
      <c r="F1180" s="1" t="s">
        <v>212</v>
      </c>
      <c r="G1180" s="12" t="s">
        <v>213</v>
      </c>
      <c r="I1180" s="15">
        <v>6026</v>
      </c>
    </row>
    <row r="1181" spans="1:10" x14ac:dyDescent="0.3">
      <c r="A1181" s="7">
        <v>1180</v>
      </c>
      <c r="B1181" s="7" t="s">
        <v>347</v>
      </c>
      <c r="C1181" s="1" t="s">
        <v>195</v>
      </c>
      <c r="D1181" s="1" t="s">
        <v>8</v>
      </c>
      <c r="E1181" s="1" t="s">
        <v>367</v>
      </c>
      <c r="F1181" s="1" t="s">
        <v>214</v>
      </c>
      <c r="G1181" s="12" t="s">
        <v>215</v>
      </c>
      <c r="I1181" s="15">
        <v>10318</v>
      </c>
    </row>
    <row r="1182" spans="1:10" x14ac:dyDescent="0.3">
      <c r="A1182" s="7">
        <v>1181</v>
      </c>
      <c r="B1182" s="7" t="s">
        <v>347</v>
      </c>
      <c r="C1182" s="1" t="s">
        <v>195</v>
      </c>
      <c r="D1182" s="1" t="s">
        <v>8</v>
      </c>
      <c r="E1182" s="1" t="s">
        <v>367</v>
      </c>
      <c r="F1182" s="1" t="s">
        <v>216</v>
      </c>
      <c r="G1182" s="12" t="s">
        <v>217</v>
      </c>
    </row>
    <row r="1183" spans="1:10" x14ac:dyDescent="0.3">
      <c r="A1183" s="7">
        <v>1182</v>
      </c>
      <c r="B1183" s="7" t="s">
        <v>347</v>
      </c>
      <c r="C1183" s="1" t="s">
        <v>195</v>
      </c>
      <c r="D1183" s="1" t="s">
        <v>15</v>
      </c>
      <c r="E1183" s="1" t="s">
        <v>367</v>
      </c>
      <c r="F1183" s="1" t="s">
        <v>218</v>
      </c>
      <c r="G1183" s="12" t="s">
        <v>219</v>
      </c>
      <c r="I1183" s="15">
        <v>52573</v>
      </c>
    </row>
    <row r="1184" spans="1:10" x14ac:dyDescent="0.3">
      <c r="A1184" s="7">
        <v>1183</v>
      </c>
      <c r="B1184" s="7" t="s">
        <v>347</v>
      </c>
      <c r="C1184" s="1" t="s">
        <v>195</v>
      </c>
      <c r="D1184" s="1" t="s">
        <v>8</v>
      </c>
      <c r="E1184" s="1" t="s">
        <v>367</v>
      </c>
      <c r="F1184" s="1" t="s">
        <v>220</v>
      </c>
      <c r="G1184" s="12" t="s">
        <v>221</v>
      </c>
    </row>
    <row r="1185" spans="1:9" x14ac:dyDescent="0.3">
      <c r="A1185" s="7">
        <v>1184</v>
      </c>
      <c r="B1185" s="7" t="s">
        <v>347</v>
      </c>
      <c r="C1185" s="1" t="s">
        <v>195</v>
      </c>
      <c r="D1185" s="1" t="s">
        <v>8</v>
      </c>
      <c r="E1185" s="1" t="s">
        <v>367</v>
      </c>
      <c r="F1185" s="1" t="s">
        <v>222</v>
      </c>
      <c r="G1185" s="12" t="s">
        <v>223</v>
      </c>
      <c r="I1185" s="15">
        <v>602</v>
      </c>
    </row>
    <row r="1186" spans="1:9" x14ac:dyDescent="0.3">
      <c r="A1186" s="7">
        <v>1185</v>
      </c>
      <c r="B1186" s="7" t="s">
        <v>347</v>
      </c>
      <c r="C1186" s="1" t="s">
        <v>195</v>
      </c>
      <c r="D1186" s="1" t="s">
        <v>8</v>
      </c>
      <c r="E1186" s="1" t="s">
        <v>367</v>
      </c>
      <c r="F1186" s="1" t="s">
        <v>224</v>
      </c>
      <c r="G1186" s="12" t="s">
        <v>225</v>
      </c>
      <c r="I1186" s="15">
        <v>1046</v>
      </c>
    </row>
    <row r="1187" spans="1:9" x14ac:dyDescent="0.3">
      <c r="A1187" s="7">
        <v>1186</v>
      </c>
      <c r="B1187" s="7" t="s">
        <v>347</v>
      </c>
      <c r="C1187" s="1" t="s">
        <v>195</v>
      </c>
      <c r="D1187" s="1" t="s">
        <v>8</v>
      </c>
      <c r="E1187" s="1" t="s">
        <v>367</v>
      </c>
      <c r="F1187" s="1" t="s">
        <v>226</v>
      </c>
      <c r="G1187" s="12" t="s">
        <v>227</v>
      </c>
      <c r="I1187" s="15">
        <v>931</v>
      </c>
    </row>
    <row r="1188" spans="1:9" x14ac:dyDescent="0.3">
      <c r="A1188" s="7">
        <v>1187</v>
      </c>
      <c r="B1188" s="7" t="s">
        <v>347</v>
      </c>
      <c r="C1188" s="1" t="s">
        <v>195</v>
      </c>
      <c r="D1188" s="1" t="s">
        <v>15</v>
      </c>
      <c r="E1188" s="1" t="s">
        <v>367</v>
      </c>
      <c r="F1188" s="1" t="s">
        <v>228</v>
      </c>
      <c r="G1188" s="12" t="s">
        <v>229</v>
      </c>
      <c r="I1188" s="15">
        <v>2579</v>
      </c>
    </row>
    <row r="1189" spans="1:9" x14ac:dyDescent="0.3">
      <c r="A1189" s="7">
        <v>1188</v>
      </c>
      <c r="B1189" s="7" t="s">
        <v>347</v>
      </c>
      <c r="C1189" s="1" t="s">
        <v>195</v>
      </c>
      <c r="D1189" s="1" t="s">
        <v>8</v>
      </c>
      <c r="E1189" s="1" t="s">
        <v>367</v>
      </c>
      <c r="F1189" s="1" t="s">
        <v>230</v>
      </c>
      <c r="G1189" s="12" t="s">
        <v>231</v>
      </c>
    </row>
    <row r="1190" spans="1:9" x14ac:dyDescent="0.3">
      <c r="A1190" s="7">
        <v>1189</v>
      </c>
      <c r="B1190" s="7" t="s">
        <v>347</v>
      </c>
      <c r="C1190" s="1" t="s">
        <v>195</v>
      </c>
      <c r="D1190" s="1" t="s">
        <v>8</v>
      </c>
      <c r="E1190" s="1" t="s">
        <v>367</v>
      </c>
      <c r="F1190" s="1" t="s">
        <v>232</v>
      </c>
      <c r="G1190" s="12" t="s">
        <v>233</v>
      </c>
    </row>
    <row r="1191" spans="1:9" x14ac:dyDescent="0.3">
      <c r="A1191" s="7">
        <v>1190</v>
      </c>
      <c r="B1191" s="7" t="s">
        <v>347</v>
      </c>
      <c r="C1191" s="1" t="s">
        <v>195</v>
      </c>
      <c r="D1191" s="1" t="s">
        <v>8</v>
      </c>
      <c r="E1191" s="1" t="s">
        <v>367</v>
      </c>
      <c r="F1191" s="1" t="s">
        <v>234</v>
      </c>
      <c r="G1191" s="12" t="s">
        <v>235</v>
      </c>
    </row>
    <row r="1192" spans="1:9" x14ac:dyDescent="0.3">
      <c r="A1192" s="7">
        <v>1191</v>
      </c>
      <c r="B1192" s="7" t="s">
        <v>347</v>
      </c>
      <c r="C1192" s="1" t="s">
        <v>195</v>
      </c>
      <c r="D1192" s="1" t="s">
        <v>8</v>
      </c>
      <c r="E1192" s="1" t="s">
        <v>367</v>
      </c>
      <c r="F1192" s="1" t="s">
        <v>236</v>
      </c>
      <c r="G1192" s="12" t="s">
        <v>237</v>
      </c>
    </row>
    <row r="1193" spans="1:9" x14ac:dyDescent="0.3">
      <c r="A1193" s="7">
        <v>1192</v>
      </c>
      <c r="B1193" s="7" t="s">
        <v>347</v>
      </c>
      <c r="C1193" s="1" t="s">
        <v>195</v>
      </c>
      <c r="D1193" s="1" t="s">
        <v>8</v>
      </c>
      <c r="E1193" s="1" t="s">
        <v>367</v>
      </c>
      <c r="F1193" s="1" t="s">
        <v>238</v>
      </c>
      <c r="G1193" s="12" t="s">
        <v>239</v>
      </c>
      <c r="I1193" s="15">
        <v>500</v>
      </c>
    </row>
    <row r="1194" spans="1:9" x14ac:dyDescent="0.3">
      <c r="A1194" s="7">
        <v>1193</v>
      </c>
      <c r="B1194" s="7" t="s">
        <v>347</v>
      </c>
      <c r="C1194" s="1" t="s">
        <v>195</v>
      </c>
      <c r="D1194" s="1" t="s">
        <v>8</v>
      </c>
      <c r="E1194" s="1" t="s">
        <v>367</v>
      </c>
      <c r="F1194" s="1" t="s">
        <v>240</v>
      </c>
      <c r="G1194" s="12" t="s">
        <v>241</v>
      </c>
      <c r="I1194" s="15">
        <v>1555</v>
      </c>
    </row>
    <row r="1195" spans="1:9" x14ac:dyDescent="0.3">
      <c r="A1195" s="7">
        <v>1194</v>
      </c>
      <c r="B1195" s="7" t="s">
        <v>347</v>
      </c>
      <c r="C1195" s="1" t="s">
        <v>195</v>
      </c>
      <c r="D1195" s="1" t="s">
        <v>8</v>
      </c>
      <c r="E1195" s="1" t="s">
        <v>367</v>
      </c>
      <c r="F1195" s="1" t="s">
        <v>242</v>
      </c>
      <c r="G1195" s="12" t="s">
        <v>243</v>
      </c>
    </row>
    <row r="1196" spans="1:9" x14ac:dyDescent="0.3">
      <c r="A1196" s="7">
        <v>1195</v>
      </c>
      <c r="B1196" s="7" t="s">
        <v>347</v>
      </c>
      <c r="C1196" s="1" t="s">
        <v>195</v>
      </c>
      <c r="D1196" s="1" t="s">
        <v>8</v>
      </c>
      <c r="E1196" s="1" t="s">
        <v>367</v>
      </c>
      <c r="F1196" s="1" t="s">
        <v>244</v>
      </c>
      <c r="G1196" s="12" t="s">
        <v>245</v>
      </c>
    </row>
    <row r="1197" spans="1:9" x14ac:dyDescent="0.3">
      <c r="A1197" s="7">
        <v>1196</v>
      </c>
      <c r="B1197" s="7" t="s">
        <v>347</v>
      </c>
      <c r="C1197" s="1" t="s">
        <v>195</v>
      </c>
      <c r="D1197" s="1" t="s">
        <v>8</v>
      </c>
      <c r="E1197" s="1" t="s">
        <v>367</v>
      </c>
      <c r="F1197" s="1" t="s">
        <v>246</v>
      </c>
      <c r="G1197" s="12" t="s">
        <v>247</v>
      </c>
    </row>
    <row r="1198" spans="1:9" x14ac:dyDescent="0.3">
      <c r="A1198" s="7">
        <v>1197</v>
      </c>
      <c r="B1198" s="7" t="s">
        <v>347</v>
      </c>
      <c r="C1198" s="1" t="s">
        <v>195</v>
      </c>
      <c r="D1198" s="1" t="s">
        <v>8</v>
      </c>
      <c r="E1198" s="1" t="s">
        <v>367</v>
      </c>
      <c r="F1198" s="1" t="s">
        <v>248</v>
      </c>
      <c r="G1198" s="12" t="s">
        <v>249</v>
      </c>
    </row>
    <row r="1199" spans="1:9" x14ac:dyDescent="0.3">
      <c r="A1199" s="7">
        <v>1198</v>
      </c>
      <c r="B1199" s="7" t="s">
        <v>347</v>
      </c>
      <c r="C1199" s="1" t="s">
        <v>195</v>
      </c>
      <c r="D1199" s="1" t="s">
        <v>8</v>
      </c>
      <c r="E1199" s="1" t="s">
        <v>367</v>
      </c>
      <c r="F1199" s="1" t="s">
        <v>250</v>
      </c>
      <c r="G1199" s="12" t="s">
        <v>251</v>
      </c>
    </row>
    <row r="1200" spans="1:9" x14ac:dyDescent="0.3">
      <c r="A1200" s="7">
        <v>1199</v>
      </c>
      <c r="B1200" s="7" t="s">
        <v>347</v>
      </c>
      <c r="C1200" s="1" t="s">
        <v>195</v>
      </c>
      <c r="D1200" s="1" t="s">
        <v>8</v>
      </c>
      <c r="E1200" s="1" t="s">
        <v>367</v>
      </c>
      <c r="F1200" s="1" t="s">
        <v>252</v>
      </c>
      <c r="G1200" s="12" t="s">
        <v>253</v>
      </c>
    </row>
    <row r="1201" spans="1:9" x14ac:dyDescent="0.3">
      <c r="A1201" s="7">
        <v>1200</v>
      </c>
      <c r="B1201" s="7" t="s">
        <v>347</v>
      </c>
      <c r="C1201" s="1" t="s">
        <v>195</v>
      </c>
      <c r="D1201" s="1" t="s">
        <v>8</v>
      </c>
      <c r="E1201" s="1" t="s">
        <v>367</v>
      </c>
      <c r="F1201" s="1" t="s">
        <v>254</v>
      </c>
      <c r="G1201" s="12" t="s">
        <v>255</v>
      </c>
    </row>
    <row r="1202" spans="1:9" x14ac:dyDescent="0.3">
      <c r="A1202" s="7">
        <v>1201</v>
      </c>
      <c r="B1202" s="7" t="s">
        <v>347</v>
      </c>
      <c r="C1202" s="1" t="s">
        <v>195</v>
      </c>
      <c r="D1202" s="1" t="s">
        <v>8</v>
      </c>
      <c r="E1202" s="1" t="s">
        <v>367</v>
      </c>
      <c r="F1202" s="1" t="s">
        <v>256</v>
      </c>
      <c r="G1202" s="12" t="s">
        <v>257</v>
      </c>
    </row>
    <row r="1203" spans="1:9" x14ac:dyDescent="0.3">
      <c r="A1203" s="7">
        <v>1202</v>
      </c>
      <c r="B1203" s="7" t="s">
        <v>347</v>
      </c>
      <c r="C1203" s="1" t="s">
        <v>195</v>
      </c>
      <c r="D1203" s="1" t="s">
        <v>8</v>
      </c>
      <c r="E1203" s="1" t="s">
        <v>367</v>
      </c>
      <c r="F1203" s="1" t="s">
        <v>258</v>
      </c>
      <c r="G1203" s="12" t="s">
        <v>259</v>
      </c>
    </row>
    <row r="1204" spans="1:9" x14ac:dyDescent="0.3">
      <c r="A1204" s="7">
        <v>1203</v>
      </c>
      <c r="B1204" s="7" t="s">
        <v>347</v>
      </c>
      <c r="C1204" s="1" t="s">
        <v>195</v>
      </c>
      <c r="D1204" s="1" t="s">
        <v>8</v>
      </c>
      <c r="E1204" s="1" t="s">
        <v>367</v>
      </c>
      <c r="F1204" s="1" t="s">
        <v>260</v>
      </c>
      <c r="G1204" s="12" t="s">
        <v>261</v>
      </c>
    </row>
    <row r="1205" spans="1:9" x14ac:dyDescent="0.3">
      <c r="A1205" s="7">
        <v>1204</v>
      </c>
      <c r="B1205" s="7" t="s">
        <v>347</v>
      </c>
      <c r="C1205" s="1" t="s">
        <v>195</v>
      </c>
      <c r="D1205" s="1" t="s">
        <v>8</v>
      </c>
      <c r="E1205" s="1" t="s">
        <v>367</v>
      </c>
      <c r="F1205" s="1" t="s">
        <v>262</v>
      </c>
      <c r="G1205" s="12" t="s">
        <v>263</v>
      </c>
    </row>
    <row r="1206" spans="1:9" x14ac:dyDescent="0.3">
      <c r="A1206" s="7">
        <v>1205</v>
      </c>
      <c r="B1206" s="7" t="s">
        <v>347</v>
      </c>
      <c r="C1206" s="1" t="s">
        <v>195</v>
      </c>
      <c r="D1206" s="1" t="s">
        <v>8</v>
      </c>
      <c r="E1206" s="1" t="s">
        <v>367</v>
      </c>
      <c r="F1206" s="1" t="s">
        <v>264</v>
      </c>
      <c r="G1206" s="12" t="s">
        <v>265</v>
      </c>
    </row>
    <row r="1207" spans="1:9" x14ac:dyDescent="0.3">
      <c r="A1207" s="7">
        <v>1206</v>
      </c>
      <c r="B1207" s="7" t="s">
        <v>347</v>
      </c>
      <c r="C1207" s="1" t="s">
        <v>195</v>
      </c>
      <c r="D1207" s="1" t="s">
        <v>15</v>
      </c>
      <c r="E1207" s="1" t="s">
        <v>367</v>
      </c>
      <c r="F1207" s="1" t="s">
        <v>266</v>
      </c>
      <c r="G1207" s="12" t="s">
        <v>267</v>
      </c>
      <c r="I1207" s="15">
        <v>2055</v>
      </c>
    </row>
    <row r="1208" spans="1:9" x14ac:dyDescent="0.3">
      <c r="A1208" s="7">
        <v>1207</v>
      </c>
      <c r="B1208" s="7" t="s">
        <v>347</v>
      </c>
      <c r="C1208" s="1" t="s">
        <v>195</v>
      </c>
      <c r="D1208" s="1" t="s">
        <v>8</v>
      </c>
      <c r="E1208" s="1" t="s">
        <v>367</v>
      </c>
      <c r="F1208" s="1" t="s">
        <v>268</v>
      </c>
      <c r="G1208" s="12" t="s">
        <v>269</v>
      </c>
      <c r="I1208" s="15">
        <v>960</v>
      </c>
    </row>
    <row r="1209" spans="1:9" x14ac:dyDescent="0.3">
      <c r="A1209" s="7">
        <v>1208</v>
      </c>
      <c r="B1209" s="7" t="s">
        <v>347</v>
      </c>
      <c r="C1209" s="1" t="s">
        <v>195</v>
      </c>
      <c r="D1209" s="1" t="s">
        <v>8</v>
      </c>
      <c r="E1209" s="1" t="s">
        <v>367</v>
      </c>
      <c r="F1209" s="1" t="s">
        <v>270</v>
      </c>
      <c r="G1209" s="12" t="s">
        <v>271</v>
      </c>
      <c r="I1209" s="15">
        <v>25</v>
      </c>
    </row>
    <row r="1210" spans="1:9" x14ac:dyDescent="0.3">
      <c r="A1210" s="7">
        <v>1209</v>
      </c>
      <c r="B1210" s="7" t="s">
        <v>347</v>
      </c>
      <c r="C1210" s="1" t="s">
        <v>195</v>
      </c>
      <c r="D1210" s="1" t="s">
        <v>8</v>
      </c>
      <c r="E1210" s="1" t="s">
        <v>367</v>
      </c>
      <c r="F1210" s="1" t="s">
        <v>272</v>
      </c>
      <c r="G1210" s="12" t="s">
        <v>273</v>
      </c>
    </row>
    <row r="1211" spans="1:9" x14ac:dyDescent="0.3">
      <c r="A1211" s="7">
        <v>1210</v>
      </c>
      <c r="B1211" s="7" t="s">
        <v>347</v>
      </c>
      <c r="C1211" s="1" t="s">
        <v>195</v>
      </c>
      <c r="D1211" s="1" t="s">
        <v>8</v>
      </c>
      <c r="E1211" s="1" t="s">
        <v>367</v>
      </c>
      <c r="F1211" s="1" t="s">
        <v>274</v>
      </c>
      <c r="G1211" s="12" t="s">
        <v>275</v>
      </c>
    </row>
    <row r="1212" spans="1:9" x14ac:dyDescent="0.3">
      <c r="A1212" s="7">
        <v>1211</v>
      </c>
      <c r="B1212" s="7" t="s">
        <v>347</v>
      </c>
      <c r="C1212" s="1" t="s">
        <v>195</v>
      </c>
      <c r="D1212" s="1" t="s">
        <v>8</v>
      </c>
      <c r="E1212" s="1" t="s">
        <v>367</v>
      </c>
      <c r="F1212" s="1" t="s">
        <v>276</v>
      </c>
      <c r="G1212" s="12" t="s">
        <v>277</v>
      </c>
    </row>
    <row r="1213" spans="1:9" x14ac:dyDescent="0.3">
      <c r="A1213" s="7">
        <v>1212</v>
      </c>
      <c r="B1213" s="7" t="s">
        <v>347</v>
      </c>
      <c r="C1213" s="1" t="s">
        <v>195</v>
      </c>
      <c r="D1213" s="1" t="s">
        <v>8</v>
      </c>
      <c r="E1213" s="1" t="s">
        <v>367</v>
      </c>
      <c r="F1213" s="1" t="s">
        <v>278</v>
      </c>
      <c r="G1213" s="12" t="s">
        <v>279</v>
      </c>
    </row>
    <row r="1214" spans="1:9" x14ac:dyDescent="0.3">
      <c r="A1214" s="7">
        <v>1213</v>
      </c>
      <c r="B1214" s="7" t="s">
        <v>347</v>
      </c>
      <c r="C1214" s="1" t="s">
        <v>195</v>
      </c>
      <c r="D1214" s="1" t="s">
        <v>15</v>
      </c>
      <c r="E1214" s="1" t="s">
        <v>367</v>
      </c>
      <c r="F1214" s="1" t="s">
        <v>280</v>
      </c>
      <c r="G1214" s="12" t="s">
        <v>281</v>
      </c>
      <c r="I1214" s="15">
        <v>985</v>
      </c>
    </row>
    <row r="1215" spans="1:9" x14ac:dyDescent="0.3">
      <c r="A1215" s="7">
        <v>1214</v>
      </c>
      <c r="B1215" s="7" t="s">
        <v>347</v>
      </c>
      <c r="C1215" s="1" t="s">
        <v>195</v>
      </c>
      <c r="D1215" s="1" t="s">
        <v>8</v>
      </c>
      <c r="E1215" s="1" t="s">
        <v>367</v>
      </c>
      <c r="F1215" s="1" t="s">
        <v>282</v>
      </c>
      <c r="G1215" s="12" t="s">
        <v>283</v>
      </c>
      <c r="I1215" s="15">
        <v>13012.098567839465</v>
      </c>
    </row>
    <row r="1216" spans="1:9" x14ac:dyDescent="0.3">
      <c r="A1216" s="7">
        <v>1215</v>
      </c>
      <c r="B1216" s="7" t="s">
        <v>347</v>
      </c>
      <c r="C1216" s="1" t="s">
        <v>195</v>
      </c>
      <c r="D1216" s="1" t="s">
        <v>15</v>
      </c>
      <c r="E1216" s="1" t="s">
        <v>367</v>
      </c>
      <c r="F1216" s="1" t="s">
        <v>284</v>
      </c>
      <c r="G1216" s="12" t="s">
        <v>285</v>
      </c>
      <c r="I1216" s="15">
        <v>71204.098567839465</v>
      </c>
    </row>
    <row r="1217" spans="1:9" x14ac:dyDescent="0.3">
      <c r="A1217" s="7">
        <v>1216</v>
      </c>
      <c r="B1217" s="7" t="s">
        <v>347</v>
      </c>
      <c r="C1217" s="1" t="s">
        <v>195</v>
      </c>
      <c r="D1217" s="1" t="s">
        <v>8</v>
      </c>
      <c r="E1217" s="1" t="s">
        <v>367</v>
      </c>
      <c r="F1217" s="1" t="s">
        <v>286</v>
      </c>
      <c r="G1217" s="12" t="s">
        <v>287</v>
      </c>
    </row>
    <row r="1218" spans="1:9" x14ac:dyDescent="0.3">
      <c r="A1218" s="7">
        <v>1217</v>
      </c>
      <c r="B1218" s="7" t="s">
        <v>347</v>
      </c>
      <c r="C1218" s="1" t="s">
        <v>195</v>
      </c>
      <c r="D1218" s="1" t="s">
        <v>8</v>
      </c>
      <c r="E1218" s="1" t="s">
        <v>367</v>
      </c>
      <c r="F1218" s="1" t="s">
        <v>288</v>
      </c>
      <c r="G1218" s="12" t="s">
        <v>289</v>
      </c>
    </row>
    <row r="1219" spans="1:9" x14ac:dyDescent="0.3">
      <c r="A1219" s="7">
        <v>1218</v>
      </c>
      <c r="B1219" s="7" t="s">
        <v>347</v>
      </c>
      <c r="C1219" s="1" t="s">
        <v>195</v>
      </c>
      <c r="D1219" s="1" t="s">
        <v>15</v>
      </c>
      <c r="E1219" s="1" t="s">
        <v>367</v>
      </c>
      <c r="F1219" s="1" t="s">
        <v>290</v>
      </c>
      <c r="G1219" s="12" t="s">
        <v>291</v>
      </c>
      <c r="I1219" s="15">
        <v>71204.098567839465</v>
      </c>
    </row>
    <row r="1220" spans="1:9" x14ac:dyDescent="0.3">
      <c r="A1220" s="7">
        <v>1219</v>
      </c>
      <c r="B1220" s="7" t="s">
        <v>347</v>
      </c>
      <c r="C1220" s="1" t="s">
        <v>195</v>
      </c>
      <c r="D1220" s="1" t="s">
        <v>15</v>
      </c>
      <c r="E1220" s="1" t="s">
        <v>367</v>
      </c>
      <c r="F1220" s="1" t="s">
        <v>292</v>
      </c>
      <c r="G1220" s="12" t="s">
        <v>293</v>
      </c>
      <c r="I1220" s="15">
        <v>63299</v>
      </c>
    </row>
    <row r="1221" spans="1:9" x14ac:dyDescent="0.3">
      <c r="A1221" s="7">
        <v>1220</v>
      </c>
      <c r="B1221" s="7" t="s">
        <v>347</v>
      </c>
      <c r="C1221" s="1" t="s">
        <v>195</v>
      </c>
      <c r="D1221" s="1" t="s">
        <v>8</v>
      </c>
      <c r="E1221" s="1" t="s">
        <v>367</v>
      </c>
      <c r="F1221" s="1" t="s">
        <v>294</v>
      </c>
      <c r="G1221" s="12" t="s">
        <v>295</v>
      </c>
      <c r="I1221" s="15">
        <v>-7905.0985678394645</v>
      </c>
    </row>
    <row r="1222" spans="1:9" x14ac:dyDescent="0.3">
      <c r="A1222" s="7">
        <v>1221</v>
      </c>
      <c r="B1222" s="7" t="s">
        <v>347</v>
      </c>
      <c r="C1222" s="1" t="s">
        <v>296</v>
      </c>
      <c r="D1222" s="1" t="s">
        <v>8</v>
      </c>
      <c r="E1222" s="1" t="s">
        <v>367</v>
      </c>
      <c r="F1222" s="1" t="s">
        <v>297</v>
      </c>
      <c r="G1222" s="12" t="s">
        <v>298</v>
      </c>
    </row>
    <row r="1223" spans="1:9" x14ac:dyDescent="0.3">
      <c r="A1223" s="7">
        <v>1222</v>
      </c>
      <c r="B1223" s="7" t="s">
        <v>347</v>
      </c>
      <c r="C1223" s="1" t="s">
        <v>296</v>
      </c>
      <c r="D1223" s="1" t="s">
        <v>8</v>
      </c>
      <c r="E1223" s="1" t="s">
        <v>367</v>
      </c>
      <c r="F1223" s="1" t="s">
        <v>299</v>
      </c>
      <c r="G1223" s="12" t="s">
        <v>300</v>
      </c>
    </row>
    <row r="1224" spans="1:9" x14ac:dyDescent="0.3">
      <c r="A1224" s="7">
        <v>1223</v>
      </c>
      <c r="B1224" s="7" t="s">
        <v>347</v>
      </c>
      <c r="C1224" s="1" t="s">
        <v>296</v>
      </c>
      <c r="D1224" s="1" t="s">
        <v>8</v>
      </c>
      <c r="E1224" s="1" t="s">
        <v>367</v>
      </c>
      <c r="F1224" s="1" t="s">
        <v>301</v>
      </c>
      <c r="G1224" s="12" t="s">
        <v>302</v>
      </c>
    </row>
    <row r="1225" spans="1:9" x14ac:dyDescent="0.3">
      <c r="A1225" s="7">
        <v>1224</v>
      </c>
      <c r="B1225" s="7" t="s">
        <v>347</v>
      </c>
      <c r="C1225" s="1" t="s">
        <v>296</v>
      </c>
      <c r="D1225" s="1" t="s">
        <v>8</v>
      </c>
      <c r="E1225" s="1" t="s">
        <v>367</v>
      </c>
      <c r="F1225" s="1" t="s">
        <v>303</v>
      </c>
      <c r="G1225" s="12" t="s">
        <v>304</v>
      </c>
    </row>
    <row r="1226" spans="1:9" x14ac:dyDescent="0.3">
      <c r="A1226" s="7">
        <v>1225</v>
      </c>
      <c r="B1226" s="7" t="s">
        <v>347</v>
      </c>
      <c r="C1226" s="1" t="s">
        <v>296</v>
      </c>
      <c r="D1226" s="1" t="s">
        <v>8</v>
      </c>
      <c r="E1226" s="1" t="s">
        <v>367</v>
      </c>
      <c r="F1226" s="1" t="s">
        <v>305</v>
      </c>
      <c r="G1226" s="12" t="s">
        <v>306</v>
      </c>
    </row>
    <row r="1227" spans="1:9" x14ac:dyDescent="0.3">
      <c r="A1227" s="7">
        <v>1226</v>
      </c>
      <c r="B1227" s="7" t="s">
        <v>347</v>
      </c>
      <c r="C1227" s="1" t="s">
        <v>296</v>
      </c>
      <c r="D1227" s="1" t="s">
        <v>8</v>
      </c>
      <c r="E1227" s="1" t="s">
        <v>367</v>
      </c>
      <c r="F1227" s="1" t="s">
        <v>307</v>
      </c>
      <c r="G1227" s="12" t="s">
        <v>308</v>
      </c>
    </row>
    <row r="1228" spans="1:9" x14ac:dyDescent="0.3">
      <c r="A1228" s="7">
        <v>1227</v>
      </c>
      <c r="B1228" s="7" t="s">
        <v>347</v>
      </c>
      <c r="C1228" s="1" t="s">
        <v>296</v>
      </c>
      <c r="D1228" s="1" t="s">
        <v>8</v>
      </c>
      <c r="E1228" s="1" t="s">
        <v>367</v>
      </c>
      <c r="F1228" s="1" t="s">
        <v>309</v>
      </c>
      <c r="G1228" s="12" t="s">
        <v>310</v>
      </c>
    </row>
    <row r="1229" spans="1:9" x14ac:dyDescent="0.3">
      <c r="A1229" s="7">
        <v>1228</v>
      </c>
      <c r="B1229" s="7" t="s">
        <v>347</v>
      </c>
      <c r="C1229" s="1" t="s">
        <v>296</v>
      </c>
      <c r="D1229" s="1" t="s">
        <v>15</v>
      </c>
      <c r="E1229" s="1" t="s">
        <v>367</v>
      </c>
      <c r="F1229" s="1" t="s">
        <v>311</v>
      </c>
      <c r="G1229" s="12" t="s">
        <v>312</v>
      </c>
      <c r="I1229" s="15">
        <v>0</v>
      </c>
    </row>
    <row r="1230" spans="1:9" x14ac:dyDescent="0.3">
      <c r="A1230" s="7">
        <v>1229</v>
      </c>
      <c r="B1230" s="7" t="s">
        <v>347</v>
      </c>
      <c r="C1230" s="1" t="s">
        <v>296</v>
      </c>
      <c r="D1230" s="1" t="s">
        <v>15</v>
      </c>
      <c r="E1230" s="1" t="s">
        <v>367</v>
      </c>
      <c r="F1230" s="1" t="s">
        <v>313</v>
      </c>
      <c r="G1230" s="12" t="s">
        <v>314</v>
      </c>
      <c r="I1230" s="15">
        <v>0</v>
      </c>
    </row>
    <row r="1231" spans="1:9" x14ac:dyDescent="0.3">
      <c r="A1231" s="7">
        <v>1230</v>
      </c>
      <c r="B1231" s="7" t="s">
        <v>347</v>
      </c>
      <c r="C1231" s="1" t="s">
        <v>296</v>
      </c>
      <c r="D1231" s="1" t="s">
        <v>8</v>
      </c>
      <c r="E1231" s="1" t="s">
        <v>367</v>
      </c>
      <c r="F1231" s="1" t="s">
        <v>315</v>
      </c>
      <c r="G1231" s="12" t="s">
        <v>316</v>
      </c>
      <c r="I1231" s="15">
        <v>0</v>
      </c>
    </row>
    <row r="1232" spans="1:9" x14ac:dyDescent="0.3">
      <c r="A1232" s="7">
        <v>1231</v>
      </c>
      <c r="B1232" s="7" t="s">
        <v>347</v>
      </c>
      <c r="C1232" s="1" t="s">
        <v>296</v>
      </c>
      <c r="D1232" s="1" t="s">
        <v>8</v>
      </c>
      <c r="E1232" s="1" t="s">
        <v>367</v>
      </c>
      <c r="F1232" s="1" t="s">
        <v>317</v>
      </c>
      <c r="G1232" s="12" t="s">
        <v>318</v>
      </c>
    </row>
    <row r="1233" spans="1:9" x14ac:dyDescent="0.3">
      <c r="A1233" s="7">
        <v>1232</v>
      </c>
      <c r="B1233" s="7" t="s">
        <v>347</v>
      </c>
      <c r="C1233" s="1" t="s">
        <v>296</v>
      </c>
      <c r="D1233" s="1" t="s">
        <v>8</v>
      </c>
      <c r="E1233" s="1" t="s">
        <v>367</v>
      </c>
      <c r="F1233" s="1" t="s">
        <v>319</v>
      </c>
      <c r="G1233" s="12" t="s">
        <v>320</v>
      </c>
      <c r="I1233" s="15">
        <v>0</v>
      </c>
    </row>
    <row r="1234" spans="1:9" x14ac:dyDescent="0.3">
      <c r="A1234" s="7">
        <v>1233</v>
      </c>
      <c r="B1234" s="7" t="s">
        <v>348</v>
      </c>
      <c r="C1234" s="1" t="s">
        <v>7</v>
      </c>
      <c r="D1234" s="1" t="s">
        <v>8</v>
      </c>
      <c r="E1234" s="1" t="s">
        <v>367</v>
      </c>
      <c r="F1234" s="1" t="s">
        <v>9</v>
      </c>
      <c r="G1234" s="12" t="s">
        <v>10</v>
      </c>
    </row>
    <row r="1235" spans="1:9" x14ac:dyDescent="0.3">
      <c r="A1235" s="7">
        <v>1234</v>
      </c>
      <c r="B1235" s="7" t="s">
        <v>348</v>
      </c>
      <c r="C1235" s="1" t="s">
        <v>7</v>
      </c>
      <c r="D1235" s="1" t="s">
        <v>8</v>
      </c>
      <c r="E1235" s="1" t="s">
        <v>367</v>
      </c>
      <c r="F1235" s="1" t="s">
        <v>11</v>
      </c>
      <c r="G1235" s="12" t="s">
        <v>12</v>
      </c>
    </row>
    <row r="1236" spans="1:9" x14ac:dyDescent="0.3">
      <c r="A1236" s="7">
        <v>1235</v>
      </c>
      <c r="B1236" s="7" t="s">
        <v>348</v>
      </c>
      <c r="C1236" s="1" t="s">
        <v>7</v>
      </c>
      <c r="D1236" s="1" t="s">
        <v>8</v>
      </c>
      <c r="E1236" s="1" t="s">
        <v>367</v>
      </c>
      <c r="F1236" s="1" t="s">
        <v>13</v>
      </c>
      <c r="G1236" s="12" t="s">
        <v>14</v>
      </c>
    </row>
    <row r="1237" spans="1:9" x14ac:dyDescent="0.3">
      <c r="A1237" s="7">
        <v>1236</v>
      </c>
      <c r="B1237" s="7" t="s">
        <v>348</v>
      </c>
      <c r="C1237" s="1" t="s">
        <v>7</v>
      </c>
      <c r="D1237" s="1" t="s">
        <v>15</v>
      </c>
      <c r="E1237" s="1" t="s">
        <v>367</v>
      </c>
      <c r="F1237" s="1" t="s">
        <v>16</v>
      </c>
      <c r="G1237" s="12" t="s">
        <v>17</v>
      </c>
      <c r="I1237" s="15">
        <v>0</v>
      </c>
    </row>
    <row r="1238" spans="1:9" x14ac:dyDescent="0.3">
      <c r="A1238" s="7">
        <v>1237</v>
      </c>
      <c r="B1238" s="7" t="s">
        <v>348</v>
      </c>
      <c r="C1238" s="1" t="s">
        <v>7</v>
      </c>
      <c r="D1238" s="1" t="s">
        <v>8</v>
      </c>
      <c r="E1238" s="1" t="s">
        <v>367</v>
      </c>
      <c r="F1238" s="1" t="s">
        <v>18</v>
      </c>
      <c r="G1238" s="12" t="s">
        <v>19</v>
      </c>
    </row>
    <row r="1239" spans="1:9" x14ac:dyDescent="0.3">
      <c r="A1239" s="7">
        <v>1238</v>
      </c>
      <c r="B1239" s="7" t="s">
        <v>348</v>
      </c>
      <c r="C1239" s="1" t="s">
        <v>7</v>
      </c>
      <c r="D1239" s="1" t="s">
        <v>8</v>
      </c>
      <c r="E1239" s="1" t="s">
        <v>367</v>
      </c>
      <c r="F1239" s="1" t="s">
        <v>20</v>
      </c>
      <c r="G1239" s="12" t="s">
        <v>21</v>
      </c>
    </row>
    <row r="1240" spans="1:9" x14ac:dyDescent="0.3">
      <c r="A1240" s="7">
        <v>1239</v>
      </c>
      <c r="B1240" s="7" t="s">
        <v>348</v>
      </c>
      <c r="C1240" s="1" t="s">
        <v>7</v>
      </c>
      <c r="D1240" s="1" t="s">
        <v>15</v>
      </c>
      <c r="E1240" s="1" t="s">
        <v>367</v>
      </c>
      <c r="F1240" s="1" t="s">
        <v>22</v>
      </c>
      <c r="G1240" s="12" t="s">
        <v>23</v>
      </c>
      <c r="I1240" s="15">
        <v>0</v>
      </c>
    </row>
    <row r="1241" spans="1:9" x14ac:dyDescent="0.3">
      <c r="A1241" s="7">
        <v>1240</v>
      </c>
      <c r="B1241" s="7" t="s">
        <v>348</v>
      </c>
      <c r="C1241" s="1" t="s">
        <v>7</v>
      </c>
      <c r="D1241" s="1" t="s">
        <v>8</v>
      </c>
      <c r="E1241" s="1" t="s">
        <v>367</v>
      </c>
      <c r="F1241" s="1" t="s">
        <v>24</v>
      </c>
      <c r="G1241" s="12" t="s">
        <v>25</v>
      </c>
    </row>
    <row r="1242" spans="1:9" x14ac:dyDescent="0.3">
      <c r="A1242" s="7">
        <v>1241</v>
      </c>
      <c r="B1242" s="7" t="s">
        <v>348</v>
      </c>
      <c r="C1242" s="1" t="s">
        <v>7</v>
      </c>
      <c r="D1242" s="1" t="s">
        <v>8</v>
      </c>
      <c r="E1242" s="1" t="s">
        <v>367</v>
      </c>
      <c r="F1242" s="1" t="s">
        <v>26</v>
      </c>
      <c r="G1242" s="12" t="s">
        <v>27</v>
      </c>
    </row>
    <row r="1243" spans="1:9" x14ac:dyDescent="0.3">
      <c r="A1243" s="7">
        <v>1242</v>
      </c>
      <c r="B1243" s="7" t="s">
        <v>348</v>
      </c>
      <c r="C1243" s="1" t="s">
        <v>7</v>
      </c>
      <c r="D1243" s="1" t="s">
        <v>8</v>
      </c>
      <c r="E1243" s="1" t="s">
        <v>367</v>
      </c>
      <c r="F1243" s="1" t="s">
        <v>28</v>
      </c>
      <c r="G1243" s="12" t="s">
        <v>29</v>
      </c>
    </row>
    <row r="1244" spans="1:9" x14ac:dyDescent="0.3">
      <c r="A1244" s="7">
        <v>1243</v>
      </c>
      <c r="B1244" s="7" t="s">
        <v>348</v>
      </c>
      <c r="C1244" s="1" t="s">
        <v>7</v>
      </c>
      <c r="D1244" s="1" t="s">
        <v>8</v>
      </c>
      <c r="E1244" s="1" t="s">
        <v>367</v>
      </c>
      <c r="F1244" s="1" t="s">
        <v>30</v>
      </c>
      <c r="G1244" s="12" t="s">
        <v>31</v>
      </c>
      <c r="I1244" s="15">
        <v>160875</v>
      </c>
    </row>
    <row r="1245" spans="1:9" x14ac:dyDescent="0.3">
      <c r="A1245" s="7">
        <v>1244</v>
      </c>
      <c r="B1245" s="7" t="s">
        <v>348</v>
      </c>
      <c r="C1245" s="1" t="s">
        <v>7</v>
      </c>
      <c r="D1245" s="1" t="s">
        <v>8</v>
      </c>
      <c r="E1245" s="1" t="s">
        <v>367</v>
      </c>
      <c r="F1245" s="1" t="s">
        <v>32</v>
      </c>
      <c r="G1245" s="12" t="s">
        <v>33</v>
      </c>
    </row>
    <row r="1246" spans="1:9" x14ac:dyDescent="0.3">
      <c r="A1246" s="7">
        <v>1245</v>
      </c>
      <c r="B1246" s="7" t="s">
        <v>348</v>
      </c>
      <c r="C1246" s="1" t="s">
        <v>7</v>
      </c>
      <c r="D1246" s="1" t="s">
        <v>8</v>
      </c>
      <c r="E1246" s="1" t="s">
        <v>367</v>
      </c>
      <c r="F1246" s="1" t="s">
        <v>34</v>
      </c>
      <c r="G1246" s="12" t="s">
        <v>35</v>
      </c>
    </row>
    <row r="1247" spans="1:9" x14ac:dyDescent="0.3">
      <c r="A1247" s="7">
        <v>1246</v>
      </c>
      <c r="B1247" s="7" t="s">
        <v>348</v>
      </c>
      <c r="C1247" s="1" t="s">
        <v>7</v>
      </c>
      <c r="D1247" s="1" t="s">
        <v>8</v>
      </c>
      <c r="E1247" s="1" t="s">
        <v>367</v>
      </c>
      <c r="F1247" s="1" t="s">
        <v>36</v>
      </c>
      <c r="G1247" s="12" t="s">
        <v>37</v>
      </c>
    </row>
    <row r="1248" spans="1:9" x14ac:dyDescent="0.3">
      <c r="A1248" s="7">
        <v>1247</v>
      </c>
      <c r="B1248" s="7" t="s">
        <v>348</v>
      </c>
      <c r="C1248" s="1" t="s">
        <v>7</v>
      </c>
      <c r="D1248" s="1" t="s">
        <v>8</v>
      </c>
      <c r="E1248" s="1" t="s">
        <v>367</v>
      </c>
      <c r="F1248" s="1" t="s">
        <v>38</v>
      </c>
      <c r="G1248" s="12" t="s">
        <v>39</v>
      </c>
    </row>
    <row r="1249" spans="1:7" x14ac:dyDescent="0.3">
      <c r="A1249" s="7">
        <v>1248</v>
      </c>
      <c r="B1249" s="7" t="s">
        <v>348</v>
      </c>
      <c r="C1249" s="1" t="s">
        <v>7</v>
      </c>
      <c r="D1249" s="1" t="s">
        <v>8</v>
      </c>
      <c r="E1249" s="1" t="s">
        <v>367</v>
      </c>
      <c r="F1249" s="1" t="s">
        <v>40</v>
      </c>
      <c r="G1249" s="12" t="s">
        <v>41</v>
      </c>
    </row>
    <row r="1250" spans="1:7" x14ac:dyDescent="0.3">
      <c r="A1250" s="7">
        <v>1249</v>
      </c>
      <c r="B1250" s="7" t="s">
        <v>348</v>
      </c>
      <c r="C1250" s="1" t="s">
        <v>7</v>
      </c>
      <c r="D1250" s="1" t="s">
        <v>8</v>
      </c>
      <c r="E1250" s="1" t="s">
        <v>367</v>
      </c>
      <c r="F1250" s="1" t="s">
        <v>42</v>
      </c>
      <c r="G1250" s="12" t="s">
        <v>43</v>
      </c>
    </row>
    <row r="1251" spans="1:7" x14ac:dyDescent="0.3">
      <c r="A1251" s="7">
        <v>1250</v>
      </c>
      <c r="B1251" s="7" t="s">
        <v>348</v>
      </c>
      <c r="C1251" s="1" t="s">
        <v>7</v>
      </c>
      <c r="D1251" s="1" t="s">
        <v>8</v>
      </c>
      <c r="E1251" s="1" t="s">
        <v>367</v>
      </c>
      <c r="F1251" s="1" t="s">
        <v>44</v>
      </c>
      <c r="G1251" s="12" t="s">
        <v>45</v>
      </c>
    </row>
    <row r="1252" spans="1:7" x14ac:dyDescent="0.3">
      <c r="A1252" s="7">
        <v>1251</v>
      </c>
      <c r="B1252" s="7" t="s">
        <v>348</v>
      </c>
      <c r="C1252" s="1" t="s">
        <v>7</v>
      </c>
      <c r="D1252" s="1" t="s">
        <v>8</v>
      </c>
      <c r="E1252" s="1" t="s">
        <v>367</v>
      </c>
      <c r="F1252" s="1" t="s">
        <v>46</v>
      </c>
      <c r="G1252" s="12" t="s">
        <v>47</v>
      </c>
    </row>
    <row r="1253" spans="1:7" x14ac:dyDescent="0.3">
      <c r="A1253" s="7">
        <v>1252</v>
      </c>
      <c r="B1253" s="7" t="s">
        <v>348</v>
      </c>
      <c r="C1253" s="1" t="s">
        <v>7</v>
      </c>
      <c r="D1253" s="1" t="s">
        <v>8</v>
      </c>
      <c r="E1253" s="1" t="s">
        <v>367</v>
      </c>
      <c r="F1253" s="1" t="s">
        <v>48</v>
      </c>
      <c r="G1253" s="12" t="s">
        <v>49</v>
      </c>
    </row>
    <row r="1254" spans="1:7" x14ac:dyDescent="0.3">
      <c r="A1254" s="7">
        <v>1253</v>
      </c>
      <c r="B1254" s="7" t="s">
        <v>348</v>
      </c>
      <c r="C1254" s="1" t="s">
        <v>7</v>
      </c>
      <c r="D1254" s="1" t="s">
        <v>8</v>
      </c>
      <c r="E1254" s="1" t="s">
        <v>367</v>
      </c>
      <c r="F1254" s="1" t="s">
        <v>50</v>
      </c>
      <c r="G1254" s="12" t="s">
        <v>51</v>
      </c>
    </row>
    <row r="1255" spans="1:7" x14ac:dyDescent="0.3">
      <c r="A1255" s="7">
        <v>1254</v>
      </c>
      <c r="B1255" s="7" t="s">
        <v>348</v>
      </c>
      <c r="C1255" s="1" t="s">
        <v>7</v>
      </c>
      <c r="D1255" s="1" t="s">
        <v>8</v>
      </c>
      <c r="E1255" s="1" t="s">
        <v>367</v>
      </c>
      <c r="F1255" s="1" t="s">
        <v>52</v>
      </c>
      <c r="G1255" s="12" t="s">
        <v>53</v>
      </c>
    </row>
    <row r="1256" spans="1:7" x14ac:dyDescent="0.3">
      <c r="A1256" s="7">
        <v>1255</v>
      </c>
      <c r="B1256" s="7" t="s">
        <v>348</v>
      </c>
      <c r="C1256" s="1" t="s">
        <v>7</v>
      </c>
      <c r="D1256" s="1" t="s">
        <v>8</v>
      </c>
      <c r="E1256" s="1" t="s">
        <v>367</v>
      </c>
      <c r="F1256" s="1" t="s">
        <v>54</v>
      </c>
      <c r="G1256" s="12" t="s">
        <v>55</v>
      </c>
    </row>
    <row r="1257" spans="1:7" x14ac:dyDescent="0.3">
      <c r="A1257" s="7">
        <v>1256</v>
      </c>
      <c r="B1257" s="7" t="s">
        <v>348</v>
      </c>
      <c r="C1257" s="1" t="s">
        <v>7</v>
      </c>
      <c r="D1257" s="1" t="s">
        <v>8</v>
      </c>
      <c r="E1257" s="1" t="s">
        <v>367</v>
      </c>
      <c r="F1257" s="1" t="s">
        <v>56</v>
      </c>
      <c r="G1257" s="12" t="s">
        <v>57</v>
      </c>
    </row>
    <row r="1258" spans="1:7" x14ac:dyDescent="0.3">
      <c r="A1258" s="7">
        <v>1257</v>
      </c>
      <c r="B1258" s="7" t="s">
        <v>348</v>
      </c>
      <c r="C1258" s="1" t="s">
        <v>7</v>
      </c>
      <c r="D1258" s="1" t="s">
        <v>8</v>
      </c>
      <c r="E1258" s="1" t="s">
        <v>367</v>
      </c>
      <c r="F1258" s="1" t="s">
        <v>58</v>
      </c>
      <c r="G1258" s="12" t="s">
        <v>59</v>
      </c>
    </row>
    <row r="1259" spans="1:7" x14ac:dyDescent="0.3">
      <c r="A1259" s="7">
        <v>1258</v>
      </c>
      <c r="B1259" s="7" t="s">
        <v>348</v>
      </c>
      <c r="C1259" s="1" t="s">
        <v>7</v>
      </c>
      <c r="D1259" s="1" t="s">
        <v>8</v>
      </c>
      <c r="E1259" s="1" t="s">
        <v>367</v>
      </c>
      <c r="F1259" s="1" t="s">
        <v>60</v>
      </c>
      <c r="G1259" s="12" t="s">
        <v>61</v>
      </c>
    </row>
    <row r="1260" spans="1:7" x14ac:dyDescent="0.3">
      <c r="A1260" s="7">
        <v>1259</v>
      </c>
      <c r="B1260" s="7" t="s">
        <v>348</v>
      </c>
      <c r="C1260" s="1" t="s">
        <v>7</v>
      </c>
      <c r="D1260" s="1" t="s">
        <v>8</v>
      </c>
      <c r="E1260" s="1" t="s">
        <v>367</v>
      </c>
      <c r="F1260" s="1" t="s">
        <v>62</v>
      </c>
      <c r="G1260" s="12" t="s">
        <v>63</v>
      </c>
    </row>
    <row r="1261" spans="1:7" x14ac:dyDescent="0.3">
      <c r="A1261" s="7">
        <v>1260</v>
      </c>
      <c r="B1261" s="7" t="s">
        <v>348</v>
      </c>
      <c r="C1261" s="1" t="s">
        <v>7</v>
      </c>
      <c r="D1261" s="1" t="s">
        <v>8</v>
      </c>
      <c r="E1261" s="1" t="s">
        <v>367</v>
      </c>
      <c r="F1261" s="1" t="s">
        <v>64</v>
      </c>
      <c r="G1261" s="12" t="s">
        <v>65</v>
      </c>
    </row>
    <row r="1262" spans="1:7" x14ac:dyDescent="0.3">
      <c r="A1262" s="7">
        <v>1261</v>
      </c>
      <c r="B1262" s="7" t="s">
        <v>348</v>
      </c>
      <c r="C1262" s="1" t="s">
        <v>7</v>
      </c>
      <c r="D1262" s="1" t="s">
        <v>8</v>
      </c>
      <c r="E1262" s="1" t="s">
        <v>367</v>
      </c>
      <c r="F1262" s="1" t="s">
        <v>66</v>
      </c>
      <c r="G1262" s="12" t="s">
        <v>67</v>
      </c>
    </row>
    <row r="1263" spans="1:7" x14ac:dyDescent="0.3">
      <c r="A1263" s="7">
        <v>1262</v>
      </c>
      <c r="B1263" s="7" t="s">
        <v>348</v>
      </c>
      <c r="C1263" s="1" t="s">
        <v>7</v>
      </c>
      <c r="D1263" s="1" t="s">
        <v>8</v>
      </c>
      <c r="E1263" s="1" t="s">
        <v>367</v>
      </c>
      <c r="F1263" s="1" t="s">
        <v>68</v>
      </c>
      <c r="G1263" s="12" t="s">
        <v>69</v>
      </c>
    </row>
    <row r="1264" spans="1:7" x14ac:dyDescent="0.3">
      <c r="A1264" s="7">
        <v>1263</v>
      </c>
      <c r="B1264" s="7" t="s">
        <v>348</v>
      </c>
      <c r="C1264" s="1" t="s">
        <v>7</v>
      </c>
      <c r="D1264" s="1" t="s">
        <v>8</v>
      </c>
      <c r="E1264" s="1" t="s">
        <v>367</v>
      </c>
      <c r="F1264" s="1" t="s">
        <v>70</v>
      </c>
      <c r="G1264" s="12" t="s">
        <v>71</v>
      </c>
    </row>
    <row r="1265" spans="1:9" x14ac:dyDescent="0.3">
      <c r="A1265" s="7">
        <v>1264</v>
      </c>
      <c r="B1265" s="7" t="s">
        <v>348</v>
      </c>
      <c r="C1265" s="1" t="s">
        <v>7</v>
      </c>
      <c r="D1265" s="1" t="s">
        <v>8</v>
      </c>
      <c r="E1265" s="1" t="s">
        <v>367</v>
      </c>
      <c r="F1265" s="1" t="s">
        <v>72</v>
      </c>
      <c r="G1265" s="12" t="s">
        <v>73</v>
      </c>
    </row>
    <row r="1266" spans="1:9" x14ac:dyDescent="0.3">
      <c r="A1266" s="7">
        <v>1265</v>
      </c>
      <c r="B1266" s="7" t="s">
        <v>348</v>
      </c>
      <c r="C1266" s="1" t="s">
        <v>7</v>
      </c>
      <c r="D1266" s="1" t="s">
        <v>8</v>
      </c>
      <c r="E1266" s="1" t="s">
        <v>367</v>
      </c>
      <c r="F1266" s="1" t="s">
        <v>74</v>
      </c>
      <c r="G1266" s="12" t="s">
        <v>75</v>
      </c>
    </row>
    <row r="1267" spans="1:9" x14ac:dyDescent="0.3">
      <c r="A1267" s="7">
        <v>1266</v>
      </c>
      <c r="B1267" s="7" t="s">
        <v>348</v>
      </c>
      <c r="C1267" s="1" t="s">
        <v>7</v>
      </c>
      <c r="D1267" s="1" t="s">
        <v>8</v>
      </c>
      <c r="E1267" s="1" t="s">
        <v>367</v>
      </c>
      <c r="F1267" s="1" t="s">
        <v>76</v>
      </c>
      <c r="G1267" s="12" t="s">
        <v>77</v>
      </c>
    </row>
    <row r="1268" spans="1:9" x14ac:dyDescent="0.3">
      <c r="A1268" s="7">
        <v>1267</v>
      </c>
      <c r="B1268" s="7" t="s">
        <v>348</v>
      </c>
      <c r="C1268" s="1" t="s">
        <v>7</v>
      </c>
      <c r="D1268" s="1" t="s">
        <v>8</v>
      </c>
      <c r="E1268" s="1" t="s">
        <v>367</v>
      </c>
      <c r="F1268" s="1" t="s">
        <v>78</v>
      </c>
      <c r="G1268" s="12" t="s">
        <v>79</v>
      </c>
    </row>
    <row r="1269" spans="1:9" x14ac:dyDescent="0.3">
      <c r="A1269" s="7">
        <v>1268</v>
      </c>
      <c r="B1269" s="7" t="s">
        <v>348</v>
      </c>
      <c r="C1269" s="1" t="s">
        <v>7</v>
      </c>
      <c r="D1269" s="1" t="s">
        <v>8</v>
      </c>
      <c r="E1269" s="1" t="s">
        <v>367</v>
      </c>
      <c r="F1269" s="1" t="s">
        <v>80</v>
      </c>
      <c r="G1269" s="12" t="s">
        <v>81</v>
      </c>
    </row>
    <row r="1270" spans="1:9" x14ac:dyDescent="0.3">
      <c r="A1270" s="7">
        <v>1269</v>
      </c>
      <c r="B1270" s="7" t="s">
        <v>348</v>
      </c>
      <c r="C1270" s="1" t="s">
        <v>7</v>
      </c>
      <c r="D1270" s="1" t="s">
        <v>8</v>
      </c>
      <c r="E1270" s="1" t="s">
        <v>367</v>
      </c>
      <c r="F1270" s="1" t="s">
        <v>82</v>
      </c>
      <c r="G1270" s="12" t="s">
        <v>83</v>
      </c>
    </row>
    <row r="1271" spans="1:9" x14ac:dyDescent="0.3">
      <c r="A1271" s="7">
        <v>1270</v>
      </c>
      <c r="B1271" s="7" t="s">
        <v>348</v>
      </c>
      <c r="C1271" s="1" t="s">
        <v>7</v>
      </c>
      <c r="D1271" s="1" t="s">
        <v>8</v>
      </c>
      <c r="E1271" s="1" t="s">
        <v>367</v>
      </c>
      <c r="F1271" s="1" t="s">
        <v>84</v>
      </c>
      <c r="G1271" s="12" t="s">
        <v>85</v>
      </c>
    </row>
    <row r="1272" spans="1:9" x14ac:dyDescent="0.3">
      <c r="A1272" s="7">
        <v>1271</v>
      </c>
      <c r="B1272" s="7" t="s">
        <v>348</v>
      </c>
      <c r="C1272" s="1" t="s">
        <v>7</v>
      </c>
      <c r="D1272" s="1" t="s">
        <v>8</v>
      </c>
      <c r="E1272" s="1" t="s">
        <v>367</v>
      </c>
      <c r="F1272" s="1" t="s">
        <v>86</v>
      </c>
      <c r="G1272" s="12" t="s">
        <v>87</v>
      </c>
    </row>
    <row r="1273" spans="1:9" x14ac:dyDescent="0.3">
      <c r="A1273" s="7">
        <v>1272</v>
      </c>
      <c r="B1273" s="7" t="s">
        <v>348</v>
      </c>
      <c r="C1273" s="1" t="s">
        <v>7</v>
      </c>
      <c r="D1273" s="1" t="s">
        <v>8</v>
      </c>
      <c r="E1273" s="1" t="s">
        <v>367</v>
      </c>
      <c r="F1273" s="1" t="s">
        <v>88</v>
      </c>
      <c r="G1273" s="12" t="s">
        <v>89</v>
      </c>
    </row>
    <row r="1274" spans="1:9" x14ac:dyDescent="0.3">
      <c r="A1274" s="7">
        <v>1273</v>
      </c>
      <c r="B1274" s="7" t="s">
        <v>348</v>
      </c>
      <c r="C1274" s="1" t="s">
        <v>7</v>
      </c>
      <c r="D1274" s="1" t="s">
        <v>8</v>
      </c>
      <c r="E1274" s="1" t="s">
        <v>367</v>
      </c>
      <c r="F1274" s="1" t="s">
        <v>90</v>
      </c>
      <c r="G1274" s="12" t="s">
        <v>91</v>
      </c>
    </row>
    <row r="1275" spans="1:9" x14ac:dyDescent="0.3">
      <c r="A1275" s="7">
        <v>1274</v>
      </c>
      <c r="B1275" s="7" t="s">
        <v>348</v>
      </c>
      <c r="C1275" s="1" t="s">
        <v>7</v>
      </c>
      <c r="D1275" s="1" t="s">
        <v>8</v>
      </c>
      <c r="E1275" s="1" t="s">
        <v>367</v>
      </c>
      <c r="F1275" s="1" t="s">
        <v>92</v>
      </c>
      <c r="G1275" s="12" t="s">
        <v>93</v>
      </c>
    </row>
    <row r="1276" spans="1:9" x14ac:dyDescent="0.3">
      <c r="A1276" s="7">
        <v>1275</v>
      </c>
      <c r="B1276" s="7" t="s">
        <v>348</v>
      </c>
      <c r="C1276" s="1" t="s">
        <v>7</v>
      </c>
      <c r="D1276" s="1" t="s">
        <v>15</v>
      </c>
      <c r="E1276" s="1" t="s">
        <v>367</v>
      </c>
      <c r="F1276" s="1" t="s">
        <v>94</v>
      </c>
      <c r="G1276" s="12" t="s">
        <v>95</v>
      </c>
      <c r="I1276" s="15">
        <v>160875</v>
      </c>
    </row>
    <row r="1277" spans="1:9" x14ac:dyDescent="0.3">
      <c r="A1277" s="7">
        <v>1276</v>
      </c>
      <c r="B1277" s="7" t="s">
        <v>348</v>
      </c>
      <c r="C1277" s="1" t="s">
        <v>7</v>
      </c>
      <c r="D1277" s="1" t="s">
        <v>8</v>
      </c>
      <c r="E1277" s="1" t="s">
        <v>367</v>
      </c>
      <c r="F1277" s="1" t="s">
        <v>96</v>
      </c>
      <c r="G1277" s="12" t="s">
        <v>97</v>
      </c>
    </row>
    <row r="1278" spans="1:9" x14ac:dyDescent="0.3">
      <c r="A1278" s="7">
        <v>1277</v>
      </c>
      <c r="B1278" s="7" t="s">
        <v>348</v>
      </c>
      <c r="C1278" s="1" t="s">
        <v>7</v>
      </c>
      <c r="D1278" s="1" t="s">
        <v>8</v>
      </c>
      <c r="E1278" s="1" t="s">
        <v>367</v>
      </c>
      <c r="F1278" s="1" t="s">
        <v>98</v>
      </c>
      <c r="G1278" s="12" t="s">
        <v>99</v>
      </c>
    </row>
    <row r="1279" spans="1:9" x14ac:dyDescent="0.3">
      <c r="A1279" s="7">
        <v>1278</v>
      </c>
      <c r="B1279" s="7" t="s">
        <v>348</v>
      </c>
      <c r="C1279" s="1" t="s">
        <v>7</v>
      </c>
      <c r="D1279" s="1" t="s">
        <v>8</v>
      </c>
      <c r="E1279" s="1" t="s">
        <v>367</v>
      </c>
      <c r="F1279" s="1" t="s">
        <v>100</v>
      </c>
      <c r="G1279" s="12" t="s">
        <v>101</v>
      </c>
    </row>
    <row r="1280" spans="1:9" x14ac:dyDescent="0.3">
      <c r="A1280" s="7">
        <v>1279</v>
      </c>
      <c r="B1280" s="7" t="s">
        <v>348</v>
      </c>
      <c r="C1280" s="1" t="s">
        <v>7</v>
      </c>
      <c r="D1280" s="1" t="s">
        <v>8</v>
      </c>
      <c r="E1280" s="1" t="s">
        <v>367</v>
      </c>
      <c r="F1280" s="1" t="s">
        <v>102</v>
      </c>
      <c r="G1280" s="12" t="s">
        <v>103</v>
      </c>
    </row>
    <row r="1281" spans="1:10" x14ac:dyDescent="0.3">
      <c r="A1281" s="7">
        <v>1280</v>
      </c>
      <c r="B1281" s="7" t="s">
        <v>348</v>
      </c>
      <c r="C1281" s="1" t="s">
        <v>7</v>
      </c>
      <c r="D1281" s="1" t="s">
        <v>8</v>
      </c>
      <c r="E1281" s="1" t="s">
        <v>367</v>
      </c>
      <c r="F1281" s="1" t="s">
        <v>104</v>
      </c>
      <c r="G1281" s="12" t="s">
        <v>105</v>
      </c>
    </row>
    <row r="1282" spans="1:10" x14ac:dyDescent="0.3">
      <c r="A1282" s="7">
        <v>1281</v>
      </c>
      <c r="B1282" s="7" t="s">
        <v>348</v>
      </c>
      <c r="C1282" s="1" t="s">
        <v>7</v>
      </c>
      <c r="D1282" s="1" t="s">
        <v>8</v>
      </c>
      <c r="E1282" s="1" t="s">
        <v>367</v>
      </c>
      <c r="F1282" s="1" t="s">
        <v>106</v>
      </c>
      <c r="G1282" s="12" t="s">
        <v>107</v>
      </c>
    </row>
    <row r="1283" spans="1:10" x14ac:dyDescent="0.3">
      <c r="A1283" s="7">
        <v>1282</v>
      </c>
      <c r="B1283" s="7" t="s">
        <v>348</v>
      </c>
      <c r="C1283" s="1" t="s">
        <v>7</v>
      </c>
      <c r="D1283" s="1" t="s">
        <v>8</v>
      </c>
      <c r="E1283" s="1" t="s">
        <v>367</v>
      </c>
      <c r="F1283" s="1" t="s">
        <v>108</v>
      </c>
      <c r="G1283" s="12" t="s">
        <v>109</v>
      </c>
    </row>
    <row r="1284" spans="1:10" x14ac:dyDescent="0.3">
      <c r="A1284" s="7">
        <v>1283</v>
      </c>
      <c r="B1284" s="7" t="s">
        <v>348</v>
      </c>
      <c r="C1284" s="1" t="s">
        <v>7</v>
      </c>
      <c r="D1284" s="1" t="s">
        <v>8</v>
      </c>
      <c r="E1284" s="1" t="s">
        <v>367</v>
      </c>
      <c r="F1284" s="1" t="s">
        <v>110</v>
      </c>
      <c r="G1284" s="12" t="s">
        <v>111</v>
      </c>
    </row>
    <row r="1285" spans="1:10" x14ac:dyDescent="0.3">
      <c r="A1285" s="7">
        <v>1284</v>
      </c>
      <c r="B1285" s="7" t="s">
        <v>348</v>
      </c>
      <c r="C1285" s="1" t="s">
        <v>7</v>
      </c>
      <c r="D1285" s="1" t="s">
        <v>8</v>
      </c>
      <c r="E1285" s="1" t="s">
        <v>367</v>
      </c>
      <c r="F1285" s="1" t="s">
        <v>112</v>
      </c>
      <c r="G1285" s="12" t="s">
        <v>113</v>
      </c>
    </row>
    <row r="1286" spans="1:10" x14ac:dyDescent="0.3">
      <c r="A1286" s="7">
        <v>1285</v>
      </c>
      <c r="B1286" s="7" t="s">
        <v>348</v>
      </c>
      <c r="C1286" s="1" t="s">
        <v>7</v>
      </c>
      <c r="D1286" s="1" t="s">
        <v>15</v>
      </c>
      <c r="E1286" s="1" t="s">
        <v>367</v>
      </c>
      <c r="F1286" s="1" t="s">
        <v>114</v>
      </c>
      <c r="G1286" s="12" t="s">
        <v>115</v>
      </c>
      <c r="I1286" s="15">
        <v>160875</v>
      </c>
    </row>
    <row r="1287" spans="1:10" x14ac:dyDescent="0.3">
      <c r="A1287" s="7">
        <v>1286</v>
      </c>
      <c r="B1287" s="7" t="s">
        <v>348</v>
      </c>
      <c r="C1287" s="1" t="s">
        <v>116</v>
      </c>
      <c r="D1287" s="1" t="s">
        <v>8</v>
      </c>
      <c r="E1287" s="1" t="s">
        <v>364</v>
      </c>
      <c r="F1287" s="1" t="s">
        <v>117</v>
      </c>
      <c r="G1287" s="12" t="s">
        <v>118</v>
      </c>
      <c r="H1287" s="14">
        <v>0.625</v>
      </c>
      <c r="I1287" s="15">
        <v>56250</v>
      </c>
      <c r="J1287" s="33">
        <f t="shared" ref="J1287:J1325" si="8">I1287/H1287</f>
        <v>90000</v>
      </c>
    </row>
    <row r="1288" spans="1:10" x14ac:dyDescent="0.3">
      <c r="A1288" s="7">
        <v>1287</v>
      </c>
      <c r="B1288" s="7" t="s">
        <v>348</v>
      </c>
      <c r="C1288" s="1" t="s">
        <v>116</v>
      </c>
      <c r="D1288" s="1" t="s">
        <v>8</v>
      </c>
      <c r="E1288" s="1" t="s">
        <v>364</v>
      </c>
      <c r="F1288" s="1" t="s">
        <v>119</v>
      </c>
      <c r="G1288" s="12" t="s">
        <v>120</v>
      </c>
      <c r="J1288" s="33" t="e">
        <f t="shared" si="8"/>
        <v>#DIV/0!</v>
      </c>
    </row>
    <row r="1289" spans="1:10" x14ac:dyDescent="0.3">
      <c r="A1289" s="7">
        <v>1288</v>
      </c>
      <c r="B1289" s="7" t="s">
        <v>348</v>
      </c>
      <c r="C1289" s="1" t="s">
        <v>116</v>
      </c>
      <c r="D1289" s="1" t="s">
        <v>8</v>
      </c>
      <c r="E1289" s="1" t="s">
        <v>364</v>
      </c>
      <c r="F1289" s="1" t="s">
        <v>121</v>
      </c>
      <c r="G1289" s="12" t="s">
        <v>122</v>
      </c>
      <c r="J1289" s="33" t="e">
        <f t="shared" si="8"/>
        <v>#DIV/0!</v>
      </c>
    </row>
    <row r="1290" spans="1:10" x14ac:dyDescent="0.3">
      <c r="A1290" s="7">
        <v>1289</v>
      </c>
      <c r="B1290" s="7" t="s">
        <v>348</v>
      </c>
      <c r="C1290" s="1" t="s">
        <v>116</v>
      </c>
      <c r="D1290" s="1" t="s">
        <v>8</v>
      </c>
      <c r="E1290" s="1" t="s">
        <v>364</v>
      </c>
      <c r="F1290" s="1" t="s">
        <v>123</v>
      </c>
      <c r="G1290" s="12" t="s">
        <v>124</v>
      </c>
      <c r="J1290" s="33" t="e">
        <f t="shared" si="8"/>
        <v>#DIV/0!</v>
      </c>
    </row>
    <row r="1291" spans="1:10" x14ac:dyDescent="0.3">
      <c r="A1291" s="7">
        <v>1290</v>
      </c>
      <c r="B1291" s="7" t="s">
        <v>348</v>
      </c>
      <c r="C1291" s="1" t="s">
        <v>116</v>
      </c>
      <c r="D1291" s="1" t="s">
        <v>8</v>
      </c>
      <c r="E1291" s="1" t="s">
        <v>366</v>
      </c>
      <c r="F1291" s="1" t="s">
        <v>125</v>
      </c>
      <c r="G1291" s="12" t="s">
        <v>126</v>
      </c>
      <c r="J1291" s="33" t="e">
        <f t="shared" si="8"/>
        <v>#DIV/0!</v>
      </c>
    </row>
    <row r="1292" spans="1:10" x14ac:dyDescent="0.3">
      <c r="A1292" s="7">
        <v>1291</v>
      </c>
      <c r="B1292" s="7" t="s">
        <v>348</v>
      </c>
      <c r="C1292" s="1" t="s">
        <v>116</v>
      </c>
      <c r="D1292" s="1" t="s">
        <v>8</v>
      </c>
      <c r="E1292" s="1" t="s">
        <v>366</v>
      </c>
      <c r="F1292" s="1" t="s">
        <v>127</v>
      </c>
      <c r="G1292" s="12" t="s">
        <v>128</v>
      </c>
      <c r="J1292" s="33" t="e">
        <f t="shared" si="8"/>
        <v>#DIV/0!</v>
      </c>
    </row>
    <row r="1293" spans="1:10" x14ac:dyDescent="0.3">
      <c r="A1293" s="7">
        <v>1292</v>
      </c>
      <c r="B1293" s="7" t="s">
        <v>348</v>
      </c>
      <c r="C1293" s="1" t="s">
        <v>116</v>
      </c>
      <c r="D1293" s="1" t="s">
        <v>8</v>
      </c>
      <c r="E1293" s="1" t="s">
        <v>366</v>
      </c>
      <c r="F1293" s="1" t="s">
        <v>129</v>
      </c>
      <c r="G1293" s="12" t="s">
        <v>130</v>
      </c>
      <c r="J1293" s="33" t="e">
        <f t="shared" si="8"/>
        <v>#DIV/0!</v>
      </c>
    </row>
    <row r="1294" spans="1:10" x14ac:dyDescent="0.3">
      <c r="A1294" s="7">
        <v>1293</v>
      </c>
      <c r="B1294" s="7" t="s">
        <v>348</v>
      </c>
      <c r="C1294" s="1" t="s">
        <v>116</v>
      </c>
      <c r="D1294" s="1" t="s">
        <v>8</v>
      </c>
      <c r="E1294" s="1" t="s">
        <v>366</v>
      </c>
      <c r="F1294" s="1" t="s">
        <v>131</v>
      </c>
      <c r="G1294" s="12" t="s">
        <v>132</v>
      </c>
      <c r="J1294" s="33" t="e">
        <f t="shared" si="8"/>
        <v>#DIV/0!</v>
      </c>
    </row>
    <row r="1295" spans="1:10" x14ac:dyDescent="0.3">
      <c r="A1295" s="7">
        <v>1294</v>
      </c>
      <c r="B1295" s="7" t="s">
        <v>348</v>
      </c>
      <c r="C1295" s="1" t="s">
        <v>116</v>
      </c>
      <c r="D1295" s="1" t="s">
        <v>8</v>
      </c>
      <c r="E1295" s="1" t="s">
        <v>366</v>
      </c>
      <c r="F1295" s="1" t="s">
        <v>133</v>
      </c>
      <c r="G1295" s="12" t="s">
        <v>134</v>
      </c>
      <c r="J1295" s="33" t="e">
        <f t="shared" si="8"/>
        <v>#DIV/0!</v>
      </c>
    </row>
    <row r="1296" spans="1:10" x14ac:dyDescent="0.3">
      <c r="A1296" s="7">
        <v>1295</v>
      </c>
      <c r="B1296" s="7" t="s">
        <v>348</v>
      </c>
      <c r="C1296" s="1" t="s">
        <v>116</v>
      </c>
      <c r="D1296" s="1" t="s">
        <v>8</v>
      </c>
      <c r="E1296" s="1" t="s">
        <v>366</v>
      </c>
      <c r="F1296" s="1" t="s">
        <v>135</v>
      </c>
      <c r="G1296" s="12" t="s">
        <v>136</v>
      </c>
      <c r="J1296" s="33" t="e">
        <f t="shared" si="8"/>
        <v>#DIV/0!</v>
      </c>
    </row>
    <row r="1297" spans="1:10" x14ac:dyDescent="0.3">
      <c r="A1297" s="7">
        <v>1296</v>
      </c>
      <c r="B1297" s="7" t="s">
        <v>348</v>
      </c>
      <c r="C1297" s="1" t="s">
        <v>116</v>
      </c>
      <c r="D1297" s="1" t="s">
        <v>8</v>
      </c>
      <c r="E1297" s="1" t="s">
        <v>366</v>
      </c>
      <c r="F1297" s="1" t="s">
        <v>137</v>
      </c>
      <c r="G1297" s="12" t="s">
        <v>138</v>
      </c>
      <c r="J1297" s="33" t="e">
        <f t="shared" si="8"/>
        <v>#DIV/0!</v>
      </c>
    </row>
    <row r="1298" spans="1:10" x14ac:dyDescent="0.3">
      <c r="A1298" s="7">
        <v>1297</v>
      </c>
      <c r="B1298" s="7" t="s">
        <v>348</v>
      </c>
      <c r="C1298" s="1" t="s">
        <v>116</v>
      </c>
      <c r="D1298" s="1" t="s">
        <v>8</v>
      </c>
      <c r="E1298" s="1" t="s">
        <v>366</v>
      </c>
      <c r="F1298" s="1" t="s">
        <v>139</v>
      </c>
      <c r="G1298" s="12" t="s">
        <v>140</v>
      </c>
      <c r="J1298" s="33" t="e">
        <f t="shared" si="8"/>
        <v>#DIV/0!</v>
      </c>
    </row>
    <row r="1299" spans="1:10" x14ac:dyDescent="0.3">
      <c r="A1299" s="7">
        <v>1298</v>
      </c>
      <c r="B1299" s="7" t="s">
        <v>348</v>
      </c>
      <c r="C1299" s="1" t="s">
        <v>116</v>
      </c>
      <c r="D1299" s="1" t="s">
        <v>8</v>
      </c>
      <c r="E1299" s="1" t="s">
        <v>366</v>
      </c>
      <c r="F1299" s="1" t="s">
        <v>141</v>
      </c>
      <c r="G1299" s="12" t="s">
        <v>142</v>
      </c>
      <c r="J1299" s="33" t="e">
        <f t="shared" si="8"/>
        <v>#DIV/0!</v>
      </c>
    </row>
    <row r="1300" spans="1:10" x14ac:dyDescent="0.3">
      <c r="A1300" s="7">
        <v>1299</v>
      </c>
      <c r="B1300" s="7" t="s">
        <v>348</v>
      </c>
      <c r="C1300" s="1" t="s">
        <v>116</v>
      </c>
      <c r="D1300" s="1" t="s">
        <v>8</v>
      </c>
      <c r="E1300" s="1" t="s">
        <v>366</v>
      </c>
      <c r="F1300" s="1" t="s">
        <v>143</v>
      </c>
      <c r="G1300" s="12" t="s">
        <v>144</v>
      </c>
      <c r="J1300" s="33" t="e">
        <f t="shared" si="8"/>
        <v>#DIV/0!</v>
      </c>
    </row>
    <row r="1301" spans="1:10" x14ac:dyDescent="0.3">
      <c r="A1301" s="7">
        <v>1300</v>
      </c>
      <c r="B1301" s="7" t="s">
        <v>348</v>
      </c>
      <c r="C1301" s="1" t="s">
        <v>116</v>
      </c>
      <c r="D1301" s="1" t="s">
        <v>8</v>
      </c>
      <c r="E1301" s="1" t="s">
        <v>366</v>
      </c>
      <c r="F1301" s="1" t="s">
        <v>145</v>
      </c>
      <c r="G1301" s="12" t="s">
        <v>146</v>
      </c>
      <c r="J1301" s="33" t="e">
        <f t="shared" si="8"/>
        <v>#DIV/0!</v>
      </c>
    </row>
    <row r="1302" spans="1:10" x14ac:dyDescent="0.3">
      <c r="A1302" s="7">
        <v>1301</v>
      </c>
      <c r="B1302" s="7" t="s">
        <v>348</v>
      </c>
      <c r="C1302" s="1" t="s">
        <v>116</v>
      </c>
      <c r="D1302" s="1" t="s">
        <v>8</v>
      </c>
      <c r="E1302" s="1" t="s">
        <v>366</v>
      </c>
      <c r="F1302" s="1" t="s">
        <v>147</v>
      </c>
      <c r="G1302" s="12" t="s">
        <v>148</v>
      </c>
      <c r="J1302" s="33" t="e">
        <f t="shared" si="8"/>
        <v>#DIV/0!</v>
      </c>
    </row>
    <row r="1303" spans="1:10" x14ac:dyDescent="0.3">
      <c r="A1303" s="7">
        <v>1302</v>
      </c>
      <c r="B1303" s="7" t="s">
        <v>348</v>
      </c>
      <c r="C1303" s="1" t="s">
        <v>116</v>
      </c>
      <c r="D1303" s="1" t="s">
        <v>8</v>
      </c>
      <c r="E1303" s="1" t="s">
        <v>366</v>
      </c>
      <c r="F1303" s="1" t="s">
        <v>149</v>
      </c>
      <c r="G1303" s="12" t="s">
        <v>150</v>
      </c>
      <c r="J1303" s="33" t="e">
        <f t="shared" si="8"/>
        <v>#DIV/0!</v>
      </c>
    </row>
    <row r="1304" spans="1:10" x14ac:dyDescent="0.3">
      <c r="A1304" s="7">
        <v>1303</v>
      </c>
      <c r="B1304" s="7" t="s">
        <v>348</v>
      </c>
      <c r="C1304" s="1" t="s">
        <v>116</v>
      </c>
      <c r="D1304" s="1" t="s">
        <v>8</v>
      </c>
      <c r="E1304" s="1" t="s">
        <v>366</v>
      </c>
      <c r="F1304" s="1" t="s">
        <v>151</v>
      </c>
      <c r="G1304" s="12" t="s">
        <v>152</v>
      </c>
      <c r="J1304" s="33" t="e">
        <f t="shared" si="8"/>
        <v>#DIV/0!</v>
      </c>
    </row>
    <row r="1305" spans="1:10" x14ac:dyDescent="0.3">
      <c r="A1305" s="7">
        <v>1304</v>
      </c>
      <c r="B1305" s="7" t="s">
        <v>348</v>
      </c>
      <c r="C1305" s="1" t="s">
        <v>116</v>
      </c>
      <c r="D1305" s="1" t="s">
        <v>8</v>
      </c>
      <c r="E1305" s="1" t="s">
        <v>366</v>
      </c>
      <c r="F1305" s="1" t="s">
        <v>153</v>
      </c>
      <c r="G1305" s="12" t="s">
        <v>154</v>
      </c>
      <c r="J1305" s="33" t="e">
        <f t="shared" si="8"/>
        <v>#DIV/0!</v>
      </c>
    </row>
    <row r="1306" spans="1:10" x14ac:dyDescent="0.3">
      <c r="A1306" s="7">
        <v>1305</v>
      </c>
      <c r="B1306" s="7" t="s">
        <v>348</v>
      </c>
      <c r="C1306" s="1" t="s">
        <v>116</v>
      </c>
      <c r="D1306" s="1" t="s">
        <v>8</v>
      </c>
      <c r="E1306" s="1" t="s">
        <v>366</v>
      </c>
      <c r="F1306" s="1" t="s">
        <v>155</v>
      </c>
      <c r="G1306" s="12" t="s">
        <v>156</v>
      </c>
      <c r="J1306" s="33" t="e">
        <f t="shared" si="8"/>
        <v>#DIV/0!</v>
      </c>
    </row>
    <row r="1307" spans="1:10" x14ac:dyDescent="0.3">
      <c r="A1307" s="7">
        <v>1306</v>
      </c>
      <c r="B1307" s="7" t="s">
        <v>348</v>
      </c>
      <c r="C1307" s="1" t="s">
        <v>116</v>
      </c>
      <c r="D1307" s="1" t="s">
        <v>8</v>
      </c>
      <c r="E1307" s="1" t="s">
        <v>366</v>
      </c>
      <c r="F1307" s="1" t="s">
        <v>157</v>
      </c>
      <c r="G1307" s="12" t="s">
        <v>158</v>
      </c>
      <c r="J1307" s="33" t="e">
        <f t="shared" si="8"/>
        <v>#DIV/0!</v>
      </c>
    </row>
    <row r="1308" spans="1:10" x14ac:dyDescent="0.3">
      <c r="A1308" s="7">
        <v>1307</v>
      </c>
      <c r="B1308" s="7" t="s">
        <v>348</v>
      </c>
      <c r="C1308" s="1" t="s">
        <v>116</v>
      </c>
      <c r="D1308" s="1" t="s">
        <v>8</v>
      </c>
      <c r="E1308" s="1" t="s">
        <v>366</v>
      </c>
      <c r="F1308" s="1" t="s">
        <v>159</v>
      </c>
      <c r="G1308" s="12" t="s">
        <v>160</v>
      </c>
      <c r="J1308" s="33" t="e">
        <f t="shared" si="8"/>
        <v>#DIV/0!</v>
      </c>
    </row>
    <row r="1309" spans="1:10" x14ac:dyDescent="0.3">
      <c r="A1309" s="7">
        <v>1308</v>
      </c>
      <c r="B1309" s="7" t="s">
        <v>348</v>
      </c>
      <c r="C1309" s="1" t="s">
        <v>116</v>
      </c>
      <c r="D1309" s="1" t="s">
        <v>8</v>
      </c>
      <c r="E1309" s="1" t="s">
        <v>366</v>
      </c>
      <c r="F1309" s="1" t="s">
        <v>161</v>
      </c>
      <c r="G1309" s="12" t="s">
        <v>162</v>
      </c>
      <c r="J1309" s="33" t="e">
        <f t="shared" si="8"/>
        <v>#DIV/0!</v>
      </c>
    </row>
    <row r="1310" spans="1:10" x14ac:dyDescent="0.3">
      <c r="A1310" s="7">
        <v>1309</v>
      </c>
      <c r="B1310" s="7" t="s">
        <v>348</v>
      </c>
      <c r="C1310" s="1" t="s">
        <v>116</v>
      </c>
      <c r="D1310" s="1" t="s">
        <v>8</v>
      </c>
      <c r="E1310" s="1" t="s">
        <v>366</v>
      </c>
      <c r="F1310" s="1" t="s">
        <v>163</v>
      </c>
      <c r="G1310" s="12" t="s">
        <v>164</v>
      </c>
      <c r="J1310" s="33" t="e">
        <f t="shared" si="8"/>
        <v>#DIV/0!</v>
      </c>
    </row>
    <row r="1311" spans="1:10" x14ac:dyDescent="0.3">
      <c r="A1311" s="7">
        <v>1310</v>
      </c>
      <c r="B1311" s="7" t="s">
        <v>348</v>
      </c>
      <c r="C1311" s="1" t="s">
        <v>116</v>
      </c>
      <c r="D1311" s="1" t="s">
        <v>8</v>
      </c>
      <c r="E1311" s="1" t="s">
        <v>366</v>
      </c>
      <c r="F1311" s="1" t="s">
        <v>165</v>
      </c>
      <c r="G1311" s="12" t="s">
        <v>166</v>
      </c>
      <c r="J1311" s="33" t="e">
        <f t="shared" si="8"/>
        <v>#DIV/0!</v>
      </c>
    </row>
    <row r="1312" spans="1:10" x14ac:dyDescent="0.3">
      <c r="A1312" s="7">
        <v>1311</v>
      </c>
      <c r="B1312" s="7" t="s">
        <v>348</v>
      </c>
      <c r="C1312" s="1" t="s">
        <v>116</v>
      </c>
      <c r="D1312" s="1" t="s">
        <v>8</v>
      </c>
      <c r="E1312" s="1" t="s">
        <v>366</v>
      </c>
      <c r="F1312" s="1" t="s">
        <v>167</v>
      </c>
      <c r="G1312" s="12" t="s">
        <v>168</v>
      </c>
      <c r="J1312" s="33" t="e">
        <f t="shared" si="8"/>
        <v>#DIV/0!</v>
      </c>
    </row>
    <row r="1313" spans="1:10" x14ac:dyDescent="0.3">
      <c r="A1313" s="7">
        <v>1312</v>
      </c>
      <c r="B1313" s="7" t="s">
        <v>348</v>
      </c>
      <c r="C1313" s="1" t="s">
        <v>116</v>
      </c>
      <c r="D1313" s="1" t="s">
        <v>8</v>
      </c>
      <c r="E1313" s="1" t="s">
        <v>366</v>
      </c>
      <c r="F1313" s="1" t="s">
        <v>169</v>
      </c>
      <c r="G1313" s="12" t="s">
        <v>170</v>
      </c>
      <c r="J1313" s="33" t="e">
        <f t="shared" si="8"/>
        <v>#DIV/0!</v>
      </c>
    </row>
    <row r="1314" spans="1:10" x14ac:dyDescent="0.3">
      <c r="A1314" s="7">
        <v>1313</v>
      </c>
      <c r="B1314" s="7" t="s">
        <v>348</v>
      </c>
      <c r="C1314" s="1" t="s">
        <v>116</v>
      </c>
      <c r="D1314" s="1" t="s">
        <v>8</v>
      </c>
      <c r="E1314" s="1" t="s">
        <v>366</v>
      </c>
      <c r="F1314" s="1" t="s">
        <v>171</v>
      </c>
      <c r="G1314" s="12" t="s">
        <v>172</v>
      </c>
      <c r="J1314" s="33" t="e">
        <f t="shared" si="8"/>
        <v>#DIV/0!</v>
      </c>
    </row>
    <row r="1315" spans="1:10" x14ac:dyDescent="0.3">
      <c r="A1315" s="7">
        <v>1314</v>
      </c>
      <c r="B1315" s="7" t="s">
        <v>348</v>
      </c>
      <c r="C1315" s="1" t="s">
        <v>116</v>
      </c>
      <c r="D1315" s="1" t="s">
        <v>8</v>
      </c>
      <c r="E1315" s="1" t="s">
        <v>366</v>
      </c>
      <c r="F1315" s="1" t="s">
        <v>173</v>
      </c>
      <c r="G1315" s="12" t="s">
        <v>174</v>
      </c>
      <c r="J1315" s="33" t="e">
        <f t="shared" si="8"/>
        <v>#DIV/0!</v>
      </c>
    </row>
    <row r="1316" spans="1:10" x14ac:dyDescent="0.3">
      <c r="A1316" s="7">
        <v>1315</v>
      </c>
      <c r="B1316" s="7" t="s">
        <v>348</v>
      </c>
      <c r="C1316" s="1" t="s">
        <v>116</v>
      </c>
      <c r="D1316" s="1" t="s">
        <v>8</v>
      </c>
      <c r="E1316" s="1" t="s">
        <v>366</v>
      </c>
      <c r="F1316" s="1" t="s">
        <v>175</v>
      </c>
      <c r="G1316" s="12" t="s">
        <v>176</v>
      </c>
      <c r="J1316" s="33" t="e">
        <f t="shared" si="8"/>
        <v>#DIV/0!</v>
      </c>
    </row>
    <row r="1317" spans="1:10" x14ac:dyDescent="0.3">
      <c r="A1317" s="7">
        <v>1316</v>
      </c>
      <c r="B1317" s="7" t="s">
        <v>348</v>
      </c>
      <c r="C1317" s="1" t="s">
        <v>116</v>
      </c>
      <c r="D1317" s="1" t="s">
        <v>8</v>
      </c>
      <c r="E1317" s="1" t="s">
        <v>366</v>
      </c>
      <c r="F1317" s="1" t="s">
        <v>177</v>
      </c>
      <c r="G1317" s="12" t="s">
        <v>178</v>
      </c>
      <c r="J1317" s="33" t="e">
        <f t="shared" si="8"/>
        <v>#DIV/0!</v>
      </c>
    </row>
    <row r="1318" spans="1:10" x14ac:dyDescent="0.3">
      <c r="A1318" s="7">
        <v>1317</v>
      </c>
      <c r="B1318" s="7" t="s">
        <v>348</v>
      </c>
      <c r="C1318" s="1" t="s">
        <v>116</v>
      </c>
      <c r="D1318" s="1" t="s">
        <v>8</v>
      </c>
      <c r="E1318" s="1" t="s">
        <v>366</v>
      </c>
      <c r="F1318" s="1" t="s">
        <v>179</v>
      </c>
      <c r="G1318" s="12" t="s">
        <v>180</v>
      </c>
      <c r="J1318" s="33" t="e">
        <f t="shared" si="8"/>
        <v>#DIV/0!</v>
      </c>
    </row>
    <row r="1319" spans="1:10" x14ac:dyDescent="0.3">
      <c r="A1319" s="7">
        <v>1318</v>
      </c>
      <c r="B1319" s="7" t="s">
        <v>348</v>
      </c>
      <c r="C1319" s="1" t="s">
        <v>116</v>
      </c>
      <c r="D1319" s="1" t="s">
        <v>8</v>
      </c>
      <c r="E1319" s="1" t="s">
        <v>366</v>
      </c>
      <c r="F1319" s="1" t="s">
        <v>181</v>
      </c>
      <c r="G1319" s="12" t="s">
        <v>182</v>
      </c>
      <c r="J1319" s="33" t="e">
        <f t="shared" si="8"/>
        <v>#DIV/0!</v>
      </c>
    </row>
    <row r="1320" spans="1:10" x14ac:dyDescent="0.3">
      <c r="A1320" s="7">
        <v>1319</v>
      </c>
      <c r="B1320" s="7" t="s">
        <v>348</v>
      </c>
      <c r="C1320" s="1" t="s">
        <v>116</v>
      </c>
      <c r="D1320" s="1" t="s">
        <v>8</v>
      </c>
      <c r="E1320" s="1" t="s">
        <v>366</v>
      </c>
      <c r="F1320" s="1" t="s">
        <v>183</v>
      </c>
      <c r="G1320" s="12" t="s">
        <v>184</v>
      </c>
      <c r="H1320" s="14">
        <v>1.1499999999999999</v>
      </c>
      <c r="I1320" s="15">
        <v>33741</v>
      </c>
      <c r="J1320" s="33">
        <f t="shared" si="8"/>
        <v>29340.000000000004</v>
      </c>
    </row>
    <row r="1321" spans="1:10" x14ac:dyDescent="0.3">
      <c r="A1321" s="7">
        <v>1320</v>
      </c>
      <c r="B1321" s="7" t="s">
        <v>348</v>
      </c>
      <c r="C1321" s="1" t="s">
        <v>116</v>
      </c>
      <c r="D1321" s="1" t="s">
        <v>8</v>
      </c>
      <c r="E1321" s="1" t="s">
        <v>365</v>
      </c>
      <c r="F1321" s="1" t="s">
        <v>185</v>
      </c>
      <c r="G1321" s="12" t="s">
        <v>186</v>
      </c>
      <c r="J1321" s="33" t="e">
        <f t="shared" si="8"/>
        <v>#DIV/0!</v>
      </c>
    </row>
    <row r="1322" spans="1:10" x14ac:dyDescent="0.3">
      <c r="A1322" s="7">
        <v>1321</v>
      </c>
      <c r="B1322" s="7" t="s">
        <v>348</v>
      </c>
      <c r="C1322" s="1" t="s">
        <v>116</v>
      </c>
      <c r="D1322" s="1" t="s">
        <v>8</v>
      </c>
      <c r="E1322" s="1" t="s">
        <v>365</v>
      </c>
      <c r="F1322" s="1" t="s">
        <v>187</v>
      </c>
      <c r="G1322" s="12" t="s">
        <v>188</v>
      </c>
      <c r="J1322" s="33" t="e">
        <f t="shared" si="8"/>
        <v>#DIV/0!</v>
      </c>
    </row>
    <row r="1323" spans="1:10" x14ac:dyDescent="0.3">
      <c r="A1323" s="7">
        <v>1322</v>
      </c>
      <c r="B1323" s="7" t="s">
        <v>348</v>
      </c>
      <c r="C1323" s="1" t="s">
        <v>116</v>
      </c>
      <c r="D1323" s="1" t="s">
        <v>8</v>
      </c>
      <c r="E1323" s="1" t="s">
        <v>365</v>
      </c>
      <c r="F1323" s="1" t="s">
        <v>189</v>
      </c>
      <c r="G1323" s="12" t="s">
        <v>190</v>
      </c>
      <c r="J1323" s="33" t="e">
        <f t="shared" si="8"/>
        <v>#DIV/0!</v>
      </c>
    </row>
    <row r="1324" spans="1:10" x14ac:dyDescent="0.3">
      <c r="A1324" s="7">
        <v>1323</v>
      </c>
      <c r="B1324" s="7" t="s">
        <v>348</v>
      </c>
      <c r="C1324" s="1" t="s">
        <v>116</v>
      </c>
      <c r="D1324" s="1" t="s">
        <v>8</v>
      </c>
      <c r="E1324" s="1" t="s">
        <v>367</v>
      </c>
      <c r="F1324" s="1" t="s">
        <v>191</v>
      </c>
      <c r="G1324" s="12" t="s">
        <v>192</v>
      </c>
      <c r="H1324" s="14" t="s">
        <v>340</v>
      </c>
      <c r="J1324" s="33" t="e">
        <f t="shared" si="8"/>
        <v>#VALUE!</v>
      </c>
    </row>
    <row r="1325" spans="1:10" x14ac:dyDescent="0.3">
      <c r="A1325" s="7">
        <v>1324</v>
      </c>
      <c r="B1325" s="7" t="s">
        <v>348</v>
      </c>
      <c r="C1325" s="1" t="s">
        <v>116</v>
      </c>
      <c r="D1325" s="1" t="s">
        <v>15</v>
      </c>
      <c r="E1325" s="1" t="s">
        <v>367</v>
      </c>
      <c r="F1325" s="1" t="s">
        <v>193</v>
      </c>
      <c r="G1325" s="12" t="s">
        <v>194</v>
      </c>
      <c r="H1325" s="14">
        <v>1.7749999999999999</v>
      </c>
      <c r="I1325" s="15">
        <v>89991</v>
      </c>
      <c r="J1325" s="33">
        <f t="shared" si="8"/>
        <v>50699.154929577468</v>
      </c>
    </row>
    <row r="1326" spans="1:10" x14ac:dyDescent="0.3">
      <c r="A1326" s="7">
        <v>1325</v>
      </c>
      <c r="B1326" s="7" t="s">
        <v>348</v>
      </c>
      <c r="C1326" s="1" t="s">
        <v>195</v>
      </c>
      <c r="D1326" s="1" t="s">
        <v>15</v>
      </c>
      <c r="E1326" s="1" t="s">
        <v>367</v>
      </c>
      <c r="F1326" s="1" t="s">
        <v>196</v>
      </c>
      <c r="G1326" s="12" t="s">
        <v>197</v>
      </c>
      <c r="H1326" s="14">
        <v>1.7749999999999999</v>
      </c>
      <c r="I1326" s="15">
        <v>89991</v>
      </c>
    </row>
    <row r="1327" spans="1:10" x14ac:dyDescent="0.3">
      <c r="A1327" s="7">
        <v>1326</v>
      </c>
      <c r="B1327" s="7" t="s">
        <v>348</v>
      </c>
      <c r="C1327" s="1" t="s">
        <v>195</v>
      </c>
      <c r="D1327" s="1" t="s">
        <v>8</v>
      </c>
      <c r="E1327" s="1" t="s">
        <v>367</v>
      </c>
      <c r="F1327" s="1" t="s">
        <v>198</v>
      </c>
      <c r="G1327" s="12" t="s">
        <v>199</v>
      </c>
    </row>
    <row r="1328" spans="1:10" x14ac:dyDescent="0.3">
      <c r="A1328" s="7">
        <v>1327</v>
      </c>
      <c r="B1328" s="7" t="s">
        <v>348</v>
      </c>
      <c r="C1328" s="1" t="s">
        <v>195</v>
      </c>
      <c r="D1328" s="1" t="s">
        <v>8</v>
      </c>
      <c r="E1328" s="1" t="s">
        <v>367</v>
      </c>
      <c r="F1328" s="1" t="s">
        <v>200</v>
      </c>
      <c r="G1328" s="12" t="s">
        <v>201</v>
      </c>
    </row>
    <row r="1329" spans="1:9" x14ac:dyDescent="0.3">
      <c r="A1329" s="7">
        <v>1328</v>
      </c>
      <c r="B1329" s="7" t="s">
        <v>348</v>
      </c>
      <c r="C1329" s="1" t="s">
        <v>195</v>
      </c>
      <c r="D1329" s="1" t="s">
        <v>8</v>
      </c>
      <c r="E1329" s="1" t="s">
        <v>367</v>
      </c>
      <c r="F1329" s="1" t="s">
        <v>202</v>
      </c>
      <c r="G1329" s="12" t="s">
        <v>203</v>
      </c>
    </row>
    <row r="1330" spans="1:9" x14ac:dyDescent="0.3">
      <c r="A1330" s="7">
        <v>1329</v>
      </c>
      <c r="B1330" s="7" t="s">
        <v>348</v>
      </c>
      <c r="C1330" s="1" t="s">
        <v>195</v>
      </c>
      <c r="D1330" s="1" t="s">
        <v>8</v>
      </c>
      <c r="E1330" s="1" t="s">
        <v>367</v>
      </c>
      <c r="F1330" s="1" t="s">
        <v>204</v>
      </c>
      <c r="G1330" s="12" t="s">
        <v>205</v>
      </c>
    </row>
    <row r="1331" spans="1:9" x14ac:dyDescent="0.3">
      <c r="A1331" s="7">
        <v>1330</v>
      </c>
      <c r="B1331" s="7" t="s">
        <v>348</v>
      </c>
      <c r="C1331" s="1" t="s">
        <v>195</v>
      </c>
      <c r="D1331" s="1" t="s">
        <v>15</v>
      </c>
      <c r="E1331" s="1" t="s">
        <v>367</v>
      </c>
      <c r="F1331" s="1" t="s">
        <v>206</v>
      </c>
      <c r="G1331" s="12" t="s">
        <v>207</v>
      </c>
      <c r="H1331" s="14">
        <v>0</v>
      </c>
      <c r="I1331" s="15">
        <v>0</v>
      </c>
    </row>
    <row r="1332" spans="1:9" x14ac:dyDescent="0.3">
      <c r="A1332" s="7">
        <v>1331</v>
      </c>
      <c r="B1332" s="7" t="s">
        <v>348</v>
      </c>
      <c r="C1332" s="1" t="s">
        <v>195</v>
      </c>
      <c r="D1332" s="1" t="s">
        <v>8</v>
      </c>
      <c r="E1332" s="1" t="s">
        <v>367</v>
      </c>
      <c r="F1332" s="1" t="s">
        <v>208</v>
      </c>
      <c r="G1332" s="12" t="s">
        <v>209</v>
      </c>
    </row>
    <row r="1333" spans="1:9" x14ac:dyDescent="0.3">
      <c r="A1333" s="7">
        <v>1332</v>
      </c>
      <c r="B1333" s="7" t="s">
        <v>348</v>
      </c>
      <c r="C1333" s="1" t="s">
        <v>195</v>
      </c>
      <c r="D1333" s="1" t="s">
        <v>15</v>
      </c>
      <c r="E1333" s="1" t="s">
        <v>367</v>
      </c>
      <c r="F1333" s="1" t="s">
        <v>210</v>
      </c>
      <c r="G1333" s="12" t="s">
        <v>211</v>
      </c>
      <c r="H1333" s="14">
        <v>1.7749999999999999</v>
      </c>
      <c r="I1333" s="15">
        <v>89991</v>
      </c>
    </row>
    <row r="1334" spans="1:9" x14ac:dyDescent="0.3">
      <c r="A1334" s="7">
        <v>1333</v>
      </c>
      <c r="B1334" s="7" t="s">
        <v>348</v>
      </c>
      <c r="C1334" s="1" t="s">
        <v>195</v>
      </c>
      <c r="D1334" s="1" t="s">
        <v>8</v>
      </c>
      <c r="E1334" s="1" t="s">
        <v>367</v>
      </c>
      <c r="F1334" s="1" t="s">
        <v>212</v>
      </c>
      <c r="G1334" s="12" t="s">
        <v>213</v>
      </c>
      <c r="I1334" s="15">
        <v>9835</v>
      </c>
    </row>
    <row r="1335" spans="1:9" x14ac:dyDescent="0.3">
      <c r="A1335" s="7">
        <v>1334</v>
      </c>
      <c r="B1335" s="7" t="s">
        <v>348</v>
      </c>
      <c r="C1335" s="1" t="s">
        <v>195</v>
      </c>
      <c r="D1335" s="1" t="s">
        <v>8</v>
      </c>
      <c r="E1335" s="1" t="s">
        <v>367</v>
      </c>
      <c r="F1335" s="1" t="s">
        <v>214</v>
      </c>
      <c r="G1335" s="12" t="s">
        <v>215</v>
      </c>
      <c r="I1335" s="15">
        <v>8643</v>
      </c>
    </row>
    <row r="1336" spans="1:9" x14ac:dyDescent="0.3">
      <c r="A1336" s="7">
        <v>1335</v>
      </c>
      <c r="B1336" s="7" t="s">
        <v>348</v>
      </c>
      <c r="C1336" s="1" t="s">
        <v>195</v>
      </c>
      <c r="D1336" s="1" t="s">
        <v>8</v>
      </c>
      <c r="E1336" s="1" t="s">
        <v>367</v>
      </c>
      <c r="F1336" s="1" t="s">
        <v>216</v>
      </c>
      <c r="G1336" s="12" t="s">
        <v>217</v>
      </c>
    </row>
    <row r="1337" spans="1:9" x14ac:dyDescent="0.3">
      <c r="A1337" s="7">
        <v>1336</v>
      </c>
      <c r="B1337" s="7" t="s">
        <v>348</v>
      </c>
      <c r="C1337" s="1" t="s">
        <v>195</v>
      </c>
      <c r="D1337" s="1" t="s">
        <v>15</v>
      </c>
      <c r="E1337" s="1" t="s">
        <v>367</v>
      </c>
      <c r="F1337" s="1" t="s">
        <v>218</v>
      </c>
      <c r="G1337" s="12" t="s">
        <v>219</v>
      </c>
      <c r="I1337" s="15">
        <v>108469</v>
      </c>
    </row>
    <row r="1338" spans="1:9" x14ac:dyDescent="0.3">
      <c r="A1338" s="7">
        <v>1337</v>
      </c>
      <c r="B1338" s="7" t="s">
        <v>348</v>
      </c>
      <c r="C1338" s="1" t="s">
        <v>195</v>
      </c>
      <c r="D1338" s="1" t="s">
        <v>8</v>
      </c>
      <c r="E1338" s="1" t="s">
        <v>367</v>
      </c>
      <c r="F1338" s="1" t="s">
        <v>220</v>
      </c>
      <c r="G1338" s="12" t="s">
        <v>221</v>
      </c>
      <c r="I1338" s="15">
        <v>12500</v>
      </c>
    </row>
    <row r="1339" spans="1:9" x14ac:dyDescent="0.3">
      <c r="A1339" s="7">
        <v>1338</v>
      </c>
      <c r="B1339" s="7" t="s">
        <v>348</v>
      </c>
      <c r="C1339" s="1" t="s">
        <v>195</v>
      </c>
      <c r="D1339" s="1" t="s">
        <v>8</v>
      </c>
      <c r="E1339" s="1" t="s">
        <v>367</v>
      </c>
      <c r="F1339" s="1" t="s">
        <v>222</v>
      </c>
      <c r="G1339" s="12" t="s">
        <v>223</v>
      </c>
    </row>
    <row r="1340" spans="1:9" x14ac:dyDescent="0.3">
      <c r="A1340" s="7">
        <v>1339</v>
      </c>
      <c r="B1340" s="7" t="s">
        <v>348</v>
      </c>
      <c r="C1340" s="1" t="s">
        <v>195</v>
      </c>
      <c r="D1340" s="1" t="s">
        <v>8</v>
      </c>
      <c r="E1340" s="1" t="s">
        <v>367</v>
      </c>
      <c r="F1340" s="1" t="s">
        <v>224</v>
      </c>
      <c r="G1340" s="12" t="s">
        <v>225</v>
      </c>
      <c r="I1340" s="15">
        <v>1160</v>
      </c>
    </row>
    <row r="1341" spans="1:9" x14ac:dyDescent="0.3">
      <c r="A1341" s="7">
        <v>1340</v>
      </c>
      <c r="B1341" s="7" t="s">
        <v>348</v>
      </c>
      <c r="C1341" s="1" t="s">
        <v>195</v>
      </c>
      <c r="D1341" s="1" t="s">
        <v>8</v>
      </c>
      <c r="E1341" s="1" t="s">
        <v>367</v>
      </c>
      <c r="F1341" s="1" t="s">
        <v>226</v>
      </c>
      <c r="G1341" s="12" t="s">
        <v>227</v>
      </c>
    </row>
    <row r="1342" spans="1:9" x14ac:dyDescent="0.3">
      <c r="A1342" s="7">
        <v>1341</v>
      </c>
      <c r="B1342" s="7" t="s">
        <v>348</v>
      </c>
      <c r="C1342" s="1" t="s">
        <v>195</v>
      </c>
      <c r="D1342" s="1" t="s">
        <v>15</v>
      </c>
      <c r="E1342" s="1" t="s">
        <v>367</v>
      </c>
      <c r="F1342" s="1" t="s">
        <v>228</v>
      </c>
      <c r="G1342" s="12" t="s">
        <v>229</v>
      </c>
      <c r="I1342" s="15">
        <v>13660</v>
      </c>
    </row>
    <row r="1343" spans="1:9" x14ac:dyDescent="0.3">
      <c r="A1343" s="7">
        <v>1342</v>
      </c>
      <c r="B1343" s="7" t="s">
        <v>348</v>
      </c>
      <c r="C1343" s="1" t="s">
        <v>195</v>
      </c>
      <c r="D1343" s="1" t="s">
        <v>8</v>
      </c>
      <c r="E1343" s="1" t="s">
        <v>367</v>
      </c>
      <c r="F1343" s="1" t="s">
        <v>230</v>
      </c>
      <c r="G1343" s="12" t="s">
        <v>231</v>
      </c>
      <c r="I1343" s="15">
        <v>5445</v>
      </c>
    </row>
    <row r="1344" spans="1:9" x14ac:dyDescent="0.3">
      <c r="A1344" s="7">
        <v>1343</v>
      </c>
      <c r="B1344" s="7" t="s">
        <v>348</v>
      </c>
      <c r="C1344" s="1" t="s">
        <v>195</v>
      </c>
      <c r="D1344" s="1" t="s">
        <v>8</v>
      </c>
      <c r="E1344" s="1" t="s">
        <v>367</v>
      </c>
      <c r="F1344" s="1" t="s">
        <v>232</v>
      </c>
      <c r="G1344" s="12" t="s">
        <v>233</v>
      </c>
    </row>
    <row r="1345" spans="1:9" x14ac:dyDescent="0.3">
      <c r="A1345" s="7">
        <v>1344</v>
      </c>
      <c r="B1345" s="7" t="s">
        <v>348</v>
      </c>
      <c r="C1345" s="1" t="s">
        <v>195</v>
      </c>
      <c r="D1345" s="1" t="s">
        <v>8</v>
      </c>
      <c r="E1345" s="1" t="s">
        <v>367</v>
      </c>
      <c r="F1345" s="1" t="s">
        <v>234</v>
      </c>
      <c r="G1345" s="12" t="s">
        <v>235</v>
      </c>
      <c r="I1345" s="15">
        <v>1150</v>
      </c>
    </row>
    <row r="1346" spans="1:9" x14ac:dyDescent="0.3">
      <c r="A1346" s="7">
        <v>1345</v>
      </c>
      <c r="B1346" s="7" t="s">
        <v>348</v>
      </c>
      <c r="C1346" s="1" t="s">
        <v>195</v>
      </c>
      <c r="D1346" s="1" t="s">
        <v>8</v>
      </c>
      <c r="E1346" s="1" t="s">
        <v>367</v>
      </c>
      <c r="F1346" s="1" t="s">
        <v>236</v>
      </c>
      <c r="G1346" s="12" t="s">
        <v>237</v>
      </c>
    </row>
    <row r="1347" spans="1:9" x14ac:dyDescent="0.3">
      <c r="A1347" s="7">
        <v>1346</v>
      </c>
      <c r="B1347" s="7" t="s">
        <v>348</v>
      </c>
      <c r="C1347" s="1" t="s">
        <v>195</v>
      </c>
      <c r="D1347" s="1" t="s">
        <v>8</v>
      </c>
      <c r="E1347" s="1" t="s">
        <v>367</v>
      </c>
      <c r="F1347" s="1" t="s">
        <v>238</v>
      </c>
      <c r="G1347" s="12" t="s">
        <v>239</v>
      </c>
    </row>
    <row r="1348" spans="1:9" x14ac:dyDescent="0.3">
      <c r="A1348" s="7">
        <v>1347</v>
      </c>
      <c r="B1348" s="7" t="s">
        <v>348</v>
      </c>
      <c r="C1348" s="1" t="s">
        <v>195</v>
      </c>
      <c r="D1348" s="1" t="s">
        <v>8</v>
      </c>
      <c r="E1348" s="1" t="s">
        <v>367</v>
      </c>
      <c r="F1348" s="1" t="s">
        <v>240</v>
      </c>
      <c r="G1348" s="12" t="s">
        <v>241</v>
      </c>
      <c r="I1348" s="15">
        <v>6027</v>
      </c>
    </row>
    <row r="1349" spans="1:9" x14ac:dyDescent="0.3">
      <c r="A1349" s="7">
        <v>1348</v>
      </c>
      <c r="B1349" s="7" t="s">
        <v>348</v>
      </c>
      <c r="C1349" s="1" t="s">
        <v>195</v>
      </c>
      <c r="D1349" s="1" t="s">
        <v>8</v>
      </c>
      <c r="E1349" s="1" t="s">
        <v>367</v>
      </c>
      <c r="F1349" s="1" t="s">
        <v>242</v>
      </c>
      <c r="G1349" s="12" t="s">
        <v>243</v>
      </c>
      <c r="I1349" s="15">
        <v>1868</v>
      </c>
    </row>
    <row r="1350" spans="1:9" x14ac:dyDescent="0.3">
      <c r="A1350" s="7">
        <v>1349</v>
      </c>
      <c r="B1350" s="7" t="s">
        <v>348</v>
      </c>
      <c r="C1350" s="1" t="s">
        <v>195</v>
      </c>
      <c r="D1350" s="1" t="s">
        <v>8</v>
      </c>
      <c r="E1350" s="1" t="s">
        <v>367</v>
      </c>
      <c r="F1350" s="1" t="s">
        <v>244</v>
      </c>
      <c r="G1350" s="12" t="s">
        <v>245</v>
      </c>
      <c r="I1350" s="15">
        <v>746</v>
      </c>
    </row>
    <row r="1351" spans="1:9" x14ac:dyDescent="0.3">
      <c r="A1351" s="7">
        <v>1350</v>
      </c>
      <c r="B1351" s="7" t="s">
        <v>348</v>
      </c>
      <c r="C1351" s="1" t="s">
        <v>195</v>
      </c>
      <c r="D1351" s="1" t="s">
        <v>8</v>
      </c>
      <c r="E1351" s="1" t="s">
        <v>367</v>
      </c>
      <c r="F1351" s="1" t="s">
        <v>246</v>
      </c>
      <c r="G1351" s="12" t="s">
        <v>247</v>
      </c>
      <c r="I1351" s="15">
        <v>234</v>
      </c>
    </row>
    <row r="1352" spans="1:9" x14ac:dyDescent="0.3">
      <c r="A1352" s="7">
        <v>1351</v>
      </c>
      <c r="B1352" s="7" t="s">
        <v>348</v>
      </c>
      <c r="C1352" s="1" t="s">
        <v>195</v>
      </c>
      <c r="D1352" s="1" t="s">
        <v>8</v>
      </c>
      <c r="E1352" s="1" t="s">
        <v>367</v>
      </c>
      <c r="F1352" s="1" t="s">
        <v>248</v>
      </c>
      <c r="G1352" s="12" t="s">
        <v>249</v>
      </c>
    </row>
    <row r="1353" spans="1:9" x14ac:dyDescent="0.3">
      <c r="A1353" s="7">
        <v>1352</v>
      </c>
      <c r="B1353" s="7" t="s">
        <v>348</v>
      </c>
      <c r="C1353" s="1" t="s">
        <v>195</v>
      </c>
      <c r="D1353" s="1" t="s">
        <v>8</v>
      </c>
      <c r="E1353" s="1" t="s">
        <v>367</v>
      </c>
      <c r="F1353" s="1" t="s">
        <v>250</v>
      </c>
      <c r="G1353" s="12" t="s">
        <v>251</v>
      </c>
    </row>
    <row r="1354" spans="1:9" x14ac:dyDescent="0.3">
      <c r="A1354" s="7">
        <v>1353</v>
      </c>
      <c r="B1354" s="7" t="s">
        <v>348</v>
      </c>
      <c r="C1354" s="1" t="s">
        <v>195</v>
      </c>
      <c r="D1354" s="1" t="s">
        <v>8</v>
      </c>
      <c r="E1354" s="1" t="s">
        <v>367</v>
      </c>
      <c r="F1354" s="1" t="s">
        <v>252</v>
      </c>
      <c r="G1354" s="12" t="s">
        <v>253</v>
      </c>
    </row>
    <row r="1355" spans="1:9" x14ac:dyDescent="0.3">
      <c r="A1355" s="7">
        <v>1354</v>
      </c>
      <c r="B1355" s="7" t="s">
        <v>348</v>
      </c>
      <c r="C1355" s="1" t="s">
        <v>195</v>
      </c>
      <c r="D1355" s="1" t="s">
        <v>8</v>
      </c>
      <c r="E1355" s="1" t="s">
        <v>367</v>
      </c>
      <c r="F1355" s="1" t="s">
        <v>254</v>
      </c>
      <c r="G1355" s="12" t="s">
        <v>255</v>
      </c>
      <c r="I1355" s="15">
        <v>2587</v>
      </c>
    </row>
    <row r="1356" spans="1:9" x14ac:dyDescent="0.3">
      <c r="A1356" s="7">
        <v>1355</v>
      </c>
      <c r="B1356" s="7" t="s">
        <v>348</v>
      </c>
      <c r="C1356" s="1" t="s">
        <v>195</v>
      </c>
      <c r="D1356" s="1" t="s">
        <v>8</v>
      </c>
      <c r="E1356" s="1" t="s">
        <v>367</v>
      </c>
      <c r="F1356" s="1" t="s">
        <v>256</v>
      </c>
      <c r="G1356" s="12" t="s">
        <v>257</v>
      </c>
    </row>
    <row r="1357" spans="1:9" x14ac:dyDescent="0.3">
      <c r="A1357" s="7">
        <v>1356</v>
      </c>
      <c r="B1357" s="7" t="s">
        <v>348</v>
      </c>
      <c r="C1357" s="1" t="s">
        <v>195</v>
      </c>
      <c r="D1357" s="1" t="s">
        <v>8</v>
      </c>
      <c r="E1357" s="1" t="s">
        <v>367</v>
      </c>
      <c r="F1357" s="1" t="s">
        <v>258</v>
      </c>
      <c r="G1357" s="12" t="s">
        <v>259</v>
      </c>
    </row>
    <row r="1358" spans="1:9" x14ac:dyDescent="0.3">
      <c r="A1358" s="7">
        <v>1357</v>
      </c>
      <c r="B1358" s="7" t="s">
        <v>348</v>
      </c>
      <c r="C1358" s="1" t="s">
        <v>195</v>
      </c>
      <c r="D1358" s="1" t="s">
        <v>8</v>
      </c>
      <c r="E1358" s="1" t="s">
        <v>367</v>
      </c>
      <c r="F1358" s="1" t="s">
        <v>260</v>
      </c>
      <c r="G1358" s="12" t="s">
        <v>261</v>
      </c>
      <c r="I1358" s="15">
        <v>2736</v>
      </c>
    </row>
    <row r="1359" spans="1:9" x14ac:dyDescent="0.3">
      <c r="A1359" s="7">
        <v>1358</v>
      </c>
      <c r="B1359" s="7" t="s">
        <v>348</v>
      </c>
      <c r="C1359" s="1" t="s">
        <v>195</v>
      </c>
      <c r="D1359" s="1" t="s">
        <v>8</v>
      </c>
      <c r="E1359" s="1" t="s">
        <v>367</v>
      </c>
      <c r="F1359" s="1" t="s">
        <v>262</v>
      </c>
      <c r="G1359" s="12" t="s">
        <v>263</v>
      </c>
    </row>
    <row r="1360" spans="1:9" x14ac:dyDescent="0.3">
      <c r="A1360" s="7">
        <v>1359</v>
      </c>
      <c r="B1360" s="7" t="s">
        <v>348</v>
      </c>
      <c r="C1360" s="1" t="s">
        <v>195</v>
      </c>
      <c r="D1360" s="1" t="s">
        <v>8</v>
      </c>
      <c r="E1360" s="1" t="s">
        <v>367</v>
      </c>
      <c r="F1360" s="1" t="s">
        <v>264</v>
      </c>
      <c r="G1360" s="12" t="s">
        <v>265</v>
      </c>
    </row>
    <row r="1361" spans="1:9" x14ac:dyDescent="0.3">
      <c r="A1361" s="7">
        <v>1360</v>
      </c>
      <c r="B1361" s="7" t="s">
        <v>348</v>
      </c>
      <c r="C1361" s="1" t="s">
        <v>195</v>
      </c>
      <c r="D1361" s="1" t="s">
        <v>15</v>
      </c>
      <c r="E1361" s="1" t="s">
        <v>367</v>
      </c>
      <c r="F1361" s="1" t="s">
        <v>266</v>
      </c>
      <c r="G1361" s="12" t="s">
        <v>267</v>
      </c>
      <c r="I1361" s="15">
        <v>20793</v>
      </c>
    </row>
    <row r="1362" spans="1:9" x14ac:dyDescent="0.3">
      <c r="A1362" s="7">
        <v>1361</v>
      </c>
      <c r="B1362" s="7" t="s">
        <v>348</v>
      </c>
      <c r="C1362" s="1" t="s">
        <v>195</v>
      </c>
      <c r="D1362" s="1" t="s">
        <v>8</v>
      </c>
      <c r="E1362" s="1" t="s">
        <v>367</v>
      </c>
      <c r="F1362" s="1" t="s">
        <v>268</v>
      </c>
      <c r="G1362" s="12" t="s">
        <v>269</v>
      </c>
    </row>
    <row r="1363" spans="1:9" x14ac:dyDescent="0.3">
      <c r="A1363" s="7">
        <v>1362</v>
      </c>
      <c r="B1363" s="7" t="s">
        <v>348</v>
      </c>
      <c r="C1363" s="1" t="s">
        <v>195</v>
      </c>
      <c r="D1363" s="1" t="s">
        <v>8</v>
      </c>
      <c r="E1363" s="1" t="s">
        <v>367</v>
      </c>
      <c r="F1363" s="1" t="s">
        <v>270</v>
      </c>
      <c r="G1363" s="12" t="s">
        <v>271</v>
      </c>
    </row>
    <row r="1364" spans="1:9" x14ac:dyDescent="0.3">
      <c r="A1364" s="7">
        <v>1363</v>
      </c>
      <c r="B1364" s="7" t="s">
        <v>348</v>
      </c>
      <c r="C1364" s="1" t="s">
        <v>195</v>
      </c>
      <c r="D1364" s="1" t="s">
        <v>8</v>
      </c>
      <c r="E1364" s="1" t="s">
        <v>367</v>
      </c>
      <c r="F1364" s="1" t="s">
        <v>272</v>
      </c>
      <c r="G1364" s="12" t="s">
        <v>273</v>
      </c>
    </row>
    <row r="1365" spans="1:9" x14ac:dyDescent="0.3">
      <c r="A1365" s="7">
        <v>1364</v>
      </c>
      <c r="B1365" s="7" t="s">
        <v>348</v>
      </c>
      <c r="C1365" s="1" t="s">
        <v>195</v>
      </c>
      <c r="D1365" s="1" t="s">
        <v>8</v>
      </c>
      <c r="E1365" s="1" t="s">
        <v>367</v>
      </c>
      <c r="F1365" s="1" t="s">
        <v>274</v>
      </c>
      <c r="G1365" s="12" t="s">
        <v>275</v>
      </c>
      <c r="I1365" s="15">
        <v>4026</v>
      </c>
    </row>
    <row r="1366" spans="1:9" x14ac:dyDescent="0.3">
      <c r="A1366" s="7">
        <v>1365</v>
      </c>
      <c r="B1366" s="7" t="s">
        <v>348</v>
      </c>
      <c r="C1366" s="1" t="s">
        <v>195</v>
      </c>
      <c r="D1366" s="1" t="s">
        <v>8</v>
      </c>
      <c r="E1366" s="1" t="s">
        <v>367</v>
      </c>
      <c r="F1366" s="1" t="s">
        <v>276</v>
      </c>
      <c r="G1366" s="12" t="s">
        <v>277</v>
      </c>
    </row>
    <row r="1367" spans="1:9" x14ac:dyDescent="0.3">
      <c r="A1367" s="7">
        <v>1366</v>
      </c>
      <c r="B1367" s="7" t="s">
        <v>348</v>
      </c>
      <c r="C1367" s="1" t="s">
        <v>195</v>
      </c>
      <c r="D1367" s="1" t="s">
        <v>8</v>
      </c>
      <c r="E1367" s="1" t="s">
        <v>367</v>
      </c>
      <c r="F1367" s="1" t="s">
        <v>278</v>
      </c>
      <c r="G1367" s="12" t="s">
        <v>279</v>
      </c>
    </row>
    <row r="1368" spans="1:9" x14ac:dyDescent="0.3">
      <c r="A1368" s="7">
        <v>1367</v>
      </c>
      <c r="B1368" s="7" t="s">
        <v>348</v>
      </c>
      <c r="C1368" s="1" t="s">
        <v>195</v>
      </c>
      <c r="D1368" s="1" t="s">
        <v>15</v>
      </c>
      <c r="E1368" s="1" t="s">
        <v>367</v>
      </c>
      <c r="F1368" s="1" t="s">
        <v>280</v>
      </c>
      <c r="G1368" s="12" t="s">
        <v>281</v>
      </c>
      <c r="I1368" s="15">
        <v>4026</v>
      </c>
    </row>
    <row r="1369" spans="1:9" x14ac:dyDescent="0.3">
      <c r="A1369" s="7">
        <v>1368</v>
      </c>
      <c r="B1369" s="7" t="s">
        <v>348</v>
      </c>
      <c r="C1369" s="1" t="s">
        <v>195</v>
      </c>
      <c r="D1369" s="1" t="s">
        <v>8</v>
      </c>
      <c r="E1369" s="1" t="s">
        <v>367</v>
      </c>
      <c r="F1369" s="1" t="s">
        <v>282</v>
      </c>
      <c r="G1369" s="12" t="s">
        <v>283</v>
      </c>
      <c r="I1369" s="15">
        <v>14820.956142914803</v>
      </c>
    </row>
    <row r="1370" spans="1:9" x14ac:dyDescent="0.3">
      <c r="A1370" s="7">
        <v>1369</v>
      </c>
      <c r="B1370" s="7" t="s">
        <v>348</v>
      </c>
      <c r="C1370" s="1" t="s">
        <v>195</v>
      </c>
      <c r="D1370" s="1" t="s">
        <v>15</v>
      </c>
      <c r="E1370" s="1" t="s">
        <v>367</v>
      </c>
      <c r="F1370" s="1" t="s">
        <v>284</v>
      </c>
      <c r="G1370" s="12" t="s">
        <v>285</v>
      </c>
      <c r="I1370" s="15">
        <v>161768.9561429148</v>
      </c>
    </row>
    <row r="1371" spans="1:9" x14ac:dyDescent="0.3">
      <c r="A1371" s="7">
        <v>1370</v>
      </c>
      <c r="B1371" s="7" t="s">
        <v>348</v>
      </c>
      <c r="C1371" s="1" t="s">
        <v>195</v>
      </c>
      <c r="D1371" s="1" t="s">
        <v>8</v>
      </c>
      <c r="E1371" s="1" t="s">
        <v>367</v>
      </c>
      <c r="F1371" s="1" t="s">
        <v>286</v>
      </c>
      <c r="G1371" s="12" t="s">
        <v>287</v>
      </c>
    </row>
    <row r="1372" spans="1:9" x14ac:dyDescent="0.3">
      <c r="A1372" s="7">
        <v>1371</v>
      </c>
      <c r="B1372" s="7" t="s">
        <v>348</v>
      </c>
      <c r="C1372" s="1" t="s">
        <v>195</v>
      </c>
      <c r="D1372" s="1" t="s">
        <v>8</v>
      </c>
      <c r="E1372" s="1" t="s">
        <v>367</v>
      </c>
      <c r="F1372" s="1" t="s">
        <v>288</v>
      </c>
      <c r="G1372" s="12" t="s">
        <v>289</v>
      </c>
    </row>
    <row r="1373" spans="1:9" x14ac:dyDescent="0.3">
      <c r="A1373" s="7">
        <v>1372</v>
      </c>
      <c r="B1373" s="7" t="s">
        <v>348</v>
      </c>
      <c r="C1373" s="1" t="s">
        <v>195</v>
      </c>
      <c r="D1373" s="1" t="s">
        <v>15</v>
      </c>
      <c r="E1373" s="1" t="s">
        <v>367</v>
      </c>
      <c r="F1373" s="1" t="s">
        <v>290</v>
      </c>
      <c r="G1373" s="12" t="s">
        <v>291</v>
      </c>
      <c r="I1373" s="15">
        <v>161768.9561429148</v>
      </c>
    </row>
    <row r="1374" spans="1:9" x14ac:dyDescent="0.3">
      <c r="A1374" s="7">
        <v>1373</v>
      </c>
      <c r="B1374" s="7" t="s">
        <v>348</v>
      </c>
      <c r="C1374" s="1" t="s">
        <v>195</v>
      </c>
      <c r="D1374" s="1" t="s">
        <v>15</v>
      </c>
      <c r="E1374" s="1" t="s">
        <v>367</v>
      </c>
      <c r="F1374" s="1" t="s">
        <v>292</v>
      </c>
      <c r="G1374" s="12" t="s">
        <v>293</v>
      </c>
      <c r="I1374" s="15">
        <v>160875</v>
      </c>
    </row>
    <row r="1375" spans="1:9" x14ac:dyDescent="0.3">
      <c r="A1375" s="7">
        <v>1374</v>
      </c>
      <c r="B1375" s="7" t="s">
        <v>348</v>
      </c>
      <c r="C1375" s="1" t="s">
        <v>195</v>
      </c>
      <c r="D1375" s="1" t="s">
        <v>8</v>
      </c>
      <c r="E1375" s="1" t="s">
        <v>367</v>
      </c>
      <c r="F1375" s="1" t="s">
        <v>294</v>
      </c>
      <c r="G1375" s="12" t="s">
        <v>295</v>
      </c>
      <c r="I1375" s="15">
        <v>-893.9561429148016</v>
      </c>
    </row>
    <row r="1376" spans="1:9" x14ac:dyDescent="0.3">
      <c r="A1376" s="7">
        <v>1375</v>
      </c>
      <c r="B1376" s="7" t="s">
        <v>348</v>
      </c>
      <c r="C1376" s="1" t="s">
        <v>296</v>
      </c>
      <c r="D1376" s="1" t="s">
        <v>8</v>
      </c>
      <c r="E1376" s="1" t="s">
        <v>367</v>
      </c>
      <c r="F1376" s="1" t="s">
        <v>297</v>
      </c>
      <c r="G1376" s="12" t="s">
        <v>298</v>
      </c>
    </row>
    <row r="1377" spans="1:9" x14ac:dyDescent="0.3">
      <c r="A1377" s="7">
        <v>1376</v>
      </c>
      <c r="B1377" s="7" t="s">
        <v>348</v>
      </c>
      <c r="C1377" s="1" t="s">
        <v>296</v>
      </c>
      <c r="D1377" s="1" t="s">
        <v>8</v>
      </c>
      <c r="E1377" s="1" t="s">
        <v>367</v>
      </c>
      <c r="F1377" s="1" t="s">
        <v>299</v>
      </c>
      <c r="G1377" s="12" t="s">
        <v>300</v>
      </c>
    </row>
    <row r="1378" spans="1:9" x14ac:dyDescent="0.3">
      <c r="A1378" s="7">
        <v>1377</v>
      </c>
      <c r="B1378" s="7" t="s">
        <v>348</v>
      </c>
      <c r="C1378" s="1" t="s">
        <v>296</v>
      </c>
      <c r="D1378" s="1" t="s">
        <v>8</v>
      </c>
      <c r="E1378" s="1" t="s">
        <v>367</v>
      </c>
      <c r="F1378" s="1" t="s">
        <v>301</v>
      </c>
      <c r="G1378" s="12" t="s">
        <v>302</v>
      </c>
    </row>
    <row r="1379" spans="1:9" x14ac:dyDescent="0.3">
      <c r="A1379" s="7">
        <v>1378</v>
      </c>
      <c r="B1379" s="7" t="s">
        <v>348</v>
      </c>
      <c r="C1379" s="1" t="s">
        <v>296</v>
      </c>
      <c r="D1379" s="1" t="s">
        <v>8</v>
      </c>
      <c r="E1379" s="1" t="s">
        <v>367</v>
      </c>
      <c r="F1379" s="1" t="s">
        <v>303</v>
      </c>
      <c r="G1379" s="12" t="s">
        <v>304</v>
      </c>
    </row>
    <row r="1380" spans="1:9" x14ac:dyDescent="0.3">
      <c r="A1380" s="7">
        <v>1379</v>
      </c>
      <c r="B1380" s="7" t="s">
        <v>348</v>
      </c>
      <c r="C1380" s="1" t="s">
        <v>296</v>
      </c>
      <c r="D1380" s="1" t="s">
        <v>8</v>
      </c>
      <c r="E1380" s="1" t="s">
        <v>367</v>
      </c>
      <c r="F1380" s="1" t="s">
        <v>305</v>
      </c>
      <c r="G1380" s="12" t="s">
        <v>306</v>
      </c>
    </row>
    <row r="1381" spans="1:9" x14ac:dyDescent="0.3">
      <c r="A1381" s="7">
        <v>1380</v>
      </c>
      <c r="B1381" s="7" t="s">
        <v>348</v>
      </c>
      <c r="C1381" s="1" t="s">
        <v>296</v>
      </c>
      <c r="D1381" s="1" t="s">
        <v>8</v>
      </c>
      <c r="E1381" s="1" t="s">
        <v>367</v>
      </c>
      <c r="F1381" s="1" t="s">
        <v>307</v>
      </c>
      <c r="G1381" s="12" t="s">
        <v>308</v>
      </c>
    </row>
    <row r="1382" spans="1:9" x14ac:dyDescent="0.3">
      <c r="A1382" s="7">
        <v>1381</v>
      </c>
      <c r="B1382" s="7" t="s">
        <v>348</v>
      </c>
      <c r="C1382" s="1" t="s">
        <v>296</v>
      </c>
      <c r="D1382" s="1" t="s">
        <v>8</v>
      </c>
      <c r="E1382" s="1" t="s">
        <v>367</v>
      </c>
      <c r="F1382" s="1" t="s">
        <v>309</v>
      </c>
      <c r="G1382" s="12" t="s">
        <v>310</v>
      </c>
    </row>
    <row r="1383" spans="1:9" x14ac:dyDescent="0.3">
      <c r="A1383" s="7">
        <v>1382</v>
      </c>
      <c r="B1383" s="7" t="s">
        <v>348</v>
      </c>
      <c r="C1383" s="1" t="s">
        <v>296</v>
      </c>
      <c r="D1383" s="1" t="s">
        <v>15</v>
      </c>
      <c r="E1383" s="1" t="s">
        <v>367</v>
      </c>
      <c r="F1383" s="1" t="s">
        <v>311</v>
      </c>
      <c r="G1383" s="12" t="s">
        <v>312</v>
      </c>
      <c r="I1383" s="15">
        <v>0</v>
      </c>
    </row>
    <row r="1384" spans="1:9" x14ac:dyDescent="0.3">
      <c r="A1384" s="7">
        <v>1383</v>
      </c>
      <c r="B1384" s="7" t="s">
        <v>348</v>
      </c>
      <c r="C1384" s="1" t="s">
        <v>296</v>
      </c>
      <c r="D1384" s="1" t="s">
        <v>15</v>
      </c>
      <c r="E1384" s="1" t="s">
        <v>367</v>
      </c>
      <c r="F1384" s="1" t="s">
        <v>313</v>
      </c>
      <c r="G1384" s="12" t="s">
        <v>314</v>
      </c>
      <c r="I1384" s="15">
        <v>0</v>
      </c>
    </row>
    <row r="1385" spans="1:9" x14ac:dyDescent="0.3">
      <c r="A1385" s="7">
        <v>1384</v>
      </c>
      <c r="B1385" s="7" t="s">
        <v>348</v>
      </c>
      <c r="C1385" s="1" t="s">
        <v>296</v>
      </c>
      <c r="D1385" s="1" t="s">
        <v>8</v>
      </c>
      <c r="E1385" s="1" t="s">
        <v>367</v>
      </c>
      <c r="F1385" s="1" t="s">
        <v>315</v>
      </c>
      <c r="G1385" s="12" t="s">
        <v>316</v>
      </c>
      <c r="I1385" s="15">
        <v>0</v>
      </c>
    </row>
    <row r="1386" spans="1:9" x14ac:dyDescent="0.3">
      <c r="A1386" s="7">
        <v>1385</v>
      </c>
      <c r="B1386" s="7" t="s">
        <v>348</v>
      </c>
      <c r="C1386" s="1" t="s">
        <v>296</v>
      </c>
      <c r="D1386" s="1" t="s">
        <v>8</v>
      </c>
      <c r="E1386" s="1" t="s">
        <v>367</v>
      </c>
      <c r="F1386" s="1" t="s">
        <v>317</v>
      </c>
      <c r="G1386" s="12" t="s">
        <v>318</v>
      </c>
    </row>
    <row r="1387" spans="1:9" x14ac:dyDescent="0.3">
      <c r="A1387" s="7">
        <v>1386</v>
      </c>
      <c r="B1387" s="7" t="s">
        <v>348</v>
      </c>
      <c r="C1387" s="1" t="s">
        <v>296</v>
      </c>
      <c r="D1387" s="1" t="s">
        <v>8</v>
      </c>
      <c r="E1387" s="1" t="s">
        <v>367</v>
      </c>
      <c r="F1387" s="1" t="s">
        <v>319</v>
      </c>
      <c r="G1387" s="12" t="s">
        <v>320</v>
      </c>
      <c r="I1387" s="15">
        <v>0</v>
      </c>
    </row>
    <row r="1388" spans="1:9" x14ac:dyDescent="0.3">
      <c r="A1388" s="7">
        <v>1387</v>
      </c>
      <c r="B1388" s="7" t="s">
        <v>348</v>
      </c>
      <c r="C1388" s="1" t="s">
        <v>7</v>
      </c>
      <c r="D1388" s="1" t="s">
        <v>8</v>
      </c>
      <c r="E1388" s="1" t="s">
        <v>367</v>
      </c>
      <c r="F1388" s="1" t="s">
        <v>9</v>
      </c>
      <c r="G1388" s="12" t="s">
        <v>10</v>
      </c>
    </row>
    <row r="1389" spans="1:9" x14ac:dyDescent="0.3">
      <c r="A1389" s="7">
        <v>1388</v>
      </c>
      <c r="B1389" s="7" t="s">
        <v>348</v>
      </c>
      <c r="C1389" s="1" t="s">
        <v>7</v>
      </c>
      <c r="D1389" s="1" t="s">
        <v>8</v>
      </c>
      <c r="E1389" s="1" t="s">
        <v>367</v>
      </c>
      <c r="F1389" s="1" t="s">
        <v>11</v>
      </c>
      <c r="G1389" s="12" t="s">
        <v>12</v>
      </c>
    </row>
    <row r="1390" spans="1:9" x14ac:dyDescent="0.3">
      <c r="A1390" s="7">
        <v>1389</v>
      </c>
      <c r="B1390" s="7" t="s">
        <v>348</v>
      </c>
      <c r="C1390" s="1" t="s">
        <v>7</v>
      </c>
      <c r="D1390" s="1" t="s">
        <v>8</v>
      </c>
      <c r="E1390" s="1" t="s">
        <v>367</v>
      </c>
      <c r="F1390" s="1" t="s">
        <v>13</v>
      </c>
      <c r="G1390" s="12" t="s">
        <v>14</v>
      </c>
    </row>
    <row r="1391" spans="1:9" x14ac:dyDescent="0.3">
      <c r="A1391" s="7">
        <v>1390</v>
      </c>
      <c r="B1391" s="7" t="s">
        <v>348</v>
      </c>
      <c r="C1391" s="1" t="s">
        <v>7</v>
      </c>
      <c r="D1391" s="1" t="s">
        <v>15</v>
      </c>
      <c r="E1391" s="1" t="s">
        <v>367</v>
      </c>
      <c r="F1391" s="1" t="s">
        <v>16</v>
      </c>
      <c r="G1391" s="12" t="s">
        <v>17</v>
      </c>
      <c r="I1391" s="15">
        <v>0</v>
      </c>
    </row>
    <row r="1392" spans="1:9" x14ac:dyDescent="0.3">
      <c r="A1392" s="7">
        <v>1391</v>
      </c>
      <c r="B1392" s="7" t="s">
        <v>348</v>
      </c>
      <c r="C1392" s="1" t="s">
        <v>7</v>
      </c>
      <c r="D1392" s="1" t="s">
        <v>8</v>
      </c>
      <c r="E1392" s="1" t="s">
        <v>367</v>
      </c>
      <c r="F1392" s="1" t="s">
        <v>18</v>
      </c>
      <c r="G1392" s="12" t="s">
        <v>19</v>
      </c>
    </row>
    <row r="1393" spans="1:9" x14ac:dyDescent="0.3">
      <c r="A1393" s="7">
        <v>1392</v>
      </c>
      <c r="B1393" s="7" t="s">
        <v>348</v>
      </c>
      <c r="C1393" s="1" t="s">
        <v>7</v>
      </c>
      <c r="D1393" s="1" t="s">
        <v>8</v>
      </c>
      <c r="E1393" s="1" t="s">
        <v>367</v>
      </c>
      <c r="F1393" s="1" t="s">
        <v>20</v>
      </c>
      <c r="G1393" s="12" t="s">
        <v>21</v>
      </c>
    </row>
    <row r="1394" spans="1:9" x14ac:dyDescent="0.3">
      <c r="A1394" s="7">
        <v>1393</v>
      </c>
      <c r="B1394" s="7" t="s">
        <v>348</v>
      </c>
      <c r="C1394" s="1" t="s">
        <v>7</v>
      </c>
      <c r="D1394" s="1" t="s">
        <v>15</v>
      </c>
      <c r="E1394" s="1" t="s">
        <v>367</v>
      </c>
      <c r="F1394" s="1" t="s">
        <v>22</v>
      </c>
      <c r="G1394" s="12" t="s">
        <v>23</v>
      </c>
      <c r="I1394" s="15">
        <v>0</v>
      </c>
    </row>
    <row r="1395" spans="1:9" x14ac:dyDescent="0.3">
      <c r="A1395" s="7">
        <v>1394</v>
      </c>
      <c r="B1395" s="7" t="s">
        <v>348</v>
      </c>
      <c r="C1395" s="1" t="s">
        <v>7</v>
      </c>
      <c r="D1395" s="1" t="s">
        <v>8</v>
      </c>
      <c r="E1395" s="1" t="s">
        <v>367</v>
      </c>
      <c r="F1395" s="1" t="s">
        <v>24</v>
      </c>
      <c r="G1395" s="12" t="s">
        <v>25</v>
      </c>
    </row>
    <row r="1396" spans="1:9" x14ac:dyDescent="0.3">
      <c r="A1396" s="7">
        <v>1395</v>
      </c>
      <c r="B1396" s="7" t="s">
        <v>348</v>
      </c>
      <c r="C1396" s="1" t="s">
        <v>7</v>
      </c>
      <c r="D1396" s="1" t="s">
        <v>8</v>
      </c>
      <c r="E1396" s="1" t="s">
        <v>367</v>
      </c>
      <c r="F1396" s="1" t="s">
        <v>26</v>
      </c>
      <c r="G1396" s="12" t="s">
        <v>27</v>
      </c>
    </row>
    <row r="1397" spans="1:9" x14ac:dyDescent="0.3">
      <c r="A1397" s="7">
        <v>1396</v>
      </c>
      <c r="B1397" s="7" t="s">
        <v>348</v>
      </c>
      <c r="C1397" s="1" t="s">
        <v>7</v>
      </c>
      <c r="D1397" s="1" t="s">
        <v>8</v>
      </c>
      <c r="E1397" s="1" t="s">
        <v>367</v>
      </c>
      <c r="F1397" s="1" t="s">
        <v>28</v>
      </c>
      <c r="G1397" s="12" t="s">
        <v>29</v>
      </c>
    </row>
    <row r="1398" spans="1:9" x14ac:dyDescent="0.3">
      <c r="A1398" s="7">
        <v>1397</v>
      </c>
      <c r="B1398" s="7" t="s">
        <v>348</v>
      </c>
      <c r="C1398" s="1" t="s">
        <v>7</v>
      </c>
      <c r="D1398" s="1" t="s">
        <v>8</v>
      </c>
      <c r="E1398" s="1" t="s">
        <v>367</v>
      </c>
      <c r="F1398" s="1" t="s">
        <v>30</v>
      </c>
      <c r="G1398" s="12" t="s">
        <v>31</v>
      </c>
      <c r="I1398" s="15">
        <v>257932</v>
      </c>
    </row>
    <row r="1399" spans="1:9" x14ac:dyDescent="0.3">
      <c r="A1399" s="7">
        <v>1398</v>
      </c>
      <c r="B1399" s="7" t="s">
        <v>348</v>
      </c>
      <c r="C1399" s="1" t="s">
        <v>7</v>
      </c>
      <c r="D1399" s="1" t="s">
        <v>8</v>
      </c>
      <c r="E1399" s="1" t="s">
        <v>367</v>
      </c>
      <c r="F1399" s="1" t="s">
        <v>32</v>
      </c>
      <c r="G1399" s="12" t="s">
        <v>33</v>
      </c>
    </row>
    <row r="1400" spans="1:9" x14ac:dyDescent="0.3">
      <c r="A1400" s="7">
        <v>1399</v>
      </c>
      <c r="B1400" s="7" t="s">
        <v>348</v>
      </c>
      <c r="C1400" s="1" t="s">
        <v>7</v>
      </c>
      <c r="D1400" s="1" t="s">
        <v>8</v>
      </c>
      <c r="E1400" s="1" t="s">
        <v>367</v>
      </c>
      <c r="F1400" s="1" t="s">
        <v>34</v>
      </c>
      <c r="G1400" s="12" t="s">
        <v>35</v>
      </c>
    </row>
    <row r="1401" spans="1:9" x14ac:dyDescent="0.3">
      <c r="A1401" s="7">
        <v>1400</v>
      </c>
      <c r="B1401" s="7" t="s">
        <v>348</v>
      </c>
      <c r="C1401" s="1" t="s">
        <v>7</v>
      </c>
      <c r="D1401" s="1" t="s">
        <v>8</v>
      </c>
      <c r="E1401" s="1" t="s">
        <v>367</v>
      </c>
      <c r="F1401" s="1" t="s">
        <v>36</v>
      </c>
      <c r="G1401" s="12" t="s">
        <v>37</v>
      </c>
    </row>
    <row r="1402" spans="1:9" x14ac:dyDescent="0.3">
      <c r="A1402" s="7">
        <v>1401</v>
      </c>
      <c r="B1402" s="7" t="s">
        <v>348</v>
      </c>
      <c r="C1402" s="1" t="s">
        <v>7</v>
      </c>
      <c r="D1402" s="1" t="s">
        <v>8</v>
      </c>
      <c r="E1402" s="1" t="s">
        <v>367</v>
      </c>
      <c r="F1402" s="1" t="s">
        <v>38</v>
      </c>
      <c r="G1402" s="12" t="s">
        <v>39</v>
      </c>
    </row>
    <row r="1403" spans="1:9" x14ac:dyDescent="0.3">
      <c r="A1403" s="7">
        <v>1402</v>
      </c>
      <c r="B1403" s="7" t="s">
        <v>348</v>
      </c>
      <c r="C1403" s="1" t="s">
        <v>7</v>
      </c>
      <c r="D1403" s="1" t="s">
        <v>8</v>
      </c>
      <c r="E1403" s="1" t="s">
        <v>367</v>
      </c>
      <c r="F1403" s="1" t="s">
        <v>40</v>
      </c>
      <c r="G1403" s="12" t="s">
        <v>41</v>
      </c>
    </row>
    <row r="1404" spans="1:9" x14ac:dyDescent="0.3">
      <c r="A1404" s="7">
        <v>1403</v>
      </c>
      <c r="B1404" s="7" t="s">
        <v>348</v>
      </c>
      <c r="C1404" s="1" t="s">
        <v>7</v>
      </c>
      <c r="D1404" s="1" t="s">
        <v>8</v>
      </c>
      <c r="E1404" s="1" t="s">
        <v>367</v>
      </c>
      <c r="F1404" s="1" t="s">
        <v>42</v>
      </c>
      <c r="G1404" s="12" t="s">
        <v>43</v>
      </c>
    </row>
    <row r="1405" spans="1:9" x14ac:dyDescent="0.3">
      <c r="A1405" s="7">
        <v>1404</v>
      </c>
      <c r="B1405" s="7" t="s">
        <v>348</v>
      </c>
      <c r="C1405" s="1" t="s">
        <v>7</v>
      </c>
      <c r="D1405" s="1" t="s">
        <v>8</v>
      </c>
      <c r="E1405" s="1" t="s">
        <v>367</v>
      </c>
      <c r="F1405" s="1" t="s">
        <v>44</v>
      </c>
      <c r="G1405" s="12" t="s">
        <v>45</v>
      </c>
    </row>
    <row r="1406" spans="1:9" x14ac:dyDescent="0.3">
      <c r="A1406" s="7">
        <v>1405</v>
      </c>
      <c r="B1406" s="7" t="s">
        <v>348</v>
      </c>
      <c r="C1406" s="1" t="s">
        <v>7</v>
      </c>
      <c r="D1406" s="1" t="s">
        <v>8</v>
      </c>
      <c r="E1406" s="1" t="s">
        <v>367</v>
      </c>
      <c r="F1406" s="1" t="s">
        <v>46</v>
      </c>
      <c r="G1406" s="12" t="s">
        <v>47</v>
      </c>
    </row>
    <row r="1407" spans="1:9" x14ac:dyDescent="0.3">
      <c r="A1407" s="7">
        <v>1406</v>
      </c>
      <c r="B1407" s="7" t="s">
        <v>348</v>
      </c>
      <c r="C1407" s="1" t="s">
        <v>7</v>
      </c>
      <c r="D1407" s="1" t="s">
        <v>8</v>
      </c>
      <c r="E1407" s="1" t="s">
        <v>367</v>
      </c>
      <c r="F1407" s="1" t="s">
        <v>48</v>
      </c>
      <c r="G1407" s="12" t="s">
        <v>49</v>
      </c>
    </row>
    <row r="1408" spans="1:9" x14ac:dyDescent="0.3">
      <c r="A1408" s="7">
        <v>1407</v>
      </c>
      <c r="B1408" s="7" t="s">
        <v>348</v>
      </c>
      <c r="C1408" s="1" t="s">
        <v>7</v>
      </c>
      <c r="D1408" s="1" t="s">
        <v>8</v>
      </c>
      <c r="E1408" s="1" t="s">
        <v>367</v>
      </c>
      <c r="F1408" s="1" t="s">
        <v>50</v>
      </c>
      <c r="G1408" s="12" t="s">
        <v>51</v>
      </c>
    </row>
    <row r="1409" spans="1:7" x14ac:dyDescent="0.3">
      <c r="A1409" s="7">
        <v>1408</v>
      </c>
      <c r="B1409" s="7" t="s">
        <v>348</v>
      </c>
      <c r="C1409" s="1" t="s">
        <v>7</v>
      </c>
      <c r="D1409" s="1" t="s">
        <v>8</v>
      </c>
      <c r="E1409" s="1" t="s">
        <v>367</v>
      </c>
      <c r="F1409" s="1" t="s">
        <v>52</v>
      </c>
      <c r="G1409" s="12" t="s">
        <v>53</v>
      </c>
    </row>
    <row r="1410" spans="1:7" x14ac:dyDescent="0.3">
      <c r="A1410" s="7">
        <v>1409</v>
      </c>
      <c r="B1410" s="7" t="s">
        <v>348</v>
      </c>
      <c r="C1410" s="1" t="s">
        <v>7</v>
      </c>
      <c r="D1410" s="1" t="s">
        <v>8</v>
      </c>
      <c r="E1410" s="1" t="s">
        <v>367</v>
      </c>
      <c r="F1410" s="1" t="s">
        <v>54</v>
      </c>
      <c r="G1410" s="12" t="s">
        <v>55</v>
      </c>
    </row>
    <row r="1411" spans="1:7" x14ac:dyDescent="0.3">
      <c r="A1411" s="7">
        <v>1410</v>
      </c>
      <c r="B1411" s="7" t="s">
        <v>348</v>
      </c>
      <c r="C1411" s="1" t="s">
        <v>7</v>
      </c>
      <c r="D1411" s="1" t="s">
        <v>8</v>
      </c>
      <c r="E1411" s="1" t="s">
        <v>367</v>
      </c>
      <c r="F1411" s="1" t="s">
        <v>56</v>
      </c>
      <c r="G1411" s="12" t="s">
        <v>57</v>
      </c>
    </row>
    <row r="1412" spans="1:7" x14ac:dyDescent="0.3">
      <c r="A1412" s="7">
        <v>1411</v>
      </c>
      <c r="B1412" s="7" t="s">
        <v>348</v>
      </c>
      <c r="C1412" s="1" t="s">
        <v>7</v>
      </c>
      <c r="D1412" s="1" t="s">
        <v>8</v>
      </c>
      <c r="E1412" s="1" t="s">
        <v>367</v>
      </c>
      <c r="F1412" s="1" t="s">
        <v>58</v>
      </c>
      <c r="G1412" s="12" t="s">
        <v>59</v>
      </c>
    </row>
    <row r="1413" spans="1:7" x14ac:dyDescent="0.3">
      <c r="A1413" s="7">
        <v>1412</v>
      </c>
      <c r="B1413" s="7" t="s">
        <v>348</v>
      </c>
      <c r="C1413" s="1" t="s">
        <v>7</v>
      </c>
      <c r="D1413" s="1" t="s">
        <v>8</v>
      </c>
      <c r="E1413" s="1" t="s">
        <v>367</v>
      </c>
      <c r="F1413" s="1" t="s">
        <v>60</v>
      </c>
      <c r="G1413" s="12" t="s">
        <v>61</v>
      </c>
    </row>
    <row r="1414" spans="1:7" x14ac:dyDescent="0.3">
      <c r="A1414" s="7">
        <v>1413</v>
      </c>
      <c r="B1414" s="7" t="s">
        <v>348</v>
      </c>
      <c r="C1414" s="1" t="s">
        <v>7</v>
      </c>
      <c r="D1414" s="1" t="s">
        <v>8</v>
      </c>
      <c r="E1414" s="1" t="s">
        <v>367</v>
      </c>
      <c r="F1414" s="1" t="s">
        <v>62</v>
      </c>
      <c r="G1414" s="12" t="s">
        <v>63</v>
      </c>
    </row>
    <row r="1415" spans="1:7" x14ac:dyDescent="0.3">
      <c r="A1415" s="7">
        <v>1414</v>
      </c>
      <c r="B1415" s="7" t="s">
        <v>348</v>
      </c>
      <c r="C1415" s="1" t="s">
        <v>7</v>
      </c>
      <c r="D1415" s="1" t="s">
        <v>8</v>
      </c>
      <c r="E1415" s="1" t="s">
        <v>367</v>
      </c>
      <c r="F1415" s="1" t="s">
        <v>64</v>
      </c>
      <c r="G1415" s="12" t="s">
        <v>65</v>
      </c>
    </row>
    <row r="1416" spans="1:7" x14ac:dyDescent="0.3">
      <c r="A1416" s="7">
        <v>1415</v>
      </c>
      <c r="B1416" s="7" t="s">
        <v>348</v>
      </c>
      <c r="C1416" s="1" t="s">
        <v>7</v>
      </c>
      <c r="D1416" s="1" t="s">
        <v>8</v>
      </c>
      <c r="E1416" s="1" t="s">
        <v>367</v>
      </c>
      <c r="F1416" s="1" t="s">
        <v>66</v>
      </c>
      <c r="G1416" s="12" t="s">
        <v>67</v>
      </c>
    </row>
    <row r="1417" spans="1:7" x14ac:dyDescent="0.3">
      <c r="A1417" s="7">
        <v>1416</v>
      </c>
      <c r="B1417" s="7" t="s">
        <v>348</v>
      </c>
      <c r="C1417" s="1" t="s">
        <v>7</v>
      </c>
      <c r="D1417" s="1" t="s">
        <v>8</v>
      </c>
      <c r="E1417" s="1" t="s">
        <v>367</v>
      </c>
      <c r="F1417" s="1" t="s">
        <v>68</v>
      </c>
      <c r="G1417" s="12" t="s">
        <v>69</v>
      </c>
    </row>
    <row r="1418" spans="1:7" x14ac:dyDescent="0.3">
      <c r="A1418" s="7">
        <v>1417</v>
      </c>
      <c r="B1418" s="7" t="s">
        <v>348</v>
      </c>
      <c r="C1418" s="1" t="s">
        <v>7</v>
      </c>
      <c r="D1418" s="1" t="s">
        <v>8</v>
      </c>
      <c r="E1418" s="1" t="s">
        <v>367</v>
      </c>
      <c r="F1418" s="1" t="s">
        <v>70</v>
      </c>
      <c r="G1418" s="12" t="s">
        <v>71</v>
      </c>
    </row>
    <row r="1419" spans="1:7" x14ac:dyDescent="0.3">
      <c r="A1419" s="7">
        <v>1418</v>
      </c>
      <c r="B1419" s="7" t="s">
        <v>348</v>
      </c>
      <c r="C1419" s="1" t="s">
        <v>7</v>
      </c>
      <c r="D1419" s="1" t="s">
        <v>8</v>
      </c>
      <c r="E1419" s="1" t="s">
        <v>367</v>
      </c>
      <c r="F1419" s="1" t="s">
        <v>72</v>
      </c>
      <c r="G1419" s="12" t="s">
        <v>73</v>
      </c>
    </row>
    <row r="1420" spans="1:7" x14ac:dyDescent="0.3">
      <c r="A1420" s="7">
        <v>1419</v>
      </c>
      <c r="B1420" s="7" t="s">
        <v>348</v>
      </c>
      <c r="C1420" s="1" t="s">
        <v>7</v>
      </c>
      <c r="D1420" s="1" t="s">
        <v>8</v>
      </c>
      <c r="E1420" s="1" t="s">
        <v>367</v>
      </c>
      <c r="F1420" s="1" t="s">
        <v>74</v>
      </c>
      <c r="G1420" s="12" t="s">
        <v>75</v>
      </c>
    </row>
    <row r="1421" spans="1:7" x14ac:dyDescent="0.3">
      <c r="A1421" s="7">
        <v>1420</v>
      </c>
      <c r="B1421" s="7" t="s">
        <v>348</v>
      </c>
      <c r="C1421" s="1" t="s">
        <v>7</v>
      </c>
      <c r="D1421" s="1" t="s">
        <v>8</v>
      </c>
      <c r="E1421" s="1" t="s">
        <v>367</v>
      </c>
      <c r="F1421" s="1" t="s">
        <v>76</v>
      </c>
      <c r="G1421" s="12" t="s">
        <v>77</v>
      </c>
    </row>
    <row r="1422" spans="1:7" x14ac:dyDescent="0.3">
      <c r="A1422" s="7">
        <v>1421</v>
      </c>
      <c r="B1422" s="7" t="s">
        <v>348</v>
      </c>
      <c r="C1422" s="1" t="s">
        <v>7</v>
      </c>
      <c r="D1422" s="1" t="s">
        <v>8</v>
      </c>
      <c r="E1422" s="1" t="s">
        <v>367</v>
      </c>
      <c r="F1422" s="1" t="s">
        <v>78</v>
      </c>
      <c r="G1422" s="12" t="s">
        <v>79</v>
      </c>
    </row>
    <row r="1423" spans="1:7" x14ac:dyDescent="0.3">
      <c r="A1423" s="7">
        <v>1422</v>
      </c>
      <c r="B1423" s="7" t="s">
        <v>348</v>
      </c>
      <c r="C1423" s="1" t="s">
        <v>7</v>
      </c>
      <c r="D1423" s="1" t="s">
        <v>8</v>
      </c>
      <c r="E1423" s="1" t="s">
        <v>367</v>
      </c>
      <c r="F1423" s="1" t="s">
        <v>80</v>
      </c>
      <c r="G1423" s="12" t="s">
        <v>81</v>
      </c>
    </row>
    <row r="1424" spans="1:7" x14ac:dyDescent="0.3">
      <c r="A1424" s="7">
        <v>1423</v>
      </c>
      <c r="B1424" s="7" t="s">
        <v>348</v>
      </c>
      <c r="C1424" s="1" t="s">
        <v>7</v>
      </c>
      <c r="D1424" s="1" t="s">
        <v>8</v>
      </c>
      <c r="E1424" s="1" t="s">
        <v>367</v>
      </c>
      <c r="F1424" s="1" t="s">
        <v>82</v>
      </c>
      <c r="G1424" s="12" t="s">
        <v>83</v>
      </c>
    </row>
    <row r="1425" spans="1:9" x14ac:dyDescent="0.3">
      <c r="A1425" s="7">
        <v>1424</v>
      </c>
      <c r="B1425" s="7" t="s">
        <v>348</v>
      </c>
      <c r="C1425" s="1" t="s">
        <v>7</v>
      </c>
      <c r="D1425" s="1" t="s">
        <v>8</v>
      </c>
      <c r="E1425" s="1" t="s">
        <v>367</v>
      </c>
      <c r="F1425" s="1" t="s">
        <v>84</v>
      </c>
      <c r="G1425" s="12" t="s">
        <v>85</v>
      </c>
    </row>
    <row r="1426" spans="1:9" x14ac:dyDescent="0.3">
      <c r="A1426" s="7">
        <v>1425</v>
      </c>
      <c r="B1426" s="7" t="s">
        <v>348</v>
      </c>
      <c r="C1426" s="1" t="s">
        <v>7</v>
      </c>
      <c r="D1426" s="1" t="s">
        <v>8</v>
      </c>
      <c r="E1426" s="1" t="s">
        <v>367</v>
      </c>
      <c r="F1426" s="1" t="s">
        <v>86</v>
      </c>
      <c r="G1426" s="12" t="s">
        <v>87</v>
      </c>
    </row>
    <row r="1427" spans="1:9" x14ac:dyDescent="0.3">
      <c r="A1427" s="7">
        <v>1426</v>
      </c>
      <c r="B1427" s="7" t="s">
        <v>348</v>
      </c>
      <c r="C1427" s="1" t="s">
        <v>7</v>
      </c>
      <c r="D1427" s="1" t="s">
        <v>8</v>
      </c>
      <c r="E1427" s="1" t="s">
        <v>367</v>
      </c>
      <c r="F1427" s="1" t="s">
        <v>88</v>
      </c>
      <c r="G1427" s="12" t="s">
        <v>89</v>
      </c>
    </row>
    <row r="1428" spans="1:9" x14ac:dyDescent="0.3">
      <c r="A1428" s="7">
        <v>1427</v>
      </c>
      <c r="B1428" s="7" t="s">
        <v>348</v>
      </c>
      <c r="C1428" s="1" t="s">
        <v>7</v>
      </c>
      <c r="D1428" s="1" t="s">
        <v>8</v>
      </c>
      <c r="E1428" s="1" t="s">
        <v>367</v>
      </c>
      <c r="F1428" s="1" t="s">
        <v>90</v>
      </c>
      <c r="G1428" s="12" t="s">
        <v>91</v>
      </c>
    </row>
    <row r="1429" spans="1:9" x14ac:dyDescent="0.3">
      <c r="A1429" s="7">
        <v>1428</v>
      </c>
      <c r="B1429" s="7" t="s">
        <v>348</v>
      </c>
      <c r="C1429" s="1" t="s">
        <v>7</v>
      </c>
      <c r="D1429" s="1" t="s">
        <v>8</v>
      </c>
      <c r="E1429" s="1" t="s">
        <v>367</v>
      </c>
      <c r="F1429" s="1" t="s">
        <v>92</v>
      </c>
      <c r="G1429" s="12" t="s">
        <v>93</v>
      </c>
    </row>
    <row r="1430" spans="1:9" x14ac:dyDescent="0.3">
      <c r="A1430" s="7">
        <v>1429</v>
      </c>
      <c r="B1430" s="7" t="s">
        <v>348</v>
      </c>
      <c r="C1430" s="1" t="s">
        <v>7</v>
      </c>
      <c r="D1430" s="1" t="s">
        <v>15</v>
      </c>
      <c r="E1430" s="1" t="s">
        <v>367</v>
      </c>
      <c r="F1430" s="1" t="s">
        <v>94</v>
      </c>
      <c r="G1430" s="12" t="s">
        <v>95</v>
      </c>
      <c r="I1430" s="15">
        <v>257932</v>
      </c>
    </row>
    <row r="1431" spans="1:9" x14ac:dyDescent="0.3">
      <c r="A1431" s="7">
        <v>1430</v>
      </c>
      <c r="B1431" s="7" t="s">
        <v>348</v>
      </c>
      <c r="C1431" s="1" t="s">
        <v>7</v>
      </c>
      <c r="D1431" s="1" t="s">
        <v>8</v>
      </c>
      <c r="E1431" s="1" t="s">
        <v>367</v>
      </c>
      <c r="F1431" s="1" t="s">
        <v>96</v>
      </c>
      <c r="G1431" s="12" t="s">
        <v>97</v>
      </c>
    </row>
    <row r="1432" spans="1:9" x14ac:dyDescent="0.3">
      <c r="A1432" s="7">
        <v>1431</v>
      </c>
      <c r="B1432" s="7" t="s">
        <v>348</v>
      </c>
      <c r="C1432" s="1" t="s">
        <v>7</v>
      </c>
      <c r="D1432" s="1" t="s">
        <v>8</v>
      </c>
      <c r="E1432" s="1" t="s">
        <v>367</v>
      </c>
      <c r="F1432" s="1" t="s">
        <v>98</v>
      </c>
      <c r="G1432" s="12" t="s">
        <v>99</v>
      </c>
    </row>
    <row r="1433" spans="1:9" x14ac:dyDescent="0.3">
      <c r="A1433" s="7">
        <v>1432</v>
      </c>
      <c r="B1433" s="7" t="s">
        <v>348</v>
      </c>
      <c r="C1433" s="1" t="s">
        <v>7</v>
      </c>
      <c r="D1433" s="1" t="s">
        <v>8</v>
      </c>
      <c r="E1433" s="1" t="s">
        <v>367</v>
      </c>
      <c r="F1433" s="1" t="s">
        <v>100</v>
      </c>
      <c r="G1433" s="12" t="s">
        <v>101</v>
      </c>
    </row>
    <row r="1434" spans="1:9" x14ac:dyDescent="0.3">
      <c r="A1434" s="7">
        <v>1433</v>
      </c>
      <c r="B1434" s="7" t="s">
        <v>348</v>
      </c>
      <c r="C1434" s="1" t="s">
        <v>7</v>
      </c>
      <c r="D1434" s="1" t="s">
        <v>8</v>
      </c>
      <c r="E1434" s="1" t="s">
        <v>367</v>
      </c>
      <c r="F1434" s="1" t="s">
        <v>102</v>
      </c>
      <c r="G1434" s="12" t="s">
        <v>103</v>
      </c>
    </row>
    <row r="1435" spans="1:9" x14ac:dyDescent="0.3">
      <c r="A1435" s="7">
        <v>1434</v>
      </c>
      <c r="B1435" s="7" t="s">
        <v>348</v>
      </c>
      <c r="C1435" s="1" t="s">
        <v>7</v>
      </c>
      <c r="D1435" s="1" t="s">
        <v>8</v>
      </c>
      <c r="E1435" s="1" t="s">
        <v>367</v>
      </c>
      <c r="F1435" s="1" t="s">
        <v>104</v>
      </c>
      <c r="G1435" s="12" t="s">
        <v>105</v>
      </c>
    </row>
    <row r="1436" spans="1:9" x14ac:dyDescent="0.3">
      <c r="A1436" s="7">
        <v>1435</v>
      </c>
      <c r="B1436" s="7" t="s">
        <v>348</v>
      </c>
      <c r="C1436" s="1" t="s">
        <v>7</v>
      </c>
      <c r="D1436" s="1" t="s">
        <v>8</v>
      </c>
      <c r="E1436" s="1" t="s">
        <v>367</v>
      </c>
      <c r="F1436" s="1" t="s">
        <v>106</v>
      </c>
      <c r="G1436" s="12" t="s">
        <v>107</v>
      </c>
    </row>
    <row r="1437" spans="1:9" x14ac:dyDescent="0.3">
      <c r="A1437" s="7">
        <v>1436</v>
      </c>
      <c r="B1437" s="7" t="s">
        <v>348</v>
      </c>
      <c r="C1437" s="1" t="s">
        <v>7</v>
      </c>
      <c r="D1437" s="1" t="s">
        <v>8</v>
      </c>
      <c r="E1437" s="1" t="s">
        <v>367</v>
      </c>
      <c r="F1437" s="1" t="s">
        <v>108</v>
      </c>
      <c r="G1437" s="12" t="s">
        <v>109</v>
      </c>
    </row>
    <row r="1438" spans="1:9" x14ac:dyDescent="0.3">
      <c r="A1438" s="7">
        <v>1437</v>
      </c>
      <c r="B1438" s="7" t="s">
        <v>348</v>
      </c>
      <c r="C1438" s="1" t="s">
        <v>7</v>
      </c>
      <c r="D1438" s="1" t="s">
        <v>8</v>
      </c>
      <c r="E1438" s="1" t="s">
        <v>367</v>
      </c>
      <c r="F1438" s="1" t="s">
        <v>110</v>
      </c>
      <c r="G1438" s="12" t="s">
        <v>111</v>
      </c>
    </row>
    <row r="1439" spans="1:9" x14ac:dyDescent="0.3">
      <c r="A1439" s="7">
        <v>1438</v>
      </c>
      <c r="B1439" s="7" t="s">
        <v>348</v>
      </c>
      <c r="C1439" s="1" t="s">
        <v>7</v>
      </c>
      <c r="D1439" s="1" t="s">
        <v>8</v>
      </c>
      <c r="E1439" s="1" t="s">
        <v>367</v>
      </c>
      <c r="F1439" s="1" t="s">
        <v>112</v>
      </c>
      <c r="G1439" s="12" t="s">
        <v>113</v>
      </c>
    </row>
    <row r="1440" spans="1:9" x14ac:dyDescent="0.3">
      <c r="A1440" s="7">
        <v>1439</v>
      </c>
      <c r="B1440" s="7" t="s">
        <v>348</v>
      </c>
      <c r="C1440" s="1" t="s">
        <v>7</v>
      </c>
      <c r="D1440" s="1" t="s">
        <v>15</v>
      </c>
      <c r="E1440" s="1" t="s">
        <v>367</v>
      </c>
      <c r="F1440" s="1" t="s">
        <v>114</v>
      </c>
      <c r="G1440" s="12" t="s">
        <v>115</v>
      </c>
      <c r="I1440" s="15">
        <v>257932</v>
      </c>
    </row>
    <row r="1441" spans="1:10" x14ac:dyDescent="0.3">
      <c r="A1441" s="7">
        <v>1440</v>
      </c>
      <c r="B1441" s="7" t="s">
        <v>348</v>
      </c>
      <c r="C1441" s="1" t="s">
        <v>116</v>
      </c>
      <c r="D1441" s="1" t="s">
        <v>8</v>
      </c>
      <c r="E1441" s="1" t="s">
        <v>364</v>
      </c>
      <c r="F1441" s="1" t="s">
        <v>117</v>
      </c>
      <c r="G1441" s="12" t="s">
        <v>118</v>
      </c>
      <c r="H1441" s="14">
        <v>0.15</v>
      </c>
      <c r="I1441" s="15">
        <v>13050</v>
      </c>
      <c r="J1441" s="33">
        <f t="shared" ref="J1441:J1479" si="9">I1441/H1441</f>
        <v>87000</v>
      </c>
    </row>
    <row r="1442" spans="1:10" x14ac:dyDescent="0.3">
      <c r="A1442" s="7">
        <v>1441</v>
      </c>
      <c r="B1442" s="7" t="s">
        <v>348</v>
      </c>
      <c r="C1442" s="1" t="s">
        <v>116</v>
      </c>
      <c r="D1442" s="1" t="s">
        <v>8</v>
      </c>
      <c r="E1442" s="1" t="s">
        <v>364</v>
      </c>
      <c r="F1442" s="1" t="s">
        <v>119</v>
      </c>
      <c r="G1442" s="12" t="s">
        <v>120</v>
      </c>
      <c r="J1442" s="33" t="e">
        <f t="shared" si="9"/>
        <v>#DIV/0!</v>
      </c>
    </row>
    <row r="1443" spans="1:10" x14ac:dyDescent="0.3">
      <c r="A1443" s="7">
        <v>1442</v>
      </c>
      <c r="B1443" s="7" t="s">
        <v>348</v>
      </c>
      <c r="C1443" s="1" t="s">
        <v>116</v>
      </c>
      <c r="D1443" s="1" t="s">
        <v>8</v>
      </c>
      <c r="E1443" s="1" t="s">
        <v>364</v>
      </c>
      <c r="F1443" s="1" t="s">
        <v>121</v>
      </c>
      <c r="G1443" s="12" t="s">
        <v>122</v>
      </c>
      <c r="J1443" s="33" t="e">
        <f t="shared" si="9"/>
        <v>#DIV/0!</v>
      </c>
    </row>
    <row r="1444" spans="1:10" x14ac:dyDescent="0.3">
      <c r="A1444" s="7">
        <v>1443</v>
      </c>
      <c r="B1444" s="7" t="s">
        <v>348</v>
      </c>
      <c r="C1444" s="1" t="s">
        <v>116</v>
      </c>
      <c r="D1444" s="1" t="s">
        <v>8</v>
      </c>
      <c r="E1444" s="1" t="s">
        <v>364</v>
      </c>
      <c r="F1444" s="1" t="s">
        <v>123</v>
      </c>
      <c r="G1444" s="12" t="s">
        <v>124</v>
      </c>
      <c r="H1444" s="14">
        <v>0.8</v>
      </c>
      <c r="I1444" s="15">
        <v>50000</v>
      </c>
      <c r="J1444" s="33">
        <f t="shared" si="9"/>
        <v>62500</v>
      </c>
    </row>
    <row r="1445" spans="1:10" x14ac:dyDescent="0.3">
      <c r="A1445" s="7">
        <v>1444</v>
      </c>
      <c r="B1445" s="7" t="s">
        <v>348</v>
      </c>
      <c r="C1445" s="1" t="s">
        <v>116</v>
      </c>
      <c r="D1445" s="1" t="s">
        <v>8</v>
      </c>
      <c r="E1445" s="1" t="s">
        <v>366</v>
      </c>
      <c r="F1445" s="1" t="s">
        <v>125</v>
      </c>
      <c r="G1445" s="12" t="s">
        <v>126</v>
      </c>
      <c r="J1445" s="33" t="e">
        <f t="shared" si="9"/>
        <v>#DIV/0!</v>
      </c>
    </row>
    <row r="1446" spans="1:10" x14ac:dyDescent="0.3">
      <c r="A1446" s="7">
        <v>1445</v>
      </c>
      <c r="B1446" s="7" t="s">
        <v>348</v>
      </c>
      <c r="C1446" s="1" t="s">
        <v>116</v>
      </c>
      <c r="D1446" s="1" t="s">
        <v>8</v>
      </c>
      <c r="E1446" s="1" t="s">
        <v>366</v>
      </c>
      <c r="F1446" s="1" t="s">
        <v>127</v>
      </c>
      <c r="G1446" s="12" t="s">
        <v>128</v>
      </c>
      <c r="J1446" s="33" t="e">
        <f t="shared" si="9"/>
        <v>#DIV/0!</v>
      </c>
    </row>
    <row r="1447" spans="1:10" x14ac:dyDescent="0.3">
      <c r="A1447" s="7">
        <v>1446</v>
      </c>
      <c r="B1447" s="7" t="s">
        <v>348</v>
      </c>
      <c r="C1447" s="1" t="s">
        <v>116</v>
      </c>
      <c r="D1447" s="1" t="s">
        <v>8</v>
      </c>
      <c r="E1447" s="1" t="s">
        <v>366</v>
      </c>
      <c r="F1447" s="1" t="s">
        <v>129</v>
      </c>
      <c r="G1447" s="12" t="s">
        <v>130</v>
      </c>
      <c r="J1447" s="33" t="e">
        <f t="shared" si="9"/>
        <v>#DIV/0!</v>
      </c>
    </row>
    <row r="1448" spans="1:10" x14ac:dyDescent="0.3">
      <c r="A1448" s="7">
        <v>1447</v>
      </c>
      <c r="B1448" s="7" t="s">
        <v>348</v>
      </c>
      <c r="C1448" s="1" t="s">
        <v>116</v>
      </c>
      <c r="D1448" s="1" t="s">
        <v>8</v>
      </c>
      <c r="E1448" s="1" t="s">
        <v>366</v>
      </c>
      <c r="F1448" s="1" t="s">
        <v>131</v>
      </c>
      <c r="G1448" s="12" t="s">
        <v>132</v>
      </c>
      <c r="J1448" s="33" t="e">
        <f t="shared" si="9"/>
        <v>#DIV/0!</v>
      </c>
    </row>
    <row r="1449" spans="1:10" x14ac:dyDescent="0.3">
      <c r="A1449" s="7">
        <v>1448</v>
      </c>
      <c r="B1449" s="7" t="s">
        <v>348</v>
      </c>
      <c r="C1449" s="1" t="s">
        <v>116</v>
      </c>
      <c r="D1449" s="1" t="s">
        <v>8</v>
      </c>
      <c r="E1449" s="1" t="s">
        <v>366</v>
      </c>
      <c r="F1449" s="1" t="s">
        <v>133</v>
      </c>
      <c r="G1449" s="12" t="s">
        <v>134</v>
      </c>
      <c r="J1449" s="33" t="e">
        <f t="shared" si="9"/>
        <v>#DIV/0!</v>
      </c>
    </row>
    <row r="1450" spans="1:10" x14ac:dyDescent="0.3">
      <c r="A1450" s="7">
        <v>1449</v>
      </c>
      <c r="B1450" s="7" t="s">
        <v>348</v>
      </c>
      <c r="C1450" s="1" t="s">
        <v>116</v>
      </c>
      <c r="D1450" s="1" t="s">
        <v>8</v>
      </c>
      <c r="E1450" s="1" t="s">
        <v>366</v>
      </c>
      <c r="F1450" s="1" t="s">
        <v>135</v>
      </c>
      <c r="G1450" s="12" t="s">
        <v>136</v>
      </c>
      <c r="J1450" s="33" t="e">
        <f t="shared" si="9"/>
        <v>#DIV/0!</v>
      </c>
    </row>
    <row r="1451" spans="1:10" x14ac:dyDescent="0.3">
      <c r="A1451" s="7">
        <v>1450</v>
      </c>
      <c r="B1451" s="7" t="s">
        <v>348</v>
      </c>
      <c r="C1451" s="1" t="s">
        <v>116</v>
      </c>
      <c r="D1451" s="1" t="s">
        <v>8</v>
      </c>
      <c r="E1451" s="1" t="s">
        <v>366</v>
      </c>
      <c r="F1451" s="1" t="s">
        <v>137</v>
      </c>
      <c r="G1451" s="12" t="s">
        <v>138</v>
      </c>
      <c r="J1451" s="33" t="e">
        <f t="shared" si="9"/>
        <v>#DIV/0!</v>
      </c>
    </row>
    <row r="1452" spans="1:10" x14ac:dyDescent="0.3">
      <c r="A1452" s="7">
        <v>1451</v>
      </c>
      <c r="B1452" s="7" t="s">
        <v>348</v>
      </c>
      <c r="C1452" s="1" t="s">
        <v>116</v>
      </c>
      <c r="D1452" s="1" t="s">
        <v>8</v>
      </c>
      <c r="E1452" s="1" t="s">
        <v>366</v>
      </c>
      <c r="F1452" s="1" t="s">
        <v>139</v>
      </c>
      <c r="G1452" s="12" t="s">
        <v>140</v>
      </c>
      <c r="J1452" s="33" t="e">
        <f t="shared" si="9"/>
        <v>#DIV/0!</v>
      </c>
    </row>
    <row r="1453" spans="1:10" x14ac:dyDescent="0.3">
      <c r="A1453" s="7">
        <v>1452</v>
      </c>
      <c r="B1453" s="7" t="s">
        <v>348</v>
      </c>
      <c r="C1453" s="1" t="s">
        <v>116</v>
      </c>
      <c r="D1453" s="1" t="s">
        <v>8</v>
      </c>
      <c r="E1453" s="1" t="s">
        <v>366</v>
      </c>
      <c r="F1453" s="1" t="s">
        <v>141</v>
      </c>
      <c r="G1453" s="12" t="s">
        <v>142</v>
      </c>
      <c r="J1453" s="33" t="e">
        <f t="shared" si="9"/>
        <v>#DIV/0!</v>
      </c>
    </row>
    <row r="1454" spans="1:10" x14ac:dyDescent="0.3">
      <c r="A1454" s="7">
        <v>1453</v>
      </c>
      <c r="B1454" s="7" t="s">
        <v>348</v>
      </c>
      <c r="C1454" s="1" t="s">
        <v>116</v>
      </c>
      <c r="D1454" s="1" t="s">
        <v>8</v>
      </c>
      <c r="E1454" s="1" t="s">
        <v>366</v>
      </c>
      <c r="F1454" s="1" t="s">
        <v>143</v>
      </c>
      <c r="G1454" s="12" t="s">
        <v>144</v>
      </c>
      <c r="J1454" s="33" t="e">
        <f t="shared" si="9"/>
        <v>#DIV/0!</v>
      </c>
    </row>
    <row r="1455" spans="1:10" x14ac:dyDescent="0.3">
      <c r="A1455" s="7">
        <v>1454</v>
      </c>
      <c r="B1455" s="7" t="s">
        <v>348</v>
      </c>
      <c r="C1455" s="1" t="s">
        <v>116</v>
      </c>
      <c r="D1455" s="1" t="s">
        <v>8</v>
      </c>
      <c r="E1455" s="1" t="s">
        <v>366</v>
      </c>
      <c r="F1455" s="1" t="s">
        <v>145</v>
      </c>
      <c r="G1455" s="12" t="s">
        <v>146</v>
      </c>
      <c r="J1455" s="33" t="e">
        <f t="shared" si="9"/>
        <v>#DIV/0!</v>
      </c>
    </row>
    <row r="1456" spans="1:10" x14ac:dyDescent="0.3">
      <c r="A1456" s="7">
        <v>1455</v>
      </c>
      <c r="B1456" s="7" t="s">
        <v>348</v>
      </c>
      <c r="C1456" s="1" t="s">
        <v>116</v>
      </c>
      <c r="D1456" s="1" t="s">
        <v>8</v>
      </c>
      <c r="E1456" s="1" t="s">
        <v>366</v>
      </c>
      <c r="F1456" s="1" t="s">
        <v>147</v>
      </c>
      <c r="G1456" s="12" t="s">
        <v>148</v>
      </c>
      <c r="J1456" s="33" t="e">
        <f t="shared" si="9"/>
        <v>#DIV/0!</v>
      </c>
    </row>
    <row r="1457" spans="1:10" x14ac:dyDescent="0.3">
      <c r="A1457" s="7">
        <v>1456</v>
      </c>
      <c r="B1457" s="7" t="s">
        <v>348</v>
      </c>
      <c r="C1457" s="1" t="s">
        <v>116</v>
      </c>
      <c r="D1457" s="1" t="s">
        <v>8</v>
      </c>
      <c r="E1457" s="1" t="s">
        <v>366</v>
      </c>
      <c r="F1457" s="1" t="s">
        <v>149</v>
      </c>
      <c r="G1457" s="12" t="s">
        <v>150</v>
      </c>
      <c r="J1457" s="33" t="e">
        <f t="shared" si="9"/>
        <v>#DIV/0!</v>
      </c>
    </row>
    <row r="1458" spans="1:10" x14ac:dyDescent="0.3">
      <c r="A1458" s="7">
        <v>1457</v>
      </c>
      <c r="B1458" s="7" t="s">
        <v>348</v>
      </c>
      <c r="C1458" s="1" t="s">
        <v>116</v>
      </c>
      <c r="D1458" s="1" t="s">
        <v>8</v>
      </c>
      <c r="E1458" s="1" t="s">
        <v>366</v>
      </c>
      <c r="F1458" s="1" t="s">
        <v>151</v>
      </c>
      <c r="G1458" s="12" t="s">
        <v>152</v>
      </c>
      <c r="J1458" s="33" t="e">
        <f t="shared" si="9"/>
        <v>#DIV/0!</v>
      </c>
    </row>
    <row r="1459" spans="1:10" x14ac:dyDescent="0.3">
      <c r="A1459" s="7">
        <v>1458</v>
      </c>
      <c r="B1459" s="7" t="s">
        <v>348</v>
      </c>
      <c r="C1459" s="1" t="s">
        <v>116</v>
      </c>
      <c r="D1459" s="1" t="s">
        <v>8</v>
      </c>
      <c r="E1459" s="1" t="s">
        <v>366</v>
      </c>
      <c r="F1459" s="1" t="s">
        <v>153</v>
      </c>
      <c r="G1459" s="12" t="s">
        <v>154</v>
      </c>
      <c r="J1459" s="33" t="e">
        <f t="shared" si="9"/>
        <v>#DIV/0!</v>
      </c>
    </row>
    <row r="1460" spans="1:10" x14ac:dyDescent="0.3">
      <c r="A1460" s="7">
        <v>1459</v>
      </c>
      <c r="B1460" s="7" t="s">
        <v>348</v>
      </c>
      <c r="C1460" s="1" t="s">
        <v>116</v>
      </c>
      <c r="D1460" s="1" t="s">
        <v>8</v>
      </c>
      <c r="E1460" s="1" t="s">
        <v>366</v>
      </c>
      <c r="F1460" s="1" t="s">
        <v>155</v>
      </c>
      <c r="G1460" s="12" t="s">
        <v>156</v>
      </c>
      <c r="J1460" s="33" t="e">
        <f t="shared" si="9"/>
        <v>#DIV/0!</v>
      </c>
    </row>
    <row r="1461" spans="1:10" x14ac:dyDescent="0.3">
      <c r="A1461" s="7">
        <v>1460</v>
      </c>
      <c r="B1461" s="7" t="s">
        <v>348</v>
      </c>
      <c r="C1461" s="1" t="s">
        <v>116</v>
      </c>
      <c r="D1461" s="1" t="s">
        <v>8</v>
      </c>
      <c r="E1461" s="1" t="s">
        <v>366</v>
      </c>
      <c r="F1461" s="1" t="s">
        <v>157</v>
      </c>
      <c r="G1461" s="12" t="s">
        <v>158</v>
      </c>
      <c r="J1461" s="33" t="e">
        <f t="shared" si="9"/>
        <v>#DIV/0!</v>
      </c>
    </row>
    <row r="1462" spans="1:10" x14ac:dyDescent="0.3">
      <c r="A1462" s="7">
        <v>1461</v>
      </c>
      <c r="B1462" s="7" t="s">
        <v>348</v>
      </c>
      <c r="C1462" s="1" t="s">
        <v>116</v>
      </c>
      <c r="D1462" s="1" t="s">
        <v>8</v>
      </c>
      <c r="E1462" s="1" t="s">
        <v>366</v>
      </c>
      <c r="F1462" s="1" t="s">
        <v>159</v>
      </c>
      <c r="G1462" s="12" t="s">
        <v>160</v>
      </c>
      <c r="J1462" s="33" t="e">
        <f t="shared" si="9"/>
        <v>#DIV/0!</v>
      </c>
    </row>
    <row r="1463" spans="1:10" x14ac:dyDescent="0.3">
      <c r="A1463" s="7">
        <v>1462</v>
      </c>
      <c r="B1463" s="7" t="s">
        <v>348</v>
      </c>
      <c r="C1463" s="1" t="s">
        <v>116</v>
      </c>
      <c r="D1463" s="1" t="s">
        <v>8</v>
      </c>
      <c r="E1463" s="1" t="s">
        <v>366</v>
      </c>
      <c r="F1463" s="1" t="s">
        <v>161</v>
      </c>
      <c r="G1463" s="12" t="s">
        <v>162</v>
      </c>
      <c r="J1463" s="33" t="e">
        <f t="shared" si="9"/>
        <v>#DIV/0!</v>
      </c>
    </row>
    <row r="1464" spans="1:10" x14ac:dyDescent="0.3">
      <c r="A1464" s="7">
        <v>1463</v>
      </c>
      <c r="B1464" s="7" t="s">
        <v>348</v>
      </c>
      <c r="C1464" s="1" t="s">
        <v>116</v>
      </c>
      <c r="D1464" s="1" t="s">
        <v>8</v>
      </c>
      <c r="E1464" s="1" t="s">
        <v>366</v>
      </c>
      <c r="F1464" s="1" t="s">
        <v>163</v>
      </c>
      <c r="G1464" s="12" t="s">
        <v>164</v>
      </c>
      <c r="J1464" s="33" t="e">
        <f t="shared" si="9"/>
        <v>#DIV/0!</v>
      </c>
    </row>
    <row r="1465" spans="1:10" x14ac:dyDescent="0.3">
      <c r="A1465" s="7">
        <v>1464</v>
      </c>
      <c r="B1465" s="7" t="s">
        <v>348</v>
      </c>
      <c r="C1465" s="1" t="s">
        <v>116</v>
      </c>
      <c r="D1465" s="1" t="s">
        <v>8</v>
      </c>
      <c r="E1465" s="1" t="s">
        <v>366</v>
      </c>
      <c r="F1465" s="1" t="s">
        <v>165</v>
      </c>
      <c r="G1465" s="12" t="s">
        <v>166</v>
      </c>
      <c r="J1465" s="33" t="e">
        <f t="shared" si="9"/>
        <v>#DIV/0!</v>
      </c>
    </row>
    <row r="1466" spans="1:10" x14ac:dyDescent="0.3">
      <c r="A1466" s="7">
        <v>1465</v>
      </c>
      <c r="B1466" s="7" t="s">
        <v>348</v>
      </c>
      <c r="C1466" s="1" t="s">
        <v>116</v>
      </c>
      <c r="D1466" s="1" t="s">
        <v>8</v>
      </c>
      <c r="E1466" s="1" t="s">
        <v>366</v>
      </c>
      <c r="F1466" s="1" t="s">
        <v>167</v>
      </c>
      <c r="G1466" s="12" t="s">
        <v>168</v>
      </c>
      <c r="J1466" s="33" t="e">
        <f t="shared" si="9"/>
        <v>#DIV/0!</v>
      </c>
    </row>
    <row r="1467" spans="1:10" x14ac:dyDescent="0.3">
      <c r="A1467" s="7">
        <v>1466</v>
      </c>
      <c r="B1467" s="7" t="s">
        <v>348</v>
      </c>
      <c r="C1467" s="1" t="s">
        <v>116</v>
      </c>
      <c r="D1467" s="1" t="s">
        <v>8</v>
      </c>
      <c r="E1467" s="1" t="s">
        <v>366</v>
      </c>
      <c r="F1467" s="1" t="s">
        <v>169</v>
      </c>
      <c r="G1467" s="12" t="s">
        <v>170</v>
      </c>
      <c r="J1467" s="33" t="e">
        <f t="shared" si="9"/>
        <v>#DIV/0!</v>
      </c>
    </row>
    <row r="1468" spans="1:10" x14ac:dyDescent="0.3">
      <c r="A1468" s="7">
        <v>1467</v>
      </c>
      <c r="B1468" s="7" t="s">
        <v>348</v>
      </c>
      <c r="C1468" s="1" t="s">
        <v>116</v>
      </c>
      <c r="D1468" s="1" t="s">
        <v>8</v>
      </c>
      <c r="E1468" s="1" t="s">
        <v>366</v>
      </c>
      <c r="F1468" s="1" t="s">
        <v>171</v>
      </c>
      <c r="G1468" s="12" t="s">
        <v>172</v>
      </c>
      <c r="J1468" s="33" t="e">
        <f t="shared" si="9"/>
        <v>#DIV/0!</v>
      </c>
    </row>
    <row r="1469" spans="1:10" x14ac:dyDescent="0.3">
      <c r="A1469" s="7">
        <v>1468</v>
      </c>
      <c r="B1469" s="7" t="s">
        <v>348</v>
      </c>
      <c r="C1469" s="1" t="s">
        <v>116</v>
      </c>
      <c r="D1469" s="1" t="s">
        <v>8</v>
      </c>
      <c r="E1469" s="1" t="s">
        <v>366</v>
      </c>
      <c r="F1469" s="1" t="s">
        <v>173</v>
      </c>
      <c r="G1469" s="12" t="s">
        <v>174</v>
      </c>
      <c r="J1469" s="33" t="e">
        <f t="shared" si="9"/>
        <v>#DIV/0!</v>
      </c>
    </row>
    <row r="1470" spans="1:10" x14ac:dyDescent="0.3">
      <c r="A1470" s="7">
        <v>1469</v>
      </c>
      <c r="B1470" s="7" t="s">
        <v>348</v>
      </c>
      <c r="C1470" s="1" t="s">
        <v>116</v>
      </c>
      <c r="D1470" s="1" t="s">
        <v>8</v>
      </c>
      <c r="E1470" s="1" t="s">
        <v>366</v>
      </c>
      <c r="F1470" s="1" t="s">
        <v>175</v>
      </c>
      <c r="G1470" s="12" t="s">
        <v>176</v>
      </c>
      <c r="J1470" s="33" t="e">
        <f t="shared" si="9"/>
        <v>#DIV/0!</v>
      </c>
    </row>
    <row r="1471" spans="1:10" x14ac:dyDescent="0.3">
      <c r="A1471" s="7">
        <v>1470</v>
      </c>
      <c r="B1471" s="7" t="s">
        <v>348</v>
      </c>
      <c r="C1471" s="1" t="s">
        <v>116</v>
      </c>
      <c r="D1471" s="1" t="s">
        <v>8</v>
      </c>
      <c r="E1471" s="1" t="s">
        <v>366</v>
      </c>
      <c r="F1471" s="1" t="s">
        <v>177</v>
      </c>
      <c r="G1471" s="12" t="s">
        <v>178</v>
      </c>
      <c r="J1471" s="33" t="e">
        <f t="shared" si="9"/>
        <v>#DIV/0!</v>
      </c>
    </row>
    <row r="1472" spans="1:10" x14ac:dyDescent="0.3">
      <c r="A1472" s="7">
        <v>1471</v>
      </c>
      <c r="B1472" s="7" t="s">
        <v>348</v>
      </c>
      <c r="C1472" s="1" t="s">
        <v>116</v>
      </c>
      <c r="D1472" s="1" t="s">
        <v>8</v>
      </c>
      <c r="E1472" s="1" t="s">
        <v>366</v>
      </c>
      <c r="F1472" s="1" t="s">
        <v>179</v>
      </c>
      <c r="G1472" s="12" t="s">
        <v>180</v>
      </c>
      <c r="J1472" s="33" t="e">
        <f t="shared" si="9"/>
        <v>#DIV/0!</v>
      </c>
    </row>
    <row r="1473" spans="1:10" x14ac:dyDescent="0.3">
      <c r="A1473" s="7">
        <v>1472</v>
      </c>
      <c r="B1473" s="7" t="s">
        <v>348</v>
      </c>
      <c r="C1473" s="1" t="s">
        <v>116</v>
      </c>
      <c r="D1473" s="1" t="s">
        <v>8</v>
      </c>
      <c r="E1473" s="1" t="s">
        <v>366</v>
      </c>
      <c r="F1473" s="1" t="s">
        <v>181</v>
      </c>
      <c r="G1473" s="12" t="s">
        <v>182</v>
      </c>
      <c r="J1473" s="33" t="e">
        <f t="shared" si="9"/>
        <v>#DIV/0!</v>
      </c>
    </row>
    <row r="1474" spans="1:10" x14ac:dyDescent="0.3">
      <c r="A1474" s="7">
        <v>1473</v>
      </c>
      <c r="B1474" s="7" t="s">
        <v>348</v>
      </c>
      <c r="C1474" s="1" t="s">
        <v>116</v>
      </c>
      <c r="D1474" s="1" t="s">
        <v>8</v>
      </c>
      <c r="E1474" s="1" t="s">
        <v>366</v>
      </c>
      <c r="F1474" s="1" t="s">
        <v>183</v>
      </c>
      <c r="G1474" s="12" t="s">
        <v>184</v>
      </c>
      <c r="H1474" s="14">
        <v>2</v>
      </c>
      <c r="I1474" s="15">
        <v>64978</v>
      </c>
      <c r="J1474" s="33">
        <f t="shared" si="9"/>
        <v>32489</v>
      </c>
    </row>
    <row r="1475" spans="1:10" x14ac:dyDescent="0.3">
      <c r="A1475" s="7">
        <v>1474</v>
      </c>
      <c r="B1475" s="7" t="s">
        <v>348</v>
      </c>
      <c r="C1475" s="1" t="s">
        <v>116</v>
      </c>
      <c r="D1475" s="1" t="s">
        <v>8</v>
      </c>
      <c r="E1475" s="1" t="s">
        <v>365</v>
      </c>
      <c r="F1475" s="1" t="s">
        <v>185</v>
      </c>
      <c r="G1475" s="12" t="s">
        <v>186</v>
      </c>
      <c r="J1475" s="33" t="e">
        <f t="shared" si="9"/>
        <v>#DIV/0!</v>
      </c>
    </row>
    <row r="1476" spans="1:10" x14ac:dyDescent="0.3">
      <c r="A1476" s="7">
        <v>1475</v>
      </c>
      <c r="B1476" s="7" t="s">
        <v>348</v>
      </c>
      <c r="C1476" s="1" t="s">
        <v>116</v>
      </c>
      <c r="D1476" s="1" t="s">
        <v>8</v>
      </c>
      <c r="E1476" s="1" t="s">
        <v>365</v>
      </c>
      <c r="F1476" s="1" t="s">
        <v>187</v>
      </c>
      <c r="G1476" s="12" t="s">
        <v>188</v>
      </c>
      <c r="J1476" s="33" t="e">
        <f t="shared" si="9"/>
        <v>#DIV/0!</v>
      </c>
    </row>
    <row r="1477" spans="1:10" x14ac:dyDescent="0.3">
      <c r="A1477" s="7">
        <v>1476</v>
      </c>
      <c r="B1477" s="7" t="s">
        <v>348</v>
      </c>
      <c r="C1477" s="1" t="s">
        <v>116</v>
      </c>
      <c r="D1477" s="1" t="s">
        <v>8</v>
      </c>
      <c r="E1477" s="1" t="s">
        <v>365</v>
      </c>
      <c r="F1477" s="1" t="s">
        <v>189</v>
      </c>
      <c r="G1477" s="12" t="s">
        <v>190</v>
      </c>
      <c r="J1477" s="33" t="e">
        <f t="shared" si="9"/>
        <v>#DIV/0!</v>
      </c>
    </row>
    <row r="1478" spans="1:10" x14ac:dyDescent="0.3">
      <c r="A1478" s="7">
        <v>1477</v>
      </c>
      <c r="B1478" s="7" t="s">
        <v>348</v>
      </c>
      <c r="C1478" s="1" t="s">
        <v>116</v>
      </c>
      <c r="D1478" s="1" t="s">
        <v>8</v>
      </c>
      <c r="E1478" s="1" t="s">
        <v>367</v>
      </c>
      <c r="F1478" s="1" t="s">
        <v>191</v>
      </c>
      <c r="G1478" s="12" t="s">
        <v>192</v>
      </c>
      <c r="H1478" s="14" t="s">
        <v>340</v>
      </c>
      <c r="J1478" s="33" t="e">
        <f t="shared" si="9"/>
        <v>#VALUE!</v>
      </c>
    </row>
    <row r="1479" spans="1:10" x14ac:dyDescent="0.3">
      <c r="A1479" s="7">
        <v>1478</v>
      </c>
      <c r="B1479" s="7" t="s">
        <v>348</v>
      </c>
      <c r="C1479" s="1" t="s">
        <v>116</v>
      </c>
      <c r="D1479" s="1" t="s">
        <v>15</v>
      </c>
      <c r="E1479" s="1" t="s">
        <v>367</v>
      </c>
      <c r="F1479" s="1" t="s">
        <v>193</v>
      </c>
      <c r="G1479" s="12" t="s">
        <v>194</v>
      </c>
      <c r="H1479" s="14">
        <v>2.95</v>
      </c>
      <c r="I1479" s="15">
        <v>128028</v>
      </c>
      <c r="J1479" s="33">
        <f t="shared" si="9"/>
        <v>43399.322033898301</v>
      </c>
    </row>
    <row r="1480" spans="1:10" x14ac:dyDescent="0.3">
      <c r="A1480" s="7">
        <v>1479</v>
      </c>
      <c r="B1480" s="7" t="s">
        <v>348</v>
      </c>
      <c r="C1480" s="1" t="s">
        <v>195</v>
      </c>
      <c r="D1480" s="1" t="s">
        <v>15</v>
      </c>
      <c r="E1480" s="1" t="s">
        <v>367</v>
      </c>
      <c r="F1480" s="1" t="s">
        <v>196</v>
      </c>
      <c r="G1480" s="12" t="s">
        <v>197</v>
      </c>
      <c r="H1480" s="14">
        <v>2.95</v>
      </c>
      <c r="I1480" s="15">
        <v>128028</v>
      </c>
    </row>
    <row r="1481" spans="1:10" x14ac:dyDescent="0.3">
      <c r="A1481" s="7">
        <v>1480</v>
      </c>
      <c r="B1481" s="7" t="s">
        <v>348</v>
      </c>
      <c r="C1481" s="1" t="s">
        <v>195</v>
      </c>
      <c r="D1481" s="1" t="s">
        <v>8</v>
      </c>
      <c r="E1481" s="1" t="s">
        <v>367</v>
      </c>
      <c r="F1481" s="1" t="s">
        <v>198</v>
      </c>
      <c r="G1481" s="12" t="s">
        <v>199</v>
      </c>
    </row>
    <row r="1482" spans="1:10" x14ac:dyDescent="0.3">
      <c r="A1482" s="7">
        <v>1481</v>
      </c>
      <c r="B1482" s="7" t="s">
        <v>348</v>
      </c>
      <c r="C1482" s="1" t="s">
        <v>195</v>
      </c>
      <c r="D1482" s="1" t="s">
        <v>8</v>
      </c>
      <c r="E1482" s="1" t="s">
        <v>367</v>
      </c>
      <c r="F1482" s="1" t="s">
        <v>200</v>
      </c>
      <c r="G1482" s="12" t="s">
        <v>201</v>
      </c>
    </row>
    <row r="1483" spans="1:10" x14ac:dyDescent="0.3">
      <c r="A1483" s="7">
        <v>1482</v>
      </c>
      <c r="B1483" s="7" t="s">
        <v>348</v>
      </c>
      <c r="C1483" s="1" t="s">
        <v>195</v>
      </c>
      <c r="D1483" s="1" t="s">
        <v>8</v>
      </c>
      <c r="E1483" s="1" t="s">
        <v>367</v>
      </c>
      <c r="F1483" s="1" t="s">
        <v>202</v>
      </c>
      <c r="G1483" s="12" t="s">
        <v>203</v>
      </c>
    </row>
    <row r="1484" spans="1:10" x14ac:dyDescent="0.3">
      <c r="A1484" s="7">
        <v>1483</v>
      </c>
      <c r="B1484" s="7" t="s">
        <v>348</v>
      </c>
      <c r="C1484" s="1" t="s">
        <v>195</v>
      </c>
      <c r="D1484" s="1" t="s">
        <v>8</v>
      </c>
      <c r="E1484" s="1" t="s">
        <v>367</v>
      </c>
      <c r="F1484" s="1" t="s">
        <v>204</v>
      </c>
      <c r="G1484" s="12" t="s">
        <v>205</v>
      </c>
    </row>
    <row r="1485" spans="1:10" x14ac:dyDescent="0.3">
      <c r="A1485" s="7">
        <v>1484</v>
      </c>
      <c r="B1485" s="7" t="s">
        <v>348</v>
      </c>
      <c r="C1485" s="1" t="s">
        <v>195</v>
      </c>
      <c r="D1485" s="1" t="s">
        <v>15</v>
      </c>
      <c r="E1485" s="1" t="s">
        <v>367</v>
      </c>
      <c r="F1485" s="1" t="s">
        <v>206</v>
      </c>
      <c r="G1485" s="12" t="s">
        <v>207</v>
      </c>
      <c r="H1485" s="14">
        <v>0</v>
      </c>
      <c r="I1485" s="15">
        <v>0</v>
      </c>
    </row>
    <row r="1486" spans="1:10" x14ac:dyDescent="0.3">
      <c r="A1486" s="7">
        <v>1485</v>
      </c>
      <c r="B1486" s="7" t="s">
        <v>348</v>
      </c>
      <c r="C1486" s="1" t="s">
        <v>195</v>
      </c>
      <c r="D1486" s="1" t="s">
        <v>8</v>
      </c>
      <c r="E1486" s="1" t="s">
        <v>367</v>
      </c>
      <c r="F1486" s="1" t="s">
        <v>208</v>
      </c>
      <c r="G1486" s="12" t="s">
        <v>209</v>
      </c>
    </row>
    <row r="1487" spans="1:10" x14ac:dyDescent="0.3">
      <c r="A1487" s="7">
        <v>1486</v>
      </c>
      <c r="B1487" s="7" t="s">
        <v>348</v>
      </c>
      <c r="C1487" s="1" t="s">
        <v>195</v>
      </c>
      <c r="D1487" s="1" t="s">
        <v>15</v>
      </c>
      <c r="E1487" s="1" t="s">
        <v>367</v>
      </c>
      <c r="F1487" s="1" t="s">
        <v>210</v>
      </c>
      <c r="G1487" s="12" t="s">
        <v>211</v>
      </c>
      <c r="H1487" s="14">
        <v>2.95</v>
      </c>
      <c r="I1487" s="15">
        <v>128028</v>
      </c>
    </row>
    <row r="1488" spans="1:10" x14ac:dyDescent="0.3">
      <c r="A1488" s="7">
        <v>1487</v>
      </c>
      <c r="B1488" s="7" t="s">
        <v>348</v>
      </c>
      <c r="C1488" s="1" t="s">
        <v>195</v>
      </c>
      <c r="D1488" s="1" t="s">
        <v>8</v>
      </c>
      <c r="E1488" s="1" t="s">
        <v>367</v>
      </c>
      <c r="F1488" s="1" t="s">
        <v>212</v>
      </c>
      <c r="G1488" s="12" t="s">
        <v>213</v>
      </c>
      <c r="I1488" s="15">
        <v>12681</v>
      </c>
    </row>
    <row r="1489" spans="1:9" x14ac:dyDescent="0.3">
      <c r="A1489" s="7">
        <v>1488</v>
      </c>
      <c r="B1489" s="7" t="s">
        <v>348</v>
      </c>
      <c r="C1489" s="1" t="s">
        <v>195</v>
      </c>
      <c r="D1489" s="1" t="s">
        <v>8</v>
      </c>
      <c r="E1489" s="1" t="s">
        <v>367</v>
      </c>
      <c r="F1489" s="1" t="s">
        <v>214</v>
      </c>
      <c r="G1489" s="12" t="s">
        <v>215</v>
      </c>
      <c r="I1489" s="15">
        <v>10394</v>
      </c>
    </row>
    <row r="1490" spans="1:9" x14ac:dyDescent="0.3">
      <c r="A1490" s="7">
        <v>1489</v>
      </c>
      <c r="B1490" s="7" t="s">
        <v>348</v>
      </c>
      <c r="C1490" s="1" t="s">
        <v>195</v>
      </c>
      <c r="D1490" s="1" t="s">
        <v>8</v>
      </c>
      <c r="E1490" s="1" t="s">
        <v>367</v>
      </c>
      <c r="F1490" s="1" t="s">
        <v>216</v>
      </c>
      <c r="G1490" s="12" t="s">
        <v>217</v>
      </c>
    </row>
    <row r="1491" spans="1:9" x14ac:dyDescent="0.3">
      <c r="A1491" s="7">
        <v>1490</v>
      </c>
      <c r="B1491" s="7" t="s">
        <v>348</v>
      </c>
      <c r="C1491" s="1" t="s">
        <v>195</v>
      </c>
      <c r="D1491" s="1" t="s">
        <v>15</v>
      </c>
      <c r="E1491" s="1" t="s">
        <v>367</v>
      </c>
      <c r="F1491" s="1" t="s">
        <v>218</v>
      </c>
      <c r="G1491" s="12" t="s">
        <v>219</v>
      </c>
      <c r="I1491" s="15">
        <v>151103</v>
      </c>
    </row>
    <row r="1492" spans="1:9" x14ac:dyDescent="0.3">
      <c r="A1492" s="7">
        <v>1491</v>
      </c>
      <c r="B1492" s="7" t="s">
        <v>348</v>
      </c>
      <c r="C1492" s="1" t="s">
        <v>195</v>
      </c>
      <c r="D1492" s="1" t="s">
        <v>8</v>
      </c>
      <c r="E1492" s="1" t="s">
        <v>367</v>
      </c>
      <c r="F1492" s="1" t="s">
        <v>220</v>
      </c>
      <c r="G1492" s="12" t="s">
        <v>221</v>
      </c>
      <c r="I1492" s="15">
        <v>25500</v>
      </c>
    </row>
    <row r="1493" spans="1:9" x14ac:dyDescent="0.3">
      <c r="A1493" s="7">
        <v>1492</v>
      </c>
      <c r="B1493" s="7" t="s">
        <v>348</v>
      </c>
      <c r="C1493" s="1" t="s">
        <v>195</v>
      </c>
      <c r="D1493" s="1" t="s">
        <v>8</v>
      </c>
      <c r="E1493" s="1" t="s">
        <v>367</v>
      </c>
      <c r="F1493" s="1" t="s">
        <v>222</v>
      </c>
      <c r="G1493" s="12" t="s">
        <v>223</v>
      </c>
    </row>
    <row r="1494" spans="1:9" x14ac:dyDescent="0.3">
      <c r="A1494" s="7">
        <v>1493</v>
      </c>
      <c r="B1494" s="7" t="s">
        <v>348</v>
      </c>
      <c r="C1494" s="1" t="s">
        <v>195</v>
      </c>
      <c r="D1494" s="1" t="s">
        <v>8</v>
      </c>
      <c r="E1494" s="1" t="s">
        <v>367</v>
      </c>
      <c r="F1494" s="1" t="s">
        <v>224</v>
      </c>
      <c r="G1494" s="12" t="s">
        <v>225</v>
      </c>
      <c r="I1494" s="15">
        <v>4564</v>
      </c>
    </row>
    <row r="1495" spans="1:9" x14ac:dyDescent="0.3">
      <c r="A1495" s="7">
        <v>1494</v>
      </c>
      <c r="B1495" s="7" t="s">
        <v>348</v>
      </c>
      <c r="C1495" s="1" t="s">
        <v>195</v>
      </c>
      <c r="D1495" s="1" t="s">
        <v>8</v>
      </c>
      <c r="E1495" s="1" t="s">
        <v>367</v>
      </c>
      <c r="F1495" s="1" t="s">
        <v>226</v>
      </c>
      <c r="G1495" s="12" t="s">
        <v>227</v>
      </c>
    </row>
    <row r="1496" spans="1:9" x14ac:dyDescent="0.3">
      <c r="A1496" s="7">
        <v>1495</v>
      </c>
      <c r="B1496" s="7" t="s">
        <v>348</v>
      </c>
      <c r="C1496" s="1" t="s">
        <v>195</v>
      </c>
      <c r="D1496" s="1" t="s">
        <v>15</v>
      </c>
      <c r="E1496" s="1" t="s">
        <v>367</v>
      </c>
      <c r="F1496" s="1" t="s">
        <v>228</v>
      </c>
      <c r="G1496" s="12" t="s">
        <v>229</v>
      </c>
      <c r="I1496" s="15">
        <v>30064</v>
      </c>
    </row>
    <row r="1497" spans="1:9" x14ac:dyDescent="0.3">
      <c r="A1497" s="7">
        <v>1496</v>
      </c>
      <c r="B1497" s="7" t="s">
        <v>348</v>
      </c>
      <c r="C1497" s="1" t="s">
        <v>195</v>
      </c>
      <c r="D1497" s="1" t="s">
        <v>8</v>
      </c>
      <c r="E1497" s="1" t="s">
        <v>367</v>
      </c>
      <c r="F1497" s="1" t="s">
        <v>230</v>
      </c>
      <c r="G1497" s="12" t="s">
        <v>231</v>
      </c>
      <c r="I1497" s="15">
        <v>15175</v>
      </c>
    </row>
    <row r="1498" spans="1:9" x14ac:dyDescent="0.3">
      <c r="A1498" s="7">
        <v>1497</v>
      </c>
      <c r="B1498" s="7" t="s">
        <v>348</v>
      </c>
      <c r="C1498" s="1" t="s">
        <v>195</v>
      </c>
      <c r="D1498" s="1" t="s">
        <v>8</v>
      </c>
      <c r="E1498" s="1" t="s">
        <v>367</v>
      </c>
      <c r="F1498" s="1" t="s">
        <v>232</v>
      </c>
      <c r="G1498" s="12" t="s">
        <v>233</v>
      </c>
    </row>
    <row r="1499" spans="1:9" x14ac:dyDescent="0.3">
      <c r="A1499" s="7">
        <v>1498</v>
      </c>
      <c r="B1499" s="7" t="s">
        <v>348</v>
      </c>
      <c r="C1499" s="1" t="s">
        <v>195</v>
      </c>
      <c r="D1499" s="1" t="s">
        <v>8</v>
      </c>
      <c r="E1499" s="1" t="s">
        <v>367</v>
      </c>
      <c r="F1499" s="1" t="s">
        <v>234</v>
      </c>
      <c r="G1499" s="12" t="s">
        <v>235</v>
      </c>
      <c r="I1499" s="15">
        <v>650</v>
      </c>
    </row>
    <row r="1500" spans="1:9" x14ac:dyDescent="0.3">
      <c r="A1500" s="7">
        <v>1499</v>
      </c>
      <c r="B1500" s="7" t="s">
        <v>348</v>
      </c>
      <c r="C1500" s="1" t="s">
        <v>195</v>
      </c>
      <c r="D1500" s="1" t="s">
        <v>8</v>
      </c>
      <c r="E1500" s="1" t="s">
        <v>367</v>
      </c>
      <c r="F1500" s="1" t="s">
        <v>236</v>
      </c>
      <c r="G1500" s="12" t="s">
        <v>237</v>
      </c>
    </row>
    <row r="1501" spans="1:9" x14ac:dyDescent="0.3">
      <c r="A1501" s="7">
        <v>1500</v>
      </c>
      <c r="B1501" s="7" t="s">
        <v>348</v>
      </c>
      <c r="C1501" s="1" t="s">
        <v>195</v>
      </c>
      <c r="D1501" s="1" t="s">
        <v>8</v>
      </c>
      <c r="E1501" s="1" t="s">
        <v>367</v>
      </c>
      <c r="F1501" s="1" t="s">
        <v>238</v>
      </c>
      <c r="G1501" s="12" t="s">
        <v>239</v>
      </c>
    </row>
    <row r="1502" spans="1:9" x14ac:dyDescent="0.3">
      <c r="A1502" s="7">
        <v>1501</v>
      </c>
      <c r="B1502" s="7" t="s">
        <v>348</v>
      </c>
      <c r="C1502" s="1" t="s">
        <v>195</v>
      </c>
      <c r="D1502" s="1" t="s">
        <v>8</v>
      </c>
      <c r="E1502" s="1" t="s">
        <v>367</v>
      </c>
      <c r="F1502" s="1" t="s">
        <v>240</v>
      </c>
      <c r="G1502" s="12" t="s">
        <v>241</v>
      </c>
      <c r="I1502" s="15">
        <v>6619</v>
      </c>
    </row>
    <row r="1503" spans="1:9" x14ac:dyDescent="0.3">
      <c r="A1503" s="7">
        <v>1502</v>
      </c>
      <c r="B1503" s="7" t="s">
        <v>348</v>
      </c>
      <c r="C1503" s="1" t="s">
        <v>195</v>
      </c>
      <c r="D1503" s="1" t="s">
        <v>8</v>
      </c>
      <c r="E1503" s="1" t="s">
        <v>367</v>
      </c>
      <c r="F1503" s="1" t="s">
        <v>242</v>
      </c>
      <c r="G1503" s="12" t="s">
        <v>243</v>
      </c>
      <c r="I1503" s="15">
        <v>39</v>
      </c>
    </row>
    <row r="1504" spans="1:9" x14ac:dyDescent="0.3">
      <c r="A1504" s="7">
        <v>1503</v>
      </c>
      <c r="B1504" s="7" t="s">
        <v>348</v>
      </c>
      <c r="C1504" s="1" t="s">
        <v>195</v>
      </c>
      <c r="D1504" s="1" t="s">
        <v>8</v>
      </c>
      <c r="E1504" s="1" t="s">
        <v>367</v>
      </c>
      <c r="F1504" s="1" t="s">
        <v>244</v>
      </c>
      <c r="G1504" s="12" t="s">
        <v>245</v>
      </c>
    </row>
    <row r="1505" spans="1:9" x14ac:dyDescent="0.3">
      <c r="A1505" s="7">
        <v>1504</v>
      </c>
      <c r="B1505" s="7" t="s">
        <v>348</v>
      </c>
      <c r="C1505" s="1" t="s">
        <v>195</v>
      </c>
      <c r="D1505" s="1" t="s">
        <v>8</v>
      </c>
      <c r="E1505" s="1" t="s">
        <v>367</v>
      </c>
      <c r="F1505" s="1" t="s">
        <v>246</v>
      </c>
      <c r="G1505" s="12" t="s">
        <v>247</v>
      </c>
      <c r="I1505" s="15">
        <v>2914</v>
      </c>
    </row>
    <row r="1506" spans="1:9" x14ac:dyDescent="0.3">
      <c r="A1506" s="7">
        <v>1505</v>
      </c>
      <c r="B1506" s="7" t="s">
        <v>348</v>
      </c>
      <c r="C1506" s="1" t="s">
        <v>195</v>
      </c>
      <c r="D1506" s="1" t="s">
        <v>8</v>
      </c>
      <c r="E1506" s="1" t="s">
        <v>367</v>
      </c>
      <c r="F1506" s="1" t="s">
        <v>248</v>
      </c>
      <c r="G1506" s="12" t="s">
        <v>249</v>
      </c>
    </row>
    <row r="1507" spans="1:9" x14ac:dyDescent="0.3">
      <c r="A1507" s="7">
        <v>1506</v>
      </c>
      <c r="B1507" s="7" t="s">
        <v>348</v>
      </c>
      <c r="C1507" s="1" t="s">
        <v>195</v>
      </c>
      <c r="D1507" s="1" t="s">
        <v>8</v>
      </c>
      <c r="E1507" s="1" t="s">
        <v>367</v>
      </c>
      <c r="F1507" s="1" t="s">
        <v>250</v>
      </c>
      <c r="G1507" s="12" t="s">
        <v>251</v>
      </c>
    </row>
    <row r="1508" spans="1:9" x14ac:dyDescent="0.3">
      <c r="A1508" s="7">
        <v>1507</v>
      </c>
      <c r="B1508" s="7" t="s">
        <v>348</v>
      </c>
      <c r="C1508" s="1" t="s">
        <v>195</v>
      </c>
      <c r="D1508" s="1" t="s">
        <v>8</v>
      </c>
      <c r="E1508" s="1" t="s">
        <v>367</v>
      </c>
      <c r="F1508" s="1" t="s">
        <v>252</v>
      </c>
      <c r="G1508" s="12" t="s">
        <v>253</v>
      </c>
    </row>
    <row r="1509" spans="1:9" x14ac:dyDescent="0.3">
      <c r="A1509" s="7">
        <v>1508</v>
      </c>
      <c r="B1509" s="7" t="s">
        <v>348</v>
      </c>
      <c r="C1509" s="1" t="s">
        <v>195</v>
      </c>
      <c r="D1509" s="1" t="s">
        <v>8</v>
      </c>
      <c r="E1509" s="1" t="s">
        <v>367</v>
      </c>
      <c r="F1509" s="1" t="s">
        <v>254</v>
      </c>
      <c r="G1509" s="12" t="s">
        <v>255</v>
      </c>
      <c r="I1509" s="15">
        <v>6491</v>
      </c>
    </row>
    <row r="1510" spans="1:9" x14ac:dyDescent="0.3">
      <c r="A1510" s="7">
        <v>1509</v>
      </c>
      <c r="B1510" s="7" t="s">
        <v>348</v>
      </c>
      <c r="C1510" s="1" t="s">
        <v>195</v>
      </c>
      <c r="D1510" s="1" t="s">
        <v>8</v>
      </c>
      <c r="E1510" s="1" t="s">
        <v>367</v>
      </c>
      <c r="F1510" s="1" t="s">
        <v>256</v>
      </c>
      <c r="G1510" s="12" t="s">
        <v>257</v>
      </c>
    </row>
    <row r="1511" spans="1:9" x14ac:dyDescent="0.3">
      <c r="A1511" s="7">
        <v>1510</v>
      </c>
      <c r="B1511" s="7" t="s">
        <v>348</v>
      </c>
      <c r="C1511" s="1" t="s">
        <v>195</v>
      </c>
      <c r="D1511" s="1" t="s">
        <v>8</v>
      </c>
      <c r="E1511" s="1" t="s">
        <v>367</v>
      </c>
      <c r="F1511" s="1" t="s">
        <v>258</v>
      </c>
      <c r="G1511" s="12" t="s">
        <v>259</v>
      </c>
    </row>
    <row r="1512" spans="1:9" x14ac:dyDescent="0.3">
      <c r="A1512" s="7">
        <v>1511</v>
      </c>
      <c r="B1512" s="7" t="s">
        <v>348</v>
      </c>
      <c r="C1512" s="1" t="s">
        <v>195</v>
      </c>
      <c r="D1512" s="1" t="s">
        <v>8</v>
      </c>
      <c r="E1512" s="1" t="s">
        <v>367</v>
      </c>
      <c r="F1512" s="1" t="s">
        <v>260</v>
      </c>
      <c r="G1512" s="12" t="s">
        <v>261</v>
      </c>
      <c r="I1512" s="15">
        <v>8297</v>
      </c>
    </row>
    <row r="1513" spans="1:9" x14ac:dyDescent="0.3">
      <c r="A1513" s="7">
        <v>1512</v>
      </c>
      <c r="B1513" s="7" t="s">
        <v>348</v>
      </c>
      <c r="C1513" s="1" t="s">
        <v>195</v>
      </c>
      <c r="D1513" s="1" t="s">
        <v>8</v>
      </c>
      <c r="E1513" s="1" t="s">
        <v>367</v>
      </c>
      <c r="F1513" s="1" t="s">
        <v>262</v>
      </c>
      <c r="G1513" s="12" t="s">
        <v>263</v>
      </c>
    </row>
    <row r="1514" spans="1:9" x14ac:dyDescent="0.3">
      <c r="A1514" s="7">
        <v>1513</v>
      </c>
      <c r="B1514" s="7" t="s">
        <v>348</v>
      </c>
      <c r="C1514" s="1" t="s">
        <v>195</v>
      </c>
      <c r="D1514" s="1" t="s">
        <v>8</v>
      </c>
      <c r="E1514" s="1" t="s">
        <v>367</v>
      </c>
      <c r="F1514" s="1" t="s">
        <v>264</v>
      </c>
      <c r="G1514" s="12" t="s">
        <v>265</v>
      </c>
    </row>
    <row r="1515" spans="1:9" x14ac:dyDescent="0.3">
      <c r="A1515" s="7">
        <v>1514</v>
      </c>
      <c r="B1515" s="7" t="s">
        <v>348</v>
      </c>
      <c r="C1515" s="1" t="s">
        <v>195</v>
      </c>
      <c r="D1515" s="1" t="s">
        <v>15</v>
      </c>
      <c r="E1515" s="1" t="s">
        <v>367</v>
      </c>
      <c r="F1515" s="1" t="s">
        <v>266</v>
      </c>
      <c r="G1515" s="12" t="s">
        <v>267</v>
      </c>
      <c r="I1515" s="15">
        <v>40185</v>
      </c>
    </row>
    <row r="1516" spans="1:9" x14ac:dyDescent="0.3">
      <c r="A1516" s="7">
        <v>1515</v>
      </c>
      <c r="B1516" s="7" t="s">
        <v>348</v>
      </c>
      <c r="C1516" s="1" t="s">
        <v>195</v>
      </c>
      <c r="D1516" s="1" t="s">
        <v>8</v>
      </c>
      <c r="E1516" s="1" t="s">
        <v>367</v>
      </c>
      <c r="F1516" s="1" t="s">
        <v>268</v>
      </c>
      <c r="G1516" s="12" t="s">
        <v>269</v>
      </c>
    </row>
    <row r="1517" spans="1:9" x14ac:dyDescent="0.3">
      <c r="A1517" s="7">
        <v>1516</v>
      </c>
      <c r="B1517" s="7" t="s">
        <v>348</v>
      </c>
      <c r="C1517" s="1" t="s">
        <v>195</v>
      </c>
      <c r="D1517" s="1" t="s">
        <v>8</v>
      </c>
      <c r="E1517" s="1" t="s">
        <v>367</v>
      </c>
      <c r="F1517" s="1" t="s">
        <v>270</v>
      </c>
      <c r="G1517" s="12" t="s">
        <v>271</v>
      </c>
    </row>
    <row r="1518" spans="1:9" x14ac:dyDescent="0.3">
      <c r="A1518" s="7">
        <v>1517</v>
      </c>
      <c r="B1518" s="7" t="s">
        <v>348</v>
      </c>
      <c r="C1518" s="1" t="s">
        <v>195</v>
      </c>
      <c r="D1518" s="1" t="s">
        <v>8</v>
      </c>
      <c r="E1518" s="1" t="s">
        <v>367</v>
      </c>
      <c r="F1518" s="1" t="s">
        <v>272</v>
      </c>
      <c r="G1518" s="12" t="s">
        <v>273</v>
      </c>
    </row>
    <row r="1519" spans="1:9" x14ac:dyDescent="0.3">
      <c r="A1519" s="7">
        <v>1518</v>
      </c>
      <c r="B1519" s="7" t="s">
        <v>348</v>
      </c>
      <c r="C1519" s="1" t="s">
        <v>195</v>
      </c>
      <c r="D1519" s="1" t="s">
        <v>8</v>
      </c>
      <c r="E1519" s="1" t="s">
        <v>367</v>
      </c>
      <c r="F1519" s="1" t="s">
        <v>274</v>
      </c>
      <c r="G1519" s="12" t="s">
        <v>275</v>
      </c>
      <c r="I1519" s="15">
        <v>13427</v>
      </c>
    </row>
    <row r="1520" spans="1:9" x14ac:dyDescent="0.3">
      <c r="A1520" s="7">
        <v>1519</v>
      </c>
      <c r="B1520" s="7" t="s">
        <v>348</v>
      </c>
      <c r="C1520" s="1" t="s">
        <v>195</v>
      </c>
      <c r="D1520" s="1" t="s">
        <v>8</v>
      </c>
      <c r="E1520" s="1" t="s">
        <v>367</v>
      </c>
      <c r="F1520" s="1" t="s">
        <v>276</v>
      </c>
      <c r="G1520" s="12" t="s">
        <v>277</v>
      </c>
    </row>
    <row r="1521" spans="1:9" x14ac:dyDescent="0.3">
      <c r="A1521" s="7">
        <v>1520</v>
      </c>
      <c r="B1521" s="7" t="s">
        <v>348</v>
      </c>
      <c r="C1521" s="1" t="s">
        <v>195</v>
      </c>
      <c r="D1521" s="1" t="s">
        <v>8</v>
      </c>
      <c r="E1521" s="1" t="s">
        <v>367</v>
      </c>
      <c r="F1521" s="1" t="s">
        <v>278</v>
      </c>
      <c r="G1521" s="12" t="s">
        <v>279</v>
      </c>
    </row>
    <row r="1522" spans="1:9" x14ac:dyDescent="0.3">
      <c r="A1522" s="7">
        <v>1521</v>
      </c>
      <c r="B1522" s="7" t="s">
        <v>348</v>
      </c>
      <c r="C1522" s="1" t="s">
        <v>195</v>
      </c>
      <c r="D1522" s="1" t="s">
        <v>15</v>
      </c>
      <c r="E1522" s="1" t="s">
        <v>367</v>
      </c>
      <c r="F1522" s="1" t="s">
        <v>280</v>
      </c>
      <c r="G1522" s="12" t="s">
        <v>281</v>
      </c>
      <c r="I1522" s="15">
        <v>13427</v>
      </c>
    </row>
    <row r="1523" spans="1:9" x14ac:dyDescent="0.3">
      <c r="A1523" s="7">
        <v>1522</v>
      </c>
      <c r="B1523" s="7" t="s">
        <v>348</v>
      </c>
      <c r="C1523" s="1" t="s">
        <v>195</v>
      </c>
      <c r="D1523" s="1" t="s">
        <v>8</v>
      </c>
      <c r="E1523" s="1" t="s">
        <v>367</v>
      </c>
      <c r="F1523" s="1" t="s">
        <v>282</v>
      </c>
      <c r="G1523" s="12" t="s">
        <v>283</v>
      </c>
      <c r="I1523" s="15">
        <v>23558.335703687841</v>
      </c>
    </row>
    <row r="1524" spans="1:9" x14ac:dyDescent="0.3">
      <c r="A1524" s="7">
        <v>1523</v>
      </c>
      <c r="B1524" s="7" t="s">
        <v>348</v>
      </c>
      <c r="C1524" s="1" t="s">
        <v>195</v>
      </c>
      <c r="D1524" s="1" t="s">
        <v>15</v>
      </c>
      <c r="E1524" s="1" t="s">
        <v>367</v>
      </c>
      <c r="F1524" s="1" t="s">
        <v>284</v>
      </c>
      <c r="G1524" s="12" t="s">
        <v>285</v>
      </c>
      <c r="I1524" s="15">
        <v>258337.33570368783</v>
      </c>
    </row>
    <row r="1525" spans="1:9" x14ac:dyDescent="0.3">
      <c r="A1525" s="7">
        <v>1524</v>
      </c>
      <c r="B1525" s="7" t="s">
        <v>348</v>
      </c>
      <c r="C1525" s="1" t="s">
        <v>195</v>
      </c>
      <c r="D1525" s="1" t="s">
        <v>8</v>
      </c>
      <c r="E1525" s="1" t="s">
        <v>367</v>
      </c>
      <c r="F1525" s="1" t="s">
        <v>286</v>
      </c>
      <c r="G1525" s="12" t="s">
        <v>287</v>
      </c>
    </row>
    <row r="1526" spans="1:9" x14ac:dyDescent="0.3">
      <c r="A1526" s="7">
        <v>1525</v>
      </c>
      <c r="B1526" s="7" t="s">
        <v>348</v>
      </c>
      <c r="C1526" s="1" t="s">
        <v>195</v>
      </c>
      <c r="D1526" s="1" t="s">
        <v>8</v>
      </c>
      <c r="E1526" s="1" t="s">
        <v>367</v>
      </c>
      <c r="F1526" s="1" t="s">
        <v>288</v>
      </c>
      <c r="G1526" s="12" t="s">
        <v>289</v>
      </c>
    </row>
    <row r="1527" spans="1:9" x14ac:dyDescent="0.3">
      <c r="A1527" s="7">
        <v>1526</v>
      </c>
      <c r="B1527" s="7" t="s">
        <v>348</v>
      </c>
      <c r="C1527" s="1" t="s">
        <v>195</v>
      </c>
      <c r="D1527" s="1" t="s">
        <v>15</v>
      </c>
      <c r="E1527" s="1" t="s">
        <v>367</v>
      </c>
      <c r="F1527" s="1" t="s">
        <v>290</v>
      </c>
      <c r="G1527" s="12" t="s">
        <v>291</v>
      </c>
      <c r="I1527" s="15">
        <v>258337.33570368783</v>
      </c>
    </row>
    <row r="1528" spans="1:9" x14ac:dyDescent="0.3">
      <c r="A1528" s="7">
        <v>1527</v>
      </c>
      <c r="B1528" s="7" t="s">
        <v>348</v>
      </c>
      <c r="C1528" s="1" t="s">
        <v>195</v>
      </c>
      <c r="D1528" s="1" t="s">
        <v>15</v>
      </c>
      <c r="E1528" s="1" t="s">
        <v>367</v>
      </c>
      <c r="F1528" s="1" t="s">
        <v>292</v>
      </c>
      <c r="G1528" s="12" t="s">
        <v>293</v>
      </c>
      <c r="I1528" s="15">
        <v>257932</v>
      </c>
    </row>
    <row r="1529" spans="1:9" x14ac:dyDescent="0.3">
      <c r="A1529" s="7">
        <v>1528</v>
      </c>
      <c r="B1529" s="7" t="s">
        <v>348</v>
      </c>
      <c r="C1529" s="1" t="s">
        <v>195</v>
      </c>
      <c r="D1529" s="1" t="s">
        <v>8</v>
      </c>
      <c r="E1529" s="1" t="s">
        <v>367</v>
      </c>
      <c r="F1529" s="1" t="s">
        <v>294</v>
      </c>
      <c r="G1529" s="12" t="s">
        <v>295</v>
      </c>
      <c r="I1529" s="15">
        <v>-405.33570368782966</v>
      </c>
    </row>
    <row r="1530" spans="1:9" x14ac:dyDescent="0.3">
      <c r="A1530" s="7">
        <v>1529</v>
      </c>
      <c r="B1530" s="7" t="s">
        <v>348</v>
      </c>
      <c r="C1530" s="1" t="s">
        <v>296</v>
      </c>
      <c r="D1530" s="1" t="s">
        <v>8</v>
      </c>
      <c r="E1530" s="1" t="s">
        <v>367</v>
      </c>
      <c r="F1530" s="1" t="s">
        <v>297</v>
      </c>
      <c r="G1530" s="12" t="s">
        <v>298</v>
      </c>
    </row>
    <row r="1531" spans="1:9" x14ac:dyDescent="0.3">
      <c r="A1531" s="7">
        <v>1530</v>
      </c>
      <c r="B1531" s="7" t="s">
        <v>348</v>
      </c>
      <c r="C1531" s="1" t="s">
        <v>296</v>
      </c>
      <c r="D1531" s="1" t="s">
        <v>8</v>
      </c>
      <c r="E1531" s="1" t="s">
        <v>367</v>
      </c>
      <c r="F1531" s="1" t="s">
        <v>299</v>
      </c>
      <c r="G1531" s="12" t="s">
        <v>300</v>
      </c>
    </row>
    <row r="1532" spans="1:9" x14ac:dyDescent="0.3">
      <c r="A1532" s="7">
        <v>1531</v>
      </c>
      <c r="B1532" s="7" t="s">
        <v>348</v>
      </c>
      <c r="C1532" s="1" t="s">
        <v>296</v>
      </c>
      <c r="D1532" s="1" t="s">
        <v>8</v>
      </c>
      <c r="E1532" s="1" t="s">
        <v>367</v>
      </c>
      <c r="F1532" s="1" t="s">
        <v>301</v>
      </c>
      <c r="G1532" s="12" t="s">
        <v>302</v>
      </c>
    </row>
    <row r="1533" spans="1:9" x14ac:dyDescent="0.3">
      <c r="A1533" s="7">
        <v>1532</v>
      </c>
      <c r="B1533" s="7" t="s">
        <v>348</v>
      </c>
      <c r="C1533" s="1" t="s">
        <v>296</v>
      </c>
      <c r="D1533" s="1" t="s">
        <v>8</v>
      </c>
      <c r="E1533" s="1" t="s">
        <v>367</v>
      </c>
      <c r="F1533" s="1" t="s">
        <v>303</v>
      </c>
      <c r="G1533" s="12" t="s">
        <v>304</v>
      </c>
    </row>
    <row r="1534" spans="1:9" x14ac:dyDescent="0.3">
      <c r="A1534" s="7">
        <v>1533</v>
      </c>
      <c r="B1534" s="7" t="s">
        <v>348</v>
      </c>
      <c r="C1534" s="1" t="s">
        <v>296</v>
      </c>
      <c r="D1534" s="1" t="s">
        <v>8</v>
      </c>
      <c r="E1534" s="1" t="s">
        <v>367</v>
      </c>
      <c r="F1534" s="1" t="s">
        <v>305</v>
      </c>
      <c r="G1534" s="12" t="s">
        <v>306</v>
      </c>
    </row>
    <row r="1535" spans="1:9" x14ac:dyDescent="0.3">
      <c r="A1535" s="7">
        <v>1534</v>
      </c>
      <c r="B1535" s="7" t="s">
        <v>348</v>
      </c>
      <c r="C1535" s="1" t="s">
        <v>296</v>
      </c>
      <c r="D1535" s="1" t="s">
        <v>8</v>
      </c>
      <c r="E1535" s="1" t="s">
        <v>367</v>
      </c>
      <c r="F1535" s="1" t="s">
        <v>307</v>
      </c>
      <c r="G1535" s="12" t="s">
        <v>308</v>
      </c>
    </row>
    <row r="1536" spans="1:9" x14ac:dyDescent="0.3">
      <c r="A1536" s="7">
        <v>1535</v>
      </c>
      <c r="B1536" s="7" t="s">
        <v>348</v>
      </c>
      <c r="C1536" s="1" t="s">
        <v>296</v>
      </c>
      <c r="D1536" s="1" t="s">
        <v>8</v>
      </c>
      <c r="E1536" s="1" t="s">
        <v>367</v>
      </c>
      <c r="F1536" s="1" t="s">
        <v>309</v>
      </c>
      <c r="G1536" s="12" t="s">
        <v>310</v>
      </c>
    </row>
    <row r="1537" spans="1:9" x14ac:dyDescent="0.3">
      <c r="A1537" s="7">
        <v>1536</v>
      </c>
      <c r="B1537" s="7" t="s">
        <v>348</v>
      </c>
      <c r="C1537" s="1" t="s">
        <v>296</v>
      </c>
      <c r="D1537" s="1" t="s">
        <v>15</v>
      </c>
      <c r="E1537" s="1" t="s">
        <v>367</v>
      </c>
      <c r="F1537" s="1" t="s">
        <v>311</v>
      </c>
      <c r="G1537" s="12" t="s">
        <v>312</v>
      </c>
      <c r="I1537" s="15">
        <v>0</v>
      </c>
    </row>
    <row r="1538" spans="1:9" x14ac:dyDescent="0.3">
      <c r="A1538" s="7">
        <v>1537</v>
      </c>
      <c r="B1538" s="7" t="s">
        <v>348</v>
      </c>
      <c r="C1538" s="1" t="s">
        <v>296</v>
      </c>
      <c r="D1538" s="1" t="s">
        <v>15</v>
      </c>
      <c r="E1538" s="1" t="s">
        <v>367</v>
      </c>
      <c r="F1538" s="1" t="s">
        <v>313</v>
      </c>
      <c r="G1538" s="12" t="s">
        <v>314</v>
      </c>
      <c r="I1538" s="15">
        <v>0</v>
      </c>
    </row>
    <row r="1539" spans="1:9" x14ac:dyDescent="0.3">
      <c r="A1539" s="7">
        <v>1538</v>
      </c>
      <c r="B1539" s="7" t="s">
        <v>348</v>
      </c>
      <c r="C1539" s="1" t="s">
        <v>296</v>
      </c>
      <c r="D1539" s="1" t="s">
        <v>8</v>
      </c>
      <c r="E1539" s="1" t="s">
        <v>367</v>
      </c>
      <c r="F1539" s="1" t="s">
        <v>315</v>
      </c>
      <c r="G1539" s="12" t="s">
        <v>316</v>
      </c>
      <c r="I1539" s="15">
        <v>0</v>
      </c>
    </row>
    <row r="1540" spans="1:9" x14ac:dyDescent="0.3">
      <c r="A1540" s="7">
        <v>1539</v>
      </c>
      <c r="B1540" s="7" t="s">
        <v>348</v>
      </c>
      <c r="C1540" s="1" t="s">
        <v>296</v>
      </c>
      <c r="D1540" s="1" t="s">
        <v>8</v>
      </c>
      <c r="E1540" s="1" t="s">
        <v>367</v>
      </c>
      <c r="F1540" s="1" t="s">
        <v>317</v>
      </c>
      <c r="G1540" s="12" t="s">
        <v>318</v>
      </c>
    </row>
    <row r="1541" spans="1:9" x14ac:dyDescent="0.3">
      <c r="A1541" s="7">
        <v>1540</v>
      </c>
      <c r="B1541" s="7" t="s">
        <v>348</v>
      </c>
      <c r="C1541" s="1" t="s">
        <v>296</v>
      </c>
      <c r="D1541" s="1" t="s">
        <v>8</v>
      </c>
      <c r="E1541" s="1" t="s">
        <v>367</v>
      </c>
      <c r="F1541" s="1" t="s">
        <v>319</v>
      </c>
      <c r="G1541" s="12" t="s">
        <v>320</v>
      </c>
      <c r="I1541" s="15">
        <v>0</v>
      </c>
    </row>
    <row r="1542" spans="1:9" x14ac:dyDescent="0.3">
      <c r="A1542" s="7">
        <v>1541</v>
      </c>
      <c r="B1542" s="7" t="s">
        <v>348</v>
      </c>
      <c r="C1542" s="1" t="s">
        <v>7</v>
      </c>
      <c r="D1542" s="1" t="s">
        <v>8</v>
      </c>
      <c r="E1542" s="1" t="s">
        <v>367</v>
      </c>
      <c r="F1542" s="1" t="s">
        <v>9</v>
      </c>
      <c r="G1542" s="12" t="s">
        <v>10</v>
      </c>
    </row>
    <row r="1543" spans="1:9" x14ac:dyDescent="0.3">
      <c r="A1543" s="7">
        <v>1542</v>
      </c>
      <c r="B1543" s="7" t="s">
        <v>348</v>
      </c>
      <c r="C1543" s="1" t="s">
        <v>7</v>
      </c>
      <c r="D1543" s="1" t="s">
        <v>8</v>
      </c>
      <c r="E1543" s="1" t="s">
        <v>367</v>
      </c>
      <c r="F1543" s="1" t="s">
        <v>11</v>
      </c>
      <c r="G1543" s="12" t="s">
        <v>12</v>
      </c>
    </row>
    <row r="1544" spans="1:9" x14ac:dyDescent="0.3">
      <c r="A1544" s="7">
        <v>1543</v>
      </c>
      <c r="B1544" s="7" t="s">
        <v>348</v>
      </c>
      <c r="C1544" s="1" t="s">
        <v>7</v>
      </c>
      <c r="D1544" s="1" t="s">
        <v>8</v>
      </c>
      <c r="E1544" s="1" t="s">
        <v>367</v>
      </c>
      <c r="F1544" s="1" t="s">
        <v>13</v>
      </c>
      <c r="G1544" s="12" t="s">
        <v>14</v>
      </c>
    </row>
    <row r="1545" spans="1:9" x14ac:dyDescent="0.3">
      <c r="A1545" s="7">
        <v>1544</v>
      </c>
      <c r="B1545" s="7" t="s">
        <v>348</v>
      </c>
      <c r="C1545" s="1" t="s">
        <v>7</v>
      </c>
      <c r="D1545" s="1" t="s">
        <v>15</v>
      </c>
      <c r="E1545" s="1" t="s">
        <v>367</v>
      </c>
      <c r="F1545" s="1" t="s">
        <v>16</v>
      </c>
      <c r="G1545" s="12" t="s">
        <v>17</v>
      </c>
      <c r="I1545" s="15">
        <v>0</v>
      </c>
    </row>
    <row r="1546" spans="1:9" x14ac:dyDescent="0.3">
      <c r="A1546" s="7">
        <v>1545</v>
      </c>
      <c r="B1546" s="7" t="s">
        <v>348</v>
      </c>
      <c r="C1546" s="1" t="s">
        <v>7</v>
      </c>
      <c r="D1546" s="1" t="s">
        <v>8</v>
      </c>
      <c r="E1546" s="1" t="s">
        <v>367</v>
      </c>
      <c r="F1546" s="1" t="s">
        <v>18</v>
      </c>
      <c r="G1546" s="12" t="s">
        <v>19</v>
      </c>
    </row>
    <row r="1547" spans="1:9" x14ac:dyDescent="0.3">
      <c r="A1547" s="7">
        <v>1546</v>
      </c>
      <c r="B1547" s="7" t="s">
        <v>348</v>
      </c>
      <c r="C1547" s="1" t="s">
        <v>7</v>
      </c>
      <c r="D1547" s="1" t="s">
        <v>8</v>
      </c>
      <c r="E1547" s="1" t="s">
        <v>367</v>
      </c>
      <c r="F1547" s="1" t="s">
        <v>20</v>
      </c>
      <c r="G1547" s="12" t="s">
        <v>21</v>
      </c>
    </row>
    <row r="1548" spans="1:9" x14ac:dyDescent="0.3">
      <c r="A1548" s="7">
        <v>1547</v>
      </c>
      <c r="B1548" s="7" t="s">
        <v>348</v>
      </c>
      <c r="C1548" s="1" t="s">
        <v>7</v>
      </c>
      <c r="D1548" s="1" t="s">
        <v>15</v>
      </c>
      <c r="E1548" s="1" t="s">
        <v>367</v>
      </c>
      <c r="F1548" s="1" t="s">
        <v>22</v>
      </c>
      <c r="G1548" s="12" t="s">
        <v>23</v>
      </c>
      <c r="I1548" s="15">
        <v>0</v>
      </c>
    </row>
    <row r="1549" spans="1:9" x14ac:dyDescent="0.3">
      <c r="A1549" s="7">
        <v>1548</v>
      </c>
      <c r="B1549" s="7" t="s">
        <v>348</v>
      </c>
      <c r="C1549" s="1" t="s">
        <v>7</v>
      </c>
      <c r="D1549" s="1" t="s">
        <v>8</v>
      </c>
      <c r="E1549" s="1" t="s">
        <v>367</v>
      </c>
      <c r="F1549" s="1" t="s">
        <v>24</v>
      </c>
      <c r="G1549" s="12" t="s">
        <v>25</v>
      </c>
    </row>
    <row r="1550" spans="1:9" x14ac:dyDescent="0.3">
      <c r="A1550" s="7">
        <v>1549</v>
      </c>
      <c r="B1550" s="7" t="s">
        <v>348</v>
      </c>
      <c r="C1550" s="1" t="s">
        <v>7</v>
      </c>
      <c r="D1550" s="1" t="s">
        <v>8</v>
      </c>
      <c r="E1550" s="1" t="s">
        <v>367</v>
      </c>
      <c r="F1550" s="1" t="s">
        <v>26</v>
      </c>
      <c r="G1550" s="12" t="s">
        <v>27</v>
      </c>
    </row>
    <row r="1551" spans="1:9" x14ac:dyDescent="0.3">
      <c r="A1551" s="7">
        <v>1550</v>
      </c>
      <c r="B1551" s="7" t="s">
        <v>348</v>
      </c>
      <c r="C1551" s="1" t="s">
        <v>7</v>
      </c>
      <c r="D1551" s="1" t="s">
        <v>8</v>
      </c>
      <c r="E1551" s="1" t="s">
        <v>367</v>
      </c>
      <c r="F1551" s="1" t="s">
        <v>28</v>
      </c>
      <c r="G1551" s="12" t="s">
        <v>29</v>
      </c>
    </row>
    <row r="1552" spans="1:9" x14ac:dyDescent="0.3">
      <c r="A1552" s="7">
        <v>1551</v>
      </c>
      <c r="B1552" s="7" t="s">
        <v>348</v>
      </c>
      <c r="C1552" s="1" t="s">
        <v>7</v>
      </c>
      <c r="D1552" s="1" t="s">
        <v>8</v>
      </c>
      <c r="E1552" s="1" t="s">
        <v>367</v>
      </c>
      <c r="F1552" s="1" t="s">
        <v>30</v>
      </c>
      <c r="G1552" s="12" t="s">
        <v>31</v>
      </c>
      <c r="I1552" s="15">
        <v>33500</v>
      </c>
    </row>
    <row r="1553" spans="1:7" x14ac:dyDescent="0.3">
      <c r="A1553" s="7">
        <v>1552</v>
      </c>
      <c r="B1553" s="7" t="s">
        <v>348</v>
      </c>
      <c r="C1553" s="1" t="s">
        <v>7</v>
      </c>
      <c r="D1553" s="1" t="s">
        <v>8</v>
      </c>
      <c r="E1553" s="1" t="s">
        <v>367</v>
      </c>
      <c r="F1553" s="1" t="s">
        <v>32</v>
      </c>
      <c r="G1553" s="12" t="s">
        <v>33</v>
      </c>
    </row>
    <row r="1554" spans="1:7" x14ac:dyDescent="0.3">
      <c r="A1554" s="7">
        <v>1553</v>
      </c>
      <c r="B1554" s="7" t="s">
        <v>348</v>
      </c>
      <c r="C1554" s="1" t="s">
        <v>7</v>
      </c>
      <c r="D1554" s="1" t="s">
        <v>8</v>
      </c>
      <c r="E1554" s="1" t="s">
        <v>367</v>
      </c>
      <c r="F1554" s="1" t="s">
        <v>34</v>
      </c>
      <c r="G1554" s="12" t="s">
        <v>35</v>
      </c>
    </row>
    <row r="1555" spans="1:7" x14ac:dyDescent="0.3">
      <c r="A1555" s="7">
        <v>1554</v>
      </c>
      <c r="B1555" s="7" t="s">
        <v>348</v>
      </c>
      <c r="C1555" s="1" t="s">
        <v>7</v>
      </c>
      <c r="D1555" s="1" t="s">
        <v>8</v>
      </c>
      <c r="E1555" s="1" t="s">
        <v>367</v>
      </c>
      <c r="F1555" s="1" t="s">
        <v>36</v>
      </c>
      <c r="G1555" s="12" t="s">
        <v>37</v>
      </c>
    </row>
    <row r="1556" spans="1:7" x14ac:dyDescent="0.3">
      <c r="A1556" s="7">
        <v>1555</v>
      </c>
      <c r="B1556" s="7" t="s">
        <v>348</v>
      </c>
      <c r="C1556" s="1" t="s">
        <v>7</v>
      </c>
      <c r="D1556" s="1" t="s">
        <v>8</v>
      </c>
      <c r="E1556" s="1" t="s">
        <v>367</v>
      </c>
      <c r="F1556" s="1" t="s">
        <v>38</v>
      </c>
      <c r="G1556" s="12" t="s">
        <v>39</v>
      </c>
    </row>
    <row r="1557" spans="1:7" x14ac:dyDescent="0.3">
      <c r="A1557" s="7">
        <v>1556</v>
      </c>
      <c r="B1557" s="7" t="s">
        <v>348</v>
      </c>
      <c r="C1557" s="1" t="s">
        <v>7</v>
      </c>
      <c r="D1557" s="1" t="s">
        <v>8</v>
      </c>
      <c r="E1557" s="1" t="s">
        <v>367</v>
      </c>
      <c r="F1557" s="1" t="s">
        <v>40</v>
      </c>
      <c r="G1557" s="12" t="s">
        <v>41</v>
      </c>
    </row>
    <row r="1558" spans="1:7" x14ac:dyDescent="0.3">
      <c r="A1558" s="7">
        <v>1557</v>
      </c>
      <c r="B1558" s="7" t="s">
        <v>348</v>
      </c>
      <c r="C1558" s="1" t="s">
        <v>7</v>
      </c>
      <c r="D1558" s="1" t="s">
        <v>8</v>
      </c>
      <c r="E1558" s="1" t="s">
        <v>367</v>
      </c>
      <c r="F1558" s="1" t="s">
        <v>42</v>
      </c>
      <c r="G1558" s="12" t="s">
        <v>43</v>
      </c>
    </row>
    <row r="1559" spans="1:7" x14ac:dyDescent="0.3">
      <c r="A1559" s="7">
        <v>1558</v>
      </c>
      <c r="B1559" s="7" t="s">
        <v>348</v>
      </c>
      <c r="C1559" s="1" t="s">
        <v>7</v>
      </c>
      <c r="D1559" s="1" t="s">
        <v>8</v>
      </c>
      <c r="E1559" s="1" t="s">
        <v>367</v>
      </c>
      <c r="F1559" s="1" t="s">
        <v>44</v>
      </c>
      <c r="G1559" s="12" t="s">
        <v>45</v>
      </c>
    </row>
    <row r="1560" spans="1:7" x14ac:dyDescent="0.3">
      <c r="A1560" s="7">
        <v>1559</v>
      </c>
      <c r="B1560" s="7" t="s">
        <v>348</v>
      </c>
      <c r="C1560" s="1" t="s">
        <v>7</v>
      </c>
      <c r="D1560" s="1" t="s">
        <v>8</v>
      </c>
      <c r="E1560" s="1" t="s">
        <v>367</v>
      </c>
      <c r="F1560" s="1" t="s">
        <v>46</v>
      </c>
      <c r="G1560" s="12" t="s">
        <v>47</v>
      </c>
    </row>
    <row r="1561" spans="1:7" x14ac:dyDescent="0.3">
      <c r="A1561" s="7">
        <v>1560</v>
      </c>
      <c r="B1561" s="7" t="s">
        <v>348</v>
      </c>
      <c r="C1561" s="1" t="s">
        <v>7</v>
      </c>
      <c r="D1561" s="1" t="s">
        <v>8</v>
      </c>
      <c r="E1561" s="1" t="s">
        <v>367</v>
      </c>
      <c r="F1561" s="1" t="s">
        <v>48</v>
      </c>
      <c r="G1561" s="12" t="s">
        <v>49</v>
      </c>
    </row>
    <row r="1562" spans="1:7" x14ac:dyDescent="0.3">
      <c r="A1562" s="7">
        <v>1561</v>
      </c>
      <c r="B1562" s="7" t="s">
        <v>348</v>
      </c>
      <c r="C1562" s="1" t="s">
        <v>7</v>
      </c>
      <c r="D1562" s="1" t="s">
        <v>8</v>
      </c>
      <c r="E1562" s="1" t="s">
        <v>367</v>
      </c>
      <c r="F1562" s="1" t="s">
        <v>50</v>
      </c>
      <c r="G1562" s="12" t="s">
        <v>51</v>
      </c>
    </row>
    <row r="1563" spans="1:7" x14ac:dyDescent="0.3">
      <c r="A1563" s="7">
        <v>1562</v>
      </c>
      <c r="B1563" s="7" t="s">
        <v>348</v>
      </c>
      <c r="C1563" s="1" t="s">
        <v>7</v>
      </c>
      <c r="D1563" s="1" t="s">
        <v>8</v>
      </c>
      <c r="E1563" s="1" t="s">
        <v>367</v>
      </c>
      <c r="F1563" s="1" t="s">
        <v>52</v>
      </c>
      <c r="G1563" s="12" t="s">
        <v>53</v>
      </c>
    </row>
    <row r="1564" spans="1:7" x14ac:dyDescent="0.3">
      <c r="A1564" s="7">
        <v>1563</v>
      </c>
      <c r="B1564" s="7" t="s">
        <v>348</v>
      </c>
      <c r="C1564" s="1" t="s">
        <v>7</v>
      </c>
      <c r="D1564" s="1" t="s">
        <v>8</v>
      </c>
      <c r="E1564" s="1" t="s">
        <v>367</v>
      </c>
      <c r="F1564" s="1" t="s">
        <v>54</v>
      </c>
      <c r="G1564" s="12" t="s">
        <v>55</v>
      </c>
    </row>
    <row r="1565" spans="1:7" x14ac:dyDescent="0.3">
      <c r="A1565" s="7">
        <v>1564</v>
      </c>
      <c r="B1565" s="7" t="s">
        <v>348</v>
      </c>
      <c r="C1565" s="1" t="s">
        <v>7</v>
      </c>
      <c r="D1565" s="1" t="s">
        <v>8</v>
      </c>
      <c r="E1565" s="1" t="s">
        <v>367</v>
      </c>
      <c r="F1565" s="1" t="s">
        <v>56</v>
      </c>
      <c r="G1565" s="12" t="s">
        <v>57</v>
      </c>
    </row>
    <row r="1566" spans="1:7" x14ac:dyDescent="0.3">
      <c r="A1566" s="7">
        <v>1565</v>
      </c>
      <c r="B1566" s="7" t="s">
        <v>348</v>
      </c>
      <c r="C1566" s="1" t="s">
        <v>7</v>
      </c>
      <c r="D1566" s="1" t="s">
        <v>8</v>
      </c>
      <c r="E1566" s="1" t="s">
        <v>367</v>
      </c>
      <c r="F1566" s="1" t="s">
        <v>58</v>
      </c>
      <c r="G1566" s="12" t="s">
        <v>59</v>
      </c>
    </row>
    <row r="1567" spans="1:7" x14ac:dyDescent="0.3">
      <c r="A1567" s="7">
        <v>1566</v>
      </c>
      <c r="B1567" s="7" t="s">
        <v>348</v>
      </c>
      <c r="C1567" s="1" t="s">
        <v>7</v>
      </c>
      <c r="D1567" s="1" t="s">
        <v>8</v>
      </c>
      <c r="E1567" s="1" t="s">
        <v>367</v>
      </c>
      <c r="F1567" s="1" t="s">
        <v>60</v>
      </c>
      <c r="G1567" s="12" t="s">
        <v>61</v>
      </c>
    </row>
    <row r="1568" spans="1:7" x14ac:dyDescent="0.3">
      <c r="A1568" s="7">
        <v>1567</v>
      </c>
      <c r="B1568" s="7" t="s">
        <v>348</v>
      </c>
      <c r="C1568" s="1" t="s">
        <v>7</v>
      </c>
      <c r="D1568" s="1" t="s">
        <v>8</v>
      </c>
      <c r="E1568" s="1" t="s">
        <v>367</v>
      </c>
      <c r="F1568" s="1" t="s">
        <v>62</v>
      </c>
      <c r="G1568" s="12" t="s">
        <v>63</v>
      </c>
    </row>
    <row r="1569" spans="1:9" x14ac:dyDescent="0.3">
      <c r="A1569" s="7">
        <v>1568</v>
      </c>
      <c r="B1569" s="7" t="s">
        <v>348</v>
      </c>
      <c r="C1569" s="1" t="s">
        <v>7</v>
      </c>
      <c r="D1569" s="1" t="s">
        <v>8</v>
      </c>
      <c r="E1569" s="1" t="s">
        <v>367</v>
      </c>
      <c r="F1569" s="1" t="s">
        <v>64</v>
      </c>
      <c r="G1569" s="12" t="s">
        <v>65</v>
      </c>
    </row>
    <row r="1570" spans="1:9" x14ac:dyDescent="0.3">
      <c r="A1570" s="7">
        <v>1569</v>
      </c>
      <c r="B1570" s="7" t="s">
        <v>348</v>
      </c>
      <c r="C1570" s="1" t="s">
        <v>7</v>
      </c>
      <c r="D1570" s="1" t="s">
        <v>8</v>
      </c>
      <c r="E1570" s="1" t="s">
        <v>367</v>
      </c>
      <c r="F1570" s="1" t="s">
        <v>66</v>
      </c>
      <c r="G1570" s="12" t="s">
        <v>67</v>
      </c>
    </row>
    <row r="1571" spans="1:9" x14ac:dyDescent="0.3">
      <c r="A1571" s="7">
        <v>1570</v>
      </c>
      <c r="B1571" s="7" t="s">
        <v>348</v>
      </c>
      <c r="C1571" s="1" t="s">
        <v>7</v>
      </c>
      <c r="D1571" s="1" t="s">
        <v>8</v>
      </c>
      <c r="E1571" s="1" t="s">
        <v>367</v>
      </c>
      <c r="F1571" s="1" t="s">
        <v>68</v>
      </c>
      <c r="G1571" s="12" t="s">
        <v>69</v>
      </c>
    </row>
    <row r="1572" spans="1:9" x14ac:dyDescent="0.3">
      <c r="A1572" s="7">
        <v>1571</v>
      </c>
      <c r="B1572" s="7" t="s">
        <v>348</v>
      </c>
      <c r="C1572" s="1" t="s">
        <v>7</v>
      </c>
      <c r="D1572" s="1" t="s">
        <v>8</v>
      </c>
      <c r="E1572" s="1" t="s">
        <v>367</v>
      </c>
      <c r="F1572" s="1" t="s">
        <v>70</v>
      </c>
      <c r="G1572" s="12" t="s">
        <v>71</v>
      </c>
    </row>
    <row r="1573" spans="1:9" x14ac:dyDescent="0.3">
      <c r="A1573" s="7">
        <v>1572</v>
      </c>
      <c r="B1573" s="7" t="s">
        <v>348</v>
      </c>
      <c r="C1573" s="1" t="s">
        <v>7</v>
      </c>
      <c r="D1573" s="1" t="s">
        <v>8</v>
      </c>
      <c r="E1573" s="1" t="s">
        <v>367</v>
      </c>
      <c r="F1573" s="1" t="s">
        <v>72</v>
      </c>
      <c r="G1573" s="12" t="s">
        <v>73</v>
      </c>
    </row>
    <row r="1574" spans="1:9" x14ac:dyDescent="0.3">
      <c r="A1574" s="7">
        <v>1573</v>
      </c>
      <c r="B1574" s="7" t="s">
        <v>348</v>
      </c>
      <c r="C1574" s="1" t="s">
        <v>7</v>
      </c>
      <c r="D1574" s="1" t="s">
        <v>8</v>
      </c>
      <c r="E1574" s="1" t="s">
        <v>367</v>
      </c>
      <c r="F1574" s="1" t="s">
        <v>74</v>
      </c>
      <c r="G1574" s="12" t="s">
        <v>75</v>
      </c>
    </row>
    <row r="1575" spans="1:9" x14ac:dyDescent="0.3">
      <c r="A1575" s="7">
        <v>1574</v>
      </c>
      <c r="B1575" s="7" t="s">
        <v>348</v>
      </c>
      <c r="C1575" s="1" t="s">
        <v>7</v>
      </c>
      <c r="D1575" s="1" t="s">
        <v>8</v>
      </c>
      <c r="E1575" s="1" t="s">
        <v>367</v>
      </c>
      <c r="F1575" s="1" t="s">
        <v>76</v>
      </c>
      <c r="G1575" s="12" t="s">
        <v>77</v>
      </c>
    </row>
    <row r="1576" spans="1:9" x14ac:dyDescent="0.3">
      <c r="A1576" s="7">
        <v>1575</v>
      </c>
      <c r="B1576" s="7" t="s">
        <v>348</v>
      </c>
      <c r="C1576" s="1" t="s">
        <v>7</v>
      </c>
      <c r="D1576" s="1" t="s">
        <v>8</v>
      </c>
      <c r="E1576" s="1" t="s">
        <v>367</v>
      </c>
      <c r="F1576" s="1" t="s">
        <v>78</v>
      </c>
      <c r="G1576" s="12" t="s">
        <v>79</v>
      </c>
    </row>
    <row r="1577" spans="1:9" x14ac:dyDescent="0.3">
      <c r="A1577" s="7">
        <v>1576</v>
      </c>
      <c r="B1577" s="7" t="s">
        <v>348</v>
      </c>
      <c r="C1577" s="1" t="s">
        <v>7</v>
      </c>
      <c r="D1577" s="1" t="s">
        <v>8</v>
      </c>
      <c r="E1577" s="1" t="s">
        <v>367</v>
      </c>
      <c r="F1577" s="1" t="s">
        <v>80</v>
      </c>
      <c r="G1577" s="12" t="s">
        <v>81</v>
      </c>
    </row>
    <row r="1578" spans="1:9" x14ac:dyDescent="0.3">
      <c r="A1578" s="7">
        <v>1577</v>
      </c>
      <c r="B1578" s="7" t="s">
        <v>348</v>
      </c>
      <c r="C1578" s="1" t="s">
        <v>7</v>
      </c>
      <c r="D1578" s="1" t="s">
        <v>8</v>
      </c>
      <c r="E1578" s="1" t="s">
        <v>367</v>
      </c>
      <c r="F1578" s="1" t="s">
        <v>82</v>
      </c>
      <c r="G1578" s="12" t="s">
        <v>83</v>
      </c>
    </row>
    <row r="1579" spans="1:9" x14ac:dyDescent="0.3">
      <c r="A1579" s="7">
        <v>1578</v>
      </c>
      <c r="B1579" s="7" t="s">
        <v>348</v>
      </c>
      <c r="C1579" s="1" t="s">
        <v>7</v>
      </c>
      <c r="D1579" s="1" t="s">
        <v>8</v>
      </c>
      <c r="E1579" s="1" t="s">
        <v>367</v>
      </c>
      <c r="F1579" s="1" t="s">
        <v>84</v>
      </c>
      <c r="G1579" s="12" t="s">
        <v>85</v>
      </c>
    </row>
    <row r="1580" spans="1:9" x14ac:dyDescent="0.3">
      <c r="A1580" s="7">
        <v>1579</v>
      </c>
      <c r="B1580" s="7" t="s">
        <v>348</v>
      </c>
      <c r="C1580" s="1" t="s">
        <v>7</v>
      </c>
      <c r="D1580" s="1" t="s">
        <v>8</v>
      </c>
      <c r="E1580" s="1" t="s">
        <v>367</v>
      </c>
      <c r="F1580" s="1" t="s">
        <v>86</v>
      </c>
      <c r="G1580" s="12" t="s">
        <v>87</v>
      </c>
    </row>
    <row r="1581" spans="1:9" x14ac:dyDescent="0.3">
      <c r="A1581" s="7">
        <v>1580</v>
      </c>
      <c r="B1581" s="7" t="s">
        <v>348</v>
      </c>
      <c r="C1581" s="1" t="s">
        <v>7</v>
      </c>
      <c r="D1581" s="1" t="s">
        <v>8</v>
      </c>
      <c r="E1581" s="1" t="s">
        <v>367</v>
      </c>
      <c r="F1581" s="1" t="s">
        <v>88</v>
      </c>
      <c r="G1581" s="12" t="s">
        <v>89</v>
      </c>
    </row>
    <row r="1582" spans="1:9" x14ac:dyDescent="0.3">
      <c r="A1582" s="7">
        <v>1581</v>
      </c>
      <c r="B1582" s="7" t="s">
        <v>348</v>
      </c>
      <c r="C1582" s="1" t="s">
        <v>7</v>
      </c>
      <c r="D1582" s="1" t="s">
        <v>8</v>
      </c>
      <c r="E1582" s="1" t="s">
        <v>367</v>
      </c>
      <c r="F1582" s="1" t="s">
        <v>90</v>
      </c>
      <c r="G1582" s="12" t="s">
        <v>91</v>
      </c>
    </row>
    <row r="1583" spans="1:9" x14ac:dyDescent="0.3">
      <c r="A1583" s="7">
        <v>1582</v>
      </c>
      <c r="B1583" s="7" t="s">
        <v>348</v>
      </c>
      <c r="C1583" s="1" t="s">
        <v>7</v>
      </c>
      <c r="D1583" s="1" t="s">
        <v>8</v>
      </c>
      <c r="E1583" s="1" t="s">
        <v>367</v>
      </c>
      <c r="F1583" s="1" t="s">
        <v>92</v>
      </c>
      <c r="G1583" s="12" t="s">
        <v>93</v>
      </c>
    </row>
    <row r="1584" spans="1:9" x14ac:dyDescent="0.3">
      <c r="A1584" s="7">
        <v>1583</v>
      </c>
      <c r="B1584" s="7" t="s">
        <v>348</v>
      </c>
      <c r="C1584" s="1" t="s">
        <v>7</v>
      </c>
      <c r="D1584" s="1" t="s">
        <v>15</v>
      </c>
      <c r="E1584" s="1" t="s">
        <v>367</v>
      </c>
      <c r="F1584" s="1" t="s">
        <v>94</v>
      </c>
      <c r="G1584" s="12" t="s">
        <v>95</v>
      </c>
      <c r="I1584" s="15">
        <v>33500</v>
      </c>
    </row>
    <row r="1585" spans="1:10" x14ac:dyDescent="0.3">
      <c r="A1585" s="7">
        <v>1584</v>
      </c>
      <c r="B1585" s="7" t="s">
        <v>348</v>
      </c>
      <c r="C1585" s="1" t="s">
        <v>7</v>
      </c>
      <c r="D1585" s="1" t="s">
        <v>8</v>
      </c>
      <c r="E1585" s="1" t="s">
        <v>367</v>
      </c>
      <c r="F1585" s="1" t="s">
        <v>96</v>
      </c>
      <c r="G1585" s="12" t="s">
        <v>97</v>
      </c>
    </row>
    <row r="1586" spans="1:10" x14ac:dyDescent="0.3">
      <c r="A1586" s="7">
        <v>1585</v>
      </c>
      <c r="B1586" s="7" t="s">
        <v>348</v>
      </c>
      <c r="C1586" s="1" t="s">
        <v>7</v>
      </c>
      <c r="D1586" s="1" t="s">
        <v>8</v>
      </c>
      <c r="E1586" s="1" t="s">
        <v>367</v>
      </c>
      <c r="F1586" s="1" t="s">
        <v>98</v>
      </c>
      <c r="G1586" s="12" t="s">
        <v>99</v>
      </c>
    </row>
    <row r="1587" spans="1:10" x14ac:dyDescent="0.3">
      <c r="A1587" s="7">
        <v>1586</v>
      </c>
      <c r="B1587" s="7" t="s">
        <v>348</v>
      </c>
      <c r="C1587" s="1" t="s">
        <v>7</v>
      </c>
      <c r="D1587" s="1" t="s">
        <v>8</v>
      </c>
      <c r="E1587" s="1" t="s">
        <v>367</v>
      </c>
      <c r="F1587" s="1" t="s">
        <v>100</v>
      </c>
      <c r="G1587" s="12" t="s">
        <v>101</v>
      </c>
    </row>
    <row r="1588" spans="1:10" x14ac:dyDescent="0.3">
      <c r="A1588" s="7">
        <v>1587</v>
      </c>
      <c r="B1588" s="7" t="s">
        <v>348</v>
      </c>
      <c r="C1588" s="1" t="s">
        <v>7</v>
      </c>
      <c r="D1588" s="1" t="s">
        <v>8</v>
      </c>
      <c r="E1588" s="1" t="s">
        <v>367</v>
      </c>
      <c r="F1588" s="1" t="s">
        <v>102</v>
      </c>
      <c r="G1588" s="12" t="s">
        <v>103</v>
      </c>
    </row>
    <row r="1589" spans="1:10" x14ac:dyDescent="0.3">
      <c r="A1589" s="7">
        <v>1588</v>
      </c>
      <c r="B1589" s="7" t="s">
        <v>348</v>
      </c>
      <c r="C1589" s="1" t="s">
        <v>7</v>
      </c>
      <c r="D1589" s="1" t="s">
        <v>8</v>
      </c>
      <c r="E1589" s="1" t="s">
        <v>367</v>
      </c>
      <c r="F1589" s="1" t="s">
        <v>104</v>
      </c>
      <c r="G1589" s="12" t="s">
        <v>105</v>
      </c>
    </row>
    <row r="1590" spans="1:10" x14ac:dyDescent="0.3">
      <c r="A1590" s="7">
        <v>1589</v>
      </c>
      <c r="B1590" s="7" t="s">
        <v>348</v>
      </c>
      <c r="C1590" s="1" t="s">
        <v>7</v>
      </c>
      <c r="D1590" s="1" t="s">
        <v>8</v>
      </c>
      <c r="E1590" s="1" t="s">
        <v>367</v>
      </c>
      <c r="F1590" s="1" t="s">
        <v>106</v>
      </c>
      <c r="G1590" s="12" t="s">
        <v>107</v>
      </c>
    </row>
    <row r="1591" spans="1:10" x14ac:dyDescent="0.3">
      <c r="A1591" s="7">
        <v>1590</v>
      </c>
      <c r="B1591" s="7" t="s">
        <v>348</v>
      </c>
      <c r="C1591" s="1" t="s">
        <v>7</v>
      </c>
      <c r="D1591" s="1" t="s">
        <v>8</v>
      </c>
      <c r="E1591" s="1" t="s">
        <v>367</v>
      </c>
      <c r="F1591" s="1" t="s">
        <v>108</v>
      </c>
      <c r="G1591" s="12" t="s">
        <v>109</v>
      </c>
    </row>
    <row r="1592" spans="1:10" x14ac:dyDescent="0.3">
      <c r="A1592" s="7">
        <v>1591</v>
      </c>
      <c r="B1592" s="7" t="s">
        <v>348</v>
      </c>
      <c r="C1592" s="1" t="s">
        <v>7</v>
      </c>
      <c r="D1592" s="1" t="s">
        <v>8</v>
      </c>
      <c r="E1592" s="1" t="s">
        <v>367</v>
      </c>
      <c r="F1592" s="1" t="s">
        <v>110</v>
      </c>
      <c r="G1592" s="12" t="s">
        <v>111</v>
      </c>
    </row>
    <row r="1593" spans="1:10" x14ac:dyDescent="0.3">
      <c r="A1593" s="7">
        <v>1592</v>
      </c>
      <c r="B1593" s="7" t="s">
        <v>348</v>
      </c>
      <c r="C1593" s="1" t="s">
        <v>7</v>
      </c>
      <c r="D1593" s="1" t="s">
        <v>8</v>
      </c>
      <c r="E1593" s="1" t="s">
        <v>367</v>
      </c>
      <c r="F1593" s="1" t="s">
        <v>112</v>
      </c>
      <c r="G1593" s="12" t="s">
        <v>113</v>
      </c>
    </row>
    <row r="1594" spans="1:10" x14ac:dyDescent="0.3">
      <c r="A1594" s="7">
        <v>1593</v>
      </c>
      <c r="B1594" s="7" t="s">
        <v>348</v>
      </c>
      <c r="C1594" s="1" t="s">
        <v>7</v>
      </c>
      <c r="D1594" s="1" t="s">
        <v>15</v>
      </c>
      <c r="E1594" s="1" t="s">
        <v>367</v>
      </c>
      <c r="F1594" s="1" t="s">
        <v>114</v>
      </c>
      <c r="G1594" s="12" t="s">
        <v>115</v>
      </c>
      <c r="I1594" s="15">
        <v>33500</v>
      </c>
    </row>
    <row r="1595" spans="1:10" x14ac:dyDescent="0.3">
      <c r="A1595" s="7">
        <v>1594</v>
      </c>
      <c r="B1595" s="7" t="s">
        <v>348</v>
      </c>
      <c r="C1595" s="1" t="s">
        <v>116</v>
      </c>
      <c r="D1595" s="1" t="s">
        <v>8</v>
      </c>
      <c r="E1595" s="1" t="s">
        <v>364</v>
      </c>
      <c r="F1595" s="1" t="s">
        <v>117</v>
      </c>
      <c r="G1595" s="12" t="s">
        <v>118</v>
      </c>
      <c r="J1595" s="33" t="e">
        <f t="shared" ref="J1595:J1633" si="10">I1595/H1595</f>
        <v>#DIV/0!</v>
      </c>
    </row>
    <row r="1596" spans="1:10" x14ac:dyDescent="0.3">
      <c r="A1596" s="7">
        <v>1595</v>
      </c>
      <c r="B1596" s="7" t="s">
        <v>348</v>
      </c>
      <c r="C1596" s="1" t="s">
        <v>116</v>
      </c>
      <c r="D1596" s="1" t="s">
        <v>8</v>
      </c>
      <c r="E1596" s="1" t="s">
        <v>364</v>
      </c>
      <c r="F1596" s="1" t="s">
        <v>119</v>
      </c>
      <c r="G1596" s="12" t="s">
        <v>120</v>
      </c>
      <c r="J1596" s="33" t="e">
        <f t="shared" si="10"/>
        <v>#DIV/0!</v>
      </c>
    </row>
    <row r="1597" spans="1:10" x14ac:dyDescent="0.3">
      <c r="A1597" s="7">
        <v>1596</v>
      </c>
      <c r="B1597" s="7" t="s">
        <v>348</v>
      </c>
      <c r="C1597" s="1" t="s">
        <v>116</v>
      </c>
      <c r="D1597" s="1" t="s">
        <v>8</v>
      </c>
      <c r="E1597" s="1" t="s">
        <v>364</v>
      </c>
      <c r="F1597" s="1" t="s">
        <v>121</v>
      </c>
      <c r="G1597" s="12" t="s">
        <v>122</v>
      </c>
      <c r="J1597" s="33" t="e">
        <f t="shared" si="10"/>
        <v>#DIV/0!</v>
      </c>
    </row>
    <row r="1598" spans="1:10" x14ac:dyDescent="0.3">
      <c r="A1598" s="7">
        <v>1597</v>
      </c>
      <c r="B1598" s="7" t="s">
        <v>348</v>
      </c>
      <c r="C1598" s="1" t="s">
        <v>116</v>
      </c>
      <c r="D1598" s="1" t="s">
        <v>8</v>
      </c>
      <c r="E1598" s="1" t="s">
        <v>364</v>
      </c>
      <c r="F1598" s="1" t="s">
        <v>123</v>
      </c>
      <c r="G1598" s="12" t="s">
        <v>124</v>
      </c>
      <c r="J1598" s="33" t="e">
        <f t="shared" si="10"/>
        <v>#DIV/0!</v>
      </c>
    </row>
    <row r="1599" spans="1:10" x14ac:dyDescent="0.3">
      <c r="A1599" s="7">
        <v>1598</v>
      </c>
      <c r="B1599" s="7" t="s">
        <v>348</v>
      </c>
      <c r="C1599" s="1" t="s">
        <v>116</v>
      </c>
      <c r="D1599" s="1" t="s">
        <v>8</v>
      </c>
      <c r="E1599" s="1" t="s">
        <v>366</v>
      </c>
      <c r="F1599" s="1" t="s">
        <v>125</v>
      </c>
      <c r="G1599" s="12" t="s">
        <v>126</v>
      </c>
      <c r="J1599" s="33" t="e">
        <f t="shared" si="10"/>
        <v>#DIV/0!</v>
      </c>
    </row>
    <row r="1600" spans="1:10" x14ac:dyDescent="0.3">
      <c r="A1600" s="7">
        <v>1599</v>
      </c>
      <c r="B1600" s="7" t="s">
        <v>348</v>
      </c>
      <c r="C1600" s="1" t="s">
        <v>116</v>
      </c>
      <c r="D1600" s="1" t="s">
        <v>8</v>
      </c>
      <c r="E1600" s="1" t="s">
        <v>366</v>
      </c>
      <c r="F1600" s="1" t="s">
        <v>127</v>
      </c>
      <c r="G1600" s="12" t="s">
        <v>128</v>
      </c>
      <c r="J1600" s="33" t="e">
        <f t="shared" si="10"/>
        <v>#DIV/0!</v>
      </c>
    </row>
    <row r="1601" spans="1:10" x14ac:dyDescent="0.3">
      <c r="A1601" s="7">
        <v>1600</v>
      </c>
      <c r="B1601" s="7" t="s">
        <v>348</v>
      </c>
      <c r="C1601" s="1" t="s">
        <v>116</v>
      </c>
      <c r="D1601" s="1" t="s">
        <v>8</v>
      </c>
      <c r="E1601" s="1" t="s">
        <v>366</v>
      </c>
      <c r="F1601" s="1" t="s">
        <v>129</v>
      </c>
      <c r="G1601" s="12" t="s">
        <v>130</v>
      </c>
      <c r="J1601" s="33" t="e">
        <f t="shared" si="10"/>
        <v>#DIV/0!</v>
      </c>
    </row>
    <row r="1602" spans="1:10" x14ac:dyDescent="0.3">
      <c r="A1602" s="7">
        <v>1601</v>
      </c>
      <c r="B1602" s="7" t="s">
        <v>348</v>
      </c>
      <c r="C1602" s="1" t="s">
        <v>116</v>
      </c>
      <c r="D1602" s="1" t="s">
        <v>8</v>
      </c>
      <c r="E1602" s="1" t="s">
        <v>366</v>
      </c>
      <c r="F1602" s="1" t="s">
        <v>131</v>
      </c>
      <c r="G1602" s="12" t="s">
        <v>132</v>
      </c>
      <c r="J1602" s="33" t="e">
        <f t="shared" si="10"/>
        <v>#DIV/0!</v>
      </c>
    </row>
    <row r="1603" spans="1:10" x14ac:dyDescent="0.3">
      <c r="A1603" s="7">
        <v>1602</v>
      </c>
      <c r="B1603" s="7" t="s">
        <v>348</v>
      </c>
      <c r="C1603" s="1" t="s">
        <v>116</v>
      </c>
      <c r="D1603" s="1" t="s">
        <v>8</v>
      </c>
      <c r="E1603" s="1" t="s">
        <v>366</v>
      </c>
      <c r="F1603" s="1" t="s">
        <v>133</v>
      </c>
      <c r="G1603" s="12" t="s">
        <v>134</v>
      </c>
      <c r="J1603" s="33" t="e">
        <f t="shared" si="10"/>
        <v>#DIV/0!</v>
      </c>
    </row>
    <row r="1604" spans="1:10" x14ac:dyDescent="0.3">
      <c r="A1604" s="7">
        <v>1603</v>
      </c>
      <c r="B1604" s="7" t="s">
        <v>348</v>
      </c>
      <c r="C1604" s="1" t="s">
        <v>116</v>
      </c>
      <c r="D1604" s="1" t="s">
        <v>8</v>
      </c>
      <c r="E1604" s="1" t="s">
        <v>366</v>
      </c>
      <c r="F1604" s="1" t="s">
        <v>135</v>
      </c>
      <c r="G1604" s="12" t="s">
        <v>136</v>
      </c>
      <c r="J1604" s="33" t="e">
        <f t="shared" si="10"/>
        <v>#DIV/0!</v>
      </c>
    </row>
    <row r="1605" spans="1:10" x14ac:dyDescent="0.3">
      <c r="A1605" s="7">
        <v>1604</v>
      </c>
      <c r="B1605" s="7" t="s">
        <v>348</v>
      </c>
      <c r="C1605" s="1" t="s">
        <v>116</v>
      </c>
      <c r="D1605" s="1" t="s">
        <v>8</v>
      </c>
      <c r="E1605" s="1" t="s">
        <v>366</v>
      </c>
      <c r="F1605" s="1" t="s">
        <v>137</v>
      </c>
      <c r="G1605" s="12" t="s">
        <v>138</v>
      </c>
      <c r="J1605" s="33" t="e">
        <f t="shared" si="10"/>
        <v>#DIV/0!</v>
      </c>
    </row>
    <row r="1606" spans="1:10" x14ac:dyDescent="0.3">
      <c r="A1606" s="7">
        <v>1605</v>
      </c>
      <c r="B1606" s="7" t="s">
        <v>348</v>
      </c>
      <c r="C1606" s="1" t="s">
        <v>116</v>
      </c>
      <c r="D1606" s="1" t="s">
        <v>8</v>
      </c>
      <c r="E1606" s="1" t="s">
        <v>366</v>
      </c>
      <c r="F1606" s="1" t="s">
        <v>139</v>
      </c>
      <c r="G1606" s="12" t="s">
        <v>140</v>
      </c>
      <c r="J1606" s="33" t="e">
        <f t="shared" si="10"/>
        <v>#DIV/0!</v>
      </c>
    </row>
    <row r="1607" spans="1:10" x14ac:dyDescent="0.3">
      <c r="A1607" s="7">
        <v>1606</v>
      </c>
      <c r="B1607" s="7" t="s">
        <v>348</v>
      </c>
      <c r="C1607" s="1" t="s">
        <v>116</v>
      </c>
      <c r="D1607" s="1" t="s">
        <v>8</v>
      </c>
      <c r="E1607" s="1" t="s">
        <v>366</v>
      </c>
      <c r="F1607" s="1" t="s">
        <v>141</v>
      </c>
      <c r="G1607" s="12" t="s">
        <v>142</v>
      </c>
      <c r="J1607" s="33" t="e">
        <f t="shared" si="10"/>
        <v>#DIV/0!</v>
      </c>
    </row>
    <row r="1608" spans="1:10" x14ac:dyDescent="0.3">
      <c r="A1608" s="7">
        <v>1607</v>
      </c>
      <c r="B1608" s="7" t="s">
        <v>348</v>
      </c>
      <c r="C1608" s="1" t="s">
        <v>116</v>
      </c>
      <c r="D1608" s="1" t="s">
        <v>8</v>
      </c>
      <c r="E1608" s="1" t="s">
        <v>366</v>
      </c>
      <c r="F1608" s="1" t="s">
        <v>143</v>
      </c>
      <c r="G1608" s="12" t="s">
        <v>144</v>
      </c>
      <c r="J1608" s="33" t="e">
        <f t="shared" si="10"/>
        <v>#DIV/0!</v>
      </c>
    </row>
    <row r="1609" spans="1:10" x14ac:dyDescent="0.3">
      <c r="A1609" s="7">
        <v>1608</v>
      </c>
      <c r="B1609" s="7" t="s">
        <v>348</v>
      </c>
      <c r="C1609" s="1" t="s">
        <v>116</v>
      </c>
      <c r="D1609" s="1" t="s">
        <v>8</v>
      </c>
      <c r="E1609" s="1" t="s">
        <v>366</v>
      </c>
      <c r="F1609" s="1" t="s">
        <v>145</v>
      </c>
      <c r="G1609" s="12" t="s">
        <v>146</v>
      </c>
      <c r="J1609" s="33" t="e">
        <f t="shared" si="10"/>
        <v>#DIV/0!</v>
      </c>
    </row>
    <row r="1610" spans="1:10" x14ac:dyDescent="0.3">
      <c r="A1610" s="7">
        <v>1609</v>
      </c>
      <c r="B1610" s="7" t="s">
        <v>348</v>
      </c>
      <c r="C1610" s="1" t="s">
        <v>116</v>
      </c>
      <c r="D1610" s="1" t="s">
        <v>8</v>
      </c>
      <c r="E1610" s="1" t="s">
        <v>366</v>
      </c>
      <c r="F1610" s="1" t="s">
        <v>147</v>
      </c>
      <c r="G1610" s="12" t="s">
        <v>148</v>
      </c>
      <c r="J1610" s="33" t="e">
        <f t="shared" si="10"/>
        <v>#DIV/0!</v>
      </c>
    </row>
    <row r="1611" spans="1:10" x14ac:dyDescent="0.3">
      <c r="A1611" s="7">
        <v>1610</v>
      </c>
      <c r="B1611" s="7" t="s">
        <v>348</v>
      </c>
      <c r="C1611" s="1" t="s">
        <v>116</v>
      </c>
      <c r="D1611" s="1" t="s">
        <v>8</v>
      </c>
      <c r="E1611" s="1" t="s">
        <v>366</v>
      </c>
      <c r="F1611" s="1" t="s">
        <v>149</v>
      </c>
      <c r="G1611" s="12" t="s">
        <v>150</v>
      </c>
      <c r="J1611" s="33" t="e">
        <f t="shared" si="10"/>
        <v>#DIV/0!</v>
      </c>
    </row>
    <row r="1612" spans="1:10" x14ac:dyDescent="0.3">
      <c r="A1612" s="7">
        <v>1611</v>
      </c>
      <c r="B1612" s="7" t="s">
        <v>348</v>
      </c>
      <c r="C1612" s="1" t="s">
        <v>116</v>
      </c>
      <c r="D1612" s="1" t="s">
        <v>8</v>
      </c>
      <c r="E1612" s="1" t="s">
        <v>366</v>
      </c>
      <c r="F1612" s="1" t="s">
        <v>151</v>
      </c>
      <c r="G1612" s="12" t="s">
        <v>152</v>
      </c>
      <c r="J1612" s="33" t="e">
        <f t="shared" si="10"/>
        <v>#DIV/0!</v>
      </c>
    </row>
    <row r="1613" spans="1:10" x14ac:dyDescent="0.3">
      <c r="A1613" s="7">
        <v>1612</v>
      </c>
      <c r="B1613" s="7" t="s">
        <v>348</v>
      </c>
      <c r="C1613" s="1" t="s">
        <v>116</v>
      </c>
      <c r="D1613" s="1" t="s">
        <v>8</v>
      </c>
      <c r="E1613" s="1" t="s">
        <v>366</v>
      </c>
      <c r="F1613" s="1" t="s">
        <v>153</v>
      </c>
      <c r="G1613" s="12" t="s">
        <v>154</v>
      </c>
      <c r="J1613" s="33" t="e">
        <f t="shared" si="10"/>
        <v>#DIV/0!</v>
      </c>
    </row>
    <row r="1614" spans="1:10" x14ac:dyDescent="0.3">
      <c r="A1614" s="7">
        <v>1613</v>
      </c>
      <c r="B1614" s="7" t="s">
        <v>348</v>
      </c>
      <c r="C1614" s="1" t="s">
        <v>116</v>
      </c>
      <c r="D1614" s="1" t="s">
        <v>8</v>
      </c>
      <c r="E1614" s="1" t="s">
        <v>366</v>
      </c>
      <c r="F1614" s="1" t="s">
        <v>155</v>
      </c>
      <c r="G1614" s="12" t="s">
        <v>156</v>
      </c>
      <c r="J1614" s="33" t="e">
        <f t="shared" si="10"/>
        <v>#DIV/0!</v>
      </c>
    </row>
    <row r="1615" spans="1:10" x14ac:dyDescent="0.3">
      <c r="A1615" s="7">
        <v>1614</v>
      </c>
      <c r="B1615" s="7" t="s">
        <v>348</v>
      </c>
      <c r="C1615" s="1" t="s">
        <v>116</v>
      </c>
      <c r="D1615" s="1" t="s">
        <v>8</v>
      </c>
      <c r="E1615" s="1" t="s">
        <v>366</v>
      </c>
      <c r="F1615" s="1" t="s">
        <v>157</v>
      </c>
      <c r="G1615" s="12" t="s">
        <v>158</v>
      </c>
      <c r="J1615" s="33" t="e">
        <f t="shared" si="10"/>
        <v>#DIV/0!</v>
      </c>
    </row>
    <row r="1616" spans="1:10" x14ac:dyDescent="0.3">
      <c r="A1616" s="7">
        <v>1615</v>
      </c>
      <c r="B1616" s="7" t="s">
        <v>348</v>
      </c>
      <c r="C1616" s="1" t="s">
        <v>116</v>
      </c>
      <c r="D1616" s="1" t="s">
        <v>8</v>
      </c>
      <c r="E1616" s="1" t="s">
        <v>366</v>
      </c>
      <c r="F1616" s="1" t="s">
        <v>159</v>
      </c>
      <c r="G1616" s="12" t="s">
        <v>160</v>
      </c>
      <c r="J1616" s="33" t="e">
        <f t="shared" si="10"/>
        <v>#DIV/0!</v>
      </c>
    </row>
    <row r="1617" spans="1:10" x14ac:dyDescent="0.3">
      <c r="A1617" s="7">
        <v>1616</v>
      </c>
      <c r="B1617" s="7" t="s">
        <v>348</v>
      </c>
      <c r="C1617" s="1" t="s">
        <v>116</v>
      </c>
      <c r="D1617" s="1" t="s">
        <v>8</v>
      </c>
      <c r="E1617" s="1" t="s">
        <v>366</v>
      </c>
      <c r="F1617" s="1" t="s">
        <v>161</v>
      </c>
      <c r="G1617" s="12" t="s">
        <v>162</v>
      </c>
      <c r="J1617" s="33" t="e">
        <f t="shared" si="10"/>
        <v>#DIV/0!</v>
      </c>
    </row>
    <row r="1618" spans="1:10" x14ac:dyDescent="0.3">
      <c r="A1618" s="7">
        <v>1617</v>
      </c>
      <c r="B1618" s="7" t="s">
        <v>348</v>
      </c>
      <c r="C1618" s="1" t="s">
        <v>116</v>
      </c>
      <c r="D1618" s="1" t="s">
        <v>8</v>
      </c>
      <c r="E1618" s="1" t="s">
        <v>366</v>
      </c>
      <c r="F1618" s="1" t="s">
        <v>163</v>
      </c>
      <c r="G1618" s="12" t="s">
        <v>164</v>
      </c>
      <c r="J1618" s="33" t="e">
        <f t="shared" si="10"/>
        <v>#DIV/0!</v>
      </c>
    </row>
    <row r="1619" spans="1:10" x14ac:dyDescent="0.3">
      <c r="A1619" s="7">
        <v>1618</v>
      </c>
      <c r="B1619" s="7" t="s">
        <v>348</v>
      </c>
      <c r="C1619" s="1" t="s">
        <v>116</v>
      </c>
      <c r="D1619" s="1" t="s">
        <v>8</v>
      </c>
      <c r="E1619" s="1" t="s">
        <v>366</v>
      </c>
      <c r="F1619" s="1" t="s">
        <v>165</v>
      </c>
      <c r="G1619" s="12" t="s">
        <v>166</v>
      </c>
      <c r="J1619" s="33" t="e">
        <f t="shared" si="10"/>
        <v>#DIV/0!</v>
      </c>
    </row>
    <row r="1620" spans="1:10" x14ac:dyDescent="0.3">
      <c r="A1620" s="7">
        <v>1619</v>
      </c>
      <c r="B1620" s="7" t="s">
        <v>348</v>
      </c>
      <c r="C1620" s="1" t="s">
        <v>116</v>
      </c>
      <c r="D1620" s="1" t="s">
        <v>8</v>
      </c>
      <c r="E1620" s="1" t="s">
        <v>366</v>
      </c>
      <c r="F1620" s="1" t="s">
        <v>167</v>
      </c>
      <c r="G1620" s="12" t="s">
        <v>168</v>
      </c>
      <c r="J1620" s="33" t="e">
        <f t="shared" si="10"/>
        <v>#DIV/0!</v>
      </c>
    </row>
    <row r="1621" spans="1:10" x14ac:dyDescent="0.3">
      <c r="A1621" s="7">
        <v>1620</v>
      </c>
      <c r="B1621" s="7" t="s">
        <v>348</v>
      </c>
      <c r="C1621" s="1" t="s">
        <v>116</v>
      </c>
      <c r="D1621" s="1" t="s">
        <v>8</v>
      </c>
      <c r="E1621" s="1" t="s">
        <v>366</v>
      </c>
      <c r="F1621" s="1" t="s">
        <v>169</v>
      </c>
      <c r="G1621" s="12" t="s">
        <v>170</v>
      </c>
      <c r="J1621" s="33" t="e">
        <f t="shared" si="10"/>
        <v>#DIV/0!</v>
      </c>
    </row>
    <row r="1622" spans="1:10" x14ac:dyDescent="0.3">
      <c r="A1622" s="7">
        <v>1621</v>
      </c>
      <c r="B1622" s="7" t="s">
        <v>348</v>
      </c>
      <c r="C1622" s="1" t="s">
        <v>116</v>
      </c>
      <c r="D1622" s="1" t="s">
        <v>8</v>
      </c>
      <c r="E1622" s="1" t="s">
        <v>366</v>
      </c>
      <c r="F1622" s="1" t="s">
        <v>171</v>
      </c>
      <c r="G1622" s="12" t="s">
        <v>172</v>
      </c>
      <c r="J1622" s="33" t="e">
        <f t="shared" si="10"/>
        <v>#DIV/0!</v>
      </c>
    </row>
    <row r="1623" spans="1:10" x14ac:dyDescent="0.3">
      <c r="A1623" s="7">
        <v>1622</v>
      </c>
      <c r="B1623" s="7" t="s">
        <v>348</v>
      </c>
      <c r="C1623" s="1" t="s">
        <v>116</v>
      </c>
      <c r="D1623" s="1" t="s">
        <v>8</v>
      </c>
      <c r="E1623" s="1" t="s">
        <v>366</v>
      </c>
      <c r="F1623" s="1" t="s">
        <v>173</v>
      </c>
      <c r="G1623" s="12" t="s">
        <v>174</v>
      </c>
      <c r="J1623" s="33" t="e">
        <f t="shared" si="10"/>
        <v>#DIV/0!</v>
      </c>
    </row>
    <row r="1624" spans="1:10" x14ac:dyDescent="0.3">
      <c r="A1624" s="7">
        <v>1623</v>
      </c>
      <c r="B1624" s="7" t="s">
        <v>348</v>
      </c>
      <c r="C1624" s="1" t="s">
        <v>116</v>
      </c>
      <c r="D1624" s="1" t="s">
        <v>8</v>
      </c>
      <c r="E1624" s="1" t="s">
        <v>366</v>
      </c>
      <c r="F1624" s="1" t="s">
        <v>175</v>
      </c>
      <c r="G1624" s="12" t="s">
        <v>176</v>
      </c>
      <c r="J1624" s="33" t="e">
        <f t="shared" si="10"/>
        <v>#DIV/0!</v>
      </c>
    </row>
    <row r="1625" spans="1:10" x14ac:dyDescent="0.3">
      <c r="A1625" s="7">
        <v>1624</v>
      </c>
      <c r="B1625" s="7" t="s">
        <v>348</v>
      </c>
      <c r="C1625" s="1" t="s">
        <v>116</v>
      </c>
      <c r="D1625" s="1" t="s">
        <v>8</v>
      </c>
      <c r="E1625" s="1" t="s">
        <v>366</v>
      </c>
      <c r="F1625" s="1" t="s">
        <v>177</v>
      </c>
      <c r="G1625" s="12" t="s">
        <v>178</v>
      </c>
      <c r="J1625" s="33" t="e">
        <f t="shared" si="10"/>
        <v>#DIV/0!</v>
      </c>
    </row>
    <row r="1626" spans="1:10" x14ac:dyDescent="0.3">
      <c r="A1626" s="7">
        <v>1625</v>
      </c>
      <c r="B1626" s="7" t="s">
        <v>348</v>
      </c>
      <c r="C1626" s="1" t="s">
        <v>116</v>
      </c>
      <c r="D1626" s="1" t="s">
        <v>8</v>
      </c>
      <c r="E1626" s="1" t="s">
        <v>366</v>
      </c>
      <c r="F1626" s="1" t="s">
        <v>179</v>
      </c>
      <c r="G1626" s="12" t="s">
        <v>180</v>
      </c>
      <c r="J1626" s="33" t="e">
        <f t="shared" si="10"/>
        <v>#DIV/0!</v>
      </c>
    </row>
    <row r="1627" spans="1:10" x14ac:dyDescent="0.3">
      <c r="A1627" s="7">
        <v>1626</v>
      </c>
      <c r="B1627" s="7" t="s">
        <v>348</v>
      </c>
      <c r="C1627" s="1" t="s">
        <v>116</v>
      </c>
      <c r="D1627" s="1" t="s">
        <v>8</v>
      </c>
      <c r="E1627" s="1" t="s">
        <v>366</v>
      </c>
      <c r="F1627" s="1" t="s">
        <v>181</v>
      </c>
      <c r="G1627" s="12" t="s">
        <v>182</v>
      </c>
      <c r="J1627" s="33" t="e">
        <f t="shared" si="10"/>
        <v>#DIV/0!</v>
      </c>
    </row>
    <row r="1628" spans="1:10" x14ac:dyDescent="0.3">
      <c r="A1628" s="7">
        <v>1627</v>
      </c>
      <c r="B1628" s="7" t="s">
        <v>348</v>
      </c>
      <c r="C1628" s="1" t="s">
        <v>116</v>
      </c>
      <c r="D1628" s="1" t="s">
        <v>8</v>
      </c>
      <c r="E1628" s="1" t="s">
        <v>366</v>
      </c>
      <c r="F1628" s="1" t="s">
        <v>183</v>
      </c>
      <c r="G1628" s="12" t="s">
        <v>184</v>
      </c>
      <c r="H1628" s="14">
        <v>0.65</v>
      </c>
      <c r="I1628" s="15">
        <v>23496</v>
      </c>
      <c r="J1628" s="33">
        <f t="shared" si="10"/>
        <v>36147.692307692305</v>
      </c>
    </row>
    <row r="1629" spans="1:10" x14ac:dyDescent="0.3">
      <c r="A1629" s="7">
        <v>1628</v>
      </c>
      <c r="B1629" s="7" t="s">
        <v>348</v>
      </c>
      <c r="C1629" s="1" t="s">
        <v>116</v>
      </c>
      <c r="D1629" s="1" t="s">
        <v>8</v>
      </c>
      <c r="E1629" s="1" t="s">
        <v>365</v>
      </c>
      <c r="F1629" s="1" t="s">
        <v>185</v>
      </c>
      <c r="G1629" s="12" t="s">
        <v>186</v>
      </c>
      <c r="J1629" s="33" t="e">
        <f t="shared" si="10"/>
        <v>#DIV/0!</v>
      </c>
    </row>
    <row r="1630" spans="1:10" x14ac:dyDescent="0.3">
      <c r="A1630" s="7">
        <v>1629</v>
      </c>
      <c r="B1630" s="7" t="s">
        <v>348</v>
      </c>
      <c r="C1630" s="1" t="s">
        <v>116</v>
      </c>
      <c r="D1630" s="1" t="s">
        <v>8</v>
      </c>
      <c r="E1630" s="1" t="s">
        <v>365</v>
      </c>
      <c r="F1630" s="1" t="s">
        <v>187</v>
      </c>
      <c r="G1630" s="12" t="s">
        <v>188</v>
      </c>
      <c r="J1630" s="33" t="e">
        <f t="shared" si="10"/>
        <v>#DIV/0!</v>
      </c>
    </row>
    <row r="1631" spans="1:10" x14ac:dyDescent="0.3">
      <c r="A1631" s="7">
        <v>1630</v>
      </c>
      <c r="B1631" s="7" t="s">
        <v>348</v>
      </c>
      <c r="C1631" s="1" t="s">
        <v>116</v>
      </c>
      <c r="D1631" s="1" t="s">
        <v>8</v>
      </c>
      <c r="E1631" s="1" t="s">
        <v>365</v>
      </c>
      <c r="F1631" s="1" t="s">
        <v>189</v>
      </c>
      <c r="G1631" s="12" t="s">
        <v>190</v>
      </c>
      <c r="J1631" s="33" t="e">
        <f t="shared" si="10"/>
        <v>#DIV/0!</v>
      </c>
    </row>
    <row r="1632" spans="1:10" x14ac:dyDescent="0.3">
      <c r="A1632" s="7">
        <v>1631</v>
      </c>
      <c r="B1632" s="7" t="s">
        <v>348</v>
      </c>
      <c r="C1632" s="1" t="s">
        <v>116</v>
      </c>
      <c r="D1632" s="1" t="s">
        <v>8</v>
      </c>
      <c r="E1632" s="1" t="s">
        <v>367</v>
      </c>
      <c r="F1632" s="1" t="s">
        <v>191</v>
      </c>
      <c r="G1632" s="12" t="s">
        <v>192</v>
      </c>
      <c r="H1632" s="14" t="s">
        <v>340</v>
      </c>
      <c r="J1632" s="33" t="e">
        <f t="shared" si="10"/>
        <v>#VALUE!</v>
      </c>
    </row>
    <row r="1633" spans="1:10" x14ac:dyDescent="0.3">
      <c r="A1633" s="7">
        <v>1632</v>
      </c>
      <c r="B1633" s="7" t="s">
        <v>348</v>
      </c>
      <c r="C1633" s="1" t="s">
        <v>116</v>
      </c>
      <c r="D1633" s="1" t="s">
        <v>15</v>
      </c>
      <c r="E1633" s="1" t="s">
        <v>367</v>
      </c>
      <c r="F1633" s="1" t="s">
        <v>193</v>
      </c>
      <c r="G1633" s="12" t="s">
        <v>194</v>
      </c>
      <c r="H1633" s="14">
        <v>0.65</v>
      </c>
      <c r="I1633" s="15">
        <v>23496</v>
      </c>
      <c r="J1633" s="33">
        <f t="shared" si="10"/>
        <v>36147.692307692305</v>
      </c>
    </row>
    <row r="1634" spans="1:10" x14ac:dyDescent="0.3">
      <c r="A1634" s="7">
        <v>1633</v>
      </c>
      <c r="B1634" s="7" t="s">
        <v>348</v>
      </c>
      <c r="C1634" s="1" t="s">
        <v>195</v>
      </c>
      <c r="D1634" s="1" t="s">
        <v>15</v>
      </c>
      <c r="E1634" s="1" t="s">
        <v>367</v>
      </c>
      <c r="F1634" s="1" t="s">
        <v>196</v>
      </c>
      <c r="G1634" s="12" t="s">
        <v>197</v>
      </c>
      <c r="H1634" s="14">
        <v>0.65</v>
      </c>
      <c r="I1634" s="15">
        <v>23496</v>
      </c>
    </row>
    <row r="1635" spans="1:10" x14ac:dyDescent="0.3">
      <c r="A1635" s="7">
        <v>1634</v>
      </c>
      <c r="B1635" s="7" t="s">
        <v>348</v>
      </c>
      <c r="C1635" s="1" t="s">
        <v>195</v>
      </c>
      <c r="D1635" s="1" t="s">
        <v>8</v>
      </c>
      <c r="E1635" s="1" t="s">
        <v>367</v>
      </c>
      <c r="F1635" s="1" t="s">
        <v>198</v>
      </c>
      <c r="G1635" s="12" t="s">
        <v>199</v>
      </c>
    </row>
    <row r="1636" spans="1:10" x14ac:dyDescent="0.3">
      <c r="A1636" s="7">
        <v>1635</v>
      </c>
      <c r="B1636" s="7" t="s">
        <v>348</v>
      </c>
      <c r="C1636" s="1" t="s">
        <v>195</v>
      </c>
      <c r="D1636" s="1" t="s">
        <v>8</v>
      </c>
      <c r="E1636" s="1" t="s">
        <v>367</v>
      </c>
      <c r="F1636" s="1" t="s">
        <v>200</v>
      </c>
      <c r="G1636" s="12" t="s">
        <v>201</v>
      </c>
    </row>
    <row r="1637" spans="1:10" x14ac:dyDescent="0.3">
      <c r="A1637" s="7">
        <v>1636</v>
      </c>
      <c r="B1637" s="7" t="s">
        <v>348</v>
      </c>
      <c r="C1637" s="1" t="s">
        <v>195</v>
      </c>
      <c r="D1637" s="1" t="s">
        <v>8</v>
      </c>
      <c r="E1637" s="1" t="s">
        <v>367</v>
      </c>
      <c r="F1637" s="1" t="s">
        <v>202</v>
      </c>
      <c r="G1637" s="12" t="s">
        <v>203</v>
      </c>
    </row>
    <row r="1638" spans="1:10" x14ac:dyDescent="0.3">
      <c r="A1638" s="7">
        <v>1637</v>
      </c>
      <c r="B1638" s="7" t="s">
        <v>348</v>
      </c>
      <c r="C1638" s="1" t="s">
        <v>195</v>
      </c>
      <c r="D1638" s="1" t="s">
        <v>8</v>
      </c>
      <c r="E1638" s="1" t="s">
        <v>367</v>
      </c>
      <c r="F1638" s="1" t="s">
        <v>204</v>
      </c>
      <c r="G1638" s="12" t="s">
        <v>205</v>
      </c>
    </row>
    <row r="1639" spans="1:10" x14ac:dyDescent="0.3">
      <c r="A1639" s="7">
        <v>1638</v>
      </c>
      <c r="B1639" s="7" t="s">
        <v>348</v>
      </c>
      <c r="C1639" s="1" t="s">
        <v>195</v>
      </c>
      <c r="D1639" s="1" t="s">
        <v>15</v>
      </c>
      <c r="E1639" s="1" t="s">
        <v>367</v>
      </c>
      <c r="F1639" s="1" t="s">
        <v>206</v>
      </c>
      <c r="G1639" s="12" t="s">
        <v>207</v>
      </c>
      <c r="H1639" s="14">
        <v>0</v>
      </c>
      <c r="I1639" s="15">
        <v>0</v>
      </c>
    </row>
    <row r="1640" spans="1:10" x14ac:dyDescent="0.3">
      <c r="A1640" s="7">
        <v>1639</v>
      </c>
      <c r="B1640" s="7" t="s">
        <v>348</v>
      </c>
      <c r="C1640" s="1" t="s">
        <v>195</v>
      </c>
      <c r="D1640" s="1" t="s">
        <v>8</v>
      </c>
      <c r="E1640" s="1" t="s">
        <v>367</v>
      </c>
      <c r="F1640" s="1" t="s">
        <v>208</v>
      </c>
      <c r="G1640" s="12" t="s">
        <v>209</v>
      </c>
    </row>
    <row r="1641" spans="1:10" x14ac:dyDescent="0.3">
      <c r="A1641" s="7">
        <v>1640</v>
      </c>
      <c r="B1641" s="7" t="s">
        <v>348</v>
      </c>
      <c r="C1641" s="1" t="s">
        <v>195</v>
      </c>
      <c r="D1641" s="1" t="s">
        <v>15</v>
      </c>
      <c r="E1641" s="1" t="s">
        <v>367</v>
      </c>
      <c r="F1641" s="1" t="s">
        <v>210</v>
      </c>
      <c r="G1641" s="12" t="s">
        <v>211</v>
      </c>
      <c r="H1641" s="14">
        <v>0.65</v>
      </c>
      <c r="I1641" s="15">
        <v>23496</v>
      </c>
    </row>
    <row r="1642" spans="1:10" x14ac:dyDescent="0.3">
      <c r="A1642" s="7">
        <v>1641</v>
      </c>
      <c r="B1642" s="7" t="s">
        <v>348</v>
      </c>
      <c r="C1642" s="1" t="s">
        <v>195</v>
      </c>
      <c r="D1642" s="1" t="s">
        <v>8</v>
      </c>
      <c r="E1642" s="1" t="s">
        <v>367</v>
      </c>
      <c r="F1642" s="1" t="s">
        <v>212</v>
      </c>
      <c r="G1642" s="12" t="s">
        <v>213</v>
      </c>
      <c r="I1642" s="15">
        <v>2530</v>
      </c>
    </row>
    <row r="1643" spans="1:10" x14ac:dyDescent="0.3">
      <c r="A1643" s="7">
        <v>1642</v>
      </c>
      <c r="B1643" s="7" t="s">
        <v>348</v>
      </c>
      <c r="C1643" s="1" t="s">
        <v>195</v>
      </c>
      <c r="D1643" s="1" t="s">
        <v>8</v>
      </c>
      <c r="E1643" s="1" t="s">
        <v>367</v>
      </c>
      <c r="F1643" s="1" t="s">
        <v>214</v>
      </c>
      <c r="G1643" s="12" t="s">
        <v>215</v>
      </c>
      <c r="I1643" s="15">
        <v>1962</v>
      </c>
    </row>
    <row r="1644" spans="1:10" x14ac:dyDescent="0.3">
      <c r="A1644" s="7">
        <v>1643</v>
      </c>
      <c r="B1644" s="7" t="s">
        <v>348</v>
      </c>
      <c r="C1644" s="1" t="s">
        <v>195</v>
      </c>
      <c r="D1644" s="1" t="s">
        <v>8</v>
      </c>
      <c r="E1644" s="1" t="s">
        <v>367</v>
      </c>
      <c r="F1644" s="1" t="s">
        <v>216</v>
      </c>
      <c r="G1644" s="12" t="s">
        <v>217</v>
      </c>
    </row>
    <row r="1645" spans="1:10" x14ac:dyDescent="0.3">
      <c r="A1645" s="7">
        <v>1644</v>
      </c>
      <c r="B1645" s="7" t="s">
        <v>348</v>
      </c>
      <c r="C1645" s="1" t="s">
        <v>195</v>
      </c>
      <c r="D1645" s="1" t="s">
        <v>15</v>
      </c>
      <c r="E1645" s="1" t="s">
        <v>367</v>
      </c>
      <c r="F1645" s="1" t="s">
        <v>218</v>
      </c>
      <c r="G1645" s="12" t="s">
        <v>219</v>
      </c>
      <c r="I1645" s="15">
        <v>27988</v>
      </c>
    </row>
    <row r="1646" spans="1:10" x14ac:dyDescent="0.3">
      <c r="A1646" s="7">
        <v>1645</v>
      </c>
      <c r="B1646" s="7" t="s">
        <v>348</v>
      </c>
      <c r="C1646" s="1" t="s">
        <v>195</v>
      </c>
      <c r="D1646" s="1" t="s">
        <v>8</v>
      </c>
      <c r="E1646" s="1" t="s">
        <v>367</v>
      </c>
      <c r="F1646" s="1" t="s">
        <v>220</v>
      </c>
      <c r="G1646" s="12" t="s">
        <v>221</v>
      </c>
    </row>
    <row r="1647" spans="1:10" x14ac:dyDescent="0.3">
      <c r="A1647" s="7">
        <v>1646</v>
      </c>
      <c r="B1647" s="7" t="s">
        <v>348</v>
      </c>
      <c r="C1647" s="1" t="s">
        <v>195</v>
      </c>
      <c r="D1647" s="1" t="s">
        <v>8</v>
      </c>
      <c r="E1647" s="1" t="s">
        <v>367</v>
      </c>
      <c r="F1647" s="1" t="s">
        <v>222</v>
      </c>
      <c r="G1647" s="12" t="s">
        <v>223</v>
      </c>
    </row>
    <row r="1648" spans="1:10" x14ac:dyDescent="0.3">
      <c r="A1648" s="7">
        <v>1647</v>
      </c>
      <c r="B1648" s="7" t="s">
        <v>348</v>
      </c>
      <c r="C1648" s="1" t="s">
        <v>195</v>
      </c>
      <c r="D1648" s="1" t="s">
        <v>8</v>
      </c>
      <c r="E1648" s="1" t="s">
        <v>367</v>
      </c>
      <c r="F1648" s="1" t="s">
        <v>224</v>
      </c>
      <c r="G1648" s="12" t="s">
        <v>225</v>
      </c>
    </row>
    <row r="1649" spans="1:9" x14ac:dyDescent="0.3">
      <c r="A1649" s="7">
        <v>1648</v>
      </c>
      <c r="B1649" s="7" t="s">
        <v>348</v>
      </c>
      <c r="C1649" s="1" t="s">
        <v>195</v>
      </c>
      <c r="D1649" s="1" t="s">
        <v>8</v>
      </c>
      <c r="E1649" s="1" t="s">
        <v>367</v>
      </c>
      <c r="F1649" s="1" t="s">
        <v>226</v>
      </c>
      <c r="G1649" s="12" t="s">
        <v>227</v>
      </c>
    </row>
    <row r="1650" spans="1:9" x14ac:dyDescent="0.3">
      <c r="A1650" s="7">
        <v>1649</v>
      </c>
      <c r="B1650" s="7" t="s">
        <v>348</v>
      </c>
      <c r="C1650" s="1" t="s">
        <v>195</v>
      </c>
      <c r="D1650" s="1" t="s">
        <v>15</v>
      </c>
      <c r="E1650" s="1" t="s">
        <v>367</v>
      </c>
      <c r="F1650" s="1" t="s">
        <v>228</v>
      </c>
      <c r="G1650" s="12" t="s">
        <v>229</v>
      </c>
      <c r="I1650" s="15">
        <v>0</v>
      </c>
    </row>
    <row r="1651" spans="1:9" x14ac:dyDescent="0.3">
      <c r="A1651" s="7">
        <v>1650</v>
      </c>
      <c r="B1651" s="7" t="s">
        <v>348</v>
      </c>
      <c r="C1651" s="1" t="s">
        <v>195</v>
      </c>
      <c r="D1651" s="1" t="s">
        <v>8</v>
      </c>
      <c r="E1651" s="1" t="s">
        <v>367</v>
      </c>
      <c r="F1651" s="1" t="s">
        <v>230</v>
      </c>
      <c r="G1651" s="12" t="s">
        <v>231</v>
      </c>
    </row>
    <row r="1652" spans="1:9" x14ac:dyDescent="0.3">
      <c r="A1652" s="7">
        <v>1651</v>
      </c>
      <c r="B1652" s="7" t="s">
        <v>348</v>
      </c>
      <c r="C1652" s="1" t="s">
        <v>195</v>
      </c>
      <c r="D1652" s="1" t="s">
        <v>8</v>
      </c>
      <c r="E1652" s="1" t="s">
        <v>367</v>
      </c>
      <c r="F1652" s="1" t="s">
        <v>232</v>
      </c>
      <c r="G1652" s="12" t="s">
        <v>233</v>
      </c>
    </row>
    <row r="1653" spans="1:9" x14ac:dyDescent="0.3">
      <c r="A1653" s="7">
        <v>1652</v>
      </c>
      <c r="B1653" s="7" t="s">
        <v>348</v>
      </c>
      <c r="C1653" s="1" t="s">
        <v>195</v>
      </c>
      <c r="D1653" s="1" t="s">
        <v>8</v>
      </c>
      <c r="E1653" s="1" t="s">
        <v>367</v>
      </c>
      <c r="F1653" s="1" t="s">
        <v>234</v>
      </c>
      <c r="G1653" s="12" t="s">
        <v>235</v>
      </c>
    </row>
    <row r="1654" spans="1:9" x14ac:dyDescent="0.3">
      <c r="A1654" s="7">
        <v>1653</v>
      </c>
      <c r="B1654" s="7" t="s">
        <v>348</v>
      </c>
      <c r="C1654" s="1" t="s">
        <v>195</v>
      </c>
      <c r="D1654" s="1" t="s">
        <v>8</v>
      </c>
      <c r="E1654" s="1" t="s">
        <v>367</v>
      </c>
      <c r="F1654" s="1" t="s">
        <v>236</v>
      </c>
      <c r="G1654" s="12" t="s">
        <v>237</v>
      </c>
    </row>
    <row r="1655" spans="1:9" x14ac:dyDescent="0.3">
      <c r="A1655" s="7">
        <v>1654</v>
      </c>
      <c r="B1655" s="7" t="s">
        <v>348</v>
      </c>
      <c r="C1655" s="1" t="s">
        <v>195</v>
      </c>
      <c r="D1655" s="1" t="s">
        <v>8</v>
      </c>
      <c r="E1655" s="1" t="s">
        <v>367</v>
      </c>
      <c r="F1655" s="1" t="s">
        <v>238</v>
      </c>
      <c r="G1655" s="12" t="s">
        <v>239</v>
      </c>
    </row>
    <row r="1656" spans="1:9" x14ac:dyDescent="0.3">
      <c r="A1656" s="7">
        <v>1655</v>
      </c>
      <c r="B1656" s="7" t="s">
        <v>348</v>
      </c>
      <c r="C1656" s="1" t="s">
        <v>195</v>
      </c>
      <c r="D1656" s="1" t="s">
        <v>8</v>
      </c>
      <c r="E1656" s="1" t="s">
        <v>367</v>
      </c>
      <c r="F1656" s="1" t="s">
        <v>240</v>
      </c>
      <c r="G1656" s="12" t="s">
        <v>241</v>
      </c>
      <c r="I1656" s="15">
        <v>477</v>
      </c>
    </row>
    <row r="1657" spans="1:9" x14ac:dyDescent="0.3">
      <c r="A1657" s="7">
        <v>1656</v>
      </c>
      <c r="B1657" s="7" t="s">
        <v>348</v>
      </c>
      <c r="C1657" s="1" t="s">
        <v>195</v>
      </c>
      <c r="D1657" s="1" t="s">
        <v>8</v>
      </c>
      <c r="E1657" s="1" t="s">
        <v>367</v>
      </c>
      <c r="F1657" s="1" t="s">
        <v>242</v>
      </c>
      <c r="G1657" s="12" t="s">
        <v>243</v>
      </c>
      <c r="I1657" s="15">
        <v>326</v>
      </c>
    </row>
    <row r="1658" spans="1:9" x14ac:dyDescent="0.3">
      <c r="A1658" s="7">
        <v>1657</v>
      </c>
      <c r="B1658" s="7" t="s">
        <v>348</v>
      </c>
      <c r="C1658" s="1" t="s">
        <v>195</v>
      </c>
      <c r="D1658" s="1" t="s">
        <v>8</v>
      </c>
      <c r="E1658" s="1" t="s">
        <v>367</v>
      </c>
      <c r="F1658" s="1" t="s">
        <v>244</v>
      </c>
      <c r="G1658" s="12" t="s">
        <v>245</v>
      </c>
    </row>
    <row r="1659" spans="1:9" x14ac:dyDescent="0.3">
      <c r="A1659" s="7">
        <v>1658</v>
      </c>
      <c r="B1659" s="7" t="s">
        <v>348</v>
      </c>
      <c r="C1659" s="1" t="s">
        <v>195</v>
      </c>
      <c r="D1659" s="1" t="s">
        <v>8</v>
      </c>
      <c r="E1659" s="1" t="s">
        <v>367</v>
      </c>
      <c r="F1659" s="1" t="s">
        <v>246</v>
      </c>
      <c r="G1659" s="12" t="s">
        <v>247</v>
      </c>
    </row>
    <row r="1660" spans="1:9" x14ac:dyDescent="0.3">
      <c r="A1660" s="7">
        <v>1659</v>
      </c>
      <c r="B1660" s="7" t="s">
        <v>348</v>
      </c>
      <c r="C1660" s="1" t="s">
        <v>195</v>
      </c>
      <c r="D1660" s="1" t="s">
        <v>8</v>
      </c>
      <c r="E1660" s="1" t="s">
        <v>367</v>
      </c>
      <c r="F1660" s="1" t="s">
        <v>248</v>
      </c>
      <c r="G1660" s="12" t="s">
        <v>249</v>
      </c>
    </row>
    <row r="1661" spans="1:9" x14ac:dyDescent="0.3">
      <c r="A1661" s="7">
        <v>1660</v>
      </c>
      <c r="B1661" s="7" t="s">
        <v>348</v>
      </c>
      <c r="C1661" s="1" t="s">
        <v>195</v>
      </c>
      <c r="D1661" s="1" t="s">
        <v>8</v>
      </c>
      <c r="E1661" s="1" t="s">
        <v>367</v>
      </c>
      <c r="F1661" s="1" t="s">
        <v>250</v>
      </c>
      <c r="G1661" s="12" t="s">
        <v>251</v>
      </c>
    </row>
    <row r="1662" spans="1:9" x14ac:dyDescent="0.3">
      <c r="A1662" s="7">
        <v>1661</v>
      </c>
      <c r="B1662" s="7" t="s">
        <v>348</v>
      </c>
      <c r="C1662" s="1" t="s">
        <v>195</v>
      </c>
      <c r="D1662" s="1" t="s">
        <v>8</v>
      </c>
      <c r="E1662" s="1" t="s">
        <v>367</v>
      </c>
      <c r="F1662" s="1" t="s">
        <v>252</v>
      </c>
      <c r="G1662" s="12" t="s">
        <v>253</v>
      </c>
    </row>
    <row r="1663" spans="1:9" x14ac:dyDescent="0.3">
      <c r="A1663" s="7">
        <v>1662</v>
      </c>
      <c r="B1663" s="7" t="s">
        <v>348</v>
      </c>
      <c r="C1663" s="1" t="s">
        <v>195</v>
      </c>
      <c r="D1663" s="1" t="s">
        <v>8</v>
      </c>
      <c r="E1663" s="1" t="s">
        <v>367</v>
      </c>
      <c r="F1663" s="1" t="s">
        <v>254</v>
      </c>
      <c r="G1663" s="12" t="s">
        <v>255</v>
      </c>
    </row>
    <row r="1664" spans="1:9" x14ac:dyDescent="0.3">
      <c r="A1664" s="7">
        <v>1663</v>
      </c>
      <c r="B1664" s="7" t="s">
        <v>348</v>
      </c>
      <c r="C1664" s="1" t="s">
        <v>195</v>
      </c>
      <c r="D1664" s="1" t="s">
        <v>8</v>
      </c>
      <c r="E1664" s="1" t="s">
        <v>367</v>
      </c>
      <c r="F1664" s="1" t="s">
        <v>256</v>
      </c>
      <c r="G1664" s="12" t="s">
        <v>257</v>
      </c>
    </row>
    <row r="1665" spans="1:9" x14ac:dyDescent="0.3">
      <c r="A1665" s="7">
        <v>1664</v>
      </c>
      <c r="B1665" s="7" t="s">
        <v>348</v>
      </c>
      <c r="C1665" s="1" t="s">
        <v>195</v>
      </c>
      <c r="D1665" s="1" t="s">
        <v>8</v>
      </c>
      <c r="E1665" s="1" t="s">
        <v>367</v>
      </c>
      <c r="F1665" s="1" t="s">
        <v>258</v>
      </c>
      <c r="G1665" s="12" t="s">
        <v>259</v>
      </c>
    </row>
    <row r="1666" spans="1:9" x14ac:dyDescent="0.3">
      <c r="A1666" s="7">
        <v>1665</v>
      </c>
      <c r="B1666" s="7" t="s">
        <v>348</v>
      </c>
      <c r="C1666" s="1" t="s">
        <v>195</v>
      </c>
      <c r="D1666" s="1" t="s">
        <v>8</v>
      </c>
      <c r="E1666" s="1" t="s">
        <v>367</v>
      </c>
      <c r="F1666" s="1" t="s">
        <v>260</v>
      </c>
      <c r="G1666" s="12" t="s">
        <v>261</v>
      </c>
      <c r="I1666" s="15">
        <v>1710</v>
      </c>
    </row>
    <row r="1667" spans="1:9" x14ac:dyDescent="0.3">
      <c r="A1667" s="7">
        <v>1666</v>
      </c>
      <c r="B1667" s="7" t="s">
        <v>348</v>
      </c>
      <c r="C1667" s="1" t="s">
        <v>195</v>
      </c>
      <c r="D1667" s="1" t="s">
        <v>8</v>
      </c>
      <c r="E1667" s="1" t="s">
        <v>367</v>
      </c>
      <c r="F1667" s="1" t="s">
        <v>262</v>
      </c>
      <c r="G1667" s="12" t="s">
        <v>263</v>
      </c>
    </row>
    <row r="1668" spans="1:9" x14ac:dyDescent="0.3">
      <c r="A1668" s="7">
        <v>1667</v>
      </c>
      <c r="B1668" s="7" t="s">
        <v>348</v>
      </c>
      <c r="C1668" s="1" t="s">
        <v>195</v>
      </c>
      <c r="D1668" s="1" t="s">
        <v>8</v>
      </c>
      <c r="E1668" s="1" t="s">
        <v>367</v>
      </c>
      <c r="F1668" s="1" t="s">
        <v>264</v>
      </c>
      <c r="G1668" s="12" t="s">
        <v>265</v>
      </c>
    </row>
    <row r="1669" spans="1:9" x14ac:dyDescent="0.3">
      <c r="A1669" s="7">
        <v>1668</v>
      </c>
      <c r="B1669" s="7" t="s">
        <v>348</v>
      </c>
      <c r="C1669" s="1" t="s">
        <v>195</v>
      </c>
      <c r="D1669" s="1" t="s">
        <v>15</v>
      </c>
      <c r="E1669" s="1" t="s">
        <v>367</v>
      </c>
      <c r="F1669" s="1" t="s">
        <v>266</v>
      </c>
      <c r="G1669" s="12" t="s">
        <v>267</v>
      </c>
      <c r="I1669" s="15">
        <v>2513</v>
      </c>
    </row>
    <row r="1670" spans="1:9" x14ac:dyDescent="0.3">
      <c r="A1670" s="7">
        <v>1669</v>
      </c>
      <c r="B1670" s="7" t="s">
        <v>348</v>
      </c>
      <c r="C1670" s="1" t="s">
        <v>195</v>
      </c>
      <c r="D1670" s="1" t="s">
        <v>8</v>
      </c>
      <c r="E1670" s="1" t="s">
        <v>367</v>
      </c>
      <c r="F1670" s="1" t="s">
        <v>268</v>
      </c>
      <c r="G1670" s="12" t="s">
        <v>269</v>
      </c>
    </row>
    <row r="1671" spans="1:9" x14ac:dyDescent="0.3">
      <c r="A1671" s="7">
        <v>1670</v>
      </c>
      <c r="B1671" s="7" t="s">
        <v>348</v>
      </c>
      <c r="C1671" s="1" t="s">
        <v>195</v>
      </c>
      <c r="D1671" s="1" t="s">
        <v>8</v>
      </c>
      <c r="E1671" s="1" t="s">
        <v>367</v>
      </c>
      <c r="F1671" s="1" t="s">
        <v>270</v>
      </c>
      <c r="G1671" s="12" t="s">
        <v>271</v>
      </c>
    </row>
    <row r="1672" spans="1:9" x14ac:dyDescent="0.3">
      <c r="A1672" s="7">
        <v>1671</v>
      </c>
      <c r="B1672" s="7" t="s">
        <v>348</v>
      </c>
      <c r="C1672" s="1" t="s">
        <v>195</v>
      </c>
      <c r="D1672" s="1" t="s">
        <v>8</v>
      </c>
      <c r="E1672" s="1" t="s">
        <v>367</v>
      </c>
      <c r="F1672" s="1" t="s">
        <v>272</v>
      </c>
      <c r="G1672" s="12" t="s">
        <v>273</v>
      </c>
    </row>
    <row r="1673" spans="1:9" x14ac:dyDescent="0.3">
      <c r="A1673" s="7">
        <v>1672</v>
      </c>
      <c r="B1673" s="7" t="s">
        <v>348</v>
      </c>
      <c r="C1673" s="1" t="s">
        <v>195</v>
      </c>
      <c r="D1673" s="1" t="s">
        <v>8</v>
      </c>
      <c r="E1673" s="1" t="s">
        <v>367</v>
      </c>
      <c r="F1673" s="1" t="s">
        <v>274</v>
      </c>
      <c r="G1673" s="12" t="s">
        <v>275</v>
      </c>
      <c r="I1673" s="15">
        <v>60</v>
      </c>
    </row>
    <row r="1674" spans="1:9" x14ac:dyDescent="0.3">
      <c r="A1674" s="7">
        <v>1673</v>
      </c>
      <c r="B1674" s="7" t="s">
        <v>348</v>
      </c>
      <c r="C1674" s="1" t="s">
        <v>195</v>
      </c>
      <c r="D1674" s="1" t="s">
        <v>8</v>
      </c>
      <c r="E1674" s="1" t="s">
        <v>367</v>
      </c>
      <c r="F1674" s="1" t="s">
        <v>276</v>
      </c>
      <c r="G1674" s="12" t="s">
        <v>277</v>
      </c>
    </row>
    <row r="1675" spans="1:9" x14ac:dyDescent="0.3">
      <c r="A1675" s="7">
        <v>1674</v>
      </c>
      <c r="B1675" s="7" t="s">
        <v>348</v>
      </c>
      <c r="C1675" s="1" t="s">
        <v>195</v>
      </c>
      <c r="D1675" s="1" t="s">
        <v>8</v>
      </c>
      <c r="E1675" s="1" t="s">
        <v>367</v>
      </c>
      <c r="F1675" s="1" t="s">
        <v>278</v>
      </c>
      <c r="G1675" s="12" t="s">
        <v>279</v>
      </c>
    </row>
    <row r="1676" spans="1:9" x14ac:dyDescent="0.3">
      <c r="A1676" s="7">
        <v>1675</v>
      </c>
      <c r="B1676" s="7" t="s">
        <v>348</v>
      </c>
      <c r="C1676" s="1" t="s">
        <v>195</v>
      </c>
      <c r="D1676" s="1" t="s">
        <v>15</v>
      </c>
      <c r="E1676" s="1" t="s">
        <v>367</v>
      </c>
      <c r="F1676" s="1" t="s">
        <v>280</v>
      </c>
      <c r="G1676" s="12" t="s">
        <v>281</v>
      </c>
      <c r="I1676" s="15">
        <v>60</v>
      </c>
    </row>
    <row r="1677" spans="1:9" x14ac:dyDescent="0.3">
      <c r="A1677" s="7">
        <v>1676</v>
      </c>
      <c r="B1677" s="7" t="s">
        <v>348</v>
      </c>
      <c r="C1677" s="1" t="s">
        <v>195</v>
      </c>
      <c r="D1677" s="1" t="s">
        <v>8</v>
      </c>
      <c r="E1677" s="1" t="s">
        <v>367</v>
      </c>
      <c r="F1677" s="1" t="s">
        <v>282</v>
      </c>
      <c r="G1677" s="12" t="s">
        <v>283</v>
      </c>
      <c r="I1677" s="15">
        <v>3162.7685071930177</v>
      </c>
    </row>
    <row r="1678" spans="1:9" x14ac:dyDescent="0.3">
      <c r="A1678" s="7">
        <v>1677</v>
      </c>
      <c r="B1678" s="7" t="s">
        <v>348</v>
      </c>
      <c r="C1678" s="1" t="s">
        <v>195</v>
      </c>
      <c r="D1678" s="1" t="s">
        <v>15</v>
      </c>
      <c r="E1678" s="1" t="s">
        <v>367</v>
      </c>
      <c r="F1678" s="1" t="s">
        <v>284</v>
      </c>
      <c r="G1678" s="12" t="s">
        <v>285</v>
      </c>
      <c r="I1678" s="15">
        <v>33723.768507193017</v>
      </c>
    </row>
    <row r="1679" spans="1:9" x14ac:dyDescent="0.3">
      <c r="A1679" s="7">
        <v>1678</v>
      </c>
      <c r="B1679" s="7" t="s">
        <v>348</v>
      </c>
      <c r="C1679" s="1" t="s">
        <v>195</v>
      </c>
      <c r="D1679" s="1" t="s">
        <v>8</v>
      </c>
      <c r="E1679" s="1" t="s">
        <v>367</v>
      </c>
      <c r="F1679" s="1" t="s">
        <v>286</v>
      </c>
      <c r="G1679" s="12" t="s">
        <v>287</v>
      </c>
    </row>
    <row r="1680" spans="1:9" x14ac:dyDescent="0.3">
      <c r="A1680" s="7">
        <v>1679</v>
      </c>
      <c r="B1680" s="7" t="s">
        <v>348</v>
      </c>
      <c r="C1680" s="1" t="s">
        <v>195</v>
      </c>
      <c r="D1680" s="1" t="s">
        <v>8</v>
      </c>
      <c r="E1680" s="1" t="s">
        <v>367</v>
      </c>
      <c r="F1680" s="1" t="s">
        <v>288</v>
      </c>
      <c r="G1680" s="12" t="s">
        <v>289</v>
      </c>
    </row>
    <row r="1681" spans="1:9" x14ac:dyDescent="0.3">
      <c r="A1681" s="7">
        <v>1680</v>
      </c>
      <c r="B1681" s="7" t="s">
        <v>348</v>
      </c>
      <c r="C1681" s="1" t="s">
        <v>195</v>
      </c>
      <c r="D1681" s="1" t="s">
        <v>15</v>
      </c>
      <c r="E1681" s="1" t="s">
        <v>367</v>
      </c>
      <c r="F1681" s="1" t="s">
        <v>290</v>
      </c>
      <c r="G1681" s="12" t="s">
        <v>291</v>
      </c>
      <c r="I1681" s="15">
        <v>33723.768507193017</v>
      </c>
    </row>
    <row r="1682" spans="1:9" x14ac:dyDescent="0.3">
      <c r="A1682" s="7">
        <v>1681</v>
      </c>
      <c r="B1682" s="7" t="s">
        <v>348</v>
      </c>
      <c r="C1682" s="1" t="s">
        <v>195</v>
      </c>
      <c r="D1682" s="1" t="s">
        <v>15</v>
      </c>
      <c r="E1682" s="1" t="s">
        <v>367</v>
      </c>
      <c r="F1682" s="1" t="s">
        <v>292</v>
      </c>
      <c r="G1682" s="12" t="s">
        <v>293</v>
      </c>
      <c r="I1682" s="15">
        <v>33500</v>
      </c>
    </row>
    <row r="1683" spans="1:9" x14ac:dyDescent="0.3">
      <c r="A1683" s="7">
        <v>1682</v>
      </c>
      <c r="B1683" s="7" t="s">
        <v>348</v>
      </c>
      <c r="C1683" s="1" t="s">
        <v>195</v>
      </c>
      <c r="D1683" s="1" t="s">
        <v>8</v>
      </c>
      <c r="E1683" s="1" t="s">
        <v>367</v>
      </c>
      <c r="F1683" s="1" t="s">
        <v>294</v>
      </c>
      <c r="G1683" s="12" t="s">
        <v>295</v>
      </c>
      <c r="I1683" s="15">
        <v>-223.76850719301729</v>
      </c>
    </row>
    <row r="1684" spans="1:9" x14ac:dyDescent="0.3">
      <c r="A1684" s="7">
        <v>1683</v>
      </c>
      <c r="B1684" s="7" t="s">
        <v>348</v>
      </c>
      <c r="C1684" s="1" t="s">
        <v>296</v>
      </c>
      <c r="D1684" s="1" t="s">
        <v>8</v>
      </c>
      <c r="E1684" s="1" t="s">
        <v>367</v>
      </c>
      <c r="F1684" s="1" t="s">
        <v>297</v>
      </c>
      <c r="G1684" s="12" t="s">
        <v>298</v>
      </c>
    </row>
    <row r="1685" spans="1:9" x14ac:dyDescent="0.3">
      <c r="A1685" s="7">
        <v>1684</v>
      </c>
      <c r="B1685" s="7" t="s">
        <v>348</v>
      </c>
      <c r="C1685" s="1" t="s">
        <v>296</v>
      </c>
      <c r="D1685" s="1" t="s">
        <v>8</v>
      </c>
      <c r="E1685" s="1" t="s">
        <v>367</v>
      </c>
      <c r="F1685" s="1" t="s">
        <v>299</v>
      </c>
      <c r="G1685" s="12" t="s">
        <v>300</v>
      </c>
    </row>
    <row r="1686" spans="1:9" x14ac:dyDescent="0.3">
      <c r="A1686" s="7">
        <v>1685</v>
      </c>
      <c r="B1686" s="7" t="s">
        <v>348</v>
      </c>
      <c r="C1686" s="1" t="s">
        <v>296</v>
      </c>
      <c r="D1686" s="1" t="s">
        <v>8</v>
      </c>
      <c r="E1686" s="1" t="s">
        <v>367</v>
      </c>
      <c r="F1686" s="1" t="s">
        <v>301</v>
      </c>
      <c r="G1686" s="12" t="s">
        <v>302</v>
      </c>
    </row>
    <row r="1687" spans="1:9" x14ac:dyDescent="0.3">
      <c r="A1687" s="7">
        <v>1686</v>
      </c>
      <c r="B1687" s="7" t="s">
        <v>348</v>
      </c>
      <c r="C1687" s="1" t="s">
        <v>296</v>
      </c>
      <c r="D1687" s="1" t="s">
        <v>8</v>
      </c>
      <c r="E1687" s="1" t="s">
        <v>367</v>
      </c>
      <c r="F1687" s="1" t="s">
        <v>303</v>
      </c>
      <c r="G1687" s="12" t="s">
        <v>304</v>
      </c>
    </row>
    <row r="1688" spans="1:9" x14ac:dyDescent="0.3">
      <c r="A1688" s="7">
        <v>1687</v>
      </c>
      <c r="B1688" s="7" t="s">
        <v>348</v>
      </c>
      <c r="C1688" s="1" t="s">
        <v>296</v>
      </c>
      <c r="D1688" s="1" t="s">
        <v>8</v>
      </c>
      <c r="E1688" s="1" t="s">
        <v>367</v>
      </c>
      <c r="F1688" s="1" t="s">
        <v>305</v>
      </c>
      <c r="G1688" s="12" t="s">
        <v>306</v>
      </c>
    </row>
    <row r="1689" spans="1:9" x14ac:dyDescent="0.3">
      <c r="A1689" s="7">
        <v>1688</v>
      </c>
      <c r="B1689" s="7" t="s">
        <v>348</v>
      </c>
      <c r="C1689" s="1" t="s">
        <v>296</v>
      </c>
      <c r="D1689" s="1" t="s">
        <v>8</v>
      </c>
      <c r="E1689" s="1" t="s">
        <v>367</v>
      </c>
      <c r="F1689" s="1" t="s">
        <v>307</v>
      </c>
      <c r="G1689" s="12" t="s">
        <v>308</v>
      </c>
    </row>
    <row r="1690" spans="1:9" x14ac:dyDescent="0.3">
      <c r="A1690" s="7">
        <v>1689</v>
      </c>
      <c r="B1690" s="7" t="s">
        <v>348</v>
      </c>
      <c r="C1690" s="1" t="s">
        <v>296</v>
      </c>
      <c r="D1690" s="1" t="s">
        <v>8</v>
      </c>
      <c r="E1690" s="1" t="s">
        <v>367</v>
      </c>
      <c r="F1690" s="1" t="s">
        <v>309</v>
      </c>
      <c r="G1690" s="12" t="s">
        <v>310</v>
      </c>
    </row>
    <row r="1691" spans="1:9" x14ac:dyDescent="0.3">
      <c r="A1691" s="7">
        <v>1690</v>
      </c>
      <c r="B1691" s="7" t="s">
        <v>348</v>
      </c>
      <c r="C1691" s="1" t="s">
        <v>296</v>
      </c>
      <c r="D1691" s="1" t="s">
        <v>15</v>
      </c>
      <c r="E1691" s="1" t="s">
        <v>367</v>
      </c>
      <c r="F1691" s="1" t="s">
        <v>311</v>
      </c>
      <c r="G1691" s="12" t="s">
        <v>312</v>
      </c>
      <c r="I1691" s="15">
        <v>0</v>
      </c>
    </row>
    <row r="1692" spans="1:9" x14ac:dyDescent="0.3">
      <c r="A1692" s="7">
        <v>1691</v>
      </c>
      <c r="B1692" s="7" t="s">
        <v>348</v>
      </c>
      <c r="C1692" s="1" t="s">
        <v>296</v>
      </c>
      <c r="D1692" s="1" t="s">
        <v>15</v>
      </c>
      <c r="E1692" s="1" t="s">
        <v>367</v>
      </c>
      <c r="F1692" s="1" t="s">
        <v>313</v>
      </c>
      <c r="G1692" s="12" t="s">
        <v>314</v>
      </c>
      <c r="I1692" s="15">
        <v>0</v>
      </c>
    </row>
    <row r="1693" spans="1:9" x14ac:dyDescent="0.3">
      <c r="A1693" s="7">
        <v>1692</v>
      </c>
      <c r="B1693" s="7" t="s">
        <v>348</v>
      </c>
      <c r="C1693" s="1" t="s">
        <v>296</v>
      </c>
      <c r="D1693" s="1" t="s">
        <v>8</v>
      </c>
      <c r="E1693" s="1" t="s">
        <v>367</v>
      </c>
      <c r="F1693" s="1" t="s">
        <v>315</v>
      </c>
      <c r="G1693" s="12" t="s">
        <v>316</v>
      </c>
      <c r="I1693" s="15">
        <v>0</v>
      </c>
    </row>
    <row r="1694" spans="1:9" x14ac:dyDescent="0.3">
      <c r="A1694" s="7">
        <v>1693</v>
      </c>
      <c r="B1694" s="7" t="s">
        <v>348</v>
      </c>
      <c r="C1694" s="1" t="s">
        <v>296</v>
      </c>
      <c r="D1694" s="1" t="s">
        <v>8</v>
      </c>
      <c r="E1694" s="1" t="s">
        <v>367</v>
      </c>
      <c r="F1694" s="1" t="s">
        <v>317</v>
      </c>
      <c r="G1694" s="12" t="s">
        <v>318</v>
      </c>
    </row>
    <row r="1695" spans="1:9" x14ac:dyDescent="0.3">
      <c r="A1695" s="7">
        <v>1694</v>
      </c>
      <c r="B1695" s="7" t="s">
        <v>348</v>
      </c>
      <c r="C1695" s="1" t="s">
        <v>296</v>
      </c>
      <c r="D1695" s="1" t="s">
        <v>8</v>
      </c>
      <c r="E1695" s="1" t="s">
        <v>367</v>
      </c>
      <c r="F1695" s="1" t="s">
        <v>319</v>
      </c>
      <c r="G1695" s="12" t="s">
        <v>320</v>
      </c>
      <c r="I1695" s="15">
        <v>0</v>
      </c>
    </row>
    <row r="1696" spans="1:9" x14ac:dyDescent="0.3">
      <c r="A1696" s="7">
        <v>1695</v>
      </c>
      <c r="B1696" s="7" t="s">
        <v>348</v>
      </c>
      <c r="C1696" s="1" t="s">
        <v>7</v>
      </c>
      <c r="D1696" s="1" t="s">
        <v>8</v>
      </c>
      <c r="E1696" s="1" t="s">
        <v>367</v>
      </c>
      <c r="F1696" s="1" t="s">
        <v>9</v>
      </c>
      <c r="G1696" s="12" t="s">
        <v>10</v>
      </c>
    </row>
    <row r="1697" spans="1:9" x14ac:dyDescent="0.3">
      <c r="A1697" s="7">
        <v>1696</v>
      </c>
      <c r="B1697" s="7" t="s">
        <v>348</v>
      </c>
      <c r="C1697" s="1" t="s">
        <v>7</v>
      </c>
      <c r="D1697" s="1" t="s">
        <v>8</v>
      </c>
      <c r="E1697" s="1" t="s">
        <v>367</v>
      </c>
      <c r="F1697" s="1" t="s">
        <v>11</v>
      </c>
      <c r="G1697" s="12" t="s">
        <v>12</v>
      </c>
    </row>
    <row r="1698" spans="1:9" x14ac:dyDescent="0.3">
      <c r="A1698" s="7">
        <v>1697</v>
      </c>
      <c r="B1698" s="7" t="s">
        <v>348</v>
      </c>
      <c r="C1698" s="1" t="s">
        <v>7</v>
      </c>
      <c r="D1698" s="1" t="s">
        <v>8</v>
      </c>
      <c r="E1698" s="1" t="s">
        <v>367</v>
      </c>
      <c r="F1698" s="1" t="s">
        <v>13</v>
      </c>
      <c r="G1698" s="12" t="s">
        <v>14</v>
      </c>
    </row>
    <row r="1699" spans="1:9" x14ac:dyDescent="0.3">
      <c r="A1699" s="7">
        <v>1698</v>
      </c>
      <c r="B1699" s="7" t="s">
        <v>348</v>
      </c>
      <c r="C1699" s="1" t="s">
        <v>7</v>
      </c>
      <c r="D1699" s="1" t="s">
        <v>15</v>
      </c>
      <c r="E1699" s="1" t="s">
        <v>367</v>
      </c>
      <c r="F1699" s="1" t="s">
        <v>16</v>
      </c>
      <c r="G1699" s="12" t="s">
        <v>17</v>
      </c>
      <c r="I1699" s="15">
        <v>0</v>
      </c>
    </row>
    <row r="1700" spans="1:9" x14ac:dyDescent="0.3">
      <c r="A1700" s="7">
        <v>1699</v>
      </c>
      <c r="B1700" s="7" t="s">
        <v>348</v>
      </c>
      <c r="C1700" s="1" t="s">
        <v>7</v>
      </c>
      <c r="D1700" s="1" t="s">
        <v>8</v>
      </c>
      <c r="E1700" s="1" t="s">
        <v>367</v>
      </c>
      <c r="F1700" s="1" t="s">
        <v>18</v>
      </c>
      <c r="G1700" s="12" t="s">
        <v>19</v>
      </c>
    </row>
    <row r="1701" spans="1:9" x14ac:dyDescent="0.3">
      <c r="A1701" s="7">
        <v>1700</v>
      </c>
      <c r="B1701" s="7" t="s">
        <v>348</v>
      </c>
      <c r="C1701" s="1" t="s">
        <v>7</v>
      </c>
      <c r="D1701" s="1" t="s">
        <v>8</v>
      </c>
      <c r="E1701" s="1" t="s">
        <v>367</v>
      </c>
      <c r="F1701" s="1" t="s">
        <v>20</v>
      </c>
      <c r="G1701" s="12" t="s">
        <v>21</v>
      </c>
    </row>
    <row r="1702" spans="1:9" x14ac:dyDescent="0.3">
      <c r="A1702" s="7">
        <v>1701</v>
      </c>
      <c r="B1702" s="7" t="s">
        <v>348</v>
      </c>
      <c r="C1702" s="1" t="s">
        <v>7</v>
      </c>
      <c r="D1702" s="1" t="s">
        <v>15</v>
      </c>
      <c r="E1702" s="1" t="s">
        <v>367</v>
      </c>
      <c r="F1702" s="1" t="s">
        <v>22</v>
      </c>
      <c r="G1702" s="12" t="s">
        <v>23</v>
      </c>
      <c r="I1702" s="15">
        <v>0</v>
      </c>
    </row>
    <row r="1703" spans="1:9" x14ac:dyDescent="0.3">
      <c r="A1703" s="7">
        <v>1702</v>
      </c>
      <c r="B1703" s="7" t="s">
        <v>348</v>
      </c>
      <c r="C1703" s="1" t="s">
        <v>7</v>
      </c>
      <c r="D1703" s="1" t="s">
        <v>8</v>
      </c>
      <c r="E1703" s="1" t="s">
        <v>367</v>
      </c>
      <c r="F1703" s="1" t="s">
        <v>24</v>
      </c>
      <c r="G1703" s="12" t="s">
        <v>25</v>
      </c>
    </row>
    <row r="1704" spans="1:9" x14ac:dyDescent="0.3">
      <c r="A1704" s="7">
        <v>1703</v>
      </c>
      <c r="B1704" s="7" t="s">
        <v>348</v>
      </c>
      <c r="C1704" s="1" t="s">
        <v>7</v>
      </c>
      <c r="D1704" s="1" t="s">
        <v>8</v>
      </c>
      <c r="E1704" s="1" t="s">
        <v>367</v>
      </c>
      <c r="F1704" s="1" t="s">
        <v>26</v>
      </c>
      <c r="G1704" s="12" t="s">
        <v>27</v>
      </c>
    </row>
    <row r="1705" spans="1:9" x14ac:dyDescent="0.3">
      <c r="A1705" s="7">
        <v>1704</v>
      </c>
      <c r="B1705" s="7" t="s">
        <v>348</v>
      </c>
      <c r="C1705" s="1" t="s">
        <v>7</v>
      </c>
      <c r="D1705" s="1" t="s">
        <v>8</v>
      </c>
      <c r="E1705" s="1" t="s">
        <v>367</v>
      </c>
      <c r="F1705" s="1" t="s">
        <v>28</v>
      </c>
      <c r="G1705" s="12" t="s">
        <v>29</v>
      </c>
    </row>
    <row r="1706" spans="1:9" x14ac:dyDescent="0.3">
      <c r="A1706" s="7">
        <v>1705</v>
      </c>
      <c r="B1706" s="7" t="s">
        <v>348</v>
      </c>
      <c r="C1706" s="1" t="s">
        <v>7</v>
      </c>
      <c r="D1706" s="1" t="s">
        <v>8</v>
      </c>
      <c r="E1706" s="1" t="s">
        <v>367</v>
      </c>
      <c r="F1706" s="1" t="s">
        <v>30</v>
      </c>
      <c r="G1706" s="12" t="s">
        <v>31</v>
      </c>
      <c r="I1706" s="15">
        <v>64116</v>
      </c>
    </row>
    <row r="1707" spans="1:9" x14ac:dyDescent="0.3">
      <c r="A1707" s="7">
        <v>1706</v>
      </c>
      <c r="B1707" s="7" t="s">
        <v>348</v>
      </c>
      <c r="C1707" s="1" t="s">
        <v>7</v>
      </c>
      <c r="D1707" s="1" t="s">
        <v>8</v>
      </c>
      <c r="E1707" s="1" t="s">
        <v>367</v>
      </c>
      <c r="F1707" s="1" t="s">
        <v>32</v>
      </c>
      <c r="G1707" s="12" t="s">
        <v>33</v>
      </c>
    </row>
    <row r="1708" spans="1:9" x14ac:dyDescent="0.3">
      <c r="A1708" s="7">
        <v>1707</v>
      </c>
      <c r="B1708" s="7" t="s">
        <v>348</v>
      </c>
      <c r="C1708" s="1" t="s">
        <v>7</v>
      </c>
      <c r="D1708" s="1" t="s">
        <v>8</v>
      </c>
      <c r="E1708" s="1" t="s">
        <v>367</v>
      </c>
      <c r="F1708" s="1" t="s">
        <v>34</v>
      </c>
      <c r="G1708" s="12" t="s">
        <v>35</v>
      </c>
    </row>
    <row r="1709" spans="1:9" x14ac:dyDescent="0.3">
      <c r="A1709" s="7">
        <v>1708</v>
      </c>
      <c r="B1709" s="7" t="s">
        <v>348</v>
      </c>
      <c r="C1709" s="1" t="s">
        <v>7</v>
      </c>
      <c r="D1709" s="1" t="s">
        <v>8</v>
      </c>
      <c r="E1709" s="1" t="s">
        <v>367</v>
      </c>
      <c r="F1709" s="1" t="s">
        <v>36</v>
      </c>
      <c r="G1709" s="12" t="s">
        <v>37</v>
      </c>
    </row>
    <row r="1710" spans="1:9" x14ac:dyDescent="0.3">
      <c r="A1710" s="7">
        <v>1709</v>
      </c>
      <c r="B1710" s="7" t="s">
        <v>348</v>
      </c>
      <c r="C1710" s="1" t="s">
        <v>7</v>
      </c>
      <c r="D1710" s="1" t="s">
        <v>8</v>
      </c>
      <c r="E1710" s="1" t="s">
        <v>367</v>
      </c>
      <c r="F1710" s="1" t="s">
        <v>38</v>
      </c>
      <c r="G1710" s="12" t="s">
        <v>39</v>
      </c>
    </row>
    <row r="1711" spans="1:9" x14ac:dyDescent="0.3">
      <c r="A1711" s="7">
        <v>1710</v>
      </c>
      <c r="B1711" s="7" t="s">
        <v>348</v>
      </c>
      <c r="C1711" s="1" t="s">
        <v>7</v>
      </c>
      <c r="D1711" s="1" t="s">
        <v>8</v>
      </c>
      <c r="E1711" s="1" t="s">
        <v>367</v>
      </c>
      <c r="F1711" s="1" t="s">
        <v>40</v>
      </c>
      <c r="G1711" s="12" t="s">
        <v>41</v>
      </c>
    </row>
    <row r="1712" spans="1:9" x14ac:dyDescent="0.3">
      <c r="A1712" s="7">
        <v>1711</v>
      </c>
      <c r="B1712" s="7" t="s">
        <v>348</v>
      </c>
      <c r="C1712" s="1" t="s">
        <v>7</v>
      </c>
      <c r="D1712" s="1" t="s">
        <v>8</v>
      </c>
      <c r="E1712" s="1" t="s">
        <v>367</v>
      </c>
      <c r="F1712" s="1" t="s">
        <v>42</v>
      </c>
      <c r="G1712" s="12" t="s">
        <v>43</v>
      </c>
    </row>
    <row r="1713" spans="1:7" x14ac:dyDescent="0.3">
      <c r="A1713" s="7">
        <v>1712</v>
      </c>
      <c r="B1713" s="7" t="s">
        <v>348</v>
      </c>
      <c r="C1713" s="1" t="s">
        <v>7</v>
      </c>
      <c r="D1713" s="1" t="s">
        <v>8</v>
      </c>
      <c r="E1713" s="1" t="s">
        <v>367</v>
      </c>
      <c r="F1713" s="1" t="s">
        <v>44</v>
      </c>
      <c r="G1713" s="12" t="s">
        <v>45</v>
      </c>
    </row>
    <row r="1714" spans="1:7" x14ac:dyDescent="0.3">
      <c r="A1714" s="7">
        <v>1713</v>
      </c>
      <c r="B1714" s="7" t="s">
        <v>348</v>
      </c>
      <c r="C1714" s="1" t="s">
        <v>7</v>
      </c>
      <c r="D1714" s="1" t="s">
        <v>8</v>
      </c>
      <c r="E1714" s="1" t="s">
        <v>367</v>
      </c>
      <c r="F1714" s="1" t="s">
        <v>46</v>
      </c>
      <c r="G1714" s="12" t="s">
        <v>47</v>
      </c>
    </row>
    <row r="1715" spans="1:7" x14ac:dyDescent="0.3">
      <c r="A1715" s="7">
        <v>1714</v>
      </c>
      <c r="B1715" s="7" t="s">
        <v>348</v>
      </c>
      <c r="C1715" s="1" t="s">
        <v>7</v>
      </c>
      <c r="D1715" s="1" t="s">
        <v>8</v>
      </c>
      <c r="E1715" s="1" t="s">
        <v>367</v>
      </c>
      <c r="F1715" s="1" t="s">
        <v>48</v>
      </c>
      <c r="G1715" s="12" t="s">
        <v>49</v>
      </c>
    </row>
    <row r="1716" spans="1:7" x14ac:dyDescent="0.3">
      <c r="A1716" s="7">
        <v>1715</v>
      </c>
      <c r="B1716" s="7" t="s">
        <v>348</v>
      </c>
      <c r="C1716" s="1" t="s">
        <v>7</v>
      </c>
      <c r="D1716" s="1" t="s">
        <v>8</v>
      </c>
      <c r="E1716" s="1" t="s">
        <v>367</v>
      </c>
      <c r="F1716" s="1" t="s">
        <v>50</v>
      </c>
      <c r="G1716" s="12" t="s">
        <v>51</v>
      </c>
    </row>
    <row r="1717" spans="1:7" x14ac:dyDescent="0.3">
      <c r="A1717" s="7">
        <v>1716</v>
      </c>
      <c r="B1717" s="7" t="s">
        <v>348</v>
      </c>
      <c r="C1717" s="1" t="s">
        <v>7</v>
      </c>
      <c r="D1717" s="1" t="s">
        <v>8</v>
      </c>
      <c r="E1717" s="1" t="s">
        <v>367</v>
      </c>
      <c r="F1717" s="1" t="s">
        <v>52</v>
      </c>
      <c r="G1717" s="12" t="s">
        <v>53</v>
      </c>
    </row>
    <row r="1718" spans="1:7" x14ac:dyDescent="0.3">
      <c r="A1718" s="7">
        <v>1717</v>
      </c>
      <c r="B1718" s="7" t="s">
        <v>348</v>
      </c>
      <c r="C1718" s="1" t="s">
        <v>7</v>
      </c>
      <c r="D1718" s="1" t="s">
        <v>8</v>
      </c>
      <c r="E1718" s="1" t="s">
        <v>367</v>
      </c>
      <c r="F1718" s="1" t="s">
        <v>54</v>
      </c>
      <c r="G1718" s="12" t="s">
        <v>55</v>
      </c>
    </row>
    <row r="1719" spans="1:7" x14ac:dyDescent="0.3">
      <c r="A1719" s="7">
        <v>1718</v>
      </c>
      <c r="B1719" s="7" t="s">
        <v>348</v>
      </c>
      <c r="C1719" s="1" t="s">
        <v>7</v>
      </c>
      <c r="D1719" s="1" t="s">
        <v>8</v>
      </c>
      <c r="E1719" s="1" t="s">
        <v>367</v>
      </c>
      <c r="F1719" s="1" t="s">
        <v>56</v>
      </c>
      <c r="G1719" s="12" t="s">
        <v>57</v>
      </c>
    </row>
    <row r="1720" spans="1:7" x14ac:dyDescent="0.3">
      <c r="A1720" s="7">
        <v>1719</v>
      </c>
      <c r="B1720" s="7" t="s">
        <v>348</v>
      </c>
      <c r="C1720" s="1" t="s">
        <v>7</v>
      </c>
      <c r="D1720" s="1" t="s">
        <v>8</v>
      </c>
      <c r="E1720" s="1" t="s">
        <v>367</v>
      </c>
      <c r="F1720" s="1" t="s">
        <v>58</v>
      </c>
      <c r="G1720" s="12" t="s">
        <v>59</v>
      </c>
    </row>
    <row r="1721" spans="1:7" x14ac:dyDescent="0.3">
      <c r="A1721" s="7">
        <v>1720</v>
      </c>
      <c r="B1721" s="7" t="s">
        <v>348</v>
      </c>
      <c r="C1721" s="1" t="s">
        <v>7</v>
      </c>
      <c r="D1721" s="1" t="s">
        <v>8</v>
      </c>
      <c r="E1721" s="1" t="s">
        <v>367</v>
      </c>
      <c r="F1721" s="1" t="s">
        <v>60</v>
      </c>
      <c r="G1721" s="12" t="s">
        <v>61</v>
      </c>
    </row>
    <row r="1722" spans="1:7" x14ac:dyDescent="0.3">
      <c r="A1722" s="7">
        <v>1721</v>
      </c>
      <c r="B1722" s="7" t="s">
        <v>348</v>
      </c>
      <c r="C1722" s="1" t="s">
        <v>7</v>
      </c>
      <c r="D1722" s="1" t="s">
        <v>8</v>
      </c>
      <c r="E1722" s="1" t="s">
        <v>367</v>
      </c>
      <c r="F1722" s="1" t="s">
        <v>62</v>
      </c>
      <c r="G1722" s="12" t="s">
        <v>63</v>
      </c>
    </row>
    <row r="1723" spans="1:7" x14ac:dyDescent="0.3">
      <c r="A1723" s="7">
        <v>1722</v>
      </c>
      <c r="B1723" s="7" t="s">
        <v>348</v>
      </c>
      <c r="C1723" s="1" t="s">
        <v>7</v>
      </c>
      <c r="D1723" s="1" t="s">
        <v>8</v>
      </c>
      <c r="E1723" s="1" t="s">
        <v>367</v>
      </c>
      <c r="F1723" s="1" t="s">
        <v>64</v>
      </c>
      <c r="G1723" s="12" t="s">
        <v>65</v>
      </c>
    </row>
    <row r="1724" spans="1:7" x14ac:dyDescent="0.3">
      <c r="A1724" s="7">
        <v>1723</v>
      </c>
      <c r="B1724" s="7" t="s">
        <v>348</v>
      </c>
      <c r="C1724" s="1" t="s">
        <v>7</v>
      </c>
      <c r="D1724" s="1" t="s">
        <v>8</v>
      </c>
      <c r="E1724" s="1" t="s">
        <v>367</v>
      </c>
      <c r="F1724" s="1" t="s">
        <v>66</v>
      </c>
      <c r="G1724" s="12" t="s">
        <v>67</v>
      </c>
    </row>
    <row r="1725" spans="1:7" x14ac:dyDescent="0.3">
      <c r="A1725" s="7">
        <v>1724</v>
      </c>
      <c r="B1725" s="7" t="s">
        <v>348</v>
      </c>
      <c r="C1725" s="1" t="s">
        <v>7</v>
      </c>
      <c r="D1725" s="1" t="s">
        <v>8</v>
      </c>
      <c r="E1725" s="1" t="s">
        <v>367</v>
      </c>
      <c r="F1725" s="1" t="s">
        <v>68</v>
      </c>
      <c r="G1725" s="12" t="s">
        <v>69</v>
      </c>
    </row>
    <row r="1726" spans="1:7" x14ac:dyDescent="0.3">
      <c r="A1726" s="7">
        <v>1725</v>
      </c>
      <c r="B1726" s="7" t="s">
        <v>348</v>
      </c>
      <c r="C1726" s="1" t="s">
        <v>7</v>
      </c>
      <c r="D1726" s="1" t="s">
        <v>8</v>
      </c>
      <c r="E1726" s="1" t="s">
        <v>367</v>
      </c>
      <c r="F1726" s="1" t="s">
        <v>70</v>
      </c>
      <c r="G1726" s="12" t="s">
        <v>71</v>
      </c>
    </row>
    <row r="1727" spans="1:7" x14ac:dyDescent="0.3">
      <c r="A1727" s="7">
        <v>1726</v>
      </c>
      <c r="B1727" s="7" t="s">
        <v>348</v>
      </c>
      <c r="C1727" s="1" t="s">
        <v>7</v>
      </c>
      <c r="D1727" s="1" t="s">
        <v>8</v>
      </c>
      <c r="E1727" s="1" t="s">
        <v>367</v>
      </c>
      <c r="F1727" s="1" t="s">
        <v>72</v>
      </c>
      <c r="G1727" s="12" t="s">
        <v>73</v>
      </c>
    </row>
    <row r="1728" spans="1:7" x14ac:dyDescent="0.3">
      <c r="A1728" s="7">
        <v>1727</v>
      </c>
      <c r="B1728" s="7" t="s">
        <v>348</v>
      </c>
      <c r="C1728" s="1" t="s">
        <v>7</v>
      </c>
      <c r="D1728" s="1" t="s">
        <v>8</v>
      </c>
      <c r="E1728" s="1" t="s">
        <v>367</v>
      </c>
      <c r="F1728" s="1" t="s">
        <v>74</v>
      </c>
      <c r="G1728" s="12" t="s">
        <v>75</v>
      </c>
    </row>
    <row r="1729" spans="1:9" x14ac:dyDescent="0.3">
      <c r="A1729" s="7">
        <v>1728</v>
      </c>
      <c r="B1729" s="7" t="s">
        <v>348</v>
      </c>
      <c r="C1729" s="1" t="s">
        <v>7</v>
      </c>
      <c r="D1729" s="1" t="s">
        <v>8</v>
      </c>
      <c r="E1729" s="1" t="s">
        <v>367</v>
      </c>
      <c r="F1729" s="1" t="s">
        <v>76</v>
      </c>
      <c r="G1729" s="12" t="s">
        <v>77</v>
      </c>
    </row>
    <row r="1730" spans="1:9" x14ac:dyDescent="0.3">
      <c r="A1730" s="7">
        <v>1729</v>
      </c>
      <c r="B1730" s="7" t="s">
        <v>348</v>
      </c>
      <c r="C1730" s="1" t="s">
        <v>7</v>
      </c>
      <c r="D1730" s="1" t="s">
        <v>8</v>
      </c>
      <c r="E1730" s="1" t="s">
        <v>367</v>
      </c>
      <c r="F1730" s="1" t="s">
        <v>78</v>
      </c>
      <c r="G1730" s="12" t="s">
        <v>79</v>
      </c>
    </row>
    <row r="1731" spans="1:9" x14ac:dyDescent="0.3">
      <c r="A1731" s="7">
        <v>1730</v>
      </c>
      <c r="B1731" s="7" t="s">
        <v>348</v>
      </c>
      <c r="C1731" s="1" t="s">
        <v>7</v>
      </c>
      <c r="D1731" s="1" t="s">
        <v>8</v>
      </c>
      <c r="E1731" s="1" t="s">
        <v>367</v>
      </c>
      <c r="F1731" s="1" t="s">
        <v>80</v>
      </c>
      <c r="G1731" s="12" t="s">
        <v>81</v>
      </c>
    </row>
    <row r="1732" spans="1:9" x14ac:dyDescent="0.3">
      <c r="A1732" s="7">
        <v>1731</v>
      </c>
      <c r="B1732" s="7" t="s">
        <v>348</v>
      </c>
      <c r="C1732" s="1" t="s">
        <v>7</v>
      </c>
      <c r="D1732" s="1" t="s">
        <v>8</v>
      </c>
      <c r="E1732" s="1" t="s">
        <v>367</v>
      </c>
      <c r="F1732" s="1" t="s">
        <v>82</v>
      </c>
      <c r="G1732" s="12" t="s">
        <v>83</v>
      </c>
    </row>
    <row r="1733" spans="1:9" x14ac:dyDescent="0.3">
      <c r="A1733" s="7">
        <v>1732</v>
      </c>
      <c r="B1733" s="7" t="s">
        <v>348</v>
      </c>
      <c r="C1733" s="1" t="s">
        <v>7</v>
      </c>
      <c r="D1733" s="1" t="s">
        <v>8</v>
      </c>
      <c r="E1733" s="1" t="s">
        <v>367</v>
      </c>
      <c r="F1733" s="1" t="s">
        <v>84</v>
      </c>
      <c r="G1733" s="12" t="s">
        <v>85</v>
      </c>
    </row>
    <row r="1734" spans="1:9" x14ac:dyDescent="0.3">
      <c r="A1734" s="7">
        <v>1733</v>
      </c>
      <c r="B1734" s="7" t="s">
        <v>348</v>
      </c>
      <c r="C1734" s="1" t="s">
        <v>7</v>
      </c>
      <c r="D1734" s="1" t="s">
        <v>8</v>
      </c>
      <c r="E1734" s="1" t="s">
        <v>367</v>
      </c>
      <c r="F1734" s="1" t="s">
        <v>86</v>
      </c>
      <c r="G1734" s="12" t="s">
        <v>87</v>
      </c>
    </row>
    <row r="1735" spans="1:9" x14ac:dyDescent="0.3">
      <c r="A1735" s="7">
        <v>1734</v>
      </c>
      <c r="B1735" s="7" t="s">
        <v>348</v>
      </c>
      <c r="C1735" s="1" t="s">
        <v>7</v>
      </c>
      <c r="D1735" s="1" t="s">
        <v>8</v>
      </c>
      <c r="E1735" s="1" t="s">
        <v>367</v>
      </c>
      <c r="F1735" s="1" t="s">
        <v>88</v>
      </c>
      <c r="G1735" s="12" t="s">
        <v>89</v>
      </c>
    </row>
    <row r="1736" spans="1:9" x14ac:dyDescent="0.3">
      <c r="A1736" s="7">
        <v>1735</v>
      </c>
      <c r="B1736" s="7" t="s">
        <v>348</v>
      </c>
      <c r="C1736" s="1" t="s">
        <v>7</v>
      </c>
      <c r="D1736" s="1" t="s">
        <v>8</v>
      </c>
      <c r="E1736" s="1" t="s">
        <v>367</v>
      </c>
      <c r="F1736" s="1" t="s">
        <v>90</v>
      </c>
      <c r="G1736" s="12" t="s">
        <v>91</v>
      </c>
    </row>
    <row r="1737" spans="1:9" x14ac:dyDescent="0.3">
      <c r="A1737" s="7">
        <v>1736</v>
      </c>
      <c r="B1737" s="7" t="s">
        <v>348</v>
      </c>
      <c r="C1737" s="1" t="s">
        <v>7</v>
      </c>
      <c r="D1737" s="1" t="s">
        <v>8</v>
      </c>
      <c r="E1737" s="1" t="s">
        <v>367</v>
      </c>
      <c r="F1737" s="1" t="s">
        <v>92</v>
      </c>
      <c r="G1737" s="12" t="s">
        <v>93</v>
      </c>
    </row>
    <row r="1738" spans="1:9" x14ac:dyDescent="0.3">
      <c r="A1738" s="7">
        <v>1737</v>
      </c>
      <c r="B1738" s="7" t="s">
        <v>348</v>
      </c>
      <c r="C1738" s="1" t="s">
        <v>7</v>
      </c>
      <c r="D1738" s="1" t="s">
        <v>15</v>
      </c>
      <c r="E1738" s="1" t="s">
        <v>367</v>
      </c>
      <c r="F1738" s="1" t="s">
        <v>94</v>
      </c>
      <c r="G1738" s="12" t="s">
        <v>95</v>
      </c>
      <c r="I1738" s="15">
        <v>64116</v>
      </c>
    </row>
    <row r="1739" spans="1:9" x14ac:dyDescent="0.3">
      <c r="A1739" s="7">
        <v>1738</v>
      </c>
      <c r="B1739" s="7" t="s">
        <v>348</v>
      </c>
      <c r="C1739" s="1" t="s">
        <v>7</v>
      </c>
      <c r="D1739" s="1" t="s">
        <v>8</v>
      </c>
      <c r="E1739" s="1" t="s">
        <v>367</v>
      </c>
      <c r="F1739" s="1" t="s">
        <v>96</v>
      </c>
      <c r="G1739" s="12" t="s">
        <v>97</v>
      </c>
    </row>
    <row r="1740" spans="1:9" x14ac:dyDescent="0.3">
      <c r="A1740" s="7">
        <v>1739</v>
      </c>
      <c r="B1740" s="7" t="s">
        <v>348</v>
      </c>
      <c r="C1740" s="1" t="s">
        <v>7</v>
      </c>
      <c r="D1740" s="1" t="s">
        <v>8</v>
      </c>
      <c r="E1740" s="1" t="s">
        <v>367</v>
      </c>
      <c r="F1740" s="1" t="s">
        <v>98</v>
      </c>
      <c r="G1740" s="12" t="s">
        <v>99</v>
      </c>
    </row>
    <row r="1741" spans="1:9" x14ac:dyDescent="0.3">
      <c r="A1741" s="7">
        <v>1740</v>
      </c>
      <c r="B1741" s="7" t="s">
        <v>348</v>
      </c>
      <c r="C1741" s="1" t="s">
        <v>7</v>
      </c>
      <c r="D1741" s="1" t="s">
        <v>8</v>
      </c>
      <c r="E1741" s="1" t="s">
        <v>367</v>
      </c>
      <c r="F1741" s="1" t="s">
        <v>100</v>
      </c>
      <c r="G1741" s="12" t="s">
        <v>101</v>
      </c>
    </row>
    <row r="1742" spans="1:9" x14ac:dyDescent="0.3">
      <c r="A1742" s="7">
        <v>1741</v>
      </c>
      <c r="B1742" s="7" t="s">
        <v>348</v>
      </c>
      <c r="C1742" s="1" t="s">
        <v>7</v>
      </c>
      <c r="D1742" s="1" t="s">
        <v>8</v>
      </c>
      <c r="E1742" s="1" t="s">
        <v>367</v>
      </c>
      <c r="F1742" s="1" t="s">
        <v>102</v>
      </c>
      <c r="G1742" s="12" t="s">
        <v>103</v>
      </c>
    </row>
    <row r="1743" spans="1:9" x14ac:dyDescent="0.3">
      <c r="A1743" s="7">
        <v>1742</v>
      </c>
      <c r="B1743" s="7" t="s">
        <v>348</v>
      </c>
      <c r="C1743" s="1" t="s">
        <v>7</v>
      </c>
      <c r="D1743" s="1" t="s">
        <v>8</v>
      </c>
      <c r="E1743" s="1" t="s">
        <v>367</v>
      </c>
      <c r="F1743" s="1" t="s">
        <v>104</v>
      </c>
      <c r="G1743" s="12" t="s">
        <v>105</v>
      </c>
    </row>
    <row r="1744" spans="1:9" x14ac:dyDescent="0.3">
      <c r="A1744" s="7">
        <v>1743</v>
      </c>
      <c r="B1744" s="7" t="s">
        <v>348</v>
      </c>
      <c r="C1744" s="1" t="s">
        <v>7</v>
      </c>
      <c r="D1744" s="1" t="s">
        <v>8</v>
      </c>
      <c r="E1744" s="1" t="s">
        <v>367</v>
      </c>
      <c r="F1744" s="1" t="s">
        <v>106</v>
      </c>
      <c r="G1744" s="12" t="s">
        <v>107</v>
      </c>
    </row>
    <row r="1745" spans="1:10" x14ac:dyDescent="0.3">
      <c r="A1745" s="7">
        <v>1744</v>
      </c>
      <c r="B1745" s="7" t="s">
        <v>348</v>
      </c>
      <c r="C1745" s="1" t="s">
        <v>7</v>
      </c>
      <c r="D1745" s="1" t="s">
        <v>8</v>
      </c>
      <c r="E1745" s="1" t="s">
        <v>367</v>
      </c>
      <c r="F1745" s="1" t="s">
        <v>108</v>
      </c>
      <c r="G1745" s="12" t="s">
        <v>109</v>
      </c>
    </row>
    <row r="1746" spans="1:10" x14ac:dyDescent="0.3">
      <c r="A1746" s="7">
        <v>1745</v>
      </c>
      <c r="B1746" s="7" t="s">
        <v>348</v>
      </c>
      <c r="C1746" s="1" t="s">
        <v>7</v>
      </c>
      <c r="D1746" s="1" t="s">
        <v>8</v>
      </c>
      <c r="E1746" s="1" t="s">
        <v>367</v>
      </c>
      <c r="F1746" s="1" t="s">
        <v>110</v>
      </c>
      <c r="G1746" s="12" t="s">
        <v>111</v>
      </c>
    </row>
    <row r="1747" spans="1:10" x14ac:dyDescent="0.3">
      <c r="A1747" s="7">
        <v>1746</v>
      </c>
      <c r="B1747" s="7" t="s">
        <v>348</v>
      </c>
      <c r="C1747" s="1" t="s">
        <v>7</v>
      </c>
      <c r="D1747" s="1" t="s">
        <v>8</v>
      </c>
      <c r="E1747" s="1" t="s">
        <v>367</v>
      </c>
      <c r="F1747" s="1" t="s">
        <v>112</v>
      </c>
      <c r="G1747" s="12" t="s">
        <v>113</v>
      </c>
    </row>
    <row r="1748" spans="1:10" x14ac:dyDescent="0.3">
      <c r="A1748" s="7">
        <v>1747</v>
      </c>
      <c r="B1748" s="7" t="s">
        <v>348</v>
      </c>
      <c r="C1748" s="1" t="s">
        <v>7</v>
      </c>
      <c r="D1748" s="1" t="s">
        <v>15</v>
      </c>
      <c r="E1748" s="1" t="s">
        <v>367</v>
      </c>
      <c r="F1748" s="1" t="s">
        <v>114</v>
      </c>
      <c r="G1748" s="12" t="s">
        <v>115</v>
      </c>
      <c r="I1748" s="15">
        <v>64116</v>
      </c>
    </row>
    <row r="1749" spans="1:10" x14ac:dyDescent="0.3">
      <c r="A1749" s="7">
        <v>1748</v>
      </c>
      <c r="B1749" s="7" t="s">
        <v>348</v>
      </c>
      <c r="C1749" s="1" t="s">
        <v>116</v>
      </c>
      <c r="D1749" s="1" t="s">
        <v>8</v>
      </c>
      <c r="E1749" s="1" t="s">
        <v>364</v>
      </c>
      <c r="F1749" s="1" t="s">
        <v>117</v>
      </c>
      <c r="G1749" s="12" t="s">
        <v>118</v>
      </c>
      <c r="H1749" s="14">
        <v>0.1</v>
      </c>
      <c r="I1749" s="15">
        <v>7000</v>
      </c>
      <c r="J1749" s="33">
        <f t="shared" ref="J1749:J1787" si="11">I1749/H1749</f>
        <v>70000</v>
      </c>
    </row>
    <row r="1750" spans="1:10" x14ac:dyDescent="0.3">
      <c r="A1750" s="7">
        <v>1749</v>
      </c>
      <c r="B1750" s="7" t="s">
        <v>348</v>
      </c>
      <c r="C1750" s="1" t="s">
        <v>116</v>
      </c>
      <c r="D1750" s="1" t="s">
        <v>8</v>
      </c>
      <c r="E1750" s="1" t="s">
        <v>364</v>
      </c>
      <c r="F1750" s="1" t="s">
        <v>119</v>
      </c>
      <c r="G1750" s="12" t="s">
        <v>120</v>
      </c>
      <c r="J1750" s="33" t="e">
        <f t="shared" si="11"/>
        <v>#DIV/0!</v>
      </c>
    </row>
    <row r="1751" spans="1:10" x14ac:dyDescent="0.3">
      <c r="A1751" s="7">
        <v>1750</v>
      </c>
      <c r="B1751" s="7" t="s">
        <v>348</v>
      </c>
      <c r="C1751" s="1" t="s">
        <v>116</v>
      </c>
      <c r="D1751" s="1" t="s">
        <v>8</v>
      </c>
      <c r="E1751" s="1" t="s">
        <v>364</v>
      </c>
      <c r="F1751" s="1" t="s">
        <v>121</v>
      </c>
      <c r="G1751" s="12" t="s">
        <v>122</v>
      </c>
      <c r="J1751" s="33" t="e">
        <f t="shared" si="11"/>
        <v>#DIV/0!</v>
      </c>
    </row>
    <row r="1752" spans="1:10" x14ac:dyDescent="0.3">
      <c r="A1752" s="7">
        <v>1751</v>
      </c>
      <c r="B1752" s="7" t="s">
        <v>348</v>
      </c>
      <c r="C1752" s="1" t="s">
        <v>116</v>
      </c>
      <c r="D1752" s="1" t="s">
        <v>8</v>
      </c>
      <c r="E1752" s="1" t="s">
        <v>364</v>
      </c>
      <c r="F1752" s="1" t="s">
        <v>123</v>
      </c>
      <c r="G1752" s="12" t="s">
        <v>124</v>
      </c>
      <c r="J1752" s="33" t="e">
        <f t="shared" si="11"/>
        <v>#DIV/0!</v>
      </c>
    </row>
    <row r="1753" spans="1:10" x14ac:dyDescent="0.3">
      <c r="A1753" s="7">
        <v>1752</v>
      </c>
      <c r="B1753" s="7" t="s">
        <v>348</v>
      </c>
      <c r="C1753" s="1" t="s">
        <v>116</v>
      </c>
      <c r="D1753" s="1" t="s">
        <v>8</v>
      </c>
      <c r="E1753" s="1" t="s">
        <v>366</v>
      </c>
      <c r="F1753" s="1" t="s">
        <v>125</v>
      </c>
      <c r="G1753" s="12" t="s">
        <v>126</v>
      </c>
      <c r="J1753" s="33" t="e">
        <f t="shared" si="11"/>
        <v>#DIV/0!</v>
      </c>
    </row>
    <row r="1754" spans="1:10" x14ac:dyDescent="0.3">
      <c r="A1754" s="7">
        <v>1753</v>
      </c>
      <c r="B1754" s="7" t="s">
        <v>348</v>
      </c>
      <c r="C1754" s="1" t="s">
        <v>116</v>
      </c>
      <c r="D1754" s="1" t="s">
        <v>8</v>
      </c>
      <c r="E1754" s="1" t="s">
        <v>366</v>
      </c>
      <c r="F1754" s="1" t="s">
        <v>127</v>
      </c>
      <c r="G1754" s="12" t="s">
        <v>128</v>
      </c>
      <c r="J1754" s="33" t="e">
        <f t="shared" si="11"/>
        <v>#DIV/0!</v>
      </c>
    </row>
    <row r="1755" spans="1:10" x14ac:dyDescent="0.3">
      <c r="A1755" s="7">
        <v>1754</v>
      </c>
      <c r="B1755" s="7" t="s">
        <v>348</v>
      </c>
      <c r="C1755" s="1" t="s">
        <v>116</v>
      </c>
      <c r="D1755" s="1" t="s">
        <v>8</v>
      </c>
      <c r="E1755" s="1" t="s">
        <v>366</v>
      </c>
      <c r="F1755" s="1" t="s">
        <v>129</v>
      </c>
      <c r="G1755" s="12" t="s">
        <v>130</v>
      </c>
      <c r="J1755" s="33" t="e">
        <f t="shared" si="11"/>
        <v>#DIV/0!</v>
      </c>
    </row>
    <row r="1756" spans="1:10" x14ac:dyDescent="0.3">
      <c r="A1756" s="7">
        <v>1755</v>
      </c>
      <c r="B1756" s="7" t="s">
        <v>348</v>
      </c>
      <c r="C1756" s="1" t="s">
        <v>116</v>
      </c>
      <c r="D1756" s="1" t="s">
        <v>8</v>
      </c>
      <c r="E1756" s="1" t="s">
        <v>366</v>
      </c>
      <c r="F1756" s="1" t="s">
        <v>131</v>
      </c>
      <c r="G1756" s="12" t="s">
        <v>132</v>
      </c>
      <c r="J1756" s="33" t="e">
        <f t="shared" si="11"/>
        <v>#DIV/0!</v>
      </c>
    </row>
    <row r="1757" spans="1:10" x14ac:dyDescent="0.3">
      <c r="A1757" s="7">
        <v>1756</v>
      </c>
      <c r="B1757" s="7" t="s">
        <v>348</v>
      </c>
      <c r="C1757" s="1" t="s">
        <v>116</v>
      </c>
      <c r="D1757" s="1" t="s">
        <v>8</v>
      </c>
      <c r="E1757" s="1" t="s">
        <v>366</v>
      </c>
      <c r="F1757" s="1" t="s">
        <v>133</v>
      </c>
      <c r="G1757" s="12" t="s">
        <v>134</v>
      </c>
      <c r="J1757" s="33" t="e">
        <f t="shared" si="11"/>
        <v>#DIV/0!</v>
      </c>
    </row>
    <row r="1758" spans="1:10" x14ac:dyDescent="0.3">
      <c r="A1758" s="7">
        <v>1757</v>
      </c>
      <c r="B1758" s="7" t="s">
        <v>348</v>
      </c>
      <c r="C1758" s="1" t="s">
        <v>116</v>
      </c>
      <c r="D1758" s="1" t="s">
        <v>8</v>
      </c>
      <c r="E1758" s="1" t="s">
        <v>366</v>
      </c>
      <c r="F1758" s="1" t="s">
        <v>135</v>
      </c>
      <c r="G1758" s="12" t="s">
        <v>136</v>
      </c>
      <c r="J1758" s="33" t="e">
        <f t="shared" si="11"/>
        <v>#DIV/0!</v>
      </c>
    </row>
    <row r="1759" spans="1:10" x14ac:dyDescent="0.3">
      <c r="A1759" s="7">
        <v>1758</v>
      </c>
      <c r="B1759" s="7" t="s">
        <v>348</v>
      </c>
      <c r="C1759" s="1" t="s">
        <v>116</v>
      </c>
      <c r="D1759" s="1" t="s">
        <v>8</v>
      </c>
      <c r="E1759" s="1" t="s">
        <v>366</v>
      </c>
      <c r="F1759" s="1" t="s">
        <v>137</v>
      </c>
      <c r="G1759" s="12" t="s">
        <v>138</v>
      </c>
      <c r="J1759" s="33" t="e">
        <f t="shared" si="11"/>
        <v>#DIV/0!</v>
      </c>
    </row>
    <row r="1760" spans="1:10" x14ac:dyDescent="0.3">
      <c r="A1760" s="7">
        <v>1759</v>
      </c>
      <c r="B1760" s="7" t="s">
        <v>348</v>
      </c>
      <c r="C1760" s="1" t="s">
        <v>116</v>
      </c>
      <c r="D1760" s="1" t="s">
        <v>8</v>
      </c>
      <c r="E1760" s="1" t="s">
        <v>366</v>
      </c>
      <c r="F1760" s="1" t="s">
        <v>139</v>
      </c>
      <c r="G1760" s="12" t="s">
        <v>140</v>
      </c>
      <c r="J1760" s="33" t="e">
        <f t="shared" si="11"/>
        <v>#DIV/0!</v>
      </c>
    </row>
    <row r="1761" spans="1:10" x14ac:dyDescent="0.3">
      <c r="A1761" s="7">
        <v>1760</v>
      </c>
      <c r="B1761" s="7" t="s">
        <v>348</v>
      </c>
      <c r="C1761" s="1" t="s">
        <v>116</v>
      </c>
      <c r="D1761" s="1" t="s">
        <v>8</v>
      </c>
      <c r="E1761" s="1" t="s">
        <v>366</v>
      </c>
      <c r="F1761" s="1" t="s">
        <v>141</v>
      </c>
      <c r="G1761" s="12" t="s">
        <v>142</v>
      </c>
      <c r="J1761" s="33" t="e">
        <f t="shared" si="11"/>
        <v>#DIV/0!</v>
      </c>
    </row>
    <row r="1762" spans="1:10" x14ac:dyDescent="0.3">
      <c r="A1762" s="7">
        <v>1761</v>
      </c>
      <c r="B1762" s="7" t="s">
        <v>348</v>
      </c>
      <c r="C1762" s="1" t="s">
        <v>116</v>
      </c>
      <c r="D1762" s="1" t="s">
        <v>8</v>
      </c>
      <c r="E1762" s="1" t="s">
        <v>366</v>
      </c>
      <c r="F1762" s="1" t="s">
        <v>143</v>
      </c>
      <c r="G1762" s="12" t="s">
        <v>144</v>
      </c>
      <c r="J1762" s="33" t="e">
        <f t="shared" si="11"/>
        <v>#DIV/0!</v>
      </c>
    </row>
    <row r="1763" spans="1:10" x14ac:dyDescent="0.3">
      <c r="A1763" s="7">
        <v>1762</v>
      </c>
      <c r="B1763" s="7" t="s">
        <v>348</v>
      </c>
      <c r="C1763" s="1" t="s">
        <v>116</v>
      </c>
      <c r="D1763" s="1" t="s">
        <v>8</v>
      </c>
      <c r="E1763" s="1" t="s">
        <v>366</v>
      </c>
      <c r="F1763" s="1" t="s">
        <v>145</v>
      </c>
      <c r="G1763" s="12" t="s">
        <v>146</v>
      </c>
      <c r="J1763" s="33" t="e">
        <f t="shared" si="11"/>
        <v>#DIV/0!</v>
      </c>
    </row>
    <row r="1764" spans="1:10" x14ac:dyDescent="0.3">
      <c r="A1764" s="7">
        <v>1763</v>
      </c>
      <c r="B1764" s="7" t="s">
        <v>348</v>
      </c>
      <c r="C1764" s="1" t="s">
        <v>116</v>
      </c>
      <c r="D1764" s="1" t="s">
        <v>8</v>
      </c>
      <c r="E1764" s="1" t="s">
        <v>366</v>
      </c>
      <c r="F1764" s="1" t="s">
        <v>147</v>
      </c>
      <c r="G1764" s="12" t="s">
        <v>148</v>
      </c>
      <c r="J1764" s="33" t="e">
        <f t="shared" si="11"/>
        <v>#DIV/0!</v>
      </c>
    </row>
    <row r="1765" spans="1:10" x14ac:dyDescent="0.3">
      <c r="A1765" s="7">
        <v>1764</v>
      </c>
      <c r="B1765" s="7" t="s">
        <v>348</v>
      </c>
      <c r="C1765" s="1" t="s">
        <v>116</v>
      </c>
      <c r="D1765" s="1" t="s">
        <v>8</v>
      </c>
      <c r="E1765" s="1" t="s">
        <v>366</v>
      </c>
      <c r="F1765" s="1" t="s">
        <v>149</v>
      </c>
      <c r="G1765" s="12" t="s">
        <v>150</v>
      </c>
      <c r="J1765" s="33" t="e">
        <f t="shared" si="11"/>
        <v>#DIV/0!</v>
      </c>
    </row>
    <row r="1766" spans="1:10" x14ac:dyDescent="0.3">
      <c r="A1766" s="7">
        <v>1765</v>
      </c>
      <c r="B1766" s="7" t="s">
        <v>348</v>
      </c>
      <c r="C1766" s="1" t="s">
        <v>116</v>
      </c>
      <c r="D1766" s="1" t="s">
        <v>8</v>
      </c>
      <c r="E1766" s="1" t="s">
        <v>366</v>
      </c>
      <c r="F1766" s="1" t="s">
        <v>151</v>
      </c>
      <c r="G1766" s="12" t="s">
        <v>152</v>
      </c>
      <c r="J1766" s="33" t="e">
        <f t="shared" si="11"/>
        <v>#DIV/0!</v>
      </c>
    </row>
    <row r="1767" spans="1:10" x14ac:dyDescent="0.3">
      <c r="A1767" s="7">
        <v>1766</v>
      </c>
      <c r="B1767" s="7" t="s">
        <v>348</v>
      </c>
      <c r="C1767" s="1" t="s">
        <v>116</v>
      </c>
      <c r="D1767" s="1" t="s">
        <v>8</v>
      </c>
      <c r="E1767" s="1" t="s">
        <v>366</v>
      </c>
      <c r="F1767" s="1" t="s">
        <v>153</v>
      </c>
      <c r="G1767" s="12" t="s">
        <v>154</v>
      </c>
      <c r="J1767" s="33" t="e">
        <f t="shared" si="11"/>
        <v>#DIV/0!</v>
      </c>
    </row>
    <row r="1768" spans="1:10" x14ac:dyDescent="0.3">
      <c r="A1768" s="7">
        <v>1767</v>
      </c>
      <c r="B1768" s="7" t="s">
        <v>348</v>
      </c>
      <c r="C1768" s="1" t="s">
        <v>116</v>
      </c>
      <c r="D1768" s="1" t="s">
        <v>8</v>
      </c>
      <c r="E1768" s="1" t="s">
        <v>366</v>
      </c>
      <c r="F1768" s="1" t="s">
        <v>155</v>
      </c>
      <c r="G1768" s="12" t="s">
        <v>156</v>
      </c>
      <c r="J1768" s="33" t="e">
        <f t="shared" si="11"/>
        <v>#DIV/0!</v>
      </c>
    </row>
    <row r="1769" spans="1:10" x14ac:dyDescent="0.3">
      <c r="A1769" s="7">
        <v>1768</v>
      </c>
      <c r="B1769" s="7" t="s">
        <v>348</v>
      </c>
      <c r="C1769" s="1" t="s">
        <v>116</v>
      </c>
      <c r="D1769" s="1" t="s">
        <v>8</v>
      </c>
      <c r="E1769" s="1" t="s">
        <v>366</v>
      </c>
      <c r="F1769" s="1" t="s">
        <v>157</v>
      </c>
      <c r="G1769" s="12" t="s">
        <v>158</v>
      </c>
      <c r="J1769" s="33" t="e">
        <f t="shared" si="11"/>
        <v>#DIV/0!</v>
      </c>
    </row>
    <row r="1770" spans="1:10" x14ac:dyDescent="0.3">
      <c r="A1770" s="7">
        <v>1769</v>
      </c>
      <c r="B1770" s="7" t="s">
        <v>348</v>
      </c>
      <c r="C1770" s="1" t="s">
        <v>116</v>
      </c>
      <c r="D1770" s="1" t="s">
        <v>8</v>
      </c>
      <c r="E1770" s="1" t="s">
        <v>366</v>
      </c>
      <c r="F1770" s="1" t="s">
        <v>159</v>
      </c>
      <c r="G1770" s="12" t="s">
        <v>160</v>
      </c>
      <c r="J1770" s="33" t="e">
        <f t="shared" si="11"/>
        <v>#DIV/0!</v>
      </c>
    </row>
    <row r="1771" spans="1:10" x14ac:dyDescent="0.3">
      <c r="A1771" s="7">
        <v>1770</v>
      </c>
      <c r="B1771" s="7" t="s">
        <v>348</v>
      </c>
      <c r="C1771" s="1" t="s">
        <v>116</v>
      </c>
      <c r="D1771" s="1" t="s">
        <v>8</v>
      </c>
      <c r="E1771" s="1" t="s">
        <v>366</v>
      </c>
      <c r="F1771" s="1" t="s">
        <v>161</v>
      </c>
      <c r="G1771" s="12" t="s">
        <v>162</v>
      </c>
      <c r="J1771" s="33" t="e">
        <f t="shared" si="11"/>
        <v>#DIV/0!</v>
      </c>
    </row>
    <row r="1772" spans="1:10" x14ac:dyDescent="0.3">
      <c r="A1772" s="7">
        <v>1771</v>
      </c>
      <c r="B1772" s="7" t="s">
        <v>348</v>
      </c>
      <c r="C1772" s="1" t="s">
        <v>116</v>
      </c>
      <c r="D1772" s="1" t="s">
        <v>8</v>
      </c>
      <c r="E1772" s="1" t="s">
        <v>366</v>
      </c>
      <c r="F1772" s="1" t="s">
        <v>163</v>
      </c>
      <c r="G1772" s="12" t="s">
        <v>164</v>
      </c>
      <c r="J1772" s="33" t="e">
        <f t="shared" si="11"/>
        <v>#DIV/0!</v>
      </c>
    </row>
    <row r="1773" spans="1:10" x14ac:dyDescent="0.3">
      <c r="A1773" s="7">
        <v>1772</v>
      </c>
      <c r="B1773" s="7" t="s">
        <v>348</v>
      </c>
      <c r="C1773" s="1" t="s">
        <v>116</v>
      </c>
      <c r="D1773" s="1" t="s">
        <v>8</v>
      </c>
      <c r="E1773" s="1" t="s">
        <v>366</v>
      </c>
      <c r="F1773" s="1" t="s">
        <v>165</v>
      </c>
      <c r="G1773" s="12" t="s">
        <v>166</v>
      </c>
      <c r="J1773" s="33" t="e">
        <f t="shared" si="11"/>
        <v>#DIV/0!</v>
      </c>
    </row>
    <row r="1774" spans="1:10" x14ac:dyDescent="0.3">
      <c r="A1774" s="7">
        <v>1773</v>
      </c>
      <c r="B1774" s="7" t="s">
        <v>348</v>
      </c>
      <c r="C1774" s="1" t="s">
        <v>116</v>
      </c>
      <c r="D1774" s="1" t="s">
        <v>8</v>
      </c>
      <c r="E1774" s="1" t="s">
        <v>366</v>
      </c>
      <c r="F1774" s="1" t="s">
        <v>167</v>
      </c>
      <c r="G1774" s="12" t="s">
        <v>168</v>
      </c>
      <c r="J1774" s="33" t="e">
        <f t="shared" si="11"/>
        <v>#DIV/0!</v>
      </c>
    </row>
    <row r="1775" spans="1:10" x14ac:dyDescent="0.3">
      <c r="A1775" s="7">
        <v>1774</v>
      </c>
      <c r="B1775" s="7" t="s">
        <v>348</v>
      </c>
      <c r="C1775" s="1" t="s">
        <v>116</v>
      </c>
      <c r="D1775" s="1" t="s">
        <v>8</v>
      </c>
      <c r="E1775" s="1" t="s">
        <v>366</v>
      </c>
      <c r="F1775" s="1" t="s">
        <v>169</v>
      </c>
      <c r="G1775" s="12" t="s">
        <v>170</v>
      </c>
      <c r="J1775" s="33" t="e">
        <f t="shared" si="11"/>
        <v>#DIV/0!</v>
      </c>
    </row>
    <row r="1776" spans="1:10" x14ac:dyDescent="0.3">
      <c r="A1776" s="7">
        <v>1775</v>
      </c>
      <c r="B1776" s="7" t="s">
        <v>348</v>
      </c>
      <c r="C1776" s="1" t="s">
        <v>116</v>
      </c>
      <c r="D1776" s="1" t="s">
        <v>8</v>
      </c>
      <c r="E1776" s="1" t="s">
        <v>366</v>
      </c>
      <c r="F1776" s="1" t="s">
        <v>171</v>
      </c>
      <c r="G1776" s="12" t="s">
        <v>172</v>
      </c>
      <c r="J1776" s="33" t="e">
        <f t="shared" si="11"/>
        <v>#DIV/0!</v>
      </c>
    </row>
    <row r="1777" spans="1:10" x14ac:dyDescent="0.3">
      <c r="A1777" s="7">
        <v>1776</v>
      </c>
      <c r="B1777" s="7" t="s">
        <v>348</v>
      </c>
      <c r="C1777" s="1" t="s">
        <v>116</v>
      </c>
      <c r="D1777" s="1" t="s">
        <v>8</v>
      </c>
      <c r="E1777" s="1" t="s">
        <v>366</v>
      </c>
      <c r="F1777" s="1" t="s">
        <v>173</v>
      </c>
      <c r="G1777" s="12" t="s">
        <v>174</v>
      </c>
      <c r="J1777" s="33" t="e">
        <f t="shared" si="11"/>
        <v>#DIV/0!</v>
      </c>
    </row>
    <row r="1778" spans="1:10" x14ac:dyDescent="0.3">
      <c r="A1778" s="7">
        <v>1777</v>
      </c>
      <c r="B1778" s="7" t="s">
        <v>348</v>
      </c>
      <c r="C1778" s="1" t="s">
        <v>116</v>
      </c>
      <c r="D1778" s="1" t="s">
        <v>8</v>
      </c>
      <c r="E1778" s="1" t="s">
        <v>366</v>
      </c>
      <c r="F1778" s="1" t="s">
        <v>175</v>
      </c>
      <c r="G1778" s="12" t="s">
        <v>176</v>
      </c>
      <c r="H1778" s="14">
        <v>0.5</v>
      </c>
      <c r="I1778" s="15">
        <v>11787</v>
      </c>
      <c r="J1778" s="33">
        <f t="shared" si="11"/>
        <v>23574</v>
      </c>
    </row>
    <row r="1779" spans="1:10" x14ac:dyDescent="0.3">
      <c r="A1779" s="7">
        <v>1778</v>
      </c>
      <c r="B1779" s="7" t="s">
        <v>348</v>
      </c>
      <c r="C1779" s="1" t="s">
        <v>116</v>
      </c>
      <c r="D1779" s="1" t="s">
        <v>8</v>
      </c>
      <c r="E1779" s="1" t="s">
        <v>366</v>
      </c>
      <c r="F1779" s="1" t="s">
        <v>177</v>
      </c>
      <c r="G1779" s="12" t="s">
        <v>178</v>
      </c>
      <c r="J1779" s="33" t="e">
        <f t="shared" si="11"/>
        <v>#DIV/0!</v>
      </c>
    </row>
    <row r="1780" spans="1:10" x14ac:dyDescent="0.3">
      <c r="A1780" s="7">
        <v>1779</v>
      </c>
      <c r="B1780" s="7" t="s">
        <v>348</v>
      </c>
      <c r="C1780" s="1" t="s">
        <v>116</v>
      </c>
      <c r="D1780" s="1" t="s">
        <v>8</v>
      </c>
      <c r="E1780" s="1" t="s">
        <v>366</v>
      </c>
      <c r="F1780" s="1" t="s">
        <v>179</v>
      </c>
      <c r="G1780" s="12" t="s">
        <v>180</v>
      </c>
      <c r="J1780" s="33" t="e">
        <f t="shared" si="11"/>
        <v>#DIV/0!</v>
      </c>
    </row>
    <row r="1781" spans="1:10" x14ac:dyDescent="0.3">
      <c r="A1781" s="7">
        <v>1780</v>
      </c>
      <c r="B1781" s="7" t="s">
        <v>348</v>
      </c>
      <c r="C1781" s="1" t="s">
        <v>116</v>
      </c>
      <c r="D1781" s="1" t="s">
        <v>8</v>
      </c>
      <c r="E1781" s="1" t="s">
        <v>366</v>
      </c>
      <c r="F1781" s="1" t="s">
        <v>181</v>
      </c>
      <c r="G1781" s="12" t="s">
        <v>182</v>
      </c>
      <c r="J1781" s="33" t="e">
        <f t="shared" si="11"/>
        <v>#DIV/0!</v>
      </c>
    </row>
    <row r="1782" spans="1:10" x14ac:dyDescent="0.3">
      <c r="A1782" s="7">
        <v>1781</v>
      </c>
      <c r="B1782" s="7" t="s">
        <v>348</v>
      </c>
      <c r="C1782" s="1" t="s">
        <v>116</v>
      </c>
      <c r="D1782" s="1" t="s">
        <v>8</v>
      </c>
      <c r="E1782" s="1" t="s">
        <v>366</v>
      </c>
      <c r="F1782" s="1" t="s">
        <v>183</v>
      </c>
      <c r="G1782" s="12" t="s">
        <v>184</v>
      </c>
      <c r="J1782" s="33" t="e">
        <f t="shared" si="11"/>
        <v>#DIV/0!</v>
      </c>
    </row>
    <row r="1783" spans="1:10" x14ac:dyDescent="0.3">
      <c r="A1783" s="7">
        <v>1782</v>
      </c>
      <c r="B1783" s="7" t="s">
        <v>348</v>
      </c>
      <c r="C1783" s="1" t="s">
        <v>116</v>
      </c>
      <c r="D1783" s="1" t="s">
        <v>8</v>
      </c>
      <c r="E1783" s="1" t="s">
        <v>365</v>
      </c>
      <c r="F1783" s="1" t="s">
        <v>185</v>
      </c>
      <c r="G1783" s="12" t="s">
        <v>186</v>
      </c>
      <c r="J1783" s="33" t="e">
        <f t="shared" si="11"/>
        <v>#DIV/0!</v>
      </c>
    </row>
    <row r="1784" spans="1:10" x14ac:dyDescent="0.3">
      <c r="A1784" s="7">
        <v>1783</v>
      </c>
      <c r="B1784" s="7" t="s">
        <v>348</v>
      </c>
      <c r="C1784" s="1" t="s">
        <v>116</v>
      </c>
      <c r="D1784" s="1" t="s">
        <v>8</v>
      </c>
      <c r="E1784" s="1" t="s">
        <v>365</v>
      </c>
      <c r="F1784" s="1" t="s">
        <v>187</v>
      </c>
      <c r="G1784" s="12" t="s">
        <v>188</v>
      </c>
      <c r="J1784" s="33" t="e">
        <f t="shared" si="11"/>
        <v>#DIV/0!</v>
      </c>
    </row>
    <row r="1785" spans="1:10" x14ac:dyDescent="0.3">
      <c r="A1785" s="7">
        <v>1784</v>
      </c>
      <c r="B1785" s="7" t="s">
        <v>348</v>
      </c>
      <c r="C1785" s="1" t="s">
        <v>116</v>
      </c>
      <c r="D1785" s="1" t="s">
        <v>8</v>
      </c>
      <c r="E1785" s="1" t="s">
        <v>365</v>
      </c>
      <c r="F1785" s="1" t="s">
        <v>189</v>
      </c>
      <c r="G1785" s="12" t="s">
        <v>190</v>
      </c>
      <c r="J1785" s="33" t="e">
        <f t="shared" si="11"/>
        <v>#DIV/0!</v>
      </c>
    </row>
    <row r="1786" spans="1:10" x14ac:dyDescent="0.3">
      <c r="A1786" s="7">
        <v>1785</v>
      </c>
      <c r="B1786" s="7" t="s">
        <v>348</v>
      </c>
      <c r="C1786" s="1" t="s">
        <v>116</v>
      </c>
      <c r="D1786" s="1" t="s">
        <v>8</v>
      </c>
      <c r="E1786" s="1" t="s">
        <v>367</v>
      </c>
      <c r="F1786" s="1" t="s">
        <v>191</v>
      </c>
      <c r="G1786" s="12" t="s">
        <v>192</v>
      </c>
      <c r="H1786" s="14" t="s">
        <v>340</v>
      </c>
      <c r="J1786" s="33" t="e">
        <f t="shared" si="11"/>
        <v>#VALUE!</v>
      </c>
    </row>
    <row r="1787" spans="1:10" x14ac:dyDescent="0.3">
      <c r="A1787" s="7">
        <v>1786</v>
      </c>
      <c r="B1787" s="7" t="s">
        <v>348</v>
      </c>
      <c r="C1787" s="1" t="s">
        <v>116</v>
      </c>
      <c r="D1787" s="1" t="s">
        <v>15</v>
      </c>
      <c r="E1787" s="1" t="s">
        <v>367</v>
      </c>
      <c r="F1787" s="1" t="s">
        <v>193</v>
      </c>
      <c r="G1787" s="12" t="s">
        <v>194</v>
      </c>
      <c r="H1787" s="14">
        <v>0.6</v>
      </c>
      <c r="I1787" s="15">
        <v>18787</v>
      </c>
      <c r="J1787" s="33">
        <f t="shared" si="11"/>
        <v>31311.666666666668</v>
      </c>
    </row>
    <row r="1788" spans="1:10" x14ac:dyDescent="0.3">
      <c r="A1788" s="7">
        <v>1787</v>
      </c>
      <c r="B1788" s="7" t="s">
        <v>348</v>
      </c>
      <c r="C1788" s="1" t="s">
        <v>195</v>
      </c>
      <c r="D1788" s="1" t="s">
        <v>15</v>
      </c>
      <c r="E1788" s="1" t="s">
        <v>367</v>
      </c>
      <c r="F1788" s="1" t="s">
        <v>196</v>
      </c>
      <c r="G1788" s="12" t="s">
        <v>197</v>
      </c>
      <c r="H1788" s="14">
        <v>0.6</v>
      </c>
      <c r="I1788" s="15">
        <v>18787</v>
      </c>
    </row>
    <row r="1789" spans="1:10" x14ac:dyDescent="0.3">
      <c r="A1789" s="7">
        <v>1788</v>
      </c>
      <c r="B1789" s="7" t="s">
        <v>348</v>
      </c>
      <c r="C1789" s="1" t="s">
        <v>195</v>
      </c>
      <c r="D1789" s="1" t="s">
        <v>8</v>
      </c>
      <c r="E1789" s="1" t="s">
        <v>367</v>
      </c>
      <c r="F1789" s="1" t="s">
        <v>198</v>
      </c>
      <c r="G1789" s="12" t="s">
        <v>199</v>
      </c>
    </row>
    <row r="1790" spans="1:10" x14ac:dyDescent="0.3">
      <c r="A1790" s="7">
        <v>1789</v>
      </c>
      <c r="B1790" s="7" t="s">
        <v>348</v>
      </c>
      <c r="C1790" s="1" t="s">
        <v>195</v>
      </c>
      <c r="D1790" s="1" t="s">
        <v>8</v>
      </c>
      <c r="E1790" s="1" t="s">
        <v>367</v>
      </c>
      <c r="F1790" s="1" t="s">
        <v>200</v>
      </c>
      <c r="G1790" s="12" t="s">
        <v>201</v>
      </c>
    </row>
    <row r="1791" spans="1:10" x14ac:dyDescent="0.3">
      <c r="A1791" s="7">
        <v>1790</v>
      </c>
      <c r="B1791" s="7" t="s">
        <v>348</v>
      </c>
      <c r="C1791" s="1" t="s">
        <v>195</v>
      </c>
      <c r="D1791" s="1" t="s">
        <v>8</v>
      </c>
      <c r="E1791" s="1" t="s">
        <v>367</v>
      </c>
      <c r="F1791" s="1" t="s">
        <v>202</v>
      </c>
      <c r="G1791" s="12" t="s">
        <v>203</v>
      </c>
    </row>
    <row r="1792" spans="1:10" x14ac:dyDescent="0.3">
      <c r="A1792" s="7">
        <v>1791</v>
      </c>
      <c r="B1792" s="7" t="s">
        <v>348</v>
      </c>
      <c r="C1792" s="1" t="s">
        <v>195</v>
      </c>
      <c r="D1792" s="1" t="s">
        <v>8</v>
      </c>
      <c r="E1792" s="1" t="s">
        <v>367</v>
      </c>
      <c r="F1792" s="1" t="s">
        <v>204</v>
      </c>
      <c r="G1792" s="12" t="s">
        <v>205</v>
      </c>
    </row>
    <row r="1793" spans="1:9" x14ac:dyDescent="0.3">
      <c r="A1793" s="7">
        <v>1792</v>
      </c>
      <c r="B1793" s="7" t="s">
        <v>348</v>
      </c>
      <c r="C1793" s="1" t="s">
        <v>195</v>
      </c>
      <c r="D1793" s="1" t="s">
        <v>15</v>
      </c>
      <c r="E1793" s="1" t="s">
        <v>367</v>
      </c>
      <c r="F1793" s="1" t="s">
        <v>206</v>
      </c>
      <c r="G1793" s="12" t="s">
        <v>207</v>
      </c>
      <c r="H1793" s="14">
        <v>0</v>
      </c>
      <c r="I1793" s="15">
        <v>0</v>
      </c>
    </row>
    <row r="1794" spans="1:9" x14ac:dyDescent="0.3">
      <c r="A1794" s="7">
        <v>1793</v>
      </c>
      <c r="B1794" s="7" t="s">
        <v>348</v>
      </c>
      <c r="C1794" s="1" t="s">
        <v>195</v>
      </c>
      <c r="D1794" s="1" t="s">
        <v>8</v>
      </c>
      <c r="E1794" s="1" t="s">
        <v>367</v>
      </c>
      <c r="F1794" s="1" t="s">
        <v>208</v>
      </c>
      <c r="G1794" s="12" t="s">
        <v>209</v>
      </c>
    </row>
    <row r="1795" spans="1:9" x14ac:dyDescent="0.3">
      <c r="A1795" s="7">
        <v>1794</v>
      </c>
      <c r="B1795" s="7" t="s">
        <v>348</v>
      </c>
      <c r="C1795" s="1" t="s">
        <v>195</v>
      </c>
      <c r="D1795" s="1" t="s">
        <v>15</v>
      </c>
      <c r="E1795" s="1" t="s">
        <v>367</v>
      </c>
      <c r="F1795" s="1" t="s">
        <v>210</v>
      </c>
      <c r="G1795" s="12" t="s">
        <v>211</v>
      </c>
      <c r="H1795" s="14">
        <v>0.6</v>
      </c>
      <c r="I1795" s="15">
        <v>18787</v>
      </c>
    </row>
    <row r="1796" spans="1:9" x14ac:dyDescent="0.3">
      <c r="A1796" s="7">
        <v>1795</v>
      </c>
      <c r="B1796" s="7" t="s">
        <v>348</v>
      </c>
      <c r="C1796" s="1" t="s">
        <v>195</v>
      </c>
      <c r="D1796" s="1" t="s">
        <v>8</v>
      </c>
      <c r="E1796" s="1" t="s">
        <v>367</v>
      </c>
      <c r="F1796" s="1" t="s">
        <v>212</v>
      </c>
      <c r="G1796" s="12" t="s">
        <v>213</v>
      </c>
      <c r="I1796" s="15">
        <v>1948</v>
      </c>
    </row>
    <row r="1797" spans="1:9" x14ac:dyDescent="0.3">
      <c r="A1797" s="7">
        <v>1796</v>
      </c>
      <c r="B1797" s="7" t="s">
        <v>348</v>
      </c>
      <c r="C1797" s="1" t="s">
        <v>195</v>
      </c>
      <c r="D1797" s="1" t="s">
        <v>8</v>
      </c>
      <c r="E1797" s="1" t="s">
        <v>367</v>
      </c>
      <c r="F1797" s="1" t="s">
        <v>214</v>
      </c>
      <c r="G1797" s="12" t="s">
        <v>215</v>
      </c>
      <c r="I1797" s="15">
        <v>1043</v>
      </c>
    </row>
    <row r="1798" spans="1:9" x14ac:dyDescent="0.3">
      <c r="A1798" s="7">
        <v>1797</v>
      </c>
      <c r="B1798" s="7" t="s">
        <v>348</v>
      </c>
      <c r="C1798" s="1" t="s">
        <v>195</v>
      </c>
      <c r="D1798" s="1" t="s">
        <v>8</v>
      </c>
      <c r="E1798" s="1" t="s">
        <v>367</v>
      </c>
      <c r="F1798" s="1" t="s">
        <v>216</v>
      </c>
      <c r="G1798" s="12" t="s">
        <v>217</v>
      </c>
    </row>
    <row r="1799" spans="1:9" x14ac:dyDescent="0.3">
      <c r="A1799" s="7">
        <v>1798</v>
      </c>
      <c r="B1799" s="7" t="s">
        <v>348</v>
      </c>
      <c r="C1799" s="1" t="s">
        <v>195</v>
      </c>
      <c r="D1799" s="1" t="s">
        <v>15</v>
      </c>
      <c r="E1799" s="1" t="s">
        <v>367</v>
      </c>
      <c r="F1799" s="1" t="s">
        <v>218</v>
      </c>
      <c r="G1799" s="12" t="s">
        <v>219</v>
      </c>
      <c r="I1799" s="15">
        <v>21778</v>
      </c>
    </row>
    <row r="1800" spans="1:9" x14ac:dyDescent="0.3">
      <c r="A1800" s="7">
        <v>1799</v>
      </c>
      <c r="B1800" s="7" t="s">
        <v>348</v>
      </c>
      <c r="C1800" s="1" t="s">
        <v>195</v>
      </c>
      <c r="D1800" s="1" t="s">
        <v>8</v>
      </c>
      <c r="E1800" s="1" t="s">
        <v>367</v>
      </c>
      <c r="F1800" s="1" t="s">
        <v>220</v>
      </c>
      <c r="G1800" s="12" t="s">
        <v>221</v>
      </c>
    </row>
    <row r="1801" spans="1:9" x14ac:dyDescent="0.3">
      <c r="A1801" s="7">
        <v>1800</v>
      </c>
      <c r="B1801" s="7" t="s">
        <v>348</v>
      </c>
      <c r="C1801" s="1" t="s">
        <v>195</v>
      </c>
      <c r="D1801" s="1" t="s">
        <v>8</v>
      </c>
      <c r="E1801" s="1" t="s">
        <v>367</v>
      </c>
      <c r="F1801" s="1" t="s">
        <v>222</v>
      </c>
      <c r="G1801" s="12" t="s">
        <v>223</v>
      </c>
      <c r="I1801" s="15">
        <v>107</v>
      </c>
    </row>
    <row r="1802" spans="1:9" x14ac:dyDescent="0.3">
      <c r="A1802" s="7">
        <v>1801</v>
      </c>
      <c r="B1802" s="7" t="s">
        <v>348</v>
      </c>
      <c r="C1802" s="1" t="s">
        <v>195</v>
      </c>
      <c r="D1802" s="1" t="s">
        <v>8</v>
      </c>
      <c r="E1802" s="1" t="s">
        <v>367</v>
      </c>
      <c r="F1802" s="1" t="s">
        <v>224</v>
      </c>
      <c r="G1802" s="12" t="s">
        <v>225</v>
      </c>
    </row>
    <row r="1803" spans="1:9" x14ac:dyDescent="0.3">
      <c r="A1803" s="7">
        <v>1802</v>
      </c>
      <c r="B1803" s="7" t="s">
        <v>348</v>
      </c>
      <c r="C1803" s="1" t="s">
        <v>195</v>
      </c>
      <c r="D1803" s="1" t="s">
        <v>8</v>
      </c>
      <c r="E1803" s="1" t="s">
        <v>367</v>
      </c>
      <c r="F1803" s="1" t="s">
        <v>226</v>
      </c>
      <c r="G1803" s="12" t="s">
        <v>227</v>
      </c>
    </row>
    <row r="1804" spans="1:9" x14ac:dyDescent="0.3">
      <c r="A1804" s="7">
        <v>1803</v>
      </c>
      <c r="B1804" s="7" t="s">
        <v>348</v>
      </c>
      <c r="C1804" s="1" t="s">
        <v>195</v>
      </c>
      <c r="D1804" s="1" t="s">
        <v>15</v>
      </c>
      <c r="E1804" s="1" t="s">
        <v>367</v>
      </c>
      <c r="F1804" s="1" t="s">
        <v>228</v>
      </c>
      <c r="G1804" s="12" t="s">
        <v>229</v>
      </c>
      <c r="I1804" s="15">
        <v>107</v>
      </c>
    </row>
    <row r="1805" spans="1:9" x14ac:dyDescent="0.3">
      <c r="A1805" s="7">
        <v>1804</v>
      </c>
      <c r="B1805" s="7" t="s">
        <v>348</v>
      </c>
      <c r="C1805" s="1" t="s">
        <v>195</v>
      </c>
      <c r="D1805" s="1" t="s">
        <v>8</v>
      </c>
      <c r="E1805" s="1" t="s">
        <v>367</v>
      </c>
      <c r="F1805" s="1" t="s">
        <v>230</v>
      </c>
      <c r="G1805" s="12" t="s">
        <v>231</v>
      </c>
      <c r="I1805" s="15">
        <v>13725</v>
      </c>
    </row>
    <row r="1806" spans="1:9" x14ac:dyDescent="0.3">
      <c r="A1806" s="7">
        <v>1805</v>
      </c>
      <c r="B1806" s="7" t="s">
        <v>348</v>
      </c>
      <c r="C1806" s="1" t="s">
        <v>195</v>
      </c>
      <c r="D1806" s="1" t="s">
        <v>8</v>
      </c>
      <c r="E1806" s="1" t="s">
        <v>367</v>
      </c>
      <c r="F1806" s="1" t="s">
        <v>232</v>
      </c>
      <c r="G1806" s="12" t="s">
        <v>233</v>
      </c>
    </row>
    <row r="1807" spans="1:9" x14ac:dyDescent="0.3">
      <c r="A1807" s="7">
        <v>1806</v>
      </c>
      <c r="B1807" s="7" t="s">
        <v>348</v>
      </c>
      <c r="C1807" s="1" t="s">
        <v>195</v>
      </c>
      <c r="D1807" s="1" t="s">
        <v>8</v>
      </c>
      <c r="E1807" s="1" t="s">
        <v>367</v>
      </c>
      <c r="F1807" s="1" t="s">
        <v>234</v>
      </c>
      <c r="G1807" s="12" t="s">
        <v>235</v>
      </c>
    </row>
    <row r="1808" spans="1:9" x14ac:dyDescent="0.3">
      <c r="A1808" s="7">
        <v>1807</v>
      </c>
      <c r="B1808" s="7" t="s">
        <v>348</v>
      </c>
      <c r="C1808" s="1" t="s">
        <v>195</v>
      </c>
      <c r="D1808" s="1" t="s">
        <v>8</v>
      </c>
      <c r="E1808" s="1" t="s">
        <v>367</v>
      </c>
      <c r="F1808" s="1" t="s">
        <v>236</v>
      </c>
      <c r="G1808" s="12" t="s">
        <v>237</v>
      </c>
    </row>
    <row r="1809" spans="1:9" x14ac:dyDescent="0.3">
      <c r="A1809" s="7">
        <v>1808</v>
      </c>
      <c r="B1809" s="7" t="s">
        <v>348</v>
      </c>
      <c r="C1809" s="1" t="s">
        <v>195</v>
      </c>
      <c r="D1809" s="1" t="s">
        <v>8</v>
      </c>
      <c r="E1809" s="1" t="s">
        <v>367</v>
      </c>
      <c r="F1809" s="1" t="s">
        <v>238</v>
      </c>
      <c r="G1809" s="12" t="s">
        <v>239</v>
      </c>
    </row>
    <row r="1810" spans="1:9" x14ac:dyDescent="0.3">
      <c r="A1810" s="7">
        <v>1809</v>
      </c>
      <c r="B1810" s="7" t="s">
        <v>348</v>
      </c>
      <c r="C1810" s="1" t="s">
        <v>195</v>
      </c>
      <c r="D1810" s="1" t="s">
        <v>8</v>
      </c>
      <c r="E1810" s="1" t="s">
        <v>367</v>
      </c>
      <c r="F1810" s="1" t="s">
        <v>240</v>
      </c>
      <c r="G1810" s="12" t="s">
        <v>241</v>
      </c>
      <c r="I1810" s="15">
        <v>189</v>
      </c>
    </row>
    <row r="1811" spans="1:9" x14ac:dyDescent="0.3">
      <c r="A1811" s="7">
        <v>1810</v>
      </c>
      <c r="B1811" s="7" t="s">
        <v>348</v>
      </c>
      <c r="C1811" s="1" t="s">
        <v>195</v>
      </c>
      <c r="D1811" s="1" t="s">
        <v>8</v>
      </c>
      <c r="E1811" s="1" t="s">
        <v>367</v>
      </c>
      <c r="F1811" s="1" t="s">
        <v>242</v>
      </c>
      <c r="G1811" s="12" t="s">
        <v>243</v>
      </c>
      <c r="I1811" s="15">
        <v>54</v>
      </c>
    </row>
    <row r="1812" spans="1:9" x14ac:dyDescent="0.3">
      <c r="A1812" s="7">
        <v>1811</v>
      </c>
      <c r="B1812" s="7" t="s">
        <v>348</v>
      </c>
      <c r="C1812" s="1" t="s">
        <v>195</v>
      </c>
      <c r="D1812" s="1" t="s">
        <v>8</v>
      </c>
      <c r="E1812" s="1" t="s">
        <v>367</v>
      </c>
      <c r="F1812" s="1" t="s">
        <v>244</v>
      </c>
      <c r="G1812" s="12" t="s">
        <v>245</v>
      </c>
      <c r="I1812" s="15">
        <v>115</v>
      </c>
    </row>
    <row r="1813" spans="1:9" x14ac:dyDescent="0.3">
      <c r="A1813" s="7">
        <v>1812</v>
      </c>
      <c r="B1813" s="7" t="s">
        <v>348</v>
      </c>
      <c r="C1813" s="1" t="s">
        <v>195</v>
      </c>
      <c r="D1813" s="1" t="s">
        <v>8</v>
      </c>
      <c r="E1813" s="1" t="s">
        <v>367</v>
      </c>
      <c r="F1813" s="1" t="s">
        <v>246</v>
      </c>
      <c r="G1813" s="12" t="s">
        <v>247</v>
      </c>
    </row>
    <row r="1814" spans="1:9" x14ac:dyDescent="0.3">
      <c r="A1814" s="7">
        <v>1813</v>
      </c>
      <c r="B1814" s="7" t="s">
        <v>348</v>
      </c>
      <c r="C1814" s="1" t="s">
        <v>195</v>
      </c>
      <c r="D1814" s="1" t="s">
        <v>8</v>
      </c>
      <c r="E1814" s="1" t="s">
        <v>367</v>
      </c>
      <c r="F1814" s="1" t="s">
        <v>248</v>
      </c>
      <c r="G1814" s="12" t="s">
        <v>249</v>
      </c>
    </row>
    <row r="1815" spans="1:9" x14ac:dyDescent="0.3">
      <c r="A1815" s="7">
        <v>1814</v>
      </c>
      <c r="B1815" s="7" t="s">
        <v>348</v>
      </c>
      <c r="C1815" s="1" t="s">
        <v>195</v>
      </c>
      <c r="D1815" s="1" t="s">
        <v>8</v>
      </c>
      <c r="E1815" s="1" t="s">
        <v>367</v>
      </c>
      <c r="F1815" s="1" t="s">
        <v>250</v>
      </c>
      <c r="G1815" s="12" t="s">
        <v>251</v>
      </c>
    </row>
    <row r="1816" spans="1:9" x14ac:dyDescent="0.3">
      <c r="A1816" s="7">
        <v>1815</v>
      </c>
      <c r="B1816" s="7" t="s">
        <v>348</v>
      </c>
      <c r="C1816" s="1" t="s">
        <v>195</v>
      </c>
      <c r="D1816" s="1" t="s">
        <v>8</v>
      </c>
      <c r="E1816" s="1" t="s">
        <v>367</v>
      </c>
      <c r="F1816" s="1" t="s">
        <v>252</v>
      </c>
      <c r="G1816" s="12" t="s">
        <v>253</v>
      </c>
    </row>
    <row r="1817" spans="1:9" x14ac:dyDescent="0.3">
      <c r="A1817" s="7">
        <v>1816</v>
      </c>
      <c r="B1817" s="7" t="s">
        <v>348</v>
      </c>
      <c r="C1817" s="1" t="s">
        <v>195</v>
      </c>
      <c r="D1817" s="1" t="s">
        <v>8</v>
      </c>
      <c r="E1817" s="1" t="s">
        <v>367</v>
      </c>
      <c r="F1817" s="1" t="s">
        <v>254</v>
      </c>
      <c r="G1817" s="12" t="s">
        <v>255</v>
      </c>
      <c r="I1817" s="15">
        <v>21</v>
      </c>
    </row>
    <row r="1818" spans="1:9" x14ac:dyDescent="0.3">
      <c r="A1818" s="7">
        <v>1817</v>
      </c>
      <c r="B1818" s="7" t="s">
        <v>348</v>
      </c>
      <c r="C1818" s="1" t="s">
        <v>195</v>
      </c>
      <c r="D1818" s="1" t="s">
        <v>8</v>
      </c>
      <c r="E1818" s="1" t="s">
        <v>367</v>
      </c>
      <c r="F1818" s="1" t="s">
        <v>256</v>
      </c>
      <c r="G1818" s="12" t="s">
        <v>257</v>
      </c>
    </row>
    <row r="1819" spans="1:9" x14ac:dyDescent="0.3">
      <c r="A1819" s="7">
        <v>1818</v>
      </c>
      <c r="B1819" s="7" t="s">
        <v>348</v>
      </c>
      <c r="C1819" s="1" t="s">
        <v>195</v>
      </c>
      <c r="D1819" s="1" t="s">
        <v>8</v>
      </c>
      <c r="E1819" s="1" t="s">
        <v>367</v>
      </c>
      <c r="F1819" s="1" t="s">
        <v>258</v>
      </c>
      <c r="G1819" s="12" t="s">
        <v>259</v>
      </c>
    </row>
    <row r="1820" spans="1:9" x14ac:dyDescent="0.3">
      <c r="A1820" s="7">
        <v>1819</v>
      </c>
      <c r="B1820" s="7" t="s">
        <v>348</v>
      </c>
      <c r="C1820" s="1" t="s">
        <v>195</v>
      </c>
      <c r="D1820" s="1" t="s">
        <v>8</v>
      </c>
      <c r="E1820" s="1" t="s">
        <v>367</v>
      </c>
      <c r="F1820" s="1" t="s">
        <v>260</v>
      </c>
      <c r="G1820" s="12" t="s">
        <v>261</v>
      </c>
    </row>
    <row r="1821" spans="1:9" x14ac:dyDescent="0.3">
      <c r="A1821" s="7">
        <v>1820</v>
      </c>
      <c r="B1821" s="7" t="s">
        <v>348</v>
      </c>
      <c r="C1821" s="1" t="s">
        <v>195</v>
      </c>
      <c r="D1821" s="1" t="s">
        <v>8</v>
      </c>
      <c r="E1821" s="1" t="s">
        <v>367</v>
      </c>
      <c r="F1821" s="1" t="s">
        <v>262</v>
      </c>
      <c r="G1821" s="12" t="s">
        <v>263</v>
      </c>
    </row>
    <row r="1822" spans="1:9" x14ac:dyDescent="0.3">
      <c r="A1822" s="7">
        <v>1821</v>
      </c>
      <c r="B1822" s="7" t="s">
        <v>348</v>
      </c>
      <c r="C1822" s="1" t="s">
        <v>195</v>
      </c>
      <c r="D1822" s="1" t="s">
        <v>8</v>
      </c>
      <c r="E1822" s="1" t="s">
        <v>367</v>
      </c>
      <c r="F1822" s="1" t="s">
        <v>264</v>
      </c>
      <c r="G1822" s="12" t="s">
        <v>265</v>
      </c>
    </row>
    <row r="1823" spans="1:9" x14ac:dyDescent="0.3">
      <c r="A1823" s="7">
        <v>1822</v>
      </c>
      <c r="B1823" s="7" t="s">
        <v>348</v>
      </c>
      <c r="C1823" s="1" t="s">
        <v>195</v>
      </c>
      <c r="D1823" s="1" t="s">
        <v>15</v>
      </c>
      <c r="E1823" s="1" t="s">
        <v>367</v>
      </c>
      <c r="F1823" s="1" t="s">
        <v>266</v>
      </c>
      <c r="G1823" s="12" t="s">
        <v>267</v>
      </c>
      <c r="I1823" s="15">
        <v>14104</v>
      </c>
    </row>
    <row r="1824" spans="1:9" x14ac:dyDescent="0.3">
      <c r="A1824" s="7">
        <v>1823</v>
      </c>
      <c r="B1824" s="7" t="s">
        <v>348</v>
      </c>
      <c r="C1824" s="1" t="s">
        <v>195</v>
      </c>
      <c r="D1824" s="1" t="s">
        <v>8</v>
      </c>
      <c r="E1824" s="1" t="s">
        <v>367</v>
      </c>
      <c r="F1824" s="1" t="s">
        <v>268</v>
      </c>
      <c r="G1824" s="12" t="s">
        <v>269</v>
      </c>
    </row>
    <row r="1825" spans="1:9" x14ac:dyDescent="0.3">
      <c r="A1825" s="7">
        <v>1824</v>
      </c>
      <c r="B1825" s="7" t="s">
        <v>348</v>
      </c>
      <c r="C1825" s="1" t="s">
        <v>195</v>
      </c>
      <c r="D1825" s="1" t="s">
        <v>8</v>
      </c>
      <c r="E1825" s="1" t="s">
        <v>367</v>
      </c>
      <c r="F1825" s="1" t="s">
        <v>270</v>
      </c>
      <c r="G1825" s="12" t="s">
        <v>271</v>
      </c>
    </row>
    <row r="1826" spans="1:9" x14ac:dyDescent="0.3">
      <c r="A1826" s="7">
        <v>1825</v>
      </c>
      <c r="B1826" s="7" t="s">
        <v>348</v>
      </c>
      <c r="C1826" s="1" t="s">
        <v>195</v>
      </c>
      <c r="D1826" s="1" t="s">
        <v>8</v>
      </c>
      <c r="E1826" s="1" t="s">
        <v>367</v>
      </c>
      <c r="F1826" s="1" t="s">
        <v>272</v>
      </c>
      <c r="G1826" s="12" t="s">
        <v>273</v>
      </c>
    </row>
    <row r="1827" spans="1:9" x14ac:dyDescent="0.3">
      <c r="A1827" s="7">
        <v>1826</v>
      </c>
      <c r="B1827" s="7" t="s">
        <v>348</v>
      </c>
      <c r="C1827" s="1" t="s">
        <v>195</v>
      </c>
      <c r="D1827" s="1" t="s">
        <v>8</v>
      </c>
      <c r="E1827" s="1" t="s">
        <v>367</v>
      </c>
      <c r="F1827" s="1" t="s">
        <v>274</v>
      </c>
      <c r="G1827" s="12" t="s">
        <v>275</v>
      </c>
      <c r="I1827" s="15">
        <v>290</v>
      </c>
    </row>
    <row r="1828" spans="1:9" x14ac:dyDescent="0.3">
      <c r="A1828" s="7">
        <v>1827</v>
      </c>
      <c r="B1828" s="7" t="s">
        <v>348</v>
      </c>
      <c r="C1828" s="1" t="s">
        <v>195</v>
      </c>
      <c r="D1828" s="1" t="s">
        <v>8</v>
      </c>
      <c r="E1828" s="1" t="s">
        <v>367</v>
      </c>
      <c r="F1828" s="1" t="s">
        <v>276</v>
      </c>
      <c r="G1828" s="12" t="s">
        <v>277</v>
      </c>
    </row>
    <row r="1829" spans="1:9" x14ac:dyDescent="0.3">
      <c r="A1829" s="7">
        <v>1828</v>
      </c>
      <c r="B1829" s="7" t="s">
        <v>348</v>
      </c>
      <c r="C1829" s="1" t="s">
        <v>195</v>
      </c>
      <c r="D1829" s="1" t="s">
        <v>8</v>
      </c>
      <c r="E1829" s="1" t="s">
        <v>367</v>
      </c>
      <c r="F1829" s="1" t="s">
        <v>278</v>
      </c>
      <c r="G1829" s="12" t="s">
        <v>279</v>
      </c>
    </row>
    <row r="1830" spans="1:9" x14ac:dyDescent="0.3">
      <c r="A1830" s="7">
        <v>1829</v>
      </c>
      <c r="B1830" s="7" t="s">
        <v>348</v>
      </c>
      <c r="C1830" s="1" t="s">
        <v>195</v>
      </c>
      <c r="D1830" s="1" t="s">
        <v>15</v>
      </c>
      <c r="E1830" s="1" t="s">
        <v>367</v>
      </c>
      <c r="F1830" s="1" t="s">
        <v>280</v>
      </c>
      <c r="G1830" s="12" t="s">
        <v>281</v>
      </c>
      <c r="I1830" s="15">
        <v>290</v>
      </c>
    </row>
    <row r="1831" spans="1:9" x14ac:dyDescent="0.3">
      <c r="A1831" s="7">
        <v>1830</v>
      </c>
      <c r="B1831" s="7" t="s">
        <v>348</v>
      </c>
      <c r="C1831" s="1" t="s">
        <v>195</v>
      </c>
      <c r="D1831" s="1" t="s">
        <v>8</v>
      </c>
      <c r="E1831" s="1" t="s">
        <v>367</v>
      </c>
      <c r="F1831" s="1" t="s">
        <v>282</v>
      </c>
      <c r="G1831" s="12" t="s">
        <v>283</v>
      </c>
      <c r="I1831" s="15">
        <v>3752.3530163870437</v>
      </c>
    </row>
    <row r="1832" spans="1:9" x14ac:dyDescent="0.3">
      <c r="A1832" s="7">
        <v>1831</v>
      </c>
      <c r="B1832" s="7" t="s">
        <v>348</v>
      </c>
      <c r="C1832" s="1" t="s">
        <v>195</v>
      </c>
      <c r="D1832" s="1" t="s">
        <v>15</v>
      </c>
      <c r="E1832" s="1" t="s">
        <v>367</v>
      </c>
      <c r="F1832" s="1" t="s">
        <v>284</v>
      </c>
      <c r="G1832" s="12" t="s">
        <v>285</v>
      </c>
      <c r="I1832" s="15">
        <v>40031.353016387045</v>
      </c>
    </row>
    <row r="1833" spans="1:9" x14ac:dyDescent="0.3">
      <c r="A1833" s="7">
        <v>1832</v>
      </c>
      <c r="B1833" s="7" t="s">
        <v>348</v>
      </c>
      <c r="C1833" s="1" t="s">
        <v>195</v>
      </c>
      <c r="D1833" s="1" t="s">
        <v>8</v>
      </c>
      <c r="E1833" s="1" t="s">
        <v>367</v>
      </c>
      <c r="F1833" s="1" t="s">
        <v>286</v>
      </c>
      <c r="G1833" s="12" t="s">
        <v>287</v>
      </c>
    </row>
    <row r="1834" spans="1:9" x14ac:dyDescent="0.3">
      <c r="A1834" s="7">
        <v>1833</v>
      </c>
      <c r="B1834" s="7" t="s">
        <v>348</v>
      </c>
      <c r="C1834" s="1" t="s">
        <v>195</v>
      </c>
      <c r="D1834" s="1" t="s">
        <v>8</v>
      </c>
      <c r="E1834" s="1" t="s">
        <v>367</v>
      </c>
      <c r="F1834" s="1" t="s">
        <v>288</v>
      </c>
      <c r="G1834" s="12" t="s">
        <v>289</v>
      </c>
    </row>
    <row r="1835" spans="1:9" x14ac:dyDescent="0.3">
      <c r="A1835" s="7">
        <v>1834</v>
      </c>
      <c r="B1835" s="7" t="s">
        <v>348</v>
      </c>
      <c r="C1835" s="1" t="s">
        <v>195</v>
      </c>
      <c r="D1835" s="1" t="s">
        <v>15</v>
      </c>
      <c r="E1835" s="1" t="s">
        <v>367</v>
      </c>
      <c r="F1835" s="1" t="s">
        <v>290</v>
      </c>
      <c r="G1835" s="12" t="s">
        <v>291</v>
      </c>
      <c r="I1835" s="15">
        <v>40031.353016387045</v>
      </c>
    </row>
    <row r="1836" spans="1:9" x14ac:dyDescent="0.3">
      <c r="A1836" s="7">
        <v>1835</v>
      </c>
      <c r="B1836" s="7" t="s">
        <v>348</v>
      </c>
      <c r="C1836" s="1" t="s">
        <v>195</v>
      </c>
      <c r="D1836" s="1" t="s">
        <v>15</v>
      </c>
      <c r="E1836" s="1" t="s">
        <v>367</v>
      </c>
      <c r="F1836" s="1" t="s">
        <v>292</v>
      </c>
      <c r="G1836" s="12" t="s">
        <v>293</v>
      </c>
      <c r="I1836" s="15">
        <v>64116</v>
      </c>
    </row>
    <row r="1837" spans="1:9" x14ac:dyDescent="0.3">
      <c r="A1837" s="7">
        <v>1836</v>
      </c>
      <c r="B1837" s="7" t="s">
        <v>348</v>
      </c>
      <c r="C1837" s="1" t="s">
        <v>195</v>
      </c>
      <c r="D1837" s="1" t="s">
        <v>8</v>
      </c>
      <c r="E1837" s="1" t="s">
        <v>367</v>
      </c>
      <c r="F1837" s="1" t="s">
        <v>294</v>
      </c>
      <c r="G1837" s="12" t="s">
        <v>295</v>
      </c>
      <c r="I1837" s="15">
        <v>24084.646983612955</v>
      </c>
    </row>
    <row r="1838" spans="1:9" x14ac:dyDescent="0.3">
      <c r="A1838" s="7">
        <v>1837</v>
      </c>
      <c r="B1838" s="7" t="s">
        <v>348</v>
      </c>
      <c r="C1838" s="1" t="s">
        <v>296</v>
      </c>
      <c r="D1838" s="1" t="s">
        <v>8</v>
      </c>
      <c r="E1838" s="1" t="s">
        <v>367</v>
      </c>
      <c r="F1838" s="1" t="s">
        <v>297</v>
      </c>
      <c r="G1838" s="12" t="s">
        <v>298</v>
      </c>
    </row>
    <row r="1839" spans="1:9" x14ac:dyDescent="0.3">
      <c r="A1839" s="7">
        <v>1838</v>
      </c>
      <c r="B1839" s="7" t="s">
        <v>348</v>
      </c>
      <c r="C1839" s="1" t="s">
        <v>296</v>
      </c>
      <c r="D1839" s="1" t="s">
        <v>8</v>
      </c>
      <c r="E1839" s="1" t="s">
        <v>367</v>
      </c>
      <c r="F1839" s="1" t="s">
        <v>299</v>
      </c>
      <c r="G1839" s="12" t="s">
        <v>300</v>
      </c>
    </row>
    <row r="1840" spans="1:9" x14ac:dyDescent="0.3">
      <c r="A1840" s="7">
        <v>1839</v>
      </c>
      <c r="B1840" s="7" t="s">
        <v>348</v>
      </c>
      <c r="C1840" s="1" t="s">
        <v>296</v>
      </c>
      <c r="D1840" s="1" t="s">
        <v>8</v>
      </c>
      <c r="E1840" s="1" t="s">
        <v>367</v>
      </c>
      <c r="F1840" s="1" t="s">
        <v>301</v>
      </c>
      <c r="G1840" s="12" t="s">
        <v>302</v>
      </c>
    </row>
    <row r="1841" spans="1:9" x14ac:dyDescent="0.3">
      <c r="A1841" s="7">
        <v>1840</v>
      </c>
      <c r="B1841" s="7" t="s">
        <v>348</v>
      </c>
      <c r="C1841" s="1" t="s">
        <v>296</v>
      </c>
      <c r="D1841" s="1" t="s">
        <v>8</v>
      </c>
      <c r="E1841" s="1" t="s">
        <v>367</v>
      </c>
      <c r="F1841" s="1" t="s">
        <v>303</v>
      </c>
      <c r="G1841" s="12" t="s">
        <v>304</v>
      </c>
    </row>
    <row r="1842" spans="1:9" x14ac:dyDescent="0.3">
      <c r="A1842" s="7">
        <v>1841</v>
      </c>
      <c r="B1842" s="7" t="s">
        <v>348</v>
      </c>
      <c r="C1842" s="1" t="s">
        <v>296</v>
      </c>
      <c r="D1842" s="1" t="s">
        <v>8</v>
      </c>
      <c r="E1842" s="1" t="s">
        <v>367</v>
      </c>
      <c r="F1842" s="1" t="s">
        <v>305</v>
      </c>
      <c r="G1842" s="12" t="s">
        <v>306</v>
      </c>
    </row>
    <row r="1843" spans="1:9" x14ac:dyDescent="0.3">
      <c r="A1843" s="7">
        <v>1842</v>
      </c>
      <c r="B1843" s="7" t="s">
        <v>348</v>
      </c>
      <c r="C1843" s="1" t="s">
        <v>296</v>
      </c>
      <c r="D1843" s="1" t="s">
        <v>8</v>
      </c>
      <c r="E1843" s="1" t="s">
        <v>367</v>
      </c>
      <c r="F1843" s="1" t="s">
        <v>307</v>
      </c>
      <c r="G1843" s="12" t="s">
        <v>308</v>
      </c>
    </row>
    <row r="1844" spans="1:9" x14ac:dyDescent="0.3">
      <c r="A1844" s="7">
        <v>1843</v>
      </c>
      <c r="B1844" s="7" t="s">
        <v>348</v>
      </c>
      <c r="C1844" s="1" t="s">
        <v>296</v>
      </c>
      <c r="D1844" s="1" t="s">
        <v>8</v>
      </c>
      <c r="E1844" s="1" t="s">
        <v>367</v>
      </c>
      <c r="F1844" s="1" t="s">
        <v>309</v>
      </c>
      <c r="G1844" s="12" t="s">
        <v>310</v>
      </c>
    </row>
    <row r="1845" spans="1:9" x14ac:dyDescent="0.3">
      <c r="A1845" s="7">
        <v>1844</v>
      </c>
      <c r="B1845" s="7" t="s">
        <v>348</v>
      </c>
      <c r="C1845" s="1" t="s">
        <v>296</v>
      </c>
      <c r="D1845" s="1" t="s">
        <v>15</v>
      </c>
      <c r="E1845" s="1" t="s">
        <v>367</v>
      </c>
      <c r="F1845" s="1" t="s">
        <v>311</v>
      </c>
      <c r="G1845" s="12" t="s">
        <v>312</v>
      </c>
      <c r="I1845" s="15">
        <v>0</v>
      </c>
    </row>
    <row r="1846" spans="1:9" x14ac:dyDescent="0.3">
      <c r="A1846" s="7">
        <v>1845</v>
      </c>
      <c r="B1846" s="7" t="s">
        <v>348</v>
      </c>
      <c r="C1846" s="1" t="s">
        <v>296</v>
      </c>
      <c r="D1846" s="1" t="s">
        <v>15</v>
      </c>
      <c r="E1846" s="1" t="s">
        <v>367</v>
      </c>
      <c r="F1846" s="1" t="s">
        <v>313</v>
      </c>
      <c r="G1846" s="12" t="s">
        <v>314</v>
      </c>
      <c r="I1846" s="15">
        <v>0</v>
      </c>
    </row>
    <row r="1847" spans="1:9" x14ac:dyDescent="0.3">
      <c r="A1847" s="7">
        <v>1846</v>
      </c>
      <c r="B1847" s="7" t="s">
        <v>348</v>
      </c>
      <c r="C1847" s="1" t="s">
        <v>296</v>
      </c>
      <c r="D1847" s="1" t="s">
        <v>8</v>
      </c>
      <c r="E1847" s="1" t="s">
        <v>367</v>
      </c>
      <c r="F1847" s="1" t="s">
        <v>315</v>
      </c>
      <c r="G1847" s="12" t="s">
        <v>316</v>
      </c>
      <c r="I1847" s="15">
        <v>0</v>
      </c>
    </row>
    <row r="1848" spans="1:9" x14ac:dyDescent="0.3">
      <c r="A1848" s="7">
        <v>1847</v>
      </c>
      <c r="B1848" s="7" t="s">
        <v>348</v>
      </c>
      <c r="C1848" s="1" t="s">
        <v>296</v>
      </c>
      <c r="D1848" s="1" t="s">
        <v>8</v>
      </c>
      <c r="E1848" s="1" t="s">
        <v>367</v>
      </c>
      <c r="F1848" s="1" t="s">
        <v>317</v>
      </c>
      <c r="G1848" s="12" t="s">
        <v>318</v>
      </c>
    </row>
    <row r="1849" spans="1:9" x14ac:dyDescent="0.3">
      <c r="A1849" s="7">
        <v>1848</v>
      </c>
      <c r="B1849" s="7" t="s">
        <v>348</v>
      </c>
      <c r="C1849" s="1" t="s">
        <v>296</v>
      </c>
      <c r="D1849" s="1" t="s">
        <v>8</v>
      </c>
      <c r="E1849" s="1" t="s">
        <v>367</v>
      </c>
      <c r="F1849" s="1" t="s">
        <v>319</v>
      </c>
      <c r="G1849" s="12" t="s">
        <v>320</v>
      </c>
      <c r="I1849" s="15">
        <v>0</v>
      </c>
    </row>
    <row r="1850" spans="1:9" x14ac:dyDescent="0.3">
      <c r="A1850" s="7">
        <v>1849</v>
      </c>
      <c r="B1850" s="7" t="s">
        <v>350</v>
      </c>
      <c r="C1850" s="1" t="s">
        <v>7</v>
      </c>
      <c r="D1850" s="1" t="s">
        <v>8</v>
      </c>
      <c r="E1850" s="1" t="s">
        <v>367</v>
      </c>
      <c r="F1850" s="1" t="s">
        <v>9</v>
      </c>
      <c r="G1850" s="12" t="s">
        <v>10</v>
      </c>
      <c r="I1850" s="15">
        <v>25</v>
      </c>
    </row>
    <row r="1851" spans="1:9" x14ac:dyDescent="0.3">
      <c r="A1851" s="7">
        <v>1850</v>
      </c>
      <c r="B1851" s="7" t="s">
        <v>350</v>
      </c>
      <c r="C1851" s="1" t="s">
        <v>7</v>
      </c>
      <c r="D1851" s="1" t="s">
        <v>8</v>
      </c>
      <c r="E1851" s="1" t="s">
        <v>367</v>
      </c>
      <c r="F1851" s="1" t="s">
        <v>11</v>
      </c>
      <c r="G1851" s="12" t="s">
        <v>12</v>
      </c>
    </row>
    <row r="1852" spans="1:9" x14ac:dyDescent="0.3">
      <c r="A1852" s="7">
        <v>1851</v>
      </c>
      <c r="B1852" s="7" t="s">
        <v>350</v>
      </c>
      <c r="C1852" s="1" t="s">
        <v>7</v>
      </c>
      <c r="D1852" s="1" t="s">
        <v>8</v>
      </c>
      <c r="E1852" s="1" t="s">
        <v>367</v>
      </c>
      <c r="F1852" s="1" t="s">
        <v>13</v>
      </c>
      <c r="G1852" s="12" t="s">
        <v>14</v>
      </c>
    </row>
    <row r="1853" spans="1:9" x14ac:dyDescent="0.3">
      <c r="A1853" s="7">
        <v>1852</v>
      </c>
      <c r="B1853" s="7" t="s">
        <v>350</v>
      </c>
      <c r="C1853" s="1" t="s">
        <v>7</v>
      </c>
      <c r="D1853" s="1" t="s">
        <v>15</v>
      </c>
      <c r="E1853" s="1" t="s">
        <v>367</v>
      </c>
      <c r="F1853" s="1" t="s">
        <v>16</v>
      </c>
      <c r="G1853" s="12" t="s">
        <v>17</v>
      </c>
      <c r="I1853" s="15">
        <v>25</v>
      </c>
    </row>
    <row r="1854" spans="1:9" x14ac:dyDescent="0.3">
      <c r="A1854" s="7">
        <v>1853</v>
      </c>
      <c r="B1854" s="7" t="s">
        <v>350</v>
      </c>
      <c r="C1854" s="1" t="s">
        <v>7</v>
      </c>
      <c r="D1854" s="1" t="s">
        <v>8</v>
      </c>
      <c r="E1854" s="1" t="s">
        <v>367</v>
      </c>
      <c r="F1854" s="1" t="s">
        <v>18</v>
      </c>
      <c r="G1854" s="12" t="s">
        <v>19</v>
      </c>
    </row>
    <row r="1855" spans="1:9" x14ac:dyDescent="0.3">
      <c r="A1855" s="7">
        <v>1854</v>
      </c>
      <c r="B1855" s="7" t="s">
        <v>350</v>
      </c>
      <c r="C1855" s="1" t="s">
        <v>7</v>
      </c>
      <c r="D1855" s="1" t="s">
        <v>8</v>
      </c>
      <c r="E1855" s="1" t="s">
        <v>367</v>
      </c>
      <c r="F1855" s="1" t="s">
        <v>20</v>
      </c>
      <c r="G1855" s="12" t="s">
        <v>21</v>
      </c>
      <c r="I1855" s="15">
        <v>600</v>
      </c>
    </row>
    <row r="1856" spans="1:9" x14ac:dyDescent="0.3">
      <c r="A1856" s="7">
        <v>1855</v>
      </c>
      <c r="B1856" s="7" t="s">
        <v>350</v>
      </c>
      <c r="C1856" s="1" t="s">
        <v>7</v>
      </c>
      <c r="D1856" s="1" t="s">
        <v>15</v>
      </c>
      <c r="E1856" s="1" t="s">
        <v>367</v>
      </c>
      <c r="F1856" s="1" t="s">
        <v>22</v>
      </c>
      <c r="G1856" s="12" t="s">
        <v>23</v>
      </c>
      <c r="I1856" s="15">
        <v>600</v>
      </c>
    </row>
    <row r="1857" spans="1:9" x14ac:dyDescent="0.3">
      <c r="A1857" s="7">
        <v>1856</v>
      </c>
      <c r="B1857" s="7" t="s">
        <v>350</v>
      </c>
      <c r="C1857" s="1" t="s">
        <v>7</v>
      </c>
      <c r="D1857" s="1" t="s">
        <v>8</v>
      </c>
      <c r="E1857" s="1" t="s">
        <v>367</v>
      </c>
      <c r="F1857" s="1" t="s">
        <v>24</v>
      </c>
      <c r="G1857" s="12" t="s">
        <v>25</v>
      </c>
    </row>
    <row r="1858" spans="1:9" x14ac:dyDescent="0.3">
      <c r="A1858" s="7">
        <v>1857</v>
      </c>
      <c r="B1858" s="7" t="s">
        <v>350</v>
      </c>
      <c r="C1858" s="1" t="s">
        <v>7</v>
      </c>
      <c r="D1858" s="1" t="s">
        <v>8</v>
      </c>
      <c r="E1858" s="1" t="s">
        <v>367</v>
      </c>
      <c r="F1858" s="1" t="s">
        <v>26</v>
      </c>
      <c r="G1858" s="12" t="s">
        <v>27</v>
      </c>
    </row>
    <row r="1859" spans="1:9" x14ac:dyDescent="0.3">
      <c r="A1859" s="7">
        <v>1858</v>
      </c>
      <c r="B1859" s="7" t="s">
        <v>350</v>
      </c>
      <c r="C1859" s="1" t="s">
        <v>7</v>
      </c>
      <c r="D1859" s="1" t="s">
        <v>8</v>
      </c>
      <c r="E1859" s="1" t="s">
        <v>367</v>
      </c>
      <c r="F1859" s="1" t="s">
        <v>28</v>
      </c>
      <c r="G1859" s="12" t="s">
        <v>29</v>
      </c>
    </row>
    <row r="1860" spans="1:9" x14ac:dyDescent="0.3">
      <c r="A1860" s="7">
        <v>1859</v>
      </c>
      <c r="B1860" s="7" t="s">
        <v>350</v>
      </c>
      <c r="C1860" s="1" t="s">
        <v>7</v>
      </c>
      <c r="D1860" s="1" t="s">
        <v>8</v>
      </c>
      <c r="E1860" s="1" t="s">
        <v>367</v>
      </c>
      <c r="F1860" s="1" t="s">
        <v>30</v>
      </c>
      <c r="G1860" s="12" t="s">
        <v>31</v>
      </c>
      <c r="I1860" s="15">
        <v>50996</v>
      </c>
    </row>
    <row r="1861" spans="1:9" x14ac:dyDescent="0.3">
      <c r="A1861" s="7">
        <v>1860</v>
      </c>
      <c r="B1861" s="7" t="s">
        <v>350</v>
      </c>
      <c r="C1861" s="1" t="s">
        <v>7</v>
      </c>
      <c r="D1861" s="1" t="s">
        <v>8</v>
      </c>
      <c r="E1861" s="1" t="s">
        <v>367</v>
      </c>
      <c r="F1861" s="1" t="s">
        <v>32</v>
      </c>
      <c r="G1861" s="12" t="s">
        <v>33</v>
      </c>
    </row>
    <row r="1862" spans="1:9" x14ac:dyDescent="0.3">
      <c r="A1862" s="7">
        <v>1861</v>
      </c>
      <c r="B1862" s="7" t="s">
        <v>350</v>
      </c>
      <c r="C1862" s="1" t="s">
        <v>7</v>
      </c>
      <c r="D1862" s="1" t="s">
        <v>8</v>
      </c>
      <c r="E1862" s="1" t="s">
        <v>367</v>
      </c>
      <c r="F1862" s="1" t="s">
        <v>34</v>
      </c>
      <c r="G1862" s="12" t="s">
        <v>35</v>
      </c>
    </row>
    <row r="1863" spans="1:9" x14ac:dyDescent="0.3">
      <c r="A1863" s="7">
        <v>1862</v>
      </c>
      <c r="B1863" s="7" t="s">
        <v>350</v>
      </c>
      <c r="C1863" s="1" t="s">
        <v>7</v>
      </c>
      <c r="D1863" s="1" t="s">
        <v>8</v>
      </c>
      <c r="E1863" s="1" t="s">
        <v>367</v>
      </c>
      <c r="F1863" s="1" t="s">
        <v>36</v>
      </c>
      <c r="G1863" s="12" t="s">
        <v>37</v>
      </c>
    </row>
    <row r="1864" spans="1:9" x14ac:dyDescent="0.3">
      <c r="A1864" s="7">
        <v>1863</v>
      </c>
      <c r="B1864" s="7" t="s">
        <v>350</v>
      </c>
      <c r="C1864" s="1" t="s">
        <v>7</v>
      </c>
      <c r="D1864" s="1" t="s">
        <v>8</v>
      </c>
      <c r="E1864" s="1" t="s">
        <v>367</v>
      </c>
      <c r="F1864" s="1" t="s">
        <v>38</v>
      </c>
      <c r="G1864" s="12" t="s">
        <v>39</v>
      </c>
    </row>
    <row r="1865" spans="1:9" x14ac:dyDescent="0.3">
      <c r="A1865" s="7">
        <v>1864</v>
      </c>
      <c r="B1865" s="7" t="s">
        <v>350</v>
      </c>
      <c r="C1865" s="1" t="s">
        <v>7</v>
      </c>
      <c r="D1865" s="1" t="s">
        <v>8</v>
      </c>
      <c r="E1865" s="1" t="s">
        <v>367</v>
      </c>
      <c r="F1865" s="1" t="s">
        <v>40</v>
      </c>
      <c r="G1865" s="12" t="s">
        <v>41</v>
      </c>
    </row>
    <row r="1866" spans="1:9" x14ac:dyDescent="0.3">
      <c r="A1866" s="7">
        <v>1865</v>
      </c>
      <c r="B1866" s="7" t="s">
        <v>350</v>
      </c>
      <c r="C1866" s="1" t="s">
        <v>7</v>
      </c>
      <c r="D1866" s="1" t="s">
        <v>8</v>
      </c>
      <c r="E1866" s="1" t="s">
        <v>367</v>
      </c>
      <c r="F1866" s="1" t="s">
        <v>42</v>
      </c>
      <c r="G1866" s="12" t="s">
        <v>43</v>
      </c>
    </row>
    <row r="1867" spans="1:9" x14ac:dyDescent="0.3">
      <c r="A1867" s="7">
        <v>1866</v>
      </c>
      <c r="B1867" s="7" t="s">
        <v>350</v>
      </c>
      <c r="C1867" s="1" t="s">
        <v>7</v>
      </c>
      <c r="D1867" s="1" t="s">
        <v>8</v>
      </c>
      <c r="E1867" s="1" t="s">
        <v>367</v>
      </c>
      <c r="F1867" s="1" t="s">
        <v>44</v>
      </c>
      <c r="G1867" s="12" t="s">
        <v>45</v>
      </c>
    </row>
    <row r="1868" spans="1:9" x14ac:dyDescent="0.3">
      <c r="A1868" s="7">
        <v>1867</v>
      </c>
      <c r="B1868" s="7" t="s">
        <v>350</v>
      </c>
      <c r="C1868" s="1" t="s">
        <v>7</v>
      </c>
      <c r="D1868" s="1" t="s">
        <v>8</v>
      </c>
      <c r="E1868" s="1" t="s">
        <v>367</v>
      </c>
      <c r="F1868" s="1" t="s">
        <v>46</v>
      </c>
      <c r="G1868" s="12" t="s">
        <v>47</v>
      </c>
    </row>
    <row r="1869" spans="1:9" x14ac:dyDescent="0.3">
      <c r="A1869" s="7">
        <v>1868</v>
      </c>
      <c r="B1869" s="7" t="s">
        <v>350</v>
      </c>
      <c r="C1869" s="1" t="s">
        <v>7</v>
      </c>
      <c r="D1869" s="1" t="s">
        <v>8</v>
      </c>
      <c r="E1869" s="1" t="s">
        <v>367</v>
      </c>
      <c r="F1869" s="1" t="s">
        <v>48</v>
      </c>
      <c r="G1869" s="12" t="s">
        <v>49</v>
      </c>
    </row>
    <row r="1870" spans="1:9" x14ac:dyDescent="0.3">
      <c r="A1870" s="7">
        <v>1869</v>
      </c>
      <c r="B1870" s="7" t="s">
        <v>350</v>
      </c>
      <c r="C1870" s="1" t="s">
        <v>7</v>
      </c>
      <c r="D1870" s="1" t="s">
        <v>8</v>
      </c>
      <c r="E1870" s="1" t="s">
        <v>367</v>
      </c>
      <c r="F1870" s="1" t="s">
        <v>50</v>
      </c>
      <c r="G1870" s="12" t="s">
        <v>51</v>
      </c>
    </row>
    <row r="1871" spans="1:9" x14ac:dyDescent="0.3">
      <c r="A1871" s="7">
        <v>1870</v>
      </c>
      <c r="B1871" s="7" t="s">
        <v>350</v>
      </c>
      <c r="C1871" s="1" t="s">
        <v>7</v>
      </c>
      <c r="D1871" s="1" t="s">
        <v>8</v>
      </c>
      <c r="E1871" s="1" t="s">
        <v>367</v>
      </c>
      <c r="F1871" s="1" t="s">
        <v>52</v>
      </c>
      <c r="G1871" s="12" t="s">
        <v>53</v>
      </c>
    </row>
    <row r="1872" spans="1:9" x14ac:dyDescent="0.3">
      <c r="A1872" s="7">
        <v>1871</v>
      </c>
      <c r="B1872" s="7" t="s">
        <v>350</v>
      </c>
      <c r="C1872" s="1" t="s">
        <v>7</v>
      </c>
      <c r="D1872" s="1" t="s">
        <v>8</v>
      </c>
      <c r="E1872" s="1" t="s">
        <v>367</v>
      </c>
      <c r="F1872" s="1" t="s">
        <v>54</v>
      </c>
      <c r="G1872" s="12" t="s">
        <v>55</v>
      </c>
    </row>
    <row r="1873" spans="1:9" x14ac:dyDescent="0.3">
      <c r="A1873" s="7">
        <v>1872</v>
      </c>
      <c r="B1873" s="7" t="s">
        <v>350</v>
      </c>
      <c r="C1873" s="1" t="s">
        <v>7</v>
      </c>
      <c r="D1873" s="1" t="s">
        <v>8</v>
      </c>
      <c r="E1873" s="1" t="s">
        <v>367</v>
      </c>
      <c r="F1873" s="1" t="s">
        <v>56</v>
      </c>
      <c r="G1873" s="12" t="s">
        <v>57</v>
      </c>
    </row>
    <row r="1874" spans="1:9" x14ac:dyDescent="0.3">
      <c r="A1874" s="7">
        <v>1873</v>
      </c>
      <c r="B1874" s="7" t="s">
        <v>350</v>
      </c>
      <c r="C1874" s="1" t="s">
        <v>7</v>
      </c>
      <c r="D1874" s="1" t="s">
        <v>8</v>
      </c>
      <c r="E1874" s="1" t="s">
        <v>367</v>
      </c>
      <c r="F1874" s="1" t="s">
        <v>58</v>
      </c>
      <c r="G1874" s="12" t="s">
        <v>59</v>
      </c>
    </row>
    <row r="1875" spans="1:9" x14ac:dyDescent="0.3">
      <c r="A1875" s="7">
        <v>1874</v>
      </c>
      <c r="B1875" s="7" t="s">
        <v>350</v>
      </c>
      <c r="C1875" s="1" t="s">
        <v>7</v>
      </c>
      <c r="D1875" s="1" t="s">
        <v>8</v>
      </c>
      <c r="E1875" s="1" t="s">
        <v>367</v>
      </c>
      <c r="F1875" s="1" t="s">
        <v>60</v>
      </c>
      <c r="G1875" s="12" t="s">
        <v>61</v>
      </c>
    </row>
    <row r="1876" spans="1:9" x14ac:dyDescent="0.3">
      <c r="A1876" s="7">
        <v>1875</v>
      </c>
      <c r="B1876" s="7" t="s">
        <v>350</v>
      </c>
      <c r="C1876" s="1" t="s">
        <v>7</v>
      </c>
      <c r="D1876" s="1" t="s">
        <v>8</v>
      </c>
      <c r="E1876" s="1" t="s">
        <v>367</v>
      </c>
      <c r="F1876" s="1" t="s">
        <v>62</v>
      </c>
      <c r="G1876" s="12" t="s">
        <v>63</v>
      </c>
    </row>
    <row r="1877" spans="1:9" x14ac:dyDescent="0.3">
      <c r="A1877" s="7">
        <v>1876</v>
      </c>
      <c r="B1877" s="7" t="s">
        <v>350</v>
      </c>
      <c r="C1877" s="1" t="s">
        <v>7</v>
      </c>
      <c r="D1877" s="1" t="s">
        <v>8</v>
      </c>
      <c r="E1877" s="1" t="s">
        <v>367</v>
      </c>
      <c r="F1877" s="1" t="s">
        <v>64</v>
      </c>
      <c r="G1877" s="12" t="s">
        <v>65</v>
      </c>
    </row>
    <row r="1878" spans="1:9" x14ac:dyDescent="0.3">
      <c r="A1878" s="7">
        <v>1877</v>
      </c>
      <c r="B1878" s="7" t="s">
        <v>350</v>
      </c>
      <c r="C1878" s="1" t="s">
        <v>7</v>
      </c>
      <c r="D1878" s="1" t="s">
        <v>8</v>
      </c>
      <c r="E1878" s="1" t="s">
        <v>367</v>
      </c>
      <c r="F1878" s="1" t="s">
        <v>66</v>
      </c>
      <c r="G1878" s="12" t="s">
        <v>67</v>
      </c>
    </row>
    <row r="1879" spans="1:9" x14ac:dyDescent="0.3">
      <c r="A1879" s="7">
        <v>1878</v>
      </c>
      <c r="B1879" s="7" t="s">
        <v>350</v>
      </c>
      <c r="C1879" s="1" t="s">
        <v>7</v>
      </c>
      <c r="D1879" s="1" t="s">
        <v>8</v>
      </c>
      <c r="E1879" s="1" t="s">
        <v>367</v>
      </c>
      <c r="F1879" s="1" t="s">
        <v>68</v>
      </c>
      <c r="G1879" s="12" t="s">
        <v>69</v>
      </c>
    </row>
    <row r="1880" spans="1:9" x14ac:dyDescent="0.3">
      <c r="A1880" s="7">
        <v>1879</v>
      </c>
      <c r="B1880" s="7" t="s">
        <v>350</v>
      </c>
      <c r="C1880" s="1" t="s">
        <v>7</v>
      </c>
      <c r="D1880" s="1" t="s">
        <v>8</v>
      </c>
      <c r="E1880" s="1" t="s">
        <v>367</v>
      </c>
      <c r="F1880" s="1" t="s">
        <v>70</v>
      </c>
      <c r="G1880" s="12" t="s">
        <v>71</v>
      </c>
      <c r="I1880" s="15">
        <v>23917</v>
      </c>
    </row>
    <row r="1881" spans="1:9" x14ac:dyDescent="0.3">
      <c r="A1881" s="7">
        <v>1880</v>
      </c>
      <c r="B1881" s="7" t="s">
        <v>350</v>
      </c>
      <c r="C1881" s="1" t="s">
        <v>7</v>
      </c>
      <c r="D1881" s="1" t="s">
        <v>8</v>
      </c>
      <c r="E1881" s="1" t="s">
        <v>367</v>
      </c>
      <c r="F1881" s="1" t="s">
        <v>72</v>
      </c>
      <c r="G1881" s="12" t="s">
        <v>73</v>
      </c>
    </row>
    <row r="1882" spans="1:9" x14ac:dyDescent="0.3">
      <c r="A1882" s="7">
        <v>1881</v>
      </c>
      <c r="B1882" s="7" t="s">
        <v>350</v>
      </c>
      <c r="C1882" s="1" t="s">
        <v>7</v>
      </c>
      <c r="D1882" s="1" t="s">
        <v>8</v>
      </c>
      <c r="E1882" s="1" t="s">
        <v>367</v>
      </c>
      <c r="F1882" s="1" t="s">
        <v>74</v>
      </c>
      <c r="G1882" s="12" t="s">
        <v>75</v>
      </c>
    </row>
    <row r="1883" spans="1:9" x14ac:dyDescent="0.3">
      <c r="A1883" s="7">
        <v>1882</v>
      </c>
      <c r="B1883" s="7" t="s">
        <v>350</v>
      </c>
      <c r="C1883" s="1" t="s">
        <v>7</v>
      </c>
      <c r="D1883" s="1" t="s">
        <v>8</v>
      </c>
      <c r="E1883" s="1" t="s">
        <v>367</v>
      </c>
      <c r="F1883" s="1" t="s">
        <v>76</v>
      </c>
      <c r="G1883" s="12" t="s">
        <v>77</v>
      </c>
    </row>
    <row r="1884" spans="1:9" x14ac:dyDescent="0.3">
      <c r="A1884" s="7">
        <v>1883</v>
      </c>
      <c r="B1884" s="7" t="s">
        <v>350</v>
      </c>
      <c r="C1884" s="1" t="s">
        <v>7</v>
      </c>
      <c r="D1884" s="1" t="s">
        <v>8</v>
      </c>
      <c r="E1884" s="1" t="s">
        <v>367</v>
      </c>
      <c r="F1884" s="1" t="s">
        <v>78</v>
      </c>
      <c r="G1884" s="12" t="s">
        <v>79</v>
      </c>
    </row>
    <row r="1885" spans="1:9" x14ac:dyDescent="0.3">
      <c r="A1885" s="7">
        <v>1884</v>
      </c>
      <c r="B1885" s="7" t="s">
        <v>350</v>
      </c>
      <c r="C1885" s="1" t="s">
        <v>7</v>
      </c>
      <c r="D1885" s="1" t="s">
        <v>8</v>
      </c>
      <c r="E1885" s="1" t="s">
        <v>367</v>
      </c>
      <c r="F1885" s="1" t="s">
        <v>80</v>
      </c>
      <c r="G1885" s="12" t="s">
        <v>81</v>
      </c>
    </row>
    <row r="1886" spans="1:9" x14ac:dyDescent="0.3">
      <c r="A1886" s="7">
        <v>1885</v>
      </c>
      <c r="B1886" s="7" t="s">
        <v>350</v>
      </c>
      <c r="C1886" s="1" t="s">
        <v>7</v>
      </c>
      <c r="D1886" s="1" t="s">
        <v>8</v>
      </c>
      <c r="E1886" s="1" t="s">
        <v>367</v>
      </c>
      <c r="F1886" s="1" t="s">
        <v>82</v>
      </c>
      <c r="G1886" s="12" t="s">
        <v>83</v>
      </c>
    </row>
    <row r="1887" spans="1:9" x14ac:dyDescent="0.3">
      <c r="A1887" s="7">
        <v>1886</v>
      </c>
      <c r="B1887" s="7" t="s">
        <v>350</v>
      </c>
      <c r="C1887" s="1" t="s">
        <v>7</v>
      </c>
      <c r="D1887" s="1" t="s">
        <v>8</v>
      </c>
      <c r="E1887" s="1" t="s">
        <v>367</v>
      </c>
      <c r="F1887" s="1" t="s">
        <v>84</v>
      </c>
      <c r="G1887" s="12" t="s">
        <v>85</v>
      </c>
    </row>
    <row r="1888" spans="1:9" x14ac:dyDescent="0.3">
      <c r="A1888" s="7">
        <v>1887</v>
      </c>
      <c r="B1888" s="7" t="s">
        <v>350</v>
      </c>
      <c r="C1888" s="1" t="s">
        <v>7</v>
      </c>
      <c r="D1888" s="1" t="s">
        <v>8</v>
      </c>
      <c r="E1888" s="1" t="s">
        <v>367</v>
      </c>
      <c r="F1888" s="1" t="s">
        <v>86</v>
      </c>
      <c r="G1888" s="12" t="s">
        <v>87</v>
      </c>
    </row>
    <row r="1889" spans="1:10" x14ac:dyDescent="0.3">
      <c r="A1889" s="7">
        <v>1888</v>
      </c>
      <c r="B1889" s="7" t="s">
        <v>350</v>
      </c>
      <c r="C1889" s="1" t="s">
        <v>7</v>
      </c>
      <c r="D1889" s="1" t="s">
        <v>8</v>
      </c>
      <c r="E1889" s="1" t="s">
        <v>367</v>
      </c>
      <c r="F1889" s="1" t="s">
        <v>88</v>
      </c>
      <c r="G1889" s="12" t="s">
        <v>89</v>
      </c>
    </row>
    <row r="1890" spans="1:10" x14ac:dyDescent="0.3">
      <c r="A1890" s="7">
        <v>1889</v>
      </c>
      <c r="B1890" s="7" t="s">
        <v>350</v>
      </c>
      <c r="C1890" s="1" t="s">
        <v>7</v>
      </c>
      <c r="D1890" s="1" t="s">
        <v>8</v>
      </c>
      <c r="E1890" s="1" t="s">
        <v>367</v>
      </c>
      <c r="F1890" s="1" t="s">
        <v>90</v>
      </c>
      <c r="G1890" s="12" t="s">
        <v>91</v>
      </c>
      <c r="I1890" s="15">
        <v>15</v>
      </c>
    </row>
    <row r="1891" spans="1:10" x14ac:dyDescent="0.3">
      <c r="A1891" s="7">
        <v>1890</v>
      </c>
      <c r="B1891" s="7" t="s">
        <v>350</v>
      </c>
      <c r="C1891" s="1" t="s">
        <v>7</v>
      </c>
      <c r="D1891" s="1" t="s">
        <v>8</v>
      </c>
      <c r="E1891" s="1" t="s">
        <v>367</v>
      </c>
      <c r="F1891" s="1" t="s">
        <v>92</v>
      </c>
      <c r="G1891" s="12" t="s">
        <v>93</v>
      </c>
    </row>
    <row r="1892" spans="1:10" x14ac:dyDescent="0.3">
      <c r="A1892" s="7">
        <v>1891</v>
      </c>
      <c r="B1892" s="7" t="s">
        <v>350</v>
      </c>
      <c r="C1892" s="1" t="s">
        <v>7</v>
      </c>
      <c r="D1892" s="1" t="s">
        <v>15</v>
      </c>
      <c r="E1892" s="1" t="s">
        <v>367</v>
      </c>
      <c r="F1892" s="1" t="s">
        <v>94</v>
      </c>
      <c r="G1892" s="12" t="s">
        <v>95</v>
      </c>
      <c r="I1892" s="15">
        <v>74928</v>
      </c>
    </row>
    <row r="1893" spans="1:10" x14ac:dyDescent="0.3">
      <c r="A1893" s="7">
        <v>1892</v>
      </c>
      <c r="B1893" s="7" t="s">
        <v>350</v>
      </c>
      <c r="C1893" s="1" t="s">
        <v>7</v>
      </c>
      <c r="D1893" s="1" t="s">
        <v>8</v>
      </c>
      <c r="E1893" s="1" t="s">
        <v>367</v>
      </c>
      <c r="F1893" s="1" t="s">
        <v>96</v>
      </c>
      <c r="G1893" s="12" t="s">
        <v>97</v>
      </c>
      <c r="I1893" s="15">
        <v>39093</v>
      </c>
    </row>
    <row r="1894" spans="1:10" x14ac:dyDescent="0.3">
      <c r="A1894" s="7">
        <v>1893</v>
      </c>
      <c r="B1894" s="7" t="s">
        <v>350</v>
      </c>
      <c r="C1894" s="1" t="s">
        <v>7</v>
      </c>
      <c r="D1894" s="1" t="s">
        <v>8</v>
      </c>
      <c r="E1894" s="1" t="s">
        <v>367</v>
      </c>
      <c r="F1894" s="1" t="s">
        <v>98</v>
      </c>
      <c r="G1894" s="12" t="s">
        <v>99</v>
      </c>
    </row>
    <row r="1895" spans="1:10" x14ac:dyDescent="0.3">
      <c r="A1895" s="7">
        <v>1894</v>
      </c>
      <c r="B1895" s="7" t="s">
        <v>350</v>
      </c>
      <c r="C1895" s="1" t="s">
        <v>7</v>
      </c>
      <c r="D1895" s="1" t="s">
        <v>8</v>
      </c>
      <c r="E1895" s="1" t="s">
        <v>367</v>
      </c>
      <c r="F1895" s="1" t="s">
        <v>100</v>
      </c>
      <c r="G1895" s="12" t="s">
        <v>101</v>
      </c>
    </row>
    <row r="1896" spans="1:10" x14ac:dyDescent="0.3">
      <c r="A1896" s="7">
        <v>1895</v>
      </c>
      <c r="B1896" s="7" t="s">
        <v>350</v>
      </c>
      <c r="C1896" s="1" t="s">
        <v>7</v>
      </c>
      <c r="D1896" s="1" t="s">
        <v>8</v>
      </c>
      <c r="E1896" s="1" t="s">
        <v>367</v>
      </c>
      <c r="F1896" s="1" t="s">
        <v>102</v>
      </c>
      <c r="G1896" s="12" t="s">
        <v>103</v>
      </c>
    </row>
    <row r="1897" spans="1:10" x14ac:dyDescent="0.3">
      <c r="A1897" s="7">
        <v>1896</v>
      </c>
      <c r="B1897" s="7" t="s">
        <v>350</v>
      </c>
      <c r="C1897" s="1" t="s">
        <v>7</v>
      </c>
      <c r="D1897" s="1" t="s">
        <v>8</v>
      </c>
      <c r="E1897" s="1" t="s">
        <v>367</v>
      </c>
      <c r="F1897" s="1" t="s">
        <v>104</v>
      </c>
      <c r="G1897" s="12" t="s">
        <v>105</v>
      </c>
    </row>
    <row r="1898" spans="1:10" x14ac:dyDescent="0.3">
      <c r="A1898" s="7">
        <v>1897</v>
      </c>
      <c r="B1898" s="7" t="s">
        <v>350</v>
      </c>
      <c r="C1898" s="1" t="s">
        <v>7</v>
      </c>
      <c r="D1898" s="1" t="s">
        <v>8</v>
      </c>
      <c r="E1898" s="1" t="s">
        <v>367</v>
      </c>
      <c r="F1898" s="1" t="s">
        <v>106</v>
      </c>
      <c r="G1898" s="12" t="s">
        <v>107</v>
      </c>
    </row>
    <row r="1899" spans="1:10" x14ac:dyDescent="0.3">
      <c r="A1899" s="7">
        <v>1898</v>
      </c>
      <c r="B1899" s="7" t="s">
        <v>350</v>
      </c>
      <c r="C1899" s="1" t="s">
        <v>7</v>
      </c>
      <c r="D1899" s="1" t="s">
        <v>8</v>
      </c>
      <c r="E1899" s="1" t="s">
        <v>367</v>
      </c>
      <c r="F1899" s="1" t="s">
        <v>108</v>
      </c>
      <c r="G1899" s="12" t="s">
        <v>109</v>
      </c>
      <c r="I1899" s="15">
        <v>85259</v>
      </c>
    </row>
    <row r="1900" spans="1:10" x14ac:dyDescent="0.3">
      <c r="A1900" s="7">
        <v>1899</v>
      </c>
      <c r="B1900" s="7" t="s">
        <v>350</v>
      </c>
      <c r="C1900" s="1" t="s">
        <v>7</v>
      </c>
      <c r="D1900" s="1" t="s">
        <v>8</v>
      </c>
      <c r="E1900" s="1" t="s">
        <v>367</v>
      </c>
      <c r="F1900" s="1" t="s">
        <v>110</v>
      </c>
      <c r="G1900" s="12" t="s">
        <v>111</v>
      </c>
    </row>
    <row r="1901" spans="1:10" x14ac:dyDescent="0.3">
      <c r="A1901" s="7">
        <v>1900</v>
      </c>
      <c r="B1901" s="7" t="s">
        <v>350</v>
      </c>
      <c r="C1901" s="1" t="s">
        <v>7</v>
      </c>
      <c r="D1901" s="1" t="s">
        <v>8</v>
      </c>
      <c r="E1901" s="1" t="s">
        <v>367</v>
      </c>
      <c r="F1901" s="1" t="s">
        <v>112</v>
      </c>
      <c r="G1901" s="12" t="s">
        <v>113</v>
      </c>
    </row>
    <row r="1902" spans="1:10" x14ac:dyDescent="0.3">
      <c r="A1902" s="7">
        <v>1901</v>
      </c>
      <c r="B1902" s="7" t="s">
        <v>350</v>
      </c>
      <c r="C1902" s="1" t="s">
        <v>7</v>
      </c>
      <c r="D1902" s="1" t="s">
        <v>15</v>
      </c>
      <c r="E1902" s="1" t="s">
        <v>367</v>
      </c>
      <c r="F1902" s="1" t="s">
        <v>114</v>
      </c>
      <c r="G1902" s="12" t="s">
        <v>115</v>
      </c>
      <c r="I1902" s="15">
        <v>199905</v>
      </c>
    </row>
    <row r="1903" spans="1:10" x14ac:dyDescent="0.3">
      <c r="A1903" s="7">
        <v>1902</v>
      </c>
      <c r="B1903" s="7" t="s">
        <v>350</v>
      </c>
      <c r="C1903" s="1" t="s">
        <v>116</v>
      </c>
      <c r="D1903" s="1" t="s">
        <v>8</v>
      </c>
      <c r="E1903" s="1" t="s">
        <v>364</v>
      </c>
      <c r="F1903" s="1" t="s">
        <v>117</v>
      </c>
      <c r="G1903" s="12" t="s">
        <v>118</v>
      </c>
      <c r="H1903" s="14">
        <v>1.24</v>
      </c>
      <c r="I1903" s="15">
        <v>71426</v>
      </c>
      <c r="J1903" s="33">
        <f t="shared" ref="J1903:J1941" si="12">I1903/H1903</f>
        <v>57601.61290322581</v>
      </c>
    </row>
    <row r="1904" spans="1:10" x14ac:dyDescent="0.3">
      <c r="A1904" s="7">
        <v>1903</v>
      </c>
      <c r="B1904" s="7" t="s">
        <v>350</v>
      </c>
      <c r="C1904" s="1" t="s">
        <v>116</v>
      </c>
      <c r="D1904" s="1" t="s">
        <v>8</v>
      </c>
      <c r="E1904" s="1" t="s">
        <v>364</v>
      </c>
      <c r="F1904" s="1" t="s">
        <v>119</v>
      </c>
      <c r="G1904" s="12" t="s">
        <v>120</v>
      </c>
      <c r="J1904" s="33" t="e">
        <f t="shared" si="12"/>
        <v>#DIV/0!</v>
      </c>
    </row>
    <row r="1905" spans="1:10" x14ac:dyDescent="0.3">
      <c r="A1905" s="7">
        <v>1904</v>
      </c>
      <c r="B1905" s="7" t="s">
        <v>350</v>
      </c>
      <c r="C1905" s="1" t="s">
        <v>116</v>
      </c>
      <c r="D1905" s="1" t="s">
        <v>8</v>
      </c>
      <c r="E1905" s="1" t="s">
        <v>364</v>
      </c>
      <c r="F1905" s="1" t="s">
        <v>121</v>
      </c>
      <c r="G1905" s="12" t="s">
        <v>122</v>
      </c>
      <c r="J1905" s="33" t="e">
        <f t="shared" si="12"/>
        <v>#DIV/0!</v>
      </c>
    </row>
    <row r="1906" spans="1:10" x14ac:dyDescent="0.3">
      <c r="A1906" s="7">
        <v>1905</v>
      </c>
      <c r="B1906" s="7" t="s">
        <v>350</v>
      </c>
      <c r="C1906" s="1" t="s">
        <v>116</v>
      </c>
      <c r="D1906" s="1" t="s">
        <v>8</v>
      </c>
      <c r="E1906" s="1" t="s">
        <v>364</v>
      </c>
      <c r="F1906" s="1" t="s">
        <v>123</v>
      </c>
      <c r="G1906" s="12" t="s">
        <v>124</v>
      </c>
      <c r="J1906" s="33" t="e">
        <f t="shared" si="12"/>
        <v>#DIV/0!</v>
      </c>
    </row>
    <row r="1907" spans="1:10" x14ac:dyDescent="0.3">
      <c r="A1907" s="7">
        <v>1906</v>
      </c>
      <c r="B1907" s="7" t="s">
        <v>350</v>
      </c>
      <c r="C1907" s="1" t="s">
        <v>116</v>
      </c>
      <c r="D1907" s="1" t="s">
        <v>8</v>
      </c>
      <c r="E1907" s="1" t="s">
        <v>366</v>
      </c>
      <c r="F1907" s="1" t="s">
        <v>125</v>
      </c>
      <c r="G1907" s="12" t="s">
        <v>126</v>
      </c>
      <c r="J1907" s="33" t="e">
        <f t="shared" si="12"/>
        <v>#DIV/0!</v>
      </c>
    </row>
    <row r="1908" spans="1:10" x14ac:dyDescent="0.3">
      <c r="A1908" s="7">
        <v>1907</v>
      </c>
      <c r="B1908" s="7" t="s">
        <v>350</v>
      </c>
      <c r="C1908" s="1" t="s">
        <v>116</v>
      </c>
      <c r="D1908" s="1" t="s">
        <v>8</v>
      </c>
      <c r="E1908" s="1" t="s">
        <v>366</v>
      </c>
      <c r="F1908" s="1" t="s">
        <v>127</v>
      </c>
      <c r="G1908" s="12" t="s">
        <v>128</v>
      </c>
      <c r="J1908" s="33" t="e">
        <f t="shared" si="12"/>
        <v>#DIV/0!</v>
      </c>
    </row>
    <row r="1909" spans="1:10" x14ac:dyDescent="0.3">
      <c r="A1909" s="7">
        <v>1908</v>
      </c>
      <c r="B1909" s="7" t="s">
        <v>350</v>
      </c>
      <c r="C1909" s="1" t="s">
        <v>116</v>
      </c>
      <c r="D1909" s="1" t="s">
        <v>8</v>
      </c>
      <c r="E1909" s="1" t="s">
        <v>366</v>
      </c>
      <c r="F1909" s="1" t="s">
        <v>129</v>
      </c>
      <c r="G1909" s="12" t="s">
        <v>130</v>
      </c>
      <c r="J1909" s="33" t="e">
        <f t="shared" si="12"/>
        <v>#DIV/0!</v>
      </c>
    </row>
    <row r="1910" spans="1:10" x14ac:dyDescent="0.3">
      <c r="A1910" s="7">
        <v>1909</v>
      </c>
      <c r="B1910" s="7" t="s">
        <v>350</v>
      </c>
      <c r="C1910" s="1" t="s">
        <v>116</v>
      </c>
      <c r="D1910" s="1" t="s">
        <v>8</v>
      </c>
      <c r="E1910" s="1" t="s">
        <v>366</v>
      </c>
      <c r="F1910" s="1" t="s">
        <v>131</v>
      </c>
      <c r="G1910" s="12" t="s">
        <v>132</v>
      </c>
      <c r="J1910" s="33" t="e">
        <f t="shared" si="12"/>
        <v>#DIV/0!</v>
      </c>
    </row>
    <row r="1911" spans="1:10" x14ac:dyDescent="0.3">
      <c r="A1911" s="7">
        <v>1910</v>
      </c>
      <c r="B1911" s="7" t="s">
        <v>350</v>
      </c>
      <c r="C1911" s="1" t="s">
        <v>116</v>
      </c>
      <c r="D1911" s="1" t="s">
        <v>8</v>
      </c>
      <c r="E1911" s="1" t="s">
        <v>366</v>
      </c>
      <c r="F1911" s="1" t="s">
        <v>133</v>
      </c>
      <c r="G1911" s="12" t="s">
        <v>134</v>
      </c>
      <c r="J1911" s="33" t="e">
        <f t="shared" si="12"/>
        <v>#DIV/0!</v>
      </c>
    </row>
    <row r="1912" spans="1:10" x14ac:dyDescent="0.3">
      <c r="A1912" s="7">
        <v>1911</v>
      </c>
      <c r="B1912" s="7" t="s">
        <v>350</v>
      </c>
      <c r="C1912" s="1" t="s">
        <v>116</v>
      </c>
      <c r="D1912" s="1" t="s">
        <v>8</v>
      </c>
      <c r="E1912" s="1" t="s">
        <v>366</v>
      </c>
      <c r="F1912" s="1" t="s">
        <v>135</v>
      </c>
      <c r="G1912" s="12" t="s">
        <v>136</v>
      </c>
      <c r="J1912" s="33" t="e">
        <f t="shared" si="12"/>
        <v>#DIV/0!</v>
      </c>
    </row>
    <row r="1913" spans="1:10" x14ac:dyDescent="0.3">
      <c r="A1913" s="7">
        <v>1912</v>
      </c>
      <c r="B1913" s="7" t="s">
        <v>350</v>
      </c>
      <c r="C1913" s="1" t="s">
        <v>116</v>
      </c>
      <c r="D1913" s="1" t="s">
        <v>8</v>
      </c>
      <c r="E1913" s="1" t="s">
        <v>366</v>
      </c>
      <c r="F1913" s="1" t="s">
        <v>137</v>
      </c>
      <c r="G1913" s="12" t="s">
        <v>138</v>
      </c>
      <c r="J1913" s="33" t="e">
        <f t="shared" si="12"/>
        <v>#DIV/0!</v>
      </c>
    </row>
    <row r="1914" spans="1:10" x14ac:dyDescent="0.3">
      <c r="A1914" s="7">
        <v>1913</v>
      </c>
      <c r="B1914" s="7" t="s">
        <v>350</v>
      </c>
      <c r="C1914" s="1" t="s">
        <v>116</v>
      </c>
      <c r="D1914" s="1" t="s">
        <v>8</v>
      </c>
      <c r="E1914" s="1" t="s">
        <v>366</v>
      </c>
      <c r="F1914" s="1" t="s">
        <v>139</v>
      </c>
      <c r="G1914" s="12" t="s">
        <v>140</v>
      </c>
      <c r="J1914" s="33" t="e">
        <f t="shared" si="12"/>
        <v>#DIV/0!</v>
      </c>
    </row>
    <row r="1915" spans="1:10" x14ac:dyDescent="0.3">
      <c r="A1915" s="7">
        <v>1914</v>
      </c>
      <c r="B1915" s="7" t="s">
        <v>350</v>
      </c>
      <c r="C1915" s="1" t="s">
        <v>116</v>
      </c>
      <c r="D1915" s="1" t="s">
        <v>8</v>
      </c>
      <c r="E1915" s="1" t="s">
        <v>366</v>
      </c>
      <c r="F1915" s="1" t="s">
        <v>141</v>
      </c>
      <c r="G1915" s="12" t="s">
        <v>142</v>
      </c>
      <c r="J1915" s="33" t="e">
        <f t="shared" si="12"/>
        <v>#DIV/0!</v>
      </c>
    </row>
    <row r="1916" spans="1:10" x14ac:dyDescent="0.3">
      <c r="A1916" s="7">
        <v>1915</v>
      </c>
      <c r="B1916" s="7" t="s">
        <v>350</v>
      </c>
      <c r="C1916" s="1" t="s">
        <v>116</v>
      </c>
      <c r="D1916" s="1" t="s">
        <v>8</v>
      </c>
      <c r="E1916" s="1" t="s">
        <v>366</v>
      </c>
      <c r="F1916" s="1" t="s">
        <v>143</v>
      </c>
      <c r="G1916" s="12" t="s">
        <v>144</v>
      </c>
      <c r="J1916" s="33" t="e">
        <f t="shared" si="12"/>
        <v>#DIV/0!</v>
      </c>
    </row>
    <row r="1917" spans="1:10" x14ac:dyDescent="0.3">
      <c r="A1917" s="7">
        <v>1916</v>
      </c>
      <c r="B1917" s="7" t="s">
        <v>350</v>
      </c>
      <c r="C1917" s="1" t="s">
        <v>116</v>
      </c>
      <c r="D1917" s="1" t="s">
        <v>8</v>
      </c>
      <c r="E1917" s="1" t="s">
        <v>366</v>
      </c>
      <c r="F1917" s="1" t="s">
        <v>145</v>
      </c>
      <c r="G1917" s="12" t="s">
        <v>146</v>
      </c>
      <c r="J1917" s="33" t="e">
        <f t="shared" si="12"/>
        <v>#DIV/0!</v>
      </c>
    </row>
    <row r="1918" spans="1:10" x14ac:dyDescent="0.3">
      <c r="A1918" s="7">
        <v>1917</v>
      </c>
      <c r="B1918" s="7" t="s">
        <v>350</v>
      </c>
      <c r="C1918" s="1" t="s">
        <v>116</v>
      </c>
      <c r="D1918" s="1" t="s">
        <v>8</v>
      </c>
      <c r="E1918" s="1" t="s">
        <v>366</v>
      </c>
      <c r="F1918" s="1" t="s">
        <v>147</v>
      </c>
      <c r="G1918" s="12" t="s">
        <v>148</v>
      </c>
      <c r="J1918" s="33" t="e">
        <f t="shared" si="12"/>
        <v>#DIV/0!</v>
      </c>
    </row>
    <row r="1919" spans="1:10" x14ac:dyDescent="0.3">
      <c r="A1919" s="7">
        <v>1918</v>
      </c>
      <c r="B1919" s="7" t="s">
        <v>350</v>
      </c>
      <c r="C1919" s="1" t="s">
        <v>116</v>
      </c>
      <c r="D1919" s="1" t="s">
        <v>8</v>
      </c>
      <c r="E1919" s="1" t="s">
        <v>366</v>
      </c>
      <c r="F1919" s="1" t="s">
        <v>149</v>
      </c>
      <c r="G1919" s="12" t="s">
        <v>150</v>
      </c>
      <c r="J1919" s="33" t="e">
        <f t="shared" si="12"/>
        <v>#DIV/0!</v>
      </c>
    </row>
    <row r="1920" spans="1:10" x14ac:dyDescent="0.3">
      <c r="A1920" s="7">
        <v>1919</v>
      </c>
      <c r="B1920" s="7" t="s">
        <v>350</v>
      </c>
      <c r="C1920" s="1" t="s">
        <v>116</v>
      </c>
      <c r="D1920" s="1" t="s">
        <v>8</v>
      </c>
      <c r="E1920" s="1" t="s">
        <v>366</v>
      </c>
      <c r="F1920" s="1" t="s">
        <v>151</v>
      </c>
      <c r="G1920" s="12" t="s">
        <v>152</v>
      </c>
      <c r="J1920" s="33" t="e">
        <f t="shared" si="12"/>
        <v>#DIV/0!</v>
      </c>
    </row>
    <row r="1921" spans="1:10" x14ac:dyDescent="0.3">
      <c r="A1921" s="7">
        <v>1920</v>
      </c>
      <c r="B1921" s="7" t="s">
        <v>350</v>
      </c>
      <c r="C1921" s="1" t="s">
        <v>116</v>
      </c>
      <c r="D1921" s="1" t="s">
        <v>8</v>
      </c>
      <c r="E1921" s="1" t="s">
        <v>366</v>
      </c>
      <c r="F1921" s="1" t="s">
        <v>153</v>
      </c>
      <c r="G1921" s="12" t="s">
        <v>154</v>
      </c>
      <c r="J1921" s="33" t="e">
        <f t="shared" si="12"/>
        <v>#DIV/0!</v>
      </c>
    </row>
    <row r="1922" spans="1:10" x14ac:dyDescent="0.3">
      <c r="A1922" s="7">
        <v>1921</v>
      </c>
      <c r="B1922" s="7" t="s">
        <v>350</v>
      </c>
      <c r="C1922" s="1" t="s">
        <v>116</v>
      </c>
      <c r="D1922" s="1" t="s">
        <v>8</v>
      </c>
      <c r="E1922" s="1" t="s">
        <v>366</v>
      </c>
      <c r="F1922" s="1" t="s">
        <v>155</v>
      </c>
      <c r="G1922" s="12" t="s">
        <v>156</v>
      </c>
      <c r="J1922" s="33" t="e">
        <f t="shared" si="12"/>
        <v>#DIV/0!</v>
      </c>
    </row>
    <row r="1923" spans="1:10" x14ac:dyDescent="0.3">
      <c r="A1923" s="7">
        <v>1922</v>
      </c>
      <c r="B1923" s="7" t="s">
        <v>350</v>
      </c>
      <c r="C1923" s="1" t="s">
        <v>116</v>
      </c>
      <c r="D1923" s="1" t="s">
        <v>8</v>
      </c>
      <c r="E1923" s="1" t="s">
        <v>366</v>
      </c>
      <c r="F1923" s="1" t="s">
        <v>157</v>
      </c>
      <c r="G1923" s="12" t="s">
        <v>158</v>
      </c>
      <c r="J1923" s="33" t="e">
        <f t="shared" si="12"/>
        <v>#DIV/0!</v>
      </c>
    </row>
    <row r="1924" spans="1:10" x14ac:dyDescent="0.3">
      <c r="A1924" s="7">
        <v>1923</v>
      </c>
      <c r="B1924" s="7" t="s">
        <v>350</v>
      </c>
      <c r="C1924" s="1" t="s">
        <v>116</v>
      </c>
      <c r="D1924" s="1" t="s">
        <v>8</v>
      </c>
      <c r="E1924" s="1" t="s">
        <v>366</v>
      </c>
      <c r="F1924" s="1" t="s">
        <v>159</v>
      </c>
      <c r="G1924" s="12" t="s">
        <v>160</v>
      </c>
      <c r="J1924" s="33" t="e">
        <f t="shared" si="12"/>
        <v>#DIV/0!</v>
      </c>
    </row>
    <row r="1925" spans="1:10" x14ac:dyDescent="0.3">
      <c r="A1925" s="7">
        <v>1924</v>
      </c>
      <c r="B1925" s="7" t="s">
        <v>350</v>
      </c>
      <c r="C1925" s="1" t="s">
        <v>116</v>
      </c>
      <c r="D1925" s="1" t="s">
        <v>8</v>
      </c>
      <c r="E1925" s="1" t="s">
        <v>366</v>
      </c>
      <c r="F1925" s="1" t="s">
        <v>161</v>
      </c>
      <c r="G1925" s="12" t="s">
        <v>162</v>
      </c>
      <c r="J1925" s="33" t="e">
        <f t="shared" si="12"/>
        <v>#DIV/0!</v>
      </c>
    </row>
    <row r="1926" spans="1:10" x14ac:dyDescent="0.3">
      <c r="A1926" s="7">
        <v>1925</v>
      </c>
      <c r="B1926" s="7" t="s">
        <v>350</v>
      </c>
      <c r="C1926" s="1" t="s">
        <v>116</v>
      </c>
      <c r="D1926" s="1" t="s">
        <v>8</v>
      </c>
      <c r="E1926" s="1" t="s">
        <v>366</v>
      </c>
      <c r="F1926" s="1" t="s">
        <v>163</v>
      </c>
      <c r="G1926" s="12" t="s">
        <v>164</v>
      </c>
      <c r="J1926" s="33" t="e">
        <f t="shared" si="12"/>
        <v>#DIV/0!</v>
      </c>
    </row>
    <row r="1927" spans="1:10" x14ac:dyDescent="0.3">
      <c r="A1927" s="7">
        <v>1926</v>
      </c>
      <c r="B1927" s="7" t="s">
        <v>350</v>
      </c>
      <c r="C1927" s="1" t="s">
        <v>116</v>
      </c>
      <c r="D1927" s="1" t="s">
        <v>8</v>
      </c>
      <c r="E1927" s="1" t="s">
        <v>366</v>
      </c>
      <c r="F1927" s="1" t="s">
        <v>165</v>
      </c>
      <c r="G1927" s="12" t="s">
        <v>166</v>
      </c>
      <c r="H1927" s="14">
        <v>1.1200000000000001</v>
      </c>
      <c r="I1927" s="15">
        <v>64796</v>
      </c>
      <c r="J1927" s="33">
        <f t="shared" si="12"/>
        <v>57853.57142857142</v>
      </c>
    </row>
    <row r="1928" spans="1:10" x14ac:dyDescent="0.3">
      <c r="A1928" s="7">
        <v>1927</v>
      </c>
      <c r="B1928" s="7" t="s">
        <v>350</v>
      </c>
      <c r="C1928" s="1" t="s">
        <v>116</v>
      </c>
      <c r="D1928" s="1" t="s">
        <v>8</v>
      </c>
      <c r="E1928" s="1" t="s">
        <v>366</v>
      </c>
      <c r="F1928" s="1" t="s">
        <v>167</v>
      </c>
      <c r="G1928" s="12" t="s">
        <v>168</v>
      </c>
      <c r="J1928" s="33" t="e">
        <f t="shared" si="12"/>
        <v>#DIV/0!</v>
      </c>
    </row>
    <row r="1929" spans="1:10" x14ac:dyDescent="0.3">
      <c r="A1929" s="7">
        <v>1928</v>
      </c>
      <c r="B1929" s="7" t="s">
        <v>350</v>
      </c>
      <c r="C1929" s="1" t="s">
        <v>116</v>
      </c>
      <c r="D1929" s="1" t="s">
        <v>8</v>
      </c>
      <c r="E1929" s="1" t="s">
        <v>366</v>
      </c>
      <c r="F1929" s="1" t="s">
        <v>169</v>
      </c>
      <c r="G1929" s="12" t="s">
        <v>170</v>
      </c>
      <c r="J1929" s="33" t="e">
        <f t="shared" si="12"/>
        <v>#DIV/0!</v>
      </c>
    </row>
    <row r="1930" spans="1:10" x14ac:dyDescent="0.3">
      <c r="A1930" s="7">
        <v>1929</v>
      </c>
      <c r="B1930" s="7" t="s">
        <v>350</v>
      </c>
      <c r="C1930" s="1" t="s">
        <v>116</v>
      </c>
      <c r="D1930" s="1" t="s">
        <v>8</v>
      </c>
      <c r="E1930" s="1" t="s">
        <v>366</v>
      </c>
      <c r="F1930" s="1" t="s">
        <v>171</v>
      </c>
      <c r="G1930" s="12" t="s">
        <v>172</v>
      </c>
      <c r="J1930" s="33" t="e">
        <f t="shared" si="12"/>
        <v>#DIV/0!</v>
      </c>
    </row>
    <row r="1931" spans="1:10" x14ac:dyDescent="0.3">
      <c r="A1931" s="7">
        <v>1930</v>
      </c>
      <c r="B1931" s="7" t="s">
        <v>350</v>
      </c>
      <c r="C1931" s="1" t="s">
        <v>116</v>
      </c>
      <c r="D1931" s="1" t="s">
        <v>8</v>
      </c>
      <c r="E1931" s="1" t="s">
        <v>366</v>
      </c>
      <c r="F1931" s="1" t="s">
        <v>173</v>
      </c>
      <c r="G1931" s="12" t="s">
        <v>174</v>
      </c>
      <c r="J1931" s="33" t="e">
        <f t="shared" si="12"/>
        <v>#DIV/0!</v>
      </c>
    </row>
    <row r="1932" spans="1:10" x14ac:dyDescent="0.3">
      <c r="A1932" s="7">
        <v>1931</v>
      </c>
      <c r="B1932" s="7" t="s">
        <v>350</v>
      </c>
      <c r="C1932" s="1" t="s">
        <v>116</v>
      </c>
      <c r="D1932" s="1" t="s">
        <v>8</v>
      </c>
      <c r="E1932" s="1" t="s">
        <v>366</v>
      </c>
      <c r="F1932" s="1" t="s">
        <v>175</v>
      </c>
      <c r="G1932" s="12" t="s">
        <v>176</v>
      </c>
      <c r="J1932" s="33" t="e">
        <f t="shared" si="12"/>
        <v>#DIV/0!</v>
      </c>
    </row>
    <row r="1933" spans="1:10" x14ac:dyDescent="0.3">
      <c r="A1933" s="7">
        <v>1932</v>
      </c>
      <c r="B1933" s="7" t="s">
        <v>350</v>
      </c>
      <c r="C1933" s="1" t="s">
        <v>116</v>
      </c>
      <c r="D1933" s="1" t="s">
        <v>8</v>
      </c>
      <c r="E1933" s="1" t="s">
        <v>366</v>
      </c>
      <c r="F1933" s="1" t="s">
        <v>177</v>
      </c>
      <c r="G1933" s="12" t="s">
        <v>178</v>
      </c>
      <c r="J1933" s="33" t="e">
        <f t="shared" si="12"/>
        <v>#DIV/0!</v>
      </c>
    </row>
    <row r="1934" spans="1:10" x14ac:dyDescent="0.3">
      <c r="A1934" s="7">
        <v>1933</v>
      </c>
      <c r="B1934" s="7" t="s">
        <v>350</v>
      </c>
      <c r="C1934" s="1" t="s">
        <v>116</v>
      </c>
      <c r="D1934" s="1" t="s">
        <v>8</v>
      </c>
      <c r="E1934" s="1" t="s">
        <v>366</v>
      </c>
      <c r="F1934" s="1" t="s">
        <v>179</v>
      </c>
      <c r="G1934" s="12" t="s">
        <v>180</v>
      </c>
      <c r="J1934" s="33" t="e">
        <f t="shared" si="12"/>
        <v>#DIV/0!</v>
      </c>
    </row>
    <row r="1935" spans="1:10" x14ac:dyDescent="0.3">
      <c r="A1935" s="7">
        <v>1934</v>
      </c>
      <c r="B1935" s="7" t="s">
        <v>350</v>
      </c>
      <c r="C1935" s="1" t="s">
        <v>116</v>
      </c>
      <c r="D1935" s="1" t="s">
        <v>8</v>
      </c>
      <c r="E1935" s="1" t="s">
        <v>366</v>
      </c>
      <c r="F1935" s="1" t="s">
        <v>181</v>
      </c>
      <c r="G1935" s="12" t="s">
        <v>182</v>
      </c>
      <c r="J1935" s="33" t="e">
        <f t="shared" si="12"/>
        <v>#DIV/0!</v>
      </c>
    </row>
    <row r="1936" spans="1:10" x14ac:dyDescent="0.3">
      <c r="A1936" s="7">
        <v>1935</v>
      </c>
      <c r="B1936" s="7" t="s">
        <v>350</v>
      </c>
      <c r="C1936" s="1" t="s">
        <v>116</v>
      </c>
      <c r="D1936" s="1" t="s">
        <v>8</v>
      </c>
      <c r="E1936" s="1" t="s">
        <v>366</v>
      </c>
      <c r="F1936" s="1" t="s">
        <v>183</v>
      </c>
      <c r="G1936" s="12" t="s">
        <v>184</v>
      </c>
      <c r="J1936" s="33" t="e">
        <f t="shared" si="12"/>
        <v>#DIV/0!</v>
      </c>
    </row>
    <row r="1937" spans="1:10" x14ac:dyDescent="0.3">
      <c r="A1937" s="7">
        <v>1936</v>
      </c>
      <c r="B1937" s="7" t="s">
        <v>350</v>
      </c>
      <c r="C1937" s="1" t="s">
        <v>116</v>
      </c>
      <c r="D1937" s="1" t="s">
        <v>8</v>
      </c>
      <c r="E1937" s="1" t="s">
        <v>365</v>
      </c>
      <c r="F1937" s="1" t="s">
        <v>185</v>
      </c>
      <c r="G1937" s="12" t="s">
        <v>186</v>
      </c>
      <c r="J1937" s="33" t="e">
        <f t="shared" si="12"/>
        <v>#DIV/0!</v>
      </c>
    </row>
    <row r="1938" spans="1:10" x14ac:dyDescent="0.3">
      <c r="A1938" s="7">
        <v>1937</v>
      </c>
      <c r="B1938" s="7" t="s">
        <v>350</v>
      </c>
      <c r="C1938" s="1" t="s">
        <v>116</v>
      </c>
      <c r="D1938" s="1" t="s">
        <v>8</v>
      </c>
      <c r="E1938" s="1" t="s">
        <v>365</v>
      </c>
      <c r="F1938" s="1" t="s">
        <v>187</v>
      </c>
      <c r="G1938" s="12" t="s">
        <v>188</v>
      </c>
      <c r="J1938" s="33" t="e">
        <f t="shared" si="12"/>
        <v>#DIV/0!</v>
      </c>
    </row>
    <row r="1939" spans="1:10" x14ac:dyDescent="0.3">
      <c r="A1939" s="7">
        <v>1938</v>
      </c>
      <c r="B1939" s="7" t="s">
        <v>350</v>
      </c>
      <c r="C1939" s="1" t="s">
        <v>116</v>
      </c>
      <c r="D1939" s="1" t="s">
        <v>8</v>
      </c>
      <c r="E1939" s="1" t="s">
        <v>365</v>
      </c>
      <c r="F1939" s="1" t="s">
        <v>189</v>
      </c>
      <c r="G1939" s="12" t="s">
        <v>190</v>
      </c>
      <c r="J1939" s="33" t="e">
        <f t="shared" si="12"/>
        <v>#DIV/0!</v>
      </c>
    </row>
    <row r="1940" spans="1:10" x14ac:dyDescent="0.3">
      <c r="A1940" s="7">
        <v>1939</v>
      </c>
      <c r="B1940" s="7" t="s">
        <v>350</v>
      </c>
      <c r="C1940" s="1" t="s">
        <v>116</v>
      </c>
      <c r="D1940" s="1" t="s">
        <v>8</v>
      </c>
      <c r="E1940" s="1" t="s">
        <v>367</v>
      </c>
      <c r="F1940" s="1" t="s">
        <v>191</v>
      </c>
      <c r="G1940" s="12" t="s">
        <v>192</v>
      </c>
      <c r="H1940" s="14" t="s">
        <v>340</v>
      </c>
      <c r="J1940" s="33" t="e">
        <f t="shared" si="12"/>
        <v>#VALUE!</v>
      </c>
    </row>
    <row r="1941" spans="1:10" x14ac:dyDescent="0.3">
      <c r="A1941" s="7">
        <v>1940</v>
      </c>
      <c r="B1941" s="7" t="s">
        <v>350</v>
      </c>
      <c r="C1941" s="1" t="s">
        <v>116</v>
      </c>
      <c r="D1941" s="1" t="s">
        <v>15</v>
      </c>
      <c r="E1941" s="1" t="s">
        <v>367</v>
      </c>
      <c r="F1941" s="1" t="s">
        <v>193</v>
      </c>
      <c r="G1941" s="12" t="s">
        <v>194</v>
      </c>
      <c r="H1941" s="14">
        <v>2.3600000000000003</v>
      </c>
      <c r="I1941" s="15">
        <v>136222</v>
      </c>
      <c r="J1941" s="33">
        <f t="shared" si="12"/>
        <v>57721.186440677957</v>
      </c>
    </row>
    <row r="1942" spans="1:10" x14ac:dyDescent="0.3">
      <c r="A1942" s="7">
        <v>1941</v>
      </c>
      <c r="B1942" s="7" t="s">
        <v>350</v>
      </c>
      <c r="C1942" s="1" t="s">
        <v>195</v>
      </c>
      <c r="D1942" s="1" t="s">
        <v>15</v>
      </c>
      <c r="E1942" s="1" t="s">
        <v>367</v>
      </c>
      <c r="F1942" s="1" t="s">
        <v>196</v>
      </c>
      <c r="G1942" s="12" t="s">
        <v>197</v>
      </c>
      <c r="H1942" s="14">
        <v>2.3600000000000003</v>
      </c>
      <c r="I1942" s="15">
        <v>136222</v>
      </c>
    </row>
    <row r="1943" spans="1:10" x14ac:dyDescent="0.3">
      <c r="A1943" s="7">
        <v>1942</v>
      </c>
      <c r="B1943" s="7" t="s">
        <v>350</v>
      </c>
      <c r="C1943" s="1" t="s">
        <v>195</v>
      </c>
      <c r="D1943" s="1" t="s">
        <v>8</v>
      </c>
      <c r="E1943" s="1" t="s">
        <v>367</v>
      </c>
      <c r="F1943" s="1" t="s">
        <v>198</v>
      </c>
      <c r="G1943" s="12" t="s">
        <v>199</v>
      </c>
    </row>
    <row r="1944" spans="1:10" x14ac:dyDescent="0.3">
      <c r="A1944" s="7">
        <v>1943</v>
      </c>
      <c r="B1944" s="7" t="s">
        <v>350</v>
      </c>
      <c r="C1944" s="1" t="s">
        <v>195</v>
      </c>
      <c r="D1944" s="1" t="s">
        <v>8</v>
      </c>
      <c r="E1944" s="1" t="s">
        <v>367</v>
      </c>
      <c r="F1944" s="1" t="s">
        <v>200</v>
      </c>
      <c r="G1944" s="12" t="s">
        <v>201</v>
      </c>
    </row>
    <row r="1945" spans="1:10" x14ac:dyDescent="0.3">
      <c r="A1945" s="7">
        <v>1944</v>
      </c>
      <c r="B1945" s="7" t="s">
        <v>350</v>
      </c>
      <c r="C1945" s="1" t="s">
        <v>195</v>
      </c>
      <c r="D1945" s="1" t="s">
        <v>8</v>
      </c>
      <c r="E1945" s="1" t="s">
        <v>367</v>
      </c>
      <c r="F1945" s="1" t="s">
        <v>202</v>
      </c>
      <c r="G1945" s="12" t="s">
        <v>203</v>
      </c>
    </row>
    <row r="1946" spans="1:10" x14ac:dyDescent="0.3">
      <c r="A1946" s="7">
        <v>1945</v>
      </c>
      <c r="B1946" s="7" t="s">
        <v>350</v>
      </c>
      <c r="C1946" s="1" t="s">
        <v>195</v>
      </c>
      <c r="D1946" s="1" t="s">
        <v>8</v>
      </c>
      <c r="E1946" s="1" t="s">
        <v>367</v>
      </c>
      <c r="F1946" s="1" t="s">
        <v>204</v>
      </c>
      <c r="G1946" s="12" t="s">
        <v>205</v>
      </c>
    </row>
    <row r="1947" spans="1:10" x14ac:dyDescent="0.3">
      <c r="A1947" s="7">
        <v>1946</v>
      </c>
      <c r="B1947" s="7" t="s">
        <v>350</v>
      </c>
      <c r="C1947" s="1" t="s">
        <v>195</v>
      </c>
      <c r="D1947" s="1" t="s">
        <v>15</v>
      </c>
      <c r="E1947" s="1" t="s">
        <v>367</v>
      </c>
      <c r="F1947" s="1" t="s">
        <v>206</v>
      </c>
      <c r="G1947" s="12" t="s">
        <v>207</v>
      </c>
      <c r="H1947" s="14">
        <v>0</v>
      </c>
      <c r="I1947" s="15">
        <v>0</v>
      </c>
    </row>
    <row r="1948" spans="1:10" x14ac:dyDescent="0.3">
      <c r="A1948" s="7">
        <v>1947</v>
      </c>
      <c r="B1948" s="7" t="s">
        <v>350</v>
      </c>
      <c r="C1948" s="1" t="s">
        <v>195</v>
      </c>
      <c r="D1948" s="1" t="s">
        <v>8</v>
      </c>
      <c r="E1948" s="1" t="s">
        <v>367</v>
      </c>
      <c r="F1948" s="1" t="s">
        <v>208</v>
      </c>
      <c r="G1948" s="12" t="s">
        <v>209</v>
      </c>
    </row>
    <row r="1949" spans="1:10" x14ac:dyDescent="0.3">
      <c r="A1949" s="7">
        <v>1948</v>
      </c>
      <c r="B1949" s="7" t="s">
        <v>350</v>
      </c>
      <c r="C1949" s="1" t="s">
        <v>195</v>
      </c>
      <c r="D1949" s="1" t="s">
        <v>15</v>
      </c>
      <c r="E1949" s="1" t="s">
        <v>367</v>
      </c>
      <c r="F1949" s="1" t="s">
        <v>210</v>
      </c>
      <c r="G1949" s="12" t="s">
        <v>211</v>
      </c>
      <c r="H1949" s="14">
        <v>2.3600000000000003</v>
      </c>
      <c r="I1949" s="15">
        <v>136222</v>
      </c>
    </row>
    <row r="1950" spans="1:10" x14ac:dyDescent="0.3">
      <c r="A1950" s="7">
        <v>1949</v>
      </c>
      <c r="B1950" s="7" t="s">
        <v>350</v>
      </c>
      <c r="C1950" s="1" t="s">
        <v>195</v>
      </c>
      <c r="D1950" s="1" t="s">
        <v>8</v>
      </c>
      <c r="E1950" s="1" t="s">
        <v>367</v>
      </c>
      <c r="F1950" s="1" t="s">
        <v>212</v>
      </c>
      <c r="G1950" s="12" t="s">
        <v>213</v>
      </c>
      <c r="I1950" s="15">
        <v>13024</v>
      </c>
    </row>
    <row r="1951" spans="1:10" x14ac:dyDescent="0.3">
      <c r="A1951" s="7">
        <v>1950</v>
      </c>
      <c r="B1951" s="7" t="s">
        <v>350</v>
      </c>
      <c r="C1951" s="1" t="s">
        <v>195</v>
      </c>
      <c r="D1951" s="1" t="s">
        <v>8</v>
      </c>
      <c r="E1951" s="1" t="s">
        <v>367</v>
      </c>
      <c r="F1951" s="1" t="s">
        <v>214</v>
      </c>
      <c r="G1951" s="12" t="s">
        <v>215</v>
      </c>
      <c r="I1951" s="15">
        <v>15641</v>
      </c>
    </row>
    <row r="1952" spans="1:10" x14ac:dyDescent="0.3">
      <c r="A1952" s="7">
        <v>1951</v>
      </c>
      <c r="B1952" s="7" t="s">
        <v>350</v>
      </c>
      <c r="C1952" s="1" t="s">
        <v>195</v>
      </c>
      <c r="D1952" s="1" t="s">
        <v>8</v>
      </c>
      <c r="E1952" s="1" t="s">
        <v>367</v>
      </c>
      <c r="F1952" s="1" t="s">
        <v>216</v>
      </c>
      <c r="G1952" s="12" t="s">
        <v>217</v>
      </c>
      <c r="I1952" s="15">
        <v>3300</v>
      </c>
    </row>
    <row r="1953" spans="1:9" x14ac:dyDescent="0.3">
      <c r="A1953" s="7">
        <v>1952</v>
      </c>
      <c r="B1953" s="7" t="s">
        <v>350</v>
      </c>
      <c r="C1953" s="1" t="s">
        <v>195</v>
      </c>
      <c r="D1953" s="1" t="s">
        <v>15</v>
      </c>
      <c r="E1953" s="1" t="s">
        <v>367</v>
      </c>
      <c r="F1953" s="1" t="s">
        <v>218</v>
      </c>
      <c r="G1953" s="12" t="s">
        <v>219</v>
      </c>
      <c r="I1953" s="15">
        <v>168187</v>
      </c>
    </row>
    <row r="1954" spans="1:9" x14ac:dyDescent="0.3">
      <c r="A1954" s="7">
        <v>1953</v>
      </c>
      <c r="B1954" s="7" t="s">
        <v>350</v>
      </c>
      <c r="C1954" s="1" t="s">
        <v>195</v>
      </c>
      <c r="D1954" s="1" t="s">
        <v>8</v>
      </c>
      <c r="E1954" s="1" t="s">
        <v>367</v>
      </c>
      <c r="F1954" s="1" t="s">
        <v>220</v>
      </c>
      <c r="G1954" s="12" t="s">
        <v>221</v>
      </c>
    </row>
    <row r="1955" spans="1:9" x14ac:dyDescent="0.3">
      <c r="A1955" s="7">
        <v>1954</v>
      </c>
      <c r="B1955" s="7" t="s">
        <v>350</v>
      </c>
      <c r="C1955" s="1" t="s">
        <v>195</v>
      </c>
      <c r="D1955" s="1" t="s">
        <v>8</v>
      </c>
      <c r="E1955" s="1" t="s">
        <v>367</v>
      </c>
      <c r="F1955" s="1" t="s">
        <v>222</v>
      </c>
      <c r="G1955" s="12" t="s">
        <v>223</v>
      </c>
      <c r="I1955" s="15">
        <v>4400</v>
      </c>
    </row>
    <row r="1956" spans="1:9" x14ac:dyDescent="0.3">
      <c r="A1956" s="7">
        <v>1955</v>
      </c>
      <c r="B1956" s="7" t="s">
        <v>350</v>
      </c>
      <c r="C1956" s="1" t="s">
        <v>195</v>
      </c>
      <c r="D1956" s="1" t="s">
        <v>8</v>
      </c>
      <c r="E1956" s="1" t="s">
        <v>367</v>
      </c>
      <c r="F1956" s="1" t="s">
        <v>224</v>
      </c>
      <c r="G1956" s="12" t="s">
        <v>225</v>
      </c>
      <c r="I1956" s="15">
        <v>12315</v>
      </c>
    </row>
    <row r="1957" spans="1:9" x14ac:dyDescent="0.3">
      <c r="A1957" s="7">
        <v>1956</v>
      </c>
      <c r="B1957" s="7" t="s">
        <v>350</v>
      </c>
      <c r="C1957" s="1" t="s">
        <v>195</v>
      </c>
      <c r="D1957" s="1" t="s">
        <v>8</v>
      </c>
      <c r="E1957" s="1" t="s">
        <v>367</v>
      </c>
      <c r="F1957" s="1" t="s">
        <v>226</v>
      </c>
      <c r="G1957" s="12" t="s">
        <v>227</v>
      </c>
      <c r="I1957" s="15">
        <v>2293</v>
      </c>
    </row>
    <row r="1958" spans="1:9" x14ac:dyDescent="0.3">
      <c r="A1958" s="7">
        <v>1957</v>
      </c>
      <c r="B1958" s="7" t="s">
        <v>350</v>
      </c>
      <c r="C1958" s="1" t="s">
        <v>195</v>
      </c>
      <c r="D1958" s="1" t="s">
        <v>15</v>
      </c>
      <c r="E1958" s="1" t="s">
        <v>367</v>
      </c>
      <c r="F1958" s="1" t="s">
        <v>228</v>
      </c>
      <c r="G1958" s="12" t="s">
        <v>229</v>
      </c>
      <c r="I1958" s="15">
        <v>19008</v>
      </c>
    </row>
    <row r="1959" spans="1:9" x14ac:dyDescent="0.3">
      <c r="A1959" s="7">
        <v>1958</v>
      </c>
      <c r="B1959" s="7" t="s">
        <v>350</v>
      </c>
      <c r="C1959" s="1" t="s">
        <v>195</v>
      </c>
      <c r="D1959" s="1" t="s">
        <v>8</v>
      </c>
      <c r="E1959" s="1" t="s">
        <v>367</v>
      </c>
      <c r="F1959" s="1" t="s">
        <v>230</v>
      </c>
      <c r="G1959" s="12" t="s">
        <v>231</v>
      </c>
    </row>
    <row r="1960" spans="1:9" x14ac:dyDescent="0.3">
      <c r="A1960" s="7">
        <v>1959</v>
      </c>
      <c r="B1960" s="7" t="s">
        <v>350</v>
      </c>
      <c r="C1960" s="1" t="s">
        <v>195</v>
      </c>
      <c r="D1960" s="1" t="s">
        <v>8</v>
      </c>
      <c r="E1960" s="1" t="s">
        <v>367</v>
      </c>
      <c r="F1960" s="1" t="s">
        <v>232</v>
      </c>
      <c r="G1960" s="12" t="s">
        <v>233</v>
      </c>
    </row>
    <row r="1961" spans="1:9" x14ac:dyDescent="0.3">
      <c r="A1961" s="7">
        <v>1960</v>
      </c>
      <c r="B1961" s="7" t="s">
        <v>350</v>
      </c>
      <c r="C1961" s="1" t="s">
        <v>195</v>
      </c>
      <c r="D1961" s="1" t="s">
        <v>8</v>
      </c>
      <c r="E1961" s="1" t="s">
        <v>367</v>
      </c>
      <c r="F1961" s="1" t="s">
        <v>234</v>
      </c>
      <c r="G1961" s="12" t="s">
        <v>235</v>
      </c>
    </row>
    <row r="1962" spans="1:9" x14ac:dyDescent="0.3">
      <c r="A1962" s="7">
        <v>1961</v>
      </c>
      <c r="B1962" s="7" t="s">
        <v>350</v>
      </c>
      <c r="C1962" s="1" t="s">
        <v>195</v>
      </c>
      <c r="D1962" s="1" t="s">
        <v>8</v>
      </c>
      <c r="E1962" s="1" t="s">
        <v>367</v>
      </c>
      <c r="F1962" s="1" t="s">
        <v>236</v>
      </c>
      <c r="G1962" s="12" t="s">
        <v>237</v>
      </c>
    </row>
    <row r="1963" spans="1:9" x14ac:dyDescent="0.3">
      <c r="A1963" s="7">
        <v>1962</v>
      </c>
      <c r="B1963" s="7" t="s">
        <v>350</v>
      </c>
      <c r="C1963" s="1" t="s">
        <v>195</v>
      </c>
      <c r="D1963" s="1" t="s">
        <v>8</v>
      </c>
      <c r="E1963" s="1" t="s">
        <v>367</v>
      </c>
      <c r="F1963" s="1" t="s">
        <v>238</v>
      </c>
      <c r="G1963" s="12" t="s">
        <v>239</v>
      </c>
      <c r="I1963" s="15">
        <v>2920</v>
      </c>
    </row>
    <row r="1964" spans="1:9" x14ac:dyDescent="0.3">
      <c r="A1964" s="7">
        <v>1963</v>
      </c>
      <c r="B1964" s="7" t="s">
        <v>350</v>
      </c>
      <c r="C1964" s="1" t="s">
        <v>195</v>
      </c>
      <c r="D1964" s="1" t="s">
        <v>8</v>
      </c>
      <c r="E1964" s="1" t="s">
        <v>367</v>
      </c>
      <c r="F1964" s="1" t="s">
        <v>240</v>
      </c>
      <c r="G1964" s="12" t="s">
        <v>241</v>
      </c>
      <c r="I1964" s="15">
        <v>1948</v>
      </c>
    </row>
    <row r="1965" spans="1:9" x14ac:dyDescent="0.3">
      <c r="A1965" s="7">
        <v>1964</v>
      </c>
      <c r="B1965" s="7" t="s">
        <v>350</v>
      </c>
      <c r="C1965" s="1" t="s">
        <v>195</v>
      </c>
      <c r="D1965" s="1" t="s">
        <v>8</v>
      </c>
      <c r="E1965" s="1" t="s">
        <v>367</v>
      </c>
      <c r="F1965" s="1" t="s">
        <v>242</v>
      </c>
      <c r="G1965" s="12" t="s">
        <v>243</v>
      </c>
    </row>
    <row r="1966" spans="1:9" x14ac:dyDescent="0.3">
      <c r="A1966" s="7">
        <v>1965</v>
      </c>
      <c r="B1966" s="7" t="s">
        <v>350</v>
      </c>
      <c r="C1966" s="1" t="s">
        <v>195</v>
      </c>
      <c r="D1966" s="1" t="s">
        <v>8</v>
      </c>
      <c r="E1966" s="1" t="s">
        <v>367</v>
      </c>
      <c r="F1966" s="1" t="s">
        <v>244</v>
      </c>
      <c r="G1966" s="12" t="s">
        <v>245</v>
      </c>
    </row>
    <row r="1967" spans="1:9" x14ac:dyDescent="0.3">
      <c r="A1967" s="7">
        <v>1966</v>
      </c>
      <c r="B1967" s="7" t="s">
        <v>350</v>
      </c>
      <c r="C1967" s="1" t="s">
        <v>195</v>
      </c>
      <c r="D1967" s="1" t="s">
        <v>8</v>
      </c>
      <c r="E1967" s="1" t="s">
        <v>367</v>
      </c>
      <c r="F1967" s="1" t="s">
        <v>246</v>
      </c>
      <c r="G1967" s="12" t="s">
        <v>247</v>
      </c>
    </row>
    <row r="1968" spans="1:9" x14ac:dyDescent="0.3">
      <c r="A1968" s="7">
        <v>1967</v>
      </c>
      <c r="B1968" s="7" t="s">
        <v>350</v>
      </c>
      <c r="C1968" s="1" t="s">
        <v>195</v>
      </c>
      <c r="D1968" s="1" t="s">
        <v>8</v>
      </c>
      <c r="E1968" s="1" t="s">
        <v>367</v>
      </c>
      <c r="F1968" s="1" t="s">
        <v>248</v>
      </c>
      <c r="G1968" s="12" t="s">
        <v>249</v>
      </c>
    </row>
    <row r="1969" spans="1:9" x14ac:dyDescent="0.3">
      <c r="A1969" s="7">
        <v>1968</v>
      </c>
      <c r="B1969" s="7" t="s">
        <v>350</v>
      </c>
      <c r="C1969" s="1" t="s">
        <v>195</v>
      </c>
      <c r="D1969" s="1" t="s">
        <v>8</v>
      </c>
      <c r="E1969" s="1" t="s">
        <v>367</v>
      </c>
      <c r="F1969" s="1" t="s">
        <v>250</v>
      </c>
      <c r="G1969" s="12" t="s">
        <v>251</v>
      </c>
    </row>
    <row r="1970" spans="1:9" x14ac:dyDescent="0.3">
      <c r="A1970" s="7">
        <v>1969</v>
      </c>
      <c r="B1970" s="7" t="s">
        <v>350</v>
      </c>
      <c r="C1970" s="1" t="s">
        <v>195</v>
      </c>
      <c r="D1970" s="1" t="s">
        <v>8</v>
      </c>
      <c r="E1970" s="1" t="s">
        <v>367</v>
      </c>
      <c r="F1970" s="1" t="s">
        <v>252</v>
      </c>
      <c r="G1970" s="12" t="s">
        <v>253</v>
      </c>
    </row>
    <row r="1971" spans="1:9" x14ac:dyDescent="0.3">
      <c r="A1971" s="7">
        <v>1970</v>
      </c>
      <c r="B1971" s="7" t="s">
        <v>350</v>
      </c>
      <c r="C1971" s="1" t="s">
        <v>195</v>
      </c>
      <c r="D1971" s="1" t="s">
        <v>8</v>
      </c>
      <c r="E1971" s="1" t="s">
        <v>367</v>
      </c>
      <c r="F1971" s="1" t="s">
        <v>254</v>
      </c>
      <c r="G1971" s="12" t="s">
        <v>255</v>
      </c>
    </row>
    <row r="1972" spans="1:9" x14ac:dyDescent="0.3">
      <c r="A1972" s="7">
        <v>1971</v>
      </c>
      <c r="B1972" s="7" t="s">
        <v>350</v>
      </c>
      <c r="C1972" s="1" t="s">
        <v>195</v>
      </c>
      <c r="D1972" s="1" t="s">
        <v>8</v>
      </c>
      <c r="E1972" s="1" t="s">
        <v>367</v>
      </c>
      <c r="F1972" s="1" t="s">
        <v>256</v>
      </c>
      <c r="G1972" s="12" t="s">
        <v>257</v>
      </c>
    </row>
    <row r="1973" spans="1:9" x14ac:dyDescent="0.3">
      <c r="A1973" s="7">
        <v>1972</v>
      </c>
      <c r="B1973" s="7" t="s">
        <v>350</v>
      </c>
      <c r="C1973" s="1" t="s">
        <v>195</v>
      </c>
      <c r="D1973" s="1" t="s">
        <v>8</v>
      </c>
      <c r="E1973" s="1" t="s">
        <v>367</v>
      </c>
      <c r="F1973" s="1" t="s">
        <v>258</v>
      </c>
      <c r="G1973" s="12" t="s">
        <v>259</v>
      </c>
    </row>
    <row r="1974" spans="1:9" x14ac:dyDescent="0.3">
      <c r="A1974" s="7">
        <v>1973</v>
      </c>
      <c r="B1974" s="7" t="s">
        <v>350</v>
      </c>
      <c r="C1974" s="1" t="s">
        <v>195</v>
      </c>
      <c r="D1974" s="1" t="s">
        <v>8</v>
      </c>
      <c r="E1974" s="1" t="s">
        <v>367</v>
      </c>
      <c r="F1974" s="1" t="s">
        <v>260</v>
      </c>
      <c r="G1974" s="12" t="s">
        <v>261</v>
      </c>
      <c r="I1974" s="15">
        <v>1453</v>
      </c>
    </row>
    <row r="1975" spans="1:9" x14ac:dyDescent="0.3">
      <c r="A1975" s="7">
        <v>1974</v>
      </c>
      <c r="B1975" s="7" t="s">
        <v>350</v>
      </c>
      <c r="C1975" s="1" t="s">
        <v>195</v>
      </c>
      <c r="D1975" s="1" t="s">
        <v>8</v>
      </c>
      <c r="E1975" s="1" t="s">
        <v>367</v>
      </c>
      <c r="F1975" s="1" t="s">
        <v>262</v>
      </c>
      <c r="G1975" s="12" t="s">
        <v>263</v>
      </c>
    </row>
    <row r="1976" spans="1:9" x14ac:dyDescent="0.3">
      <c r="A1976" s="7">
        <v>1975</v>
      </c>
      <c r="B1976" s="7" t="s">
        <v>350</v>
      </c>
      <c r="C1976" s="1" t="s">
        <v>195</v>
      </c>
      <c r="D1976" s="1" t="s">
        <v>8</v>
      </c>
      <c r="E1976" s="1" t="s">
        <v>367</v>
      </c>
      <c r="F1976" s="1" t="s">
        <v>264</v>
      </c>
      <c r="G1976" s="12" t="s">
        <v>265</v>
      </c>
    </row>
    <row r="1977" spans="1:9" x14ac:dyDescent="0.3">
      <c r="A1977" s="7">
        <v>1976</v>
      </c>
      <c r="B1977" s="7" t="s">
        <v>350</v>
      </c>
      <c r="C1977" s="1" t="s">
        <v>195</v>
      </c>
      <c r="D1977" s="1" t="s">
        <v>15</v>
      </c>
      <c r="E1977" s="1" t="s">
        <v>367</v>
      </c>
      <c r="F1977" s="1" t="s">
        <v>266</v>
      </c>
      <c r="G1977" s="12" t="s">
        <v>267</v>
      </c>
      <c r="I1977" s="15">
        <v>6321</v>
      </c>
    </row>
    <row r="1978" spans="1:9" x14ac:dyDescent="0.3">
      <c r="A1978" s="7">
        <v>1977</v>
      </c>
      <c r="B1978" s="7" t="s">
        <v>350</v>
      </c>
      <c r="C1978" s="1" t="s">
        <v>195</v>
      </c>
      <c r="D1978" s="1" t="s">
        <v>8</v>
      </c>
      <c r="E1978" s="1" t="s">
        <v>367</v>
      </c>
      <c r="F1978" s="1" t="s">
        <v>268</v>
      </c>
      <c r="G1978" s="12" t="s">
        <v>269</v>
      </c>
      <c r="I1978" s="15">
        <v>10826</v>
      </c>
    </row>
    <row r="1979" spans="1:9" x14ac:dyDescent="0.3">
      <c r="A1979" s="7">
        <v>1978</v>
      </c>
      <c r="B1979" s="7" t="s">
        <v>350</v>
      </c>
      <c r="C1979" s="1" t="s">
        <v>195</v>
      </c>
      <c r="D1979" s="1" t="s">
        <v>8</v>
      </c>
      <c r="E1979" s="1" t="s">
        <v>367</v>
      </c>
      <c r="F1979" s="1" t="s">
        <v>270</v>
      </c>
      <c r="G1979" s="12" t="s">
        <v>271</v>
      </c>
    </row>
    <row r="1980" spans="1:9" x14ac:dyDescent="0.3">
      <c r="A1980" s="7">
        <v>1979</v>
      </c>
      <c r="B1980" s="7" t="s">
        <v>350</v>
      </c>
      <c r="C1980" s="1" t="s">
        <v>195</v>
      </c>
      <c r="D1980" s="1" t="s">
        <v>8</v>
      </c>
      <c r="E1980" s="1" t="s">
        <v>367</v>
      </c>
      <c r="F1980" s="1" t="s">
        <v>272</v>
      </c>
      <c r="G1980" s="12" t="s">
        <v>273</v>
      </c>
    </row>
    <row r="1981" spans="1:9" x14ac:dyDescent="0.3">
      <c r="A1981" s="7">
        <v>1980</v>
      </c>
      <c r="B1981" s="7" t="s">
        <v>350</v>
      </c>
      <c r="C1981" s="1" t="s">
        <v>195</v>
      </c>
      <c r="D1981" s="1" t="s">
        <v>8</v>
      </c>
      <c r="E1981" s="1" t="s">
        <v>367</v>
      </c>
      <c r="F1981" s="1" t="s">
        <v>274</v>
      </c>
      <c r="G1981" s="12" t="s">
        <v>275</v>
      </c>
    </row>
    <row r="1982" spans="1:9" x14ac:dyDescent="0.3">
      <c r="A1982" s="7">
        <v>1981</v>
      </c>
      <c r="B1982" s="7" t="s">
        <v>350</v>
      </c>
      <c r="C1982" s="1" t="s">
        <v>195</v>
      </c>
      <c r="D1982" s="1" t="s">
        <v>8</v>
      </c>
      <c r="E1982" s="1" t="s">
        <v>367</v>
      </c>
      <c r="F1982" s="1" t="s">
        <v>276</v>
      </c>
      <c r="G1982" s="12" t="s">
        <v>277</v>
      </c>
    </row>
    <row r="1983" spans="1:9" x14ac:dyDescent="0.3">
      <c r="A1983" s="7">
        <v>1982</v>
      </c>
      <c r="B1983" s="7" t="s">
        <v>350</v>
      </c>
      <c r="C1983" s="1" t="s">
        <v>195</v>
      </c>
      <c r="D1983" s="1" t="s">
        <v>8</v>
      </c>
      <c r="E1983" s="1" t="s">
        <v>367</v>
      </c>
      <c r="F1983" s="1" t="s">
        <v>278</v>
      </c>
      <c r="G1983" s="12" t="s">
        <v>279</v>
      </c>
    </row>
    <row r="1984" spans="1:9" x14ac:dyDescent="0.3">
      <c r="A1984" s="7">
        <v>1983</v>
      </c>
      <c r="B1984" s="7" t="s">
        <v>350</v>
      </c>
      <c r="C1984" s="1" t="s">
        <v>195</v>
      </c>
      <c r="D1984" s="1" t="s">
        <v>15</v>
      </c>
      <c r="E1984" s="1" t="s">
        <v>367</v>
      </c>
      <c r="F1984" s="1" t="s">
        <v>280</v>
      </c>
      <c r="G1984" s="12" t="s">
        <v>281</v>
      </c>
      <c r="I1984" s="15">
        <v>10826</v>
      </c>
    </row>
    <row r="1985" spans="1:9" x14ac:dyDescent="0.3">
      <c r="A1985" s="7">
        <v>1984</v>
      </c>
      <c r="B1985" s="7" t="s">
        <v>350</v>
      </c>
      <c r="C1985" s="1" t="s">
        <v>195</v>
      </c>
      <c r="D1985" s="1" t="s">
        <v>8</v>
      </c>
      <c r="E1985" s="1" t="s">
        <v>367</v>
      </c>
      <c r="F1985" s="1" t="s">
        <v>282</v>
      </c>
      <c r="G1985" s="12" t="s">
        <v>283</v>
      </c>
      <c r="I1985" s="15">
        <v>36383.347172978567</v>
      </c>
    </row>
    <row r="1986" spans="1:9" x14ac:dyDescent="0.3">
      <c r="A1986" s="7">
        <v>1985</v>
      </c>
      <c r="B1986" s="7" t="s">
        <v>350</v>
      </c>
      <c r="C1986" s="1" t="s">
        <v>195</v>
      </c>
      <c r="D1986" s="1" t="s">
        <v>15</v>
      </c>
      <c r="E1986" s="1" t="s">
        <v>367</v>
      </c>
      <c r="F1986" s="1" t="s">
        <v>284</v>
      </c>
      <c r="G1986" s="12" t="s">
        <v>285</v>
      </c>
      <c r="I1986" s="15">
        <v>240725.34717297857</v>
      </c>
    </row>
    <row r="1987" spans="1:9" x14ac:dyDescent="0.3">
      <c r="A1987" s="7">
        <v>1986</v>
      </c>
      <c r="B1987" s="7" t="s">
        <v>350</v>
      </c>
      <c r="C1987" s="1" t="s">
        <v>195</v>
      </c>
      <c r="D1987" s="1" t="s">
        <v>8</v>
      </c>
      <c r="E1987" s="1" t="s">
        <v>367</v>
      </c>
      <c r="F1987" s="1" t="s">
        <v>286</v>
      </c>
      <c r="G1987" s="12" t="s">
        <v>287</v>
      </c>
    </row>
    <row r="1988" spans="1:9" x14ac:dyDescent="0.3">
      <c r="A1988" s="7">
        <v>1987</v>
      </c>
      <c r="B1988" s="7" t="s">
        <v>350</v>
      </c>
      <c r="C1988" s="1" t="s">
        <v>195</v>
      </c>
      <c r="D1988" s="1" t="s">
        <v>8</v>
      </c>
      <c r="E1988" s="1" t="s">
        <v>367</v>
      </c>
      <c r="F1988" s="1" t="s">
        <v>288</v>
      </c>
      <c r="G1988" s="12" t="s">
        <v>289</v>
      </c>
    </row>
    <row r="1989" spans="1:9" x14ac:dyDescent="0.3">
      <c r="A1989" s="7">
        <v>1988</v>
      </c>
      <c r="B1989" s="7" t="s">
        <v>350</v>
      </c>
      <c r="C1989" s="1" t="s">
        <v>195</v>
      </c>
      <c r="D1989" s="1" t="s">
        <v>15</v>
      </c>
      <c r="E1989" s="1" t="s">
        <v>367</v>
      </c>
      <c r="F1989" s="1" t="s">
        <v>290</v>
      </c>
      <c r="G1989" s="12" t="s">
        <v>291</v>
      </c>
      <c r="I1989" s="15">
        <v>240725.34717297857</v>
      </c>
    </row>
    <row r="1990" spans="1:9" x14ac:dyDescent="0.3">
      <c r="A1990" s="7">
        <v>1989</v>
      </c>
      <c r="B1990" s="7" t="s">
        <v>350</v>
      </c>
      <c r="C1990" s="1" t="s">
        <v>195</v>
      </c>
      <c r="D1990" s="1" t="s">
        <v>15</v>
      </c>
      <c r="E1990" s="1" t="s">
        <v>367</v>
      </c>
      <c r="F1990" s="1" t="s">
        <v>292</v>
      </c>
      <c r="G1990" s="12" t="s">
        <v>293</v>
      </c>
      <c r="I1990" s="15">
        <v>199905</v>
      </c>
    </row>
    <row r="1991" spans="1:9" x14ac:dyDescent="0.3">
      <c r="A1991" s="7">
        <v>1990</v>
      </c>
      <c r="B1991" s="7" t="s">
        <v>350</v>
      </c>
      <c r="C1991" s="1" t="s">
        <v>195</v>
      </c>
      <c r="D1991" s="1" t="s">
        <v>8</v>
      </c>
      <c r="E1991" s="1" t="s">
        <v>367</v>
      </c>
      <c r="F1991" s="1" t="s">
        <v>294</v>
      </c>
      <c r="G1991" s="12" t="s">
        <v>295</v>
      </c>
      <c r="I1991" s="15">
        <v>-40820.347172978567</v>
      </c>
    </row>
    <row r="1992" spans="1:9" x14ac:dyDescent="0.3">
      <c r="A1992" s="7">
        <v>1991</v>
      </c>
      <c r="B1992" s="7" t="s">
        <v>350</v>
      </c>
      <c r="C1992" s="1" t="s">
        <v>296</v>
      </c>
      <c r="D1992" s="1" t="s">
        <v>8</v>
      </c>
      <c r="E1992" s="1" t="s">
        <v>367</v>
      </c>
      <c r="F1992" s="1" t="s">
        <v>297</v>
      </c>
      <c r="G1992" s="12" t="s">
        <v>298</v>
      </c>
    </row>
    <row r="1993" spans="1:9" x14ac:dyDescent="0.3">
      <c r="A1993" s="7">
        <v>1992</v>
      </c>
      <c r="B1993" s="7" t="s">
        <v>350</v>
      </c>
      <c r="C1993" s="1" t="s">
        <v>296</v>
      </c>
      <c r="D1993" s="1" t="s">
        <v>8</v>
      </c>
      <c r="E1993" s="1" t="s">
        <v>367</v>
      </c>
      <c r="F1993" s="1" t="s">
        <v>299</v>
      </c>
      <c r="G1993" s="12" t="s">
        <v>300</v>
      </c>
    </row>
    <row r="1994" spans="1:9" x14ac:dyDescent="0.3">
      <c r="A1994" s="7">
        <v>1993</v>
      </c>
      <c r="B1994" s="7" t="s">
        <v>350</v>
      </c>
      <c r="C1994" s="1" t="s">
        <v>296</v>
      </c>
      <c r="D1994" s="1" t="s">
        <v>8</v>
      </c>
      <c r="E1994" s="1" t="s">
        <v>367</v>
      </c>
      <c r="F1994" s="1" t="s">
        <v>301</v>
      </c>
      <c r="G1994" s="12" t="s">
        <v>302</v>
      </c>
    </row>
    <row r="1995" spans="1:9" x14ac:dyDescent="0.3">
      <c r="A1995" s="7">
        <v>1994</v>
      </c>
      <c r="B1995" s="7" t="s">
        <v>350</v>
      </c>
      <c r="C1995" s="1" t="s">
        <v>296</v>
      </c>
      <c r="D1995" s="1" t="s">
        <v>8</v>
      </c>
      <c r="E1995" s="1" t="s">
        <v>367</v>
      </c>
      <c r="F1995" s="1" t="s">
        <v>303</v>
      </c>
      <c r="G1995" s="12" t="s">
        <v>304</v>
      </c>
    </row>
    <row r="1996" spans="1:9" x14ac:dyDescent="0.3">
      <c r="A1996" s="7">
        <v>1995</v>
      </c>
      <c r="B1996" s="7" t="s">
        <v>350</v>
      </c>
      <c r="C1996" s="1" t="s">
        <v>296</v>
      </c>
      <c r="D1996" s="1" t="s">
        <v>8</v>
      </c>
      <c r="E1996" s="1" t="s">
        <v>367</v>
      </c>
      <c r="F1996" s="1" t="s">
        <v>305</v>
      </c>
      <c r="G1996" s="12" t="s">
        <v>306</v>
      </c>
    </row>
    <row r="1997" spans="1:9" x14ac:dyDescent="0.3">
      <c r="A1997" s="7">
        <v>1996</v>
      </c>
      <c r="B1997" s="7" t="s">
        <v>350</v>
      </c>
      <c r="C1997" s="1" t="s">
        <v>296</v>
      </c>
      <c r="D1997" s="1" t="s">
        <v>8</v>
      </c>
      <c r="E1997" s="1" t="s">
        <v>367</v>
      </c>
      <c r="F1997" s="1" t="s">
        <v>307</v>
      </c>
      <c r="G1997" s="12" t="s">
        <v>308</v>
      </c>
    </row>
    <row r="1998" spans="1:9" x14ac:dyDescent="0.3">
      <c r="A1998" s="7">
        <v>1997</v>
      </c>
      <c r="B1998" s="7" t="s">
        <v>350</v>
      </c>
      <c r="C1998" s="1" t="s">
        <v>296</v>
      </c>
      <c r="D1998" s="1" t="s">
        <v>8</v>
      </c>
      <c r="E1998" s="1" t="s">
        <v>367</v>
      </c>
      <c r="F1998" s="1" t="s">
        <v>309</v>
      </c>
      <c r="G1998" s="12" t="s">
        <v>310</v>
      </c>
    </row>
    <row r="1999" spans="1:9" x14ac:dyDescent="0.3">
      <c r="A1999" s="7">
        <v>1998</v>
      </c>
      <c r="B1999" s="7" t="s">
        <v>350</v>
      </c>
      <c r="C1999" s="1" t="s">
        <v>296</v>
      </c>
      <c r="D1999" s="1" t="s">
        <v>15</v>
      </c>
      <c r="E1999" s="1" t="s">
        <v>367</v>
      </c>
      <c r="F1999" s="1" t="s">
        <v>311</v>
      </c>
      <c r="G1999" s="12" t="s">
        <v>312</v>
      </c>
      <c r="I1999" s="15">
        <v>0</v>
      </c>
    </row>
    <row r="2000" spans="1:9" x14ac:dyDescent="0.3">
      <c r="A2000" s="7">
        <v>1999</v>
      </c>
      <c r="B2000" s="7" t="s">
        <v>350</v>
      </c>
      <c r="C2000" s="1" t="s">
        <v>296</v>
      </c>
      <c r="D2000" s="1" t="s">
        <v>15</v>
      </c>
      <c r="E2000" s="1" t="s">
        <v>367</v>
      </c>
      <c r="F2000" s="1" t="s">
        <v>313</v>
      </c>
      <c r="G2000" s="12" t="s">
        <v>314</v>
      </c>
      <c r="I2000" s="15">
        <v>0</v>
      </c>
    </row>
    <row r="2001" spans="1:9" x14ac:dyDescent="0.3">
      <c r="A2001" s="7">
        <v>2000</v>
      </c>
      <c r="B2001" s="7" t="s">
        <v>350</v>
      </c>
      <c r="C2001" s="1" t="s">
        <v>296</v>
      </c>
      <c r="D2001" s="1" t="s">
        <v>8</v>
      </c>
      <c r="E2001" s="1" t="s">
        <v>367</v>
      </c>
      <c r="F2001" s="1" t="s">
        <v>315</v>
      </c>
      <c r="G2001" s="12" t="s">
        <v>316</v>
      </c>
      <c r="I2001" s="15">
        <v>124977</v>
      </c>
    </row>
    <row r="2002" spans="1:9" x14ac:dyDescent="0.3">
      <c r="A2002" s="7">
        <v>2001</v>
      </c>
      <c r="B2002" s="7" t="s">
        <v>350</v>
      </c>
      <c r="C2002" s="1" t="s">
        <v>296</v>
      </c>
      <c r="D2002" s="1" t="s">
        <v>8</v>
      </c>
      <c r="E2002" s="1" t="s">
        <v>367</v>
      </c>
      <c r="F2002" s="1" t="s">
        <v>317</v>
      </c>
      <c r="G2002" s="12" t="s">
        <v>318</v>
      </c>
    </row>
    <row r="2003" spans="1:9" x14ac:dyDescent="0.3">
      <c r="A2003" s="7">
        <v>2002</v>
      </c>
      <c r="B2003" s="7" t="s">
        <v>350</v>
      </c>
      <c r="C2003" s="1" t="s">
        <v>296</v>
      </c>
      <c r="D2003" s="1" t="s">
        <v>8</v>
      </c>
      <c r="E2003" s="1" t="s">
        <v>367</v>
      </c>
      <c r="F2003" s="1" t="s">
        <v>319</v>
      </c>
      <c r="G2003" s="12" t="s">
        <v>320</v>
      </c>
      <c r="I2003" s="15">
        <v>-124977</v>
      </c>
    </row>
    <row r="2004" spans="1:9" x14ac:dyDescent="0.3">
      <c r="A2004" s="7">
        <v>2003</v>
      </c>
      <c r="B2004" s="7" t="s">
        <v>333</v>
      </c>
      <c r="C2004" s="1" t="s">
        <v>7</v>
      </c>
      <c r="D2004" s="1" t="s">
        <v>8</v>
      </c>
      <c r="E2004" s="1" t="s">
        <v>367</v>
      </c>
      <c r="F2004" s="1" t="s">
        <v>9</v>
      </c>
      <c r="G2004" s="12" t="s">
        <v>10</v>
      </c>
    </row>
    <row r="2005" spans="1:9" x14ac:dyDescent="0.3">
      <c r="A2005" s="7">
        <v>2004</v>
      </c>
      <c r="B2005" s="7" t="s">
        <v>333</v>
      </c>
      <c r="C2005" s="1" t="s">
        <v>7</v>
      </c>
      <c r="D2005" s="1" t="s">
        <v>8</v>
      </c>
      <c r="E2005" s="1" t="s">
        <v>367</v>
      </c>
      <c r="F2005" s="1" t="s">
        <v>11</v>
      </c>
      <c r="G2005" s="12" t="s">
        <v>12</v>
      </c>
    </row>
    <row r="2006" spans="1:9" x14ac:dyDescent="0.3">
      <c r="A2006" s="7">
        <v>2005</v>
      </c>
      <c r="B2006" s="7" t="s">
        <v>333</v>
      </c>
      <c r="C2006" s="1" t="s">
        <v>7</v>
      </c>
      <c r="D2006" s="1" t="s">
        <v>8</v>
      </c>
      <c r="E2006" s="1" t="s">
        <v>367</v>
      </c>
      <c r="F2006" s="1" t="s">
        <v>13</v>
      </c>
      <c r="G2006" s="12" t="s">
        <v>14</v>
      </c>
    </row>
    <row r="2007" spans="1:9" x14ac:dyDescent="0.3">
      <c r="A2007" s="7">
        <v>2006</v>
      </c>
      <c r="B2007" s="7" t="s">
        <v>333</v>
      </c>
      <c r="C2007" s="1" t="s">
        <v>7</v>
      </c>
      <c r="D2007" s="1" t="s">
        <v>15</v>
      </c>
      <c r="E2007" s="1" t="s">
        <v>367</v>
      </c>
      <c r="F2007" s="1" t="s">
        <v>16</v>
      </c>
      <c r="G2007" s="12" t="s">
        <v>17</v>
      </c>
      <c r="I2007" s="15">
        <v>0</v>
      </c>
    </row>
    <row r="2008" spans="1:9" x14ac:dyDescent="0.3">
      <c r="A2008" s="7">
        <v>2007</v>
      </c>
      <c r="B2008" s="7" t="s">
        <v>333</v>
      </c>
      <c r="C2008" s="1" t="s">
        <v>7</v>
      </c>
      <c r="D2008" s="1" t="s">
        <v>8</v>
      </c>
      <c r="E2008" s="1" t="s">
        <v>367</v>
      </c>
      <c r="F2008" s="1" t="s">
        <v>18</v>
      </c>
      <c r="G2008" s="12" t="s">
        <v>19</v>
      </c>
    </row>
    <row r="2009" spans="1:9" x14ac:dyDescent="0.3">
      <c r="A2009" s="7">
        <v>2008</v>
      </c>
      <c r="B2009" s="7" t="s">
        <v>333</v>
      </c>
      <c r="C2009" s="1" t="s">
        <v>7</v>
      </c>
      <c r="D2009" s="1" t="s">
        <v>8</v>
      </c>
      <c r="E2009" s="1" t="s">
        <v>367</v>
      </c>
      <c r="F2009" s="1" t="s">
        <v>20</v>
      </c>
      <c r="G2009" s="12" t="s">
        <v>21</v>
      </c>
    </row>
    <row r="2010" spans="1:9" x14ac:dyDescent="0.3">
      <c r="A2010" s="7">
        <v>2009</v>
      </c>
      <c r="B2010" s="7" t="s">
        <v>333</v>
      </c>
      <c r="C2010" s="1" t="s">
        <v>7</v>
      </c>
      <c r="D2010" s="1" t="s">
        <v>15</v>
      </c>
      <c r="E2010" s="1" t="s">
        <v>367</v>
      </c>
      <c r="F2010" s="1" t="s">
        <v>22</v>
      </c>
      <c r="G2010" s="12" t="s">
        <v>23</v>
      </c>
      <c r="I2010" s="15">
        <v>0</v>
      </c>
    </row>
    <row r="2011" spans="1:9" x14ac:dyDescent="0.3">
      <c r="A2011" s="7">
        <v>2010</v>
      </c>
      <c r="B2011" s="7" t="s">
        <v>333</v>
      </c>
      <c r="C2011" s="1" t="s">
        <v>7</v>
      </c>
      <c r="D2011" s="1" t="s">
        <v>8</v>
      </c>
      <c r="E2011" s="1" t="s">
        <v>367</v>
      </c>
      <c r="F2011" s="1" t="s">
        <v>24</v>
      </c>
      <c r="G2011" s="12" t="s">
        <v>25</v>
      </c>
    </row>
    <row r="2012" spans="1:9" x14ac:dyDescent="0.3">
      <c r="A2012" s="7">
        <v>2011</v>
      </c>
      <c r="B2012" s="7" t="s">
        <v>333</v>
      </c>
      <c r="C2012" s="1" t="s">
        <v>7</v>
      </c>
      <c r="D2012" s="1" t="s">
        <v>8</v>
      </c>
      <c r="E2012" s="1" t="s">
        <v>367</v>
      </c>
      <c r="F2012" s="1" t="s">
        <v>26</v>
      </c>
      <c r="G2012" s="12" t="s">
        <v>27</v>
      </c>
    </row>
    <row r="2013" spans="1:9" x14ac:dyDescent="0.3">
      <c r="A2013" s="7">
        <v>2012</v>
      </c>
      <c r="B2013" s="7" t="s">
        <v>333</v>
      </c>
      <c r="C2013" s="1" t="s">
        <v>7</v>
      </c>
      <c r="D2013" s="1" t="s">
        <v>8</v>
      </c>
      <c r="E2013" s="1" t="s">
        <v>367</v>
      </c>
      <c r="F2013" s="1" t="s">
        <v>28</v>
      </c>
      <c r="G2013" s="12" t="s">
        <v>29</v>
      </c>
    </row>
    <row r="2014" spans="1:9" x14ac:dyDescent="0.3">
      <c r="A2014" s="7">
        <v>2013</v>
      </c>
      <c r="B2014" s="7" t="s">
        <v>333</v>
      </c>
      <c r="C2014" s="1" t="s">
        <v>7</v>
      </c>
      <c r="D2014" s="1" t="s">
        <v>8</v>
      </c>
      <c r="E2014" s="1" t="s">
        <v>367</v>
      </c>
      <c r="F2014" s="1" t="s">
        <v>30</v>
      </c>
      <c r="G2014" s="12" t="s">
        <v>31</v>
      </c>
      <c r="I2014" s="15">
        <v>63418</v>
      </c>
    </row>
    <row r="2015" spans="1:9" x14ac:dyDescent="0.3">
      <c r="A2015" s="7">
        <v>2014</v>
      </c>
      <c r="B2015" s="7" t="s">
        <v>333</v>
      </c>
      <c r="C2015" s="1" t="s">
        <v>7</v>
      </c>
      <c r="D2015" s="1" t="s">
        <v>8</v>
      </c>
      <c r="E2015" s="1" t="s">
        <v>367</v>
      </c>
      <c r="F2015" s="1" t="s">
        <v>32</v>
      </c>
      <c r="G2015" s="12" t="s">
        <v>33</v>
      </c>
    </row>
    <row r="2016" spans="1:9" x14ac:dyDescent="0.3">
      <c r="A2016" s="7">
        <v>2015</v>
      </c>
      <c r="B2016" s="7" t="s">
        <v>333</v>
      </c>
      <c r="C2016" s="1" t="s">
        <v>7</v>
      </c>
      <c r="D2016" s="1" t="s">
        <v>8</v>
      </c>
      <c r="E2016" s="1" t="s">
        <v>367</v>
      </c>
      <c r="F2016" s="1" t="s">
        <v>34</v>
      </c>
      <c r="G2016" s="12" t="s">
        <v>35</v>
      </c>
    </row>
    <row r="2017" spans="1:7" x14ac:dyDescent="0.3">
      <c r="A2017" s="7">
        <v>2016</v>
      </c>
      <c r="B2017" s="7" t="s">
        <v>333</v>
      </c>
      <c r="C2017" s="1" t="s">
        <v>7</v>
      </c>
      <c r="D2017" s="1" t="s">
        <v>8</v>
      </c>
      <c r="E2017" s="1" t="s">
        <v>367</v>
      </c>
      <c r="F2017" s="1" t="s">
        <v>36</v>
      </c>
      <c r="G2017" s="12" t="s">
        <v>37</v>
      </c>
    </row>
    <row r="2018" spans="1:7" x14ac:dyDescent="0.3">
      <c r="A2018" s="7">
        <v>2017</v>
      </c>
      <c r="B2018" s="7" t="s">
        <v>333</v>
      </c>
      <c r="C2018" s="1" t="s">
        <v>7</v>
      </c>
      <c r="D2018" s="1" t="s">
        <v>8</v>
      </c>
      <c r="E2018" s="1" t="s">
        <v>367</v>
      </c>
      <c r="F2018" s="1" t="s">
        <v>38</v>
      </c>
      <c r="G2018" s="12" t="s">
        <v>39</v>
      </c>
    </row>
    <row r="2019" spans="1:7" x14ac:dyDescent="0.3">
      <c r="A2019" s="7">
        <v>2018</v>
      </c>
      <c r="B2019" s="7" t="s">
        <v>333</v>
      </c>
      <c r="C2019" s="1" t="s">
        <v>7</v>
      </c>
      <c r="D2019" s="1" t="s">
        <v>8</v>
      </c>
      <c r="E2019" s="1" t="s">
        <v>367</v>
      </c>
      <c r="F2019" s="1" t="s">
        <v>40</v>
      </c>
      <c r="G2019" s="12" t="s">
        <v>41</v>
      </c>
    </row>
    <row r="2020" spans="1:7" x14ac:dyDescent="0.3">
      <c r="A2020" s="7">
        <v>2019</v>
      </c>
      <c r="B2020" s="7" t="s">
        <v>333</v>
      </c>
      <c r="C2020" s="1" t="s">
        <v>7</v>
      </c>
      <c r="D2020" s="1" t="s">
        <v>8</v>
      </c>
      <c r="E2020" s="1" t="s">
        <v>367</v>
      </c>
      <c r="F2020" s="1" t="s">
        <v>42</v>
      </c>
      <c r="G2020" s="12" t="s">
        <v>43</v>
      </c>
    </row>
    <row r="2021" spans="1:7" x14ac:dyDescent="0.3">
      <c r="A2021" s="7">
        <v>2020</v>
      </c>
      <c r="B2021" s="7" t="s">
        <v>333</v>
      </c>
      <c r="C2021" s="1" t="s">
        <v>7</v>
      </c>
      <c r="D2021" s="1" t="s">
        <v>8</v>
      </c>
      <c r="E2021" s="1" t="s">
        <v>367</v>
      </c>
      <c r="F2021" s="1" t="s">
        <v>44</v>
      </c>
      <c r="G2021" s="12" t="s">
        <v>45</v>
      </c>
    </row>
    <row r="2022" spans="1:7" x14ac:dyDescent="0.3">
      <c r="A2022" s="7">
        <v>2021</v>
      </c>
      <c r="B2022" s="7" t="s">
        <v>333</v>
      </c>
      <c r="C2022" s="1" t="s">
        <v>7</v>
      </c>
      <c r="D2022" s="1" t="s">
        <v>8</v>
      </c>
      <c r="E2022" s="1" t="s">
        <v>367</v>
      </c>
      <c r="F2022" s="1" t="s">
        <v>46</v>
      </c>
      <c r="G2022" s="12" t="s">
        <v>47</v>
      </c>
    </row>
    <row r="2023" spans="1:7" x14ac:dyDescent="0.3">
      <c r="A2023" s="7">
        <v>2022</v>
      </c>
      <c r="B2023" s="7" t="s">
        <v>333</v>
      </c>
      <c r="C2023" s="1" t="s">
        <v>7</v>
      </c>
      <c r="D2023" s="1" t="s">
        <v>8</v>
      </c>
      <c r="E2023" s="1" t="s">
        <v>367</v>
      </c>
      <c r="F2023" s="1" t="s">
        <v>48</v>
      </c>
      <c r="G2023" s="12" t="s">
        <v>49</v>
      </c>
    </row>
    <row r="2024" spans="1:7" x14ac:dyDescent="0.3">
      <c r="A2024" s="7">
        <v>2023</v>
      </c>
      <c r="B2024" s="7" t="s">
        <v>333</v>
      </c>
      <c r="C2024" s="1" t="s">
        <v>7</v>
      </c>
      <c r="D2024" s="1" t="s">
        <v>8</v>
      </c>
      <c r="E2024" s="1" t="s">
        <v>367</v>
      </c>
      <c r="F2024" s="1" t="s">
        <v>50</v>
      </c>
      <c r="G2024" s="12" t="s">
        <v>51</v>
      </c>
    </row>
    <row r="2025" spans="1:7" x14ac:dyDescent="0.3">
      <c r="A2025" s="7">
        <v>2024</v>
      </c>
      <c r="B2025" s="7" t="s">
        <v>333</v>
      </c>
      <c r="C2025" s="1" t="s">
        <v>7</v>
      </c>
      <c r="D2025" s="1" t="s">
        <v>8</v>
      </c>
      <c r="E2025" s="1" t="s">
        <v>367</v>
      </c>
      <c r="F2025" s="1" t="s">
        <v>52</v>
      </c>
      <c r="G2025" s="12" t="s">
        <v>53</v>
      </c>
    </row>
    <row r="2026" spans="1:7" x14ac:dyDescent="0.3">
      <c r="A2026" s="7">
        <v>2025</v>
      </c>
      <c r="B2026" s="7" t="s">
        <v>333</v>
      </c>
      <c r="C2026" s="1" t="s">
        <v>7</v>
      </c>
      <c r="D2026" s="1" t="s">
        <v>8</v>
      </c>
      <c r="E2026" s="1" t="s">
        <v>367</v>
      </c>
      <c r="F2026" s="1" t="s">
        <v>54</v>
      </c>
      <c r="G2026" s="12" t="s">
        <v>55</v>
      </c>
    </row>
    <row r="2027" spans="1:7" x14ac:dyDescent="0.3">
      <c r="A2027" s="7">
        <v>2026</v>
      </c>
      <c r="B2027" s="7" t="s">
        <v>333</v>
      </c>
      <c r="C2027" s="1" t="s">
        <v>7</v>
      </c>
      <c r="D2027" s="1" t="s">
        <v>8</v>
      </c>
      <c r="E2027" s="1" t="s">
        <v>367</v>
      </c>
      <c r="F2027" s="1" t="s">
        <v>56</v>
      </c>
      <c r="G2027" s="12" t="s">
        <v>57</v>
      </c>
    </row>
    <row r="2028" spans="1:7" x14ac:dyDescent="0.3">
      <c r="A2028" s="7">
        <v>2027</v>
      </c>
      <c r="B2028" s="7" t="s">
        <v>333</v>
      </c>
      <c r="C2028" s="1" t="s">
        <v>7</v>
      </c>
      <c r="D2028" s="1" t="s">
        <v>8</v>
      </c>
      <c r="E2028" s="1" t="s">
        <v>367</v>
      </c>
      <c r="F2028" s="1" t="s">
        <v>58</v>
      </c>
      <c r="G2028" s="12" t="s">
        <v>59</v>
      </c>
    </row>
    <row r="2029" spans="1:7" x14ac:dyDescent="0.3">
      <c r="A2029" s="7">
        <v>2028</v>
      </c>
      <c r="B2029" s="7" t="s">
        <v>333</v>
      </c>
      <c r="C2029" s="1" t="s">
        <v>7</v>
      </c>
      <c r="D2029" s="1" t="s">
        <v>8</v>
      </c>
      <c r="E2029" s="1" t="s">
        <v>367</v>
      </c>
      <c r="F2029" s="1" t="s">
        <v>60</v>
      </c>
      <c r="G2029" s="12" t="s">
        <v>61</v>
      </c>
    </row>
    <row r="2030" spans="1:7" x14ac:dyDescent="0.3">
      <c r="A2030" s="7">
        <v>2029</v>
      </c>
      <c r="B2030" s="7" t="s">
        <v>333</v>
      </c>
      <c r="C2030" s="1" t="s">
        <v>7</v>
      </c>
      <c r="D2030" s="1" t="s">
        <v>8</v>
      </c>
      <c r="E2030" s="1" t="s">
        <v>367</v>
      </c>
      <c r="F2030" s="1" t="s">
        <v>62</v>
      </c>
      <c r="G2030" s="12" t="s">
        <v>63</v>
      </c>
    </row>
    <row r="2031" spans="1:7" x14ac:dyDescent="0.3">
      <c r="A2031" s="7">
        <v>2030</v>
      </c>
      <c r="B2031" s="7" t="s">
        <v>333</v>
      </c>
      <c r="C2031" s="1" t="s">
        <v>7</v>
      </c>
      <c r="D2031" s="1" t="s">
        <v>8</v>
      </c>
      <c r="E2031" s="1" t="s">
        <v>367</v>
      </c>
      <c r="F2031" s="1" t="s">
        <v>64</v>
      </c>
      <c r="G2031" s="12" t="s">
        <v>65</v>
      </c>
    </row>
    <row r="2032" spans="1:7" x14ac:dyDescent="0.3">
      <c r="A2032" s="7">
        <v>2031</v>
      </c>
      <c r="B2032" s="7" t="s">
        <v>333</v>
      </c>
      <c r="C2032" s="1" t="s">
        <v>7</v>
      </c>
      <c r="D2032" s="1" t="s">
        <v>8</v>
      </c>
      <c r="E2032" s="1" t="s">
        <v>367</v>
      </c>
      <c r="F2032" s="1" t="s">
        <v>66</v>
      </c>
      <c r="G2032" s="12" t="s">
        <v>67</v>
      </c>
    </row>
    <row r="2033" spans="1:9" x14ac:dyDescent="0.3">
      <c r="A2033" s="7">
        <v>2032</v>
      </c>
      <c r="B2033" s="7" t="s">
        <v>333</v>
      </c>
      <c r="C2033" s="1" t="s">
        <v>7</v>
      </c>
      <c r="D2033" s="1" t="s">
        <v>8</v>
      </c>
      <c r="E2033" s="1" t="s">
        <v>367</v>
      </c>
      <c r="F2033" s="1" t="s">
        <v>68</v>
      </c>
      <c r="G2033" s="12" t="s">
        <v>69</v>
      </c>
    </row>
    <row r="2034" spans="1:9" x14ac:dyDescent="0.3">
      <c r="A2034" s="7">
        <v>2033</v>
      </c>
      <c r="B2034" s="7" t="s">
        <v>333</v>
      </c>
      <c r="C2034" s="1" t="s">
        <v>7</v>
      </c>
      <c r="D2034" s="1" t="s">
        <v>8</v>
      </c>
      <c r="E2034" s="1" t="s">
        <v>367</v>
      </c>
      <c r="F2034" s="1" t="s">
        <v>70</v>
      </c>
      <c r="G2034" s="12" t="s">
        <v>71</v>
      </c>
    </row>
    <row r="2035" spans="1:9" x14ac:dyDescent="0.3">
      <c r="A2035" s="7">
        <v>2034</v>
      </c>
      <c r="B2035" s="7" t="s">
        <v>333</v>
      </c>
      <c r="C2035" s="1" t="s">
        <v>7</v>
      </c>
      <c r="D2035" s="1" t="s">
        <v>8</v>
      </c>
      <c r="E2035" s="1" t="s">
        <v>367</v>
      </c>
      <c r="F2035" s="1" t="s">
        <v>72</v>
      </c>
      <c r="G2035" s="12" t="s">
        <v>73</v>
      </c>
    </row>
    <row r="2036" spans="1:9" x14ac:dyDescent="0.3">
      <c r="A2036" s="7">
        <v>2035</v>
      </c>
      <c r="B2036" s="7" t="s">
        <v>333</v>
      </c>
      <c r="C2036" s="1" t="s">
        <v>7</v>
      </c>
      <c r="D2036" s="1" t="s">
        <v>8</v>
      </c>
      <c r="E2036" s="1" t="s">
        <v>367</v>
      </c>
      <c r="F2036" s="1" t="s">
        <v>74</v>
      </c>
      <c r="G2036" s="12" t="s">
        <v>75</v>
      </c>
    </row>
    <row r="2037" spans="1:9" x14ac:dyDescent="0.3">
      <c r="A2037" s="7">
        <v>2036</v>
      </c>
      <c r="B2037" s="7" t="s">
        <v>333</v>
      </c>
      <c r="C2037" s="1" t="s">
        <v>7</v>
      </c>
      <c r="D2037" s="1" t="s">
        <v>8</v>
      </c>
      <c r="E2037" s="1" t="s">
        <v>367</v>
      </c>
      <c r="F2037" s="1" t="s">
        <v>76</v>
      </c>
      <c r="G2037" s="12" t="s">
        <v>77</v>
      </c>
    </row>
    <row r="2038" spans="1:9" x14ac:dyDescent="0.3">
      <c r="A2038" s="7">
        <v>2037</v>
      </c>
      <c r="B2038" s="7" t="s">
        <v>333</v>
      </c>
      <c r="C2038" s="1" t="s">
        <v>7</v>
      </c>
      <c r="D2038" s="1" t="s">
        <v>8</v>
      </c>
      <c r="E2038" s="1" t="s">
        <v>367</v>
      </c>
      <c r="F2038" s="1" t="s">
        <v>78</v>
      </c>
      <c r="G2038" s="12" t="s">
        <v>79</v>
      </c>
    </row>
    <row r="2039" spans="1:9" x14ac:dyDescent="0.3">
      <c r="A2039" s="7">
        <v>2038</v>
      </c>
      <c r="B2039" s="7" t="s">
        <v>333</v>
      </c>
      <c r="C2039" s="1" t="s">
        <v>7</v>
      </c>
      <c r="D2039" s="1" t="s">
        <v>8</v>
      </c>
      <c r="E2039" s="1" t="s">
        <v>367</v>
      </c>
      <c r="F2039" s="1" t="s">
        <v>80</v>
      </c>
      <c r="G2039" s="12" t="s">
        <v>81</v>
      </c>
    </row>
    <row r="2040" spans="1:9" x14ac:dyDescent="0.3">
      <c r="A2040" s="7">
        <v>2039</v>
      </c>
      <c r="B2040" s="7" t="s">
        <v>333</v>
      </c>
      <c r="C2040" s="1" t="s">
        <v>7</v>
      </c>
      <c r="D2040" s="1" t="s">
        <v>8</v>
      </c>
      <c r="E2040" s="1" t="s">
        <v>367</v>
      </c>
      <c r="F2040" s="1" t="s">
        <v>82</v>
      </c>
      <c r="G2040" s="12" t="s">
        <v>83</v>
      </c>
    </row>
    <row r="2041" spans="1:9" x14ac:dyDescent="0.3">
      <c r="A2041" s="7">
        <v>2040</v>
      </c>
      <c r="B2041" s="7" t="s">
        <v>333</v>
      </c>
      <c r="C2041" s="1" t="s">
        <v>7</v>
      </c>
      <c r="D2041" s="1" t="s">
        <v>8</v>
      </c>
      <c r="E2041" s="1" t="s">
        <v>367</v>
      </c>
      <c r="F2041" s="1" t="s">
        <v>84</v>
      </c>
      <c r="G2041" s="12" t="s">
        <v>85</v>
      </c>
    </row>
    <row r="2042" spans="1:9" x14ac:dyDescent="0.3">
      <c r="A2042" s="7">
        <v>2041</v>
      </c>
      <c r="B2042" s="7" t="s">
        <v>333</v>
      </c>
      <c r="C2042" s="1" t="s">
        <v>7</v>
      </c>
      <c r="D2042" s="1" t="s">
        <v>8</v>
      </c>
      <c r="E2042" s="1" t="s">
        <v>367</v>
      </c>
      <c r="F2042" s="1" t="s">
        <v>86</v>
      </c>
      <c r="G2042" s="12" t="s">
        <v>87</v>
      </c>
    </row>
    <row r="2043" spans="1:9" x14ac:dyDescent="0.3">
      <c r="A2043" s="7">
        <v>2042</v>
      </c>
      <c r="B2043" s="7" t="s">
        <v>333</v>
      </c>
      <c r="C2043" s="1" t="s">
        <v>7</v>
      </c>
      <c r="D2043" s="1" t="s">
        <v>8</v>
      </c>
      <c r="E2043" s="1" t="s">
        <v>367</v>
      </c>
      <c r="F2043" s="1" t="s">
        <v>88</v>
      </c>
      <c r="G2043" s="12" t="s">
        <v>89</v>
      </c>
    </row>
    <row r="2044" spans="1:9" x14ac:dyDescent="0.3">
      <c r="A2044" s="7">
        <v>2043</v>
      </c>
      <c r="B2044" s="7" t="s">
        <v>333</v>
      </c>
      <c r="C2044" s="1" t="s">
        <v>7</v>
      </c>
      <c r="D2044" s="1" t="s">
        <v>8</v>
      </c>
      <c r="E2044" s="1" t="s">
        <v>367</v>
      </c>
      <c r="F2044" s="1" t="s">
        <v>90</v>
      </c>
      <c r="G2044" s="12" t="s">
        <v>91</v>
      </c>
    </row>
    <row r="2045" spans="1:9" x14ac:dyDescent="0.3">
      <c r="A2045" s="7">
        <v>2044</v>
      </c>
      <c r="B2045" s="7" t="s">
        <v>333</v>
      </c>
      <c r="C2045" s="1" t="s">
        <v>7</v>
      </c>
      <c r="D2045" s="1" t="s">
        <v>8</v>
      </c>
      <c r="E2045" s="1" t="s">
        <v>367</v>
      </c>
      <c r="F2045" s="1" t="s">
        <v>92</v>
      </c>
      <c r="G2045" s="12" t="s">
        <v>93</v>
      </c>
    </row>
    <row r="2046" spans="1:9" x14ac:dyDescent="0.3">
      <c r="A2046" s="7">
        <v>2045</v>
      </c>
      <c r="B2046" s="7" t="s">
        <v>333</v>
      </c>
      <c r="C2046" s="1" t="s">
        <v>7</v>
      </c>
      <c r="D2046" s="1" t="s">
        <v>15</v>
      </c>
      <c r="E2046" s="1" t="s">
        <v>367</v>
      </c>
      <c r="F2046" s="1" t="s">
        <v>94</v>
      </c>
      <c r="G2046" s="12" t="s">
        <v>95</v>
      </c>
      <c r="I2046" s="15">
        <v>63418</v>
      </c>
    </row>
    <row r="2047" spans="1:9" x14ac:dyDescent="0.3">
      <c r="A2047" s="7">
        <v>2046</v>
      </c>
      <c r="B2047" s="7" t="s">
        <v>333</v>
      </c>
      <c r="C2047" s="1" t="s">
        <v>7</v>
      </c>
      <c r="D2047" s="1" t="s">
        <v>8</v>
      </c>
      <c r="E2047" s="1" t="s">
        <v>367</v>
      </c>
      <c r="F2047" s="1" t="s">
        <v>96</v>
      </c>
      <c r="G2047" s="12" t="s">
        <v>97</v>
      </c>
    </row>
    <row r="2048" spans="1:9" x14ac:dyDescent="0.3">
      <c r="A2048" s="7">
        <v>2047</v>
      </c>
      <c r="B2048" s="7" t="s">
        <v>333</v>
      </c>
      <c r="C2048" s="1" t="s">
        <v>7</v>
      </c>
      <c r="D2048" s="1" t="s">
        <v>8</v>
      </c>
      <c r="E2048" s="1" t="s">
        <v>367</v>
      </c>
      <c r="F2048" s="1" t="s">
        <v>98</v>
      </c>
      <c r="G2048" s="12" t="s">
        <v>99</v>
      </c>
    </row>
    <row r="2049" spans="1:10" x14ac:dyDescent="0.3">
      <c r="A2049" s="7">
        <v>2048</v>
      </c>
      <c r="B2049" s="7" t="s">
        <v>333</v>
      </c>
      <c r="C2049" s="1" t="s">
        <v>7</v>
      </c>
      <c r="D2049" s="1" t="s">
        <v>8</v>
      </c>
      <c r="E2049" s="1" t="s">
        <v>367</v>
      </c>
      <c r="F2049" s="1" t="s">
        <v>100</v>
      </c>
      <c r="G2049" s="12" t="s">
        <v>101</v>
      </c>
    </row>
    <row r="2050" spans="1:10" x14ac:dyDescent="0.3">
      <c r="A2050" s="7">
        <v>2049</v>
      </c>
      <c r="B2050" s="7" t="s">
        <v>333</v>
      </c>
      <c r="C2050" s="1" t="s">
        <v>7</v>
      </c>
      <c r="D2050" s="1" t="s">
        <v>8</v>
      </c>
      <c r="E2050" s="1" t="s">
        <v>367</v>
      </c>
      <c r="F2050" s="1" t="s">
        <v>102</v>
      </c>
      <c r="G2050" s="12" t="s">
        <v>103</v>
      </c>
    </row>
    <row r="2051" spans="1:10" x14ac:dyDescent="0.3">
      <c r="A2051" s="7">
        <v>2050</v>
      </c>
      <c r="B2051" s="7" t="s">
        <v>333</v>
      </c>
      <c r="C2051" s="1" t="s">
        <v>7</v>
      </c>
      <c r="D2051" s="1" t="s">
        <v>8</v>
      </c>
      <c r="E2051" s="1" t="s">
        <v>367</v>
      </c>
      <c r="F2051" s="1" t="s">
        <v>104</v>
      </c>
      <c r="G2051" s="12" t="s">
        <v>105</v>
      </c>
    </row>
    <row r="2052" spans="1:10" x14ac:dyDescent="0.3">
      <c r="A2052" s="7">
        <v>2051</v>
      </c>
      <c r="B2052" s="7" t="s">
        <v>333</v>
      </c>
      <c r="C2052" s="1" t="s">
        <v>7</v>
      </c>
      <c r="D2052" s="1" t="s">
        <v>8</v>
      </c>
      <c r="E2052" s="1" t="s">
        <v>367</v>
      </c>
      <c r="F2052" s="1" t="s">
        <v>106</v>
      </c>
      <c r="G2052" s="12" t="s">
        <v>107</v>
      </c>
    </row>
    <row r="2053" spans="1:10" x14ac:dyDescent="0.3">
      <c r="A2053" s="7">
        <v>2052</v>
      </c>
      <c r="B2053" s="7" t="s">
        <v>333</v>
      </c>
      <c r="C2053" s="1" t="s">
        <v>7</v>
      </c>
      <c r="D2053" s="1" t="s">
        <v>8</v>
      </c>
      <c r="E2053" s="1" t="s">
        <v>367</v>
      </c>
      <c r="F2053" s="1" t="s">
        <v>108</v>
      </c>
      <c r="G2053" s="12" t="s">
        <v>109</v>
      </c>
    </row>
    <row r="2054" spans="1:10" x14ac:dyDescent="0.3">
      <c r="A2054" s="7">
        <v>2053</v>
      </c>
      <c r="B2054" s="7" t="s">
        <v>333</v>
      </c>
      <c r="C2054" s="1" t="s">
        <v>7</v>
      </c>
      <c r="D2054" s="1" t="s">
        <v>8</v>
      </c>
      <c r="E2054" s="1" t="s">
        <v>367</v>
      </c>
      <c r="F2054" s="1" t="s">
        <v>110</v>
      </c>
      <c r="G2054" s="12" t="s">
        <v>111</v>
      </c>
    </row>
    <row r="2055" spans="1:10" x14ac:dyDescent="0.3">
      <c r="A2055" s="7">
        <v>2054</v>
      </c>
      <c r="B2055" s="7" t="s">
        <v>333</v>
      </c>
      <c r="C2055" s="1" t="s">
        <v>7</v>
      </c>
      <c r="D2055" s="1" t="s">
        <v>8</v>
      </c>
      <c r="E2055" s="1" t="s">
        <v>367</v>
      </c>
      <c r="F2055" s="1" t="s">
        <v>112</v>
      </c>
      <c r="G2055" s="12" t="s">
        <v>113</v>
      </c>
      <c r="I2055" s="15">
        <v>235</v>
      </c>
    </row>
    <row r="2056" spans="1:10" x14ac:dyDescent="0.3">
      <c r="A2056" s="7">
        <v>2055</v>
      </c>
      <c r="B2056" s="7" t="s">
        <v>333</v>
      </c>
      <c r="C2056" s="1" t="s">
        <v>7</v>
      </c>
      <c r="D2056" s="1" t="s">
        <v>15</v>
      </c>
      <c r="E2056" s="1" t="s">
        <v>367</v>
      </c>
      <c r="F2056" s="1" t="s">
        <v>114</v>
      </c>
      <c r="G2056" s="12" t="s">
        <v>115</v>
      </c>
      <c r="I2056" s="15">
        <v>63653</v>
      </c>
    </row>
    <row r="2057" spans="1:10" x14ac:dyDescent="0.3">
      <c r="A2057" s="7">
        <v>2056</v>
      </c>
      <c r="B2057" s="7" t="s">
        <v>333</v>
      </c>
      <c r="C2057" s="1" t="s">
        <v>116</v>
      </c>
      <c r="D2057" s="1" t="s">
        <v>8</v>
      </c>
      <c r="E2057" s="1" t="s">
        <v>364</v>
      </c>
      <c r="F2057" s="1" t="s">
        <v>117</v>
      </c>
      <c r="G2057" s="12" t="s">
        <v>118</v>
      </c>
      <c r="H2057" s="14">
        <v>0.05</v>
      </c>
      <c r="I2057" s="15">
        <v>2352</v>
      </c>
      <c r="J2057" s="33">
        <f t="shared" ref="J2057:J2095" si="13">I2057/H2057</f>
        <v>47040</v>
      </c>
    </row>
    <row r="2058" spans="1:10" x14ac:dyDescent="0.3">
      <c r="A2058" s="7">
        <v>2057</v>
      </c>
      <c r="B2058" s="7" t="s">
        <v>333</v>
      </c>
      <c r="C2058" s="1" t="s">
        <v>116</v>
      </c>
      <c r="D2058" s="1" t="s">
        <v>8</v>
      </c>
      <c r="E2058" s="1" t="s">
        <v>364</v>
      </c>
      <c r="F2058" s="1" t="s">
        <v>119</v>
      </c>
      <c r="G2058" s="12" t="s">
        <v>120</v>
      </c>
      <c r="J2058" s="33" t="e">
        <f t="shared" si="13"/>
        <v>#DIV/0!</v>
      </c>
    </row>
    <row r="2059" spans="1:10" x14ac:dyDescent="0.3">
      <c r="A2059" s="7">
        <v>2058</v>
      </c>
      <c r="B2059" s="7" t="s">
        <v>333</v>
      </c>
      <c r="C2059" s="1" t="s">
        <v>116</v>
      </c>
      <c r="D2059" s="1" t="s">
        <v>8</v>
      </c>
      <c r="E2059" s="1" t="s">
        <v>364</v>
      </c>
      <c r="F2059" s="1" t="s">
        <v>121</v>
      </c>
      <c r="G2059" s="12" t="s">
        <v>122</v>
      </c>
      <c r="J2059" s="33" t="e">
        <f t="shared" si="13"/>
        <v>#DIV/0!</v>
      </c>
    </row>
    <row r="2060" spans="1:10" x14ac:dyDescent="0.3">
      <c r="A2060" s="7">
        <v>2059</v>
      </c>
      <c r="B2060" s="7" t="s">
        <v>333</v>
      </c>
      <c r="C2060" s="1" t="s">
        <v>116</v>
      </c>
      <c r="D2060" s="1" t="s">
        <v>8</v>
      </c>
      <c r="E2060" s="1" t="s">
        <v>364</v>
      </c>
      <c r="F2060" s="1" t="s">
        <v>123</v>
      </c>
      <c r="G2060" s="12" t="s">
        <v>124</v>
      </c>
      <c r="J2060" s="33" t="e">
        <f t="shared" si="13"/>
        <v>#DIV/0!</v>
      </c>
    </row>
    <row r="2061" spans="1:10" x14ac:dyDescent="0.3">
      <c r="A2061" s="7">
        <v>2060</v>
      </c>
      <c r="B2061" s="7" t="s">
        <v>333</v>
      </c>
      <c r="C2061" s="1" t="s">
        <v>116</v>
      </c>
      <c r="D2061" s="1" t="s">
        <v>8</v>
      </c>
      <c r="E2061" s="1" t="s">
        <v>366</v>
      </c>
      <c r="F2061" s="1" t="s">
        <v>125</v>
      </c>
      <c r="G2061" s="12" t="s">
        <v>126</v>
      </c>
      <c r="J2061" s="33" t="e">
        <f t="shared" si="13"/>
        <v>#DIV/0!</v>
      </c>
    </row>
    <row r="2062" spans="1:10" x14ac:dyDescent="0.3">
      <c r="A2062" s="7">
        <v>2061</v>
      </c>
      <c r="B2062" s="7" t="s">
        <v>333</v>
      </c>
      <c r="C2062" s="1" t="s">
        <v>116</v>
      </c>
      <c r="D2062" s="1" t="s">
        <v>8</v>
      </c>
      <c r="E2062" s="1" t="s">
        <v>366</v>
      </c>
      <c r="F2062" s="1" t="s">
        <v>127</v>
      </c>
      <c r="G2062" s="12" t="s">
        <v>128</v>
      </c>
      <c r="J2062" s="33" t="e">
        <f t="shared" si="13"/>
        <v>#DIV/0!</v>
      </c>
    </row>
    <row r="2063" spans="1:10" x14ac:dyDescent="0.3">
      <c r="A2063" s="7">
        <v>2062</v>
      </c>
      <c r="B2063" s="7" t="s">
        <v>333</v>
      </c>
      <c r="C2063" s="1" t="s">
        <v>116</v>
      </c>
      <c r="D2063" s="1" t="s">
        <v>8</v>
      </c>
      <c r="E2063" s="1" t="s">
        <v>366</v>
      </c>
      <c r="F2063" s="1" t="s">
        <v>129</v>
      </c>
      <c r="G2063" s="12" t="s">
        <v>130</v>
      </c>
      <c r="J2063" s="33" t="e">
        <f t="shared" si="13"/>
        <v>#DIV/0!</v>
      </c>
    </row>
    <row r="2064" spans="1:10" x14ac:dyDescent="0.3">
      <c r="A2064" s="7">
        <v>2063</v>
      </c>
      <c r="B2064" s="7" t="s">
        <v>333</v>
      </c>
      <c r="C2064" s="1" t="s">
        <v>116</v>
      </c>
      <c r="D2064" s="1" t="s">
        <v>8</v>
      </c>
      <c r="E2064" s="1" t="s">
        <v>366</v>
      </c>
      <c r="F2064" s="1" t="s">
        <v>131</v>
      </c>
      <c r="G2064" s="12" t="s">
        <v>132</v>
      </c>
      <c r="J2064" s="33" t="e">
        <f t="shared" si="13"/>
        <v>#DIV/0!</v>
      </c>
    </row>
    <row r="2065" spans="1:10" x14ac:dyDescent="0.3">
      <c r="A2065" s="7">
        <v>2064</v>
      </c>
      <c r="B2065" s="7" t="s">
        <v>333</v>
      </c>
      <c r="C2065" s="1" t="s">
        <v>116</v>
      </c>
      <c r="D2065" s="1" t="s">
        <v>8</v>
      </c>
      <c r="E2065" s="1" t="s">
        <v>366</v>
      </c>
      <c r="F2065" s="1" t="s">
        <v>133</v>
      </c>
      <c r="G2065" s="12" t="s">
        <v>134</v>
      </c>
      <c r="J2065" s="33" t="e">
        <f t="shared" si="13"/>
        <v>#DIV/0!</v>
      </c>
    </row>
    <row r="2066" spans="1:10" x14ac:dyDescent="0.3">
      <c r="A2066" s="7">
        <v>2065</v>
      </c>
      <c r="B2066" s="7" t="s">
        <v>333</v>
      </c>
      <c r="C2066" s="1" t="s">
        <v>116</v>
      </c>
      <c r="D2066" s="1" t="s">
        <v>8</v>
      </c>
      <c r="E2066" s="1" t="s">
        <v>366</v>
      </c>
      <c r="F2066" s="1" t="s">
        <v>135</v>
      </c>
      <c r="G2066" s="12" t="s">
        <v>136</v>
      </c>
      <c r="J2066" s="33" t="e">
        <f t="shared" si="13"/>
        <v>#DIV/0!</v>
      </c>
    </row>
    <row r="2067" spans="1:10" x14ac:dyDescent="0.3">
      <c r="A2067" s="7">
        <v>2066</v>
      </c>
      <c r="B2067" s="7" t="s">
        <v>333</v>
      </c>
      <c r="C2067" s="1" t="s">
        <v>116</v>
      </c>
      <c r="D2067" s="1" t="s">
        <v>8</v>
      </c>
      <c r="E2067" s="1" t="s">
        <v>366</v>
      </c>
      <c r="F2067" s="1" t="s">
        <v>137</v>
      </c>
      <c r="G2067" s="12" t="s">
        <v>138</v>
      </c>
      <c r="J2067" s="33" t="e">
        <f t="shared" si="13"/>
        <v>#DIV/0!</v>
      </c>
    </row>
    <row r="2068" spans="1:10" x14ac:dyDescent="0.3">
      <c r="A2068" s="7">
        <v>2067</v>
      </c>
      <c r="B2068" s="7" t="s">
        <v>333</v>
      </c>
      <c r="C2068" s="1" t="s">
        <v>116</v>
      </c>
      <c r="D2068" s="1" t="s">
        <v>8</v>
      </c>
      <c r="E2068" s="1" t="s">
        <v>366</v>
      </c>
      <c r="F2068" s="1" t="s">
        <v>139</v>
      </c>
      <c r="G2068" s="12" t="s">
        <v>140</v>
      </c>
      <c r="J2068" s="33" t="e">
        <f t="shared" si="13"/>
        <v>#DIV/0!</v>
      </c>
    </row>
    <row r="2069" spans="1:10" x14ac:dyDescent="0.3">
      <c r="A2069" s="7">
        <v>2068</v>
      </c>
      <c r="B2069" s="7" t="s">
        <v>333</v>
      </c>
      <c r="C2069" s="1" t="s">
        <v>116</v>
      </c>
      <c r="D2069" s="1" t="s">
        <v>8</v>
      </c>
      <c r="E2069" s="1" t="s">
        <v>366</v>
      </c>
      <c r="F2069" s="1" t="s">
        <v>141</v>
      </c>
      <c r="G2069" s="12" t="s">
        <v>142</v>
      </c>
      <c r="J2069" s="33" t="e">
        <f t="shared" si="13"/>
        <v>#DIV/0!</v>
      </c>
    </row>
    <row r="2070" spans="1:10" x14ac:dyDescent="0.3">
      <c r="A2070" s="7">
        <v>2069</v>
      </c>
      <c r="B2070" s="7" t="s">
        <v>333</v>
      </c>
      <c r="C2070" s="1" t="s">
        <v>116</v>
      </c>
      <c r="D2070" s="1" t="s">
        <v>8</v>
      </c>
      <c r="E2070" s="1" t="s">
        <v>366</v>
      </c>
      <c r="F2070" s="1" t="s">
        <v>143</v>
      </c>
      <c r="G2070" s="12" t="s">
        <v>144</v>
      </c>
      <c r="J2070" s="33" t="e">
        <f t="shared" si="13"/>
        <v>#DIV/0!</v>
      </c>
    </row>
    <row r="2071" spans="1:10" x14ac:dyDescent="0.3">
      <c r="A2071" s="7">
        <v>2070</v>
      </c>
      <c r="B2071" s="7" t="s">
        <v>333</v>
      </c>
      <c r="C2071" s="1" t="s">
        <v>116</v>
      </c>
      <c r="D2071" s="1" t="s">
        <v>8</v>
      </c>
      <c r="E2071" s="1" t="s">
        <v>366</v>
      </c>
      <c r="F2071" s="1" t="s">
        <v>145</v>
      </c>
      <c r="G2071" s="12" t="s">
        <v>146</v>
      </c>
      <c r="J2071" s="33" t="e">
        <f t="shared" si="13"/>
        <v>#DIV/0!</v>
      </c>
    </row>
    <row r="2072" spans="1:10" x14ac:dyDescent="0.3">
      <c r="A2072" s="7">
        <v>2071</v>
      </c>
      <c r="B2072" s="7" t="s">
        <v>333</v>
      </c>
      <c r="C2072" s="1" t="s">
        <v>116</v>
      </c>
      <c r="D2072" s="1" t="s">
        <v>8</v>
      </c>
      <c r="E2072" s="1" t="s">
        <v>366</v>
      </c>
      <c r="F2072" s="1" t="s">
        <v>147</v>
      </c>
      <c r="G2072" s="12" t="s">
        <v>148</v>
      </c>
      <c r="J2072" s="33" t="e">
        <f t="shared" si="13"/>
        <v>#DIV/0!</v>
      </c>
    </row>
    <row r="2073" spans="1:10" x14ac:dyDescent="0.3">
      <c r="A2073" s="7">
        <v>2072</v>
      </c>
      <c r="B2073" s="7" t="s">
        <v>333</v>
      </c>
      <c r="C2073" s="1" t="s">
        <v>116</v>
      </c>
      <c r="D2073" s="1" t="s">
        <v>8</v>
      </c>
      <c r="E2073" s="1" t="s">
        <v>366</v>
      </c>
      <c r="F2073" s="1" t="s">
        <v>149</v>
      </c>
      <c r="G2073" s="12" t="s">
        <v>150</v>
      </c>
      <c r="J2073" s="33" t="e">
        <f t="shared" si="13"/>
        <v>#DIV/0!</v>
      </c>
    </row>
    <row r="2074" spans="1:10" x14ac:dyDescent="0.3">
      <c r="A2074" s="7">
        <v>2073</v>
      </c>
      <c r="B2074" s="7" t="s">
        <v>333</v>
      </c>
      <c r="C2074" s="1" t="s">
        <v>116</v>
      </c>
      <c r="D2074" s="1" t="s">
        <v>8</v>
      </c>
      <c r="E2074" s="1" t="s">
        <v>366</v>
      </c>
      <c r="F2074" s="1" t="s">
        <v>151</v>
      </c>
      <c r="G2074" s="12" t="s">
        <v>152</v>
      </c>
      <c r="J2074" s="33" t="e">
        <f t="shared" si="13"/>
        <v>#DIV/0!</v>
      </c>
    </row>
    <row r="2075" spans="1:10" x14ac:dyDescent="0.3">
      <c r="A2075" s="7">
        <v>2074</v>
      </c>
      <c r="B2075" s="7" t="s">
        <v>333</v>
      </c>
      <c r="C2075" s="1" t="s">
        <v>116</v>
      </c>
      <c r="D2075" s="1" t="s">
        <v>8</v>
      </c>
      <c r="E2075" s="1" t="s">
        <v>366</v>
      </c>
      <c r="F2075" s="1" t="s">
        <v>153</v>
      </c>
      <c r="G2075" s="12" t="s">
        <v>154</v>
      </c>
      <c r="J2075" s="33" t="e">
        <f t="shared" si="13"/>
        <v>#DIV/0!</v>
      </c>
    </row>
    <row r="2076" spans="1:10" x14ac:dyDescent="0.3">
      <c r="A2076" s="7">
        <v>2075</v>
      </c>
      <c r="B2076" s="7" t="s">
        <v>333</v>
      </c>
      <c r="C2076" s="1" t="s">
        <v>116</v>
      </c>
      <c r="D2076" s="1" t="s">
        <v>8</v>
      </c>
      <c r="E2076" s="1" t="s">
        <v>366</v>
      </c>
      <c r="F2076" s="1" t="s">
        <v>155</v>
      </c>
      <c r="G2076" s="12" t="s">
        <v>156</v>
      </c>
      <c r="J2076" s="33" t="e">
        <f t="shared" si="13"/>
        <v>#DIV/0!</v>
      </c>
    </row>
    <row r="2077" spans="1:10" x14ac:dyDescent="0.3">
      <c r="A2077" s="7">
        <v>2076</v>
      </c>
      <c r="B2077" s="7" t="s">
        <v>333</v>
      </c>
      <c r="C2077" s="1" t="s">
        <v>116</v>
      </c>
      <c r="D2077" s="1" t="s">
        <v>8</v>
      </c>
      <c r="E2077" s="1" t="s">
        <v>366</v>
      </c>
      <c r="F2077" s="1" t="s">
        <v>157</v>
      </c>
      <c r="G2077" s="12" t="s">
        <v>158</v>
      </c>
      <c r="J2077" s="33" t="e">
        <f t="shared" si="13"/>
        <v>#DIV/0!</v>
      </c>
    </row>
    <row r="2078" spans="1:10" x14ac:dyDescent="0.3">
      <c r="A2078" s="7">
        <v>2077</v>
      </c>
      <c r="B2078" s="7" t="s">
        <v>333</v>
      </c>
      <c r="C2078" s="1" t="s">
        <v>116</v>
      </c>
      <c r="D2078" s="1" t="s">
        <v>8</v>
      </c>
      <c r="E2078" s="1" t="s">
        <v>366</v>
      </c>
      <c r="F2078" s="1" t="s">
        <v>159</v>
      </c>
      <c r="G2078" s="12" t="s">
        <v>160</v>
      </c>
      <c r="J2078" s="33" t="e">
        <f t="shared" si="13"/>
        <v>#DIV/0!</v>
      </c>
    </row>
    <row r="2079" spans="1:10" x14ac:dyDescent="0.3">
      <c r="A2079" s="7">
        <v>2078</v>
      </c>
      <c r="B2079" s="7" t="s">
        <v>333</v>
      </c>
      <c r="C2079" s="1" t="s">
        <v>116</v>
      </c>
      <c r="D2079" s="1" t="s">
        <v>8</v>
      </c>
      <c r="E2079" s="1" t="s">
        <v>366</v>
      </c>
      <c r="F2079" s="1" t="s">
        <v>161</v>
      </c>
      <c r="G2079" s="12" t="s">
        <v>162</v>
      </c>
      <c r="J2079" s="33" t="e">
        <f t="shared" si="13"/>
        <v>#DIV/0!</v>
      </c>
    </row>
    <row r="2080" spans="1:10" x14ac:dyDescent="0.3">
      <c r="A2080" s="7">
        <v>2079</v>
      </c>
      <c r="B2080" s="7" t="s">
        <v>333</v>
      </c>
      <c r="C2080" s="1" t="s">
        <v>116</v>
      </c>
      <c r="D2080" s="1" t="s">
        <v>8</v>
      </c>
      <c r="E2080" s="1" t="s">
        <v>366</v>
      </c>
      <c r="F2080" s="1" t="s">
        <v>163</v>
      </c>
      <c r="G2080" s="12" t="s">
        <v>164</v>
      </c>
      <c r="J2080" s="33" t="e">
        <f t="shared" si="13"/>
        <v>#DIV/0!</v>
      </c>
    </row>
    <row r="2081" spans="1:10" x14ac:dyDescent="0.3">
      <c r="A2081" s="7">
        <v>2080</v>
      </c>
      <c r="B2081" s="7" t="s">
        <v>333</v>
      </c>
      <c r="C2081" s="1" t="s">
        <v>116</v>
      </c>
      <c r="D2081" s="1" t="s">
        <v>8</v>
      </c>
      <c r="E2081" s="1" t="s">
        <v>366</v>
      </c>
      <c r="F2081" s="1" t="s">
        <v>165</v>
      </c>
      <c r="G2081" s="12" t="s">
        <v>166</v>
      </c>
      <c r="J2081" s="33" t="e">
        <f t="shared" si="13"/>
        <v>#DIV/0!</v>
      </c>
    </row>
    <row r="2082" spans="1:10" x14ac:dyDescent="0.3">
      <c r="A2082" s="7">
        <v>2081</v>
      </c>
      <c r="B2082" s="7" t="s">
        <v>333</v>
      </c>
      <c r="C2082" s="1" t="s">
        <v>116</v>
      </c>
      <c r="D2082" s="1" t="s">
        <v>8</v>
      </c>
      <c r="E2082" s="1" t="s">
        <v>366</v>
      </c>
      <c r="F2082" s="1" t="s">
        <v>167</v>
      </c>
      <c r="G2082" s="12" t="s">
        <v>168</v>
      </c>
      <c r="J2082" s="33" t="e">
        <f t="shared" si="13"/>
        <v>#DIV/0!</v>
      </c>
    </row>
    <row r="2083" spans="1:10" x14ac:dyDescent="0.3">
      <c r="A2083" s="7">
        <v>2082</v>
      </c>
      <c r="B2083" s="7" t="s">
        <v>333</v>
      </c>
      <c r="C2083" s="1" t="s">
        <v>116</v>
      </c>
      <c r="D2083" s="1" t="s">
        <v>8</v>
      </c>
      <c r="E2083" s="1" t="s">
        <v>366</v>
      </c>
      <c r="F2083" s="1" t="s">
        <v>169</v>
      </c>
      <c r="G2083" s="12" t="s">
        <v>170</v>
      </c>
      <c r="J2083" s="33" t="e">
        <f t="shared" si="13"/>
        <v>#DIV/0!</v>
      </c>
    </row>
    <row r="2084" spans="1:10" x14ac:dyDescent="0.3">
      <c r="A2084" s="7">
        <v>2083</v>
      </c>
      <c r="B2084" s="7" t="s">
        <v>333</v>
      </c>
      <c r="C2084" s="1" t="s">
        <v>116</v>
      </c>
      <c r="D2084" s="1" t="s">
        <v>8</v>
      </c>
      <c r="E2084" s="1" t="s">
        <v>366</v>
      </c>
      <c r="F2084" s="1" t="s">
        <v>171</v>
      </c>
      <c r="G2084" s="12" t="s">
        <v>172</v>
      </c>
      <c r="J2084" s="33" t="e">
        <f t="shared" si="13"/>
        <v>#DIV/0!</v>
      </c>
    </row>
    <row r="2085" spans="1:10" x14ac:dyDescent="0.3">
      <c r="A2085" s="7">
        <v>2084</v>
      </c>
      <c r="B2085" s="7" t="s">
        <v>333</v>
      </c>
      <c r="C2085" s="1" t="s">
        <v>116</v>
      </c>
      <c r="D2085" s="1" t="s">
        <v>8</v>
      </c>
      <c r="E2085" s="1" t="s">
        <v>366</v>
      </c>
      <c r="F2085" s="1" t="s">
        <v>173</v>
      </c>
      <c r="G2085" s="12" t="s">
        <v>174</v>
      </c>
      <c r="J2085" s="33" t="e">
        <f t="shared" si="13"/>
        <v>#DIV/0!</v>
      </c>
    </row>
    <row r="2086" spans="1:10" x14ac:dyDescent="0.3">
      <c r="A2086" s="7">
        <v>2085</v>
      </c>
      <c r="B2086" s="7" t="s">
        <v>333</v>
      </c>
      <c r="C2086" s="1" t="s">
        <v>116</v>
      </c>
      <c r="D2086" s="1" t="s">
        <v>8</v>
      </c>
      <c r="E2086" s="1" t="s">
        <v>366</v>
      </c>
      <c r="F2086" s="1" t="s">
        <v>175</v>
      </c>
      <c r="G2086" s="12" t="s">
        <v>176</v>
      </c>
      <c r="J2086" s="33" t="e">
        <f t="shared" si="13"/>
        <v>#DIV/0!</v>
      </c>
    </row>
    <row r="2087" spans="1:10" x14ac:dyDescent="0.3">
      <c r="A2087" s="7">
        <v>2086</v>
      </c>
      <c r="B2087" s="7" t="s">
        <v>333</v>
      </c>
      <c r="C2087" s="1" t="s">
        <v>116</v>
      </c>
      <c r="D2087" s="1" t="s">
        <v>8</v>
      </c>
      <c r="E2087" s="1" t="s">
        <v>366</v>
      </c>
      <c r="F2087" s="1" t="s">
        <v>177</v>
      </c>
      <c r="G2087" s="12" t="s">
        <v>178</v>
      </c>
      <c r="J2087" s="33" t="e">
        <f t="shared" si="13"/>
        <v>#DIV/0!</v>
      </c>
    </row>
    <row r="2088" spans="1:10" x14ac:dyDescent="0.3">
      <c r="A2088" s="7">
        <v>2087</v>
      </c>
      <c r="B2088" s="7" t="s">
        <v>333</v>
      </c>
      <c r="C2088" s="1" t="s">
        <v>116</v>
      </c>
      <c r="D2088" s="1" t="s">
        <v>8</v>
      </c>
      <c r="E2088" s="1" t="s">
        <v>366</v>
      </c>
      <c r="F2088" s="1" t="s">
        <v>179</v>
      </c>
      <c r="G2088" s="12" t="s">
        <v>180</v>
      </c>
      <c r="J2088" s="33" t="e">
        <f t="shared" si="13"/>
        <v>#DIV/0!</v>
      </c>
    </row>
    <row r="2089" spans="1:10" x14ac:dyDescent="0.3">
      <c r="A2089" s="7">
        <v>2088</v>
      </c>
      <c r="B2089" s="7" t="s">
        <v>333</v>
      </c>
      <c r="C2089" s="1" t="s">
        <v>116</v>
      </c>
      <c r="D2089" s="1" t="s">
        <v>8</v>
      </c>
      <c r="E2089" s="1" t="s">
        <v>366</v>
      </c>
      <c r="F2089" s="1" t="s">
        <v>181</v>
      </c>
      <c r="G2089" s="12" t="s">
        <v>182</v>
      </c>
      <c r="J2089" s="33" t="e">
        <f t="shared" si="13"/>
        <v>#DIV/0!</v>
      </c>
    </row>
    <row r="2090" spans="1:10" x14ac:dyDescent="0.3">
      <c r="A2090" s="7">
        <v>2089</v>
      </c>
      <c r="B2090" s="7" t="s">
        <v>333</v>
      </c>
      <c r="C2090" s="1" t="s">
        <v>116</v>
      </c>
      <c r="D2090" s="1" t="s">
        <v>8</v>
      </c>
      <c r="E2090" s="1" t="s">
        <v>366</v>
      </c>
      <c r="F2090" s="1" t="s">
        <v>183</v>
      </c>
      <c r="G2090" s="12" t="s">
        <v>184</v>
      </c>
      <c r="H2090" s="14">
        <v>1.06</v>
      </c>
      <c r="I2090" s="15">
        <v>30921</v>
      </c>
      <c r="J2090" s="33">
        <f t="shared" si="13"/>
        <v>29170.75471698113</v>
      </c>
    </row>
    <row r="2091" spans="1:10" x14ac:dyDescent="0.3">
      <c r="A2091" s="7">
        <v>2090</v>
      </c>
      <c r="B2091" s="7" t="s">
        <v>333</v>
      </c>
      <c r="C2091" s="1" t="s">
        <v>116</v>
      </c>
      <c r="D2091" s="1" t="s">
        <v>8</v>
      </c>
      <c r="E2091" s="1" t="s">
        <v>365</v>
      </c>
      <c r="F2091" s="1" t="s">
        <v>185</v>
      </c>
      <c r="G2091" s="12" t="s">
        <v>186</v>
      </c>
      <c r="J2091" s="33" t="e">
        <f t="shared" si="13"/>
        <v>#DIV/0!</v>
      </c>
    </row>
    <row r="2092" spans="1:10" x14ac:dyDescent="0.3">
      <c r="A2092" s="7">
        <v>2091</v>
      </c>
      <c r="B2092" s="7" t="s">
        <v>333</v>
      </c>
      <c r="C2092" s="1" t="s">
        <v>116</v>
      </c>
      <c r="D2092" s="1" t="s">
        <v>8</v>
      </c>
      <c r="E2092" s="1" t="s">
        <v>365</v>
      </c>
      <c r="F2092" s="1" t="s">
        <v>187</v>
      </c>
      <c r="G2092" s="12" t="s">
        <v>188</v>
      </c>
      <c r="J2092" s="33" t="e">
        <f t="shared" si="13"/>
        <v>#DIV/0!</v>
      </c>
    </row>
    <row r="2093" spans="1:10" x14ac:dyDescent="0.3">
      <c r="A2093" s="7">
        <v>2092</v>
      </c>
      <c r="B2093" s="7" t="s">
        <v>333</v>
      </c>
      <c r="C2093" s="1" t="s">
        <v>116</v>
      </c>
      <c r="D2093" s="1" t="s">
        <v>8</v>
      </c>
      <c r="E2093" s="1" t="s">
        <v>365</v>
      </c>
      <c r="F2093" s="1" t="s">
        <v>189</v>
      </c>
      <c r="G2093" s="12" t="s">
        <v>190</v>
      </c>
      <c r="J2093" s="33" t="e">
        <f t="shared" si="13"/>
        <v>#DIV/0!</v>
      </c>
    </row>
    <row r="2094" spans="1:10" x14ac:dyDescent="0.3">
      <c r="A2094" s="7">
        <v>2093</v>
      </c>
      <c r="B2094" s="7" t="s">
        <v>333</v>
      </c>
      <c r="C2094" s="1" t="s">
        <v>116</v>
      </c>
      <c r="D2094" s="1" t="s">
        <v>8</v>
      </c>
      <c r="E2094" s="1" t="s">
        <v>367</v>
      </c>
      <c r="F2094" s="1" t="s">
        <v>191</v>
      </c>
      <c r="G2094" s="12" t="s">
        <v>192</v>
      </c>
      <c r="H2094" s="14" t="s">
        <v>340</v>
      </c>
      <c r="J2094" s="33" t="e">
        <f t="shared" si="13"/>
        <v>#VALUE!</v>
      </c>
    </row>
    <row r="2095" spans="1:10" x14ac:dyDescent="0.3">
      <c r="A2095" s="7">
        <v>2094</v>
      </c>
      <c r="B2095" s="7" t="s">
        <v>333</v>
      </c>
      <c r="C2095" s="1" t="s">
        <v>116</v>
      </c>
      <c r="D2095" s="1" t="s">
        <v>15</v>
      </c>
      <c r="E2095" s="1" t="s">
        <v>367</v>
      </c>
      <c r="F2095" s="1" t="s">
        <v>193</v>
      </c>
      <c r="G2095" s="12" t="s">
        <v>194</v>
      </c>
      <c r="H2095" s="14">
        <v>1.1100000000000001</v>
      </c>
      <c r="I2095" s="15">
        <v>33273</v>
      </c>
      <c r="J2095" s="33">
        <f t="shared" si="13"/>
        <v>29975.675675675673</v>
      </c>
    </row>
    <row r="2096" spans="1:10" x14ac:dyDescent="0.3">
      <c r="A2096" s="7">
        <v>2095</v>
      </c>
      <c r="B2096" s="7" t="s">
        <v>333</v>
      </c>
      <c r="C2096" s="1" t="s">
        <v>195</v>
      </c>
      <c r="D2096" s="1" t="s">
        <v>15</v>
      </c>
      <c r="E2096" s="1" t="s">
        <v>367</v>
      </c>
      <c r="F2096" s="1" t="s">
        <v>196</v>
      </c>
      <c r="G2096" s="12" t="s">
        <v>197</v>
      </c>
      <c r="H2096" s="14">
        <v>1.1100000000000001</v>
      </c>
      <c r="I2096" s="15">
        <v>33273</v>
      </c>
    </row>
    <row r="2097" spans="1:9" x14ac:dyDescent="0.3">
      <c r="A2097" s="7">
        <v>2096</v>
      </c>
      <c r="B2097" s="7" t="s">
        <v>333</v>
      </c>
      <c r="C2097" s="1" t="s">
        <v>195</v>
      </c>
      <c r="D2097" s="1" t="s">
        <v>8</v>
      </c>
      <c r="E2097" s="1" t="s">
        <v>367</v>
      </c>
      <c r="F2097" s="1" t="s">
        <v>198</v>
      </c>
      <c r="G2097" s="12" t="s">
        <v>199</v>
      </c>
    </row>
    <row r="2098" spans="1:9" x14ac:dyDescent="0.3">
      <c r="A2098" s="7">
        <v>2097</v>
      </c>
      <c r="B2098" s="7" t="s">
        <v>333</v>
      </c>
      <c r="C2098" s="1" t="s">
        <v>195</v>
      </c>
      <c r="D2098" s="1" t="s">
        <v>8</v>
      </c>
      <c r="E2098" s="1" t="s">
        <v>367</v>
      </c>
      <c r="F2098" s="1" t="s">
        <v>200</v>
      </c>
      <c r="G2098" s="12" t="s">
        <v>201</v>
      </c>
    </row>
    <row r="2099" spans="1:9" x14ac:dyDescent="0.3">
      <c r="A2099" s="7">
        <v>2098</v>
      </c>
      <c r="B2099" s="7" t="s">
        <v>333</v>
      </c>
      <c r="C2099" s="1" t="s">
        <v>195</v>
      </c>
      <c r="D2099" s="1" t="s">
        <v>8</v>
      </c>
      <c r="E2099" s="1" t="s">
        <v>367</v>
      </c>
      <c r="F2099" s="1" t="s">
        <v>202</v>
      </c>
      <c r="G2099" s="12" t="s">
        <v>203</v>
      </c>
    </row>
    <row r="2100" spans="1:9" x14ac:dyDescent="0.3">
      <c r="A2100" s="7">
        <v>2099</v>
      </c>
      <c r="B2100" s="7" t="s">
        <v>333</v>
      </c>
      <c r="C2100" s="1" t="s">
        <v>195</v>
      </c>
      <c r="D2100" s="1" t="s">
        <v>8</v>
      </c>
      <c r="E2100" s="1" t="s">
        <v>367</v>
      </c>
      <c r="F2100" s="1" t="s">
        <v>204</v>
      </c>
      <c r="G2100" s="12" t="s">
        <v>205</v>
      </c>
    </row>
    <row r="2101" spans="1:9" x14ac:dyDescent="0.3">
      <c r="A2101" s="7">
        <v>2100</v>
      </c>
      <c r="B2101" s="7" t="s">
        <v>333</v>
      </c>
      <c r="C2101" s="1" t="s">
        <v>195</v>
      </c>
      <c r="D2101" s="1" t="s">
        <v>15</v>
      </c>
      <c r="E2101" s="1" t="s">
        <v>367</v>
      </c>
      <c r="F2101" s="1" t="s">
        <v>206</v>
      </c>
      <c r="G2101" s="12" t="s">
        <v>207</v>
      </c>
      <c r="H2101" s="14">
        <v>0</v>
      </c>
      <c r="I2101" s="15">
        <v>0</v>
      </c>
    </row>
    <row r="2102" spans="1:9" x14ac:dyDescent="0.3">
      <c r="A2102" s="7">
        <v>2101</v>
      </c>
      <c r="B2102" s="7" t="s">
        <v>333</v>
      </c>
      <c r="C2102" s="1" t="s">
        <v>195</v>
      </c>
      <c r="D2102" s="1" t="s">
        <v>8</v>
      </c>
      <c r="E2102" s="1" t="s">
        <v>367</v>
      </c>
      <c r="F2102" s="1" t="s">
        <v>208</v>
      </c>
      <c r="G2102" s="12" t="s">
        <v>209</v>
      </c>
    </row>
    <row r="2103" spans="1:9" x14ac:dyDescent="0.3">
      <c r="A2103" s="7">
        <v>2102</v>
      </c>
      <c r="B2103" s="7" t="s">
        <v>333</v>
      </c>
      <c r="C2103" s="1" t="s">
        <v>195</v>
      </c>
      <c r="D2103" s="1" t="s">
        <v>15</v>
      </c>
      <c r="E2103" s="1" t="s">
        <v>367</v>
      </c>
      <c r="F2103" s="1" t="s">
        <v>210</v>
      </c>
      <c r="G2103" s="12" t="s">
        <v>211</v>
      </c>
      <c r="H2103" s="14">
        <v>1.1100000000000001</v>
      </c>
      <c r="I2103" s="15">
        <v>33273</v>
      </c>
    </row>
    <row r="2104" spans="1:9" x14ac:dyDescent="0.3">
      <c r="A2104" s="7">
        <v>2103</v>
      </c>
      <c r="B2104" s="7" t="s">
        <v>333</v>
      </c>
      <c r="C2104" s="1" t="s">
        <v>195</v>
      </c>
      <c r="D2104" s="1" t="s">
        <v>8</v>
      </c>
      <c r="E2104" s="1" t="s">
        <v>367</v>
      </c>
      <c r="F2104" s="1" t="s">
        <v>212</v>
      </c>
      <c r="G2104" s="12" t="s">
        <v>213</v>
      </c>
      <c r="I2104" s="15">
        <v>3524</v>
      </c>
    </row>
    <row r="2105" spans="1:9" x14ac:dyDescent="0.3">
      <c r="A2105" s="7">
        <v>2104</v>
      </c>
      <c r="B2105" s="7" t="s">
        <v>333</v>
      </c>
      <c r="C2105" s="1" t="s">
        <v>195</v>
      </c>
      <c r="D2105" s="1" t="s">
        <v>8</v>
      </c>
      <c r="E2105" s="1" t="s">
        <v>367</v>
      </c>
      <c r="F2105" s="1" t="s">
        <v>214</v>
      </c>
      <c r="G2105" s="12" t="s">
        <v>215</v>
      </c>
      <c r="I2105" s="15">
        <v>6582</v>
      </c>
    </row>
    <row r="2106" spans="1:9" x14ac:dyDescent="0.3">
      <c r="A2106" s="7">
        <v>2105</v>
      </c>
      <c r="B2106" s="7" t="s">
        <v>333</v>
      </c>
      <c r="C2106" s="1" t="s">
        <v>195</v>
      </c>
      <c r="D2106" s="1" t="s">
        <v>8</v>
      </c>
      <c r="E2106" s="1" t="s">
        <v>367</v>
      </c>
      <c r="F2106" s="1" t="s">
        <v>216</v>
      </c>
      <c r="G2106" s="12" t="s">
        <v>217</v>
      </c>
    </row>
    <row r="2107" spans="1:9" x14ac:dyDescent="0.3">
      <c r="A2107" s="7">
        <v>2106</v>
      </c>
      <c r="B2107" s="7" t="s">
        <v>333</v>
      </c>
      <c r="C2107" s="1" t="s">
        <v>195</v>
      </c>
      <c r="D2107" s="1" t="s">
        <v>15</v>
      </c>
      <c r="E2107" s="1" t="s">
        <v>367</v>
      </c>
      <c r="F2107" s="1" t="s">
        <v>218</v>
      </c>
      <c r="G2107" s="12" t="s">
        <v>219</v>
      </c>
      <c r="I2107" s="15">
        <v>43379</v>
      </c>
    </row>
    <row r="2108" spans="1:9" x14ac:dyDescent="0.3">
      <c r="A2108" s="7">
        <v>2107</v>
      </c>
      <c r="B2108" s="7" t="s">
        <v>333</v>
      </c>
      <c r="C2108" s="1" t="s">
        <v>195</v>
      </c>
      <c r="D2108" s="1" t="s">
        <v>8</v>
      </c>
      <c r="E2108" s="1" t="s">
        <v>367</v>
      </c>
      <c r="F2108" s="1" t="s">
        <v>220</v>
      </c>
      <c r="G2108" s="12" t="s">
        <v>221</v>
      </c>
    </row>
    <row r="2109" spans="1:9" x14ac:dyDescent="0.3">
      <c r="A2109" s="7">
        <v>2108</v>
      </c>
      <c r="B2109" s="7" t="s">
        <v>333</v>
      </c>
      <c r="C2109" s="1" t="s">
        <v>195</v>
      </c>
      <c r="D2109" s="1" t="s">
        <v>8</v>
      </c>
      <c r="E2109" s="1" t="s">
        <v>367</v>
      </c>
      <c r="F2109" s="1" t="s">
        <v>222</v>
      </c>
      <c r="G2109" s="12" t="s">
        <v>223</v>
      </c>
      <c r="I2109" s="15">
        <v>75</v>
      </c>
    </row>
    <row r="2110" spans="1:9" x14ac:dyDescent="0.3">
      <c r="A2110" s="7">
        <v>2109</v>
      </c>
      <c r="B2110" s="7" t="s">
        <v>333</v>
      </c>
      <c r="C2110" s="1" t="s">
        <v>195</v>
      </c>
      <c r="D2110" s="1" t="s">
        <v>8</v>
      </c>
      <c r="E2110" s="1" t="s">
        <v>367</v>
      </c>
      <c r="F2110" s="1" t="s">
        <v>224</v>
      </c>
      <c r="G2110" s="12" t="s">
        <v>225</v>
      </c>
      <c r="I2110" s="15">
        <v>434</v>
      </c>
    </row>
    <row r="2111" spans="1:9" x14ac:dyDescent="0.3">
      <c r="A2111" s="7">
        <v>2110</v>
      </c>
      <c r="B2111" s="7" t="s">
        <v>333</v>
      </c>
      <c r="C2111" s="1" t="s">
        <v>195</v>
      </c>
      <c r="D2111" s="1" t="s">
        <v>8</v>
      </c>
      <c r="E2111" s="1" t="s">
        <v>367</v>
      </c>
      <c r="F2111" s="1" t="s">
        <v>226</v>
      </c>
      <c r="G2111" s="12" t="s">
        <v>227</v>
      </c>
      <c r="I2111" s="15">
        <v>238</v>
      </c>
    </row>
    <row r="2112" spans="1:9" x14ac:dyDescent="0.3">
      <c r="A2112" s="7">
        <v>2111</v>
      </c>
      <c r="B2112" s="7" t="s">
        <v>333</v>
      </c>
      <c r="C2112" s="1" t="s">
        <v>195</v>
      </c>
      <c r="D2112" s="1" t="s">
        <v>15</v>
      </c>
      <c r="E2112" s="1" t="s">
        <v>367</v>
      </c>
      <c r="F2112" s="1" t="s">
        <v>228</v>
      </c>
      <c r="G2112" s="12" t="s">
        <v>229</v>
      </c>
      <c r="I2112" s="15">
        <v>747</v>
      </c>
    </row>
    <row r="2113" spans="1:9" x14ac:dyDescent="0.3">
      <c r="A2113" s="7">
        <v>2112</v>
      </c>
      <c r="B2113" s="7" t="s">
        <v>333</v>
      </c>
      <c r="C2113" s="1" t="s">
        <v>195</v>
      </c>
      <c r="D2113" s="1" t="s">
        <v>8</v>
      </c>
      <c r="E2113" s="1" t="s">
        <v>367</v>
      </c>
      <c r="F2113" s="1" t="s">
        <v>230</v>
      </c>
      <c r="G2113" s="12" t="s">
        <v>231</v>
      </c>
      <c r="I2113" s="15">
        <v>6268</v>
      </c>
    </row>
    <row r="2114" spans="1:9" x14ac:dyDescent="0.3">
      <c r="A2114" s="7">
        <v>2113</v>
      </c>
      <c r="B2114" s="7" t="s">
        <v>333</v>
      </c>
      <c r="C2114" s="1" t="s">
        <v>195</v>
      </c>
      <c r="D2114" s="1" t="s">
        <v>8</v>
      </c>
      <c r="E2114" s="1" t="s">
        <v>367</v>
      </c>
      <c r="F2114" s="1" t="s">
        <v>232</v>
      </c>
      <c r="G2114" s="12" t="s">
        <v>233</v>
      </c>
    </row>
    <row r="2115" spans="1:9" x14ac:dyDescent="0.3">
      <c r="A2115" s="7">
        <v>2114</v>
      </c>
      <c r="B2115" s="7" t="s">
        <v>333</v>
      </c>
      <c r="C2115" s="1" t="s">
        <v>195</v>
      </c>
      <c r="D2115" s="1" t="s">
        <v>8</v>
      </c>
      <c r="E2115" s="1" t="s">
        <v>367</v>
      </c>
      <c r="F2115" s="1" t="s">
        <v>234</v>
      </c>
      <c r="G2115" s="12" t="s">
        <v>235</v>
      </c>
    </row>
    <row r="2116" spans="1:9" x14ac:dyDescent="0.3">
      <c r="A2116" s="7">
        <v>2115</v>
      </c>
      <c r="B2116" s="7" t="s">
        <v>333</v>
      </c>
      <c r="C2116" s="1" t="s">
        <v>195</v>
      </c>
      <c r="D2116" s="1" t="s">
        <v>8</v>
      </c>
      <c r="E2116" s="1" t="s">
        <v>367</v>
      </c>
      <c r="F2116" s="1" t="s">
        <v>236</v>
      </c>
      <c r="G2116" s="12" t="s">
        <v>237</v>
      </c>
    </row>
    <row r="2117" spans="1:9" x14ac:dyDescent="0.3">
      <c r="A2117" s="7">
        <v>2116</v>
      </c>
      <c r="B2117" s="7" t="s">
        <v>333</v>
      </c>
      <c r="C2117" s="1" t="s">
        <v>195</v>
      </c>
      <c r="D2117" s="1" t="s">
        <v>8</v>
      </c>
      <c r="E2117" s="1" t="s">
        <v>367</v>
      </c>
      <c r="F2117" s="1" t="s">
        <v>238</v>
      </c>
      <c r="G2117" s="12" t="s">
        <v>239</v>
      </c>
    </row>
    <row r="2118" spans="1:9" x14ac:dyDescent="0.3">
      <c r="A2118" s="7">
        <v>2117</v>
      </c>
      <c r="B2118" s="7" t="s">
        <v>333</v>
      </c>
      <c r="C2118" s="1" t="s">
        <v>195</v>
      </c>
      <c r="D2118" s="1" t="s">
        <v>8</v>
      </c>
      <c r="E2118" s="1" t="s">
        <v>367</v>
      </c>
      <c r="F2118" s="1" t="s">
        <v>240</v>
      </c>
      <c r="G2118" s="12" t="s">
        <v>241</v>
      </c>
      <c r="I2118" s="15">
        <v>3829</v>
      </c>
    </row>
    <row r="2119" spans="1:9" x14ac:dyDescent="0.3">
      <c r="A2119" s="7">
        <v>2118</v>
      </c>
      <c r="B2119" s="7" t="s">
        <v>333</v>
      </c>
      <c r="C2119" s="1" t="s">
        <v>195</v>
      </c>
      <c r="D2119" s="1" t="s">
        <v>8</v>
      </c>
      <c r="E2119" s="1" t="s">
        <v>367</v>
      </c>
      <c r="F2119" s="1" t="s">
        <v>242</v>
      </c>
      <c r="G2119" s="12" t="s">
        <v>243</v>
      </c>
    </row>
    <row r="2120" spans="1:9" x14ac:dyDescent="0.3">
      <c r="A2120" s="7">
        <v>2119</v>
      </c>
      <c r="B2120" s="7" t="s">
        <v>333</v>
      </c>
      <c r="C2120" s="1" t="s">
        <v>195</v>
      </c>
      <c r="D2120" s="1" t="s">
        <v>8</v>
      </c>
      <c r="E2120" s="1" t="s">
        <v>367</v>
      </c>
      <c r="F2120" s="1" t="s">
        <v>244</v>
      </c>
      <c r="G2120" s="12" t="s">
        <v>245</v>
      </c>
    </row>
    <row r="2121" spans="1:9" x14ac:dyDescent="0.3">
      <c r="A2121" s="7">
        <v>2120</v>
      </c>
      <c r="B2121" s="7" t="s">
        <v>333</v>
      </c>
      <c r="C2121" s="1" t="s">
        <v>195</v>
      </c>
      <c r="D2121" s="1" t="s">
        <v>8</v>
      </c>
      <c r="E2121" s="1" t="s">
        <v>367</v>
      </c>
      <c r="F2121" s="1" t="s">
        <v>246</v>
      </c>
      <c r="G2121" s="12" t="s">
        <v>247</v>
      </c>
    </row>
    <row r="2122" spans="1:9" x14ac:dyDescent="0.3">
      <c r="A2122" s="7">
        <v>2121</v>
      </c>
      <c r="B2122" s="7" t="s">
        <v>333</v>
      </c>
      <c r="C2122" s="1" t="s">
        <v>195</v>
      </c>
      <c r="D2122" s="1" t="s">
        <v>8</v>
      </c>
      <c r="E2122" s="1" t="s">
        <v>367</v>
      </c>
      <c r="F2122" s="1" t="s">
        <v>248</v>
      </c>
      <c r="G2122" s="12" t="s">
        <v>249</v>
      </c>
    </row>
    <row r="2123" spans="1:9" x14ac:dyDescent="0.3">
      <c r="A2123" s="7">
        <v>2122</v>
      </c>
      <c r="B2123" s="7" t="s">
        <v>333</v>
      </c>
      <c r="C2123" s="1" t="s">
        <v>195</v>
      </c>
      <c r="D2123" s="1" t="s">
        <v>8</v>
      </c>
      <c r="E2123" s="1" t="s">
        <v>367</v>
      </c>
      <c r="F2123" s="1" t="s">
        <v>250</v>
      </c>
      <c r="G2123" s="12" t="s">
        <v>251</v>
      </c>
    </row>
    <row r="2124" spans="1:9" x14ac:dyDescent="0.3">
      <c r="A2124" s="7">
        <v>2123</v>
      </c>
      <c r="B2124" s="7" t="s">
        <v>333</v>
      </c>
      <c r="C2124" s="1" t="s">
        <v>195</v>
      </c>
      <c r="D2124" s="1" t="s">
        <v>8</v>
      </c>
      <c r="E2124" s="1" t="s">
        <v>367</v>
      </c>
      <c r="F2124" s="1" t="s">
        <v>252</v>
      </c>
      <c r="G2124" s="12" t="s">
        <v>253</v>
      </c>
      <c r="I2124" s="15">
        <v>9</v>
      </c>
    </row>
    <row r="2125" spans="1:9" x14ac:dyDescent="0.3">
      <c r="A2125" s="7">
        <v>2124</v>
      </c>
      <c r="B2125" s="7" t="s">
        <v>333</v>
      </c>
      <c r="C2125" s="1" t="s">
        <v>195</v>
      </c>
      <c r="D2125" s="1" t="s">
        <v>8</v>
      </c>
      <c r="E2125" s="1" t="s">
        <v>367</v>
      </c>
      <c r="F2125" s="1" t="s">
        <v>254</v>
      </c>
      <c r="G2125" s="12" t="s">
        <v>255</v>
      </c>
    </row>
    <row r="2126" spans="1:9" x14ac:dyDescent="0.3">
      <c r="A2126" s="7">
        <v>2125</v>
      </c>
      <c r="B2126" s="7" t="s">
        <v>333</v>
      </c>
      <c r="C2126" s="1" t="s">
        <v>195</v>
      </c>
      <c r="D2126" s="1" t="s">
        <v>8</v>
      </c>
      <c r="E2126" s="1" t="s">
        <v>367</v>
      </c>
      <c r="F2126" s="1" t="s">
        <v>256</v>
      </c>
      <c r="G2126" s="12" t="s">
        <v>257</v>
      </c>
    </row>
    <row r="2127" spans="1:9" x14ac:dyDescent="0.3">
      <c r="A2127" s="7">
        <v>2126</v>
      </c>
      <c r="B2127" s="7" t="s">
        <v>333</v>
      </c>
      <c r="C2127" s="1" t="s">
        <v>195</v>
      </c>
      <c r="D2127" s="1" t="s">
        <v>8</v>
      </c>
      <c r="E2127" s="1" t="s">
        <v>367</v>
      </c>
      <c r="F2127" s="1" t="s">
        <v>258</v>
      </c>
      <c r="G2127" s="12" t="s">
        <v>259</v>
      </c>
    </row>
    <row r="2128" spans="1:9" x14ac:dyDescent="0.3">
      <c r="A2128" s="7">
        <v>2127</v>
      </c>
      <c r="B2128" s="7" t="s">
        <v>333</v>
      </c>
      <c r="C2128" s="1" t="s">
        <v>195</v>
      </c>
      <c r="D2128" s="1" t="s">
        <v>8</v>
      </c>
      <c r="E2128" s="1" t="s">
        <v>367</v>
      </c>
      <c r="F2128" s="1" t="s">
        <v>260</v>
      </c>
      <c r="G2128" s="12" t="s">
        <v>261</v>
      </c>
      <c r="I2128" s="15">
        <v>77</v>
      </c>
    </row>
    <row r="2129" spans="1:9" x14ac:dyDescent="0.3">
      <c r="A2129" s="7">
        <v>2128</v>
      </c>
      <c r="B2129" s="7" t="s">
        <v>333</v>
      </c>
      <c r="C2129" s="1" t="s">
        <v>195</v>
      </c>
      <c r="D2129" s="1" t="s">
        <v>8</v>
      </c>
      <c r="E2129" s="1" t="s">
        <v>367</v>
      </c>
      <c r="F2129" s="1" t="s">
        <v>262</v>
      </c>
      <c r="G2129" s="12" t="s">
        <v>263</v>
      </c>
    </row>
    <row r="2130" spans="1:9" x14ac:dyDescent="0.3">
      <c r="A2130" s="7">
        <v>2129</v>
      </c>
      <c r="B2130" s="7" t="s">
        <v>333</v>
      </c>
      <c r="C2130" s="1" t="s">
        <v>195</v>
      </c>
      <c r="D2130" s="1" t="s">
        <v>8</v>
      </c>
      <c r="E2130" s="1" t="s">
        <v>367</v>
      </c>
      <c r="F2130" s="1" t="s">
        <v>264</v>
      </c>
      <c r="G2130" s="12" t="s">
        <v>265</v>
      </c>
      <c r="I2130" s="15">
        <v>69</v>
      </c>
    </row>
    <row r="2131" spans="1:9" x14ac:dyDescent="0.3">
      <c r="A2131" s="7">
        <v>2130</v>
      </c>
      <c r="B2131" s="7" t="s">
        <v>333</v>
      </c>
      <c r="C2131" s="1" t="s">
        <v>195</v>
      </c>
      <c r="D2131" s="1" t="s">
        <v>15</v>
      </c>
      <c r="E2131" s="1" t="s">
        <v>367</v>
      </c>
      <c r="F2131" s="1" t="s">
        <v>266</v>
      </c>
      <c r="G2131" s="12" t="s">
        <v>267</v>
      </c>
      <c r="I2131" s="15">
        <v>10252</v>
      </c>
    </row>
    <row r="2132" spans="1:9" x14ac:dyDescent="0.3">
      <c r="A2132" s="7">
        <v>2131</v>
      </c>
      <c r="B2132" s="7" t="s">
        <v>333</v>
      </c>
      <c r="C2132" s="1" t="s">
        <v>195</v>
      </c>
      <c r="D2132" s="1" t="s">
        <v>8</v>
      </c>
      <c r="E2132" s="1" t="s">
        <v>367</v>
      </c>
      <c r="F2132" s="1" t="s">
        <v>268</v>
      </c>
      <c r="G2132" s="12" t="s">
        <v>269</v>
      </c>
    </row>
    <row r="2133" spans="1:9" x14ac:dyDescent="0.3">
      <c r="A2133" s="7">
        <v>2132</v>
      </c>
      <c r="B2133" s="7" t="s">
        <v>333</v>
      </c>
      <c r="C2133" s="1" t="s">
        <v>195</v>
      </c>
      <c r="D2133" s="1" t="s">
        <v>8</v>
      </c>
      <c r="E2133" s="1" t="s">
        <v>367</v>
      </c>
      <c r="F2133" s="1" t="s">
        <v>270</v>
      </c>
      <c r="G2133" s="12" t="s">
        <v>271</v>
      </c>
      <c r="I2133" s="15">
        <v>305</v>
      </c>
    </row>
    <row r="2134" spans="1:9" x14ac:dyDescent="0.3">
      <c r="A2134" s="7">
        <v>2133</v>
      </c>
      <c r="B2134" s="7" t="s">
        <v>333</v>
      </c>
      <c r="C2134" s="1" t="s">
        <v>195</v>
      </c>
      <c r="D2134" s="1" t="s">
        <v>8</v>
      </c>
      <c r="E2134" s="1" t="s">
        <v>367</v>
      </c>
      <c r="F2134" s="1" t="s">
        <v>272</v>
      </c>
      <c r="G2134" s="12" t="s">
        <v>273</v>
      </c>
    </row>
    <row r="2135" spans="1:9" x14ac:dyDescent="0.3">
      <c r="A2135" s="7">
        <v>2134</v>
      </c>
      <c r="B2135" s="7" t="s">
        <v>333</v>
      </c>
      <c r="C2135" s="1" t="s">
        <v>195</v>
      </c>
      <c r="D2135" s="1" t="s">
        <v>8</v>
      </c>
      <c r="E2135" s="1" t="s">
        <v>367</v>
      </c>
      <c r="F2135" s="1" t="s">
        <v>274</v>
      </c>
      <c r="G2135" s="12" t="s">
        <v>275</v>
      </c>
      <c r="I2135" s="15">
        <v>463</v>
      </c>
    </row>
    <row r="2136" spans="1:9" x14ac:dyDescent="0.3">
      <c r="A2136" s="7">
        <v>2135</v>
      </c>
      <c r="B2136" s="7" t="s">
        <v>333</v>
      </c>
      <c r="C2136" s="1" t="s">
        <v>195</v>
      </c>
      <c r="D2136" s="1" t="s">
        <v>8</v>
      </c>
      <c r="E2136" s="1" t="s">
        <v>367</v>
      </c>
      <c r="F2136" s="1" t="s">
        <v>276</v>
      </c>
      <c r="G2136" s="12" t="s">
        <v>277</v>
      </c>
      <c r="I2136" s="15">
        <v>275</v>
      </c>
    </row>
    <row r="2137" spans="1:9" x14ac:dyDescent="0.3">
      <c r="A2137" s="7">
        <v>2136</v>
      </c>
      <c r="B2137" s="7" t="s">
        <v>333</v>
      </c>
      <c r="C2137" s="1" t="s">
        <v>195</v>
      </c>
      <c r="D2137" s="1" t="s">
        <v>8</v>
      </c>
      <c r="E2137" s="1" t="s">
        <v>367</v>
      </c>
      <c r="F2137" s="1" t="s">
        <v>278</v>
      </c>
      <c r="G2137" s="12" t="s">
        <v>279</v>
      </c>
    </row>
    <row r="2138" spans="1:9" x14ac:dyDescent="0.3">
      <c r="A2138" s="7">
        <v>2137</v>
      </c>
      <c r="B2138" s="7" t="s">
        <v>333</v>
      </c>
      <c r="C2138" s="1" t="s">
        <v>195</v>
      </c>
      <c r="D2138" s="1" t="s">
        <v>15</v>
      </c>
      <c r="E2138" s="1" t="s">
        <v>367</v>
      </c>
      <c r="F2138" s="1" t="s">
        <v>280</v>
      </c>
      <c r="G2138" s="12" t="s">
        <v>281</v>
      </c>
      <c r="I2138" s="15">
        <v>1043</v>
      </c>
    </row>
    <row r="2139" spans="1:9" x14ac:dyDescent="0.3">
      <c r="A2139" s="7">
        <v>2138</v>
      </c>
      <c r="B2139" s="7" t="s">
        <v>333</v>
      </c>
      <c r="C2139" s="1" t="s">
        <v>195</v>
      </c>
      <c r="D2139" s="1" t="s">
        <v>8</v>
      </c>
      <c r="E2139" s="1" t="s">
        <v>367</v>
      </c>
      <c r="F2139" s="1" t="s">
        <v>282</v>
      </c>
      <c r="G2139" s="12" t="s">
        <v>283</v>
      </c>
      <c r="I2139" s="15">
        <v>22415.567821864246</v>
      </c>
    </row>
    <row r="2140" spans="1:9" x14ac:dyDescent="0.3">
      <c r="A2140" s="7">
        <v>2139</v>
      </c>
      <c r="B2140" s="7" t="s">
        <v>333</v>
      </c>
      <c r="C2140" s="1" t="s">
        <v>195</v>
      </c>
      <c r="D2140" s="1" t="s">
        <v>15</v>
      </c>
      <c r="E2140" s="1" t="s">
        <v>367</v>
      </c>
      <c r="F2140" s="1" t="s">
        <v>284</v>
      </c>
      <c r="G2140" s="12" t="s">
        <v>285</v>
      </c>
      <c r="I2140" s="15">
        <v>77836.567821864242</v>
      </c>
    </row>
    <row r="2141" spans="1:9" x14ac:dyDescent="0.3">
      <c r="A2141" s="7">
        <v>2140</v>
      </c>
      <c r="B2141" s="7" t="s">
        <v>333</v>
      </c>
      <c r="C2141" s="1" t="s">
        <v>195</v>
      </c>
      <c r="D2141" s="1" t="s">
        <v>8</v>
      </c>
      <c r="E2141" s="1" t="s">
        <v>367</v>
      </c>
      <c r="F2141" s="1" t="s">
        <v>286</v>
      </c>
      <c r="G2141" s="12" t="s">
        <v>287</v>
      </c>
      <c r="I2141" s="15">
        <v>235</v>
      </c>
    </row>
    <row r="2142" spans="1:9" x14ac:dyDescent="0.3">
      <c r="A2142" s="7">
        <v>2141</v>
      </c>
      <c r="B2142" s="7" t="s">
        <v>333</v>
      </c>
      <c r="C2142" s="1" t="s">
        <v>195</v>
      </c>
      <c r="D2142" s="1" t="s">
        <v>8</v>
      </c>
      <c r="E2142" s="1" t="s">
        <v>367</v>
      </c>
      <c r="F2142" s="1" t="s">
        <v>288</v>
      </c>
      <c r="G2142" s="12" t="s">
        <v>289</v>
      </c>
    </row>
    <row r="2143" spans="1:9" x14ac:dyDescent="0.3">
      <c r="A2143" s="7">
        <v>2142</v>
      </c>
      <c r="B2143" s="7" t="s">
        <v>333</v>
      </c>
      <c r="C2143" s="1" t="s">
        <v>195</v>
      </c>
      <c r="D2143" s="1" t="s">
        <v>15</v>
      </c>
      <c r="E2143" s="1" t="s">
        <v>367</v>
      </c>
      <c r="F2143" s="1" t="s">
        <v>290</v>
      </c>
      <c r="G2143" s="12" t="s">
        <v>291</v>
      </c>
      <c r="I2143" s="15">
        <v>78071.567821864242</v>
      </c>
    </row>
    <row r="2144" spans="1:9" x14ac:dyDescent="0.3">
      <c r="A2144" s="7">
        <v>2143</v>
      </c>
      <c r="B2144" s="7" t="s">
        <v>333</v>
      </c>
      <c r="C2144" s="1" t="s">
        <v>195</v>
      </c>
      <c r="D2144" s="1" t="s">
        <v>15</v>
      </c>
      <c r="E2144" s="1" t="s">
        <v>367</v>
      </c>
      <c r="F2144" s="1" t="s">
        <v>292</v>
      </c>
      <c r="G2144" s="12" t="s">
        <v>293</v>
      </c>
      <c r="I2144" s="15">
        <v>63653</v>
      </c>
    </row>
    <row r="2145" spans="1:9" x14ac:dyDescent="0.3">
      <c r="A2145" s="7">
        <v>2144</v>
      </c>
      <c r="B2145" s="7" t="s">
        <v>333</v>
      </c>
      <c r="C2145" s="1" t="s">
        <v>195</v>
      </c>
      <c r="D2145" s="1" t="s">
        <v>8</v>
      </c>
      <c r="E2145" s="1" t="s">
        <v>367</v>
      </c>
      <c r="F2145" s="1" t="s">
        <v>294</v>
      </c>
      <c r="G2145" s="12" t="s">
        <v>295</v>
      </c>
      <c r="I2145" s="15">
        <v>-14418.567821864242</v>
      </c>
    </row>
    <row r="2146" spans="1:9" x14ac:dyDescent="0.3">
      <c r="A2146" s="7">
        <v>2145</v>
      </c>
      <c r="B2146" s="7" t="s">
        <v>333</v>
      </c>
      <c r="C2146" s="1" t="s">
        <v>296</v>
      </c>
      <c r="D2146" s="1" t="s">
        <v>8</v>
      </c>
      <c r="E2146" s="1" t="s">
        <v>367</v>
      </c>
      <c r="F2146" s="1" t="s">
        <v>297</v>
      </c>
      <c r="G2146" s="12" t="s">
        <v>298</v>
      </c>
    </row>
    <row r="2147" spans="1:9" x14ac:dyDescent="0.3">
      <c r="A2147" s="7">
        <v>2146</v>
      </c>
      <c r="B2147" s="7" t="s">
        <v>333</v>
      </c>
      <c r="C2147" s="1" t="s">
        <v>296</v>
      </c>
      <c r="D2147" s="1" t="s">
        <v>8</v>
      </c>
      <c r="E2147" s="1" t="s">
        <v>367</v>
      </c>
      <c r="F2147" s="1" t="s">
        <v>299</v>
      </c>
      <c r="G2147" s="12" t="s">
        <v>300</v>
      </c>
    </row>
    <row r="2148" spans="1:9" x14ac:dyDescent="0.3">
      <c r="A2148" s="7">
        <v>2147</v>
      </c>
      <c r="B2148" s="7" t="s">
        <v>333</v>
      </c>
      <c r="C2148" s="1" t="s">
        <v>296</v>
      </c>
      <c r="D2148" s="1" t="s">
        <v>8</v>
      </c>
      <c r="E2148" s="1" t="s">
        <v>367</v>
      </c>
      <c r="F2148" s="1" t="s">
        <v>301</v>
      </c>
      <c r="G2148" s="12" t="s">
        <v>302</v>
      </c>
    </row>
    <row r="2149" spans="1:9" x14ac:dyDescent="0.3">
      <c r="A2149" s="7">
        <v>2148</v>
      </c>
      <c r="B2149" s="7" t="s">
        <v>333</v>
      </c>
      <c r="C2149" s="1" t="s">
        <v>296</v>
      </c>
      <c r="D2149" s="1" t="s">
        <v>8</v>
      </c>
      <c r="E2149" s="1" t="s">
        <v>367</v>
      </c>
      <c r="F2149" s="1" t="s">
        <v>303</v>
      </c>
      <c r="G2149" s="12" t="s">
        <v>304</v>
      </c>
    </row>
    <row r="2150" spans="1:9" x14ac:dyDescent="0.3">
      <c r="A2150" s="7">
        <v>2149</v>
      </c>
      <c r="B2150" s="7" t="s">
        <v>333</v>
      </c>
      <c r="C2150" s="1" t="s">
        <v>296</v>
      </c>
      <c r="D2150" s="1" t="s">
        <v>8</v>
      </c>
      <c r="E2150" s="1" t="s">
        <v>367</v>
      </c>
      <c r="F2150" s="1" t="s">
        <v>305</v>
      </c>
      <c r="G2150" s="12" t="s">
        <v>306</v>
      </c>
    </row>
    <row r="2151" spans="1:9" x14ac:dyDescent="0.3">
      <c r="A2151" s="7">
        <v>2150</v>
      </c>
      <c r="B2151" s="7" t="s">
        <v>333</v>
      </c>
      <c r="C2151" s="1" t="s">
        <v>296</v>
      </c>
      <c r="D2151" s="1" t="s">
        <v>8</v>
      </c>
      <c r="E2151" s="1" t="s">
        <v>367</v>
      </c>
      <c r="F2151" s="1" t="s">
        <v>307</v>
      </c>
      <c r="G2151" s="12" t="s">
        <v>308</v>
      </c>
    </row>
    <row r="2152" spans="1:9" x14ac:dyDescent="0.3">
      <c r="A2152" s="7">
        <v>2151</v>
      </c>
      <c r="B2152" s="7" t="s">
        <v>333</v>
      </c>
      <c r="C2152" s="1" t="s">
        <v>296</v>
      </c>
      <c r="D2152" s="1" t="s">
        <v>8</v>
      </c>
      <c r="E2152" s="1" t="s">
        <v>367</v>
      </c>
      <c r="F2152" s="1" t="s">
        <v>309</v>
      </c>
      <c r="G2152" s="12" t="s">
        <v>310</v>
      </c>
      <c r="I2152" s="15">
        <v>235</v>
      </c>
    </row>
    <row r="2153" spans="1:9" x14ac:dyDescent="0.3">
      <c r="A2153" s="7">
        <v>2152</v>
      </c>
      <c r="B2153" s="7" t="s">
        <v>333</v>
      </c>
      <c r="C2153" s="1" t="s">
        <v>296</v>
      </c>
      <c r="D2153" s="1" t="s">
        <v>15</v>
      </c>
      <c r="E2153" s="1" t="s">
        <v>367</v>
      </c>
      <c r="F2153" s="1" t="s">
        <v>311</v>
      </c>
      <c r="G2153" s="12" t="s">
        <v>312</v>
      </c>
      <c r="I2153" s="15">
        <v>235</v>
      </c>
    </row>
    <row r="2154" spans="1:9" x14ac:dyDescent="0.3">
      <c r="A2154" s="7">
        <v>2153</v>
      </c>
      <c r="B2154" s="7" t="s">
        <v>333</v>
      </c>
      <c r="C2154" s="1" t="s">
        <v>296</v>
      </c>
      <c r="D2154" s="1" t="s">
        <v>15</v>
      </c>
      <c r="E2154" s="1" t="s">
        <v>367</v>
      </c>
      <c r="F2154" s="1" t="s">
        <v>313</v>
      </c>
      <c r="G2154" s="12" t="s">
        <v>314</v>
      </c>
      <c r="I2154" s="15">
        <v>235</v>
      </c>
    </row>
    <row r="2155" spans="1:9" x14ac:dyDescent="0.3">
      <c r="A2155" s="7">
        <v>2154</v>
      </c>
      <c r="B2155" s="7" t="s">
        <v>333</v>
      </c>
      <c r="C2155" s="1" t="s">
        <v>296</v>
      </c>
      <c r="D2155" s="1" t="s">
        <v>8</v>
      </c>
      <c r="E2155" s="1" t="s">
        <v>367</v>
      </c>
      <c r="F2155" s="1" t="s">
        <v>315</v>
      </c>
      <c r="G2155" s="12" t="s">
        <v>316</v>
      </c>
      <c r="I2155" s="15">
        <v>235</v>
      </c>
    </row>
    <row r="2156" spans="1:9" x14ac:dyDescent="0.3">
      <c r="A2156" s="7">
        <v>2155</v>
      </c>
      <c r="B2156" s="7" t="s">
        <v>333</v>
      </c>
      <c r="C2156" s="1" t="s">
        <v>296</v>
      </c>
      <c r="D2156" s="1" t="s">
        <v>8</v>
      </c>
      <c r="E2156" s="1" t="s">
        <v>367</v>
      </c>
      <c r="F2156" s="1" t="s">
        <v>317</v>
      </c>
      <c r="G2156" s="12" t="s">
        <v>318</v>
      </c>
    </row>
    <row r="2157" spans="1:9" x14ac:dyDescent="0.3">
      <c r="A2157" s="7">
        <v>2156</v>
      </c>
      <c r="B2157" s="7" t="s">
        <v>333</v>
      </c>
      <c r="C2157" s="1" t="s">
        <v>296</v>
      </c>
      <c r="D2157" s="1" t="s">
        <v>8</v>
      </c>
      <c r="E2157" s="1" t="s">
        <v>367</v>
      </c>
      <c r="F2157" s="1" t="s">
        <v>319</v>
      </c>
      <c r="G2157" s="12" t="s">
        <v>320</v>
      </c>
      <c r="I2157" s="15">
        <v>0</v>
      </c>
    </row>
    <row r="2158" spans="1:9" x14ac:dyDescent="0.3">
      <c r="A2158" s="7">
        <v>2157</v>
      </c>
      <c r="B2158" s="7" t="s">
        <v>352</v>
      </c>
      <c r="C2158" s="1" t="s">
        <v>7</v>
      </c>
      <c r="D2158" s="1" t="s">
        <v>8</v>
      </c>
      <c r="E2158" s="1" t="s">
        <v>367</v>
      </c>
      <c r="F2158" s="1" t="s">
        <v>9</v>
      </c>
      <c r="G2158" s="12" t="s">
        <v>10</v>
      </c>
      <c r="I2158" s="16">
        <v>1422422</v>
      </c>
    </row>
    <row r="2159" spans="1:9" x14ac:dyDescent="0.3">
      <c r="A2159" s="7">
        <v>2158</v>
      </c>
      <c r="B2159" s="7" t="s">
        <v>352</v>
      </c>
      <c r="C2159" s="1" t="s">
        <v>7</v>
      </c>
      <c r="D2159" s="1" t="s">
        <v>8</v>
      </c>
      <c r="E2159" s="1" t="s">
        <v>367</v>
      </c>
      <c r="F2159" s="1" t="s">
        <v>11</v>
      </c>
      <c r="G2159" s="12" t="s">
        <v>12</v>
      </c>
      <c r="I2159" s="16"/>
    </row>
    <row r="2160" spans="1:9" x14ac:dyDescent="0.3">
      <c r="A2160" s="7">
        <v>2159</v>
      </c>
      <c r="B2160" s="7" t="s">
        <v>352</v>
      </c>
      <c r="C2160" s="1" t="s">
        <v>7</v>
      </c>
      <c r="D2160" s="1" t="s">
        <v>8</v>
      </c>
      <c r="E2160" s="1" t="s">
        <v>367</v>
      </c>
      <c r="F2160" s="1" t="s">
        <v>13</v>
      </c>
      <c r="G2160" s="12" t="s">
        <v>14</v>
      </c>
      <c r="I2160" s="16">
        <v>149531</v>
      </c>
    </row>
    <row r="2161" spans="1:9" x14ac:dyDescent="0.3">
      <c r="A2161" s="7">
        <v>2160</v>
      </c>
      <c r="B2161" s="7" t="s">
        <v>352</v>
      </c>
      <c r="C2161" s="1" t="s">
        <v>7</v>
      </c>
      <c r="D2161" s="1" t="s">
        <v>15</v>
      </c>
      <c r="E2161" s="1" t="s">
        <v>367</v>
      </c>
      <c r="F2161" s="1" t="s">
        <v>16</v>
      </c>
      <c r="G2161" s="12" t="s">
        <v>17</v>
      </c>
      <c r="I2161" s="17">
        <v>1571953</v>
      </c>
    </row>
    <row r="2162" spans="1:9" x14ac:dyDescent="0.3">
      <c r="A2162" s="7">
        <v>2161</v>
      </c>
      <c r="B2162" s="7" t="s">
        <v>352</v>
      </c>
      <c r="C2162" s="1" t="s">
        <v>7</v>
      </c>
      <c r="D2162" s="1" t="s">
        <v>8</v>
      </c>
      <c r="E2162" s="1" t="s">
        <v>367</v>
      </c>
      <c r="F2162" s="1" t="s">
        <v>18</v>
      </c>
      <c r="G2162" s="12" t="s">
        <v>19</v>
      </c>
      <c r="I2162" s="16"/>
    </row>
    <row r="2163" spans="1:9" x14ac:dyDescent="0.3">
      <c r="A2163" s="7">
        <v>2162</v>
      </c>
      <c r="B2163" s="7" t="s">
        <v>352</v>
      </c>
      <c r="C2163" s="1" t="s">
        <v>7</v>
      </c>
      <c r="D2163" s="1" t="s">
        <v>8</v>
      </c>
      <c r="E2163" s="1" t="s">
        <v>367</v>
      </c>
      <c r="F2163" s="1" t="s">
        <v>20</v>
      </c>
      <c r="G2163" s="12" t="s">
        <v>21</v>
      </c>
      <c r="I2163" s="16"/>
    </row>
    <row r="2164" spans="1:9" x14ac:dyDescent="0.3">
      <c r="A2164" s="7">
        <v>2163</v>
      </c>
      <c r="B2164" s="7" t="s">
        <v>352</v>
      </c>
      <c r="C2164" s="1" t="s">
        <v>7</v>
      </c>
      <c r="D2164" s="1" t="s">
        <v>15</v>
      </c>
      <c r="E2164" s="1" t="s">
        <v>367</v>
      </c>
      <c r="F2164" s="1" t="s">
        <v>22</v>
      </c>
      <c r="G2164" s="12" t="s">
        <v>23</v>
      </c>
      <c r="I2164" s="17">
        <v>0</v>
      </c>
    </row>
    <row r="2165" spans="1:9" x14ac:dyDescent="0.3">
      <c r="A2165" s="7">
        <v>2164</v>
      </c>
      <c r="B2165" s="7" t="s">
        <v>352</v>
      </c>
      <c r="C2165" s="1" t="s">
        <v>7</v>
      </c>
      <c r="D2165" s="1" t="s">
        <v>8</v>
      </c>
      <c r="E2165" s="1" t="s">
        <v>367</v>
      </c>
      <c r="F2165" s="1" t="s">
        <v>24</v>
      </c>
      <c r="G2165" s="12" t="s">
        <v>25</v>
      </c>
      <c r="I2165" s="16"/>
    </row>
    <row r="2166" spans="1:9" x14ac:dyDescent="0.3">
      <c r="A2166" s="7">
        <v>2165</v>
      </c>
      <c r="B2166" s="7" t="s">
        <v>352</v>
      </c>
      <c r="C2166" s="1" t="s">
        <v>7</v>
      </c>
      <c r="D2166" s="1" t="s">
        <v>8</v>
      </c>
      <c r="E2166" s="1" t="s">
        <v>367</v>
      </c>
      <c r="F2166" s="1" t="s">
        <v>26</v>
      </c>
      <c r="G2166" s="12" t="s">
        <v>27</v>
      </c>
      <c r="I2166" s="16"/>
    </row>
    <row r="2167" spans="1:9" x14ac:dyDescent="0.3">
      <c r="A2167" s="7">
        <v>2166</v>
      </c>
      <c r="B2167" s="7" t="s">
        <v>352</v>
      </c>
      <c r="C2167" s="1" t="s">
        <v>7</v>
      </c>
      <c r="D2167" s="1" t="s">
        <v>8</v>
      </c>
      <c r="E2167" s="1" t="s">
        <v>367</v>
      </c>
      <c r="F2167" s="1" t="s">
        <v>28</v>
      </c>
      <c r="G2167" s="12" t="s">
        <v>29</v>
      </c>
      <c r="I2167" s="16"/>
    </row>
    <row r="2168" spans="1:9" x14ac:dyDescent="0.3">
      <c r="A2168" s="7">
        <v>2167</v>
      </c>
      <c r="B2168" s="7" t="s">
        <v>352</v>
      </c>
      <c r="C2168" s="1" t="s">
        <v>7</v>
      </c>
      <c r="D2168" s="1" t="s">
        <v>8</v>
      </c>
      <c r="E2168" s="1" t="s">
        <v>367</v>
      </c>
      <c r="F2168" s="1" t="s">
        <v>30</v>
      </c>
      <c r="G2168" s="12" t="s">
        <v>31</v>
      </c>
      <c r="I2168" s="16">
        <v>87781</v>
      </c>
    </row>
    <row r="2169" spans="1:9" x14ac:dyDescent="0.3">
      <c r="A2169" s="7">
        <v>2168</v>
      </c>
      <c r="B2169" s="7" t="s">
        <v>352</v>
      </c>
      <c r="C2169" s="1" t="s">
        <v>7</v>
      </c>
      <c r="D2169" s="1" t="s">
        <v>8</v>
      </c>
      <c r="E2169" s="1" t="s">
        <v>367</v>
      </c>
      <c r="F2169" s="1" t="s">
        <v>32</v>
      </c>
      <c r="G2169" s="12" t="s">
        <v>33</v>
      </c>
      <c r="I2169" s="16"/>
    </row>
    <row r="2170" spans="1:9" x14ac:dyDescent="0.3">
      <c r="A2170" s="7">
        <v>2169</v>
      </c>
      <c r="B2170" s="7" t="s">
        <v>352</v>
      </c>
      <c r="C2170" s="1" t="s">
        <v>7</v>
      </c>
      <c r="D2170" s="1" t="s">
        <v>8</v>
      </c>
      <c r="E2170" s="1" t="s">
        <v>367</v>
      </c>
      <c r="F2170" s="1" t="s">
        <v>34</v>
      </c>
      <c r="G2170" s="12" t="s">
        <v>35</v>
      </c>
      <c r="I2170" s="16"/>
    </row>
    <row r="2171" spans="1:9" x14ac:dyDescent="0.3">
      <c r="A2171" s="7">
        <v>2170</v>
      </c>
      <c r="B2171" s="7" t="s">
        <v>352</v>
      </c>
      <c r="C2171" s="1" t="s">
        <v>7</v>
      </c>
      <c r="D2171" s="1" t="s">
        <v>8</v>
      </c>
      <c r="E2171" s="1" t="s">
        <v>367</v>
      </c>
      <c r="F2171" s="1" t="s">
        <v>36</v>
      </c>
      <c r="G2171" s="12" t="s">
        <v>37</v>
      </c>
      <c r="I2171" s="16"/>
    </row>
    <row r="2172" spans="1:9" x14ac:dyDescent="0.3">
      <c r="A2172" s="7">
        <v>2171</v>
      </c>
      <c r="B2172" s="7" t="s">
        <v>352</v>
      </c>
      <c r="C2172" s="1" t="s">
        <v>7</v>
      </c>
      <c r="D2172" s="1" t="s">
        <v>8</v>
      </c>
      <c r="E2172" s="1" t="s">
        <v>367</v>
      </c>
      <c r="F2172" s="1" t="s">
        <v>38</v>
      </c>
      <c r="G2172" s="12" t="s">
        <v>39</v>
      </c>
      <c r="I2172" s="16"/>
    </row>
    <row r="2173" spans="1:9" x14ac:dyDescent="0.3">
      <c r="A2173" s="7">
        <v>2172</v>
      </c>
      <c r="B2173" s="7" t="s">
        <v>352</v>
      </c>
      <c r="C2173" s="1" t="s">
        <v>7</v>
      </c>
      <c r="D2173" s="1" t="s">
        <v>8</v>
      </c>
      <c r="E2173" s="1" t="s">
        <v>367</v>
      </c>
      <c r="F2173" s="1" t="s">
        <v>40</v>
      </c>
      <c r="G2173" s="12" t="s">
        <v>41</v>
      </c>
      <c r="I2173" s="16"/>
    </row>
    <row r="2174" spans="1:9" x14ac:dyDescent="0.3">
      <c r="A2174" s="7">
        <v>2173</v>
      </c>
      <c r="B2174" s="7" t="s">
        <v>352</v>
      </c>
      <c r="C2174" s="1" t="s">
        <v>7</v>
      </c>
      <c r="D2174" s="1" t="s">
        <v>8</v>
      </c>
      <c r="E2174" s="1" t="s">
        <v>367</v>
      </c>
      <c r="F2174" s="1" t="s">
        <v>42</v>
      </c>
      <c r="G2174" s="12" t="s">
        <v>43</v>
      </c>
      <c r="I2174" s="16"/>
    </row>
    <row r="2175" spans="1:9" x14ac:dyDescent="0.3">
      <c r="A2175" s="7">
        <v>2174</v>
      </c>
      <c r="B2175" s="7" t="s">
        <v>352</v>
      </c>
      <c r="C2175" s="1" t="s">
        <v>7</v>
      </c>
      <c r="D2175" s="1" t="s">
        <v>8</v>
      </c>
      <c r="E2175" s="1" t="s">
        <v>367</v>
      </c>
      <c r="F2175" s="1" t="s">
        <v>44</v>
      </c>
      <c r="G2175" s="12" t="s">
        <v>45</v>
      </c>
      <c r="I2175" s="16"/>
    </row>
    <row r="2176" spans="1:9" x14ac:dyDescent="0.3">
      <c r="A2176" s="7">
        <v>2175</v>
      </c>
      <c r="B2176" s="7" t="s">
        <v>352</v>
      </c>
      <c r="C2176" s="1" t="s">
        <v>7</v>
      </c>
      <c r="D2176" s="1" t="s">
        <v>8</v>
      </c>
      <c r="E2176" s="1" t="s">
        <v>367</v>
      </c>
      <c r="F2176" s="1" t="s">
        <v>46</v>
      </c>
      <c r="G2176" s="12" t="s">
        <v>47</v>
      </c>
      <c r="I2176" s="16"/>
    </row>
    <row r="2177" spans="1:9" x14ac:dyDescent="0.3">
      <c r="A2177" s="7">
        <v>2176</v>
      </c>
      <c r="B2177" s="7" t="s">
        <v>352</v>
      </c>
      <c r="C2177" s="1" t="s">
        <v>7</v>
      </c>
      <c r="D2177" s="1" t="s">
        <v>8</v>
      </c>
      <c r="E2177" s="1" t="s">
        <v>367</v>
      </c>
      <c r="F2177" s="1" t="s">
        <v>48</v>
      </c>
      <c r="G2177" s="12" t="s">
        <v>49</v>
      </c>
      <c r="I2177" s="16"/>
    </row>
    <row r="2178" spans="1:9" x14ac:dyDescent="0.3">
      <c r="A2178" s="7">
        <v>2177</v>
      </c>
      <c r="B2178" s="7" t="s">
        <v>352</v>
      </c>
      <c r="C2178" s="1" t="s">
        <v>7</v>
      </c>
      <c r="D2178" s="1" t="s">
        <v>8</v>
      </c>
      <c r="E2178" s="1" t="s">
        <v>367</v>
      </c>
      <c r="F2178" s="1" t="s">
        <v>50</v>
      </c>
      <c r="G2178" s="12" t="s">
        <v>51</v>
      </c>
      <c r="I2178" s="16"/>
    </row>
    <row r="2179" spans="1:9" x14ac:dyDescent="0.3">
      <c r="A2179" s="7">
        <v>2178</v>
      </c>
      <c r="B2179" s="7" t="s">
        <v>352</v>
      </c>
      <c r="C2179" s="1" t="s">
        <v>7</v>
      </c>
      <c r="D2179" s="1" t="s">
        <v>8</v>
      </c>
      <c r="E2179" s="1" t="s">
        <v>367</v>
      </c>
      <c r="F2179" s="1" t="s">
        <v>52</v>
      </c>
      <c r="G2179" s="12" t="s">
        <v>53</v>
      </c>
      <c r="I2179" s="16"/>
    </row>
    <row r="2180" spans="1:9" x14ac:dyDescent="0.3">
      <c r="A2180" s="7">
        <v>2179</v>
      </c>
      <c r="B2180" s="7" t="s">
        <v>352</v>
      </c>
      <c r="C2180" s="1" t="s">
        <v>7</v>
      </c>
      <c r="D2180" s="1" t="s">
        <v>8</v>
      </c>
      <c r="E2180" s="1" t="s">
        <v>367</v>
      </c>
      <c r="F2180" s="1" t="s">
        <v>54</v>
      </c>
      <c r="G2180" s="12" t="s">
        <v>55</v>
      </c>
      <c r="I2180" s="16"/>
    </row>
    <row r="2181" spans="1:9" x14ac:dyDescent="0.3">
      <c r="A2181" s="7">
        <v>2180</v>
      </c>
      <c r="B2181" s="7" t="s">
        <v>352</v>
      </c>
      <c r="C2181" s="1" t="s">
        <v>7</v>
      </c>
      <c r="D2181" s="1" t="s">
        <v>8</v>
      </c>
      <c r="E2181" s="1" t="s">
        <v>367</v>
      </c>
      <c r="F2181" s="1" t="s">
        <v>56</v>
      </c>
      <c r="G2181" s="12" t="s">
        <v>57</v>
      </c>
      <c r="I2181" s="16"/>
    </row>
    <row r="2182" spans="1:9" x14ac:dyDescent="0.3">
      <c r="A2182" s="7">
        <v>2181</v>
      </c>
      <c r="B2182" s="7" t="s">
        <v>352</v>
      </c>
      <c r="C2182" s="1" t="s">
        <v>7</v>
      </c>
      <c r="D2182" s="1" t="s">
        <v>8</v>
      </c>
      <c r="E2182" s="1" t="s">
        <v>367</v>
      </c>
      <c r="F2182" s="1" t="s">
        <v>58</v>
      </c>
      <c r="G2182" s="12" t="s">
        <v>59</v>
      </c>
      <c r="I2182" s="16"/>
    </row>
    <row r="2183" spans="1:9" x14ac:dyDescent="0.3">
      <c r="A2183" s="7">
        <v>2182</v>
      </c>
      <c r="B2183" s="7" t="s">
        <v>352</v>
      </c>
      <c r="C2183" s="1" t="s">
        <v>7</v>
      </c>
      <c r="D2183" s="1" t="s">
        <v>8</v>
      </c>
      <c r="E2183" s="1" t="s">
        <v>367</v>
      </c>
      <c r="F2183" s="1" t="s">
        <v>60</v>
      </c>
      <c r="G2183" s="12" t="s">
        <v>61</v>
      </c>
      <c r="I2183" s="16"/>
    </row>
    <row r="2184" spans="1:9" x14ac:dyDescent="0.3">
      <c r="A2184" s="7">
        <v>2183</v>
      </c>
      <c r="B2184" s="7" t="s">
        <v>352</v>
      </c>
      <c r="C2184" s="1" t="s">
        <v>7</v>
      </c>
      <c r="D2184" s="1" t="s">
        <v>8</v>
      </c>
      <c r="E2184" s="1" t="s">
        <v>367</v>
      </c>
      <c r="F2184" s="1" t="s">
        <v>62</v>
      </c>
      <c r="G2184" s="12" t="s">
        <v>63</v>
      </c>
      <c r="I2184" s="16"/>
    </row>
    <row r="2185" spans="1:9" x14ac:dyDescent="0.3">
      <c r="A2185" s="7">
        <v>2184</v>
      </c>
      <c r="B2185" s="7" t="s">
        <v>352</v>
      </c>
      <c r="C2185" s="1" t="s">
        <v>7</v>
      </c>
      <c r="D2185" s="1" t="s">
        <v>8</v>
      </c>
      <c r="E2185" s="1" t="s">
        <v>367</v>
      </c>
      <c r="F2185" s="1" t="s">
        <v>64</v>
      </c>
      <c r="G2185" s="12" t="s">
        <v>65</v>
      </c>
      <c r="I2185" s="16"/>
    </row>
    <row r="2186" spans="1:9" x14ac:dyDescent="0.3">
      <c r="A2186" s="7">
        <v>2185</v>
      </c>
      <c r="B2186" s="7" t="s">
        <v>352</v>
      </c>
      <c r="C2186" s="1" t="s">
        <v>7</v>
      </c>
      <c r="D2186" s="1" t="s">
        <v>8</v>
      </c>
      <c r="E2186" s="1" t="s">
        <v>367</v>
      </c>
      <c r="F2186" s="1" t="s">
        <v>66</v>
      </c>
      <c r="G2186" s="12" t="s">
        <v>67</v>
      </c>
      <c r="I2186" s="16"/>
    </row>
    <row r="2187" spans="1:9" x14ac:dyDescent="0.3">
      <c r="A2187" s="7">
        <v>2186</v>
      </c>
      <c r="B2187" s="7" t="s">
        <v>352</v>
      </c>
      <c r="C2187" s="1" t="s">
        <v>7</v>
      </c>
      <c r="D2187" s="1" t="s">
        <v>8</v>
      </c>
      <c r="E2187" s="1" t="s">
        <v>367</v>
      </c>
      <c r="F2187" s="1" t="s">
        <v>68</v>
      </c>
      <c r="G2187" s="12" t="s">
        <v>69</v>
      </c>
      <c r="I2187" s="16">
        <v>1712634</v>
      </c>
    </row>
    <row r="2188" spans="1:9" x14ac:dyDescent="0.3">
      <c r="A2188" s="7">
        <v>2187</v>
      </c>
      <c r="B2188" s="7" t="s">
        <v>352</v>
      </c>
      <c r="C2188" s="1" t="s">
        <v>7</v>
      </c>
      <c r="D2188" s="1" t="s">
        <v>8</v>
      </c>
      <c r="E2188" s="1" t="s">
        <v>367</v>
      </c>
      <c r="F2188" s="1" t="s">
        <v>70</v>
      </c>
      <c r="G2188" s="12" t="s">
        <v>71</v>
      </c>
      <c r="I2188" s="16">
        <v>10000</v>
      </c>
    </row>
    <row r="2189" spans="1:9" x14ac:dyDescent="0.3">
      <c r="A2189" s="7">
        <v>2188</v>
      </c>
      <c r="B2189" s="7" t="s">
        <v>352</v>
      </c>
      <c r="C2189" s="1" t="s">
        <v>7</v>
      </c>
      <c r="D2189" s="1" t="s">
        <v>8</v>
      </c>
      <c r="E2189" s="1" t="s">
        <v>367</v>
      </c>
      <c r="F2189" s="1" t="s">
        <v>72</v>
      </c>
      <c r="G2189" s="12" t="s">
        <v>73</v>
      </c>
      <c r="I2189" s="16"/>
    </row>
    <row r="2190" spans="1:9" x14ac:dyDescent="0.3">
      <c r="A2190" s="7">
        <v>2189</v>
      </c>
      <c r="B2190" s="7" t="s">
        <v>352</v>
      </c>
      <c r="C2190" s="1" t="s">
        <v>7</v>
      </c>
      <c r="D2190" s="1" t="s">
        <v>8</v>
      </c>
      <c r="E2190" s="1" t="s">
        <v>367</v>
      </c>
      <c r="F2190" s="1" t="s">
        <v>74</v>
      </c>
      <c r="G2190" s="12" t="s">
        <v>75</v>
      </c>
      <c r="I2190" s="16">
        <v>365750</v>
      </c>
    </row>
    <row r="2191" spans="1:9" x14ac:dyDescent="0.3">
      <c r="A2191" s="7">
        <v>2190</v>
      </c>
      <c r="B2191" s="7" t="s">
        <v>352</v>
      </c>
      <c r="C2191" s="1" t="s">
        <v>7</v>
      </c>
      <c r="D2191" s="1" t="s">
        <v>8</v>
      </c>
      <c r="E2191" s="1" t="s">
        <v>367</v>
      </c>
      <c r="F2191" s="1" t="s">
        <v>76</v>
      </c>
      <c r="G2191" s="12" t="s">
        <v>77</v>
      </c>
      <c r="I2191" s="16"/>
    </row>
    <row r="2192" spans="1:9" x14ac:dyDescent="0.3">
      <c r="A2192" s="7">
        <v>2191</v>
      </c>
      <c r="B2192" s="7" t="s">
        <v>352</v>
      </c>
      <c r="C2192" s="1" t="s">
        <v>7</v>
      </c>
      <c r="D2192" s="1" t="s">
        <v>8</v>
      </c>
      <c r="E2192" s="1" t="s">
        <v>367</v>
      </c>
      <c r="F2192" s="1" t="s">
        <v>78</v>
      </c>
      <c r="G2192" s="12" t="s">
        <v>79</v>
      </c>
      <c r="I2192" s="16"/>
    </row>
    <row r="2193" spans="1:9" x14ac:dyDescent="0.3">
      <c r="A2193" s="7">
        <v>2192</v>
      </c>
      <c r="B2193" s="7" t="s">
        <v>352</v>
      </c>
      <c r="C2193" s="1" t="s">
        <v>7</v>
      </c>
      <c r="D2193" s="1" t="s">
        <v>8</v>
      </c>
      <c r="E2193" s="1" t="s">
        <v>367</v>
      </c>
      <c r="F2193" s="1" t="s">
        <v>80</v>
      </c>
      <c r="G2193" s="12" t="s">
        <v>81</v>
      </c>
      <c r="I2193" s="16"/>
    </row>
    <row r="2194" spans="1:9" x14ac:dyDescent="0.3">
      <c r="A2194" s="7">
        <v>2193</v>
      </c>
      <c r="B2194" s="7" t="s">
        <v>352</v>
      </c>
      <c r="C2194" s="1" t="s">
        <v>7</v>
      </c>
      <c r="D2194" s="1" t="s">
        <v>8</v>
      </c>
      <c r="E2194" s="1" t="s">
        <v>367</v>
      </c>
      <c r="F2194" s="1" t="s">
        <v>82</v>
      </c>
      <c r="G2194" s="12" t="s">
        <v>83</v>
      </c>
      <c r="I2194" s="16"/>
    </row>
    <row r="2195" spans="1:9" x14ac:dyDescent="0.3">
      <c r="A2195" s="7">
        <v>2194</v>
      </c>
      <c r="B2195" s="7" t="s">
        <v>352</v>
      </c>
      <c r="C2195" s="1" t="s">
        <v>7</v>
      </c>
      <c r="D2195" s="1" t="s">
        <v>8</v>
      </c>
      <c r="E2195" s="1" t="s">
        <v>367</v>
      </c>
      <c r="F2195" s="1" t="s">
        <v>84</v>
      </c>
      <c r="G2195" s="12" t="s">
        <v>85</v>
      </c>
      <c r="I2195" s="16"/>
    </row>
    <row r="2196" spans="1:9" x14ac:dyDescent="0.3">
      <c r="A2196" s="7">
        <v>2195</v>
      </c>
      <c r="B2196" s="7" t="s">
        <v>352</v>
      </c>
      <c r="C2196" s="1" t="s">
        <v>7</v>
      </c>
      <c r="D2196" s="1" t="s">
        <v>8</v>
      </c>
      <c r="E2196" s="1" t="s">
        <v>367</v>
      </c>
      <c r="F2196" s="1" t="s">
        <v>86</v>
      </c>
      <c r="G2196" s="12" t="s">
        <v>87</v>
      </c>
      <c r="I2196" s="16"/>
    </row>
    <row r="2197" spans="1:9" x14ac:dyDescent="0.3">
      <c r="A2197" s="7">
        <v>2196</v>
      </c>
      <c r="B2197" s="7" t="s">
        <v>352</v>
      </c>
      <c r="C2197" s="1" t="s">
        <v>7</v>
      </c>
      <c r="D2197" s="1" t="s">
        <v>8</v>
      </c>
      <c r="E2197" s="1" t="s">
        <v>367</v>
      </c>
      <c r="F2197" s="1" t="s">
        <v>88</v>
      </c>
      <c r="G2197" s="12" t="s">
        <v>89</v>
      </c>
      <c r="I2197" s="16"/>
    </row>
    <row r="2198" spans="1:9" x14ac:dyDescent="0.3">
      <c r="A2198" s="7">
        <v>2197</v>
      </c>
      <c r="B2198" s="7" t="s">
        <v>352</v>
      </c>
      <c r="C2198" s="1" t="s">
        <v>7</v>
      </c>
      <c r="D2198" s="1" t="s">
        <v>8</v>
      </c>
      <c r="E2198" s="1" t="s">
        <v>367</v>
      </c>
      <c r="F2198" s="1" t="s">
        <v>90</v>
      </c>
      <c r="G2198" s="12" t="s">
        <v>91</v>
      </c>
      <c r="I2198" s="16"/>
    </row>
    <row r="2199" spans="1:9" x14ac:dyDescent="0.3">
      <c r="A2199" s="7">
        <v>2198</v>
      </c>
      <c r="B2199" s="7" t="s">
        <v>352</v>
      </c>
      <c r="C2199" s="1" t="s">
        <v>7</v>
      </c>
      <c r="D2199" s="1" t="s">
        <v>8</v>
      </c>
      <c r="E2199" s="1" t="s">
        <v>367</v>
      </c>
      <c r="F2199" s="1" t="s">
        <v>92</v>
      </c>
      <c r="G2199" s="12" t="s">
        <v>93</v>
      </c>
      <c r="I2199" s="16"/>
    </row>
    <row r="2200" spans="1:9" x14ac:dyDescent="0.3">
      <c r="A2200" s="7">
        <v>2199</v>
      </c>
      <c r="B2200" s="7" t="s">
        <v>352</v>
      </c>
      <c r="C2200" s="1" t="s">
        <v>7</v>
      </c>
      <c r="D2200" s="1" t="s">
        <v>15</v>
      </c>
      <c r="E2200" s="1" t="s">
        <v>367</v>
      </c>
      <c r="F2200" s="1" t="s">
        <v>94</v>
      </c>
      <c r="G2200" s="12" t="s">
        <v>95</v>
      </c>
      <c r="I2200" s="18">
        <v>2176165</v>
      </c>
    </row>
    <row r="2201" spans="1:9" x14ac:dyDescent="0.3">
      <c r="A2201" s="7">
        <v>2200</v>
      </c>
      <c r="B2201" s="7" t="s">
        <v>352</v>
      </c>
      <c r="C2201" s="1" t="s">
        <v>7</v>
      </c>
      <c r="D2201" s="1" t="s">
        <v>8</v>
      </c>
      <c r="E2201" s="1" t="s">
        <v>367</v>
      </c>
      <c r="F2201" s="1" t="s">
        <v>96</v>
      </c>
      <c r="G2201" s="12" t="s">
        <v>97</v>
      </c>
      <c r="I2201" s="16"/>
    </row>
    <row r="2202" spans="1:9" x14ac:dyDescent="0.3">
      <c r="A2202" s="7">
        <v>2201</v>
      </c>
      <c r="B2202" s="7" t="s">
        <v>352</v>
      </c>
      <c r="C2202" s="1" t="s">
        <v>7</v>
      </c>
      <c r="D2202" s="1" t="s">
        <v>8</v>
      </c>
      <c r="E2202" s="1" t="s">
        <v>367</v>
      </c>
      <c r="F2202" s="1" t="s">
        <v>98</v>
      </c>
      <c r="G2202" s="12" t="s">
        <v>99</v>
      </c>
      <c r="I2202" s="16"/>
    </row>
    <row r="2203" spans="1:9" x14ac:dyDescent="0.3">
      <c r="A2203" s="7">
        <v>2202</v>
      </c>
      <c r="B2203" s="7" t="s">
        <v>352</v>
      </c>
      <c r="C2203" s="1" t="s">
        <v>7</v>
      </c>
      <c r="D2203" s="1" t="s">
        <v>8</v>
      </c>
      <c r="E2203" s="1" t="s">
        <v>367</v>
      </c>
      <c r="F2203" s="1" t="s">
        <v>100</v>
      </c>
      <c r="G2203" s="12" t="s">
        <v>101</v>
      </c>
      <c r="I2203" s="16"/>
    </row>
    <row r="2204" spans="1:9" x14ac:dyDescent="0.3">
      <c r="A2204" s="7">
        <v>2203</v>
      </c>
      <c r="B2204" s="7" t="s">
        <v>352</v>
      </c>
      <c r="C2204" s="1" t="s">
        <v>7</v>
      </c>
      <c r="D2204" s="1" t="s">
        <v>8</v>
      </c>
      <c r="E2204" s="1" t="s">
        <v>367</v>
      </c>
      <c r="F2204" s="1" t="s">
        <v>102</v>
      </c>
      <c r="G2204" s="12" t="s">
        <v>103</v>
      </c>
      <c r="I2204" s="16"/>
    </row>
    <row r="2205" spans="1:9" x14ac:dyDescent="0.3">
      <c r="A2205" s="7">
        <v>2204</v>
      </c>
      <c r="B2205" s="7" t="s">
        <v>352</v>
      </c>
      <c r="C2205" s="1" t="s">
        <v>7</v>
      </c>
      <c r="D2205" s="1" t="s">
        <v>8</v>
      </c>
      <c r="E2205" s="1" t="s">
        <v>367</v>
      </c>
      <c r="F2205" s="1" t="s">
        <v>104</v>
      </c>
      <c r="G2205" s="12" t="s">
        <v>105</v>
      </c>
      <c r="I2205" s="16">
        <v>3870</v>
      </c>
    </row>
    <row r="2206" spans="1:9" x14ac:dyDescent="0.3">
      <c r="A2206" s="7">
        <v>2205</v>
      </c>
      <c r="B2206" s="7" t="s">
        <v>352</v>
      </c>
      <c r="C2206" s="1" t="s">
        <v>7</v>
      </c>
      <c r="D2206" s="1" t="s">
        <v>8</v>
      </c>
      <c r="E2206" s="1" t="s">
        <v>367</v>
      </c>
      <c r="F2206" s="1" t="s">
        <v>106</v>
      </c>
      <c r="G2206" s="12" t="s">
        <v>107</v>
      </c>
      <c r="I2206" s="16"/>
    </row>
    <row r="2207" spans="1:9" x14ac:dyDescent="0.3">
      <c r="A2207" s="7">
        <v>2206</v>
      </c>
      <c r="B2207" s="7" t="s">
        <v>352</v>
      </c>
      <c r="C2207" s="1" t="s">
        <v>7</v>
      </c>
      <c r="D2207" s="1" t="s">
        <v>8</v>
      </c>
      <c r="E2207" s="1" t="s">
        <v>367</v>
      </c>
      <c r="F2207" s="1" t="s">
        <v>108</v>
      </c>
      <c r="G2207" s="12" t="s">
        <v>109</v>
      </c>
      <c r="I2207" s="16">
        <v>558849</v>
      </c>
    </row>
    <row r="2208" spans="1:9" x14ac:dyDescent="0.3">
      <c r="A2208" s="7">
        <v>2207</v>
      </c>
      <c r="B2208" s="7" t="s">
        <v>352</v>
      </c>
      <c r="C2208" s="1" t="s">
        <v>7</v>
      </c>
      <c r="D2208" s="1" t="s">
        <v>8</v>
      </c>
      <c r="E2208" s="1" t="s">
        <v>367</v>
      </c>
      <c r="F2208" s="1" t="s">
        <v>110</v>
      </c>
      <c r="G2208" s="12" t="s">
        <v>111</v>
      </c>
      <c r="I2208" s="16"/>
    </row>
    <row r="2209" spans="1:10" x14ac:dyDescent="0.3">
      <c r="A2209" s="7">
        <v>2208</v>
      </c>
      <c r="B2209" s="7" t="s">
        <v>352</v>
      </c>
      <c r="C2209" s="1" t="s">
        <v>7</v>
      </c>
      <c r="D2209" s="1" t="s">
        <v>8</v>
      </c>
      <c r="E2209" s="1" t="s">
        <v>367</v>
      </c>
      <c r="F2209" s="1" t="s">
        <v>112</v>
      </c>
      <c r="G2209" s="12" t="s">
        <v>113</v>
      </c>
      <c r="I2209" s="16">
        <v>10000</v>
      </c>
    </row>
    <row r="2210" spans="1:10" x14ac:dyDescent="0.3">
      <c r="A2210" s="7">
        <v>2209</v>
      </c>
      <c r="B2210" s="7" t="s">
        <v>352</v>
      </c>
      <c r="C2210" s="1" t="s">
        <v>7</v>
      </c>
      <c r="D2210" s="1" t="s">
        <v>15</v>
      </c>
      <c r="E2210" s="1" t="s">
        <v>367</v>
      </c>
      <c r="F2210" s="1" t="s">
        <v>114</v>
      </c>
      <c r="G2210" s="12" t="s">
        <v>115</v>
      </c>
      <c r="I2210" s="18">
        <v>4320837</v>
      </c>
    </row>
    <row r="2211" spans="1:10" x14ac:dyDescent="0.3">
      <c r="A2211" s="7">
        <v>2210</v>
      </c>
      <c r="B2211" s="7" t="s">
        <v>352</v>
      </c>
      <c r="C2211" s="1" t="s">
        <v>116</v>
      </c>
      <c r="D2211" s="1" t="s">
        <v>8</v>
      </c>
      <c r="E2211" s="1" t="s">
        <v>364</v>
      </c>
      <c r="F2211" s="1" t="s">
        <v>117</v>
      </c>
      <c r="G2211" s="12" t="s">
        <v>118</v>
      </c>
      <c r="H2211" s="28"/>
      <c r="I2211" s="16"/>
      <c r="J2211" s="33" t="e">
        <f t="shared" ref="J2211:J2249" si="14">I2211/H2211</f>
        <v>#DIV/0!</v>
      </c>
    </row>
    <row r="2212" spans="1:10" x14ac:dyDescent="0.3">
      <c r="A2212" s="7">
        <v>2211</v>
      </c>
      <c r="B2212" s="7" t="s">
        <v>352</v>
      </c>
      <c r="C2212" s="1" t="s">
        <v>116</v>
      </c>
      <c r="D2212" s="1" t="s">
        <v>8</v>
      </c>
      <c r="E2212" s="1" t="s">
        <v>364</v>
      </c>
      <c r="F2212" s="1" t="s">
        <v>119</v>
      </c>
      <c r="G2212" s="12" t="s">
        <v>120</v>
      </c>
      <c r="H2212" s="28"/>
      <c r="I2212" s="16"/>
      <c r="J2212" s="33" t="e">
        <f t="shared" si="14"/>
        <v>#DIV/0!</v>
      </c>
    </row>
    <row r="2213" spans="1:10" x14ac:dyDescent="0.3">
      <c r="A2213" s="7">
        <v>2212</v>
      </c>
      <c r="B2213" s="7" t="s">
        <v>352</v>
      </c>
      <c r="C2213" s="1" t="s">
        <v>116</v>
      </c>
      <c r="D2213" s="1" t="s">
        <v>8</v>
      </c>
      <c r="E2213" s="1" t="s">
        <v>364</v>
      </c>
      <c r="F2213" s="1" t="s">
        <v>121</v>
      </c>
      <c r="G2213" s="12" t="s">
        <v>122</v>
      </c>
      <c r="H2213" s="28"/>
      <c r="I2213" s="16"/>
      <c r="J2213" s="33" t="e">
        <f t="shared" si="14"/>
        <v>#DIV/0!</v>
      </c>
    </row>
    <row r="2214" spans="1:10" x14ac:dyDescent="0.3">
      <c r="A2214" s="7">
        <v>2213</v>
      </c>
      <c r="B2214" s="7" t="s">
        <v>352</v>
      </c>
      <c r="C2214" s="1" t="s">
        <v>116</v>
      </c>
      <c r="D2214" s="1" t="s">
        <v>8</v>
      </c>
      <c r="E2214" s="1" t="s">
        <v>364</v>
      </c>
      <c r="F2214" s="1" t="s">
        <v>123</v>
      </c>
      <c r="G2214" s="12" t="s">
        <v>124</v>
      </c>
      <c r="H2214" s="28"/>
      <c r="I2214" s="16"/>
      <c r="J2214" s="33" t="e">
        <f t="shared" si="14"/>
        <v>#DIV/0!</v>
      </c>
    </row>
    <row r="2215" spans="1:10" x14ac:dyDescent="0.3">
      <c r="A2215" s="7">
        <v>2214</v>
      </c>
      <c r="B2215" s="7" t="s">
        <v>352</v>
      </c>
      <c r="C2215" s="1" t="s">
        <v>116</v>
      </c>
      <c r="D2215" s="1" t="s">
        <v>8</v>
      </c>
      <c r="E2215" s="1" t="s">
        <v>366</v>
      </c>
      <c r="F2215" s="1" t="s">
        <v>125</v>
      </c>
      <c r="G2215" s="12" t="s">
        <v>126</v>
      </c>
      <c r="H2215" s="28"/>
      <c r="I2215" s="16"/>
      <c r="J2215" s="33" t="e">
        <f t="shared" si="14"/>
        <v>#DIV/0!</v>
      </c>
    </row>
    <row r="2216" spans="1:10" x14ac:dyDescent="0.3">
      <c r="A2216" s="7">
        <v>2215</v>
      </c>
      <c r="B2216" s="7" t="s">
        <v>352</v>
      </c>
      <c r="C2216" s="1" t="s">
        <v>116</v>
      </c>
      <c r="D2216" s="1" t="s">
        <v>8</v>
      </c>
      <c r="E2216" s="1" t="s">
        <v>366</v>
      </c>
      <c r="F2216" s="1" t="s">
        <v>127</v>
      </c>
      <c r="G2216" s="12" t="s">
        <v>128</v>
      </c>
      <c r="H2216" s="28"/>
      <c r="I2216" s="16"/>
      <c r="J2216" s="33" t="e">
        <f t="shared" si="14"/>
        <v>#DIV/0!</v>
      </c>
    </row>
    <row r="2217" spans="1:10" x14ac:dyDescent="0.3">
      <c r="A2217" s="7">
        <v>2216</v>
      </c>
      <c r="B2217" s="7" t="s">
        <v>352</v>
      </c>
      <c r="C2217" s="1" t="s">
        <v>116</v>
      </c>
      <c r="D2217" s="1" t="s">
        <v>8</v>
      </c>
      <c r="E2217" s="1" t="s">
        <v>366</v>
      </c>
      <c r="F2217" s="1" t="s">
        <v>129</v>
      </c>
      <c r="G2217" s="12" t="s">
        <v>130</v>
      </c>
      <c r="H2217" s="28"/>
      <c r="I2217" s="16"/>
      <c r="J2217" s="33" t="e">
        <f t="shared" si="14"/>
        <v>#DIV/0!</v>
      </c>
    </row>
    <row r="2218" spans="1:10" x14ac:dyDescent="0.3">
      <c r="A2218" s="7">
        <v>2217</v>
      </c>
      <c r="B2218" s="7" t="s">
        <v>352</v>
      </c>
      <c r="C2218" s="1" t="s">
        <v>116</v>
      </c>
      <c r="D2218" s="1" t="s">
        <v>8</v>
      </c>
      <c r="E2218" s="1" t="s">
        <v>366</v>
      </c>
      <c r="F2218" s="1" t="s">
        <v>131</v>
      </c>
      <c r="G2218" s="12" t="s">
        <v>132</v>
      </c>
      <c r="H2218" s="28"/>
      <c r="I2218" s="16"/>
      <c r="J2218" s="33" t="e">
        <f t="shared" si="14"/>
        <v>#DIV/0!</v>
      </c>
    </row>
    <row r="2219" spans="1:10" x14ac:dyDescent="0.3">
      <c r="A2219" s="7">
        <v>2218</v>
      </c>
      <c r="B2219" s="7" t="s">
        <v>352</v>
      </c>
      <c r="C2219" s="1" t="s">
        <v>116</v>
      </c>
      <c r="D2219" s="1" t="s">
        <v>8</v>
      </c>
      <c r="E2219" s="1" t="s">
        <v>366</v>
      </c>
      <c r="F2219" s="1" t="s">
        <v>133</v>
      </c>
      <c r="G2219" s="12" t="s">
        <v>134</v>
      </c>
      <c r="H2219" s="28"/>
      <c r="I2219" s="16"/>
      <c r="J2219" s="33" t="e">
        <f t="shared" si="14"/>
        <v>#DIV/0!</v>
      </c>
    </row>
    <row r="2220" spans="1:10" x14ac:dyDescent="0.3">
      <c r="A2220" s="7">
        <v>2219</v>
      </c>
      <c r="B2220" s="7" t="s">
        <v>352</v>
      </c>
      <c r="C2220" s="1" t="s">
        <v>116</v>
      </c>
      <c r="D2220" s="1" t="s">
        <v>8</v>
      </c>
      <c r="E2220" s="1" t="s">
        <v>366</v>
      </c>
      <c r="F2220" s="1" t="s">
        <v>135</v>
      </c>
      <c r="G2220" s="12" t="s">
        <v>136</v>
      </c>
      <c r="H2220" s="28"/>
      <c r="I2220" s="16"/>
      <c r="J2220" s="33" t="e">
        <f t="shared" si="14"/>
        <v>#DIV/0!</v>
      </c>
    </row>
    <row r="2221" spans="1:10" x14ac:dyDescent="0.3">
      <c r="A2221" s="7">
        <v>2220</v>
      </c>
      <c r="B2221" s="7" t="s">
        <v>352</v>
      </c>
      <c r="C2221" s="1" t="s">
        <v>116</v>
      </c>
      <c r="D2221" s="1" t="s">
        <v>8</v>
      </c>
      <c r="E2221" s="1" t="s">
        <v>366</v>
      </c>
      <c r="F2221" s="1" t="s">
        <v>137</v>
      </c>
      <c r="G2221" s="12" t="s">
        <v>138</v>
      </c>
      <c r="H2221" s="28"/>
      <c r="I2221" s="16"/>
      <c r="J2221" s="33" t="e">
        <f t="shared" si="14"/>
        <v>#DIV/0!</v>
      </c>
    </row>
    <row r="2222" spans="1:10" x14ac:dyDescent="0.3">
      <c r="A2222" s="7">
        <v>2221</v>
      </c>
      <c r="B2222" s="7" t="s">
        <v>352</v>
      </c>
      <c r="C2222" s="1" t="s">
        <v>116</v>
      </c>
      <c r="D2222" s="1" t="s">
        <v>8</v>
      </c>
      <c r="E2222" s="1" t="s">
        <v>366</v>
      </c>
      <c r="F2222" s="1" t="s">
        <v>139</v>
      </c>
      <c r="G2222" s="12" t="s">
        <v>140</v>
      </c>
      <c r="H2222" s="28"/>
      <c r="I2222" s="16"/>
      <c r="J2222" s="33" t="e">
        <f t="shared" si="14"/>
        <v>#DIV/0!</v>
      </c>
    </row>
    <row r="2223" spans="1:10" x14ac:dyDescent="0.3">
      <c r="A2223" s="7">
        <v>2222</v>
      </c>
      <c r="B2223" s="7" t="s">
        <v>352</v>
      </c>
      <c r="C2223" s="1" t="s">
        <v>116</v>
      </c>
      <c r="D2223" s="1" t="s">
        <v>8</v>
      </c>
      <c r="E2223" s="1" t="s">
        <v>366</v>
      </c>
      <c r="F2223" s="1" t="s">
        <v>141</v>
      </c>
      <c r="G2223" s="12" t="s">
        <v>142</v>
      </c>
      <c r="H2223" s="28"/>
      <c r="I2223" s="16"/>
      <c r="J2223" s="33" t="e">
        <f t="shared" si="14"/>
        <v>#DIV/0!</v>
      </c>
    </row>
    <row r="2224" spans="1:10" x14ac:dyDescent="0.3">
      <c r="A2224" s="7">
        <v>2223</v>
      </c>
      <c r="B2224" s="7" t="s">
        <v>352</v>
      </c>
      <c r="C2224" s="1" t="s">
        <v>116</v>
      </c>
      <c r="D2224" s="1" t="s">
        <v>8</v>
      </c>
      <c r="E2224" s="1" t="s">
        <v>366</v>
      </c>
      <c r="F2224" s="1" t="s">
        <v>143</v>
      </c>
      <c r="G2224" s="12" t="s">
        <v>144</v>
      </c>
      <c r="H2224" s="28"/>
      <c r="I2224" s="16"/>
      <c r="J2224" s="33" t="e">
        <f t="shared" si="14"/>
        <v>#DIV/0!</v>
      </c>
    </row>
    <row r="2225" spans="1:10" x14ac:dyDescent="0.3">
      <c r="A2225" s="7">
        <v>2224</v>
      </c>
      <c r="B2225" s="7" t="s">
        <v>352</v>
      </c>
      <c r="C2225" s="1" t="s">
        <v>116</v>
      </c>
      <c r="D2225" s="1" t="s">
        <v>8</v>
      </c>
      <c r="E2225" s="1" t="s">
        <v>366</v>
      </c>
      <c r="F2225" s="1" t="s">
        <v>145</v>
      </c>
      <c r="G2225" s="12" t="s">
        <v>146</v>
      </c>
      <c r="H2225" s="28"/>
      <c r="I2225" s="16"/>
      <c r="J2225" s="33" t="e">
        <f t="shared" si="14"/>
        <v>#DIV/0!</v>
      </c>
    </row>
    <row r="2226" spans="1:10" x14ac:dyDescent="0.3">
      <c r="A2226" s="7">
        <v>2225</v>
      </c>
      <c r="B2226" s="7" t="s">
        <v>352</v>
      </c>
      <c r="C2226" s="1" t="s">
        <v>116</v>
      </c>
      <c r="D2226" s="1" t="s">
        <v>8</v>
      </c>
      <c r="E2226" s="1" t="s">
        <v>366</v>
      </c>
      <c r="F2226" s="1" t="s">
        <v>147</v>
      </c>
      <c r="G2226" s="12" t="s">
        <v>148</v>
      </c>
      <c r="H2226" s="28"/>
      <c r="I2226" s="16"/>
      <c r="J2226" s="33" t="e">
        <f t="shared" si="14"/>
        <v>#DIV/0!</v>
      </c>
    </row>
    <row r="2227" spans="1:10" x14ac:dyDescent="0.3">
      <c r="A2227" s="7">
        <v>2226</v>
      </c>
      <c r="B2227" s="7" t="s">
        <v>352</v>
      </c>
      <c r="C2227" s="1" t="s">
        <v>116</v>
      </c>
      <c r="D2227" s="1" t="s">
        <v>8</v>
      </c>
      <c r="E2227" s="1" t="s">
        <v>366</v>
      </c>
      <c r="F2227" s="1" t="s">
        <v>149</v>
      </c>
      <c r="G2227" s="12" t="s">
        <v>150</v>
      </c>
      <c r="H2227" s="28"/>
      <c r="I2227" s="16"/>
      <c r="J2227" s="33" t="e">
        <f t="shared" si="14"/>
        <v>#DIV/0!</v>
      </c>
    </row>
    <row r="2228" spans="1:10" x14ac:dyDescent="0.3">
      <c r="A2228" s="7">
        <v>2227</v>
      </c>
      <c r="B2228" s="7" t="s">
        <v>352</v>
      </c>
      <c r="C2228" s="1" t="s">
        <v>116</v>
      </c>
      <c r="D2228" s="1" t="s">
        <v>8</v>
      </c>
      <c r="E2228" s="1" t="s">
        <v>366</v>
      </c>
      <c r="F2228" s="1" t="s">
        <v>151</v>
      </c>
      <c r="G2228" s="12" t="s">
        <v>152</v>
      </c>
      <c r="H2228" s="28"/>
      <c r="I2228" s="16"/>
      <c r="J2228" s="33" t="e">
        <f t="shared" si="14"/>
        <v>#DIV/0!</v>
      </c>
    </row>
    <row r="2229" spans="1:10" x14ac:dyDescent="0.3">
      <c r="A2229" s="7">
        <v>2228</v>
      </c>
      <c r="B2229" s="7" t="s">
        <v>352</v>
      </c>
      <c r="C2229" s="1" t="s">
        <v>116</v>
      </c>
      <c r="D2229" s="1" t="s">
        <v>8</v>
      </c>
      <c r="E2229" s="1" t="s">
        <v>366</v>
      </c>
      <c r="F2229" s="1" t="s">
        <v>153</v>
      </c>
      <c r="G2229" s="12" t="s">
        <v>154</v>
      </c>
      <c r="H2229" s="28"/>
      <c r="I2229" s="16"/>
      <c r="J2229" s="33" t="e">
        <f t="shared" si="14"/>
        <v>#DIV/0!</v>
      </c>
    </row>
    <row r="2230" spans="1:10" x14ac:dyDescent="0.3">
      <c r="A2230" s="7">
        <v>2229</v>
      </c>
      <c r="B2230" s="7" t="s">
        <v>352</v>
      </c>
      <c r="C2230" s="1" t="s">
        <v>116</v>
      </c>
      <c r="D2230" s="1" t="s">
        <v>8</v>
      </c>
      <c r="E2230" s="1" t="s">
        <v>366</v>
      </c>
      <c r="F2230" s="1" t="s">
        <v>155</v>
      </c>
      <c r="G2230" s="12" t="s">
        <v>156</v>
      </c>
      <c r="H2230" s="28"/>
      <c r="I2230" s="16"/>
      <c r="J2230" s="33" t="e">
        <f t="shared" si="14"/>
        <v>#DIV/0!</v>
      </c>
    </row>
    <row r="2231" spans="1:10" x14ac:dyDescent="0.3">
      <c r="A2231" s="7">
        <v>2230</v>
      </c>
      <c r="B2231" s="7" t="s">
        <v>352</v>
      </c>
      <c r="C2231" s="1" t="s">
        <v>116</v>
      </c>
      <c r="D2231" s="1" t="s">
        <v>8</v>
      </c>
      <c r="E2231" s="1" t="s">
        <v>366</v>
      </c>
      <c r="F2231" s="1" t="s">
        <v>157</v>
      </c>
      <c r="G2231" s="12" t="s">
        <v>158</v>
      </c>
      <c r="H2231" s="28"/>
      <c r="I2231" s="16"/>
      <c r="J2231" s="33" t="e">
        <f t="shared" si="14"/>
        <v>#DIV/0!</v>
      </c>
    </row>
    <row r="2232" spans="1:10" x14ac:dyDescent="0.3">
      <c r="A2232" s="7">
        <v>2231</v>
      </c>
      <c r="B2232" s="7" t="s">
        <v>352</v>
      </c>
      <c r="C2232" s="1" t="s">
        <v>116</v>
      </c>
      <c r="D2232" s="1" t="s">
        <v>8</v>
      </c>
      <c r="E2232" s="1" t="s">
        <v>366</v>
      </c>
      <c r="F2232" s="1" t="s">
        <v>159</v>
      </c>
      <c r="G2232" s="12" t="s">
        <v>160</v>
      </c>
      <c r="H2232" s="28"/>
      <c r="I2232" s="16"/>
      <c r="J2232" s="33" t="e">
        <f t="shared" si="14"/>
        <v>#DIV/0!</v>
      </c>
    </row>
    <row r="2233" spans="1:10" x14ac:dyDescent="0.3">
      <c r="A2233" s="7">
        <v>2232</v>
      </c>
      <c r="B2233" s="7" t="s">
        <v>352</v>
      </c>
      <c r="C2233" s="1" t="s">
        <v>116</v>
      </c>
      <c r="D2233" s="1" t="s">
        <v>8</v>
      </c>
      <c r="E2233" s="1" t="s">
        <v>366</v>
      </c>
      <c r="F2233" s="1" t="s">
        <v>161</v>
      </c>
      <c r="G2233" s="12" t="s">
        <v>162</v>
      </c>
      <c r="H2233" s="28"/>
      <c r="I2233" s="16"/>
      <c r="J2233" s="33" t="e">
        <f t="shared" si="14"/>
        <v>#DIV/0!</v>
      </c>
    </row>
    <row r="2234" spans="1:10" x14ac:dyDescent="0.3">
      <c r="A2234" s="7">
        <v>2233</v>
      </c>
      <c r="B2234" s="7" t="s">
        <v>352</v>
      </c>
      <c r="C2234" s="1" t="s">
        <v>116</v>
      </c>
      <c r="D2234" s="1" t="s">
        <v>8</v>
      </c>
      <c r="E2234" s="1" t="s">
        <v>366</v>
      </c>
      <c r="F2234" s="1" t="s">
        <v>163</v>
      </c>
      <c r="G2234" s="12" t="s">
        <v>164</v>
      </c>
      <c r="H2234" s="28"/>
      <c r="I2234" s="16"/>
      <c r="J2234" s="33" t="e">
        <f t="shared" si="14"/>
        <v>#DIV/0!</v>
      </c>
    </row>
    <row r="2235" spans="1:10" x14ac:dyDescent="0.3">
      <c r="A2235" s="7">
        <v>2234</v>
      </c>
      <c r="B2235" s="7" t="s">
        <v>352</v>
      </c>
      <c r="C2235" s="1" t="s">
        <v>116</v>
      </c>
      <c r="D2235" s="1" t="s">
        <v>8</v>
      </c>
      <c r="E2235" s="1" t="s">
        <v>366</v>
      </c>
      <c r="F2235" s="1" t="s">
        <v>165</v>
      </c>
      <c r="G2235" s="12" t="s">
        <v>166</v>
      </c>
      <c r="H2235" s="28"/>
      <c r="I2235" s="16"/>
      <c r="J2235" s="33" t="e">
        <f t="shared" si="14"/>
        <v>#DIV/0!</v>
      </c>
    </row>
    <row r="2236" spans="1:10" x14ac:dyDescent="0.3">
      <c r="A2236" s="7">
        <v>2235</v>
      </c>
      <c r="B2236" s="7" t="s">
        <v>352</v>
      </c>
      <c r="C2236" s="1" t="s">
        <v>116</v>
      </c>
      <c r="D2236" s="1" t="s">
        <v>8</v>
      </c>
      <c r="E2236" s="1" t="s">
        <v>366</v>
      </c>
      <c r="F2236" s="1" t="s">
        <v>167</v>
      </c>
      <c r="G2236" s="12" t="s">
        <v>168</v>
      </c>
      <c r="H2236" s="28"/>
      <c r="I2236" s="16"/>
      <c r="J2236" s="33" t="e">
        <f t="shared" si="14"/>
        <v>#DIV/0!</v>
      </c>
    </row>
    <row r="2237" spans="1:10" x14ac:dyDescent="0.3">
      <c r="A2237" s="7">
        <v>2236</v>
      </c>
      <c r="B2237" s="7" t="s">
        <v>352</v>
      </c>
      <c r="C2237" s="1" t="s">
        <v>116</v>
      </c>
      <c r="D2237" s="1" t="s">
        <v>8</v>
      </c>
      <c r="E2237" s="1" t="s">
        <v>366</v>
      </c>
      <c r="F2237" s="1" t="s">
        <v>169</v>
      </c>
      <c r="G2237" s="12" t="s">
        <v>170</v>
      </c>
      <c r="H2237" s="28"/>
      <c r="I2237" s="16"/>
      <c r="J2237" s="33" t="e">
        <f t="shared" si="14"/>
        <v>#DIV/0!</v>
      </c>
    </row>
    <row r="2238" spans="1:10" x14ac:dyDescent="0.3">
      <c r="A2238" s="7">
        <v>2237</v>
      </c>
      <c r="B2238" s="7" t="s">
        <v>352</v>
      </c>
      <c r="C2238" s="1" t="s">
        <v>116</v>
      </c>
      <c r="D2238" s="1" t="s">
        <v>8</v>
      </c>
      <c r="E2238" s="1" t="s">
        <v>366</v>
      </c>
      <c r="F2238" s="1" t="s">
        <v>171</v>
      </c>
      <c r="G2238" s="12" t="s">
        <v>172</v>
      </c>
      <c r="H2238" s="28"/>
      <c r="I2238" s="16"/>
      <c r="J2238" s="33" t="e">
        <f t="shared" si="14"/>
        <v>#DIV/0!</v>
      </c>
    </row>
    <row r="2239" spans="1:10" x14ac:dyDescent="0.3">
      <c r="A2239" s="7">
        <v>2238</v>
      </c>
      <c r="B2239" s="7" t="s">
        <v>352</v>
      </c>
      <c r="C2239" s="1" t="s">
        <v>116</v>
      </c>
      <c r="D2239" s="1" t="s">
        <v>8</v>
      </c>
      <c r="E2239" s="1" t="s">
        <v>366</v>
      </c>
      <c r="F2239" s="1" t="s">
        <v>173</v>
      </c>
      <c r="G2239" s="12" t="s">
        <v>174</v>
      </c>
      <c r="H2239" s="28"/>
      <c r="I2239" s="16"/>
      <c r="J2239" s="33" t="e">
        <f t="shared" si="14"/>
        <v>#DIV/0!</v>
      </c>
    </row>
    <row r="2240" spans="1:10" x14ac:dyDescent="0.3">
      <c r="A2240" s="7">
        <v>2239</v>
      </c>
      <c r="B2240" s="7" t="s">
        <v>352</v>
      </c>
      <c r="C2240" s="1" t="s">
        <v>116</v>
      </c>
      <c r="D2240" s="1" t="s">
        <v>8</v>
      </c>
      <c r="E2240" s="1" t="s">
        <v>366</v>
      </c>
      <c r="F2240" s="1" t="s">
        <v>175</v>
      </c>
      <c r="G2240" s="12" t="s">
        <v>176</v>
      </c>
      <c r="H2240" s="28">
        <v>1</v>
      </c>
      <c r="I2240" s="16">
        <v>43500</v>
      </c>
      <c r="J2240" s="33">
        <f t="shared" si="14"/>
        <v>43500</v>
      </c>
    </row>
    <row r="2241" spans="1:10" x14ac:dyDescent="0.3">
      <c r="A2241" s="7">
        <v>2240</v>
      </c>
      <c r="B2241" s="7" t="s">
        <v>352</v>
      </c>
      <c r="C2241" s="1" t="s">
        <v>116</v>
      </c>
      <c r="D2241" s="1" t="s">
        <v>8</v>
      </c>
      <c r="E2241" s="1" t="s">
        <v>366</v>
      </c>
      <c r="F2241" s="1" t="s">
        <v>177</v>
      </c>
      <c r="G2241" s="12" t="s">
        <v>178</v>
      </c>
      <c r="H2241" s="28"/>
      <c r="I2241" s="16"/>
      <c r="J2241" s="33" t="e">
        <f t="shared" si="14"/>
        <v>#DIV/0!</v>
      </c>
    </row>
    <row r="2242" spans="1:10" x14ac:dyDescent="0.3">
      <c r="A2242" s="7">
        <v>2241</v>
      </c>
      <c r="B2242" s="7" t="s">
        <v>352</v>
      </c>
      <c r="C2242" s="1" t="s">
        <v>116</v>
      </c>
      <c r="D2242" s="1" t="s">
        <v>8</v>
      </c>
      <c r="E2242" s="1" t="s">
        <v>366</v>
      </c>
      <c r="F2242" s="1" t="s">
        <v>179</v>
      </c>
      <c r="G2242" s="12" t="s">
        <v>180</v>
      </c>
      <c r="H2242" s="28"/>
      <c r="I2242" s="16"/>
      <c r="J2242" s="33" t="e">
        <f t="shared" si="14"/>
        <v>#DIV/0!</v>
      </c>
    </row>
    <row r="2243" spans="1:10" x14ac:dyDescent="0.3">
      <c r="A2243" s="7">
        <v>2242</v>
      </c>
      <c r="B2243" s="7" t="s">
        <v>352</v>
      </c>
      <c r="C2243" s="1" t="s">
        <v>116</v>
      </c>
      <c r="D2243" s="1" t="s">
        <v>8</v>
      </c>
      <c r="E2243" s="1" t="s">
        <v>366</v>
      </c>
      <c r="F2243" s="1" t="s">
        <v>181</v>
      </c>
      <c r="G2243" s="12" t="s">
        <v>182</v>
      </c>
      <c r="H2243" s="28"/>
      <c r="I2243" s="16"/>
      <c r="J2243" s="33" t="e">
        <f t="shared" si="14"/>
        <v>#DIV/0!</v>
      </c>
    </row>
    <row r="2244" spans="1:10" x14ac:dyDescent="0.3">
      <c r="A2244" s="7">
        <v>2243</v>
      </c>
      <c r="B2244" s="7" t="s">
        <v>352</v>
      </c>
      <c r="C2244" s="1" t="s">
        <v>116</v>
      </c>
      <c r="D2244" s="1" t="s">
        <v>8</v>
      </c>
      <c r="E2244" s="1" t="s">
        <v>366</v>
      </c>
      <c r="F2244" s="1" t="s">
        <v>183</v>
      </c>
      <c r="G2244" s="12" t="s">
        <v>184</v>
      </c>
      <c r="H2244" s="28"/>
      <c r="I2244" s="16"/>
      <c r="J2244" s="33" t="e">
        <f t="shared" si="14"/>
        <v>#DIV/0!</v>
      </c>
    </row>
    <row r="2245" spans="1:10" x14ac:dyDescent="0.3">
      <c r="A2245" s="7">
        <v>2244</v>
      </c>
      <c r="B2245" s="7" t="s">
        <v>352</v>
      </c>
      <c r="C2245" s="1" t="s">
        <v>116</v>
      </c>
      <c r="D2245" s="1" t="s">
        <v>8</v>
      </c>
      <c r="E2245" s="1" t="s">
        <v>365</v>
      </c>
      <c r="F2245" s="1" t="s">
        <v>185</v>
      </c>
      <c r="G2245" s="12" t="s">
        <v>186</v>
      </c>
      <c r="H2245" s="28"/>
      <c r="I2245" s="16"/>
      <c r="J2245" s="33" t="e">
        <f t="shared" si="14"/>
        <v>#DIV/0!</v>
      </c>
    </row>
    <row r="2246" spans="1:10" x14ac:dyDescent="0.3">
      <c r="A2246" s="7">
        <v>2245</v>
      </c>
      <c r="B2246" s="7" t="s">
        <v>352</v>
      </c>
      <c r="C2246" s="1" t="s">
        <v>116</v>
      </c>
      <c r="D2246" s="1" t="s">
        <v>8</v>
      </c>
      <c r="E2246" s="1" t="s">
        <v>365</v>
      </c>
      <c r="F2246" s="1" t="s">
        <v>187</v>
      </c>
      <c r="G2246" s="12" t="s">
        <v>188</v>
      </c>
      <c r="H2246" s="28"/>
      <c r="I2246" s="16"/>
      <c r="J2246" s="33" t="e">
        <f t="shared" si="14"/>
        <v>#DIV/0!</v>
      </c>
    </row>
    <row r="2247" spans="1:10" x14ac:dyDescent="0.3">
      <c r="A2247" s="7">
        <v>2246</v>
      </c>
      <c r="B2247" s="7" t="s">
        <v>352</v>
      </c>
      <c r="C2247" s="1" t="s">
        <v>116</v>
      </c>
      <c r="D2247" s="1" t="s">
        <v>8</v>
      </c>
      <c r="E2247" s="1" t="s">
        <v>365</v>
      </c>
      <c r="F2247" s="1" t="s">
        <v>189</v>
      </c>
      <c r="G2247" s="12" t="s">
        <v>190</v>
      </c>
      <c r="H2247" s="28"/>
      <c r="I2247" s="16"/>
      <c r="J2247" s="33" t="e">
        <f t="shared" si="14"/>
        <v>#DIV/0!</v>
      </c>
    </row>
    <row r="2248" spans="1:10" x14ac:dyDescent="0.3">
      <c r="A2248" s="7">
        <v>2247</v>
      </c>
      <c r="B2248" s="7" t="s">
        <v>352</v>
      </c>
      <c r="C2248" s="1" t="s">
        <v>116</v>
      </c>
      <c r="D2248" s="1" t="s">
        <v>8</v>
      </c>
      <c r="E2248" s="1" t="s">
        <v>367</v>
      </c>
      <c r="F2248" s="1" t="s">
        <v>191</v>
      </c>
      <c r="G2248" s="12" t="s">
        <v>192</v>
      </c>
      <c r="H2248" s="21"/>
      <c r="I2248" s="16"/>
      <c r="J2248" s="33" t="e">
        <f t="shared" si="14"/>
        <v>#DIV/0!</v>
      </c>
    </row>
    <row r="2249" spans="1:10" x14ac:dyDescent="0.3">
      <c r="A2249" s="7">
        <v>2248</v>
      </c>
      <c r="B2249" s="7" t="s">
        <v>352</v>
      </c>
      <c r="C2249" s="1" t="s">
        <v>116</v>
      </c>
      <c r="D2249" s="1" t="s">
        <v>15</v>
      </c>
      <c r="E2249" s="1" t="s">
        <v>367</v>
      </c>
      <c r="F2249" s="1" t="s">
        <v>193</v>
      </c>
      <c r="G2249" s="12" t="s">
        <v>194</v>
      </c>
      <c r="H2249" s="29">
        <v>1</v>
      </c>
      <c r="I2249" s="18">
        <v>43500</v>
      </c>
      <c r="J2249" s="33">
        <f t="shared" si="14"/>
        <v>43500</v>
      </c>
    </row>
    <row r="2250" spans="1:10" x14ac:dyDescent="0.3">
      <c r="A2250" s="7">
        <v>2249</v>
      </c>
      <c r="B2250" s="7" t="s">
        <v>352</v>
      </c>
      <c r="C2250" s="1" t="s">
        <v>195</v>
      </c>
      <c r="D2250" s="1" t="s">
        <v>15</v>
      </c>
      <c r="E2250" s="1" t="s">
        <v>367</v>
      </c>
      <c r="F2250" s="1" t="s">
        <v>196</v>
      </c>
      <c r="G2250" s="12" t="s">
        <v>197</v>
      </c>
      <c r="H2250" s="29">
        <v>1</v>
      </c>
      <c r="I2250" s="18">
        <v>43500</v>
      </c>
    </row>
    <row r="2251" spans="1:10" x14ac:dyDescent="0.3">
      <c r="A2251" s="7">
        <v>2250</v>
      </c>
      <c r="B2251" s="7" t="s">
        <v>352</v>
      </c>
      <c r="C2251" s="1" t="s">
        <v>195</v>
      </c>
      <c r="D2251" s="1" t="s">
        <v>8</v>
      </c>
      <c r="E2251" s="1" t="s">
        <v>367</v>
      </c>
      <c r="F2251" s="1" t="s">
        <v>198</v>
      </c>
      <c r="G2251" s="12" t="s">
        <v>199</v>
      </c>
      <c r="H2251" s="28"/>
      <c r="I2251" s="16"/>
    </row>
    <row r="2252" spans="1:10" x14ac:dyDescent="0.3">
      <c r="A2252" s="7">
        <v>2251</v>
      </c>
      <c r="B2252" s="7" t="s">
        <v>352</v>
      </c>
      <c r="C2252" s="1" t="s">
        <v>195</v>
      </c>
      <c r="D2252" s="1" t="s">
        <v>8</v>
      </c>
      <c r="E2252" s="1" t="s">
        <v>367</v>
      </c>
      <c r="F2252" s="1" t="s">
        <v>200</v>
      </c>
      <c r="G2252" s="12" t="s">
        <v>201</v>
      </c>
      <c r="H2252" s="28"/>
      <c r="I2252" s="16"/>
    </row>
    <row r="2253" spans="1:10" x14ac:dyDescent="0.3">
      <c r="A2253" s="7">
        <v>2252</v>
      </c>
      <c r="B2253" s="7" t="s">
        <v>352</v>
      </c>
      <c r="C2253" s="1" t="s">
        <v>195</v>
      </c>
      <c r="D2253" s="1" t="s">
        <v>8</v>
      </c>
      <c r="E2253" s="1" t="s">
        <v>367</v>
      </c>
      <c r="F2253" s="1" t="s">
        <v>202</v>
      </c>
      <c r="G2253" s="12" t="s">
        <v>203</v>
      </c>
      <c r="H2253" s="28"/>
      <c r="I2253" s="16"/>
    </row>
    <row r="2254" spans="1:10" x14ac:dyDescent="0.3">
      <c r="A2254" s="7">
        <v>2253</v>
      </c>
      <c r="B2254" s="7" t="s">
        <v>352</v>
      </c>
      <c r="C2254" s="1" t="s">
        <v>195</v>
      </c>
      <c r="D2254" s="1" t="s">
        <v>8</v>
      </c>
      <c r="E2254" s="1" t="s">
        <v>367</v>
      </c>
      <c r="F2254" s="1" t="s">
        <v>204</v>
      </c>
      <c r="G2254" s="12" t="s">
        <v>205</v>
      </c>
      <c r="H2254" s="28"/>
      <c r="I2254" s="16"/>
    </row>
    <row r="2255" spans="1:10" x14ac:dyDescent="0.3">
      <c r="A2255" s="7">
        <v>2254</v>
      </c>
      <c r="B2255" s="7" t="s">
        <v>352</v>
      </c>
      <c r="C2255" s="1" t="s">
        <v>195</v>
      </c>
      <c r="D2255" s="1" t="s">
        <v>15</v>
      </c>
      <c r="E2255" s="1" t="s">
        <v>367</v>
      </c>
      <c r="F2255" s="1" t="s">
        <v>206</v>
      </c>
      <c r="G2255" s="12" t="s">
        <v>207</v>
      </c>
      <c r="H2255" s="29"/>
      <c r="I2255" s="18"/>
    </row>
    <row r="2256" spans="1:10" x14ac:dyDescent="0.3">
      <c r="A2256" s="7">
        <v>2255</v>
      </c>
      <c r="B2256" s="7" t="s">
        <v>352</v>
      </c>
      <c r="C2256" s="1" t="s">
        <v>195</v>
      </c>
      <c r="D2256" s="1" t="s">
        <v>8</v>
      </c>
      <c r="E2256" s="1" t="s">
        <v>367</v>
      </c>
      <c r="F2256" s="1" t="s">
        <v>208</v>
      </c>
      <c r="G2256" s="12" t="s">
        <v>209</v>
      </c>
      <c r="H2256" s="28"/>
      <c r="I2256" s="16"/>
    </row>
    <row r="2257" spans="1:9" x14ac:dyDescent="0.3">
      <c r="A2257" s="7">
        <v>2256</v>
      </c>
      <c r="B2257" s="7" t="s">
        <v>352</v>
      </c>
      <c r="C2257" s="1" t="s">
        <v>195</v>
      </c>
      <c r="D2257" s="1" t="s">
        <v>15</v>
      </c>
      <c r="E2257" s="1" t="s">
        <v>367</v>
      </c>
      <c r="F2257" s="1" t="s">
        <v>210</v>
      </c>
      <c r="G2257" s="12" t="s">
        <v>211</v>
      </c>
      <c r="H2257" s="29"/>
      <c r="I2257" s="18"/>
    </row>
    <row r="2258" spans="1:9" x14ac:dyDescent="0.3">
      <c r="A2258" s="7">
        <v>2257</v>
      </c>
      <c r="B2258" s="7" t="s">
        <v>352</v>
      </c>
      <c r="C2258" s="1" t="s">
        <v>195</v>
      </c>
      <c r="D2258" s="1" t="s">
        <v>8</v>
      </c>
      <c r="E2258" s="1" t="s">
        <v>367</v>
      </c>
      <c r="F2258" s="1" t="s">
        <v>212</v>
      </c>
      <c r="G2258" s="12" t="s">
        <v>213</v>
      </c>
      <c r="I2258" s="16"/>
    </row>
    <row r="2259" spans="1:9" x14ac:dyDescent="0.3">
      <c r="A2259" s="7">
        <v>2258</v>
      </c>
      <c r="B2259" s="7" t="s">
        <v>352</v>
      </c>
      <c r="C2259" s="1" t="s">
        <v>195</v>
      </c>
      <c r="D2259" s="1" t="s">
        <v>8</v>
      </c>
      <c r="E2259" s="1" t="s">
        <v>367</v>
      </c>
      <c r="F2259" s="1" t="s">
        <v>214</v>
      </c>
      <c r="G2259" s="12" t="s">
        <v>215</v>
      </c>
      <c r="I2259" s="14">
        <v>4785</v>
      </c>
    </row>
    <row r="2260" spans="1:9" x14ac:dyDescent="0.3">
      <c r="A2260" s="7">
        <v>2259</v>
      </c>
      <c r="B2260" s="7" t="s">
        <v>352</v>
      </c>
      <c r="C2260" s="1" t="s">
        <v>195</v>
      </c>
      <c r="D2260" s="1" t="s">
        <v>8</v>
      </c>
      <c r="E2260" s="1" t="s">
        <v>367</v>
      </c>
      <c r="F2260" s="1" t="s">
        <v>216</v>
      </c>
      <c r="G2260" s="12" t="s">
        <v>217</v>
      </c>
      <c r="I2260" s="14">
        <v>4785</v>
      </c>
    </row>
    <row r="2261" spans="1:9" x14ac:dyDescent="0.3">
      <c r="A2261" s="7">
        <v>2260</v>
      </c>
      <c r="B2261" s="7" t="s">
        <v>352</v>
      </c>
      <c r="C2261" s="1" t="s">
        <v>195</v>
      </c>
      <c r="D2261" s="1" t="s">
        <v>15</v>
      </c>
      <c r="E2261" s="1" t="s">
        <v>367</v>
      </c>
      <c r="F2261" s="1" t="s">
        <v>218</v>
      </c>
      <c r="G2261" s="12" t="s">
        <v>219</v>
      </c>
      <c r="I2261" s="18"/>
    </row>
    <row r="2262" spans="1:9" x14ac:dyDescent="0.3">
      <c r="A2262" s="7">
        <v>2261</v>
      </c>
      <c r="B2262" s="7" t="s">
        <v>352</v>
      </c>
      <c r="C2262" s="1" t="s">
        <v>195</v>
      </c>
      <c r="D2262" s="1" t="s">
        <v>8</v>
      </c>
      <c r="E2262" s="1" t="s">
        <v>367</v>
      </c>
      <c r="F2262" s="1" t="s">
        <v>220</v>
      </c>
      <c r="G2262" s="12" t="s">
        <v>221</v>
      </c>
      <c r="I2262" s="16">
        <v>5000</v>
      </c>
    </row>
    <row r="2263" spans="1:9" x14ac:dyDescent="0.3">
      <c r="A2263" s="7">
        <v>2262</v>
      </c>
      <c r="B2263" s="7" t="s">
        <v>352</v>
      </c>
      <c r="C2263" s="1" t="s">
        <v>195</v>
      </c>
      <c r="D2263" s="1" t="s">
        <v>8</v>
      </c>
      <c r="E2263" s="1" t="s">
        <v>367</v>
      </c>
      <c r="F2263" s="1" t="s">
        <v>222</v>
      </c>
      <c r="G2263" s="12" t="s">
        <v>223</v>
      </c>
      <c r="I2263" s="16"/>
    </row>
    <row r="2264" spans="1:9" x14ac:dyDescent="0.3">
      <c r="A2264" s="7">
        <v>2263</v>
      </c>
      <c r="B2264" s="7" t="s">
        <v>352</v>
      </c>
      <c r="C2264" s="1" t="s">
        <v>195</v>
      </c>
      <c r="D2264" s="1" t="s">
        <v>8</v>
      </c>
      <c r="E2264" s="1" t="s">
        <v>367</v>
      </c>
      <c r="F2264" s="1" t="s">
        <v>224</v>
      </c>
      <c r="G2264" s="12" t="s">
        <v>225</v>
      </c>
      <c r="I2264" s="16">
        <v>1000</v>
      </c>
    </row>
    <row r="2265" spans="1:9" x14ac:dyDescent="0.3">
      <c r="A2265" s="7">
        <v>2264</v>
      </c>
      <c r="B2265" s="7" t="s">
        <v>352</v>
      </c>
      <c r="C2265" s="1" t="s">
        <v>195</v>
      </c>
      <c r="D2265" s="1" t="s">
        <v>8</v>
      </c>
      <c r="E2265" s="1" t="s">
        <v>367</v>
      </c>
      <c r="F2265" s="1" t="s">
        <v>226</v>
      </c>
      <c r="G2265" s="12" t="s">
        <v>227</v>
      </c>
      <c r="I2265" s="16"/>
    </row>
    <row r="2266" spans="1:9" x14ac:dyDescent="0.3">
      <c r="A2266" s="7">
        <v>2265</v>
      </c>
      <c r="B2266" s="7" t="s">
        <v>352</v>
      </c>
      <c r="C2266" s="1" t="s">
        <v>195</v>
      </c>
      <c r="D2266" s="1" t="s">
        <v>15</v>
      </c>
      <c r="E2266" s="1" t="s">
        <v>367</v>
      </c>
      <c r="F2266" s="1" t="s">
        <v>228</v>
      </c>
      <c r="G2266" s="12" t="s">
        <v>229</v>
      </c>
      <c r="I2266" s="18">
        <v>6000</v>
      </c>
    </row>
    <row r="2267" spans="1:9" x14ac:dyDescent="0.3">
      <c r="A2267" s="7">
        <v>2266</v>
      </c>
      <c r="B2267" s="7" t="s">
        <v>352</v>
      </c>
      <c r="C2267" s="1" t="s">
        <v>195</v>
      </c>
      <c r="D2267" s="1" t="s">
        <v>8</v>
      </c>
      <c r="E2267" s="1" t="s">
        <v>367</v>
      </c>
      <c r="F2267" s="1" t="s">
        <v>230</v>
      </c>
      <c r="G2267" s="12" t="s">
        <v>231</v>
      </c>
      <c r="I2267" s="16">
        <v>1000</v>
      </c>
    </row>
    <row r="2268" spans="1:9" x14ac:dyDescent="0.3">
      <c r="A2268" s="7">
        <v>2267</v>
      </c>
      <c r="B2268" s="7" t="s">
        <v>352</v>
      </c>
      <c r="C2268" s="1" t="s">
        <v>195</v>
      </c>
      <c r="D2268" s="1" t="s">
        <v>8</v>
      </c>
      <c r="E2268" s="1" t="s">
        <v>367</v>
      </c>
      <c r="F2268" s="1" t="s">
        <v>232</v>
      </c>
      <c r="G2268" s="12" t="s">
        <v>233</v>
      </c>
      <c r="I2268" s="16"/>
    </row>
    <row r="2269" spans="1:9" x14ac:dyDescent="0.3">
      <c r="A2269" s="7">
        <v>2268</v>
      </c>
      <c r="B2269" s="7" t="s">
        <v>352</v>
      </c>
      <c r="C2269" s="1" t="s">
        <v>195</v>
      </c>
      <c r="D2269" s="1" t="s">
        <v>8</v>
      </c>
      <c r="E2269" s="1" t="s">
        <v>367</v>
      </c>
      <c r="F2269" s="1" t="s">
        <v>234</v>
      </c>
      <c r="G2269" s="12" t="s">
        <v>235</v>
      </c>
      <c r="I2269" s="16"/>
    </row>
    <row r="2270" spans="1:9" x14ac:dyDescent="0.3">
      <c r="A2270" s="7">
        <v>2269</v>
      </c>
      <c r="B2270" s="7" t="s">
        <v>352</v>
      </c>
      <c r="C2270" s="1" t="s">
        <v>195</v>
      </c>
      <c r="D2270" s="1" t="s">
        <v>8</v>
      </c>
      <c r="E2270" s="1" t="s">
        <v>367</v>
      </c>
      <c r="F2270" s="1" t="s">
        <v>236</v>
      </c>
      <c r="G2270" s="12" t="s">
        <v>237</v>
      </c>
      <c r="I2270" s="16"/>
    </row>
    <row r="2271" spans="1:9" x14ac:dyDescent="0.3">
      <c r="A2271" s="7">
        <v>2270</v>
      </c>
      <c r="B2271" s="7" t="s">
        <v>352</v>
      </c>
      <c r="C2271" s="1" t="s">
        <v>195</v>
      </c>
      <c r="D2271" s="1" t="s">
        <v>8</v>
      </c>
      <c r="E2271" s="1" t="s">
        <v>367</v>
      </c>
      <c r="F2271" s="1" t="s">
        <v>238</v>
      </c>
      <c r="G2271" s="12" t="s">
        <v>239</v>
      </c>
      <c r="I2271" s="16">
        <v>1000</v>
      </c>
    </row>
    <row r="2272" spans="1:9" x14ac:dyDescent="0.3">
      <c r="A2272" s="7">
        <v>2271</v>
      </c>
      <c r="B2272" s="7" t="s">
        <v>352</v>
      </c>
      <c r="C2272" s="1" t="s">
        <v>195</v>
      </c>
      <c r="D2272" s="1" t="s">
        <v>8</v>
      </c>
      <c r="E2272" s="1" t="s">
        <v>367</v>
      </c>
      <c r="F2272" s="1" t="s">
        <v>240</v>
      </c>
      <c r="G2272" s="12" t="s">
        <v>241</v>
      </c>
      <c r="I2272" s="16"/>
    </row>
    <row r="2273" spans="1:9" x14ac:dyDescent="0.3">
      <c r="A2273" s="7">
        <v>2272</v>
      </c>
      <c r="B2273" s="7" t="s">
        <v>352</v>
      </c>
      <c r="C2273" s="1" t="s">
        <v>195</v>
      </c>
      <c r="D2273" s="1" t="s">
        <v>8</v>
      </c>
      <c r="E2273" s="1" t="s">
        <v>367</v>
      </c>
      <c r="F2273" s="1" t="s">
        <v>242</v>
      </c>
      <c r="G2273" s="12" t="s">
        <v>243</v>
      </c>
      <c r="I2273" s="16"/>
    </row>
    <row r="2274" spans="1:9" x14ac:dyDescent="0.3">
      <c r="A2274" s="7">
        <v>2273</v>
      </c>
      <c r="B2274" s="7" t="s">
        <v>352</v>
      </c>
      <c r="C2274" s="1" t="s">
        <v>195</v>
      </c>
      <c r="D2274" s="1" t="s">
        <v>8</v>
      </c>
      <c r="E2274" s="1" t="s">
        <v>367</v>
      </c>
      <c r="F2274" s="1" t="s">
        <v>244</v>
      </c>
      <c r="G2274" s="12" t="s">
        <v>245</v>
      </c>
      <c r="I2274" s="16">
        <v>5000</v>
      </c>
    </row>
    <row r="2275" spans="1:9" x14ac:dyDescent="0.3">
      <c r="A2275" s="7">
        <v>2274</v>
      </c>
      <c r="B2275" s="7" t="s">
        <v>352</v>
      </c>
      <c r="C2275" s="1" t="s">
        <v>195</v>
      </c>
      <c r="D2275" s="1" t="s">
        <v>8</v>
      </c>
      <c r="E2275" s="1" t="s">
        <v>367</v>
      </c>
      <c r="F2275" s="1" t="s">
        <v>246</v>
      </c>
      <c r="G2275" s="12" t="s">
        <v>247</v>
      </c>
      <c r="I2275" s="16"/>
    </row>
    <row r="2276" spans="1:9" x14ac:dyDescent="0.3">
      <c r="A2276" s="7">
        <v>2275</v>
      </c>
      <c r="B2276" s="7" t="s">
        <v>352</v>
      </c>
      <c r="C2276" s="1" t="s">
        <v>195</v>
      </c>
      <c r="D2276" s="1" t="s">
        <v>8</v>
      </c>
      <c r="E2276" s="1" t="s">
        <v>367</v>
      </c>
      <c r="F2276" s="1" t="s">
        <v>248</v>
      </c>
      <c r="G2276" s="12" t="s">
        <v>249</v>
      </c>
      <c r="I2276" s="16"/>
    </row>
    <row r="2277" spans="1:9" x14ac:dyDescent="0.3">
      <c r="A2277" s="7">
        <v>2276</v>
      </c>
      <c r="B2277" s="7" t="s">
        <v>352</v>
      </c>
      <c r="C2277" s="1" t="s">
        <v>195</v>
      </c>
      <c r="D2277" s="1" t="s">
        <v>8</v>
      </c>
      <c r="E2277" s="1" t="s">
        <v>367</v>
      </c>
      <c r="F2277" s="1" t="s">
        <v>250</v>
      </c>
      <c r="G2277" s="12" t="s">
        <v>251</v>
      </c>
      <c r="I2277" s="16"/>
    </row>
    <row r="2278" spans="1:9" x14ac:dyDescent="0.3">
      <c r="A2278" s="7">
        <v>2277</v>
      </c>
      <c r="B2278" s="7" t="s">
        <v>352</v>
      </c>
      <c r="C2278" s="1" t="s">
        <v>195</v>
      </c>
      <c r="D2278" s="1" t="s">
        <v>8</v>
      </c>
      <c r="E2278" s="1" t="s">
        <v>367</v>
      </c>
      <c r="F2278" s="1" t="s">
        <v>252</v>
      </c>
      <c r="G2278" s="12" t="s">
        <v>253</v>
      </c>
      <c r="I2278" s="16"/>
    </row>
    <row r="2279" spans="1:9" x14ac:dyDescent="0.3">
      <c r="A2279" s="7">
        <v>2278</v>
      </c>
      <c r="B2279" s="7" t="s">
        <v>352</v>
      </c>
      <c r="C2279" s="1" t="s">
        <v>195</v>
      </c>
      <c r="D2279" s="1" t="s">
        <v>8</v>
      </c>
      <c r="E2279" s="1" t="s">
        <v>367</v>
      </c>
      <c r="F2279" s="1" t="s">
        <v>254</v>
      </c>
      <c r="G2279" s="12" t="s">
        <v>255</v>
      </c>
      <c r="I2279" s="16"/>
    </row>
    <row r="2280" spans="1:9" x14ac:dyDescent="0.3">
      <c r="A2280" s="7">
        <v>2279</v>
      </c>
      <c r="B2280" s="7" t="s">
        <v>352</v>
      </c>
      <c r="C2280" s="1" t="s">
        <v>195</v>
      </c>
      <c r="D2280" s="1" t="s">
        <v>8</v>
      </c>
      <c r="E2280" s="1" t="s">
        <v>367</v>
      </c>
      <c r="F2280" s="1" t="s">
        <v>256</v>
      </c>
      <c r="G2280" s="12" t="s">
        <v>257</v>
      </c>
      <c r="I2280" s="16"/>
    </row>
    <row r="2281" spans="1:9" x14ac:dyDescent="0.3">
      <c r="A2281" s="7">
        <v>2280</v>
      </c>
      <c r="B2281" s="7" t="s">
        <v>352</v>
      </c>
      <c r="C2281" s="1" t="s">
        <v>195</v>
      </c>
      <c r="D2281" s="1" t="s">
        <v>8</v>
      </c>
      <c r="E2281" s="1" t="s">
        <v>367</v>
      </c>
      <c r="F2281" s="1" t="s">
        <v>258</v>
      </c>
      <c r="G2281" s="12" t="s">
        <v>259</v>
      </c>
      <c r="I2281" s="16"/>
    </row>
    <row r="2282" spans="1:9" x14ac:dyDescent="0.3">
      <c r="A2282" s="7">
        <v>2281</v>
      </c>
      <c r="B2282" s="7" t="s">
        <v>352</v>
      </c>
      <c r="C2282" s="1" t="s">
        <v>195</v>
      </c>
      <c r="D2282" s="1" t="s">
        <v>8</v>
      </c>
      <c r="E2282" s="1" t="s">
        <v>367</v>
      </c>
      <c r="F2282" s="1" t="s">
        <v>260</v>
      </c>
      <c r="G2282" s="12" t="s">
        <v>261</v>
      </c>
      <c r="I2282" s="16">
        <v>5446</v>
      </c>
    </row>
    <row r="2283" spans="1:9" x14ac:dyDescent="0.3">
      <c r="A2283" s="7">
        <v>2282</v>
      </c>
      <c r="B2283" s="7" t="s">
        <v>352</v>
      </c>
      <c r="C2283" s="1" t="s">
        <v>195</v>
      </c>
      <c r="D2283" s="1" t="s">
        <v>8</v>
      </c>
      <c r="E2283" s="1" t="s">
        <v>367</v>
      </c>
      <c r="F2283" s="1" t="s">
        <v>262</v>
      </c>
      <c r="G2283" s="12" t="s">
        <v>263</v>
      </c>
      <c r="I2283" s="16"/>
    </row>
    <row r="2284" spans="1:9" x14ac:dyDescent="0.3">
      <c r="A2284" s="7">
        <v>2283</v>
      </c>
      <c r="B2284" s="7" t="s">
        <v>352</v>
      </c>
      <c r="C2284" s="1" t="s">
        <v>195</v>
      </c>
      <c r="D2284" s="1" t="s">
        <v>8</v>
      </c>
      <c r="E2284" s="1" t="s">
        <v>367</v>
      </c>
      <c r="F2284" s="1" t="s">
        <v>264</v>
      </c>
      <c r="G2284" s="12" t="s">
        <v>265</v>
      </c>
      <c r="I2284" s="16"/>
    </row>
    <row r="2285" spans="1:9" x14ac:dyDescent="0.3">
      <c r="A2285" s="7">
        <v>2284</v>
      </c>
      <c r="B2285" s="7" t="s">
        <v>352</v>
      </c>
      <c r="C2285" s="1" t="s">
        <v>195</v>
      </c>
      <c r="D2285" s="1" t="s">
        <v>15</v>
      </c>
      <c r="E2285" s="1" t="s">
        <v>367</v>
      </c>
      <c r="F2285" s="1" t="s">
        <v>266</v>
      </c>
      <c r="G2285" s="12" t="s">
        <v>267</v>
      </c>
      <c r="I2285" s="18">
        <v>12446</v>
      </c>
    </row>
    <row r="2286" spans="1:9" x14ac:dyDescent="0.3">
      <c r="A2286" s="7">
        <v>2285</v>
      </c>
      <c r="B2286" s="7" t="s">
        <v>352</v>
      </c>
      <c r="C2286" s="1" t="s">
        <v>195</v>
      </c>
      <c r="D2286" s="1" t="s">
        <v>8</v>
      </c>
      <c r="E2286" s="1" t="s">
        <v>367</v>
      </c>
      <c r="F2286" s="1" t="s">
        <v>268</v>
      </c>
      <c r="G2286" s="12" t="s">
        <v>269</v>
      </c>
      <c r="I2286" s="16"/>
    </row>
    <row r="2287" spans="1:9" x14ac:dyDescent="0.3">
      <c r="A2287" s="7">
        <v>2286</v>
      </c>
      <c r="B2287" s="7" t="s">
        <v>352</v>
      </c>
      <c r="C2287" s="1" t="s">
        <v>195</v>
      </c>
      <c r="D2287" s="1" t="s">
        <v>8</v>
      </c>
      <c r="E2287" s="1" t="s">
        <v>367</v>
      </c>
      <c r="F2287" s="1" t="s">
        <v>270</v>
      </c>
      <c r="G2287" s="12" t="s">
        <v>271</v>
      </c>
      <c r="I2287" s="16"/>
    </row>
    <row r="2288" spans="1:9" x14ac:dyDescent="0.3">
      <c r="A2288" s="7">
        <v>2287</v>
      </c>
      <c r="B2288" s="7" t="s">
        <v>352</v>
      </c>
      <c r="C2288" s="1" t="s">
        <v>195</v>
      </c>
      <c r="D2288" s="1" t="s">
        <v>8</v>
      </c>
      <c r="E2288" s="1" t="s">
        <v>367</v>
      </c>
      <c r="F2288" s="1" t="s">
        <v>272</v>
      </c>
      <c r="G2288" s="12" t="s">
        <v>273</v>
      </c>
      <c r="I2288" s="16"/>
    </row>
    <row r="2289" spans="1:9" x14ac:dyDescent="0.3">
      <c r="A2289" s="7">
        <v>2288</v>
      </c>
      <c r="B2289" s="7" t="s">
        <v>352</v>
      </c>
      <c r="C2289" s="1" t="s">
        <v>195</v>
      </c>
      <c r="D2289" s="1" t="s">
        <v>8</v>
      </c>
      <c r="E2289" s="1" t="s">
        <v>367</v>
      </c>
      <c r="F2289" s="1" t="s">
        <v>274</v>
      </c>
      <c r="G2289" s="12" t="s">
        <v>275</v>
      </c>
      <c r="I2289" s="16">
        <v>2250</v>
      </c>
    </row>
    <row r="2290" spans="1:9" x14ac:dyDescent="0.3">
      <c r="A2290" s="7">
        <v>2289</v>
      </c>
      <c r="B2290" s="7" t="s">
        <v>352</v>
      </c>
      <c r="C2290" s="1" t="s">
        <v>195</v>
      </c>
      <c r="D2290" s="1" t="s">
        <v>8</v>
      </c>
      <c r="E2290" s="1" t="s">
        <v>367</v>
      </c>
      <c r="F2290" s="1" t="s">
        <v>276</v>
      </c>
      <c r="G2290" s="12" t="s">
        <v>277</v>
      </c>
      <c r="I2290" s="16"/>
    </row>
    <row r="2291" spans="1:9" x14ac:dyDescent="0.3">
      <c r="A2291" s="7">
        <v>2290</v>
      </c>
      <c r="B2291" s="7" t="s">
        <v>352</v>
      </c>
      <c r="C2291" s="1" t="s">
        <v>195</v>
      </c>
      <c r="D2291" s="1" t="s">
        <v>8</v>
      </c>
      <c r="E2291" s="1" t="s">
        <v>367</v>
      </c>
      <c r="F2291" s="1" t="s">
        <v>278</v>
      </c>
      <c r="G2291" s="12" t="s">
        <v>279</v>
      </c>
      <c r="I2291" s="16"/>
    </row>
    <row r="2292" spans="1:9" x14ac:dyDescent="0.3">
      <c r="A2292" s="7">
        <v>2291</v>
      </c>
      <c r="B2292" s="7" t="s">
        <v>352</v>
      </c>
      <c r="C2292" s="1" t="s">
        <v>195</v>
      </c>
      <c r="D2292" s="1" t="s">
        <v>15</v>
      </c>
      <c r="E2292" s="1" t="s">
        <v>367</v>
      </c>
      <c r="F2292" s="1" t="s">
        <v>280</v>
      </c>
      <c r="G2292" s="12" t="s">
        <v>281</v>
      </c>
      <c r="I2292" s="18"/>
    </row>
    <row r="2293" spans="1:9" x14ac:dyDescent="0.3">
      <c r="A2293" s="7">
        <v>2292</v>
      </c>
      <c r="B2293" s="7" t="s">
        <v>352</v>
      </c>
      <c r="C2293" s="1" t="s">
        <v>195</v>
      </c>
      <c r="D2293" s="1" t="s">
        <v>8</v>
      </c>
      <c r="E2293" s="1" t="s">
        <v>367</v>
      </c>
      <c r="F2293" s="1" t="s">
        <v>282</v>
      </c>
      <c r="G2293" s="12" t="s">
        <v>283</v>
      </c>
      <c r="I2293" s="17">
        <v>14015.2</v>
      </c>
    </row>
    <row r="2294" spans="1:9" x14ac:dyDescent="0.3">
      <c r="A2294" s="7">
        <v>2293</v>
      </c>
      <c r="B2294" s="7" t="s">
        <v>352</v>
      </c>
      <c r="C2294" s="1" t="s">
        <v>195</v>
      </c>
      <c r="D2294" s="1" t="s">
        <v>15</v>
      </c>
      <c r="E2294" s="1" t="s">
        <v>367</v>
      </c>
      <c r="F2294" s="1" t="s">
        <v>284</v>
      </c>
      <c r="G2294" s="12" t="s">
        <v>285</v>
      </c>
      <c r="I2294" s="18"/>
    </row>
    <row r="2295" spans="1:9" x14ac:dyDescent="0.3">
      <c r="A2295" s="7">
        <v>2294</v>
      </c>
      <c r="B2295" s="7" t="s">
        <v>352</v>
      </c>
      <c r="C2295" s="1" t="s">
        <v>195</v>
      </c>
      <c r="D2295" s="1" t="s">
        <v>8</v>
      </c>
      <c r="E2295" s="1" t="s">
        <v>367</v>
      </c>
      <c r="F2295" s="1" t="s">
        <v>286</v>
      </c>
      <c r="G2295" s="12" t="s">
        <v>287</v>
      </c>
      <c r="I2295" s="16"/>
    </row>
    <row r="2296" spans="1:9" x14ac:dyDescent="0.3">
      <c r="A2296" s="7">
        <v>2295</v>
      </c>
      <c r="B2296" s="7" t="s">
        <v>352</v>
      </c>
      <c r="C2296" s="1" t="s">
        <v>195</v>
      </c>
      <c r="D2296" s="1" t="s">
        <v>8</v>
      </c>
      <c r="E2296" s="1" t="s">
        <v>367</v>
      </c>
      <c r="F2296" s="1" t="s">
        <v>288</v>
      </c>
      <c r="G2296" s="12" t="s">
        <v>289</v>
      </c>
      <c r="I2296" s="16"/>
    </row>
    <row r="2297" spans="1:9" x14ac:dyDescent="0.3">
      <c r="A2297" s="7">
        <v>2296</v>
      </c>
      <c r="B2297" s="7" t="s">
        <v>352</v>
      </c>
      <c r="C2297" s="1" t="s">
        <v>195</v>
      </c>
      <c r="D2297" s="1" t="s">
        <v>15</v>
      </c>
      <c r="E2297" s="1" t="s">
        <v>367</v>
      </c>
      <c r="F2297" s="1" t="s">
        <v>290</v>
      </c>
      <c r="G2297" s="12" t="s">
        <v>291</v>
      </c>
      <c r="I2297" s="18">
        <v>87781.2</v>
      </c>
    </row>
    <row r="2298" spans="1:9" x14ac:dyDescent="0.3">
      <c r="A2298" s="7">
        <v>2297</v>
      </c>
      <c r="B2298" s="7" t="s">
        <v>352</v>
      </c>
      <c r="C2298" s="1" t="s">
        <v>195</v>
      </c>
      <c r="D2298" s="1" t="s">
        <v>15</v>
      </c>
      <c r="E2298" s="1" t="s">
        <v>367</v>
      </c>
      <c r="F2298" s="1" t="s">
        <v>292</v>
      </c>
      <c r="G2298" s="12" t="s">
        <v>293</v>
      </c>
      <c r="I2298" s="18"/>
    </row>
    <row r="2299" spans="1:9" x14ac:dyDescent="0.3">
      <c r="A2299" s="7">
        <v>2298</v>
      </c>
      <c r="B2299" s="7" t="s">
        <v>352</v>
      </c>
      <c r="C2299" s="1" t="s">
        <v>195</v>
      </c>
      <c r="D2299" s="1" t="s">
        <v>8</v>
      </c>
      <c r="E2299" s="1" t="s">
        <v>367</v>
      </c>
      <c r="F2299" s="1" t="s">
        <v>294</v>
      </c>
      <c r="G2299" s="12" t="s">
        <v>295</v>
      </c>
      <c r="I2299" s="18"/>
    </row>
    <row r="2300" spans="1:9" x14ac:dyDescent="0.3">
      <c r="A2300" s="7">
        <v>2299</v>
      </c>
      <c r="B2300" s="7" t="s">
        <v>352</v>
      </c>
      <c r="C2300" s="1" t="s">
        <v>296</v>
      </c>
      <c r="D2300" s="1" t="s">
        <v>8</v>
      </c>
      <c r="E2300" s="1" t="s">
        <v>367</v>
      </c>
      <c r="F2300" s="1" t="s">
        <v>297</v>
      </c>
      <c r="G2300" s="12" t="s">
        <v>298</v>
      </c>
      <c r="I2300" s="30"/>
    </row>
    <row r="2301" spans="1:9" x14ac:dyDescent="0.3">
      <c r="A2301" s="7">
        <v>2300</v>
      </c>
      <c r="B2301" s="7" t="s">
        <v>352</v>
      </c>
      <c r="C2301" s="1" t="s">
        <v>296</v>
      </c>
      <c r="D2301" s="1" t="s">
        <v>8</v>
      </c>
      <c r="E2301" s="1" t="s">
        <v>367</v>
      </c>
      <c r="F2301" s="1" t="s">
        <v>299</v>
      </c>
      <c r="G2301" s="12" t="s">
        <v>300</v>
      </c>
      <c r="I2301" s="30"/>
    </row>
    <row r="2302" spans="1:9" x14ac:dyDescent="0.3">
      <c r="A2302" s="7">
        <v>2301</v>
      </c>
      <c r="B2302" s="7" t="s">
        <v>352</v>
      </c>
      <c r="C2302" s="1" t="s">
        <v>296</v>
      </c>
      <c r="D2302" s="1" t="s">
        <v>8</v>
      </c>
      <c r="E2302" s="1" t="s">
        <v>367</v>
      </c>
      <c r="F2302" s="1" t="s">
        <v>301</v>
      </c>
      <c r="G2302" s="12" t="s">
        <v>302</v>
      </c>
      <c r="I2302" s="30">
        <v>149531</v>
      </c>
    </row>
    <row r="2303" spans="1:9" x14ac:dyDescent="0.3">
      <c r="A2303" s="7">
        <v>2302</v>
      </c>
      <c r="B2303" s="7" t="s">
        <v>352</v>
      </c>
      <c r="C2303" s="1" t="s">
        <v>296</v>
      </c>
      <c r="D2303" s="1" t="s">
        <v>8</v>
      </c>
      <c r="E2303" s="1" t="s">
        <v>367</v>
      </c>
      <c r="F2303" s="1" t="s">
        <v>303</v>
      </c>
      <c r="G2303" s="12" t="s">
        <v>304</v>
      </c>
      <c r="I2303" s="30"/>
    </row>
    <row r="2304" spans="1:9" x14ac:dyDescent="0.3">
      <c r="A2304" s="7">
        <v>2303</v>
      </c>
      <c r="B2304" s="7" t="s">
        <v>352</v>
      </c>
      <c r="C2304" s="1" t="s">
        <v>296</v>
      </c>
      <c r="D2304" s="1" t="s">
        <v>8</v>
      </c>
      <c r="E2304" s="1" t="s">
        <v>367</v>
      </c>
      <c r="F2304" s="1" t="s">
        <v>305</v>
      </c>
      <c r="G2304" s="12" t="s">
        <v>306</v>
      </c>
      <c r="I2304" s="30"/>
    </row>
    <row r="2305" spans="1:9" x14ac:dyDescent="0.3">
      <c r="A2305" s="7">
        <v>2304</v>
      </c>
      <c r="B2305" s="7" t="s">
        <v>352</v>
      </c>
      <c r="C2305" s="1" t="s">
        <v>296</v>
      </c>
      <c r="D2305" s="1" t="s">
        <v>8</v>
      </c>
      <c r="E2305" s="1" t="s">
        <v>367</v>
      </c>
      <c r="F2305" s="1" t="s">
        <v>307</v>
      </c>
      <c r="G2305" s="12" t="s">
        <v>308</v>
      </c>
      <c r="I2305" s="30">
        <v>44711</v>
      </c>
    </row>
    <row r="2306" spans="1:9" x14ac:dyDescent="0.3">
      <c r="A2306" s="7">
        <v>2305</v>
      </c>
      <c r="B2306" s="7" t="s">
        <v>352</v>
      </c>
      <c r="C2306" s="1" t="s">
        <v>296</v>
      </c>
      <c r="D2306" s="1" t="s">
        <v>8</v>
      </c>
      <c r="E2306" s="1" t="s">
        <v>367</v>
      </c>
      <c r="F2306" s="1" t="s">
        <v>309</v>
      </c>
      <c r="G2306" s="12" t="s">
        <v>310</v>
      </c>
      <c r="I2306" s="30"/>
    </row>
    <row r="2307" spans="1:9" x14ac:dyDescent="0.3">
      <c r="A2307" s="7">
        <v>2306</v>
      </c>
      <c r="B2307" s="7" t="s">
        <v>352</v>
      </c>
      <c r="C2307" s="1" t="s">
        <v>296</v>
      </c>
      <c r="D2307" s="1" t="s">
        <v>15</v>
      </c>
      <c r="E2307" s="1" t="s">
        <v>367</v>
      </c>
      <c r="F2307" s="1" t="s">
        <v>311</v>
      </c>
      <c r="G2307" s="12" t="s">
        <v>312</v>
      </c>
      <c r="I2307" s="31">
        <v>194242</v>
      </c>
    </row>
    <row r="2308" spans="1:9" x14ac:dyDescent="0.3">
      <c r="A2308" s="7">
        <v>2307</v>
      </c>
      <c r="B2308" s="7" t="s">
        <v>352</v>
      </c>
      <c r="C2308" s="1" t="s">
        <v>296</v>
      </c>
      <c r="D2308" s="1" t="s">
        <v>15</v>
      </c>
      <c r="E2308" s="1" t="s">
        <v>367</v>
      </c>
      <c r="F2308" s="1" t="s">
        <v>313</v>
      </c>
      <c r="G2308" s="12" t="s">
        <v>314</v>
      </c>
      <c r="I2308" s="31">
        <v>194242</v>
      </c>
    </row>
    <row r="2309" spans="1:9" x14ac:dyDescent="0.3">
      <c r="A2309" s="7">
        <v>2308</v>
      </c>
      <c r="B2309" s="7" t="s">
        <v>352</v>
      </c>
      <c r="C2309" s="1" t="s">
        <v>296</v>
      </c>
      <c r="D2309" s="1" t="s">
        <v>8</v>
      </c>
      <c r="E2309" s="1" t="s">
        <v>367</v>
      </c>
      <c r="F2309" s="1" t="s">
        <v>315</v>
      </c>
      <c r="G2309" s="12" t="s">
        <v>316</v>
      </c>
      <c r="I2309" s="31">
        <v>2144672</v>
      </c>
    </row>
    <row r="2310" spans="1:9" x14ac:dyDescent="0.3">
      <c r="A2310" s="7">
        <v>2309</v>
      </c>
      <c r="B2310" s="7" t="s">
        <v>352</v>
      </c>
      <c r="C2310" s="1" t="s">
        <v>296</v>
      </c>
      <c r="D2310" s="1" t="s">
        <v>8</v>
      </c>
      <c r="E2310" s="1" t="s">
        <v>367</v>
      </c>
      <c r="F2310" s="1" t="s">
        <v>317</v>
      </c>
      <c r="G2310" s="12" t="s">
        <v>318</v>
      </c>
      <c r="I2310" s="32"/>
    </row>
    <row r="2311" spans="1:9" x14ac:dyDescent="0.3">
      <c r="A2311" s="7">
        <v>2310</v>
      </c>
      <c r="B2311" s="7" t="s">
        <v>352</v>
      </c>
      <c r="C2311" s="1" t="s">
        <v>296</v>
      </c>
      <c r="D2311" s="1" t="s">
        <v>8</v>
      </c>
      <c r="E2311" s="1" t="s">
        <v>367</v>
      </c>
      <c r="F2311" s="1" t="s">
        <v>319</v>
      </c>
      <c r="G2311" s="12" t="s">
        <v>320</v>
      </c>
      <c r="I2311" s="31">
        <v>-1950430</v>
      </c>
    </row>
    <row r="2312" spans="1:9" x14ac:dyDescent="0.3">
      <c r="A2312" s="7">
        <v>2311</v>
      </c>
      <c r="B2312" s="7" t="s">
        <v>353</v>
      </c>
      <c r="C2312" s="1" t="s">
        <v>7</v>
      </c>
      <c r="D2312" s="1" t="s">
        <v>8</v>
      </c>
      <c r="E2312" s="1" t="s">
        <v>367</v>
      </c>
      <c r="F2312" s="1" t="s">
        <v>9</v>
      </c>
      <c r="G2312" s="12" t="s">
        <v>10</v>
      </c>
    </row>
    <row r="2313" spans="1:9" x14ac:dyDescent="0.3">
      <c r="A2313" s="7">
        <v>2312</v>
      </c>
      <c r="B2313" s="7" t="s">
        <v>353</v>
      </c>
      <c r="C2313" s="1" t="s">
        <v>7</v>
      </c>
      <c r="D2313" s="1" t="s">
        <v>8</v>
      </c>
      <c r="E2313" s="1" t="s">
        <v>367</v>
      </c>
      <c r="F2313" s="1" t="s">
        <v>11</v>
      </c>
      <c r="G2313" s="12" t="s">
        <v>12</v>
      </c>
    </row>
    <row r="2314" spans="1:9" x14ac:dyDescent="0.3">
      <c r="A2314" s="7">
        <v>2313</v>
      </c>
      <c r="B2314" s="7" t="s">
        <v>353</v>
      </c>
      <c r="C2314" s="1" t="s">
        <v>7</v>
      </c>
      <c r="D2314" s="1" t="s">
        <v>8</v>
      </c>
      <c r="E2314" s="1" t="s">
        <v>367</v>
      </c>
      <c r="F2314" s="1" t="s">
        <v>13</v>
      </c>
      <c r="G2314" s="12" t="s">
        <v>14</v>
      </c>
    </row>
    <row r="2315" spans="1:9" x14ac:dyDescent="0.3">
      <c r="A2315" s="7">
        <v>2314</v>
      </c>
      <c r="B2315" s="7" t="s">
        <v>353</v>
      </c>
      <c r="C2315" s="1" t="s">
        <v>7</v>
      </c>
      <c r="D2315" s="1" t="s">
        <v>15</v>
      </c>
      <c r="E2315" s="1" t="s">
        <v>367</v>
      </c>
      <c r="F2315" s="1" t="s">
        <v>16</v>
      </c>
      <c r="G2315" s="12" t="s">
        <v>17</v>
      </c>
      <c r="I2315" s="15">
        <v>0</v>
      </c>
    </row>
    <row r="2316" spans="1:9" x14ac:dyDescent="0.3">
      <c r="A2316" s="7">
        <v>2315</v>
      </c>
      <c r="B2316" s="7" t="s">
        <v>353</v>
      </c>
      <c r="C2316" s="1" t="s">
        <v>7</v>
      </c>
      <c r="D2316" s="1" t="s">
        <v>8</v>
      </c>
      <c r="E2316" s="1" t="s">
        <v>367</v>
      </c>
      <c r="F2316" s="1" t="s">
        <v>18</v>
      </c>
      <c r="G2316" s="12" t="s">
        <v>19</v>
      </c>
    </row>
    <row r="2317" spans="1:9" x14ac:dyDescent="0.3">
      <c r="A2317" s="7">
        <v>2316</v>
      </c>
      <c r="B2317" s="7" t="s">
        <v>353</v>
      </c>
      <c r="C2317" s="1" t="s">
        <v>7</v>
      </c>
      <c r="D2317" s="1" t="s">
        <v>8</v>
      </c>
      <c r="E2317" s="1" t="s">
        <v>367</v>
      </c>
      <c r="F2317" s="1" t="s">
        <v>20</v>
      </c>
      <c r="G2317" s="12" t="s">
        <v>21</v>
      </c>
    </row>
    <row r="2318" spans="1:9" x14ac:dyDescent="0.3">
      <c r="A2318" s="7">
        <v>2317</v>
      </c>
      <c r="B2318" s="7" t="s">
        <v>353</v>
      </c>
      <c r="C2318" s="1" t="s">
        <v>7</v>
      </c>
      <c r="D2318" s="1" t="s">
        <v>15</v>
      </c>
      <c r="E2318" s="1" t="s">
        <v>367</v>
      </c>
      <c r="F2318" s="1" t="s">
        <v>22</v>
      </c>
      <c r="G2318" s="12" t="s">
        <v>23</v>
      </c>
      <c r="I2318" s="15">
        <v>0</v>
      </c>
    </row>
    <row r="2319" spans="1:9" x14ac:dyDescent="0.3">
      <c r="A2319" s="7">
        <v>2318</v>
      </c>
      <c r="B2319" s="7" t="s">
        <v>353</v>
      </c>
      <c r="C2319" s="1" t="s">
        <v>7</v>
      </c>
      <c r="D2319" s="1" t="s">
        <v>8</v>
      </c>
      <c r="E2319" s="1" t="s">
        <v>367</v>
      </c>
      <c r="F2319" s="1" t="s">
        <v>24</v>
      </c>
      <c r="G2319" s="12" t="s">
        <v>25</v>
      </c>
    </row>
    <row r="2320" spans="1:9" x14ac:dyDescent="0.3">
      <c r="A2320" s="7">
        <v>2319</v>
      </c>
      <c r="B2320" s="7" t="s">
        <v>353</v>
      </c>
      <c r="C2320" s="1" t="s">
        <v>7</v>
      </c>
      <c r="D2320" s="1" t="s">
        <v>8</v>
      </c>
      <c r="E2320" s="1" t="s">
        <v>367</v>
      </c>
      <c r="F2320" s="1" t="s">
        <v>26</v>
      </c>
      <c r="G2320" s="12" t="s">
        <v>27</v>
      </c>
    </row>
    <row r="2321" spans="1:9" x14ac:dyDescent="0.3">
      <c r="A2321" s="7">
        <v>2320</v>
      </c>
      <c r="B2321" s="7" t="s">
        <v>353</v>
      </c>
      <c r="C2321" s="1" t="s">
        <v>7</v>
      </c>
      <c r="D2321" s="1" t="s">
        <v>8</v>
      </c>
      <c r="E2321" s="1" t="s">
        <v>367</v>
      </c>
      <c r="F2321" s="1" t="s">
        <v>28</v>
      </c>
      <c r="G2321" s="12" t="s">
        <v>29</v>
      </c>
    </row>
    <row r="2322" spans="1:9" x14ac:dyDescent="0.3">
      <c r="A2322" s="7">
        <v>2321</v>
      </c>
      <c r="B2322" s="7" t="s">
        <v>353</v>
      </c>
      <c r="C2322" s="1" t="s">
        <v>7</v>
      </c>
      <c r="D2322" s="1" t="s">
        <v>8</v>
      </c>
      <c r="E2322" s="1" t="s">
        <v>367</v>
      </c>
      <c r="F2322" s="1" t="s">
        <v>30</v>
      </c>
      <c r="G2322" s="12" t="s">
        <v>31</v>
      </c>
      <c r="I2322" s="15">
        <v>100000</v>
      </c>
    </row>
    <row r="2323" spans="1:9" x14ac:dyDescent="0.3">
      <c r="A2323" s="7">
        <v>2322</v>
      </c>
      <c r="B2323" s="7" t="s">
        <v>353</v>
      </c>
      <c r="C2323" s="1" t="s">
        <v>7</v>
      </c>
      <c r="D2323" s="1" t="s">
        <v>8</v>
      </c>
      <c r="E2323" s="1" t="s">
        <v>367</v>
      </c>
      <c r="F2323" s="1" t="s">
        <v>32</v>
      </c>
      <c r="G2323" s="12" t="s">
        <v>33</v>
      </c>
    </row>
    <row r="2324" spans="1:9" x14ac:dyDescent="0.3">
      <c r="A2324" s="7">
        <v>2323</v>
      </c>
      <c r="B2324" s="7" t="s">
        <v>353</v>
      </c>
      <c r="C2324" s="1" t="s">
        <v>7</v>
      </c>
      <c r="D2324" s="1" t="s">
        <v>8</v>
      </c>
      <c r="E2324" s="1" t="s">
        <v>367</v>
      </c>
      <c r="F2324" s="1" t="s">
        <v>34</v>
      </c>
      <c r="G2324" s="12" t="s">
        <v>35</v>
      </c>
    </row>
    <row r="2325" spans="1:9" x14ac:dyDescent="0.3">
      <c r="A2325" s="7">
        <v>2324</v>
      </c>
      <c r="B2325" s="7" t="s">
        <v>353</v>
      </c>
      <c r="C2325" s="1" t="s">
        <v>7</v>
      </c>
      <c r="D2325" s="1" t="s">
        <v>8</v>
      </c>
      <c r="E2325" s="1" t="s">
        <v>367</v>
      </c>
      <c r="F2325" s="1" t="s">
        <v>36</v>
      </c>
      <c r="G2325" s="12" t="s">
        <v>37</v>
      </c>
    </row>
    <row r="2326" spans="1:9" x14ac:dyDescent="0.3">
      <c r="A2326" s="7">
        <v>2325</v>
      </c>
      <c r="B2326" s="7" t="s">
        <v>353</v>
      </c>
      <c r="C2326" s="1" t="s">
        <v>7</v>
      </c>
      <c r="D2326" s="1" t="s">
        <v>8</v>
      </c>
      <c r="E2326" s="1" t="s">
        <v>367</v>
      </c>
      <c r="F2326" s="1" t="s">
        <v>38</v>
      </c>
      <c r="G2326" s="12" t="s">
        <v>39</v>
      </c>
    </row>
    <row r="2327" spans="1:9" x14ac:dyDescent="0.3">
      <c r="A2327" s="7">
        <v>2326</v>
      </c>
      <c r="B2327" s="7" t="s">
        <v>353</v>
      </c>
      <c r="C2327" s="1" t="s">
        <v>7</v>
      </c>
      <c r="D2327" s="1" t="s">
        <v>8</v>
      </c>
      <c r="E2327" s="1" t="s">
        <v>367</v>
      </c>
      <c r="F2327" s="1" t="s">
        <v>40</v>
      </c>
      <c r="G2327" s="12" t="s">
        <v>41</v>
      </c>
    </row>
    <row r="2328" spans="1:9" x14ac:dyDescent="0.3">
      <c r="A2328" s="7">
        <v>2327</v>
      </c>
      <c r="B2328" s="7" t="s">
        <v>353</v>
      </c>
      <c r="C2328" s="1" t="s">
        <v>7</v>
      </c>
      <c r="D2328" s="1" t="s">
        <v>8</v>
      </c>
      <c r="E2328" s="1" t="s">
        <v>367</v>
      </c>
      <c r="F2328" s="1" t="s">
        <v>42</v>
      </c>
      <c r="G2328" s="12" t="s">
        <v>43</v>
      </c>
    </row>
    <row r="2329" spans="1:9" x14ac:dyDescent="0.3">
      <c r="A2329" s="7">
        <v>2328</v>
      </c>
      <c r="B2329" s="7" t="s">
        <v>353</v>
      </c>
      <c r="C2329" s="1" t="s">
        <v>7</v>
      </c>
      <c r="D2329" s="1" t="s">
        <v>8</v>
      </c>
      <c r="E2329" s="1" t="s">
        <v>367</v>
      </c>
      <c r="F2329" s="1" t="s">
        <v>44</v>
      </c>
      <c r="G2329" s="12" t="s">
        <v>45</v>
      </c>
    </row>
    <row r="2330" spans="1:9" x14ac:dyDescent="0.3">
      <c r="A2330" s="7">
        <v>2329</v>
      </c>
      <c r="B2330" s="7" t="s">
        <v>353</v>
      </c>
      <c r="C2330" s="1" t="s">
        <v>7</v>
      </c>
      <c r="D2330" s="1" t="s">
        <v>8</v>
      </c>
      <c r="E2330" s="1" t="s">
        <v>367</v>
      </c>
      <c r="F2330" s="1" t="s">
        <v>46</v>
      </c>
      <c r="G2330" s="12" t="s">
        <v>47</v>
      </c>
    </row>
    <row r="2331" spans="1:9" x14ac:dyDescent="0.3">
      <c r="A2331" s="7">
        <v>2330</v>
      </c>
      <c r="B2331" s="7" t="s">
        <v>353</v>
      </c>
      <c r="C2331" s="1" t="s">
        <v>7</v>
      </c>
      <c r="D2331" s="1" t="s">
        <v>8</v>
      </c>
      <c r="E2331" s="1" t="s">
        <v>367</v>
      </c>
      <c r="F2331" s="1" t="s">
        <v>48</v>
      </c>
      <c r="G2331" s="12" t="s">
        <v>49</v>
      </c>
    </row>
    <row r="2332" spans="1:9" x14ac:dyDescent="0.3">
      <c r="A2332" s="7">
        <v>2331</v>
      </c>
      <c r="B2332" s="7" t="s">
        <v>353</v>
      </c>
      <c r="C2332" s="1" t="s">
        <v>7</v>
      </c>
      <c r="D2332" s="1" t="s">
        <v>8</v>
      </c>
      <c r="E2332" s="1" t="s">
        <v>367</v>
      </c>
      <c r="F2332" s="1" t="s">
        <v>50</v>
      </c>
      <c r="G2332" s="12" t="s">
        <v>51</v>
      </c>
    </row>
    <row r="2333" spans="1:9" x14ac:dyDescent="0.3">
      <c r="A2333" s="7">
        <v>2332</v>
      </c>
      <c r="B2333" s="7" t="s">
        <v>353</v>
      </c>
      <c r="C2333" s="1" t="s">
        <v>7</v>
      </c>
      <c r="D2333" s="1" t="s">
        <v>8</v>
      </c>
      <c r="E2333" s="1" t="s">
        <v>367</v>
      </c>
      <c r="F2333" s="1" t="s">
        <v>52</v>
      </c>
      <c r="G2333" s="12" t="s">
        <v>53</v>
      </c>
    </row>
    <row r="2334" spans="1:9" x14ac:dyDescent="0.3">
      <c r="A2334" s="7">
        <v>2333</v>
      </c>
      <c r="B2334" s="7" t="s">
        <v>353</v>
      </c>
      <c r="C2334" s="1" t="s">
        <v>7</v>
      </c>
      <c r="D2334" s="1" t="s">
        <v>8</v>
      </c>
      <c r="E2334" s="1" t="s">
        <v>367</v>
      </c>
      <c r="F2334" s="1" t="s">
        <v>54</v>
      </c>
      <c r="G2334" s="12" t="s">
        <v>55</v>
      </c>
    </row>
    <row r="2335" spans="1:9" x14ac:dyDescent="0.3">
      <c r="A2335" s="7">
        <v>2334</v>
      </c>
      <c r="B2335" s="7" t="s">
        <v>353</v>
      </c>
      <c r="C2335" s="1" t="s">
        <v>7</v>
      </c>
      <c r="D2335" s="1" t="s">
        <v>8</v>
      </c>
      <c r="E2335" s="1" t="s">
        <v>367</v>
      </c>
      <c r="F2335" s="1" t="s">
        <v>56</v>
      </c>
      <c r="G2335" s="12" t="s">
        <v>57</v>
      </c>
    </row>
    <row r="2336" spans="1:9" x14ac:dyDescent="0.3">
      <c r="A2336" s="7">
        <v>2335</v>
      </c>
      <c r="B2336" s="7" t="s">
        <v>353</v>
      </c>
      <c r="C2336" s="1" t="s">
        <v>7</v>
      </c>
      <c r="D2336" s="1" t="s">
        <v>8</v>
      </c>
      <c r="E2336" s="1" t="s">
        <v>367</v>
      </c>
      <c r="F2336" s="1" t="s">
        <v>58</v>
      </c>
      <c r="G2336" s="12" t="s">
        <v>59</v>
      </c>
    </row>
    <row r="2337" spans="1:7" x14ac:dyDescent="0.3">
      <c r="A2337" s="7">
        <v>2336</v>
      </c>
      <c r="B2337" s="7" t="s">
        <v>353</v>
      </c>
      <c r="C2337" s="1" t="s">
        <v>7</v>
      </c>
      <c r="D2337" s="1" t="s">
        <v>8</v>
      </c>
      <c r="E2337" s="1" t="s">
        <v>367</v>
      </c>
      <c r="F2337" s="1" t="s">
        <v>60</v>
      </c>
      <c r="G2337" s="12" t="s">
        <v>61</v>
      </c>
    </row>
    <row r="2338" spans="1:7" x14ac:dyDescent="0.3">
      <c r="A2338" s="7">
        <v>2337</v>
      </c>
      <c r="B2338" s="7" t="s">
        <v>353</v>
      </c>
      <c r="C2338" s="1" t="s">
        <v>7</v>
      </c>
      <c r="D2338" s="1" t="s">
        <v>8</v>
      </c>
      <c r="E2338" s="1" t="s">
        <v>367</v>
      </c>
      <c r="F2338" s="1" t="s">
        <v>62</v>
      </c>
      <c r="G2338" s="12" t="s">
        <v>63</v>
      </c>
    </row>
    <row r="2339" spans="1:7" x14ac:dyDescent="0.3">
      <c r="A2339" s="7">
        <v>2338</v>
      </c>
      <c r="B2339" s="7" t="s">
        <v>353</v>
      </c>
      <c r="C2339" s="1" t="s">
        <v>7</v>
      </c>
      <c r="D2339" s="1" t="s">
        <v>8</v>
      </c>
      <c r="E2339" s="1" t="s">
        <v>367</v>
      </c>
      <c r="F2339" s="1" t="s">
        <v>64</v>
      </c>
      <c r="G2339" s="12" t="s">
        <v>65</v>
      </c>
    </row>
    <row r="2340" spans="1:7" x14ac:dyDescent="0.3">
      <c r="A2340" s="7">
        <v>2339</v>
      </c>
      <c r="B2340" s="7" t="s">
        <v>353</v>
      </c>
      <c r="C2340" s="1" t="s">
        <v>7</v>
      </c>
      <c r="D2340" s="1" t="s">
        <v>8</v>
      </c>
      <c r="E2340" s="1" t="s">
        <v>367</v>
      </c>
      <c r="F2340" s="1" t="s">
        <v>66</v>
      </c>
      <c r="G2340" s="12" t="s">
        <v>67</v>
      </c>
    </row>
    <row r="2341" spans="1:7" x14ac:dyDescent="0.3">
      <c r="A2341" s="7">
        <v>2340</v>
      </c>
      <c r="B2341" s="7" t="s">
        <v>353</v>
      </c>
      <c r="C2341" s="1" t="s">
        <v>7</v>
      </c>
      <c r="D2341" s="1" t="s">
        <v>8</v>
      </c>
      <c r="E2341" s="1" t="s">
        <v>367</v>
      </c>
      <c r="F2341" s="1" t="s">
        <v>68</v>
      </c>
      <c r="G2341" s="12" t="s">
        <v>69</v>
      </c>
    </row>
    <row r="2342" spans="1:7" x14ac:dyDescent="0.3">
      <c r="A2342" s="7">
        <v>2341</v>
      </c>
      <c r="B2342" s="7" t="s">
        <v>353</v>
      </c>
      <c r="C2342" s="1" t="s">
        <v>7</v>
      </c>
      <c r="D2342" s="1" t="s">
        <v>8</v>
      </c>
      <c r="E2342" s="1" t="s">
        <v>367</v>
      </c>
      <c r="F2342" s="1" t="s">
        <v>70</v>
      </c>
      <c r="G2342" s="12" t="s">
        <v>71</v>
      </c>
    </row>
    <row r="2343" spans="1:7" x14ac:dyDescent="0.3">
      <c r="A2343" s="7">
        <v>2342</v>
      </c>
      <c r="B2343" s="7" t="s">
        <v>353</v>
      </c>
      <c r="C2343" s="1" t="s">
        <v>7</v>
      </c>
      <c r="D2343" s="1" t="s">
        <v>8</v>
      </c>
      <c r="E2343" s="1" t="s">
        <v>367</v>
      </c>
      <c r="F2343" s="1" t="s">
        <v>72</v>
      </c>
      <c r="G2343" s="12" t="s">
        <v>73</v>
      </c>
    </row>
    <row r="2344" spans="1:7" x14ac:dyDescent="0.3">
      <c r="A2344" s="7">
        <v>2343</v>
      </c>
      <c r="B2344" s="7" t="s">
        <v>353</v>
      </c>
      <c r="C2344" s="1" t="s">
        <v>7</v>
      </c>
      <c r="D2344" s="1" t="s">
        <v>8</v>
      </c>
      <c r="E2344" s="1" t="s">
        <v>367</v>
      </c>
      <c r="F2344" s="1" t="s">
        <v>74</v>
      </c>
      <c r="G2344" s="12" t="s">
        <v>75</v>
      </c>
    </row>
    <row r="2345" spans="1:7" x14ac:dyDescent="0.3">
      <c r="A2345" s="7">
        <v>2344</v>
      </c>
      <c r="B2345" s="7" t="s">
        <v>353</v>
      </c>
      <c r="C2345" s="1" t="s">
        <v>7</v>
      </c>
      <c r="D2345" s="1" t="s">
        <v>8</v>
      </c>
      <c r="E2345" s="1" t="s">
        <v>367</v>
      </c>
      <c r="F2345" s="1" t="s">
        <v>76</v>
      </c>
      <c r="G2345" s="12" t="s">
        <v>77</v>
      </c>
    </row>
    <row r="2346" spans="1:7" x14ac:dyDescent="0.3">
      <c r="A2346" s="7">
        <v>2345</v>
      </c>
      <c r="B2346" s="7" t="s">
        <v>353</v>
      </c>
      <c r="C2346" s="1" t="s">
        <v>7</v>
      </c>
      <c r="D2346" s="1" t="s">
        <v>8</v>
      </c>
      <c r="E2346" s="1" t="s">
        <v>367</v>
      </c>
      <c r="F2346" s="1" t="s">
        <v>78</v>
      </c>
      <c r="G2346" s="12" t="s">
        <v>79</v>
      </c>
    </row>
    <row r="2347" spans="1:7" x14ac:dyDescent="0.3">
      <c r="A2347" s="7">
        <v>2346</v>
      </c>
      <c r="B2347" s="7" t="s">
        <v>353</v>
      </c>
      <c r="C2347" s="1" t="s">
        <v>7</v>
      </c>
      <c r="D2347" s="1" t="s">
        <v>8</v>
      </c>
      <c r="E2347" s="1" t="s">
        <v>367</v>
      </c>
      <c r="F2347" s="1" t="s">
        <v>80</v>
      </c>
      <c r="G2347" s="12" t="s">
        <v>81</v>
      </c>
    </row>
    <row r="2348" spans="1:7" x14ac:dyDescent="0.3">
      <c r="A2348" s="7">
        <v>2347</v>
      </c>
      <c r="B2348" s="7" t="s">
        <v>353</v>
      </c>
      <c r="C2348" s="1" t="s">
        <v>7</v>
      </c>
      <c r="D2348" s="1" t="s">
        <v>8</v>
      </c>
      <c r="E2348" s="1" t="s">
        <v>367</v>
      </c>
      <c r="F2348" s="1" t="s">
        <v>82</v>
      </c>
      <c r="G2348" s="12" t="s">
        <v>83</v>
      </c>
    </row>
    <row r="2349" spans="1:7" x14ac:dyDescent="0.3">
      <c r="A2349" s="7">
        <v>2348</v>
      </c>
      <c r="B2349" s="7" t="s">
        <v>353</v>
      </c>
      <c r="C2349" s="1" t="s">
        <v>7</v>
      </c>
      <c r="D2349" s="1" t="s">
        <v>8</v>
      </c>
      <c r="E2349" s="1" t="s">
        <v>367</v>
      </c>
      <c r="F2349" s="1" t="s">
        <v>84</v>
      </c>
      <c r="G2349" s="12" t="s">
        <v>85</v>
      </c>
    </row>
    <row r="2350" spans="1:7" x14ac:dyDescent="0.3">
      <c r="A2350" s="7">
        <v>2349</v>
      </c>
      <c r="B2350" s="7" t="s">
        <v>353</v>
      </c>
      <c r="C2350" s="1" t="s">
        <v>7</v>
      </c>
      <c r="D2350" s="1" t="s">
        <v>8</v>
      </c>
      <c r="E2350" s="1" t="s">
        <v>367</v>
      </c>
      <c r="F2350" s="1" t="s">
        <v>86</v>
      </c>
      <c r="G2350" s="12" t="s">
        <v>87</v>
      </c>
    </row>
    <row r="2351" spans="1:7" x14ac:dyDescent="0.3">
      <c r="A2351" s="7">
        <v>2350</v>
      </c>
      <c r="B2351" s="7" t="s">
        <v>353</v>
      </c>
      <c r="C2351" s="1" t="s">
        <v>7</v>
      </c>
      <c r="D2351" s="1" t="s">
        <v>8</v>
      </c>
      <c r="E2351" s="1" t="s">
        <v>367</v>
      </c>
      <c r="F2351" s="1" t="s">
        <v>88</v>
      </c>
      <c r="G2351" s="12" t="s">
        <v>89</v>
      </c>
    </row>
    <row r="2352" spans="1:7" x14ac:dyDescent="0.3">
      <c r="A2352" s="7">
        <v>2351</v>
      </c>
      <c r="B2352" s="7" t="s">
        <v>353</v>
      </c>
      <c r="C2352" s="1" t="s">
        <v>7</v>
      </c>
      <c r="D2352" s="1" t="s">
        <v>8</v>
      </c>
      <c r="E2352" s="1" t="s">
        <v>367</v>
      </c>
      <c r="F2352" s="1" t="s">
        <v>90</v>
      </c>
      <c r="G2352" s="12" t="s">
        <v>91</v>
      </c>
    </row>
    <row r="2353" spans="1:10" x14ac:dyDescent="0.3">
      <c r="A2353" s="7">
        <v>2352</v>
      </c>
      <c r="B2353" s="7" t="s">
        <v>353</v>
      </c>
      <c r="C2353" s="1" t="s">
        <v>7</v>
      </c>
      <c r="D2353" s="1" t="s">
        <v>8</v>
      </c>
      <c r="E2353" s="1" t="s">
        <v>367</v>
      </c>
      <c r="F2353" s="1" t="s">
        <v>92</v>
      </c>
      <c r="G2353" s="12" t="s">
        <v>93</v>
      </c>
    </row>
    <row r="2354" spans="1:10" x14ac:dyDescent="0.3">
      <c r="A2354" s="7">
        <v>2353</v>
      </c>
      <c r="B2354" s="7" t="s">
        <v>353</v>
      </c>
      <c r="C2354" s="1" t="s">
        <v>7</v>
      </c>
      <c r="D2354" s="1" t="s">
        <v>15</v>
      </c>
      <c r="E2354" s="1" t="s">
        <v>367</v>
      </c>
      <c r="F2354" s="1" t="s">
        <v>94</v>
      </c>
      <c r="G2354" s="12" t="s">
        <v>95</v>
      </c>
      <c r="I2354" s="15">
        <v>100000</v>
      </c>
    </row>
    <row r="2355" spans="1:10" x14ac:dyDescent="0.3">
      <c r="A2355" s="7">
        <v>2354</v>
      </c>
      <c r="B2355" s="7" t="s">
        <v>353</v>
      </c>
      <c r="C2355" s="1" t="s">
        <v>7</v>
      </c>
      <c r="D2355" s="1" t="s">
        <v>8</v>
      </c>
      <c r="E2355" s="1" t="s">
        <v>367</v>
      </c>
      <c r="F2355" s="1" t="s">
        <v>96</v>
      </c>
      <c r="G2355" s="12" t="s">
        <v>97</v>
      </c>
    </row>
    <row r="2356" spans="1:10" x14ac:dyDescent="0.3">
      <c r="A2356" s="7">
        <v>2355</v>
      </c>
      <c r="B2356" s="7" t="s">
        <v>353</v>
      </c>
      <c r="C2356" s="1" t="s">
        <v>7</v>
      </c>
      <c r="D2356" s="1" t="s">
        <v>8</v>
      </c>
      <c r="E2356" s="1" t="s">
        <v>367</v>
      </c>
      <c r="F2356" s="1" t="s">
        <v>98</v>
      </c>
      <c r="G2356" s="12" t="s">
        <v>99</v>
      </c>
    </row>
    <row r="2357" spans="1:10" x14ac:dyDescent="0.3">
      <c r="A2357" s="7">
        <v>2356</v>
      </c>
      <c r="B2357" s="7" t="s">
        <v>353</v>
      </c>
      <c r="C2357" s="1" t="s">
        <v>7</v>
      </c>
      <c r="D2357" s="1" t="s">
        <v>8</v>
      </c>
      <c r="E2357" s="1" t="s">
        <v>367</v>
      </c>
      <c r="F2357" s="1" t="s">
        <v>100</v>
      </c>
      <c r="G2357" s="12" t="s">
        <v>101</v>
      </c>
    </row>
    <row r="2358" spans="1:10" x14ac:dyDescent="0.3">
      <c r="A2358" s="7">
        <v>2357</v>
      </c>
      <c r="B2358" s="7" t="s">
        <v>353</v>
      </c>
      <c r="C2358" s="1" t="s">
        <v>7</v>
      </c>
      <c r="D2358" s="1" t="s">
        <v>8</v>
      </c>
      <c r="E2358" s="1" t="s">
        <v>367</v>
      </c>
      <c r="F2358" s="1" t="s">
        <v>102</v>
      </c>
      <c r="G2358" s="12" t="s">
        <v>103</v>
      </c>
    </row>
    <row r="2359" spans="1:10" x14ac:dyDescent="0.3">
      <c r="A2359" s="7">
        <v>2358</v>
      </c>
      <c r="B2359" s="7" t="s">
        <v>353</v>
      </c>
      <c r="C2359" s="1" t="s">
        <v>7</v>
      </c>
      <c r="D2359" s="1" t="s">
        <v>8</v>
      </c>
      <c r="E2359" s="1" t="s">
        <v>367</v>
      </c>
      <c r="F2359" s="1" t="s">
        <v>104</v>
      </c>
      <c r="G2359" s="12" t="s">
        <v>105</v>
      </c>
    </row>
    <row r="2360" spans="1:10" x14ac:dyDescent="0.3">
      <c r="A2360" s="7">
        <v>2359</v>
      </c>
      <c r="B2360" s="7" t="s">
        <v>353</v>
      </c>
      <c r="C2360" s="1" t="s">
        <v>7</v>
      </c>
      <c r="D2360" s="1" t="s">
        <v>8</v>
      </c>
      <c r="E2360" s="1" t="s">
        <v>367</v>
      </c>
      <c r="F2360" s="1" t="s">
        <v>106</v>
      </c>
      <c r="G2360" s="12" t="s">
        <v>107</v>
      </c>
    </row>
    <row r="2361" spans="1:10" x14ac:dyDescent="0.3">
      <c r="A2361" s="7">
        <v>2360</v>
      </c>
      <c r="B2361" s="7" t="s">
        <v>353</v>
      </c>
      <c r="C2361" s="1" t="s">
        <v>7</v>
      </c>
      <c r="D2361" s="1" t="s">
        <v>8</v>
      </c>
      <c r="E2361" s="1" t="s">
        <v>367</v>
      </c>
      <c r="F2361" s="1" t="s">
        <v>108</v>
      </c>
      <c r="G2361" s="12" t="s">
        <v>109</v>
      </c>
    </row>
    <row r="2362" spans="1:10" x14ac:dyDescent="0.3">
      <c r="A2362" s="7">
        <v>2361</v>
      </c>
      <c r="B2362" s="7" t="s">
        <v>353</v>
      </c>
      <c r="C2362" s="1" t="s">
        <v>7</v>
      </c>
      <c r="D2362" s="1" t="s">
        <v>8</v>
      </c>
      <c r="E2362" s="1" t="s">
        <v>367</v>
      </c>
      <c r="F2362" s="1" t="s">
        <v>110</v>
      </c>
      <c r="G2362" s="12" t="s">
        <v>111</v>
      </c>
    </row>
    <row r="2363" spans="1:10" x14ac:dyDescent="0.3">
      <c r="A2363" s="7">
        <v>2362</v>
      </c>
      <c r="B2363" s="7" t="s">
        <v>353</v>
      </c>
      <c r="C2363" s="1" t="s">
        <v>7</v>
      </c>
      <c r="D2363" s="1" t="s">
        <v>8</v>
      </c>
      <c r="E2363" s="1" t="s">
        <v>367</v>
      </c>
      <c r="F2363" s="1" t="s">
        <v>112</v>
      </c>
      <c r="G2363" s="12" t="s">
        <v>113</v>
      </c>
    </row>
    <row r="2364" spans="1:10" x14ac:dyDescent="0.3">
      <c r="A2364" s="7">
        <v>2363</v>
      </c>
      <c r="B2364" s="7" t="s">
        <v>353</v>
      </c>
      <c r="C2364" s="1" t="s">
        <v>7</v>
      </c>
      <c r="D2364" s="1" t="s">
        <v>15</v>
      </c>
      <c r="E2364" s="1" t="s">
        <v>367</v>
      </c>
      <c r="F2364" s="1" t="s">
        <v>114</v>
      </c>
      <c r="G2364" s="12" t="s">
        <v>115</v>
      </c>
      <c r="I2364" s="15">
        <v>100000</v>
      </c>
    </row>
    <row r="2365" spans="1:10" x14ac:dyDescent="0.3">
      <c r="A2365" s="7">
        <v>2364</v>
      </c>
      <c r="B2365" s="7" t="s">
        <v>353</v>
      </c>
      <c r="C2365" s="1" t="s">
        <v>116</v>
      </c>
      <c r="D2365" s="1" t="s">
        <v>8</v>
      </c>
      <c r="E2365" s="1" t="s">
        <v>364</v>
      </c>
      <c r="F2365" s="1" t="s">
        <v>117</v>
      </c>
      <c r="G2365" s="12" t="s">
        <v>118</v>
      </c>
      <c r="J2365" s="33" t="e">
        <f t="shared" ref="J2365:J2403" si="15">I2365/H2365</f>
        <v>#DIV/0!</v>
      </c>
    </row>
    <row r="2366" spans="1:10" x14ac:dyDescent="0.3">
      <c r="A2366" s="7">
        <v>2365</v>
      </c>
      <c r="B2366" s="7" t="s">
        <v>353</v>
      </c>
      <c r="C2366" s="1" t="s">
        <v>116</v>
      </c>
      <c r="D2366" s="1" t="s">
        <v>8</v>
      </c>
      <c r="E2366" s="1" t="s">
        <v>364</v>
      </c>
      <c r="F2366" s="1" t="s">
        <v>119</v>
      </c>
      <c r="G2366" s="12" t="s">
        <v>120</v>
      </c>
      <c r="J2366" s="33" t="e">
        <f t="shared" si="15"/>
        <v>#DIV/0!</v>
      </c>
    </row>
    <row r="2367" spans="1:10" x14ac:dyDescent="0.3">
      <c r="A2367" s="7">
        <v>2366</v>
      </c>
      <c r="B2367" s="7" t="s">
        <v>353</v>
      </c>
      <c r="C2367" s="1" t="s">
        <v>116</v>
      </c>
      <c r="D2367" s="1" t="s">
        <v>8</v>
      </c>
      <c r="E2367" s="1" t="s">
        <v>364</v>
      </c>
      <c r="F2367" s="1" t="s">
        <v>121</v>
      </c>
      <c r="G2367" s="12" t="s">
        <v>122</v>
      </c>
      <c r="J2367" s="33" t="e">
        <f t="shared" si="15"/>
        <v>#DIV/0!</v>
      </c>
    </row>
    <row r="2368" spans="1:10" x14ac:dyDescent="0.3">
      <c r="A2368" s="7">
        <v>2367</v>
      </c>
      <c r="B2368" s="7" t="s">
        <v>353</v>
      </c>
      <c r="C2368" s="1" t="s">
        <v>116</v>
      </c>
      <c r="D2368" s="1" t="s">
        <v>8</v>
      </c>
      <c r="E2368" s="1" t="s">
        <v>364</v>
      </c>
      <c r="F2368" s="1" t="s">
        <v>123</v>
      </c>
      <c r="G2368" s="12" t="s">
        <v>124</v>
      </c>
      <c r="J2368" s="33" t="e">
        <f t="shared" si="15"/>
        <v>#DIV/0!</v>
      </c>
    </row>
    <row r="2369" spans="1:10" x14ac:dyDescent="0.3">
      <c r="A2369" s="7">
        <v>2368</v>
      </c>
      <c r="B2369" s="7" t="s">
        <v>353</v>
      </c>
      <c r="C2369" s="1" t="s">
        <v>116</v>
      </c>
      <c r="D2369" s="1" t="s">
        <v>8</v>
      </c>
      <c r="E2369" s="1" t="s">
        <v>366</v>
      </c>
      <c r="F2369" s="1" t="s">
        <v>125</v>
      </c>
      <c r="G2369" s="12" t="s">
        <v>126</v>
      </c>
      <c r="J2369" s="33" t="e">
        <f t="shared" si="15"/>
        <v>#DIV/0!</v>
      </c>
    </row>
    <row r="2370" spans="1:10" x14ac:dyDescent="0.3">
      <c r="A2370" s="7">
        <v>2369</v>
      </c>
      <c r="B2370" s="7" t="s">
        <v>353</v>
      </c>
      <c r="C2370" s="1" t="s">
        <v>116</v>
      </c>
      <c r="D2370" s="1" t="s">
        <v>8</v>
      </c>
      <c r="E2370" s="1" t="s">
        <v>366</v>
      </c>
      <c r="F2370" s="1" t="s">
        <v>127</v>
      </c>
      <c r="G2370" s="12" t="s">
        <v>128</v>
      </c>
      <c r="J2370" s="33" t="e">
        <f t="shared" si="15"/>
        <v>#DIV/0!</v>
      </c>
    </row>
    <row r="2371" spans="1:10" x14ac:dyDescent="0.3">
      <c r="A2371" s="7">
        <v>2370</v>
      </c>
      <c r="B2371" s="7" t="s">
        <v>353</v>
      </c>
      <c r="C2371" s="1" t="s">
        <v>116</v>
      </c>
      <c r="D2371" s="1" t="s">
        <v>8</v>
      </c>
      <c r="E2371" s="1" t="s">
        <v>366</v>
      </c>
      <c r="F2371" s="1" t="s">
        <v>129</v>
      </c>
      <c r="G2371" s="12" t="s">
        <v>130</v>
      </c>
      <c r="J2371" s="33" t="e">
        <f t="shared" si="15"/>
        <v>#DIV/0!</v>
      </c>
    </row>
    <row r="2372" spans="1:10" x14ac:dyDescent="0.3">
      <c r="A2372" s="7">
        <v>2371</v>
      </c>
      <c r="B2372" s="7" t="s">
        <v>353</v>
      </c>
      <c r="C2372" s="1" t="s">
        <v>116</v>
      </c>
      <c r="D2372" s="1" t="s">
        <v>8</v>
      </c>
      <c r="E2372" s="1" t="s">
        <v>366</v>
      </c>
      <c r="F2372" s="1" t="s">
        <v>131</v>
      </c>
      <c r="G2372" s="12" t="s">
        <v>132</v>
      </c>
      <c r="H2372" s="14">
        <v>7.0000000000000007E-2</v>
      </c>
      <c r="I2372" s="15">
        <v>4130</v>
      </c>
      <c r="J2372" s="33">
        <f t="shared" si="15"/>
        <v>58999.999999999993</v>
      </c>
    </row>
    <row r="2373" spans="1:10" x14ac:dyDescent="0.3">
      <c r="A2373" s="7">
        <v>2372</v>
      </c>
      <c r="B2373" s="7" t="s">
        <v>353</v>
      </c>
      <c r="C2373" s="1" t="s">
        <v>116</v>
      </c>
      <c r="D2373" s="1" t="s">
        <v>8</v>
      </c>
      <c r="E2373" s="1" t="s">
        <v>366</v>
      </c>
      <c r="F2373" s="1" t="s">
        <v>133</v>
      </c>
      <c r="G2373" s="12" t="s">
        <v>134</v>
      </c>
      <c r="J2373" s="33" t="e">
        <f t="shared" si="15"/>
        <v>#DIV/0!</v>
      </c>
    </row>
    <row r="2374" spans="1:10" x14ac:dyDescent="0.3">
      <c r="A2374" s="7">
        <v>2373</v>
      </c>
      <c r="B2374" s="7" t="s">
        <v>353</v>
      </c>
      <c r="C2374" s="1" t="s">
        <v>116</v>
      </c>
      <c r="D2374" s="1" t="s">
        <v>8</v>
      </c>
      <c r="E2374" s="1" t="s">
        <v>366</v>
      </c>
      <c r="F2374" s="1" t="s">
        <v>135</v>
      </c>
      <c r="G2374" s="12" t="s">
        <v>136</v>
      </c>
      <c r="J2374" s="33" t="e">
        <f t="shared" si="15"/>
        <v>#DIV/0!</v>
      </c>
    </row>
    <row r="2375" spans="1:10" x14ac:dyDescent="0.3">
      <c r="A2375" s="7">
        <v>2374</v>
      </c>
      <c r="B2375" s="7" t="s">
        <v>353</v>
      </c>
      <c r="C2375" s="1" t="s">
        <v>116</v>
      </c>
      <c r="D2375" s="1" t="s">
        <v>8</v>
      </c>
      <c r="E2375" s="1" t="s">
        <v>366</v>
      </c>
      <c r="F2375" s="1" t="s">
        <v>137</v>
      </c>
      <c r="G2375" s="12" t="s">
        <v>138</v>
      </c>
      <c r="J2375" s="33" t="e">
        <f t="shared" si="15"/>
        <v>#DIV/0!</v>
      </c>
    </row>
    <row r="2376" spans="1:10" x14ac:dyDescent="0.3">
      <c r="A2376" s="7">
        <v>2375</v>
      </c>
      <c r="B2376" s="7" t="s">
        <v>353</v>
      </c>
      <c r="C2376" s="1" t="s">
        <v>116</v>
      </c>
      <c r="D2376" s="1" t="s">
        <v>8</v>
      </c>
      <c r="E2376" s="1" t="s">
        <v>366</v>
      </c>
      <c r="F2376" s="1" t="s">
        <v>139</v>
      </c>
      <c r="G2376" s="12" t="s">
        <v>140</v>
      </c>
      <c r="J2376" s="33" t="e">
        <f t="shared" si="15"/>
        <v>#DIV/0!</v>
      </c>
    </row>
    <row r="2377" spans="1:10" x14ac:dyDescent="0.3">
      <c r="A2377" s="7">
        <v>2376</v>
      </c>
      <c r="B2377" s="7" t="s">
        <v>353</v>
      </c>
      <c r="C2377" s="1" t="s">
        <v>116</v>
      </c>
      <c r="D2377" s="1" t="s">
        <v>8</v>
      </c>
      <c r="E2377" s="1" t="s">
        <v>366</v>
      </c>
      <c r="F2377" s="1" t="s">
        <v>141</v>
      </c>
      <c r="G2377" s="12" t="s">
        <v>142</v>
      </c>
      <c r="J2377" s="33" t="e">
        <f t="shared" si="15"/>
        <v>#DIV/0!</v>
      </c>
    </row>
    <row r="2378" spans="1:10" x14ac:dyDescent="0.3">
      <c r="A2378" s="7">
        <v>2377</v>
      </c>
      <c r="B2378" s="7" t="s">
        <v>353</v>
      </c>
      <c r="C2378" s="1" t="s">
        <v>116</v>
      </c>
      <c r="D2378" s="1" t="s">
        <v>8</v>
      </c>
      <c r="E2378" s="1" t="s">
        <v>366</v>
      </c>
      <c r="F2378" s="1" t="s">
        <v>143</v>
      </c>
      <c r="G2378" s="12" t="s">
        <v>144</v>
      </c>
      <c r="J2378" s="33" t="e">
        <f t="shared" si="15"/>
        <v>#DIV/0!</v>
      </c>
    </row>
    <row r="2379" spans="1:10" x14ac:dyDescent="0.3">
      <c r="A2379" s="7">
        <v>2378</v>
      </c>
      <c r="B2379" s="7" t="s">
        <v>353</v>
      </c>
      <c r="C2379" s="1" t="s">
        <v>116</v>
      </c>
      <c r="D2379" s="1" t="s">
        <v>8</v>
      </c>
      <c r="E2379" s="1" t="s">
        <v>366</v>
      </c>
      <c r="F2379" s="1" t="s">
        <v>145</v>
      </c>
      <c r="G2379" s="12" t="s">
        <v>146</v>
      </c>
      <c r="J2379" s="33" t="e">
        <f t="shared" si="15"/>
        <v>#DIV/0!</v>
      </c>
    </row>
    <row r="2380" spans="1:10" x14ac:dyDescent="0.3">
      <c r="A2380" s="7">
        <v>2379</v>
      </c>
      <c r="B2380" s="7" t="s">
        <v>353</v>
      </c>
      <c r="C2380" s="1" t="s">
        <v>116</v>
      </c>
      <c r="D2380" s="1" t="s">
        <v>8</v>
      </c>
      <c r="E2380" s="1" t="s">
        <v>366</v>
      </c>
      <c r="F2380" s="1" t="s">
        <v>147</v>
      </c>
      <c r="G2380" s="12" t="s">
        <v>148</v>
      </c>
      <c r="J2380" s="33" t="e">
        <f t="shared" si="15"/>
        <v>#DIV/0!</v>
      </c>
    </row>
    <row r="2381" spans="1:10" x14ac:dyDescent="0.3">
      <c r="A2381" s="7">
        <v>2380</v>
      </c>
      <c r="B2381" s="7" t="s">
        <v>353</v>
      </c>
      <c r="C2381" s="1" t="s">
        <v>116</v>
      </c>
      <c r="D2381" s="1" t="s">
        <v>8</v>
      </c>
      <c r="E2381" s="1" t="s">
        <v>366</v>
      </c>
      <c r="F2381" s="1" t="s">
        <v>149</v>
      </c>
      <c r="G2381" s="12" t="s">
        <v>150</v>
      </c>
      <c r="J2381" s="33" t="e">
        <f t="shared" si="15"/>
        <v>#DIV/0!</v>
      </c>
    </row>
    <row r="2382" spans="1:10" x14ac:dyDescent="0.3">
      <c r="A2382" s="7">
        <v>2381</v>
      </c>
      <c r="B2382" s="7" t="s">
        <v>353</v>
      </c>
      <c r="C2382" s="1" t="s">
        <v>116</v>
      </c>
      <c r="D2382" s="1" t="s">
        <v>8</v>
      </c>
      <c r="E2382" s="1" t="s">
        <v>366</v>
      </c>
      <c r="F2382" s="1" t="s">
        <v>151</v>
      </c>
      <c r="G2382" s="12" t="s">
        <v>152</v>
      </c>
      <c r="J2382" s="33" t="e">
        <f t="shared" si="15"/>
        <v>#DIV/0!</v>
      </c>
    </row>
    <row r="2383" spans="1:10" x14ac:dyDescent="0.3">
      <c r="A2383" s="7">
        <v>2382</v>
      </c>
      <c r="B2383" s="7" t="s">
        <v>353</v>
      </c>
      <c r="C2383" s="1" t="s">
        <v>116</v>
      </c>
      <c r="D2383" s="1" t="s">
        <v>8</v>
      </c>
      <c r="E2383" s="1" t="s">
        <v>366</v>
      </c>
      <c r="F2383" s="1" t="s">
        <v>153</v>
      </c>
      <c r="G2383" s="12" t="s">
        <v>154</v>
      </c>
      <c r="J2383" s="33" t="e">
        <f t="shared" si="15"/>
        <v>#DIV/0!</v>
      </c>
    </row>
    <row r="2384" spans="1:10" x14ac:dyDescent="0.3">
      <c r="A2384" s="7">
        <v>2383</v>
      </c>
      <c r="B2384" s="7" t="s">
        <v>353</v>
      </c>
      <c r="C2384" s="1" t="s">
        <v>116</v>
      </c>
      <c r="D2384" s="1" t="s">
        <v>8</v>
      </c>
      <c r="E2384" s="1" t="s">
        <v>366</v>
      </c>
      <c r="F2384" s="1" t="s">
        <v>155</v>
      </c>
      <c r="G2384" s="12" t="s">
        <v>156</v>
      </c>
      <c r="J2384" s="33" t="e">
        <f t="shared" si="15"/>
        <v>#DIV/0!</v>
      </c>
    </row>
    <row r="2385" spans="1:10" x14ac:dyDescent="0.3">
      <c r="A2385" s="7">
        <v>2384</v>
      </c>
      <c r="B2385" s="7" t="s">
        <v>353</v>
      </c>
      <c r="C2385" s="1" t="s">
        <v>116</v>
      </c>
      <c r="D2385" s="1" t="s">
        <v>8</v>
      </c>
      <c r="E2385" s="1" t="s">
        <v>366</v>
      </c>
      <c r="F2385" s="1" t="s">
        <v>157</v>
      </c>
      <c r="G2385" s="12" t="s">
        <v>158</v>
      </c>
      <c r="J2385" s="33" t="e">
        <f t="shared" si="15"/>
        <v>#DIV/0!</v>
      </c>
    </row>
    <row r="2386" spans="1:10" x14ac:dyDescent="0.3">
      <c r="A2386" s="7">
        <v>2385</v>
      </c>
      <c r="B2386" s="7" t="s">
        <v>353</v>
      </c>
      <c r="C2386" s="1" t="s">
        <v>116</v>
      </c>
      <c r="D2386" s="1" t="s">
        <v>8</v>
      </c>
      <c r="E2386" s="1" t="s">
        <v>366</v>
      </c>
      <c r="F2386" s="1" t="s">
        <v>159</v>
      </c>
      <c r="G2386" s="12" t="s">
        <v>160</v>
      </c>
      <c r="J2386" s="33" t="e">
        <f t="shared" si="15"/>
        <v>#DIV/0!</v>
      </c>
    </row>
    <row r="2387" spans="1:10" x14ac:dyDescent="0.3">
      <c r="A2387" s="7">
        <v>2386</v>
      </c>
      <c r="B2387" s="7" t="s">
        <v>353</v>
      </c>
      <c r="C2387" s="1" t="s">
        <v>116</v>
      </c>
      <c r="D2387" s="1" t="s">
        <v>8</v>
      </c>
      <c r="E2387" s="1" t="s">
        <v>366</v>
      </c>
      <c r="F2387" s="1" t="s">
        <v>161</v>
      </c>
      <c r="G2387" s="12" t="s">
        <v>162</v>
      </c>
      <c r="J2387" s="33" t="e">
        <f t="shared" si="15"/>
        <v>#DIV/0!</v>
      </c>
    </row>
    <row r="2388" spans="1:10" x14ac:dyDescent="0.3">
      <c r="A2388" s="7">
        <v>2387</v>
      </c>
      <c r="B2388" s="7" t="s">
        <v>353</v>
      </c>
      <c r="C2388" s="1" t="s">
        <v>116</v>
      </c>
      <c r="D2388" s="1" t="s">
        <v>8</v>
      </c>
      <c r="E2388" s="1" t="s">
        <v>366</v>
      </c>
      <c r="F2388" s="1" t="s">
        <v>163</v>
      </c>
      <c r="G2388" s="12" t="s">
        <v>164</v>
      </c>
      <c r="J2388" s="33" t="e">
        <f t="shared" si="15"/>
        <v>#DIV/0!</v>
      </c>
    </row>
    <row r="2389" spans="1:10" x14ac:dyDescent="0.3">
      <c r="A2389" s="7">
        <v>2388</v>
      </c>
      <c r="B2389" s="7" t="s">
        <v>353</v>
      </c>
      <c r="C2389" s="1" t="s">
        <v>116</v>
      </c>
      <c r="D2389" s="1" t="s">
        <v>8</v>
      </c>
      <c r="E2389" s="1" t="s">
        <v>366</v>
      </c>
      <c r="F2389" s="1" t="s">
        <v>165</v>
      </c>
      <c r="G2389" s="12" t="s">
        <v>166</v>
      </c>
      <c r="J2389" s="33" t="e">
        <f t="shared" si="15"/>
        <v>#DIV/0!</v>
      </c>
    </row>
    <row r="2390" spans="1:10" x14ac:dyDescent="0.3">
      <c r="A2390" s="7">
        <v>2389</v>
      </c>
      <c r="B2390" s="7" t="s">
        <v>353</v>
      </c>
      <c r="C2390" s="1" t="s">
        <v>116</v>
      </c>
      <c r="D2390" s="1" t="s">
        <v>8</v>
      </c>
      <c r="E2390" s="1" t="s">
        <v>366</v>
      </c>
      <c r="F2390" s="1" t="s">
        <v>167</v>
      </c>
      <c r="G2390" s="12" t="s">
        <v>168</v>
      </c>
      <c r="J2390" s="33" t="e">
        <f t="shared" si="15"/>
        <v>#DIV/0!</v>
      </c>
    </row>
    <row r="2391" spans="1:10" x14ac:dyDescent="0.3">
      <c r="A2391" s="7">
        <v>2390</v>
      </c>
      <c r="B2391" s="7" t="s">
        <v>353</v>
      </c>
      <c r="C2391" s="1" t="s">
        <v>116</v>
      </c>
      <c r="D2391" s="1" t="s">
        <v>8</v>
      </c>
      <c r="E2391" s="1" t="s">
        <v>366</v>
      </c>
      <c r="F2391" s="1" t="s">
        <v>169</v>
      </c>
      <c r="G2391" s="12" t="s">
        <v>170</v>
      </c>
      <c r="J2391" s="33" t="e">
        <f t="shared" si="15"/>
        <v>#DIV/0!</v>
      </c>
    </row>
    <row r="2392" spans="1:10" x14ac:dyDescent="0.3">
      <c r="A2392" s="7">
        <v>2391</v>
      </c>
      <c r="B2392" s="7" t="s">
        <v>353</v>
      </c>
      <c r="C2392" s="1" t="s">
        <v>116</v>
      </c>
      <c r="D2392" s="1" t="s">
        <v>8</v>
      </c>
      <c r="E2392" s="1" t="s">
        <v>366</v>
      </c>
      <c r="F2392" s="1" t="s">
        <v>171</v>
      </c>
      <c r="G2392" s="12" t="s">
        <v>172</v>
      </c>
      <c r="J2392" s="33" t="e">
        <f t="shared" si="15"/>
        <v>#DIV/0!</v>
      </c>
    </row>
    <row r="2393" spans="1:10" x14ac:dyDescent="0.3">
      <c r="A2393" s="7">
        <v>2392</v>
      </c>
      <c r="B2393" s="7" t="s">
        <v>353</v>
      </c>
      <c r="C2393" s="1" t="s">
        <v>116</v>
      </c>
      <c r="D2393" s="1" t="s">
        <v>8</v>
      </c>
      <c r="E2393" s="1" t="s">
        <v>366</v>
      </c>
      <c r="F2393" s="1" t="s">
        <v>173</v>
      </c>
      <c r="G2393" s="12" t="s">
        <v>174</v>
      </c>
      <c r="J2393" s="33" t="e">
        <f t="shared" si="15"/>
        <v>#DIV/0!</v>
      </c>
    </row>
    <row r="2394" spans="1:10" x14ac:dyDescent="0.3">
      <c r="A2394" s="7">
        <v>2393</v>
      </c>
      <c r="B2394" s="7" t="s">
        <v>353</v>
      </c>
      <c r="C2394" s="1" t="s">
        <v>116</v>
      </c>
      <c r="D2394" s="1" t="s">
        <v>8</v>
      </c>
      <c r="E2394" s="1" t="s">
        <v>366</v>
      </c>
      <c r="F2394" s="1" t="s">
        <v>175</v>
      </c>
      <c r="G2394" s="12" t="s">
        <v>176</v>
      </c>
      <c r="H2394" s="14">
        <v>1.3</v>
      </c>
      <c r="I2394" s="15">
        <v>37003</v>
      </c>
      <c r="J2394" s="33">
        <f t="shared" si="15"/>
        <v>28463.846153846152</v>
      </c>
    </row>
    <row r="2395" spans="1:10" x14ac:dyDescent="0.3">
      <c r="A2395" s="7">
        <v>2394</v>
      </c>
      <c r="B2395" s="7" t="s">
        <v>353</v>
      </c>
      <c r="C2395" s="1" t="s">
        <v>116</v>
      </c>
      <c r="D2395" s="1" t="s">
        <v>8</v>
      </c>
      <c r="E2395" s="1" t="s">
        <v>366</v>
      </c>
      <c r="F2395" s="1" t="s">
        <v>177</v>
      </c>
      <c r="G2395" s="12" t="s">
        <v>178</v>
      </c>
      <c r="J2395" s="33" t="e">
        <f t="shared" si="15"/>
        <v>#DIV/0!</v>
      </c>
    </row>
    <row r="2396" spans="1:10" x14ac:dyDescent="0.3">
      <c r="A2396" s="7">
        <v>2395</v>
      </c>
      <c r="B2396" s="7" t="s">
        <v>353</v>
      </c>
      <c r="C2396" s="1" t="s">
        <v>116</v>
      </c>
      <c r="D2396" s="1" t="s">
        <v>8</v>
      </c>
      <c r="E2396" s="1" t="s">
        <v>366</v>
      </c>
      <c r="F2396" s="1" t="s">
        <v>179</v>
      </c>
      <c r="G2396" s="12" t="s">
        <v>180</v>
      </c>
      <c r="J2396" s="33" t="e">
        <f t="shared" si="15"/>
        <v>#DIV/0!</v>
      </c>
    </row>
    <row r="2397" spans="1:10" x14ac:dyDescent="0.3">
      <c r="A2397" s="7">
        <v>2396</v>
      </c>
      <c r="B2397" s="7" t="s">
        <v>353</v>
      </c>
      <c r="C2397" s="1" t="s">
        <v>116</v>
      </c>
      <c r="D2397" s="1" t="s">
        <v>8</v>
      </c>
      <c r="E2397" s="1" t="s">
        <v>366</v>
      </c>
      <c r="F2397" s="1" t="s">
        <v>181</v>
      </c>
      <c r="G2397" s="12" t="s">
        <v>182</v>
      </c>
      <c r="J2397" s="33" t="e">
        <f t="shared" si="15"/>
        <v>#DIV/0!</v>
      </c>
    </row>
    <row r="2398" spans="1:10" x14ac:dyDescent="0.3">
      <c r="A2398" s="7">
        <v>2397</v>
      </c>
      <c r="B2398" s="7" t="s">
        <v>353</v>
      </c>
      <c r="C2398" s="1" t="s">
        <v>116</v>
      </c>
      <c r="D2398" s="1" t="s">
        <v>8</v>
      </c>
      <c r="E2398" s="1" t="s">
        <v>366</v>
      </c>
      <c r="F2398" s="1" t="s">
        <v>183</v>
      </c>
      <c r="G2398" s="12" t="s">
        <v>184</v>
      </c>
      <c r="J2398" s="33" t="e">
        <f t="shared" si="15"/>
        <v>#DIV/0!</v>
      </c>
    </row>
    <row r="2399" spans="1:10" x14ac:dyDescent="0.3">
      <c r="A2399" s="7">
        <v>2398</v>
      </c>
      <c r="B2399" s="7" t="s">
        <v>353</v>
      </c>
      <c r="C2399" s="1" t="s">
        <v>116</v>
      </c>
      <c r="D2399" s="1" t="s">
        <v>8</v>
      </c>
      <c r="E2399" s="1" t="s">
        <v>365</v>
      </c>
      <c r="F2399" s="1" t="s">
        <v>185</v>
      </c>
      <c r="G2399" s="12" t="s">
        <v>186</v>
      </c>
      <c r="J2399" s="33" t="e">
        <f t="shared" si="15"/>
        <v>#DIV/0!</v>
      </c>
    </row>
    <row r="2400" spans="1:10" x14ac:dyDescent="0.3">
      <c r="A2400" s="7">
        <v>2399</v>
      </c>
      <c r="B2400" s="7" t="s">
        <v>353</v>
      </c>
      <c r="C2400" s="1" t="s">
        <v>116</v>
      </c>
      <c r="D2400" s="1" t="s">
        <v>8</v>
      </c>
      <c r="E2400" s="1" t="s">
        <v>365</v>
      </c>
      <c r="F2400" s="1" t="s">
        <v>187</v>
      </c>
      <c r="G2400" s="12" t="s">
        <v>188</v>
      </c>
      <c r="J2400" s="33" t="e">
        <f t="shared" si="15"/>
        <v>#DIV/0!</v>
      </c>
    </row>
    <row r="2401" spans="1:10" x14ac:dyDescent="0.3">
      <c r="A2401" s="7">
        <v>2400</v>
      </c>
      <c r="B2401" s="7" t="s">
        <v>353</v>
      </c>
      <c r="C2401" s="1" t="s">
        <v>116</v>
      </c>
      <c r="D2401" s="1" t="s">
        <v>8</v>
      </c>
      <c r="E2401" s="1" t="s">
        <v>365</v>
      </c>
      <c r="F2401" s="1" t="s">
        <v>189</v>
      </c>
      <c r="G2401" s="12" t="s">
        <v>190</v>
      </c>
      <c r="J2401" s="33" t="e">
        <f t="shared" si="15"/>
        <v>#DIV/0!</v>
      </c>
    </row>
    <row r="2402" spans="1:10" x14ac:dyDescent="0.3">
      <c r="A2402" s="7">
        <v>2401</v>
      </c>
      <c r="B2402" s="7" t="s">
        <v>353</v>
      </c>
      <c r="C2402" s="1" t="s">
        <v>116</v>
      </c>
      <c r="D2402" s="1" t="s">
        <v>8</v>
      </c>
      <c r="E2402" s="1" t="s">
        <v>367</v>
      </c>
      <c r="F2402" s="1" t="s">
        <v>191</v>
      </c>
      <c r="G2402" s="12" t="s">
        <v>192</v>
      </c>
      <c r="H2402" s="14" t="s">
        <v>340</v>
      </c>
      <c r="J2402" s="33" t="e">
        <f t="shared" si="15"/>
        <v>#VALUE!</v>
      </c>
    </row>
    <row r="2403" spans="1:10" x14ac:dyDescent="0.3">
      <c r="A2403" s="7">
        <v>2402</v>
      </c>
      <c r="B2403" s="7" t="s">
        <v>353</v>
      </c>
      <c r="C2403" s="1" t="s">
        <v>116</v>
      </c>
      <c r="D2403" s="1" t="s">
        <v>15</v>
      </c>
      <c r="E2403" s="1" t="s">
        <v>367</v>
      </c>
      <c r="F2403" s="1" t="s">
        <v>193</v>
      </c>
      <c r="G2403" s="12" t="s">
        <v>194</v>
      </c>
      <c r="H2403" s="14">
        <v>1.37</v>
      </c>
      <c r="I2403" s="15">
        <v>41133</v>
      </c>
      <c r="J2403" s="33">
        <f t="shared" si="15"/>
        <v>30024.087591240874</v>
      </c>
    </row>
    <row r="2404" spans="1:10" x14ac:dyDescent="0.3">
      <c r="A2404" s="7">
        <v>2403</v>
      </c>
      <c r="B2404" s="7" t="s">
        <v>353</v>
      </c>
      <c r="C2404" s="1" t="s">
        <v>195</v>
      </c>
      <c r="D2404" s="1" t="s">
        <v>15</v>
      </c>
      <c r="E2404" s="1" t="s">
        <v>367</v>
      </c>
      <c r="F2404" s="1" t="s">
        <v>196</v>
      </c>
      <c r="G2404" s="12" t="s">
        <v>197</v>
      </c>
      <c r="H2404" s="14">
        <v>1.37</v>
      </c>
      <c r="I2404" s="15">
        <v>41133</v>
      </c>
    </row>
    <row r="2405" spans="1:10" x14ac:dyDescent="0.3">
      <c r="A2405" s="7">
        <v>2404</v>
      </c>
      <c r="B2405" s="7" t="s">
        <v>353</v>
      </c>
      <c r="C2405" s="1" t="s">
        <v>195</v>
      </c>
      <c r="D2405" s="1" t="s">
        <v>8</v>
      </c>
      <c r="E2405" s="1" t="s">
        <v>367</v>
      </c>
      <c r="F2405" s="1" t="s">
        <v>198</v>
      </c>
      <c r="G2405" s="12" t="s">
        <v>199</v>
      </c>
    </row>
    <row r="2406" spans="1:10" x14ac:dyDescent="0.3">
      <c r="A2406" s="7">
        <v>2405</v>
      </c>
      <c r="B2406" s="7" t="s">
        <v>353</v>
      </c>
      <c r="C2406" s="1" t="s">
        <v>195</v>
      </c>
      <c r="D2406" s="1" t="s">
        <v>8</v>
      </c>
      <c r="E2406" s="1" t="s">
        <v>367</v>
      </c>
      <c r="F2406" s="1" t="s">
        <v>200</v>
      </c>
      <c r="G2406" s="12" t="s">
        <v>201</v>
      </c>
    </row>
    <row r="2407" spans="1:10" x14ac:dyDescent="0.3">
      <c r="A2407" s="7">
        <v>2406</v>
      </c>
      <c r="B2407" s="7" t="s">
        <v>353</v>
      </c>
      <c r="C2407" s="1" t="s">
        <v>195</v>
      </c>
      <c r="D2407" s="1" t="s">
        <v>8</v>
      </c>
      <c r="E2407" s="1" t="s">
        <v>367</v>
      </c>
      <c r="F2407" s="1" t="s">
        <v>202</v>
      </c>
      <c r="G2407" s="12" t="s">
        <v>203</v>
      </c>
      <c r="H2407" s="14">
        <v>0.46</v>
      </c>
      <c r="I2407" s="15">
        <v>13023</v>
      </c>
    </row>
    <row r="2408" spans="1:10" x14ac:dyDescent="0.3">
      <c r="A2408" s="7">
        <v>2407</v>
      </c>
      <c r="B2408" s="7" t="s">
        <v>353</v>
      </c>
      <c r="C2408" s="1" t="s">
        <v>195</v>
      </c>
      <c r="D2408" s="1" t="s">
        <v>8</v>
      </c>
      <c r="E2408" s="1" t="s">
        <v>367</v>
      </c>
      <c r="F2408" s="1" t="s">
        <v>204</v>
      </c>
      <c r="G2408" s="12" t="s">
        <v>205</v>
      </c>
    </row>
    <row r="2409" spans="1:10" x14ac:dyDescent="0.3">
      <c r="A2409" s="7">
        <v>2408</v>
      </c>
      <c r="B2409" s="7" t="s">
        <v>353</v>
      </c>
      <c r="C2409" s="1" t="s">
        <v>195</v>
      </c>
      <c r="D2409" s="1" t="s">
        <v>15</v>
      </c>
      <c r="E2409" s="1" t="s">
        <v>367</v>
      </c>
      <c r="F2409" s="1" t="s">
        <v>206</v>
      </c>
      <c r="G2409" s="12" t="s">
        <v>207</v>
      </c>
      <c r="H2409" s="14">
        <v>0.46</v>
      </c>
      <c r="I2409" s="15">
        <v>13023</v>
      </c>
    </row>
    <row r="2410" spans="1:10" x14ac:dyDescent="0.3">
      <c r="A2410" s="7">
        <v>2409</v>
      </c>
      <c r="B2410" s="7" t="s">
        <v>353</v>
      </c>
      <c r="C2410" s="1" t="s">
        <v>195</v>
      </c>
      <c r="D2410" s="1" t="s">
        <v>8</v>
      </c>
      <c r="E2410" s="1" t="s">
        <v>367</v>
      </c>
      <c r="F2410" s="1" t="s">
        <v>208</v>
      </c>
      <c r="G2410" s="12" t="s">
        <v>209</v>
      </c>
    </row>
    <row r="2411" spans="1:10" x14ac:dyDescent="0.3">
      <c r="A2411" s="7">
        <v>2410</v>
      </c>
      <c r="B2411" s="7" t="s">
        <v>353</v>
      </c>
      <c r="C2411" s="1" t="s">
        <v>195</v>
      </c>
      <c r="D2411" s="1" t="s">
        <v>15</v>
      </c>
      <c r="E2411" s="1" t="s">
        <v>367</v>
      </c>
      <c r="F2411" s="1" t="s">
        <v>210</v>
      </c>
      <c r="G2411" s="12" t="s">
        <v>211</v>
      </c>
      <c r="H2411" s="14">
        <v>1.83</v>
      </c>
      <c r="I2411" s="15">
        <v>54156</v>
      </c>
    </row>
    <row r="2412" spans="1:10" x14ac:dyDescent="0.3">
      <c r="A2412" s="7">
        <v>2411</v>
      </c>
      <c r="B2412" s="7" t="s">
        <v>353</v>
      </c>
      <c r="C2412" s="1" t="s">
        <v>195</v>
      </c>
      <c r="D2412" s="1" t="s">
        <v>8</v>
      </c>
      <c r="E2412" s="1" t="s">
        <v>367</v>
      </c>
      <c r="F2412" s="1" t="s">
        <v>212</v>
      </c>
      <c r="G2412" s="12" t="s">
        <v>213</v>
      </c>
      <c r="I2412" s="15">
        <v>5427</v>
      </c>
    </row>
    <row r="2413" spans="1:10" x14ac:dyDescent="0.3">
      <c r="A2413" s="7">
        <v>2412</v>
      </c>
      <c r="B2413" s="7" t="s">
        <v>353</v>
      </c>
      <c r="C2413" s="1" t="s">
        <v>195</v>
      </c>
      <c r="D2413" s="1" t="s">
        <v>8</v>
      </c>
      <c r="E2413" s="1" t="s">
        <v>367</v>
      </c>
      <c r="F2413" s="1" t="s">
        <v>214</v>
      </c>
      <c r="G2413" s="12" t="s">
        <v>215</v>
      </c>
      <c r="I2413" s="15">
        <v>3396</v>
      </c>
    </row>
    <row r="2414" spans="1:10" x14ac:dyDescent="0.3">
      <c r="A2414" s="7">
        <v>2413</v>
      </c>
      <c r="B2414" s="7" t="s">
        <v>353</v>
      </c>
      <c r="C2414" s="1" t="s">
        <v>195</v>
      </c>
      <c r="D2414" s="1" t="s">
        <v>8</v>
      </c>
      <c r="E2414" s="1" t="s">
        <v>367</v>
      </c>
      <c r="F2414" s="1" t="s">
        <v>216</v>
      </c>
      <c r="G2414" s="12" t="s">
        <v>217</v>
      </c>
    </row>
    <row r="2415" spans="1:10" x14ac:dyDescent="0.3">
      <c r="A2415" s="7">
        <v>2414</v>
      </c>
      <c r="B2415" s="7" t="s">
        <v>353</v>
      </c>
      <c r="C2415" s="1" t="s">
        <v>195</v>
      </c>
      <c r="D2415" s="1" t="s">
        <v>15</v>
      </c>
      <c r="E2415" s="1" t="s">
        <v>367</v>
      </c>
      <c r="F2415" s="1" t="s">
        <v>218</v>
      </c>
      <c r="G2415" s="12" t="s">
        <v>219</v>
      </c>
      <c r="I2415" s="15">
        <v>62979</v>
      </c>
    </row>
    <row r="2416" spans="1:10" x14ac:dyDescent="0.3">
      <c r="A2416" s="7">
        <v>2415</v>
      </c>
      <c r="B2416" s="7" t="s">
        <v>353</v>
      </c>
      <c r="C2416" s="1" t="s">
        <v>195</v>
      </c>
      <c r="D2416" s="1" t="s">
        <v>8</v>
      </c>
      <c r="E2416" s="1" t="s">
        <v>367</v>
      </c>
      <c r="F2416" s="1" t="s">
        <v>220</v>
      </c>
      <c r="G2416" s="12" t="s">
        <v>221</v>
      </c>
    </row>
    <row r="2417" spans="1:9" x14ac:dyDescent="0.3">
      <c r="A2417" s="7">
        <v>2416</v>
      </c>
      <c r="B2417" s="7" t="s">
        <v>353</v>
      </c>
      <c r="C2417" s="1" t="s">
        <v>195</v>
      </c>
      <c r="D2417" s="1" t="s">
        <v>8</v>
      </c>
      <c r="E2417" s="1" t="s">
        <v>367</v>
      </c>
      <c r="F2417" s="1" t="s">
        <v>222</v>
      </c>
      <c r="G2417" s="12" t="s">
        <v>223</v>
      </c>
    </row>
    <row r="2418" spans="1:9" x14ac:dyDescent="0.3">
      <c r="A2418" s="7">
        <v>2417</v>
      </c>
      <c r="B2418" s="7" t="s">
        <v>353</v>
      </c>
      <c r="C2418" s="1" t="s">
        <v>195</v>
      </c>
      <c r="D2418" s="1" t="s">
        <v>8</v>
      </c>
      <c r="E2418" s="1" t="s">
        <v>367</v>
      </c>
      <c r="F2418" s="1" t="s">
        <v>224</v>
      </c>
      <c r="G2418" s="12" t="s">
        <v>225</v>
      </c>
    </row>
    <row r="2419" spans="1:9" x14ac:dyDescent="0.3">
      <c r="A2419" s="7">
        <v>2418</v>
      </c>
      <c r="B2419" s="7" t="s">
        <v>353</v>
      </c>
      <c r="C2419" s="1" t="s">
        <v>195</v>
      </c>
      <c r="D2419" s="1" t="s">
        <v>8</v>
      </c>
      <c r="E2419" s="1" t="s">
        <v>367</v>
      </c>
      <c r="F2419" s="1" t="s">
        <v>226</v>
      </c>
      <c r="G2419" s="12" t="s">
        <v>227</v>
      </c>
    </row>
    <row r="2420" spans="1:9" x14ac:dyDescent="0.3">
      <c r="A2420" s="7">
        <v>2419</v>
      </c>
      <c r="B2420" s="7" t="s">
        <v>353</v>
      </c>
      <c r="C2420" s="1" t="s">
        <v>195</v>
      </c>
      <c r="D2420" s="1" t="s">
        <v>15</v>
      </c>
      <c r="E2420" s="1" t="s">
        <v>367</v>
      </c>
      <c r="F2420" s="1" t="s">
        <v>228</v>
      </c>
      <c r="G2420" s="12" t="s">
        <v>229</v>
      </c>
      <c r="I2420" s="15">
        <v>0</v>
      </c>
    </row>
    <row r="2421" spans="1:9" x14ac:dyDescent="0.3">
      <c r="A2421" s="7">
        <v>2420</v>
      </c>
      <c r="B2421" s="7" t="s">
        <v>353</v>
      </c>
      <c r="C2421" s="1" t="s">
        <v>195</v>
      </c>
      <c r="D2421" s="1" t="s">
        <v>8</v>
      </c>
      <c r="E2421" s="1" t="s">
        <v>367</v>
      </c>
      <c r="F2421" s="1" t="s">
        <v>230</v>
      </c>
      <c r="G2421" s="12" t="s">
        <v>231</v>
      </c>
    </row>
    <row r="2422" spans="1:9" x14ac:dyDescent="0.3">
      <c r="A2422" s="7">
        <v>2421</v>
      </c>
      <c r="B2422" s="7" t="s">
        <v>353</v>
      </c>
      <c r="C2422" s="1" t="s">
        <v>195</v>
      </c>
      <c r="D2422" s="1" t="s">
        <v>8</v>
      </c>
      <c r="E2422" s="1" t="s">
        <v>367</v>
      </c>
      <c r="F2422" s="1" t="s">
        <v>232</v>
      </c>
      <c r="G2422" s="12" t="s">
        <v>233</v>
      </c>
    </row>
    <row r="2423" spans="1:9" x14ac:dyDescent="0.3">
      <c r="A2423" s="7">
        <v>2422</v>
      </c>
      <c r="B2423" s="7" t="s">
        <v>353</v>
      </c>
      <c r="C2423" s="1" t="s">
        <v>195</v>
      </c>
      <c r="D2423" s="1" t="s">
        <v>8</v>
      </c>
      <c r="E2423" s="1" t="s">
        <v>367</v>
      </c>
      <c r="F2423" s="1" t="s">
        <v>234</v>
      </c>
      <c r="G2423" s="12" t="s">
        <v>235</v>
      </c>
    </row>
    <row r="2424" spans="1:9" x14ac:dyDescent="0.3">
      <c r="A2424" s="7">
        <v>2423</v>
      </c>
      <c r="B2424" s="7" t="s">
        <v>353</v>
      </c>
      <c r="C2424" s="1" t="s">
        <v>195</v>
      </c>
      <c r="D2424" s="1" t="s">
        <v>8</v>
      </c>
      <c r="E2424" s="1" t="s">
        <v>367</v>
      </c>
      <c r="F2424" s="1" t="s">
        <v>236</v>
      </c>
      <c r="G2424" s="12" t="s">
        <v>237</v>
      </c>
      <c r="I2424" s="15">
        <v>24900</v>
      </c>
    </row>
    <row r="2425" spans="1:9" x14ac:dyDescent="0.3">
      <c r="A2425" s="7">
        <v>2424</v>
      </c>
      <c r="B2425" s="7" t="s">
        <v>353</v>
      </c>
      <c r="C2425" s="1" t="s">
        <v>195</v>
      </c>
      <c r="D2425" s="1" t="s">
        <v>8</v>
      </c>
      <c r="E2425" s="1" t="s">
        <v>367</v>
      </c>
      <c r="F2425" s="1" t="s">
        <v>238</v>
      </c>
      <c r="G2425" s="12" t="s">
        <v>239</v>
      </c>
    </row>
    <row r="2426" spans="1:9" x14ac:dyDescent="0.3">
      <c r="A2426" s="7">
        <v>2425</v>
      </c>
      <c r="B2426" s="7" t="s">
        <v>353</v>
      </c>
      <c r="C2426" s="1" t="s">
        <v>195</v>
      </c>
      <c r="D2426" s="1" t="s">
        <v>8</v>
      </c>
      <c r="E2426" s="1" t="s">
        <v>367</v>
      </c>
      <c r="F2426" s="1" t="s">
        <v>240</v>
      </c>
      <c r="G2426" s="12" t="s">
        <v>241</v>
      </c>
    </row>
    <row r="2427" spans="1:9" x14ac:dyDescent="0.3">
      <c r="A2427" s="7">
        <v>2426</v>
      </c>
      <c r="B2427" s="7" t="s">
        <v>353</v>
      </c>
      <c r="C2427" s="1" t="s">
        <v>195</v>
      </c>
      <c r="D2427" s="1" t="s">
        <v>8</v>
      </c>
      <c r="E2427" s="1" t="s">
        <v>367</v>
      </c>
      <c r="F2427" s="1" t="s">
        <v>242</v>
      </c>
      <c r="G2427" s="12" t="s">
        <v>243</v>
      </c>
    </row>
    <row r="2428" spans="1:9" x14ac:dyDescent="0.3">
      <c r="A2428" s="7">
        <v>2427</v>
      </c>
      <c r="B2428" s="7" t="s">
        <v>353</v>
      </c>
      <c r="C2428" s="1" t="s">
        <v>195</v>
      </c>
      <c r="D2428" s="1" t="s">
        <v>8</v>
      </c>
      <c r="E2428" s="1" t="s">
        <v>367</v>
      </c>
      <c r="F2428" s="1" t="s">
        <v>244</v>
      </c>
      <c r="G2428" s="12" t="s">
        <v>245</v>
      </c>
    </row>
    <row r="2429" spans="1:9" x14ac:dyDescent="0.3">
      <c r="A2429" s="7">
        <v>2428</v>
      </c>
      <c r="B2429" s="7" t="s">
        <v>353</v>
      </c>
      <c r="C2429" s="1" t="s">
        <v>195</v>
      </c>
      <c r="D2429" s="1" t="s">
        <v>8</v>
      </c>
      <c r="E2429" s="1" t="s">
        <v>367</v>
      </c>
      <c r="F2429" s="1" t="s">
        <v>246</v>
      </c>
      <c r="G2429" s="12" t="s">
        <v>247</v>
      </c>
    </row>
    <row r="2430" spans="1:9" x14ac:dyDescent="0.3">
      <c r="A2430" s="7">
        <v>2429</v>
      </c>
      <c r="B2430" s="7" t="s">
        <v>353</v>
      </c>
      <c r="C2430" s="1" t="s">
        <v>195</v>
      </c>
      <c r="D2430" s="1" t="s">
        <v>8</v>
      </c>
      <c r="E2430" s="1" t="s">
        <v>367</v>
      </c>
      <c r="F2430" s="1" t="s">
        <v>248</v>
      </c>
      <c r="G2430" s="12" t="s">
        <v>249</v>
      </c>
    </row>
    <row r="2431" spans="1:9" x14ac:dyDescent="0.3">
      <c r="A2431" s="7">
        <v>2430</v>
      </c>
      <c r="B2431" s="7" t="s">
        <v>353</v>
      </c>
      <c r="C2431" s="1" t="s">
        <v>195</v>
      </c>
      <c r="D2431" s="1" t="s">
        <v>8</v>
      </c>
      <c r="E2431" s="1" t="s">
        <v>367</v>
      </c>
      <c r="F2431" s="1" t="s">
        <v>250</v>
      </c>
      <c r="G2431" s="12" t="s">
        <v>251</v>
      </c>
    </row>
    <row r="2432" spans="1:9" x14ac:dyDescent="0.3">
      <c r="A2432" s="7">
        <v>2431</v>
      </c>
      <c r="B2432" s="7" t="s">
        <v>353</v>
      </c>
      <c r="C2432" s="1" t="s">
        <v>195</v>
      </c>
      <c r="D2432" s="1" t="s">
        <v>8</v>
      </c>
      <c r="E2432" s="1" t="s">
        <v>367</v>
      </c>
      <c r="F2432" s="1" t="s">
        <v>252</v>
      </c>
      <c r="G2432" s="12" t="s">
        <v>253</v>
      </c>
    </row>
    <row r="2433" spans="1:9" x14ac:dyDescent="0.3">
      <c r="A2433" s="7">
        <v>2432</v>
      </c>
      <c r="B2433" s="7" t="s">
        <v>353</v>
      </c>
      <c r="C2433" s="1" t="s">
        <v>195</v>
      </c>
      <c r="D2433" s="1" t="s">
        <v>8</v>
      </c>
      <c r="E2433" s="1" t="s">
        <v>367</v>
      </c>
      <c r="F2433" s="1" t="s">
        <v>254</v>
      </c>
      <c r="G2433" s="12" t="s">
        <v>255</v>
      </c>
    </row>
    <row r="2434" spans="1:9" x14ac:dyDescent="0.3">
      <c r="A2434" s="7">
        <v>2433</v>
      </c>
      <c r="B2434" s="7" t="s">
        <v>353</v>
      </c>
      <c r="C2434" s="1" t="s">
        <v>195</v>
      </c>
      <c r="D2434" s="1" t="s">
        <v>8</v>
      </c>
      <c r="E2434" s="1" t="s">
        <v>367</v>
      </c>
      <c r="F2434" s="1" t="s">
        <v>256</v>
      </c>
      <c r="G2434" s="12" t="s">
        <v>257</v>
      </c>
    </row>
    <row r="2435" spans="1:9" x14ac:dyDescent="0.3">
      <c r="A2435" s="7">
        <v>2434</v>
      </c>
      <c r="B2435" s="7" t="s">
        <v>353</v>
      </c>
      <c r="C2435" s="1" t="s">
        <v>195</v>
      </c>
      <c r="D2435" s="1" t="s">
        <v>8</v>
      </c>
      <c r="E2435" s="1" t="s">
        <v>367</v>
      </c>
      <c r="F2435" s="1" t="s">
        <v>258</v>
      </c>
      <c r="G2435" s="12" t="s">
        <v>259</v>
      </c>
    </row>
    <row r="2436" spans="1:9" x14ac:dyDescent="0.3">
      <c r="A2436" s="7">
        <v>2435</v>
      </c>
      <c r="B2436" s="7" t="s">
        <v>353</v>
      </c>
      <c r="C2436" s="1" t="s">
        <v>195</v>
      </c>
      <c r="D2436" s="1" t="s">
        <v>8</v>
      </c>
      <c r="E2436" s="1" t="s">
        <v>367</v>
      </c>
      <c r="F2436" s="1" t="s">
        <v>260</v>
      </c>
      <c r="G2436" s="12" t="s">
        <v>261</v>
      </c>
    </row>
    <row r="2437" spans="1:9" x14ac:dyDescent="0.3">
      <c r="A2437" s="7">
        <v>2436</v>
      </c>
      <c r="B2437" s="7" t="s">
        <v>353</v>
      </c>
      <c r="C2437" s="1" t="s">
        <v>195</v>
      </c>
      <c r="D2437" s="1" t="s">
        <v>8</v>
      </c>
      <c r="E2437" s="1" t="s">
        <v>367</v>
      </c>
      <c r="F2437" s="1" t="s">
        <v>262</v>
      </c>
      <c r="G2437" s="12" t="s">
        <v>263</v>
      </c>
    </row>
    <row r="2438" spans="1:9" x14ac:dyDescent="0.3">
      <c r="A2438" s="7">
        <v>2437</v>
      </c>
      <c r="B2438" s="7" t="s">
        <v>353</v>
      </c>
      <c r="C2438" s="1" t="s">
        <v>195</v>
      </c>
      <c r="D2438" s="1" t="s">
        <v>8</v>
      </c>
      <c r="E2438" s="1" t="s">
        <v>367</v>
      </c>
      <c r="F2438" s="1" t="s">
        <v>264</v>
      </c>
      <c r="G2438" s="12" t="s">
        <v>265</v>
      </c>
    </row>
    <row r="2439" spans="1:9" x14ac:dyDescent="0.3">
      <c r="A2439" s="7">
        <v>2438</v>
      </c>
      <c r="B2439" s="7" t="s">
        <v>353</v>
      </c>
      <c r="C2439" s="1" t="s">
        <v>195</v>
      </c>
      <c r="D2439" s="1" t="s">
        <v>15</v>
      </c>
      <c r="E2439" s="1" t="s">
        <v>367</v>
      </c>
      <c r="F2439" s="1" t="s">
        <v>266</v>
      </c>
      <c r="G2439" s="12" t="s">
        <v>267</v>
      </c>
      <c r="I2439" s="15">
        <v>24900</v>
      </c>
    </row>
    <row r="2440" spans="1:9" x14ac:dyDescent="0.3">
      <c r="A2440" s="7">
        <v>2439</v>
      </c>
      <c r="B2440" s="7" t="s">
        <v>353</v>
      </c>
      <c r="C2440" s="1" t="s">
        <v>195</v>
      </c>
      <c r="D2440" s="1" t="s">
        <v>8</v>
      </c>
      <c r="E2440" s="1" t="s">
        <v>367</v>
      </c>
      <c r="F2440" s="1" t="s">
        <v>268</v>
      </c>
      <c r="G2440" s="12" t="s">
        <v>269</v>
      </c>
    </row>
    <row r="2441" spans="1:9" x14ac:dyDescent="0.3">
      <c r="A2441" s="7">
        <v>2440</v>
      </c>
      <c r="B2441" s="7" t="s">
        <v>353</v>
      </c>
      <c r="C2441" s="1" t="s">
        <v>195</v>
      </c>
      <c r="D2441" s="1" t="s">
        <v>8</v>
      </c>
      <c r="E2441" s="1" t="s">
        <v>367</v>
      </c>
      <c r="F2441" s="1" t="s">
        <v>270</v>
      </c>
      <c r="G2441" s="12" t="s">
        <v>271</v>
      </c>
    </row>
    <row r="2442" spans="1:9" x14ac:dyDescent="0.3">
      <c r="A2442" s="7">
        <v>2441</v>
      </c>
      <c r="B2442" s="7" t="s">
        <v>353</v>
      </c>
      <c r="C2442" s="1" t="s">
        <v>195</v>
      </c>
      <c r="D2442" s="1" t="s">
        <v>8</v>
      </c>
      <c r="E2442" s="1" t="s">
        <v>367</v>
      </c>
      <c r="F2442" s="1" t="s">
        <v>272</v>
      </c>
      <c r="G2442" s="12" t="s">
        <v>273</v>
      </c>
    </row>
    <row r="2443" spans="1:9" x14ac:dyDescent="0.3">
      <c r="A2443" s="7">
        <v>2442</v>
      </c>
      <c r="B2443" s="7" t="s">
        <v>353</v>
      </c>
      <c r="C2443" s="1" t="s">
        <v>195</v>
      </c>
      <c r="D2443" s="1" t="s">
        <v>8</v>
      </c>
      <c r="E2443" s="1" t="s">
        <v>367</v>
      </c>
      <c r="F2443" s="1" t="s">
        <v>274</v>
      </c>
      <c r="G2443" s="12" t="s">
        <v>275</v>
      </c>
    </row>
    <row r="2444" spans="1:9" x14ac:dyDescent="0.3">
      <c r="A2444" s="7">
        <v>2443</v>
      </c>
      <c r="B2444" s="7" t="s">
        <v>353</v>
      </c>
      <c r="C2444" s="1" t="s">
        <v>195</v>
      </c>
      <c r="D2444" s="1" t="s">
        <v>8</v>
      </c>
      <c r="E2444" s="1" t="s">
        <v>367</v>
      </c>
      <c r="F2444" s="1" t="s">
        <v>276</v>
      </c>
      <c r="G2444" s="12" t="s">
        <v>277</v>
      </c>
    </row>
    <row r="2445" spans="1:9" x14ac:dyDescent="0.3">
      <c r="A2445" s="7">
        <v>2444</v>
      </c>
      <c r="B2445" s="7" t="s">
        <v>353</v>
      </c>
      <c r="C2445" s="1" t="s">
        <v>195</v>
      </c>
      <c r="D2445" s="1" t="s">
        <v>8</v>
      </c>
      <c r="E2445" s="1" t="s">
        <v>367</v>
      </c>
      <c r="F2445" s="1" t="s">
        <v>278</v>
      </c>
      <c r="G2445" s="12" t="s">
        <v>279</v>
      </c>
    </row>
    <row r="2446" spans="1:9" x14ac:dyDescent="0.3">
      <c r="A2446" s="7">
        <v>2445</v>
      </c>
      <c r="B2446" s="7" t="s">
        <v>353</v>
      </c>
      <c r="C2446" s="1" t="s">
        <v>195</v>
      </c>
      <c r="D2446" s="1" t="s">
        <v>15</v>
      </c>
      <c r="E2446" s="1" t="s">
        <v>367</v>
      </c>
      <c r="F2446" s="1" t="s">
        <v>280</v>
      </c>
      <c r="G2446" s="12" t="s">
        <v>281</v>
      </c>
      <c r="I2446" s="15">
        <v>0</v>
      </c>
    </row>
    <row r="2447" spans="1:9" x14ac:dyDescent="0.3">
      <c r="A2447" s="7">
        <v>2446</v>
      </c>
      <c r="B2447" s="7" t="s">
        <v>353</v>
      </c>
      <c r="C2447" s="1" t="s">
        <v>195</v>
      </c>
      <c r="D2447" s="1" t="s">
        <v>8</v>
      </c>
      <c r="E2447" s="1" t="s">
        <v>367</v>
      </c>
      <c r="F2447" s="1" t="s">
        <v>282</v>
      </c>
      <c r="G2447" s="12" t="s">
        <v>283</v>
      </c>
      <c r="I2447" s="15">
        <v>6810.9591762420005</v>
      </c>
    </row>
    <row r="2448" spans="1:9" x14ac:dyDescent="0.3">
      <c r="A2448" s="7">
        <v>2447</v>
      </c>
      <c r="B2448" s="7" t="s">
        <v>353</v>
      </c>
      <c r="C2448" s="1" t="s">
        <v>195</v>
      </c>
      <c r="D2448" s="1" t="s">
        <v>15</v>
      </c>
      <c r="E2448" s="1" t="s">
        <v>367</v>
      </c>
      <c r="F2448" s="1" t="s">
        <v>284</v>
      </c>
      <c r="G2448" s="12" t="s">
        <v>285</v>
      </c>
      <c r="I2448" s="15">
        <v>94689.959176242002</v>
      </c>
    </row>
    <row r="2449" spans="1:9" x14ac:dyDescent="0.3">
      <c r="A2449" s="7">
        <v>2448</v>
      </c>
      <c r="B2449" s="7" t="s">
        <v>353</v>
      </c>
      <c r="C2449" s="1" t="s">
        <v>195</v>
      </c>
      <c r="D2449" s="1" t="s">
        <v>8</v>
      </c>
      <c r="E2449" s="1" t="s">
        <v>367</v>
      </c>
      <c r="F2449" s="1" t="s">
        <v>286</v>
      </c>
      <c r="G2449" s="12" t="s">
        <v>287</v>
      </c>
    </row>
    <row r="2450" spans="1:9" x14ac:dyDescent="0.3">
      <c r="A2450" s="7">
        <v>2449</v>
      </c>
      <c r="B2450" s="7" t="s">
        <v>353</v>
      </c>
      <c r="C2450" s="1" t="s">
        <v>195</v>
      </c>
      <c r="D2450" s="1" t="s">
        <v>8</v>
      </c>
      <c r="E2450" s="1" t="s">
        <v>367</v>
      </c>
      <c r="F2450" s="1" t="s">
        <v>288</v>
      </c>
      <c r="G2450" s="12" t="s">
        <v>289</v>
      </c>
    </row>
    <row r="2451" spans="1:9" x14ac:dyDescent="0.3">
      <c r="A2451" s="7">
        <v>2450</v>
      </c>
      <c r="B2451" s="7" t="s">
        <v>353</v>
      </c>
      <c r="C2451" s="1" t="s">
        <v>195</v>
      </c>
      <c r="D2451" s="1" t="s">
        <v>15</v>
      </c>
      <c r="E2451" s="1" t="s">
        <v>367</v>
      </c>
      <c r="F2451" s="1" t="s">
        <v>290</v>
      </c>
      <c r="G2451" s="12" t="s">
        <v>291</v>
      </c>
      <c r="I2451" s="15">
        <v>94689.959176242002</v>
      </c>
    </row>
    <row r="2452" spans="1:9" x14ac:dyDescent="0.3">
      <c r="A2452" s="7">
        <v>2451</v>
      </c>
      <c r="B2452" s="7" t="s">
        <v>353</v>
      </c>
      <c r="C2452" s="1" t="s">
        <v>195</v>
      </c>
      <c r="D2452" s="1" t="s">
        <v>15</v>
      </c>
      <c r="E2452" s="1" t="s">
        <v>367</v>
      </c>
      <c r="F2452" s="1" t="s">
        <v>292</v>
      </c>
      <c r="G2452" s="12" t="s">
        <v>293</v>
      </c>
      <c r="I2452" s="15">
        <v>100000</v>
      </c>
    </row>
    <row r="2453" spans="1:9" x14ac:dyDescent="0.3">
      <c r="A2453" s="7">
        <v>2452</v>
      </c>
      <c r="B2453" s="7" t="s">
        <v>353</v>
      </c>
      <c r="C2453" s="1" t="s">
        <v>195</v>
      </c>
      <c r="D2453" s="1" t="s">
        <v>8</v>
      </c>
      <c r="E2453" s="1" t="s">
        <v>367</v>
      </c>
      <c r="F2453" s="1" t="s">
        <v>294</v>
      </c>
      <c r="G2453" s="12" t="s">
        <v>295</v>
      </c>
      <c r="I2453" s="15">
        <v>5310.0408237579977</v>
      </c>
    </row>
    <row r="2454" spans="1:9" x14ac:dyDescent="0.3">
      <c r="A2454" s="7">
        <v>2453</v>
      </c>
      <c r="B2454" s="7" t="s">
        <v>353</v>
      </c>
      <c r="C2454" s="1" t="s">
        <v>296</v>
      </c>
      <c r="D2454" s="1" t="s">
        <v>8</v>
      </c>
      <c r="E2454" s="1" t="s">
        <v>367</v>
      </c>
      <c r="F2454" s="1" t="s">
        <v>297</v>
      </c>
      <c r="G2454" s="12" t="s">
        <v>298</v>
      </c>
    </row>
    <row r="2455" spans="1:9" x14ac:dyDescent="0.3">
      <c r="A2455" s="7">
        <v>2454</v>
      </c>
      <c r="B2455" s="7" t="s">
        <v>353</v>
      </c>
      <c r="C2455" s="1" t="s">
        <v>296</v>
      </c>
      <c r="D2455" s="1" t="s">
        <v>8</v>
      </c>
      <c r="E2455" s="1" t="s">
        <v>367</v>
      </c>
      <c r="F2455" s="1" t="s">
        <v>299</v>
      </c>
      <c r="G2455" s="12" t="s">
        <v>300</v>
      </c>
    </row>
    <row r="2456" spans="1:9" x14ac:dyDescent="0.3">
      <c r="A2456" s="7">
        <v>2455</v>
      </c>
      <c r="B2456" s="7" t="s">
        <v>353</v>
      </c>
      <c r="C2456" s="1" t="s">
        <v>296</v>
      </c>
      <c r="D2456" s="1" t="s">
        <v>8</v>
      </c>
      <c r="E2456" s="1" t="s">
        <v>367</v>
      </c>
      <c r="F2456" s="1" t="s">
        <v>301</v>
      </c>
      <c r="G2456" s="12" t="s">
        <v>302</v>
      </c>
    </row>
    <row r="2457" spans="1:9" x14ac:dyDescent="0.3">
      <c r="A2457" s="7">
        <v>2456</v>
      </c>
      <c r="B2457" s="7" t="s">
        <v>353</v>
      </c>
      <c r="C2457" s="1" t="s">
        <v>296</v>
      </c>
      <c r="D2457" s="1" t="s">
        <v>8</v>
      </c>
      <c r="E2457" s="1" t="s">
        <v>367</v>
      </c>
      <c r="F2457" s="1" t="s">
        <v>303</v>
      </c>
      <c r="G2457" s="12" t="s">
        <v>304</v>
      </c>
    </row>
    <row r="2458" spans="1:9" x14ac:dyDescent="0.3">
      <c r="A2458" s="7">
        <v>2457</v>
      </c>
      <c r="B2458" s="7" t="s">
        <v>353</v>
      </c>
      <c r="C2458" s="1" t="s">
        <v>296</v>
      </c>
      <c r="D2458" s="1" t="s">
        <v>8</v>
      </c>
      <c r="E2458" s="1" t="s">
        <v>367</v>
      </c>
      <c r="F2458" s="1" t="s">
        <v>305</v>
      </c>
      <c r="G2458" s="12" t="s">
        <v>306</v>
      </c>
    </row>
    <row r="2459" spans="1:9" x14ac:dyDescent="0.3">
      <c r="A2459" s="7">
        <v>2458</v>
      </c>
      <c r="B2459" s="7" t="s">
        <v>353</v>
      </c>
      <c r="C2459" s="1" t="s">
        <v>296</v>
      </c>
      <c r="D2459" s="1" t="s">
        <v>8</v>
      </c>
      <c r="E2459" s="1" t="s">
        <v>367</v>
      </c>
      <c r="F2459" s="1" t="s">
        <v>307</v>
      </c>
      <c r="G2459" s="12" t="s">
        <v>308</v>
      </c>
    </row>
    <row r="2460" spans="1:9" x14ac:dyDescent="0.3">
      <c r="A2460" s="7">
        <v>2459</v>
      </c>
      <c r="B2460" s="7" t="s">
        <v>353</v>
      </c>
      <c r="C2460" s="1" t="s">
        <v>296</v>
      </c>
      <c r="D2460" s="1" t="s">
        <v>8</v>
      </c>
      <c r="E2460" s="1" t="s">
        <v>367</v>
      </c>
      <c r="F2460" s="1" t="s">
        <v>309</v>
      </c>
      <c r="G2460" s="12" t="s">
        <v>310</v>
      </c>
    </row>
    <row r="2461" spans="1:9" x14ac:dyDescent="0.3">
      <c r="A2461" s="7">
        <v>2460</v>
      </c>
      <c r="B2461" s="7" t="s">
        <v>353</v>
      </c>
      <c r="C2461" s="1" t="s">
        <v>296</v>
      </c>
      <c r="D2461" s="1" t="s">
        <v>15</v>
      </c>
      <c r="E2461" s="1" t="s">
        <v>367</v>
      </c>
      <c r="F2461" s="1" t="s">
        <v>311</v>
      </c>
      <c r="G2461" s="12" t="s">
        <v>312</v>
      </c>
      <c r="I2461" s="15">
        <v>0</v>
      </c>
    </row>
    <row r="2462" spans="1:9" x14ac:dyDescent="0.3">
      <c r="A2462" s="7">
        <v>2461</v>
      </c>
      <c r="B2462" s="7" t="s">
        <v>353</v>
      </c>
      <c r="C2462" s="1" t="s">
        <v>296</v>
      </c>
      <c r="D2462" s="1" t="s">
        <v>15</v>
      </c>
      <c r="E2462" s="1" t="s">
        <v>367</v>
      </c>
      <c r="F2462" s="1" t="s">
        <v>313</v>
      </c>
      <c r="G2462" s="12" t="s">
        <v>314</v>
      </c>
      <c r="I2462" s="15">
        <v>0</v>
      </c>
    </row>
    <row r="2463" spans="1:9" x14ac:dyDescent="0.3">
      <c r="A2463" s="7">
        <v>2462</v>
      </c>
      <c r="B2463" s="7" t="s">
        <v>353</v>
      </c>
      <c r="C2463" s="1" t="s">
        <v>296</v>
      </c>
      <c r="D2463" s="1" t="s">
        <v>8</v>
      </c>
      <c r="E2463" s="1" t="s">
        <v>367</v>
      </c>
      <c r="F2463" s="1" t="s">
        <v>315</v>
      </c>
      <c r="G2463" s="12" t="s">
        <v>316</v>
      </c>
      <c r="I2463" s="15">
        <v>0</v>
      </c>
    </row>
    <row r="2464" spans="1:9" x14ac:dyDescent="0.3">
      <c r="A2464" s="7">
        <v>2463</v>
      </c>
      <c r="B2464" s="7" t="s">
        <v>353</v>
      </c>
      <c r="C2464" s="1" t="s">
        <v>296</v>
      </c>
      <c r="D2464" s="1" t="s">
        <v>8</v>
      </c>
      <c r="E2464" s="1" t="s">
        <v>367</v>
      </c>
      <c r="F2464" s="1" t="s">
        <v>317</v>
      </c>
      <c r="G2464" s="12" t="s">
        <v>318</v>
      </c>
    </row>
    <row r="2465" spans="1:9" x14ac:dyDescent="0.3">
      <c r="A2465" s="7">
        <v>2464</v>
      </c>
      <c r="B2465" s="7" t="s">
        <v>353</v>
      </c>
      <c r="C2465" s="1" t="s">
        <v>296</v>
      </c>
      <c r="D2465" s="1" t="s">
        <v>8</v>
      </c>
      <c r="E2465" s="1" t="s">
        <v>367</v>
      </c>
      <c r="F2465" s="1" t="s">
        <v>319</v>
      </c>
      <c r="G2465" s="12" t="s">
        <v>320</v>
      </c>
      <c r="I2465" s="15">
        <v>0</v>
      </c>
    </row>
    <row r="2466" spans="1:9" x14ac:dyDescent="0.3">
      <c r="A2466" s="7">
        <v>2465</v>
      </c>
      <c r="B2466" s="7" t="s">
        <v>336</v>
      </c>
      <c r="C2466" s="1" t="s">
        <v>7</v>
      </c>
      <c r="D2466" s="1" t="s">
        <v>8</v>
      </c>
      <c r="E2466" s="1" t="s">
        <v>367</v>
      </c>
      <c r="F2466" s="1" t="s">
        <v>9</v>
      </c>
      <c r="G2466" s="12" t="s">
        <v>10</v>
      </c>
      <c r="I2466" s="16"/>
    </row>
    <row r="2467" spans="1:9" x14ac:dyDescent="0.3">
      <c r="A2467" s="7">
        <v>2466</v>
      </c>
      <c r="B2467" s="7" t="s">
        <v>336</v>
      </c>
      <c r="C2467" s="1" t="s">
        <v>7</v>
      </c>
      <c r="D2467" s="1" t="s">
        <v>8</v>
      </c>
      <c r="E2467" s="1" t="s">
        <v>367</v>
      </c>
      <c r="F2467" s="1" t="s">
        <v>11</v>
      </c>
      <c r="G2467" s="12" t="s">
        <v>12</v>
      </c>
      <c r="I2467" s="16"/>
    </row>
    <row r="2468" spans="1:9" x14ac:dyDescent="0.3">
      <c r="A2468" s="7">
        <v>2467</v>
      </c>
      <c r="B2468" s="7" t="s">
        <v>336</v>
      </c>
      <c r="C2468" s="1" t="s">
        <v>7</v>
      </c>
      <c r="D2468" s="1" t="s">
        <v>8</v>
      </c>
      <c r="E2468" s="1" t="s">
        <v>367</v>
      </c>
      <c r="F2468" s="1" t="s">
        <v>13</v>
      </c>
      <c r="G2468" s="12" t="s">
        <v>14</v>
      </c>
      <c r="I2468" s="16"/>
    </row>
    <row r="2469" spans="1:9" x14ac:dyDescent="0.3">
      <c r="A2469" s="7">
        <v>2468</v>
      </c>
      <c r="B2469" s="7" t="s">
        <v>336</v>
      </c>
      <c r="C2469" s="1" t="s">
        <v>7</v>
      </c>
      <c r="D2469" s="1" t="s">
        <v>15</v>
      </c>
      <c r="E2469" s="1" t="s">
        <v>367</v>
      </c>
      <c r="F2469" s="1" t="s">
        <v>16</v>
      </c>
      <c r="G2469" s="12" t="s">
        <v>17</v>
      </c>
      <c r="I2469" s="17">
        <v>0</v>
      </c>
    </row>
    <row r="2470" spans="1:9" x14ac:dyDescent="0.3">
      <c r="A2470" s="7">
        <v>2469</v>
      </c>
      <c r="B2470" s="7" t="s">
        <v>336</v>
      </c>
      <c r="C2470" s="1" t="s">
        <v>7</v>
      </c>
      <c r="D2470" s="1" t="s">
        <v>8</v>
      </c>
      <c r="E2470" s="1" t="s">
        <v>367</v>
      </c>
      <c r="F2470" s="1" t="s">
        <v>18</v>
      </c>
      <c r="G2470" s="12" t="s">
        <v>19</v>
      </c>
      <c r="I2470" s="16"/>
    </row>
    <row r="2471" spans="1:9" x14ac:dyDescent="0.3">
      <c r="A2471" s="7">
        <v>2470</v>
      </c>
      <c r="B2471" s="7" t="s">
        <v>336</v>
      </c>
      <c r="C2471" s="1" t="s">
        <v>7</v>
      </c>
      <c r="D2471" s="1" t="s">
        <v>8</v>
      </c>
      <c r="E2471" s="1" t="s">
        <v>367</v>
      </c>
      <c r="F2471" s="1" t="s">
        <v>20</v>
      </c>
      <c r="G2471" s="12" t="s">
        <v>21</v>
      </c>
      <c r="I2471" s="16"/>
    </row>
    <row r="2472" spans="1:9" x14ac:dyDescent="0.3">
      <c r="A2472" s="7">
        <v>2471</v>
      </c>
      <c r="B2472" s="7" t="s">
        <v>336</v>
      </c>
      <c r="C2472" s="1" t="s">
        <v>7</v>
      </c>
      <c r="D2472" s="1" t="s">
        <v>15</v>
      </c>
      <c r="E2472" s="1" t="s">
        <v>367</v>
      </c>
      <c r="F2472" s="1" t="s">
        <v>22</v>
      </c>
      <c r="G2472" s="12" t="s">
        <v>23</v>
      </c>
      <c r="I2472" s="17">
        <v>0</v>
      </c>
    </row>
    <row r="2473" spans="1:9" x14ac:dyDescent="0.3">
      <c r="A2473" s="7">
        <v>2472</v>
      </c>
      <c r="B2473" s="7" t="s">
        <v>336</v>
      </c>
      <c r="C2473" s="1" t="s">
        <v>7</v>
      </c>
      <c r="D2473" s="1" t="s">
        <v>8</v>
      </c>
      <c r="E2473" s="1" t="s">
        <v>367</v>
      </c>
      <c r="F2473" s="1" t="s">
        <v>24</v>
      </c>
      <c r="G2473" s="12" t="s">
        <v>25</v>
      </c>
      <c r="I2473" s="16"/>
    </row>
    <row r="2474" spans="1:9" x14ac:dyDescent="0.3">
      <c r="A2474" s="7">
        <v>2473</v>
      </c>
      <c r="B2474" s="7" t="s">
        <v>336</v>
      </c>
      <c r="C2474" s="1" t="s">
        <v>7</v>
      </c>
      <c r="D2474" s="1" t="s">
        <v>8</v>
      </c>
      <c r="E2474" s="1" t="s">
        <v>367</v>
      </c>
      <c r="F2474" s="1" t="s">
        <v>26</v>
      </c>
      <c r="G2474" s="12" t="s">
        <v>27</v>
      </c>
      <c r="I2474" s="16"/>
    </row>
    <row r="2475" spans="1:9" x14ac:dyDescent="0.3">
      <c r="A2475" s="7">
        <v>2474</v>
      </c>
      <c r="B2475" s="7" t="s">
        <v>336</v>
      </c>
      <c r="C2475" s="1" t="s">
        <v>7</v>
      </c>
      <c r="D2475" s="1" t="s">
        <v>8</v>
      </c>
      <c r="E2475" s="1" t="s">
        <v>367</v>
      </c>
      <c r="F2475" s="1" t="s">
        <v>28</v>
      </c>
      <c r="G2475" s="12" t="s">
        <v>29</v>
      </c>
      <c r="I2475" s="16"/>
    </row>
    <row r="2476" spans="1:9" x14ac:dyDescent="0.3">
      <c r="A2476" s="7">
        <v>2475</v>
      </c>
      <c r="B2476" s="7" t="s">
        <v>336</v>
      </c>
      <c r="C2476" s="1" t="s">
        <v>7</v>
      </c>
      <c r="D2476" s="1" t="s">
        <v>8</v>
      </c>
      <c r="E2476" s="1" t="s">
        <v>367</v>
      </c>
      <c r="F2476" s="1" t="s">
        <v>30</v>
      </c>
      <c r="G2476" s="12" t="s">
        <v>31</v>
      </c>
      <c r="I2476" s="16">
        <v>64560</v>
      </c>
    </row>
    <row r="2477" spans="1:9" x14ac:dyDescent="0.3">
      <c r="A2477" s="7">
        <v>2476</v>
      </c>
      <c r="B2477" s="7" t="s">
        <v>336</v>
      </c>
      <c r="C2477" s="1" t="s">
        <v>7</v>
      </c>
      <c r="D2477" s="1" t="s">
        <v>8</v>
      </c>
      <c r="E2477" s="1" t="s">
        <v>367</v>
      </c>
      <c r="F2477" s="1" t="s">
        <v>32</v>
      </c>
      <c r="G2477" s="12" t="s">
        <v>33</v>
      </c>
      <c r="I2477" s="16"/>
    </row>
    <row r="2478" spans="1:9" x14ac:dyDescent="0.3">
      <c r="A2478" s="7">
        <v>2477</v>
      </c>
      <c r="B2478" s="7" t="s">
        <v>336</v>
      </c>
      <c r="C2478" s="1" t="s">
        <v>7</v>
      </c>
      <c r="D2478" s="1" t="s">
        <v>8</v>
      </c>
      <c r="E2478" s="1" t="s">
        <v>367</v>
      </c>
      <c r="F2478" s="1" t="s">
        <v>34</v>
      </c>
      <c r="G2478" s="12" t="s">
        <v>35</v>
      </c>
      <c r="I2478" s="16"/>
    </row>
    <row r="2479" spans="1:9" x14ac:dyDescent="0.3">
      <c r="A2479" s="7">
        <v>2478</v>
      </c>
      <c r="B2479" s="7" t="s">
        <v>336</v>
      </c>
      <c r="C2479" s="1" t="s">
        <v>7</v>
      </c>
      <c r="D2479" s="1" t="s">
        <v>8</v>
      </c>
      <c r="E2479" s="1" t="s">
        <v>367</v>
      </c>
      <c r="F2479" s="1" t="s">
        <v>36</v>
      </c>
      <c r="G2479" s="12" t="s">
        <v>37</v>
      </c>
      <c r="I2479" s="16"/>
    </row>
    <row r="2480" spans="1:9" x14ac:dyDescent="0.3">
      <c r="A2480" s="7">
        <v>2479</v>
      </c>
      <c r="B2480" s="7" t="s">
        <v>336</v>
      </c>
      <c r="C2480" s="1" t="s">
        <v>7</v>
      </c>
      <c r="D2480" s="1" t="s">
        <v>8</v>
      </c>
      <c r="E2480" s="1" t="s">
        <v>367</v>
      </c>
      <c r="F2480" s="1" t="s">
        <v>38</v>
      </c>
      <c r="G2480" s="12" t="s">
        <v>39</v>
      </c>
      <c r="I2480" s="16"/>
    </row>
    <row r="2481" spans="1:9" x14ac:dyDescent="0.3">
      <c r="A2481" s="7">
        <v>2480</v>
      </c>
      <c r="B2481" s="7" t="s">
        <v>336</v>
      </c>
      <c r="C2481" s="1" t="s">
        <v>7</v>
      </c>
      <c r="D2481" s="1" t="s">
        <v>8</v>
      </c>
      <c r="E2481" s="1" t="s">
        <v>367</v>
      </c>
      <c r="F2481" s="1" t="s">
        <v>40</v>
      </c>
      <c r="G2481" s="12" t="s">
        <v>41</v>
      </c>
      <c r="I2481" s="16"/>
    </row>
    <row r="2482" spans="1:9" x14ac:dyDescent="0.3">
      <c r="A2482" s="7">
        <v>2481</v>
      </c>
      <c r="B2482" s="7" t="s">
        <v>336</v>
      </c>
      <c r="C2482" s="1" t="s">
        <v>7</v>
      </c>
      <c r="D2482" s="1" t="s">
        <v>8</v>
      </c>
      <c r="E2482" s="1" t="s">
        <v>367</v>
      </c>
      <c r="F2482" s="1" t="s">
        <v>42</v>
      </c>
      <c r="G2482" s="12" t="s">
        <v>43</v>
      </c>
      <c r="I2482" s="16"/>
    </row>
    <row r="2483" spans="1:9" x14ac:dyDescent="0.3">
      <c r="A2483" s="7">
        <v>2482</v>
      </c>
      <c r="B2483" s="7" t="s">
        <v>336</v>
      </c>
      <c r="C2483" s="1" t="s">
        <v>7</v>
      </c>
      <c r="D2483" s="1" t="s">
        <v>8</v>
      </c>
      <c r="E2483" s="1" t="s">
        <v>367</v>
      </c>
      <c r="F2483" s="1" t="s">
        <v>44</v>
      </c>
      <c r="G2483" s="12" t="s">
        <v>45</v>
      </c>
      <c r="I2483" s="16"/>
    </row>
    <row r="2484" spans="1:9" x14ac:dyDescent="0.3">
      <c r="A2484" s="7">
        <v>2483</v>
      </c>
      <c r="B2484" s="7" t="s">
        <v>336</v>
      </c>
      <c r="C2484" s="1" t="s">
        <v>7</v>
      </c>
      <c r="D2484" s="1" t="s">
        <v>8</v>
      </c>
      <c r="E2484" s="1" t="s">
        <v>367</v>
      </c>
      <c r="F2484" s="1" t="s">
        <v>46</v>
      </c>
      <c r="G2484" s="12" t="s">
        <v>47</v>
      </c>
      <c r="I2484" s="16"/>
    </row>
    <row r="2485" spans="1:9" x14ac:dyDescent="0.3">
      <c r="A2485" s="7">
        <v>2484</v>
      </c>
      <c r="B2485" s="7" t="s">
        <v>336</v>
      </c>
      <c r="C2485" s="1" t="s">
        <v>7</v>
      </c>
      <c r="D2485" s="1" t="s">
        <v>8</v>
      </c>
      <c r="E2485" s="1" t="s">
        <v>367</v>
      </c>
      <c r="F2485" s="1" t="s">
        <v>48</v>
      </c>
      <c r="G2485" s="12" t="s">
        <v>49</v>
      </c>
      <c r="I2485" s="16"/>
    </row>
    <row r="2486" spans="1:9" x14ac:dyDescent="0.3">
      <c r="A2486" s="7">
        <v>2485</v>
      </c>
      <c r="B2486" s="7" t="s">
        <v>336</v>
      </c>
      <c r="C2486" s="1" t="s">
        <v>7</v>
      </c>
      <c r="D2486" s="1" t="s">
        <v>8</v>
      </c>
      <c r="E2486" s="1" t="s">
        <v>367</v>
      </c>
      <c r="F2486" s="1" t="s">
        <v>50</v>
      </c>
      <c r="G2486" s="12" t="s">
        <v>51</v>
      </c>
      <c r="I2486" s="16"/>
    </row>
    <row r="2487" spans="1:9" x14ac:dyDescent="0.3">
      <c r="A2487" s="7">
        <v>2486</v>
      </c>
      <c r="B2487" s="7" t="s">
        <v>336</v>
      </c>
      <c r="C2487" s="1" t="s">
        <v>7</v>
      </c>
      <c r="D2487" s="1" t="s">
        <v>8</v>
      </c>
      <c r="E2487" s="1" t="s">
        <v>367</v>
      </c>
      <c r="F2487" s="1" t="s">
        <v>52</v>
      </c>
      <c r="G2487" s="12" t="s">
        <v>53</v>
      </c>
      <c r="I2487" s="16"/>
    </row>
    <row r="2488" spans="1:9" x14ac:dyDescent="0.3">
      <c r="A2488" s="7">
        <v>2487</v>
      </c>
      <c r="B2488" s="7" t="s">
        <v>336</v>
      </c>
      <c r="C2488" s="1" t="s">
        <v>7</v>
      </c>
      <c r="D2488" s="1" t="s">
        <v>8</v>
      </c>
      <c r="E2488" s="1" t="s">
        <v>367</v>
      </c>
      <c r="F2488" s="1" t="s">
        <v>54</v>
      </c>
      <c r="G2488" s="12" t="s">
        <v>55</v>
      </c>
      <c r="I2488" s="16"/>
    </row>
    <row r="2489" spans="1:9" x14ac:dyDescent="0.3">
      <c r="A2489" s="7">
        <v>2488</v>
      </c>
      <c r="B2489" s="7" t="s">
        <v>336</v>
      </c>
      <c r="C2489" s="1" t="s">
        <v>7</v>
      </c>
      <c r="D2489" s="1" t="s">
        <v>8</v>
      </c>
      <c r="E2489" s="1" t="s">
        <v>367</v>
      </c>
      <c r="F2489" s="1" t="s">
        <v>56</v>
      </c>
      <c r="G2489" s="12" t="s">
        <v>57</v>
      </c>
      <c r="I2489" s="16"/>
    </row>
    <row r="2490" spans="1:9" x14ac:dyDescent="0.3">
      <c r="A2490" s="7">
        <v>2489</v>
      </c>
      <c r="B2490" s="7" t="s">
        <v>336</v>
      </c>
      <c r="C2490" s="1" t="s">
        <v>7</v>
      </c>
      <c r="D2490" s="1" t="s">
        <v>8</v>
      </c>
      <c r="E2490" s="1" t="s">
        <v>367</v>
      </c>
      <c r="F2490" s="1" t="s">
        <v>58</v>
      </c>
      <c r="G2490" s="12" t="s">
        <v>59</v>
      </c>
      <c r="I2490" s="16"/>
    </row>
    <row r="2491" spans="1:9" x14ac:dyDescent="0.3">
      <c r="A2491" s="7">
        <v>2490</v>
      </c>
      <c r="B2491" s="7" t="s">
        <v>336</v>
      </c>
      <c r="C2491" s="1" t="s">
        <v>7</v>
      </c>
      <c r="D2491" s="1" t="s">
        <v>8</v>
      </c>
      <c r="E2491" s="1" t="s">
        <v>367</v>
      </c>
      <c r="F2491" s="1" t="s">
        <v>60</v>
      </c>
      <c r="G2491" s="12" t="s">
        <v>61</v>
      </c>
      <c r="I2491" s="16"/>
    </row>
    <row r="2492" spans="1:9" x14ac:dyDescent="0.3">
      <c r="A2492" s="7">
        <v>2491</v>
      </c>
      <c r="B2492" s="7" t="s">
        <v>336</v>
      </c>
      <c r="C2492" s="1" t="s">
        <v>7</v>
      </c>
      <c r="D2492" s="1" t="s">
        <v>8</v>
      </c>
      <c r="E2492" s="1" t="s">
        <v>367</v>
      </c>
      <c r="F2492" s="1" t="s">
        <v>62</v>
      </c>
      <c r="G2492" s="12" t="s">
        <v>63</v>
      </c>
      <c r="I2492" s="16"/>
    </row>
    <row r="2493" spans="1:9" x14ac:dyDescent="0.3">
      <c r="A2493" s="7">
        <v>2492</v>
      </c>
      <c r="B2493" s="7" t="s">
        <v>336</v>
      </c>
      <c r="C2493" s="1" t="s">
        <v>7</v>
      </c>
      <c r="D2493" s="1" t="s">
        <v>8</v>
      </c>
      <c r="E2493" s="1" t="s">
        <v>367</v>
      </c>
      <c r="F2493" s="1" t="s">
        <v>64</v>
      </c>
      <c r="G2493" s="12" t="s">
        <v>65</v>
      </c>
      <c r="I2493" s="16"/>
    </row>
    <row r="2494" spans="1:9" x14ac:dyDescent="0.3">
      <c r="A2494" s="7">
        <v>2493</v>
      </c>
      <c r="B2494" s="7" t="s">
        <v>336</v>
      </c>
      <c r="C2494" s="1" t="s">
        <v>7</v>
      </c>
      <c r="D2494" s="1" t="s">
        <v>8</v>
      </c>
      <c r="E2494" s="1" t="s">
        <v>367</v>
      </c>
      <c r="F2494" s="1" t="s">
        <v>66</v>
      </c>
      <c r="G2494" s="12" t="s">
        <v>67</v>
      </c>
      <c r="I2494" s="16">
        <v>490</v>
      </c>
    </row>
    <row r="2495" spans="1:9" x14ac:dyDescent="0.3">
      <c r="A2495" s="7">
        <v>2494</v>
      </c>
      <c r="B2495" s="7" t="s">
        <v>336</v>
      </c>
      <c r="C2495" s="1" t="s">
        <v>7</v>
      </c>
      <c r="D2495" s="1" t="s">
        <v>8</v>
      </c>
      <c r="E2495" s="1" t="s">
        <v>367</v>
      </c>
      <c r="F2495" s="1" t="s">
        <v>68</v>
      </c>
      <c r="G2495" s="12" t="s">
        <v>69</v>
      </c>
      <c r="I2495" s="16"/>
    </row>
    <row r="2496" spans="1:9" x14ac:dyDescent="0.3">
      <c r="A2496" s="7">
        <v>2495</v>
      </c>
      <c r="B2496" s="7" t="s">
        <v>336</v>
      </c>
      <c r="C2496" s="1" t="s">
        <v>7</v>
      </c>
      <c r="D2496" s="1" t="s">
        <v>8</v>
      </c>
      <c r="E2496" s="1" t="s">
        <v>367</v>
      </c>
      <c r="F2496" s="1" t="s">
        <v>70</v>
      </c>
      <c r="G2496" s="12" t="s">
        <v>71</v>
      </c>
      <c r="I2496" s="16"/>
    </row>
    <row r="2497" spans="1:9" x14ac:dyDescent="0.3">
      <c r="A2497" s="7">
        <v>2496</v>
      </c>
      <c r="B2497" s="7" t="s">
        <v>336</v>
      </c>
      <c r="C2497" s="1" t="s">
        <v>7</v>
      </c>
      <c r="D2497" s="1" t="s">
        <v>8</v>
      </c>
      <c r="E2497" s="1" t="s">
        <v>367</v>
      </c>
      <c r="F2497" s="1" t="s">
        <v>72</v>
      </c>
      <c r="G2497" s="12" t="s">
        <v>73</v>
      </c>
      <c r="I2497" s="16"/>
    </row>
    <row r="2498" spans="1:9" x14ac:dyDescent="0.3">
      <c r="A2498" s="7">
        <v>2497</v>
      </c>
      <c r="B2498" s="7" t="s">
        <v>336</v>
      </c>
      <c r="C2498" s="1" t="s">
        <v>7</v>
      </c>
      <c r="D2498" s="1" t="s">
        <v>8</v>
      </c>
      <c r="E2498" s="1" t="s">
        <v>367</v>
      </c>
      <c r="F2498" s="1" t="s">
        <v>74</v>
      </c>
      <c r="G2498" s="12" t="s">
        <v>75</v>
      </c>
      <c r="I2498" s="16"/>
    </row>
    <row r="2499" spans="1:9" x14ac:dyDescent="0.3">
      <c r="A2499" s="7">
        <v>2498</v>
      </c>
      <c r="B2499" s="7" t="s">
        <v>336</v>
      </c>
      <c r="C2499" s="1" t="s">
        <v>7</v>
      </c>
      <c r="D2499" s="1" t="s">
        <v>8</v>
      </c>
      <c r="E2499" s="1" t="s">
        <v>367</v>
      </c>
      <c r="F2499" s="1" t="s">
        <v>76</v>
      </c>
      <c r="G2499" s="12" t="s">
        <v>77</v>
      </c>
      <c r="I2499" s="16"/>
    </row>
    <row r="2500" spans="1:9" x14ac:dyDescent="0.3">
      <c r="A2500" s="7">
        <v>2499</v>
      </c>
      <c r="B2500" s="7" t="s">
        <v>336</v>
      </c>
      <c r="C2500" s="1" t="s">
        <v>7</v>
      </c>
      <c r="D2500" s="1" t="s">
        <v>8</v>
      </c>
      <c r="E2500" s="1" t="s">
        <v>367</v>
      </c>
      <c r="F2500" s="1" t="s">
        <v>78</v>
      </c>
      <c r="G2500" s="12" t="s">
        <v>79</v>
      </c>
      <c r="I2500" s="16"/>
    </row>
    <row r="2501" spans="1:9" x14ac:dyDescent="0.3">
      <c r="A2501" s="7">
        <v>2500</v>
      </c>
      <c r="B2501" s="7" t="s">
        <v>336</v>
      </c>
      <c r="C2501" s="1" t="s">
        <v>7</v>
      </c>
      <c r="D2501" s="1" t="s">
        <v>8</v>
      </c>
      <c r="E2501" s="1" t="s">
        <v>367</v>
      </c>
      <c r="F2501" s="1" t="s">
        <v>80</v>
      </c>
      <c r="G2501" s="12" t="s">
        <v>81</v>
      </c>
      <c r="I2501" s="16"/>
    </row>
    <row r="2502" spans="1:9" x14ac:dyDescent="0.3">
      <c r="A2502" s="7">
        <v>2501</v>
      </c>
      <c r="B2502" s="7" t="s">
        <v>336</v>
      </c>
      <c r="C2502" s="1" t="s">
        <v>7</v>
      </c>
      <c r="D2502" s="1" t="s">
        <v>8</v>
      </c>
      <c r="E2502" s="1" t="s">
        <v>367</v>
      </c>
      <c r="F2502" s="1" t="s">
        <v>82</v>
      </c>
      <c r="G2502" s="12" t="s">
        <v>83</v>
      </c>
      <c r="I2502" s="16"/>
    </row>
    <row r="2503" spans="1:9" x14ac:dyDescent="0.3">
      <c r="A2503" s="7">
        <v>2502</v>
      </c>
      <c r="B2503" s="7" t="s">
        <v>336</v>
      </c>
      <c r="C2503" s="1" t="s">
        <v>7</v>
      </c>
      <c r="D2503" s="1" t="s">
        <v>8</v>
      </c>
      <c r="E2503" s="1" t="s">
        <v>367</v>
      </c>
      <c r="F2503" s="1" t="s">
        <v>84</v>
      </c>
      <c r="G2503" s="12" t="s">
        <v>85</v>
      </c>
      <c r="I2503" s="16"/>
    </row>
    <row r="2504" spans="1:9" x14ac:dyDescent="0.3">
      <c r="A2504" s="7">
        <v>2503</v>
      </c>
      <c r="B2504" s="7" t="s">
        <v>336</v>
      </c>
      <c r="C2504" s="1" t="s">
        <v>7</v>
      </c>
      <c r="D2504" s="1" t="s">
        <v>8</v>
      </c>
      <c r="E2504" s="1" t="s">
        <v>367</v>
      </c>
      <c r="F2504" s="1" t="s">
        <v>86</v>
      </c>
      <c r="G2504" s="12" t="s">
        <v>87</v>
      </c>
      <c r="I2504" s="16"/>
    </row>
    <row r="2505" spans="1:9" x14ac:dyDescent="0.3">
      <c r="A2505" s="7">
        <v>2504</v>
      </c>
      <c r="B2505" s="7" t="s">
        <v>336</v>
      </c>
      <c r="C2505" s="1" t="s">
        <v>7</v>
      </c>
      <c r="D2505" s="1" t="s">
        <v>8</v>
      </c>
      <c r="E2505" s="1" t="s">
        <v>367</v>
      </c>
      <c r="F2505" s="1" t="s">
        <v>88</v>
      </c>
      <c r="G2505" s="12" t="s">
        <v>89</v>
      </c>
      <c r="I2505" s="16"/>
    </row>
    <row r="2506" spans="1:9" x14ac:dyDescent="0.3">
      <c r="A2506" s="7">
        <v>2505</v>
      </c>
      <c r="B2506" s="7" t="s">
        <v>336</v>
      </c>
      <c r="C2506" s="1" t="s">
        <v>7</v>
      </c>
      <c r="D2506" s="1" t="s">
        <v>8</v>
      </c>
      <c r="E2506" s="1" t="s">
        <v>367</v>
      </c>
      <c r="F2506" s="1" t="s">
        <v>90</v>
      </c>
      <c r="G2506" s="12" t="s">
        <v>91</v>
      </c>
      <c r="I2506" s="16"/>
    </row>
    <row r="2507" spans="1:9" x14ac:dyDescent="0.3">
      <c r="A2507" s="7">
        <v>2506</v>
      </c>
      <c r="B2507" s="7" t="s">
        <v>336</v>
      </c>
      <c r="C2507" s="1" t="s">
        <v>7</v>
      </c>
      <c r="D2507" s="1" t="s">
        <v>8</v>
      </c>
      <c r="E2507" s="1" t="s">
        <v>367</v>
      </c>
      <c r="F2507" s="1" t="s">
        <v>92</v>
      </c>
      <c r="G2507" s="12" t="s">
        <v>93</v>
      </c>
      <c r="I2507" s="16"/>
    </row>
    <row r="2508" spans="1:9" x14ac:dyDescent="0.3">
      <c r="A2508" s="7">
        <v>2507</v>
      </c>
      <c r="B2508" s="7" t="s">
        <v>336</v>
      </c>
      <c r="C2508" s="1" t="s">
        <v>7</v>
      </c>
      <c r="D2508" s="1" t="s">
        <v>15</v>
      </c>
      <c r="E2508" s="1" t="s">
        <v>367</v>
      </c>
      <c r="F2508" s="1" t="s">
        <v>94</v>
      </c>
      <c r="G2508" s="12" t="s">
        <v>95</v>
      </c>
      <c r="I2508" s="18">
        <v>65050</v>
      </c>
    </row>
    <row r="2509" spans="1:9" x14ac:dyDescent="0.3">
      <c r="A2509" s="7">
        <v>2508</v>
      </c>
      <c r="B2509" s="7" t="s">
        <v>336</v>
      </c>
      <c r="C2509" s="1" t="s">
        <v>7</v>
      </c>
      <c r="D2509" s="1" t="s">
        <v>8</v>
      </c>
      <c r="E2509" s="1" t="s">
        <v>367</v>
      </c>
      <c r="F2509" s="1" t="s">
        <v>96</v>
      </c>
      <c r="G2509" s="12" t="s">
        <v>97</v>
      </c>
      <c r="I2509" s="16"/>
    </row>
    <row r="2510" spans="1:9" x14ac:dyDescent="0.3">
      <c r="A2510" s="7">
        <v>2509</v>
      </c>
      <c r="B2510" s="7" t="s">
        <v>336</v>
      </c>
      <c r="C2510" s="1" t="s">
        <v>7</v>
      </c>
      <c r="D2510" s="1" t="s">
        <v>8</v>
      </c>
      <c r="E2510" s="1" t="s">
        <v>367</v>
      </c>
      <c r="F2510" s="1" t="s">
        <v>98</v>
      </c>
      <c r="G2510" s="12" t="s">
        <v>99</v>
      </c>
      <c r="I2510" s="16"/>
    </row>
    <row r="2511" spans="1:9" x14ac:dyDescent="0.3">
      <c r="A2511" s="7">
        <v>2510</v>
      </c>
      <c r="B2511" s="7" t="s">
        <v>336</v>
      </c>
      <c r="C2511" s="1" t="s">
        <v>7</v>
      </c>
      <c r="D2511" s="1" t="s">
        <v>8</v>
      </c>
      <c r="E2511" s="1" t="s">
        <v>367</v>
      </c>
      <c r="F2511" s="1" t="s">
        <v>100</v>
      </c>
      <c r="G2511" s="12" t="s">
        <v>101</v>
      </c>
      <c r="I2511" s="16"/>
    </row>
    <row r="2512" spans="1:9" x14ac:dyDescent="0.3">
      <c r="A2512" s="7">
        <v>2511</v>
      </c>
      <c r="B2512" s="7" t="s">
        <v>336</v>
      </c>
      <c r="C2512" s="1" t="s">
        <v>7</v>
      </c>
      <c r="D2512" s="1" t="s">
        <v>8</v>
      </c>
      <c r="E2512" s="1" t="s">
        <v>367</v>
      </c>
      <c r="F2512" s="1" t="s">
        <v>102</v>
      </c>
      <c r="G2512" s="12" t="s">
        <v>103</v>
      </c>
      <c r="I2512" s="16"/>
    </row>
    <row r="2513" spans="1:10" x14ac:dyDescent="0.3">
      <c r="A2513" s="7">
        <v>2512</v>
      </c>
      <c r="B2513" s="7" t="s">
        <v>336</v>
      </c>
      <c r="C2513" s="1" t="s">
        <v>7</v>
      </c>
      <c r="D2513" s="1" t="s">
        <v>8</v>
      </c>
      <c r="E2513" s="1" t="s">
        <v>367</v>
      </c>
      <c r="F2513" s="1" t="s">
        <v>104</v>
      </c>
      <c r="G2513" s="12" t="s">
        <v>105</v>
      </c>
      <c r="I2513" s="16"/>
    </row>
    <row r="2514" spans="1:10" x14ac:dyDescent="0.3">
      <c r="A2514" s="7">
        <v>2513</v>
      </c>
      <c r="B2514" s="7" t="s">
        <v>336</v>
      </c>
      <c r="C2514" s="1" t="s">
        <v>7</v>
      </c>
      <c r="D2514" s="1" t="s">
        <v>8</v>
      </c>
      <c r="E2514" s="1" t="s">
        <v>367</v>
      </c>
      <c r="F2514" s="1" t="s">
        <v>106</v>
      </c>
      <c r="G2514" s="12" t="s">
        <v>107</v>
      </c>
      <c r="I2514" s="16"/>
    </row>
    <row r="2515" spans="1:10" x14ac:dyDescent="0.3">
      <c r="A2515" s="7">
        <v>2514</v>
      </c>
      <c r="B2515" s="7" t="s">
        <v>336</v>
      </c>
      <c r="C2515" s="1" t="s">
        <v>7</v>
      </c>
      <c r="D2515" s="1" t="s">
        <v>8</v>
      </c>
      <c r="E2515" s="1" t="s">
        <v>367</v>
      </c>
      <c r="F2515" s="1" t="s">
        <v>108</v>
      </c>
      <c r="G2515" s="12" t="s">
        <v>109</v>
      </c>
      <c r="I2515" s="16"/>
    </row>
    <row r="2516" spans="1:10" x14ac:dyDescent="0.3">
      <c r="A2516" s="7">
        <v>2515</v>
      </c>
      <c r="B2516" s="7" t="s">
        <v>336</v>
      </c>
      <c r="C2516" s="1" t="s">
        <v>7</v>
      </c>
      <c r="D2516" s="1" t="s">
        <v>8</v>
      </c>
      <c r="E2516" s="1" t="s">
        <v>367</v>
      </c>
      <c r="F2516" s="1" t="s">
        <v>110</v>
      </c>
      <c r="G2516" s="12" t="s">
        <v>111</v>
      </c>
      <c r="I2516" s="16"/>
    </row>
    <row r="2517" spans="1:10" x14ac:dyDescent="0.3">
      <c r="A2517" s="7">
        <v>2516</v>
      </c>
      <c r="B2517" s="7" t="s">
        <v>336</v>
      </c>
      <c r="C2517" s="1" t="s">
        <v>7</v>
      </c>
      <c r="D2517" s="1" t="s">
        <v>8</v>
      </c>
      <c r="E2517" s="1" t="s">
        <v>367</v>
      </c>
      <c r="F2517" s="1" t="s">
        <v>112</v>
      </c>
      <c r="G2517" s="12" t="s">
        <v>113</v>
      </c>
      <c r="I2517" s="16"/>
    </row>
    <row r="2518" spans="1:10" x14ac:dyDescent="0.3">
      <c r="A2518" s="7">
        <v>2517</v>
      </c>
      <c r="B2518" s="7" t="s">
        <v>336</v>
      </c>
      <c r="C2518" s="1" t="s">
        <v>7</v>
      </c>
      <c r="D2518" s="1" t="s">
        <v>15</v>
      </c>
      <c r="E2518" s="1" t="s">
        <v>367</v>
      </c>
      <c r="F2518" s="1" t="s">
        <v>114</v>
      </c>
      <c r="G2518" s="12" t="s">
        <v>115</v>
      </c>
      <c r="I2518" s="18">
        <v>65050</v>
      </c>
    </row>
    <row r="2519" spans="1:10" x14ac:dyDescent="0.3">
      <c r="A2519" s="7">
        <v>2518</v>
      </c>
      <c r="B2519" s="7" t="s">
        <v>336</v>
      </c>
      <c r="C2519" s="1" t="s">
        <v>116</v>
      </c>
      <c r="D2519" s="1" t="s">
        <v>8</v>
      </c>
      <c r="E2519" s="1" t="s">
        <v>364</v>
      </c>
      <c r="F2519" s="1" t="s">
        <v>117</v>
      </c>
      <c r="G2519" s="12" t="s">
        <v>118</v>
      </c>
      <c r="H2519" s="14">
        <v>0.14000000000000001</v>
      </c>
      <c r="I2519" s="15">
        <v>7327.58</v>
      </c>
      <c r="J2519" s="33">
        <f t="shared" ref="J2519:J2557" si="16">I2519/H2519</f>
        <v>52339.857142857138</v>
      </c>
    </row>
    <row r="2520" spans="1:10" x14ac:dyDescent="0.3">
      <c r="A2520" s="7">
        <v>2519</v>
      </c>
      <c r="B2520" s="7" t="s">
        <v>336</v>
      </c>
      <c r="C2520" s="1" t="s">
        <v>116</v>
      </c>
      <c r="D2520" s="1" t="s">
        <v>8</v>
      </c>
      <c r="E2520" s="1" t="s">
        <v>364</v>
      </c>
      <c r="F2520" s="1" t="s">
        <v>119</v>
      </c>
      <c r="G2520" s="12" t="s">
        <v>120</v>
      </c>
      <c r="H2520" s="14">
        <v>0.03</v>
      </c>
      <c r="I2520" s="15">
        <v>2128.09</v>
      </c>
      <c r="J2520" s="33">
        <f t="shared" si="16"/>
        <v>70936.333333333343</v>
      </c>
    </row>
    <row r="2521" spans="1:10" x14ac:dyDescent="0.3">
      <c r="A2521" s="7">
        <v>2520</v>
      </c>
      <c r="B2521" s="7" t="s">
        <v>336</v>
      </c>
      <c r="C2521" s="1" t="s">
        <v>116</v>
      </c>
      <c r="D2521" s="1" t="s">
        <v>8</v>
      </c>
      <c r="E2521" s="1" t="s">
        <v>364</v>
      </c>
      <c r="F2521" s="1" t="s">
        <v>121</v>
      </c>
      <c r="G2521" s="12" t="s">
        <v>122</v>
      </c>
      <c r="J2521" s="33" t="e">
        <f t="shared" si="16"/>
        <v>#DIV/0!</v>
      </c>
    </row>
    <row r="2522" spans="1:10" x14ac:dyDescent="0.3">
      <c r="A2522" s="7">
        <v>2521</v>
      </c>
      <c r="B2522" s="7" t="s">
        <v>336</v>
      </c>
      <c r="C2522" s="1" t="s">
        <v>116</v>
      </c>
      <c r="D2522" s="1" t="s">
        <v>8</v>
      </c>
      <c r="E2522" s="1" t="s">
        <v>364</v>
      </c>
      <c r="F2522" s="1" t="s">
        <v>123</v>
      </c>
      <c r="G2522" s="12" t="s">
        <v>124</v>
      </c>
      <c r="H2522" s="14">
        <v>0.14000000000000001</v>
      </c>
      <c r="I2522" s="15">
        <v>6184.74</v>
      </c>
      <c r="J2522" s="33">
        <f t="shared" si="16"/>
        <v>44176.714285714283</v>
      </c>
    </row>
    <row r="2523" spans="1:10" x14ac:dyDescent="0.3">
      <c r="A2523" s="7">
        <v>2522</v>
      </c>
      <c r="B2523" s="7" t="s">
        <v>336</v>
      </c>
      <c r="C2523" s="1" t="s">
        <v>116</v>
      </c>
      <c r="D2523" s="1" t="s">
        <v>8</v>
      </c>
      <c r="E2523" s="1" t="s">
        <v>366</v>
      </c>
      <c r="F2523" s="1" t="s">
        <v>125</v>
      </c>
      <c r="G2523" s="12" t="s">
        <v>126</v>
      </c>
      <c r="J2523" s="33" t="e">
        <f t="shared" si="16"/>
        <v>#DIV/0!</v>
      </c>
    </row>
    <row r="2524" spans="1:10" x14ac:dyDescent="0.3">
      <c r="A2524" s="7">
        <v>2523</v>
      </c>
      <c r="B2524" s="7" t="s">
        <v>336</v>
      </c>
      <c r="C2524" s="1" t="s">
        <v>116</v>
      </c>
      <c r="D2524" s="1" t="s">
        <v>8</v>
      </c>
      <c r="E2524" s="1" t="s">
        <v>366</v>
      </c>
      <c r="F2524" s="1" t="s">
        <v>127</v>
      </c>
      <c r="G2524" s="12" t="s">
        <v>128</v>
      </c>
      <c r="J2524" s="33" t="e">
        <f t="shared" si="16"/>
        <v>#DIV/0!</v>
      </c>
    </row>
    <row r="2525" spans="1:10" x14ac:dyDescent="0.3">
      <c r="A2525" s="7">
        <v>2524</v>
      </c>
      <c r="B2525" s="7" t="s">
        <v>336</v>
      </c>
      <c r="C2525" s="1" t="s">
        <v>116</v>
      </c>
      <c r="D2525" s="1" t="s">
        <v>8</v>
      </c>
      <c r="E2525" s="1" t="s">
        <v>366</v>
      </c>
      <c r="F2525" s="1" t="s">
        <v>129</v>
      </c>
      <c r="G2525" s="12" t="s">
        <v>130</v>
      </c>
      <c r="J2525" s="33" t="e">
        <f t="shared" si="16"/>
        <v>#DIV/0!</v>
      </c>
    </row>
    <row r="2526" spans="1:10" x14ac:dyDescent="0.3">
      <c r="A2526" s="7">
        <v>2525</v>
      </c>
      <c r="B2526" s="7" t="s">
        <v>336</v>
      </c>
      <c r="C2526" s="1" t="s">
        <v>116</v>
      </c>
      <c r="D2526" s="1" t="s">
        <v>8</v>
      </c>
      <c r="E2526" s="1" t="s">
        <v>366</v>
      </c>
      <c r="F2526" s="1" t="s">
        <v>131</v>
      </c>
      <c r="G2526" s="12" t="s">
        <v>132</v>
      </c>
      <c r="J2526" s="33" t="e">
        <f t="shared" si="16"/>
        <v>#DIV/0!</v>
      </c>
    </row>
    <row r="2527" spans="1:10" x14ac:dyDescent="0.3">
      <c r="A2527" s="7">
        <v>2526</v>
      </c>
      <c r="B2527" s="7" t="s">
        <v>336</v>
      </c>
      <c r="C2527" s="1" t="s">
        <v>116</v>
      </c>
      <c r="D2527" s="1" t="s">
        <v>8</v>
      </c>
      <c r="E2527" s="1" t="s">
        <v>366</v>
      </c>
      <c r="F2527" s="1" t="s">
        <v>133</v>
      </c>
      <c r="G2527" s="12" t="s">
        <v>134</v>
      </c>
      <c r="J2527" s="33" t="e">
        <f t="shared" si="16"/>
        <v>#DIV/0!</v>
      </c>
    </row>
    <row r="2528" spans="1:10" x14ac:dyDescent="0.3">
      <c r="A2528" s="7">
        <v>2527</v>
      </c>
      <c r="B2528" s="7" t="s">
        <v>336</v>
      </c>
      <c r="C2528" s="1" t="s">
        <v>116</v>
      </c>
      <c r="D2528" s="1" t="s">
        <v>8</v>
      </c>
      <c r="E2528" s="1" t="s">
        <v>366</v>
      </c>
      <c r="F2528" s="1" t="s">
        <v>135</v>
      </c>
      <c r="G2528" s="12" t="s">
        <v>136</v>
      </c>
      <c r="J2528" s="33" t="e">
        <f t="shared" si="16"/>
        <v>#DIV/0!</v>
      </c>
    </row>
    <row r="2529" spans="1:10" x14ac:dyDescent="0.3">
      <c r="A2529" s="7">
        <v>2528</v>
      </c>
      <c r="B2529" s="7" t="s">
        <v>336</v>
      </c>
      <c r="C2529" s="1" t="s">
        <v>116</v>
      </c>
      <c r="D2529" s="1" t="s">
        <v>8</v>
      </c>
      <c r="E2529" s="1" t="s">
        <v>366</v>
      </c>
      <c r="F2529" s="1" t="s">
        <v>137</v>
      </c>
      <c r="G2529" s="12" t="s">
        <v>138</v>
      </c>
      <c r="J2529" s="33" t="e">
        <f t="shared" si="16"/>
        <v>#DIV/0!</v>
      </c>
    </row>
    <row r="2530" spans="1:10" x14ac:dyDescent="0.3">
      <c r="A2530" s="7">
        <v>2529</v>
      </c>
      <c r="B2530" s="7" t="s">
        <v>336</v>
      </c>
      <c r="C2530" s="1" t="s">
        <v>116</v>
      </c>
      <c r="D2530" s="1" t="s">
        <v>8</v>
      </c>
      <c r="E2530" s="1" t="s">
        <v>366</v>
      </c>
      <c r="F2530" s="1" t="s">
        <v>139</v>
      </c>
      <c r="G2530" s="12" t="s">
        <v>140</v>
      </c>
      <c r="J2530" s="33" t="e">
        <f t="shared" si="16"/>
        <v>#DIV/0!</v>
      </c>
    </row>
    <row r="2531" spans="1:10" x14ac:dyDescent="0.3">
      <c r="A2531" s="7">
        <v>2530</v>
      </c>
      <c r="B2531" s="7" t="s">
        <v>336</v>
      </c>
      <c r="C2531" s="1" t="s">
        <v>116</v>
      </c>
      <c r="D2531" s="1" t="s">
        <v>8</v>
      </c>
      <c r="E2531" s="1" t="s">
        <v>366</v>
      </c>
      <c r="F2531" s="1" t="s">
        <v>141</v>
      </c>
      <c r="G2531" s="12" t="s">
        <v>142</v>
      </c>
      <c r="J2531" s="33" t="e">
        <f t="shared" si="16"/>
        <v>#DIV/0!</v>
      </c>
    </row>
    <row r="2532" spans="1:10" x14ac:dyDescent="0.3">
      <c r="A2532" s="7">
        <v>2531</v>
      </c>
      <c r="B2532" s="7" t="s">
        <v>336</v>
      </c>
      <c r="C2532" s="1" t="s">
        <v>116</v>
      </c>
      <c r="D2532" s="1" t="s">
        <v>8</v>
      </c>
      <c r="E2532" s="1" t="s">
        <v>366</v>
      </c>
      <c r="F2532" s="1" t="s">
        <v>143</v>
      </c>
      <c r="G2532" s="12" t="s">
        <v>144</v>
      </c>
      <c r="J2532" s="33" t="e">
        <f t="shared" si="16"/>
        <v>#DIV/0!</v>
      </c>
    </row>
    <row r="2533" spans="1:10" x14ac:dyDescent="0.3">
      <c r="A2533" s="7">
        <v>2532</v>
      </c>
      <c r="B2533" s="7" t="s">
        <v>336</v>
      </c>
      <c r="C2533" s="1" t="s">
        <v>116</v>
      </c>
      <c r="D2533" s="1" t="s">
        <v>8</v>
      </c>
      <c r="E2533" s="1" t="s">
        <v>366</v>
      </c>
      <c r="F2533" s="1" t="s">
        <v>145</v>
      </c>
      <c r="G2533" s="12" t="s">
        <v>146</v>
      </c>
      <c r="J2533" s="33" t="e">
        <f t="shared" si="16"/>
        <v>#DIV/0!</v>
      </c>
    </row>
    <row r="2534" spans="1:10" x14ac:dyDescent="0.3">
      <c r="A2534" s="7">
        <v>2533</v>
      </c>
      <c r="B2534" s="7" t="s">
        <v>336</v>
      </c>
      <c r="C2534" s="1" t="s">
        <v>116</v>
      </c>
      <c r="D2534" s="1" t="s">
        <v>8</v>
      </c>
      <c r="E2534" s="1" t="s">
        <v>366</v>
      </c>
      <c r="F2534" s="1" t="s">
        <v>147</v>
      </c>
      <c r="G2534" s="12" t="s">
        <v>148</v>
      </c>
      <c r="J2534" s="33" t="e">
        <f t="shared" si="16"/>
        <v>#DIV/0!</v>
      </c>
    </row>
    <row r="2535" spans="1:10" x14ac:dyDescent="0.3">
      <c r="A2535" s="7">
        <v>2534</v>
      </c>
      <c r="B2535" s="7" t="s">
        <v>336</v>
      </c>
      <c r="C2535" s="1" t="s">
        <v>116</v>
      </c>
      <c r="D2535" s="1" t="s">
        <v>8</v>
      </c>
      <c r="E2535" s="1" t="s">
        <v>366</v>
      </c>
      <c r="F2535" s="1" t="s">
        <v>149</v>
      </c>
      <c r="G2535" s="12" t="s">
        <v>150</v>
      </c>
      <c r="J2535" s="33" t="e">
        <f t="shared" si="16"/>
        <v>#DIV/0!</v>
      </c>
    </row>
    <row r="2536" spans="1:10" x14ac:dyDescent="0.3">
      <c r="A2536" s="7">
        <v>2535</v>
      </c>
      <c r="B2536" s="7" t="s">
        <v>336</v>
      </c>
      <c r="C2536" s="1" t="s">
        <v>116</v>
      </c>
      <c r="D2536" s="1" t="s">
        <v>8</v>
      </c>
      <c r="E2536" s="1" t="s">
        <v>366</v>
      </c>
      <c r="F2536" s="1" t="s">
        <v>151</v>
      </c>
      <c r="G2536" s="12" t="s">
        <v>152</v>
      </c>
      <c r="J2536" s="33" t="e">
        <f t="shared" si="16"/>
        <v>#DIV/0!</v>
      </c>
    </row>
    <row r="2537" spans="1:10" x14ac:dyDescent="0.3">
      <c r="A2537" s="7">
        <v>2536</v>
      </c>
      <c r="B2537" s="7" t="s">
        <v>336</v>
      </c>
      <c r="C2537" s="1" t="s">
        <v>116</v>
      </c>
      <c r="D2537" s="1" t="s">
        <v>8</v>
      </c>
      <c r="E2537" s="1" t="s">
        <v>366</v>
      </c>
      <c r="F2537" s="1" t="s">
        <v>153</v>
      </c>
      <c r="G2537" s="12" t="s">
        <v>154</v>
      </c>
      <c r="J2537" s="33" t="e">
        <f t="shared" si="16"/>
        <v>#DIV/0!</v>
      </c>
    </row>
    <row r="2538" spans="1:10" x14ac:dyDescent="0.3">
      <c r="A2538" s="7">
        <v>2537</v>
      </c>
      <c r="B2538" s="7" t="s">
        <v>336</v>
      </c>
      <c r="C2538" s="1" t="s">
        <v>116</v>
      </c>
      <c r="D2538" s="1" t="s">
        <v>8</v>
      </c>
      <c r="E2538" s="1" t="s">
        <v>366</v>
      </c>
      <c r="F2538" s="1" t="s">
        <v>155</v>
      </c>
      <c r="G2538" s="12" t="s">
        <v>156</v>
      </c>
      <c r="J2538" s="33" t="e">
        <f t="shared" si="16"/>
        <v>#DIV/0!</v>
      </c>
    </row>
    <row r="2539" spans="1:10" x14ac:dyDescent="0.3">
      <c r="A2539" s="7">
        <v>2538</v>
      </c>
      <c r="B2539" s="7" t="s">
        <v>336</v>
      </c>
      <c r="C2539" s="1" t="s">
        <v>116</v>
      </c>
      <c r="D2539" s="1" t="s">
        <v>8</v>
      </c>
      <c r="E2539" s="1" t="s">
        <v>366</v>
      </c>
      <c r="F2539" s="1" t="s">
        <v>157</v>
      </c>
      <c r="G2539" s="12" t="s">
        <v>158</v>
      </c>
      <c r="J2539" s="33" t="e">
        <f t="shared" si="16"/>
        <v>#DIV/0!</v>
      </c>
    </row>
    <row r="2540" spans="1:10" x14ac:dyDescent="0.3">
      <c r="A2540" s="7">
        <v>2539</v>
      </c>
      <c r="B2540" s="7" t="s">
        <v>336</v>
      </c>
      <c r="C2540" s="1" t="s">
        <v>116</v>
      </c>
      <c r="D2540" s="1" t="s">
        <v>8</v>
      </c>
      <c r="E2540" s="1" t="s">
        <v>366</v>
      </c>
      <c r="F2540" s="1" t="s">
        <v>159</v>
      </c>
      <c r="G2540" s="12" t="s">
        <v>160</v>
      </c>
      <c r="J2540" s="33" t="e">
        <f t="shared" si="16"/>
        <v>#DIV/0!</v>
      </c>
    </row>
    <row r="2541" spans="1:10" x14ac:dyDescent="0.3">
      <c r="A2541" s="7">
        <v>2540</v>
      </c>
      <c r="B2541" s="7" t="s">
        <v>336</v>
      </c>
      <c r="C2541" s="1" t="s">
        <v>116</v>
      </c>
      <c r="D2541" s="1" t="s">
        <v>8</v>
      </c>
      <c r="E2541" s="1" t="s">
        <v>366</v>
      </c>
      <c r="F2541" s="1" t="s">
        <v>161</v>
      </c>
      <c r="G2541" s="12" t="s">
        <v>162</v>
      </c>
      <c r="H2541" s="14">
        <v>0.04</v>
      </c>
      <c r="I2541" s="15">
        <v>1517.2</v>
      </c>
      <c r="J2541" s="33">
        <f t="shared" si="16"/>
        <v>37930</v>
      </c>
    </row>
    <row r="2542" spans="1:10" x14ac:dyDescent="0.3">
      <c r="A2542" s="7">
        <v>2541</v>
      </c>
      <c r="B2542" s="7" t="s">
        <v>336</v>
      </c>
      <c r="C2542" s="1" t="s">
        <v>116</v>
      </c>
      <c r="D2542" s="1" t="s">
        <v>8</v>
      </c>
      <c r="E2542" s="1" t="s">
        <v>366</v>
      </c>
      <c r="F2542" s="1" t="s">
        <v>163</v>
      </c>
      <c r="G2542" s="12" t="s">
        <v>164</v>
      </c>
      <c r="H2542" s="14">
        <v>0.04</v>
      </c>
      <c r="I2542" s="15">
        <v>1613.78</v>
      </c>
      <c r="J2542" s="33">
        <f t="shared" si="16"/>
        <v>40344.5</v>
      </c>
    </row>
    <row r="2543" spans="1:10" x14ac:dyDescent="0.3">
      <c r="A2543" s="7">
        <v>2542</v>
      </c>
      <c r="B2543" s="7" t="s">
        <v>336</v>
      </c>
      <c r="C2543" s="1" t="s">
        <v>116</v>
      </c>
      <c r="D2543" s="1" t="s">
        <v>8</v>
      </c>
      <c r="E2543" s="1" t="s">
        <v>366</v>
      </c>
      <c r="F2543" s="1" t="s">
        <v>165</v>
      </c>
      <c r="G2543" s="12" t="s">
        <v>166</v>
      </c>
      <c r="J2543" s="33" t="e">
        <f t="shared" si="16"/>
        <v>#DIV/0!</v>
      </c>
    </row>
    <row r="2544" spans="1:10" x14ac:dyDescent="0.3">
      <c r="A2544" s="7">
        <v>2543</v>
      </c>
      <c r="B2544" s="7" t="s">
        <v>336</v>
      </c>
      <c r="C2544" s="1" t="s">
        <v>116</v>
      </c>
      <c r="D2544" s="1" t="s">
        <v>8</v>
      </c>
      <c r="E2544" s="1" t="s">
        <v>366</v>
      </c>
      <c r="F2544" s="1" t="s">
        <v>167</v>
      </c>
      <c r="G2544" s="12" t="s">
        <v>168</v>
      </c>
      <c r="J2544" s="33" t="e">
        <f t="shared" si="16"/>
        <v>#DIV/0!</v>
      </c>
    </row>
    <row r="2545" spans="1:10" x14ac:dyDescent="0.3">
      <c r="A2545" s="7">
        <v>2544</v>
      </c>
      <c r="B2545" s="7" t="s">
        <v>336</v>
      </c>
      <c r="C2545" s="1" t="s">
        <v>116</v>
      </c>
      <c r="D2545" s="1" t="s">
        <v>8</v>
      </c>
      <c r="E2545" s="1" t="s">
        <v>366</v>
      </c>
      <c r="F2545" s="1" t="s">
        <v>169</v>
      </c>
      <c r="G2545" s="12" t="s">
        <v>170</v>
      </c>
      <c r="J2545" s="33" t="e">
        <f t="shared" si="16"/>
        <v>#DIV/0!</v>
      </c>
    </row>
    <row r="2546" spans="1:10" x14ac:dyDescent="0.3">
      <c r="A2546" s="7">
        <v>2545</v>
      </c>
      <c r="B2546" s="7" t="s">
        <v>336</v>
      </c>
      <c r="C2546" s="1" t="s">
        <v>116</v>
      </c>
      <c r="D2546" s="1" t="s">
        <v>8</v>
      </c>
      <c r="E2546" s="1" t="s">
        <v>366</v>
      </c>
      <c r="F2546" s="1" t="s">
        <v>171</v>
      </c>
      <c r="G2546" s="12" t="s">
        <v>172</v>
      </c>
      <c r="H2546" s="14">
        <v>0.74</v>
      </c>
      <c r="I2546" s="15">
        <v>28413.37</v>
      </c>
      <c r="J2546" s="33">
        <f t="shared" si="16"/>
        <v>38396.445945945947</v>
      </c>
    </row>
    <row r="2547" spans="1:10" x14ac:dyDescent="0.3">
      <c r="A2547" s="7">
        <v>2546</v>
      </c>
      <c r="B2547" s="7" t="s">
        <v>336</v>
      </c>
      <c r="C2547" s="1" t="s">
        <v>116</v>
      </c>
      <c r="D2547" s="1" t="s">
        <v>8</v>
      </c>
      <c r="E2547" s="1" t="s">
        <v>366</v>
      </c>
      <c r="F2547" s="1" t="s">
        <v>173</v>
      </c>
      <c r="G2547" s="12" t="s">
        <v>174</v>
      </c>
      <c r="J2547" s="33" t="e">
        <f t="shared" si="16"/>
        <v>#DIV/0!</v>
      </c>
    </row>
    <row r="2548" spans="1:10" x14ac:dyDescent="0.3">
      <c r="A2548" s="7">
        <v>2547</v>
      </c>
      <c r="B2548" s="7" t="s">
        <v>336</v>
      </c>
      <c r="C2548" s="1" t="s">
        <v>116</v>
      </c>
      <c r="D2548" s="1" t="s">
        <v>8</v>
      </c>
      <c r="E2548" s="1" t="s">
        <v>366</v>
      </c>
      <c r="F2548" s="1" t="s">
        <v>175</v>
      </c>
      <c r="G2548" s="12" t="s">
        <v>176</v>
      </c>
      <c r="J2548" s="33" t="e">
        <f t="shared" si="16"/>
        <v>#DIV/0!</v>
      </c>
    </row>
    <row r="2549" spans="1:10" x14ac:dyDescent="0.3">
      <c r="A2549" s="7">
        <v>2548</v>
      </c>
      <c r="B2549" s="7" t="s">
        <v>336</v>
      </c>
      <c r="C2549" s="1" t="s">
        <v>116</v>
      </c>
      <c r="D2549" s="1" t="s">
        <v>8</v>
      </c>
      <c r="E2549" s="1" t="s">
        <v>366</v>
      </c>
      <c r="F2549" s="1" t="s">
        <v>177</v>
      </c>
      <c r="G2549" s="12" t="s">
        <v>178</v>
      </c>
      <c r="J2549" s="33" t="e">
        <f t="shared" si="16"/>
        <v>#DIV/0!</v>
      </c>
    </row>
    <row r="2550" spans="1:10" x14ac:dyDescent="0.3">
      <c r="A2550" s="7">
        <v>2549</v>
      </c>
      <c r="B2550" s="7" t="s">
        <v>336</v>
      </c>
      <c r="C2550" s="1" t="s">
        <v>116</v>
      </c>
      <c r="D2550" s="1" t="s">
        <v>8</v>
      </c>
      <c r="E2550" s="1" t="s">
        <v>366</v>
      </c>
      <c r="F2550" s="1" t="s">
        <v>179</v>
      </c>
      <c r="G2550" s="12" t="s">
        <v>180</v>
      </c>
      <c r="J2550" s="33" t="e">
        <f t="shared" si="16"/>
        <v>#DIV/0!</v>
      </c>
    </row>
    <row r="2551" spans="1:10" x14ac:dyDescent="0.3">
      <c r="A2551" s="7">
        <v>2550</v>
      </c>
      <c r="B2551" s="7" t="s">
        <v>336</v>
      </c>
      <c r="C2551" s="1" t="s">
        <v>116</v>
      </c>
      <c r="D2551" s="1" t="s">
        <v>8</v>
      </c>
      <c r="E2551" s="1" t="s">
        <v>366</v>
      </c>
      <c r="F2551" s="1" t="s">
        <v>181</v>
      </c>
      <c r="G2551" s="12" t="s">
        <v>182</v>
      </c>
      <c r="J2551" s="33" t="e">
        <f t="shared" si="16"/>
        <v>#DIV/0!</v>
      </c>
    </row>
    <row r="2552" spans="1:10" x14ac:dyDescent="0.3">
      <c r="A2552" s="7">
        <v>2551</v>
      </c>
      <c r="B2552" s="7" t="s">
        <v>336</v>
      </c>
      <c r="C2552" s="1" t="s">
        <v>116</v>
      </c>
      <c r="D2552" s="1" t="s">
        <v>8</v>
      </c>
      <c r="E2552" s="1" t="s">
        <v>366</v>
      </c>
      <c r="F2552" s="1" t="s">
        <v>183</v>
      </c>
      <c r="G2552" s="12" t="s">
        <v>184</v>
      </c>
      <c r="J2552" s="33" t="e">
        <f t="shared" si="16"/>
        <v>#DIV/0!</v>
      </c>
    </row>
    <row r="2553" spans="1:10" x14ac:dyDescent="0.3">
      <c r="A2553" s="7">
        <v>2552</v>
      </c>
      <c r="B2553" s="7" t="s">
        <v>336</v>
      </c>
      <c r="C2553" s="1" t="s">
        <v>116</v>
      </c>
      <c r="D2553" s="1" t="s">
        <v>8</v>
      </c>
      <c r="E2553" s="1" t="s">
        <v>365</v>
      </c>
      <c r="F2553" s="1" t="s">
        <v>185</v>
      </c>
      <c r="G2553" s="12" t="s">
        <v>186</v>
      </c>
      <c r="J2553" s="33" t="e">
        <f t="shared" si="16"/>
        <v>#DIV/0!</v>
      </c>
    </row>
    <row r="2554" spans="1:10" x14ac:dyDescent="0.3">
      <c r="A2554" s="7">
        <v>2553</v>
      </c>
      <c r="B2554" s="7" t="s">
        <v>336</v>
      </c>
      <c r="C2554" s="1" t="s">
        <v>116</v>
      </c>
      <c r="D2554" s="1" t="s">
        <v>8</v>
      </c>
      <c r="E2554" s="1" t="s">
        <v>365</v>
      </c>
      <c r="F2554" s="1" t="s">
        <v>187</v>
      </c>
      <c r="G2554" s="12" t="s">
        <v>188</v>
      </c>
      <c r="J2554" s="33" t="e">
        <f t="shared" si="16"/>
        <v>#DIV/0!</v>
      </c>
    </row>
    <row r="2555" spans="1:10" x14ac:dyDescent="0.3">
      <c r="A2555" s="7">
        <v>2554</v>
      </c>
      <c r="B2555" s="7" t="s">
        <v>336</v>
      </c>
      <c r="C2555" s="1" t="s">
        <v>116</v>
      </c>
      <c r="D2555" s="1" t="s">
        <v>8</v>
      </c>
      <c r="E2555" s="1" t="s">
        <v>365</v>
      </c>
      <c r="F2555" s="1" t="s">
        <v>189</v>
      </c>
      <c r="G2555" s="12" t="s">
        <v>190</v>
      </c>
      <c r="J2555" s="33" t="e">
        <f t="shared" si="16"/>
        <v>#DIV/0!</v>
      </c>
    </row>
    <row r="2556" spans="1:10" x14ac:dyDescent="0.3">
      <c r="A2556" s="7">
        <v>2555</v>
      </c>
      <c r="B2556" s="7" t="s">
        <v>336</v>
      </c>
      <c r="C2556" s="1" t="s">
        <v>116</v>
      </c>
      <c r="D2556" s="1" t="s">
        <v>8</v>
      </c>
      <c r="E2556" s="1" t="s">
        <v>367</v>
      </c>
      <c r="F2556" s="1" t="s">
        <v>191</v>
      </c>
      <c r="G2556" s="12" t="s">
        <v>192</v>
      </c>
      <c r="H2556" s="14" t="s">
        <v>340</v>
      </c>
      <c r="J2556" s="33" t="e">
        <f t="shared" si="16"/>
        <v>#VALUE!</v>
      </c>
    </row>
    <row r="2557" spans="1:10" x14ac:dyDescent="0.3">
      <c r="A2557" s="7">
        <v>2556</v>
      </c>
      <c r="B2557" s="7" t="s">
        <v>336</v>
      </c>
      <c r="C2557" s="1" t="s">
        <v>116</v>
      </c>
      <c r="D2557" s="1" t="s">
        <v>15</v>
      </c>
      <c r="E2557" s="1" t="s">
        <v>367</v>
      </c>
      <c r="F2557" s="1" t="s">
        <v>193</v>
      </c>
      <c r="G2557" s="12" t="s">
        <v>194</v>
      </c>
      <c r="H2557" s="14">
        <v>1.1299999999999999</v>
      </c>
      <c r="I2557" s="15">
        <v>47184.759999999995</v>
      </c>
      <c r="J2557" s="33">
        <f t="shared" si="16"/>
        <v>41756.424778761058</v>
      </c>
    </row>
    <row r="2558" spans="1:10" x14ac:dyDescent="0.3">
      <c r="A2558" s="7">
        <v>2557</v>
      </c>
      <c r="B2558" s="7" t="s">
        <v>336</v>
      </c>
      <c r="C2558" s="1" t="s">
        <v>195</v>
      </c>
      <c r="D2558" s="1" t="s">
        <v>15</v>
      </c>
      <c r="E2558" s="1" t="s">
        <v>367</v>
      </c>
      <c r="F2558" s="1" t="s">
        <v>196</v>
      </c>
      <c r="G2558" s="12" t="s">
        <v>197</v>
      </c>
      <c r="H2558" s="14">
        <v>1.1299999999999999</v>
      </c>
      <c r="I2558" s="15">
        <v>47184.759999999995</v>
      </c>
    </row>
    <row r="2559" spans="1:10" x14ac:dyDescent="0.3">
      <c r="A2559" s="7">
        <v>2558</v>
      </c>
      <c r="B2559" s="7" t="s">
        <v>336</v>
      </c>
      <c r="C2559" s="1" t="s">
        <v>195</v>
      </c>
      <c r="D2559" s="1" t="s">
        <v>8</v>
      </c>
      <c r="E2559" s="1" t="s">
        <v>367</v>
      </c>
      <c r="F2559" s="1" t="s">
        <v>198</v>
      </c>
      <c r="G2559" s="12" t="s">
        <v>199</v>
      </c>
    </row>
    <row r="2560" spans="1:10" x14ac:dyDescent="0.3">
      <c r="A2560" s="7">
        <v>2559</v>
      </c>
      <c r="B2560" s="7" t="s">
        <v>336</v>
      </c>
      <c r="C2560" s="1" t="s">
        <v>195</v>
      </c>
      <c r="D2560" s="1" t="s">
        <v>8</v>
      </c>
      <c r="E2560" s="1" t="s">
        <v>367</v>
      </c>
      <c r="F2560" s="1" t="s">
        <v>200</v>
      </c>
      <c r="G2560" s="12" t="s">
        <v>201</v>
      </c>
    </row>
    <row r="2561" spans="1:9" x14ac:dyDescent="0.3">
      <c r="A2561" s="7">
        <v>2560</v>
      </c>
      <c r="B2561" s="7" t="s">
        <v>336</v>
      </c>
      <c r="C2561" s="1" t="s">
        <v>195</v>
      </c>
      <c r="D2561" s="1" t="s">
        <v>8</v>
      </c>
      <c r="E2561" s="1" t="s">
        <v>367</v>
      </c>
      <c r="F2561" s="1" t="s">
        <v>202</v>
      </c>
      <c r="G2561" s="12" t="s">
        <v>203</v>
      </c>
    </row>
    <row r="2562" spans="1:9" x14ac:dyDescent="0.3">
      <c r="A2562" s="7">
        <v>2561</v>
      </c>
      <c r="B2562" s="7" t="s">
        <v>336</v>
      </c>
      <c r="C2562" s="1" t="s">
        <v>195</v>
      </c>
      <c r="D2562" s="1" t="s">
        <v>8</v>
      </c>
      <c r="E2562" s="1" t="s">
        <v>367</v>
      </c>
      <c r="F2562" s="1" t="s">
        <v>204</v>
      </c>
      <c r="G2562" s="12" t="s">
        <v>205</v>
      </c>
    </row>
    <row r="2563" spans="1:9" x14ac:dyDescent="0.3">
      <c r="A2563" s="7">
        <v>2562</v>
      </c>
      <c r="B2563" s="7" t="s">
        <v>336</v>
      </c>
      <c r="C2563" s="1" t="s">
        <v>195</v>
      </c>
      <c r="D2563" s="1" t="s">
        <v>15</v>
      </c>
      <c r="E2563" s="1" t="s">
        <v>367</v>
      </c>
      <c r="F2563" s="1" t="s">
        <v>206</v>
      </c>
      <c r="G2563" s="12" t="s">
        <v>207</v>
      </c>
      <c r="H2563" s="14">
        <v>0</v>
      </c>
      <c r="I2563" s="15">
        <v>0</v>
      </c>
    </row>
    <row r="2564" spans="1:9" x14ac:dyDescent="0.3">
      <c r="A2564" s="7">
        <v>2563</v>
      </c>
      <c r="B2564" s="7" t="s">
        <v>336</v>
      </c>
      <c r="C2564" s="1" t="s">
        <v>195</v>
      </c>
      <c r="D2564" s="1" t="s">
        <v>8</v>
      </c>
      <c r="E2564" s="1" t="s">
        <v>367</v>
      </c>
      <c r="F2564" s="1" t="s">
        <v>208</v>
      </c>
      <c r="G2564" s="12" t="s">
        <v>209</v>
      </c>
    </row>
    <row r="2565" spans="1:9" x14ac:dyDescent="0.3">
      <c r="A2565" s="7">
        <v>2564</v>
      </c>
      <c r="B2565" s="7" t="s">
        <v>336</v>
      </c>
      <c r="C2565" s="1" t="s">
        <v>195</v>
      </c>
      <c r="D2565" s="1" t="s">
        <v>15</v>
      </c>
      <c r="E2565" s="1" t="s">
        <v>367</v>
      </c>
      <c r="F2565" s="1" t="s">
        <v>210</v>
      </c>
      <c r="G2565" s="12" t="s">
        <v>211</v>
      </c>
      <c r="H2565" s="14">
        <v>1.1299999999999999</v>
      </c>
      <c r="I2565" s="15">
        <v>47184.759999999995</v>
      </c>
    </row>
    <row r="2566" spans="1:9" x14ac:dyDescent="0.3">
      <c r="A2566" s="7">
        <v>2565</v>
      </c>
      <c r="B2566" s="7" t="s">
        <v>336</v>
      </c>
      <c r="C2566" s="1" t="s">
        <v>195</v>
      </c>
      <c r="D2566" s="1" t="s">
        <v>8</v>
      </c>
      <c r="E2566" s="1" t="s">
        <v>367</v>
      </c>
      <c r="F2566" s="1" t="s">
        <v>212</v>
      </c>
      <c r="G2566" s="12" t="s">
        <v>213</v>
      </c>
      <c r="I2566" s="15">
        <v>4354.4799999999996</v>
      </c>
    </row>
    <row r="2567" spans="1:9" x14ac:dyDescent="0.3">
      <c r="A2567" s="7">
        <v>2566</v>
      </c>
      <c r="B2567" s="7" t="s">
        <v>336</v>
      </c>
      <c r="C2567" s="1" t="s">
        <v>195</v>
      </c>
      <c r="D2567" s="1" t="s">
        <v>8</v>
      </c>
      <c r="E2567" s="1" t="s">
        <v>367</v>
      </c>
      <c r="F2567" s="1" t="s">
        <v>214</v>
      </c>
      <c r="G2567" s="12" t="s">
        <v>215</v>
      </c>
      <c r="I2567" s="15">
        <v>5737.44</v>
      </c>
    </row>
    <row r="2568" spans="1:9" x14ac:dyDescent="0.3">
      <c r="A2568" s="7">
        <v>2567</v>
      </c>
      <c r="B2568" s="7" t="s">
        <v>336</v>
      </c>
      <c r="C2568" s="1" t="s">
        <v>195</v>
      </c>
      <c r="D2568" s="1" t="s">
        <v>8</v>
      </c>
      <c r="E2568" s="1" t="s">
        <v>367</v>
      </c>
      <c r="F2568" s="1" t="s">
        <v>216</v>
      </c>
      <c r="G2568" s="12" t="s">
        <v>217</v>
      </c>
      <c r="I2568" s="15">
        <v>-494</v>
      </c>
    </row>
    <row r="2569" spans="1:9" x14ac:dyDescent="0.3">
      <c r="A2569" s="7">
        <v>2568</v>
      </c>
      <c r="B2569" s="7" t="s">
        <v>336</v>
      </c>
      <c r="C2569" s="1" t="s">
        <v>195</v>
      </c>
      <c r="D2569" s="1" t="s">
        <v>15</v>
      </c>
      <c r="E2569" s="1" t="s">
        <v>367</v>
      </c>
      <c r="F2569" s="1" t="s">
        <v>218</v>
      </c>
      <c r="G2569" s="12" t="s">
        <v>219</v>
      </c>
      <c r="I2569" s="15">
        <v>56782.679999999993</v>
      </c>
    </row>
    <row r="2570" spans="1:9" x14ac:dyDescent="0.3">
      <c r="A2570" s="7">
        <v>2569</v>
      </c>
      <c r="B2570" s="7" t="s">
        <v>336</v>
      </c>
      <c r="C2570" s="1" t="s">
        <v>195</v>
      </c>
      <c r="D2570" s="1" t="s">
        <v>8</v>
      </c>
      <c r="E2570" s="1" t="s">
        <v>367</v>
      </c>
      <c r="F2570" s="1" t="s">
        <v>220</v>
      </c>
      <c r="G2570" s="12" t="s">
        <v>221</v>
      </c>
    </row>
    <row r="2571" spans="1:9" x14ac:dyDescent="0.3">
      <c r="A2571" s="7">
        <v>2570</v>
      </c>
      <c r="B2571" s="7" t="s">
        <v>336</v>
      </c>
      <c r="C2571" s="1" t="s">
        <v>195</v>
      </c>
      <c r="D2571" s="1" t="s">
        <v>8</v>
      </c>
      <c r="E2571" s="1" t="s">
        <v>367</v>
      </c>
      <c r="F2571" s="1" t="s">
        <v>222</v>
      </c>
      <c r="G2571" s="12" t="s">
        <v>223</v>
      </c>
    </row>
    <row r="2572" spans="1:9" x14ac:dyDescent="0.3">
      <c r="A2572" s="7">
        <v>2571</v>
      </c>
      <c r="B2572" s="7" t="s">
        <v>336</v>
      </c>
      <c r="C2572" s="1" t="s">
        <v>195</v>
      </c>
      <c r="D2572" s="1" t="s">
        <v>8</v>
      </c>
      <c r="E2572" s="1" t="s">
        <v>367</v>
      </c>
      <c r="F2572" s="1" t="s">
        <v>224</v>
      </c>
      <c r="G2572" s="12" t="s">
        <v>225</v>
      </c>
    </row>
    <row r="2573" spans="1:9" x14ac:dyDescent="0.3">
      <c r="A2573" s="7">
        <v>2572</v>
      </c>
      <c r="B2573" s="7" t="s">
        <v>336</v>
      </c>
      <c r="C2573" s="1" t="s">
        <v>195</v>
      </c>
      <c r="D2573" s="1" t="s">
        <v>8</v>
      </c>
      <c r="E2573" s="1" t="s">
        <v>367</v>
      </c>
      <c r="F2573" s="1" t="s">
        <v>226</v>
      </c>
      <c r="G2573" s="12" t="s">
        <v>227</v>
      </c>
    </row>
    <row r="2574" spans="1:9" x14ac:dyDescent="0.3">
      <c r="A2574" s="7">
        <v>2573</v>
      </c>
      <c r="B2574" s="7" t="s">
        <v>336</v>
      </c>
      <c r="C2574" s="1" t="s">
        <v>195</v>
      </c>
      <c r="D2574" s="1" t="s">
        <v>15</v>
      </c>
      <c r="E2574" s="1" t="s">
        <v>367</v>
      </c>
      <c r="F2574" s="1" t="s">
        <v>228</v>
      </c>
      <c r="G2574" s="12" t="s">
        <v>229</v>
      </c>
      <c r="I2574" s="15">
        <v>0</v>
      </c>
    </row>
    <row r="2575" spans="1:9" x14ac:dyDescent="0.3">
      <c r="A2575" s="7">
        <v>2574</v>
      </c>
      <c r="B2575" s="7" t="s">
        <v>336</v>
      </c>
      <c r="C2575" s="1" t="s">
        <v>195</v>
      </c>
      <c r="D2575" s="1" t="s">
        <v>8</v>
      </c>
      <c r="E2575" s="1" t="s">
        <v>367</v>
      </c>
      <c r="F2575" s="1" t="s">
        <v>230</v>
      </c>
      <c r="G2575" s="12" t="s">
        <v>231</v>
      </c>
      <c r="I2575" s="15">
        <v>509.24</v>
      </c>
    </row>
    <row r="2576" spans="1:9" x14ac:dyDescent="0.3">
      <c r="A2576" s="7">
        <v>2575</v>
      </c>
      <c r="B2576" s="7" t="s">
        <v>336</v>
      </c>
      <c r="C2576" s="1" t="s">
        <v>195</v>
      </c>
      <c r="D2576" s="1" t="s">
        <v>8</v>
      </c>
      <c r="E2576" s="1" t="s">
        <v>367</v>
      </c>
      <c r="F2576" s="1" t="s">
        <v>232</v>
      </c>
      <c r="G2576" s="12" t="s">
        <v>233</v>
      </c>
    </row>
    <row r="2577" spans="1:9" x14ac:dyDescent="0.3">
      <c r="A2577" s="7">
        <v>2576</v>
      </c>
      <c r="B2577" s="7" t="s">
        <v>336</v>
      </c>
      <c r="C2577" s="1" t="s">
        <v>195</v>
      </c>
      <c r="D2577" s="1" t="s">
        <v>8</v>
      </c>
      <c r="E2577" s="1" t="s">
        <v>367</v>
      </c>
      <c r="F2577" s="1" t="s">
        <v>234</v>
      </c>
      <c r="G2577" s="12" t="s">
        <v>235</v>
      </c>
    </row>
    <row r="2578" spans="1:9" x14ac:dyDescent="0.3">
      <c r="A2578" s="7">
        <v>2577</v>
      </c>
      <c r="B2578" s="7" t="s">
        <v>336</v>
      </c>
      <c r="C2578" s="1" t="s">
        <v>195</v>
      </c>
      <c r="D2578" s="1" t="s">
        <v>8</v>
      </c>
      <c r="E2578" s="1" t="s">
        <v>367</v>
      </c>
      <c r="F2578" s="1" t="s">
        <v>236</v>
      </c>
      <c r="G2578" s="12" t="s">
        <v>237</v>
      </c>
    </row>
    <row r="2579" spans="1:9" x14ac:dyDescent="0.3">
      <c r="A2579" s="7">
        <v>2578</v>
      </c>
      <c r="B2579" s="7" t="s">
        <v>336</v>
      </c>
      <c r="C2579" s="1" t="s">
        <v>195</v>
      </c>
      <c r="D2579" s="1" t="s">
        <v>8</v>
      </c>
      <c r="E2579" s="1" t="s">
        <v>367</v>
      </c>
      <c r="F2579" s="1" t="s">
        <v>238</v>
      </c>
      <c r="G2579" s="12" t="s">
        <v>239</v>
      </c>
      <c r="I2579" s="15">
        <v>150</v>
      </c>
    </row>
    <row r="2580" spans="1:9" x14ac:dyDescent="0.3">
      <c r="A2580" s="7">
        <v>2579</v>
      </c>
      <c r="B2580" s="7" t="s">
        <v>336</v>
      </c>
      <c r="C2580" s="1" t="s">
        <v>195</v>
      </c>
      <c r="D2580" s="1" t="s">
        <v>8</v>
      </c>
      <c r="E2580" s="1" t="s">
        <v>367</v>
      </c>
      <c r="F2580" s="1" t="s">
        <v>240</v>
      </c>
      <c r="G2580" s="12" t="s">
        <v>241</v>
      </c>
      <c r="I2580" s="15">
        <v>1602.29</v>
      </c>
    </row>
    <row r="2581" spans="1:9" x14ac:dyDescent="0.3">
      <c r="A2581" s="7">
        <v>2580</v>
      </c>
      <c r="B2581" s="7" t="s">
        <v>336</v>
      </c>
      <c r="C2581" s="1" t="s">
        <v>195</v>
      </c>
      <c r="D2581" s="1" t="s">
        <v>8</v>
      </c>
      <c r="E2581" s="1" t="s">
        <v>367</v>
      </c>
      <c r="F2581" s="1" t="s">
        <v>242</v>
      </c>
      <c r="G2581" s="12" t="s">
        <v>243</v>
      </c>
      <c r="I2581" s="15">
        <v>429.31</v>
      </c>
    </row>
    <row r="2582" spans="1:9" x14ac:dyDescent="0.3">
      <c r="A2582" s="7">
        <v>2581</v>
      </c>
      <c r="B2582" s="7" t="s">
        <v>336</v>
      </c>
      <c r="C2582" s="1" t="s">
        <v>195</v>
      </c>
      <c r="D2582" s="1" t="s">
        <v>8</v>
      </c>
      <c r="E2582" s="1" t="s">
        <v>367</v>
      </c>
      <c r="F2582" s="1" t="s">
        <v>244</v>
      </c>
      <c r="G2582" s="12" t="s">
        <v>245</v>
      </c>
    </row>
    <row r="2583" spans="1:9" x14ac:dyDescent="0.3">
      <c r="A2583" s="7">
        <v>2582</v>
      </c>
      <c r="B2583" s="7" t="s">
        <v>336</v>
      </c>
      <c r="C2583" s="1" t="s">
        <v>195</v>
      </c>
      <c r="D2583" s="1" t="s">
        <v>8</v>
      </c>
      <c r="E2583" s="1" t="s">
        <v>367</v>
      </c>
      <c r="F2583" s="1" t="s">
        <v>246</v>
      </c>
      <c r="G2583" s="12" t="s">
        <v>247</v>
      </c>
    </row>
    <row r="2584" spans="1:9" x14ac:dyDescent="0.3">
      <c r="A2584" s="7">
        <v>2583</v>
      </c>
      <c r="B2584" s="7" t="s">
        <v>336</v>
      </c>
      <c r="C2584" s="1" t="s">
        <v>195</v>
      </c>
      <c r="D2584" s="1" t="s">
        <v>8</v>
      </c>
      <c r="E2584" s="1" t="s">
        <v>367</v>
      </c>
      <c r="F2584" s="1" t="s">
        <v>248</v>
      </c>
      <c r="G2584" s="12" t="s">
        <v>249</v>
      </c>
    </row>
    <row r="2585" spans="1:9" x14ac:dyDescent="0.3">
      <c r="A2585" s="7">
        <v>2584</v>
      </c>
      <c r="B2585" s="7" t="s">
        <v>336</v>
      </c>
      <c r="C2585" s="1" t="s">
        <v>195</v>
      </c>
      <c r="D2585" s="1" t="s">
        <v>8</v>
      </c>
      <c r="E2585" s="1" t="s">
        <v>367</v>
      </c>
      <c r="F2585" s="1" t="s">
        <v>250</v>
      </c>
      <c r="G2585" s="12" t="s">
        <v>251</v>
      </c>
    </row>
    <row r="2586" spans="1:9" x14ac:dyDescent="0.3">
      <c r="A2586" s="7">
        <v>2585</v>
      </c>
      <c r="B2586" s="7" t="s">
        <v>336</v>
      </c>
      <c r="C2586" s="1" t="s">
        <v>195</v>
      </c>
      <c r="D2586" s="1" t="s">
        <v>8</v>
      </c>
      <c r="E2586" s="1" t="s">
        <v>367</v>
      </c>
      <c r="F2586" s="1" t="s">
        <v>252</v>
      </c>
      <c r="G2586" s="12" t="s">
        <v>253</v>
      </c>
      <c r="I2586" s="15">
        <v>264</v>
      </c>
    </row>
    <row r="2587" spans="1:9" x14ac:dyDescent="0.3">
      <c r="A2587" s="7">
        <v>2586</v>
      </c>
      <c r="B2587" s="7" t="s">
        <v>336</v>
      </c>
      <c r="C2587" s="1" t="s">
        <v>195</v>
      </c>
      <c r="D2587" s="1" t="s">
        <v>8</v>
      </c>
      <c r="E2587" s="1" t="s">
        <v>367</v>
      </c>
      <c r="F2587" s="1" t="s">
        <v>254</v>
      </c>
      <c r="G2587" s="12" t="s">
        <v>255</v>
      </c>
    </row>
    <row r="2588" spans="1:9" x14ac:dyDescent="0.3">
      <c r="A2588" s="7">
        <v>2587</v>
      </c>
      <c r="B2588" s="7" t="s">
        <v>336</v>
      </c>
      <c r="C2588" s="1" t="s">
        <v>195</v>
      </c>
      <c r="D2588" s="1" t="s">
        <v>8</v>
      </c>
      <c r="E2588" s="1" t="s">
        <v>367</v>
      </c>
      <c r="F2588" s="1" t="s">
        <v>256</v>
      </c>
      <c r="G2588" s="12" t="s">
        <v>257</v>
      </c>
    </row>
    <row r="2589" spans="1:9" x14ac:dyDescent="0.3">
      <c r="A2589" s="7">
        <v>2588</v>
      </c>
      <c r="B2589" s="7" t="s">
        <v>336</v>
      </c>
      <c r="C2589" s="1" t="s">
        <v>195</v>
      </c>
      <c r="D2589" s="1" t="s">
        <v>8</v>
      </c>
      <c r="E2589" s="1" t="s">
        <v>367</v>
      </c>
      <c r="F2589" s="1" t="s">
        <v>258</v>
      </c>
      <c r="G2589" s="12" t="s">
        <v>259</v>
      </c>
    </row>
    <row r="2590" spans="1:9" x14ac:dyDescent="0.3">
      <c r="A2590" s="7">
        <v>2589</v>
      </c>
      <c r="B2590" s="7" t="s">
        <v>336</v>
      </c>
      <c r="C2590" s="1" t="s">
        <v>195</v>
      </c>
      <c r="D2590" s="1" t="s">
        <v>8</v>
      </c>
      <c r="E2590" s="1" t="s">
        <v>367</v>
      </c>
      <c r="F2590" s="1" t="s">
        <v>260</v>
      </c>
      <c r="G2590" s="12" t="s">
        <v>261</v>
      </c>
      <c r="I2590" s="15">
        <v>197.92</v>
      </c>
    </row>
    <row r="2591" spans="1:9" x14ac:dyDescent="0.3">
      <c r="A2591" s="7">
        <v>2590</v>
      </c>
      <c r="B2591" s="7" t="s">
        <v>336</v>
      </c>
      <c r="C2591" s="1" t="s">
        <v>195</v>
      </c>
      <c r="D2591" s="1" t="s">
        <v>8</v>
      </c>
      <c r="E2591" s="1" t="s">
        <v>367</v>
      </c>
      <c r="F2591" s="1" t="s">
        <v>262</v>
      </c>
      <c r="G2591" s="12" t="s">
        <v>263</v>
      </c>
    </row>
    <row r="2592" spans="1:9" x14ac:dyDescent="0.3">
      <c r="A2592" s="7">
        <v>2591</v>
      </c>
      <c r="B2592" s="7" t="s">
        <v>336</v>
      </c>
      <c r="C2592" s="1" t="s">
        <v>195</v>
      </c>
      <c r="D2592" s="1" t="s">
        <v>8</v>
      </c>
      <c r="E2592" s="1" t="s">
        <v>367</v>
      </c>
      <c r="F2592" s="1" t="s">
        <v>264</v>
      </c>
      <c r="G2592" s="12" t="s">
        <v>265</v>
      </c>
    </row>
    <row r="2593" spans="1:9" x14ac:dyDescent="0.3">
      <c r="A2593" s="7">
        <v>2592</v>
      </c>
      <c r="B2593" s="7" t="s">
        <v>336</v>
      </c>
      <c r="C2593" s="1" t="s">
        <v>195</v>
      </c>
      <c r="D2593" s="1" t="s">
        <v>15</v>
      </c>
      <c r="E2593" s="1" t="s">
        <v>367</v>
      </c>
      <c r="F2593" s="1" t="s">
        <v>266</v>
      </c>
      <c r="G2593" s="12" t="s">
        <v>267</v>
      </c>
      <c r="I2593" s="15">
        <v>3152.7599999999998</v>
      </c>
    </row>
    <row r="2594" spans="1:9" x14ac:dyDescent="0.3">
      <c r="A2594" s="7">
        <v>2593</v>
      </c>
      <c r="B2594" s="7" t="s">
        <v>336</v>
      </c>
      <c r="C2594" s="1" t="s">
        <v>195</v>
      </c>
      <c r="D2594" s="1" t="s">
        <v>8</v>
      </c>
      <c r="E2594" s="1" t="s">
        <v>367</v>
      </c>
      <c r="F2594" s="1" t="s">
        <v>268</v>
      </c>
      <c r="G2594" s="12" t="s">
        <v>269</v>
      </c>
    </row>
    <row r="2595" spans="1:9" x14ac:dyDescent="0.3">
      <c r="A2595" s="7">
        <v>2594</v>
      </c>
      <c r="B2595" s="7" t="s">
        <v>336</v>
      </c>
      <c r="C2595" s="1" t="s">
        <v>195</v>
      </c>
      <c r="D2595" s="1" t="s">
        <v>8</v>
      </c>
      <c r="E2595" s="1" t="s">
        <v>367</v>
      </c>
      <c r="F2595" s="1" t="s">
        <v>270</v>
      </c>
      <c r="G2595" s="12" t="s">
        <v>271</v>
      </c>
    </row>
    <row r="2596" spans="1:9" x14ac:dyDescent="0.3">
      <c r="A2596" s="7">
        <v>2595</v>
      </c>
      <c r="B2596" s="7" t="s">
        <v>336</v>
      </c>
      <c r="C2596" s="1" t="s">
        <v>195</v>
      </c>
      <c r="D2596" s="1" t="s">
        <v>8</v>
      </c>
      <c r="E2596" s="1" t="s">
        <v>367</v>
      </c>
      <c r="F2596" s="1" t="s">
        <v>272</v>
      </c>
      <c r="G2596" s="12" t="s">
        <v>273</v>
      </c>
    </row>
    <row r="2597" spans="1:9" x14ac:dyDescent="0.3">
      <c r="A2597" s="7">
        <v>2596</v>
      </c>
      <c r="B2597" s="7" t="s">
        <v>336</v>
      </c>
      <c r="C2597" s="1" t="s">
        <v>195</v>
      </c>
      <c r="D2597" s="1" t="s">
        <v>8</v>
      </c>
      <c r="E2597" s="1" t="s">
        <v>367</v>
      </c>
      <c r="F2597" s="1" t="s">
        <v>274</v>
      </c>
      <c r="G2597" s="12" t="s">
        <v>275</v>
      </c>
      <c r="I2597" s="15">
        <v>674.29</v>
      </c>
    </row>
    <row r="2598" spans="1:9" x14ac:dyDescent="0.3">
      <c r="A2598" s="7">
        <v>2597</v>
      </c>
      <c r="B2598" s="7" t="s">
        <v>336</v>
      </c>
      <c r="C2598" s="1" t="s">
        <v>195</v>
      </c>
      <c r="D2598" s="1" t="s">
        <v>8</v>
      </c>
      <c r="E2598" s="1" t="s">
        <v>367</v>
      </c>
      <c r="F2598" s="1" t="s">
        <v>276</v>
      </c>
      <c r="G2598" s="12" t="s">
        <v>277</v>
      </c>
    </row>
    <row r="2599" spans="1:9" x14ac:dyDescent="0.3">
      <c r="A2599" s="7">
        <v>2598</v>
      </c>
      <c r="B2599" s="7" t="s">
        <v>336</v>
      </c>
      <c r="C2599" s="1" t="s">
        <v>195</v>
      </c>
      <c r="D2599" s="1" t="s">
        <v>8</v>
      </c>
      <c r="E2599" s="1" t="s">
        <v>367</v>
      </c>
      <c r="F2599" s="1" t="s">
        <v>278</v>
      </c>
      <c r="G2599" s="12" t="s">
        <v>279</v>
      </c>
    </row>
    <row r="2600" spans="1:9" x14ac:dyDescent="0.3">
      <c r="A2600" s="7">
        <v>2599</v>
      </c>
      <c r="B2600" s="7" t="s">
        <v>336</v>
      </c>
      <c r="C2600" s="1" t="s">
        <v>195</v>
      </c>
      <c r="D2600" s="1" t="s">
        <v>15</v>
      </c>
      <c r="E2600" s="1" t="s">
        <v>367</v>
      </c>
      <c r="F2600" s="1" t="s">
        <v>280</v>
      </c>
      <c r="G2600" s="12" t="s">
        <v>281</v>
      </c>
      <c r="I2600" s="15">
        <v>674.29</v>
      </c>
    </row>
    <row r="2601" spans="1:9" x14ac:dyDescent="0.3">
      <c r="A2601" s="7">
        <v>2600</v>
      </c>
      <c r="B2601" s="7" t="s">
        <v>336</v>
      </c>
      <c r="C2601" s="1" t="s">
        <v>195</v>
      </c>
      <c r="D2601" s="1" t="s">
        <v>8</v>
      </c>
      <c r="E2601" s="1" t="s">
        <v>367</v>
      </c>
      <c r="F2601" s="1" t="s">
        <v>282</v>
      </c>
      <c r="G2601" s="12" t="s">
        <v>283</v>
      </c>
      <c r="I2601" s="15">
        <v>7238.348544920429</v>
      </c>
    </row>
    <row r="2602" spans="1:9" x14ac:dyDescent="0.3">
      <c r="A2602" s="7">
        <v>2601</v>
      </c>
      <c r="B2602" s="7" t="s">
        <v>336</v>
      </c>
      <c r="C2602" s="1" t="s">
        <v>195</v>
      </c>
      <c r="D2602" s="1" t="s">
        <v>15</v>
      </c>
      <c r="E2602" s="1" t="s">
        <v>367</v>
      </c>
      <c r="F2602" s="1" t="s">
        <v>284</v>
      </c>
      <c r="G2602" s="12" t="s">
        <v>285</v>
      </c>
      <c r="I2602" s="15">
        <v>67848.078544920427</v>
      </c>
    </row>
    <row r="2603" spans="1:9" x14ac:dyDescent="0.3">
      <c r="A2603" s="7">
        <v>2602</v>
      </c>
      <c r="B2603" s="7" t="s">
        <v>336</v>
      </c>
      <c r="C2603" s="1" t="s">
        <v>195</v>
      </c>
      <c r="D2603" s="1" t="s">
        <v>8</v>
      </c>
      <c r="E2603" s="1" t="s">
        <v>367</v>
      </c>
      <c r="F2603" s="1" t="s">
        <v>286</v>
      </c>
      <c r="G2603" s="12" t="s">
        <v>287</v>
      </c>
    </row>
    <row r="2604" spans="1:9" x14ac:dyDescent="0.3">
      <c r="A2604" s="7">
        <v>2603</v>
      </c>
      <c r="B2604" s="7" t="s">
        <v>336</v>
      </c>
      <c r="C2604" s="1" t="s">
        <v>195</v>
      </c>
      <c r="D2604" s="1" t="s">
        <v>8</v>
      </c>
      <c r="E2604" s="1" t="s">
        <v>367</v>
      </c>
      <c r="F2604" s="1" t="s">
        <v>288</v>
      </c>
      <c r="G2604" s="12" t="s">
        <v>289</v>
      </c>
    </row>
    <row r="2605" spans="1:9" x14ac:dyDescent="0.3">
      <c r="A2605" s="7">
        <v>2604</v>
      </c>
      <c r="B2605" s="7" t="s">
        <v>336</v>
      </c>
      <c r="C2605" s="1" t="s">
        <v>195</v>
      </c>
      <c r="D2605" s="1" t="s">
        <v>15</v>
      </c>
      <c r="E2605" s="1" t="s">
        <v>367</v>
      </c>
      <c r="F2605" s="1" t="s">
        <v>290</v>
      </c>
      <c r="G2605" s="12" t="s">
        <v>291</v>
      </c>
      <c r="I2605" s="15">
        <v>67848.078544920427</v>
      </c>
    </row>
    <row r="2606" spans="1:9" x14ac:dyDescent="0.3">
      <c r="A2606" s="7">
        <v>2605</v>
      </c>
      <c r="B2606" s="7" t="s">
        <v>336</v>
      </c>
      <c r="C2606" s="1" t="s">
        <v>195</v>
      </c>
      <c r="D2606" s="1" t="s">
        <v>15</v>
      </c>
      <c r="E2606" s="1" t="s">
        <v>367</v>
      </c>
      <c r="F2606" s="1" t="s">
        <v>292</v>
      </c>
      <c r="G2606" s="12" t="s">
        <v>293</v>
      </c>
      <c r="I2606" s="15">
        <v>65050</v>
      </c>
    </row>
    <row r="2607" spans="1:9" x14ac:dyDescent="0.3">
      <c r="A2607" s="7">
        <v>2606</v>
      </c>
      <c r="B2607" s="7" t="s">
        <v>336</v>
      </c>
      <c r="C2607" s="1" t="s">
        <v>195</v>
      </c>
      <c r="D2607" s="1" t="s">
        <v>8</v>
      </c>
      <c r="E2607" s="1" t="s">
        <v>367</v>
      </c>
      <c r="F2607" s="1" t="s">
        <v>294</v>
      </c>
      <c r="G2607" s="12" t="s">
        <v>295</v>
      </c>
      <c r="I2607" s="15">
        <v>-2798.0785449204268</v>
      </c>
    </row>
    <row r="2608" spans="1:9" x14ac:dyDescent="0.3">
      <c r="A2608" s="7">
        <v>2607</v>
      </c>
      <c r="B2608" s="7" t="s">
        <v>336</v>
      </c>
      <c r="C2608" s="1" t="s">
        <v>296</v>
      </c>
      <c r="D2608" s="1" t="s">
        <v>8</v>
      </c>
      <c r="E2608" s="1" t="s">
        <v>367</v>
      </c>
      <c r="F2608" s="1" t="s">
        <v>297</v>
      </c>
      <c r="G2608" s="12" t="s">
        <v>298</v>
      </c>
    </row>
    <row r="2609" spans="1:9" x14ac:dyDescent="0.3">
      <c r="A2609" s="7">
        <v>2608</v>
      </c>
      <c r="B2609" s="7" t="s">
        <v>336</v>
      </c>
      <c r="C2609" s="1" t="s">
        <v>296</v>
      </c>
      <c r="D2609" s="1" t="s">
        <v>8</v>
      </c>
      <c r="E2609" s="1" t="s">
        <v>367</v>
      </c>
      <c r="F2609" s="1" t="s">
        <v>299</v>
      </c>
      <c r="G2609" s="12" t="s">
        <v>300</v>
      </c>
    </row>
    <row r="2610" spans="1:9" x14ac:dyDescent="0.3">
      <c r="A2610" s="7">
        <v>2609</v>
      </c>
      <c r="B2610" s="7" t="s">
        <v>336</v>
      </c>
      <c r="C2610" s="1" t="s">
        <v>296</v>
      </c>
      <c r="D2610" s="1" t="s">
        <v>8</v>
      </c>
      <c r="E2610" s="1" t="s">
        <v>367</v>
      </c>
      <c r="F2610" s="1" t="s">
        <v>301</v>
      </c>
      <c r="G2610" s="12" t="s">
        <v>302</v>
      </c>
    </row>
    <row r="2611" spans="1:9" x14ac:dyDescent="0.3">
      <c r="A2611" s="7">
        <v>2610</v>
      </c>
      <c r="B2611" s="7" t="s">
        <v>336</v>
      </c>
      <c r="C2611" s="1" t="s">
        <v>296</v>
      </c>
      <c r="D2611" s="1" t="s">
        <v>8</v>
      </c>
      <c r="E2611" s="1" t="s">
        <v>367</v>
      </c>
      <c r="F2611" s="1" t="s">
        <v>303</v>
      </c>
      <c r="G2611" s="12" t="s">
        <v>304</v>
      </c>
    </row>
    <row r="2612" spans="1:9" x14ac:dyDescent="0.3">
      <c r="A2612" s="7">
        <v>2611</v>
      </c>
      <c r="B2612" s="7" t="s">
        <v>336</v>
      </c>
      <c r="C2612" s="1" t="s">
        <v>296</v>
      </c>
      <c r="D2612" s="1" t="s">
        <v>8</v>
      </c>
      <c r="E2612" s="1" t="s">
        <v>367</v>
      </c>
      <c r="F2612" s="1" t="s">
        <v>305</v>
      </c>
      <c r="G2612" s="12" t="s">
        <v>306</v>
      </c>
    </row>
    <row r="2613" spans="1:9" x14ac:dyDescent="0.3">
      <c r="A2613" s="7">
        <v>2612</v>
      </c>
      <c r="B2613" s="7" t="s">
        <v>336</v>
      </c>
      <c r="C2613" s="1" t="s">
        <v>296</v>
      </c>
      <c r="D2613" s="1" t="s">
        <v>8</v>
      </c>
      <c r="E2613" s="1" t="s">
        <v>367</v>
      </c>
      <c r="F2613" s="1" t="s">
        <v>307</v>
      </c>
      <c r="G2613" s="12" t="s">
        <v>308</v>
      </c>
    </row>
    <row r="2614" spans="1:9" x14ac:dyDescent="0.3">
      <c r="A2614" s="7">
        <v>2613</v>
      </c>
      <c r="B2614" s="7" t="s">
        <v>336</v>
      </c>
      <c r="C2614" s="1" t="s">
        <v>296</v>
      </c>
      <c r="D2614" s="1" t="s">
        <v>8</v>
      </c>
      <c r="E2614" s="1" t="s">
        <v>367</v>
      </c>
      <c r="F2614" s="1" t="s">
        <v>309</v>
      </c>
      <c r="G2614" s="12" t="s">
        <v>310</v>
      </c>
    </row>
    <row r="2615" spans="1:9" x14ac:dyDescent="0.3">
      <c r="A2615" s="7">
        <v>2614</v>
      </c>
      <c r="B2615" s="7" t="s">
        <v>336</v>
      </c>
      <c r="C2615" s="1" t="s">
        <v>296</v>
      </c>
      <c r="D2615" s="1" t="s">
        <v>15</v>
      </c>
      <c r="E2615" s="1" t="s">
        <v>367</v>
      </c>
      <c r="F2615" s="1" t="s">
        <v>311</v>
      </c>
      <c r="G2615" s="12" t="s">
        <v>312</v>
      </c>
      <c r="I2615" s="15">
        <v>0</v>
      </c>
    </row>
    <row r="2616" spans="1:9" x14ac:dyDescent="0.3">
      <c r="A2616" s="7">
        <v>2615</v>
      </c>
      <c r="B2616" s="7" t="s">
        <v>336</v>
      </c>
      <c r="C2616" s="1" t="s">
        <v>296</v>
      </c>
      <c r="D2616" s="1" t="s">
        <v>15</v>
      </c>
      <c r="E2616" s="1" t="s">
        <v>367</v>
      </c>
      <c r="F2616" s="1" t="s">
        <v>313</v>
      </c>
      <c r="G2616" s="12" t="s">
        <v>314</v>
      </c>
      <c r="I2616" s="15">
        <v>0</v>
      </c>
    </row>
    <row r="2617" spans="1:9" x14ac:dyDescent="0.3">
      <c r="A2617" s="7">
        <v>2616</v>
      </c>
      <c r="B2617" s="7" t="s">
        <v>336</v>
      </c>
      <c r="C2617" s="1" t="s">
        <v>296</v>
      </c>
      <c r="D2617" s="1" t="s">
        <v>8</v>
      </c>
      <c r="E2617" s="1" t="s">
        <v>367</v>
      </c>
      <c r="F2617" s="1" t="s">
        <v>315</v>
      </c>
      <c r="G2617" s="12" t="s">
        <v>316</v>
      </c>
      <c r="I2617" s="15">
        <v>0</v>
      </c>
    </row>
    <row r="2618" spans="1:9" x14ac:dyDescent="0.3">
      <c r="A2618" s="7">
        <v>2617</v>
      </c>
      <c r="B2618" s="7" t="s">
        <v>336</v>
      </c>
      <c r="C2618" s="1" t="s">
        <v>296</v>
      </c>
      <c r="D2618" s="1" t="s">
        <v>8</v>
      </c>
      <c r="E2618" s="1" t="s">
        <v>367</v>
      </c>
      <c r="F2618" s="1" t="s">
        <v>317</v>
      </c>
      <c r="G2618" s="12" t="s">
        <v>318</v>
      </c>
    </row>
    <row r="2619" spans="1:9" x14ac:dyDescent="0.3">
      <c r="A2619" s="7">
        <v>2618</v>
      </c>
      <c r="B2619" s="7" t="s">
        <v>336</v>
      </c>
      <c r="C2619" s="1" t="s">
        <v>296</v>
      </c>
      <c r="D2619" s="1" t="s">
        <v>8</v>
      </c>
      <c r="E2619" s="1" t="s">
        <v>367</v>
      </c>
      <c r="F2619" s="1" t="s">
        <v>319</v>
      </c>
      <c r="G2619" s="12" t="s">
        <v>320</v>
      </c>
      <c r="I2619" s="15">
        <v>0</v>
      </c>
    </row>
    <row r="2620" spans="1:9" x14ac:dyDescent="0.3">
      <c r="A2620" s="7">
        <v>2619</v>
      </c>
      <c r="B2620" s="7" t="s">
        <v>354</v>
      </c>
      <c r="C2620" s="1" t="s">
        <v>7</v>
      </c>
      <c r="D2620" s="1" t="s">
        <v>8</v>
      </c>
      <c r="E2620" s="1" t="s">
        <v>367</v>
      </c>
      <c r="F2620" s="1" t="s">
        <v>9</v>
      </c>
      <c r="G2620" s="12" t="s">
        <v>10</v>
      </c>
    </row>
    <row r="2621" spans="1:9" x14ac:dyDescent="0.3">
      <c r="A2621" s="7">
        <v>2620</v>
      </c>
      <c r="B2621" s="7" t="s">
        <v>354</v>
      </c>
      <c r="C2621" s="1" t="s">
        <v>7</v>
      </c>
      <c r="D2621" s="1" t="s">
        <v>8</v>
      </c>
      <c r="E2621" s="1" t="s">
        <v>367</v>
      </c>
      <c r="F2621" s="1" t="s">
        <v>11</v>
      </c>
      <c r="G2621" s="12" t="s">
        <v>12</v>
      </c>
    </row>
    <row r="2622" spans="1:9" x14ac:dyDescent="0.3">
      <c r="A2622" s="7">
        <v>2621</v>
      </c>
      <c r="B2622" s="7" t="s">
        <v>354</v>
      </c>
      <c r="C2622" s="1" t="s">
        <v>7</v>
      </c>
      <c r="D2622" s="1" t="s">
        <v>8</v>
      </c>
      <c r="E2622" s="1" t="s">
        <v>367</v>
      </c>
      <c r="F2622" s="1" t="s">
        <v>13</v>
      </c>
      <c r="G2622" s="12" t="s">
        <v>14</v>
      </c>
    </row>
    <row r="2623" spans="1:9" x14ac:dyDescent="0.3">
      <c r="A2623" s="7">
        <v>2622</v>
      </c>
      <c r="B2623" s="7" t="s">
        <v>354</v>
      </c>
      <c r="C2623" s="1" t="s">
        <v>7</v>
      </c>
      <c r="D2623" s="1" t="s">
        <v>15</v>
      </c>
      <c r="E2623" s="1" t="s">
        <v>367</v>
      </c>
      <c r="F2623" s="1" t="s">
        <v>16</v>
      </c>
      <c r="G2623" s="12" t="s">
        <v>17</v>
      </c>
      <c r="I2623" s="15">
        <v>0</v>
      </c>
    </row>
    <row r="2624" spans="1:9" x14ac:dyDescent="0.3">
      <c r="A2624" s="7">
        <v>2623</v>
      </c>
      <c r="B2624" s="7" t="s">
        <v>354</v>
      </c>
      <c r="C2624" s="1" t="s">
        <v>7</v>
      </c>
      <c r="D2624" s="1" t="s">
        <v>8</v>
      </c>
      <c r="E2624" s="1" t="s">
        <v>367</v>
      </c>
      <c r="F2624" s="1" t="s">
        <v>18</v>
      </c>
      <c r="G2624" s="12" t="s">
        <v>19</v>
      </c>
    </row>
    <row r="2625" spans="1:9" x14ac:dyDescent="0.3">
      <c r="A2625" s="7">
        <v>2624</v>
      </c>
      <c r="B2625" s="7" t="s">
        <v>354</v>
      </c>
      <c r="C2625" s="1" t="s">
        <v>7</v>
      </c>
      <c r="D2625" s="1" t="s">
        <v>8</v>
      </c>
      <c r="E2625" s="1" t="s">
        <v>367</v>
      </c>
      <c r="F2625" s="1" t="s">
        <v>20</v>
      </c>
      <c r="G2625" s="12" t="s">
        <v>21</v>
      </c>
    </row>
    <row r="2626" spans="1:9" x14ac:dyDescent="0.3">
      <c r="A2626" s="7">
        <v>2625</v>
      </c>
      <c r="B2626" s="7" t="s">
        <v>354</v>
      </c>
      <c r="C2626" s="1" t="s">
        <v>7</v>
      </c>
      <c r="D2626" s="1" t="s">
        <v>15</v>
      </c>
      <c r="E2626" s="1" t="s">
        <v>367</v>
      </c>
      <c r="F2626" s="1" t="s">
        <v>22</v>
      </c>
      <c r="G2626" s="12" t="s">
        <v>23</v>
      </c>
      <c r="I2626" s="15">
        <v>0</v>
      </c>
    </row>
    <row r="2627" spans="1:9" x14ac:dyDescent="0.3">
      <c r="A2627" s="7">
        <v>2626</v>
      </c>
      <c r="B2627" s="7" t="s">
        <v>354</v>
      </c>
      <c r="C2627" s="1" t="s">
        <v>7</v>
      </c>
      <c r="D2627" s="1" t="s">
        <v>8</v>
      </c>
      <c r="E2627" s="1" t="s">
        <v>367</v>
      </c>
      <c r="F2627" s="1" t="s">
        <v>24</v>
      </c>
      <c r="G2627" s="12" t="s">
        <v>25</v>
      </c>
    </row>
    <row r="2628" spans="1:9" x14ac:dyDescent="0.3">
      <c r="A2628" s="7">
        <v>2627</v>
      </c>
      <c r="B2628" s="7" t="s">
        <v>354</v>
      </c>
      <c r="C2628" s="1" t="s">
        <v>7</v>
      </c>
      <c r="D2628" s="1" t="s">
        <v>8</v>
      </c>
      <c r="E2628" s="1" t="s">
        <v>367</v>
      </c>
      <c r="F2628" s="1" t="s">
        <v>26</v>
      </c>
      <c r="G2628" s="12" t="s">
        <v>27</v>
      </c>
    </row>
    <row r="2629" spans="1:9" x14ac:dyDescent="0.3">
      <c r="A2629" s="7">
        <v>2628</v>
      </c>
      <c r="B2629" s="7" t="s">
        <v>354</v>
      </c>
      <c r="C2629" s="1" t="s">
        <v>7</v>
      </c>
      <c r="D2629" s="1" t="s">
        <v>8</v>
      </c>
      <c r="E2629" s="1" t="s">
        <v>367</v>
      </c>
      <c r="F2629" s="1" t="s">
        <v>28</v>
      </c>
      <c r="G2629" s="12" t="s">
        <v>29</v>
      </c>
    </row>
    <row r="2630" spans="1:9" x14ac:dyDescent="0.3">
      <c r="A2630" s="7">
        <v>2629</v>
      </c>
      <c r="B2630" s="7" t="s">
        <v>354</v>
      </c>
      <c r="C2630" s="1" t="s">
        <v>7</v>
      </c>
      <c r="D2630" s="1" t="s">
        <v>8</v>
      </c>
      <c r="E2630" s="1" t="s">
        <v>367</v>
      </c>
      <c r="F2630" s="1" t="s">
        <v>30</v>
      </c>
      <c r="G2630" s="12" t="s">
        <v>31</v>
      </c>
      <c r="I2630" s="15">
        <v>189126</v>
      </c>
    </row>
    <row r="2631" spans="1:9" x14ac:dyDescent="0.3">
      <c r="A2631" s="7">
        <v>2630</v>
      </c>
      <c r="B2631" s="7" t="s">
        <v>354</v>
      </c>
      <c r="C2631" s="1" t="s">
        <v>7</v>
      </c>
      <c r="D2631" s="1" t="s">
        <v>8</v>
      </c>
      <c r="E2631" s="1" t="s">
        <v>367</v>
      </c>
      <c r="F2631" s="1" t="s">
        <v>32</v>
      </c>
      <c r="G2631" s="12" t="s">
        <v>33</v>
      </c>
    </row>
    <row r="2632" spans="1:9" x14ac:dyDescent="0.3">
      <c r="A2632" s="7">
        <v>2631</v>
      </c>
      <c r="B2632" s="7" t="s">
        <v>354</v>
      </c>
      <c r="C2632" s="1" t="s">
        <v>7</v>
      </c>
      <c r="D2632" s="1" t="s">
        <v>8</v>
      </c>
      <c r="E2632" s="1" t="s">
        <v>367</v>
      </c>
      <c r="F2632" s="1" t="s">
        <v>34</v>
      </c>
      <c r="G2632" s="12" t="s">
        <v>35</v>
      </c>
    </row>
    <row r="2633" spans="1:9" x14ac:dyDescent="0.3">
      <c r="A2633" s="7">
        <v>2632</v>
      </c>
      <c r="B2633" s="7" t="s">
        <v>354</v>
      </c>
      <c r="C2633" s="1" t="s">
        <v>7</v>
      </c>
      <c r="D2633" s="1" t="s">
        <v>8</v>
      </c>
      <c r="E2633" s="1" t="s">
        <v>367</v>
      </c>
      <c r="F2633" s="1" t="s">
        <v>36</v>
      </c>
      <c r="G2633" s="12" t="s">
        <v>37</v>
      </c>
    </row>
    <row r="2634" spans="1:9" x14ac:dyDescent="0.3">
      <c r="A2634" s="7">
        <v>2633</v>
      </c>
      <c r="B2634" s="7" t="s">
        <v>354</v>
      </c>
      <c r="C2634" s="1" t="s">
        <v>7</v>
      </c>
      <c r="D2634" s="1" t="s">
        <v>8</v>
      </c>
      <c r="E2634" s="1" t="s">
        <v>367</v>
      </c>
      <c r="F2634" s="1" t="s">
        <v>38</v>
      </c>
      <c r="G2634" s="12" t="s">
        <v>39</v>
      </c>
    </row>
    <row r="2635" spans="1:9" x14ac:dyDescent="0.3">
      <c r="A2635" s="7">
        <v>2634</v>
      </c>
      <c r="B2635" s="7" t="s">
        <v>354</v>
      </c>
      <c r="C2635" s="1" t="s">
        <v>7</v>
      </c>
      <c r="D2635" s="1" t="s">
        <v>8</v>
      </c>
      <c r="E2635" s="1" t="s">
        <v>367</v>
      </c>
      <c r="F2635" s="1" t="s">
        <v>40</v>
      </c>
      <c r="G2635" s="12" t="s">
        <v>41</v>
      </c>
    </row>
    <row r="2636" spans="1:9" x14ac:dyDescent="0.3">
      <c r="A2636" s="7">
        <v>2635</v>
      </c>
      <c r="B2636" s="7" t="s">
        <v>354</v>
      </c>
      <c r="C2636" s="1" t="s">
        <v>7</v>
      </c>
      <c r="D2636" s="1" t="s">
        <v>8</v>
      </c>
      <c r="E2636" s="1" t="s">
        <v>367</v>
      </c>
      <c r="F2636" s="1" t="s">
        <v>42</v>
      </c>
      <c r="G2636" s="12" t="s">
        <v>43</v>
      </c>
    </row>
    <row r="2637" spans="1:9" x14ac:dyDescent="0.3">
      <c r="A2637" s="7">
        <v>2636</v>
      </c>
      <c r="B2637" s="7" t="s">
        <v>354</v>
      </c>
      <c r="C2637" s="1" t="s">
        <v>7</v>
      </c>
      <c r="D2637" s="1" t="s">
        <v>8</v>
      </c>
      <c r="E2637" s="1" t="s">
        <v>367</v>
      </c>
      <c r="F2637" s="1" t="s">
        <v>44</v>
      </c>
      <c r="G2637" s="12" t="s">
        <v>45</v>
      </c>
    </row>
    <row r="2638" spans="1:9" x14ac:dyDescent="0.3">
      <c r="A2638" s="7">
        <v>2637</v>
      </c>
      <c r="B2638" s="7" t="s">
        <v>354</v>
      </c>
      <c r="C2638" s="1" t="s">
        <v>7</v>
      </c>
      <c r="D2638" s="1" t="s">
        <v>8</v>
      </c>
      <c r="E2638" s="1" t="s">
        <v>367</v>
      </c>
      <c r="F2638" s="1" t="s">
        <v>46</v>
      </c>
      <c r="G2638" s="12" t="s">
        <v>47</v>
      </c>
    </row>
    <row r="2639" spans="1:9" x14ac:dyDescent="0.3">
      <c r="A2639" s="7">
        <v>2638</v>
      </c>
      <c r="B2639" s="7" t="s">
        <v>354</v>
      </c>
      <c r="C2639" s="1" t="s">
        <v>7</v>
      </c>
      <c r="D2639" s="1" t="s">
        <v>8</v>
      </c>
      <c r="E2639" s="1" t="s">
        <v>367</v>
      </c>
      <c r="F2639" s="1" t="s">
        <v>48</v>
      </c>
      <c r="G2639" s="12" t="s">
        <v>49</v>
      </c>
    </row>
    <row r="2640" spans="1:9" x14ac:dyDescent="0.3">
      <c r="A2640" s="7">
        <v>2639</v>
      </c>
      <c r="B2640" s="7" t="s">
        <v>354</v>
      </c>
      <c r="C2640" s="1" t="s">
        <v>7</v>
      </c>
      <c r="D2640" s="1" t="s">
        <v>8</v>
      </c>
      <c r="E2640" s="1" t="s">
        <v>367</v>
      </c>
      <c r="F2640" s="1" t="s">
        <v>50</v>
      </c>
      <c r="G2640" s="12" t="s">
        <v>51</v>
      </c>
    </row>
    <row r="2641" spans="1:9" x14ac:dyDescent="0.3">
      <c r="A2641" s="7">
        <v>2640</v>
      </c>
      <c r="B2641" s="7" t="s">
        <v>354</v>
      </c>
      <c r="C2641" s="1" t="s">
        <v>7</v>
      </c>
      <c r="D2641" s="1" t="s">
        <v>8</v>
      </c>
      <c r="E2641" s="1" t="s">
        <v>367</v>
      </c>
      <c r="F2641" s="1" t="s">
        <v>52</v>
      </c>
      <c r="G2641" s="12" t="s">
        <v>53</v>
      </c>
    </row>
    <row r="2642" spans="1:9" x14ac:dyDescent="0.3">
      <c r="A2642" s="7">
        <v>2641</v>
      </c>
      <c r="B2642" s="7" t="s">
        <v>354</v>
      </c>
      <c r="C2642" s="1" t="s">
        <v>7</v>
      </c>
      <c r="D2642" s="1" t="s">
        <v>8</v>
      </c>
      <c r="E2642" s="1" t="s">
        <v>367</v>
      </c>
      <c r="F2642" s="1" t="s">
        <v>54</v>
      </c>
      <c r="G2642" s="12" t="s">
        <v>55</v>
      </c>
    </row>
    <row r="2643" spans="1:9" x14ac:dyDescent="0.3">
      <c r="A2643" s="7">
        <v>2642</v>
      </c>
      <c r="B2643" s="7" t="s">
        <v>354</v>
      </c>
      <c r="C2643" s="1" t="s">
        <v>7</v>
      </c>
      <c r="D2643" s="1" t="s">
        <v>8</v>
      </c>
      <c r="E2643" s="1" t="s">
        <v>367</v>
      </c>
      <c r="F2643" s="1" t="s">
        <v>56</v>
      </c>
      <c r="G2643" s="12" t="s">
        <v>57</v>
      </c>
    </row>
    <row r="2644" spans="1:9" x14ac:dyDescent="0.3">
      <c r="A2644" s="7">
        <v>2643</v>
      </c>
      <c r="B2644" s="7" t="s">
        <v>354</v>
      </c>
      <c r="C2644" s="1" t="s">
        <v>7</v>
      </c>
      <c r="D2644" s="1" t="s">
        <v>8</v>
      </c>
      <c r="E2644" s="1" t="s">
        <v>367</v>
      </c>
      <c r="F2644" s="1" t="s">
        <v>58</v>
      </c>
      <c r="G2644" s="12" t="s">
        <v>59</v>
      </c>
    </row>
    <row r="2645" spans="1:9" x14ac:dyDescent="0.3">
      <c r="A2645" s="7">
        <v>2644</v>
      </c>
      <c r="B2645" s="7" t="s">
        <v>354</v>
      </c>
      <c r="C2645" s="1" t="s">
        <v>7</v>
      </c>
      <c r="D2645" s="1" t="s">
        <v>8</v>
      </c>
      <c r="E2645" s="1" t="s">
        <v>367</v>
      </c>
      <c r="F2645" s="1" t="s">
        <v>60</v>
      </c>
      <c r="G2645" s="12" t="s">
        <v>61</v>
      </c>
    </row>
    <row r="2646" spans="1:9" x14ac:dyDescent="0.3">
      <c r="A2646" s="7">
        <v>2645</v>
      </c>
      <c r="B2646" s="7" t="s">
        <v>354</v>
      </c>
      <c r="C2646" s="1" t="s">
        <v>7</v>
      </c>
      <c r="D2646" s="1" t="s">
        <v>8</v>
      </c>
      <c r="E2646" s="1" t="s">
        <v>367</v>
      </c>
      <c r="F2646" s="1" t="s">
        <v>62</v>
      </c>
      <c r="G2646" s="12" t="s">
        <v>63</v>
      </c>
    </row>
    <row r="2647" spans="1:9" x14ac:dyDescent="0.3">
      <c r="A2647" s="7">
        <v>2646</v>
      </c>
      <c r="B2647" s="7" t="s">
        <v>354</v>
      </c>
      <c r="C2647" s="1" t="s">
        <v>7</v>
      </c>
      <c r="D2647" s="1" t="s">
        <v>8</v>
      </c>
      <c r="E2647" s="1" t="s">
        <v>367</v>
      </c>
      <c r="F2647" s="1" t="s">
        <v>64</v>
      </c>
      <c r="G2647" s="12" t="s">
        <v>65</v>
      </c>
    </row>
    <row r="2648" spans="1:9" x14ac:dyDescent="0.3">
      <c r="A2648" s="7">
        <v>2647</v>
      </c>
      <c r="B2648" s="7" t="s">
        <v>354</v>
      </c>
      <c r="C2648" s="1" t="s">
        <v>7</v>
      </c>
      <c r="D2648" s="1" t="s">
        <v>8</v>
      </c>
      <c r="E2648" s="1" t="s">
        <v>367</v>
      </c>
      <c r="F2648" s="1" t="s">
        <v>66</v>
      </c>
      <c r="G2648" s="12" t="s">
        <v>67</v>
      </c>
      <c r="I2648" s="15">
        <v>1231</v>
      </c>
    </row>
    <row r="2649" spans="1:9" x14ac:dyDescent="0.3">
      <c r="A2649" s="7">
        <v>2648</v>
      </c>
      <c r="B2649" s="7" t="s">
        <v>354</v>
      </c>
      <c r="C2649" s="1" t="s">
        <v>7</v>
      </c>
      <c r="D2649" s="1" t="s">
        <v>8</v>
      </c>
      <c r="E2649" s="1" t="s">
        <v>367</v>
      </c>
      <c r="F2649" s="1" t="s">
        <v>68</v>
      </c>
      <c r="G2649" s="12" t="s">
        <v>69</v>
      </c>
    </row>
    <row r="2650" spans="1:9" x14ac:dyDescent="0.3">
      <c r="A2650" s="7">
        <v>2649</v>
      </c>
      <c r="B2650" s="7" t="s">
        <v>354</v>
      </c>
      <c r="C2650" s="1" t="s">
        <v>7</v>
      </c>
      <c r="D2650" s="1" t="s">
        <v>8</v>
      </c>
      <c r="E2650" s="1" t="s">
        <v>367</v>
      </c>
      <c r="F2650" s="1" t="s">
        <v>70</v>
      </c>
      <c r="G2650" s="12" t="s">
        <v>71</v>
      </c>
    </row>
    <row r="2651" spans="1:9" x14ac:dyDescent="0.3">
      <c r="A2651" s="7">
        <v>2650</v>
      </c>
      <c r="B2651" s="7" t="s">
        <v>354</v>
      </c>
      <c r="C2651" s="1" t="s">
        <v>7</v>
      </c>
      <c r="D2651" s="1" t="s">
        <v>8</v>
      </c>
      <c r="E2651" s="1" t="s">
        <v>367</v>
      </c>
      <c r="F2651" s="1" t="s">
        <v>72</v>
      </c>
      <c r="G2651" s="12" t="s">
        <v>73</v>
      </c>
    </row>
    <row r="2652" spans="1:9" x14ac:dyDescent="0.3">
      <c r="A2652" s="7">
        <v>2651</v>
      </c>
      <c r="B2652" s="7" t="s">
        <v>354</v>
      </c>
      <c r="C2652" s="1" t="s">
        <v>7</v>
      </c>
      <c r="D2652" s="1" t="s">
        <v>8</v>
      </c>
      <c r="E2652" s="1" t="s">
        <v>367</v>
      </c>
      <c r="F2652" s="1" t="s">
        <v>74</v>
      </c>
      <c r="G2652" s="12" t="s">
        <v>75</v>
      </c>
    </row>
    <row r="2653" spans="1:9" x14ac:dyDescent="0.3">
      <c r="A2653" s="7">
        <v>2652</v>
      </c>
      <c r="B2653" s="7" t="s">
        <v>354</v>
      </c>
      <c r="C2653" s="1" t="s">
        <v>7</v>
      </c>
      <c r="D2653" s="1" t="s">
        <v>8</v>
      </c>
      <c r="E2653" s="1" t="s">
        <v>367</v>
      </c>
      <c r="F2653" s="1" t="s">
        <v>76</v>
      </c>
      <c r="G2653" s="12" t="s">
        <v>77</v>
      </c>
    </row>
    <row r="2654" spans="1:9" x14ac:dyDescent="0.3">
      <c r="A2654" s="7">
        <v>2653</v>
      </c>
      <c r="B2654" s="7" t="s">
        <v>354</v>
      </c>
      <c r="C2654" s="1" t="s">
        <v>7</v>
      </c>
      <c r="D2654" s="1" t="s">
        <v>8</v>
      </c>
      <c r="E2654" s="1" t="s">
        <v>367</v>
      </c>
      <c r="F2654" s="1" t="s">
        <v>78</v>
      </c>
      <c r="G2654" s="12" t="s">
        <v>79</v>
      </c>
    </row>
    <row r="2655" spans="1:9" x14ac:dyDescent="0.3">
      <c r="A2655" s="7">
        <v>2654</v>
      </c>
      <c r="B2655" s="7" t="s">
        <v>354</v>
      </c>
      <c r="C2655" s="1" t="s">
        <v>7</v>
      </c>
      <c r="D2655" s="1" t="s">
        <v>8</v>
      </c>
      <c r="E2655" s="1" t="s">
        <v>367</v>
      </c>
      <c r="F2655" s="1" t="s">
        <v>80</v>
      </c>
      <c r="G2655" s="12" t="s">
        <v>81</v>
      </c>
    </row>
    <row r="2656" spans="1:9" x14ac:dyDescent="0.3">
      <c r="A2656" s="7">
        <v>2655</v>
      </c>
      <c r="B2656" s="7" t="s">
        <v>354</v>
      </c>
      <c r="C2656" s="1" t="s">
        <v>7</v>
      </c>
      <c r="D2656" s="1" t="s">
        <v>8</v>
      </c>
      <c r="E2656" s="1" t="s">
        <v>367</v>
      </c>
      <c r="F2656" s="1" t="s">
        <v>82</v>
      </c>
      <c r="G2656" s="12" t="s">
        <v>83</v>
      </c>
    </row>
    <row r="2657" spans="1:9" x14ac:dyDescent="0.3">
      <c r="A2657" s="7">
        <v>2656</v>
      </c>
      <c r="B2657" s="7" t="s">
        <v>354</v>
      </c>
      <c r="C2657" s="1" t="s">
        <v>7</v>
      </c>
      <c r="D2657" s="1" t="s">
        <v>8</v>
      </c>
      <c r="E2657" s="1" t="s">
        <v>367</v>
      </c>
      <c r="F2657" s="1" t="s">
        <v>84</v>
      </c>
      <c r="G2657" s="12" t="s">
        <v>85</v>
      </c>
    </row>
    <row r="2658" spans="1:9" x14ac:dyDescent="0.3">
      <c r="A2658" s="7">
        <v>2657</v>
      </c>
      <c r="B2658" s="7" t="s">
        <v>354</v>
      </c>
      <c r="C2658" s="1" t="s">
        <v>7</v>
      </c>
      <c r="D2658" s="1" t="s">
        <v>8</v>
      </c>
      <c r="E2658" s="1" t="s">
        <v>367</v>
      </c>
      <c r="F2658" s="1" t="s">
        <v>86</v>
      </c>
      <c r="G2658" s="12" t="s">
        <v>87</v>
      </c>
    </row>
    <row r="2659" spans="1:9" x14ac:dyDescent="0.3">
      <c r="A2659" s="7">
        <v>2658</v>
      </c>
      <c r="B2659" s="7" t="s">
        <v>354</v>
      </c>
      <c r="C2659" s="1" t="s">
        <v>7</v>
      </c>
      <c r="D2659" s="1" t="s">
        <v>8</v>
      </c>
      <c r="E2659" s="1" t="s">
        <v>367</v>
      </c>
      <c r="F2659" s="1" t="s">
        <v>88</v>
      </c>
      <c r="G2659" s="12" t="s">
        <v>89</v>
      </c>
    </row>
    <row r="2660" spans="1:9" x14ac:dyDescent="0.3">
      <c r="A2660" s="7">
        <v>2659</v>
      </c>
      <c r="B2660" s="7" t="s">
        <v>354</v>
      </c>
      <c r="C2660" s="1" t="s">
        <v>7</v>
      </c>
      <c r="D2660" s="1" t="s">
        <v>8</v>
      </c>
      <c r="E2660" s="1" t="s">
        <v>367</v>
      </c>
      <c r="F2660" s="1" t="s">
        <v>90</v>
      </c>
      <c r="G2660" s="12" t="s">
        <v>91</v>
      </c>
    </row>
    <row r="2661" spans="1:9" x14ac:dyDescent="0.3">
      <c r="A2661" s="7">
        <v>2660</v>
      </c>
      <c r="B2661" s="7" t="s">
        <v>354</v>
      </c>
      <c r="C2661" s="1" t="s">
        <v>7</v>
      </c>
      <c r="D2661" s="1" t="s">
        <v>8</v>
      </c>
      <c r="E2661" s="1" t="s">
        <v>367</v>
      </c>
      <c r="F2661" s="1" t="s">
        <v>92</v>
      </c>
      <c r="G2661" s="12" t="s">
        <v>93</v>
      </c>
    </row>
    <row r="2662" spans="1:9" x14ac:dyDescent="0.3">
      <c r="A2662" s="7">
        <v>2661</v>
      </c>
      <c r="B2662" s="7" t="s">
        <v>354</v>
      </c>
      <c r="C2662" s="1" t="s">
        <v>7</v>
      </c>
      <c r="D2662" s="1" t="s">
        <v>15</v>
      </c>
      <c r="E2662" s="1" t="s">
        <v>367</v>
      </c>
      <c r="F2662" s="1" t="s">
        <v>94</v>
      </c>
      <c r="G2662" s="12" t="s">
        <v>95</v>
      </c>
      <c r="I2662" s="15">
        <v>190357</v>
      </c>
    </row>
    <row r="2663" spans="1:9" x14ac:dyDescent="0.3">
      <c r="A2663" s="7">
        <v>2662</v>
      </c>
      <c r="B2663" s="7" t="s">
        <v>354</v>
      </c>
      <c r="C2663" s="1" t="s">
        <v>7</v>
      </c>
      <c r="D2663" s="1" t="s">
        <v>8</v>
      </c>
      <c r="E2663" s="1" t="s">
        <v>367</v>
      </c>
      <c r="F2663" s="1" t="s">
        <v>96</v>
      </c>
      <c r="G2663" s="12" t="s">
        <v>97</v>
      </c>
    </row>
    <row r="2664" spans="1:9" x14ac:dyDescent="0.3">
      <c r="A2664" s="7">
        <v>2663</v>
      </c>
      <c r="B2664" s="7" t="s">
        <v>354</v>
      </c>
      <c r="C2664" s="1" t="s">
        <v>7</v>
      </c>
      <c r="D2664" s="1" t="s">
        <v>8</v>
      </c>
      <c r="E2664" s="1" t="s">
        <v>367</v>
      </c>
      <c r="F2664" s="1" t="s">
        <v>98</v>
      </c>
      <c r="G2664" s="12" t="s">
        <v>99</v>
      </c>
    </row>
    <row r="2665" spans="1:9" x14ac:dyDescent="0.3">
      <c r="A2665" s="7">
        <v>2664</v>
      </c>
      <c r="B2665" s="7" t="s">
        <v>354</v>
      </c>
      <c r="C2665" s="1" t="s">
        <v>7</v>
      </c>
      <c r="D2665" s="1" t="s">
        <v>8</v>
      </c>
      <c r="E2665" s="1" t="s">
        <v>367</v>
      </c>
      <c r="F2665" s="1" t="s">
        <v>100</v>
      </c>
      <c r="G2665" s="12" t="s">
        <v>101</v>
      </c>
    </row>
    <row r="2666" spans="1:9" x14ac:dyDescent="0.3">
      <c r="A2666" s="7">
        <v>2665</v>
      </c>
      <c r="B2666" s="7" t="s">
        <v>354</v>
      </c>
      <c r="C2666" s="1" t="s">
        <v>7</v>
      </c>
      <c r="D2666" s="1" t="s">
        <v>8</v>
      </c>
      <c r="E2666" s="1" t="s">
        <v>367</v>
      </c>
      <c r="F2666" s="1" t="s">
        <v>102</v>
      </c>
      <c r="G2666" s="12" t="s">
        <v>103</v>
      </c>
    </row>
    <row r="2667" spans="1:9" x14ac:dyDescent="0.3">
      <c r="A2667" s="7">
        <v>2666</v>
      </c>
      <c r="B2667" s="7" t="s">
        <v>354</v>
      </c>
      <c r="C2667" s="1" t="s">
        <v>7</v>
      </c>
      <c r="D2667" s="1" t="s">
        <v>8</v>
      </c>
      <c r="E2667" s="1" t="s">
        <v>367</v>
      </c>
      <c r="F2667" s="1" t="s">
        <v>104</v>
      </c>
      <c r="G2667" s="12" t="s">
        <v>105</v>
      </c>
    </row>
    <row r="2668" spans="1:9" x14ac:dyDescent="0.3">
      <c r="A2668" s="7">
        <v>2667</v>
      </c>
      <c r="B2668" s="7" t="s">
        <v>354</v>
      </c>
      <c r="C2668" s="1" t="s">
        <v>7</v>
      </c>
      <c r="D2668" s="1" t="s">
        <v>8</v>
      </c>
      <c r="E2668" s="1" t="s">
        <v>367</v>
      </c>
      <c r="F2668" s="1" t="s">
        <v>106</v>
      </c>
      <c r="G2668" s="12" t="s">
        <v>107</v>
      </c>
    </row>
    <row r="2669" spans="1:9" x14ac:dyDescent="0.3">
      <c r="A2669" s="7">
        <v>2668</v>
      </c>
      <c r="B2669" s="7" t="s">
        <v>354</v>
      </c>
      <c r="C2669" s="1" t="s">
        <v>7</v>
      </c>
      <c r="D2669" s="1" t="s">
        <v>8</v>
      </c>
      <c r="E2669" s="1" t="s">
        <v>367</v>
      </c>
      <c r="F2669" s="1" t="s">
        <v>108</v>
      </c>
      <c r="G2669" s="12" t="s">
        <v>109</v>
      </c>
    </row>
    <row r="2670" spans="1:9" x14ac:dyDescent="0.3">
      <c r="A2670" s="7">
        <v>2669</v>
      </c>
      <c r="B2670" s="7" t="s">
        <v>354</v>
      </c>
      <c r="C2670" s="1" t="s">
        <v>7</v>
      </c>
      <c r="D2670" s="1" t="s">
        <v>8</v>
      </c>
      <c r="E2670" s="1" t="s">
        <v>367</v>
      </c>
      <c r="F2670" s="1" t="s">
        <v>110</v>
      </c>
      <c r="G2670" s="12" t="s">
        <v>111</v>
      </c>
    </row>
    <row r="2671" spans="1:9" x14ac:dyDescent="0.3">
      <c r="A2671" s="7">
        <v>2670</v>
      </c>
      <c r="B2671" s="7" t="s">
        <v>354</v>
      </c>
      <c r="C2671" s="1" t="s">
        <v>7</v>
      </c>
      <c r="D2671" s="1" t="s">
        <v>8</v>
      </c>
      <c r="E2671" s="1" t="s">
        <v>367</v>
      </c>
      <c r="F2671" s="1" t="s">
        <v>112</v>
      </c>
      <c r="G2671" s="12" t="s">
        <v>113</v>
      </c>
    </row>
    <row r="2672" spans="1:9" x14ac:dyDescent="0.3">
      <c r="A2672" s="7">
        <v>2671</v>
      </c>
      <c r="B2672" s="7" t="s">
        <v>354</v>
      </c>
      <c r="C2672" s="1" t="s">
        <v>7</v>
      </c>
      <c r="D2672" s="1" t="s">
        <v>15</v>
      </c>
      <c r="E2672" s="1" t="s">
        <v>367</v>
      </c>
      <c r="F2672" s="1" t="s">
        <v>114</v>
      </c>
      <c r="G2672" s="12" t="s">
        <v>115</v>
      </c>
      <c r="I2672" s="15">
        <v>190357</v>
      </c>
    </row>
    <row r="2673" spans="1:10" x14ac:dyDescent="0.3">
      <c r="A2673" s="7">
        <v>2672</v>
      </c>
      <c r="B2673" s="7" t="s">
        <v>354</v>
      </c>
      <c r="C2673" s="1" t="s">
        <v>116</v>
      </c>
      <c r="D2673" s="1" t="s">
        <v>8</v>
      </c>
      <c r="E2673" s="1" t="s">
        <v>364</v>
      </c>
      <c r="F2673" s="1" t="s">
        <v>117</v>
      </c>
      <c r="G2673" s="12" t="s">
        <v>118</v>
      </c>
      <c r="H2673" s="14">
        <v>0.3</v>
      </c>
      <c r="I2673" s="15">
        <v>12222</v>
      </c>
      <c r="J2673" s="33">
        <f t="shared" ref="J2673:J2711" si="17">I2673/H2673</f>
        <v>40740</v>
      </c>
    </row>
    <row r="2674" spans="1:10" x14ac:dyDescent="0.3">
      <c r="A2674" s="7">
        <v>2673</v>
      </c>
      <c r="B2674" s="7" t="s">
        <v>354</v>
      </c>
      <c r="C2674" s="1" t="s">
        <v>116</v>
      </c>
      <c r="D2674" s="1" t="s">
        <v>8</v>
      </c>
      <c r="E2674" s="1" t="s">
        <v>364</v>
      </c>
      <c r="F2674" s="1" t="s">
        <v>119</v>
      </c>
      <c r="G2674" s="12" t="s">
        <v>120</v>
      </c>
      <c r="H2674" s="14">
        <v>0.04</v>
      </c>
      <c r="I2674" s="15">
        <v>3253</v>
      </c>
      <c r="J2674" s="33">
        <f t="shared" si="17"/>
        <v>81325</v>
      </c>
    </row>
    <row r="2675" spans="1:10" x14ac:dyDescent="0.3">
      <c r="A2675" s="7">
        <v>2674</v>
      </c>
      <c r="B2675" s="7" t="s">
        <v>354</v>
      </c>
      <c r="C2675" s="1" t="s">
        <v>116</v>
      </c>
      <c r="D2675" s="1" t="s">
        <v>8</v>
      </c>
      <c r="E2675" s="1" t="s">
        <v>364</v>
      </c>
      <c r="F2675" s="1" t="s">
        <v>121</v>
      </c>
      <c r="G2675" s="12" t="s">
        <v>122</v>
      </c>
      <c r="J2675" s="33" t="e">
        <f t="shared" si="17"/>
        <v>#DIV/0!</v>
      </c>
    </row>
    <row r="2676" spans="1:10" x14ac:dyDescent="0.3">
      <c r="A2676" s="7">
        <v>2675</v>
      </c>
      <c r="B2676" s="7" t="s">
        <v>354</v>
      </c>
      <c r="C2676" s="1" t="s">
        <v>116</v>
      </c>
      <c r="D2676" s="1" t="s">
        <v>8</v>
      </c>
      <c r="E2676" s="1" t="s">
        <v>364</v>
      </c>
      <c r="F2676" s="1" t="s">
        <v>123</v>
      </c>
      <c r="G2676" s="12" t="s">
        <v>124</v>
      </c>
      <c r="H2676" s="14">
        <v>0.03</v>
      </c>
      <c r="I2676" s="15">
        <v>1580</v>
      </c>
      <c r="J2676" s="33">
        <f t="shared" si="17"/>
        <v>52666.666666666672</v>
      </c>
    </row>
    <row r="2677" spans="1:10" x14ac:dyDescent="0.3">
      <c r="A2677" s="7">
        <v>2676</v>
      </c>
      <c r="B2677" s="7" t="s">
        <v>354</v>
      </c>
      <c r="C2677" s="1" t="s">
        <v>116</v>
      </c>
      <c r="D2677" s="1" t="s">
        <v>8</v>
      </c>
      <c r="E2677" s="1" t="s">
        <v>366</v>
      </c>
      <c r="F2677" s="1" t="s">
        <v>125</v>
      </c>
      <c r="G2677" s="12" t="s">
        <v>126</v>
      </c>
      <c r="J2677" s="33" t="e">
        <f t="shared" si="17"/>
        <v>#DIV/0!</v>
      </c>
    </row>
    <row r="2678" spans="1:10" x14ac:dyDescent="0.3">
      <c r="A2678" s="7">
        <v>2677</v>
      </c>
      <c r="B2678" s="7" t="s">
        <v>354</v>
      </c>
      <c r="C2678" s="1" t="s">
        <v>116</v>
      </c>
      <c r="D2678" s="1" t="s">
        <v>8</v>
      </c>
      <c r="E2678" s="1" t="s">
        <v>366</v>
      </c>
      <c r="F2678" s="1" t="s">
        <v>127</v>
      </c>
      <c r="G2678" s="12" t="s">
        <v>128</v>
      </c>
      <c r="J2678" s="33" t="e">
        <f t="shared" si="17"/>
        <v>#DIV/0!</v>
      </c>
    </row>
    <row r="2679" spans="1:10" x14ac:dyDescent="0.3">
      <c r="A2679" s="7">
        <v>2678</v>
      </c>
      <c r="B2679" s="7" t="s">
        <v>354</v>
      </c>
      <c r="C2679" s="1" t="s">
        <v>116</v>
      </c>
      <c r="D2679" s="1" t="s">
        <v>8</v>
      </c>
      <c r="E2679" s="1" t="s">
        <v>366</v>
      </c>
      <c r="F2679" s="1" t="s">
        <v>129</v>
      </c>
      <c r="G2679" s="12" t="s">
        <v>130</v>
      </c>
      <c r="J2679" s="33" t="e">
        <f t="shared" si="17"/>
        <v>#DIV/0!</v>
      </c>
    </row>
    <row r="2680" spans="1:10" x14ac:dyDescent="0.3">
      <c r="A2680" s="7">
        <v>2679</v>
      </c>
      <c r="B2680" s="7" t="s">
        <v>354</v>
      </c>
      <c r="C2680" s="1" t="s">
        <v>116</v>
      </c>
      <c r="D2680" s="1" t="s">
        <v>8</v>
      </c>
      <c r="E2680" s="1" t="s">
        <v>366</v>
      </c>
      <c r="F2680" s="1" t="s">
        <v>131</v>
      </c>
      <c r="G2680" s="12" t="s">
        <v>132</v>
      </c>
      <c r="J2680" s="33" t="e">
        <f t="shared" si="17"/>
        <v>#DIV/0!</v>
      </c>
    </row>
    <row r="2681" spans="1:10" x14ac:dyDescent="0.3">
      <c r="A2681" s="7">
        <v>2680</v>
      </c>
      <c r="B2681" s="7" t="s">
        <v>354</v>
      </c>
      <c r="C2681" s="1" t="s">
        <v>116</v>
      </c>
      <c r="D2681" s="1" t="s">
        <v>8</v>
      </c>
      <c r="E2681" s="1" t="s">
        <v>366</v>
      </c>
      <c r="F2681" s="1" t="s">
        <v>133</v>
      </c>
      <c r="G2681" s="12" t="s">
        <v>134</v>
      </c>
      <c r="J2681" s="33" t="e">
        <f t="shared" si="17"/>
        <v>#DIV/0!</v>
      </c>
    </row>
    <row r="2682" spans="1:10" x14ac:dyDescent="0.3">
      <c r="A2682" s="7">
        <v>2681</v>
      </c>
      <c r="B2682" s="7" t="s">
        <v>354</v>
      </c>
      <c r="C2682" s="1" t="s">
        <v>116</v>
      </c>
      <c r="D2682" s="1" t="s">
        <v>8</v>
      </c>
      <c r="E2682" s="1" t="s">
        <v>366</v>
      </c>
      <c r="F2682" s="1" t="s">
        <v>135</v>
      </c>
      <c r="G2682" s="12" t="s">
        <v>136</v>
      </c>
      <c r="J2682" s="33" t="e">
        <f t="shared" si="17"/>
        <v>#DIV/0!</v>
      </c>
    </row>
    <row r="2683" spans="1:10" x14ac:dyDescent="0.3">
      <c r="A2683" s="7">
        <v>2682</v>
      </c>
      <c r="B2683" s="7" t="s">
        <v>354</v>
      </c>
      <c r="C2683" s="1" t="s">
        <v>116</v>
      </c>
      <c r="D2683" s="1" t="s">
        <v>8</v>
      </c>
      <c r="E2683" s="1" t="s">
        <v>366</v>
      </c>
      <c r="F2683" s="1" t="s">
        <v>137</v>
      </c>
      <c r="G2683" s="12" t="s">
        <v>138</v>
      </c>
      <c r="J2683" s="33" t="e">
        <f t="shared" si="17"/>
        <v>#DIV/0!</v>
      </c>
    </row>
    <row r="2684" spans="1:10" x14ac:dyDescent="0.3">
      <c r="A2684" s="7">
        <v>2683</v>
      </c>
      <c r="B2684" s="7" t="s">
        <v>354</v>
      </c>
      <c r="C2684" s="1" t="s">
        <v>116</v>
      </c>
      <c r="D2684" s="1" t="s">
        <v>8</v>
      </c>
      <c r="E2684" s="1" t="s">
        <v>366</v>
      </c>
      <c r="F2684" s="1" t="s">
        <v>139</v>
      </c>
      <c r="G2684" s="12" t="s">
        <v>140</v>
      </c>
      <c r="J2684" s="33" t="e">
        <f t="shared" si="17"/>
        <v>#DIV/0!</v>
      </c>
    </row>
    <row r="2685" spans="1:10" x14ac:dyDescent="0.3">
      <c r="A2685" s="7">
        <v>2684</v>
      </c>
      <c r="B2685" s="7" t="s">
        <v>354</v>
      </c>
      <c r="C2685" s="1" t="s">
        <v>116</v>
      </c>
      <c r="D2685" s="1" t="s">
        <v>8</v>
      </c>
      <c r="E2685" s="1" t="s">
        <v>366</v>
      </c>
      <c r="F2685" s="1" t="s">
        <v>141</v>
      </c>
      <c r="G2685" s="12" t="s">
        <v>142</v>
      </c>
      <c r="J2685" s="33" t="e">
        <f t="shared" si="17"/>
        <v>#DIV/0!</v>
      </c>
    </row>
    <row r="2686" spans="1:10" x14ac:dyDescent="0.3">
      <c r="A2686" s="7">
        <v>2685</v>
      </c>
      <c r="B2686" s="7" t="s">
        <v>354</v>
      </c>
      <c r="C2686" s="1" t="s">
        <v>116</v>
      </c>
      <c r="D2686" s="1" t="s">
        <v>8</v>
      </c>
      <c r="E2686" s="1" t="s">
        <v>366</v>
      </c>
      <c r="F2686" s="1" t="s">
        <v>143</v>
      </c>
      <c r="G2686" s="12" t="s">
        <v>144</v>
      </c>
      <c r="J2686" s="33" t="e">
        <f t="shared" si="17"/>
        <v>#DIV/0!</v>
      </c>
    </row>
    <row r="2687" spans="1:10" x14ac:dyDescent="0.3">
      <c r="A2687" s="7">
        <v>2686</v>
      </c>
      <c r="B2687" s="7" t="s">
        <v>354</v>
      </c>
      <c r="C2687" s="1" t="s">
        <v>116</v>
      </c>
      <c r="D2687" s="1" t="s">
        <v>8</v>
      </c>
      <c r="E2687" s="1" t="s">
        <v>366</v>
      </c>
      <c r="F2687" s="1" t="s">
        <v>145</v>
      </c>
      <c r="G2687" s="12" t="s">
        <v>146</v>
      </c>
      <c r="J2687" s="33" t="e">
        <f t="shared" si="17"/>
        <v>#DIV/0!</v>
      </c>
    </row>
    <row r="2688" spans="1:10" x14ac:dyDescent="0.3">
      <c r="A2688" s="7">
        <v>2687</v>
      </c>
      <c r="B2688" s="7" t="s">
        <v>354</v>
      </c>
      <c r="C2688" s="1" t="s">
        <v>116</v>
      </c>
      <c r="D2688" s="1" t="s">
        <v>8</v>
      </c>
      <c r="E2688" s="1" t="s">
        <v>366</v>
      </c>
      <c r="F2688" s="1" t="s">
        <v>147</v>
      </c>
      <c r="G2688" s="12" t="s">
        <v>148</v>
      </c>
      <c r="J2688" s="33" t="e">
        <f t="shared" si="17"/>
        <v>#DIV/0!</v>
      </c>
    </row>
    <row r="2689" spans="1:10" x14ac:dyDescent="0.3">
      <c r="A2689" s="7">
        <v>2688</v>
      </c>
      <c r="B2689" s="7" t="s">
        <v>354</v>
      </c>
      <c r="C2689" s="1" t="s">
        <v>116</v>
      </c>
      <c r="D2689" s="1" t="s">
        <v>8</v>
      </c>
      <c r="E2689" s="1" t="s">
        <v>366</v>
      </c>
      <c r="F2689" s="1" t="s">
        <v>149</v>
      </c>
      <c r="G2689" s="12" t="s">
        <v>150</v>
      </c>
      <c r="J2689" s="33" t="e">
        <f t="shared" si="17"/>
        <v>#DIV/0!</v>
      </c>
    </row>
    <row r="2690" spans="1:10" x14ac:dyDescent="0.3">
      <c r="A2690" s="7">
        <v>2689</v>
      </c>
      <c r="B2690" s="7" t="s">
        <v>354</v>
      </c>
      <c r="C2690" s="1" t="s">
        <v>116</v>
      </c>
      <c r="D2690" s="1" t="s">
        <v>8</v>
      </c>
      <c r="E2690" s="1" t="s">
        <v>366</v>
      </c>
      <c r="F2690" s="1" t="s">
        <v>151</v>
      </c>
      <c r="G2690" s="12" t="s">
        <v>152</v>
      </c>
      <c r="J2690" s="33" t="e">
        <f t="shared" si="17"/>
        <v>#DIV/0!</v>
      </c>
    </row>
    <row r="2691" spans="1:10" x14ac:dyDescent="0.3">
      <c r="A2691" s="7">
        <v>2690</v>
      </c>
      <c r="B2691" s="7" t="s">
        <v>354</v>
      </c>
      <c r="C2691" s="1" t="s">
        <v>116</v>
      </c>
      <c r="D2691" s="1" t="s">
        <v>8</v>
      </c>
      <c r="E2691" s="1" t="s">
        <v>366</v>
      </c>
      <c r="F2691" s="1" t="s">
        <v>153</v>
      </c>
      <c r="G2691" s="12" t="s">
        <v>154</v>
      </c>
      <c r="J2691" s="33" t="e">
        <f t="shared" si="17"/>
        <v>#DIV/0!</v>
      </c>
    </row>
    <row r="2692" spans="1:10" x14ac:dyDescent="0.3">
      <c r="A2692" s="7">
        <v>2691</v>
      </c>
      <c r="B2692" s="7" t="s">
        <v>354</v>
      </c>
      <c r="C2692" s="1" t="s">
        <v>116</v>
      </c>
      <c r="D2692" s="1" t="s">
        <v>8</v>
      </c>
      <c r="E2692" s="1" t="s">
        <v>366</v>
      </c>
      <c r="F2692" s="1" t="s">
        <v>155</v>
      </c>
      <c r="G2692" s="12" t="s">
        <v>156</v>
      </c>
      <c r="J2692" s="33" t="e">
        <f t="shared" si="17"/>
        <v>#DIV/0!</v>
      </c>
    </row>
    <row r="2693" spans="1:10" x14ac:dyDescent="0.3">
      <c r="A2693" s="7">
        <v>2692</v>
      </c>
      <c r="B2693" s="7" t="s">
        <v>354</v>
      </c>
      <c r="C2693" s="1" t="s">
        <v>116</v>
      </c>
      <c r="D2693" s="1" t="s">
        <v>8</v>
      </c>
      <c r="E2693" s="1" t="s">
        <v>366</v>
      </c>
      <c r="F2693" s="1" t="s">
        <v>157</v>
      </c>
      <c r="G2693" s="12" t="s">
        <v>158</v>
      </c>
      <c r="J2693" s="33" t="e">
        <f t="shared" si="17"/>
        <v>#DIV/0!</v>
      </c>
    </row>
    <row r="2694" spans="1:10" x14ac:dyDescent="0.3">
      <c r="A2694" s="7">
        <v>2693</v>
      </c>
      <c r="B2694" s="7" t="s">
        <v>354</v>
      </c>
      <c r="C2694" s="1" t="s">
        <v>116</v>
      </c>
      <c r="D2694" s="1" t="s">
        <v>8</v>
      </c>
      <c r="E2694" s="1" t="s">
        <v>366</v>
      </c>
      <c r="F2694" s="1" t="s">
        <v>159</v>
      </c>
      <c r="G2694" s="12" t="s">
        <v>160</v>
      </c>
      <c r="J2694" s="33" t="e">
        <f t="shared" si="17"/>
        <v>#DIV/0!</v>
      </c>
    </row>
    <row r="2695" spans="1:10" x14ac:dyDescent="0.3">
      <c r="A2695" s="7">
        <v>2694</v>
      </c>
      <c r="B2695" s="7" t="s">
        <v>354</v>
      </c>
      <c r="C2695" s="1" t="s">
        <v>116</v>
      </c>
      <c r="D2695" s="1" t="s">
        <v>8</v>
      </c>
      <c r="E2695" s="1" t="s">
        <v>366</v>
      </c>
      <c r="F2695" s="1" t="s">
        <v>161</v>
      </c>
      <c r="G2695" s="12" t="s">
        <v>162</v>
      </c>
      <c r="J2695" s="33" t="e">
        <f t="shared" si="17"/>
        <v>#DIV/0!</v>
      </c>
    </row>
    <row r="2696" spans="1:10" x14ac:dyDescent="0.3">
      <c r="A2696" s="7">
        <v>2695</v>
      </c>
      <c r="B2696" s="7" t="s">
        <v>354</v>
      </c>
      <c r="C2696" s="1" t="s">
        <v>116</v>
      </c>
      <c r="D2696" s="1" t="s">
        <v>8</v>
      </c>
      <c r="E2696" s="1" t="s">
        <v>366</v>
      </c>
      <c r="F2696" s="1" t="s">
        <v>163</v>
      </c>
      <c r="G2696" s="12" t="s">
        <v>164</v>
      </c>
      <c r="J2696" s="33" t="e">
        <f t="shared" si="17"/>
        <v>#DIV/0!</v>
      </c>
    </row>
    <row r="2697" spans="1:10" x14ac:dyDescent="0.3">
      <c r="A2697" s="7">
        <v>2696</v>
      </c>
      <c r="B2697" s="7" t="s">
        <v>354</v>
      </c>
      <c r="C2697" s="1" t="s">
        <v>116</v>
      </c>
      <c r="D2697" s="1" t="s">
        <v>8</v>
      </c>
      <c r="E2697" s="1" t="s">
        <v>366</v>
      </c>
      <c r="F2697" s="1" t="s">
        <v>165</v>
      </c>
      <c r="G2697" s="12" t="s">
        <v>166</v>
      </c>
      <c r="J2697" s="33" t="e">
        <f t="shared" si="17"/>
        <v>#DIV/0!</v>
      </c>
    </row>
    <row r="2698" spans="1:10" x14ac:dyDescent="0.3">
      <c r="A2698" s="7">
        <v>2697</v>
      </c>
      <c r="B2698" s="7" t="s">
        <v>354</v>
      </c>
      <c r="C2698" s="1" t="s">
        <v>116</v>
      </c>
      <c r="D2698" s="1" t="s">
        <v>8</v>
      </c>
      <c r="E2698" s="1" t="s">
        <v>366</v>
      </c>
      <c r="F2698" s="1" t="s">
        <v>167</v>
      </c>
      <c r="G2698" s="12" t="s">
        <v>168</v>
      </c>
      <c r="J2698" s="33" t="e">
        <f t="shared" si="17"/>
        <v>#DIV/0!</v>
      </c>
    </row>
    <row r="2699" spans="1:10" x14ac:dyDescent="0.3">
      <c r="A2699" s="7">
        <v>2698</v>
      </c>
      <c r="B2699" s="7" t="s">
        <v>354</v>
      </c>
      <c r="C2699" s="1" t="s">
        <v>116</v>
      </c>
      <c r="D2699" s="1" t="s">
        <v>8</v>
      </c>
      <c r="E2699" s="1" t="s">
        <v>366</v>
      </c>
      <c r="F2699" s="1" t="s">
        <v>169</v>
      </c>
      <c r="G2699" s="12" t="s">
        <v>170</v>
      </c>
      <c r="J2699" s="33" t="e">
        <f t="shared" si="17"/>
        <v>#DIV/0!</v>
      </c>
    </row>
    <row r="2700" spans="1:10" x14ac:dyDescent="0.3">
      <c r="A2700" s="7">
        <v>2699</v>
      </c>
      <c r="B2700" s="7" t="s">
        <v>354</v>
      </c>
      <c r="C2700" s="1" t="s">
        <v>116</v>
      </c>
      <c r="D2700" s="1" t="s">
        <v>8</v>
      </c>
      <c r="E2700" s="1" t="s">
        <v>366</v>
      </c>
      <c r="F2700" s="1" t="s">
        <v>171</v>
      </c>
      <c r="G2700" s="12" t="s">
        <v>172</v>
      </c>
      <c r="J2700" s="33" t="e">
        <f t="shared" si="17"/>
        <v>#DIV/0!</v>
      </c>
    </row>
    <row r="2701" spans="1:10" x14ac:dyDescent="0.3">
      <c r="A2701" s="7">
        <v>2700</v>
      </c>
      <c r="B2701" s="7" t="s">
        <v>354</v>
      </c>
      <c r="C2701" s="1" t="s">
        <v>116</v>
      </c>
      <c r="D2701" s="1" t="s">
        <v>8</v>
      </c>
      <c r="E2701" s="1" t="s">
        <v>366</v>
      </c>
      <c r="F2701" s="1" t="s">
        <v>173</v>
      </c>
      <c r="G2701" s="12" t="s">
        <v>174</v>
      </c>
      <c r="J2701" s="33" t="e">
        <f t="shared" si="17"/>
        <v>#DIV/0!</v>
      </c>
    </row>
    <row r="2702" spans="1:10" x14ac:dyDescent="0.3">
      <c r="A2702" s="7">
        <v>2701</v>
      </c>
      <c r="B2702" s="7" t="s">
        <v>354</v>
      </c>
      <c r="C2702" s="1" t="s">
        <v>116</v>
      </c>
      <c r="D2702" s="1" t="s">
        <v>8</v>
      </c>
      <c r="E2702" s="1" t="s">
        <v>366</v>
      </c>
      <c r="F2702" s="1" t="s">
        <v>175</v>
      </c>
      <c r="G2702" s="12" t="s">
        <v>176</v>
      </c>
      <c r="H2702" s="14">
        <v>2.17</v>
      </c>
      <c r="I2702" s="15">
        <v>55865</v>
      </c>
      <c r="J2702" s="33">
        <f t="shared" si="17"/>
        <v>25744.239631336408</v>
      </c>
    </row>
    <row r="2703" spans="1:10" x14ac:dyDescent="0.3">
      <c r="A2703" s="7">
        <v>2702</v>
      </c>
      <c r="B2703" s="7" t="s">
        <v>354</v>
      </c>
      <c r="C2703" s="1" t="s">
        <v>116</v>
      </c>
      <c r="D2703" s="1" t="s">
        <v>8</v>
      </c>
      <c r="E2703" s="1" t="s">
        <v>366</v>
      </c>
      <c r="F2703" s="1" t="s">
        <v>177</v>
      </c>
      <c r="G2703" s="12" t="s">
        <v>178</v>
      </c>
      <c r="J2703" s="33" t="e">
        <f t="shared" si="17"/>
        <v>#DIV/0!</v>
      </c>
    </row>
    <row r="2704" spans="1:10" x14ac:dyDescent="0.3">
      <c r="A2704" s="7">
        <v>2703</v>
      </c>
      <c r="B2704" s="7" t="s">
        <v>354</v>
      </c>
      <c r="C2704" s="1" t="s">
        <v>116</v>
      </c>
      <c r="D2704" s="1" t="s">
        <v>8</v>
      </c>
      <c r="E2704" s="1" t="s">
        <v>366</v>
      </c>
      <c r="F2704" s="1" t="s">
        <v>179</v>
      </c>
      <c r="G2704" s="12" t="s">
        <v>180</v>
      </c>
      <c r="J2704" s="33" t="e">
        <f t="shared" si="17"/>
        <v>#DIV/0!</v>
      </c>
    </row>
    <row r="2705" spans="1:10" x14ac:dyDescent="0.3">
      <c r="A2705" s="7">
        <v>2704</v>
      </c>
      <c r="B2705" s="7" t="s">
        <v>354</v>
      </c>
      <c r="C2705" s="1" t="s">
        <v>116</v>
      </c>
      <c r="D2705" s="1" t="s">
        <v>8</v>
      </c>
      <c r="E2705" s="1" t="s">
        <v>366</v>
      </c>
      <c r="F2705" s="1" t="s">
        <v>181</v>
      </c>
      <c r="G2705" s="12" t="s">
        <v>182</v>
      </c>
      <c r="J2705" s="33" t="e">
        <f t="shared" si="17"/>
        <v>#DIV/0!</v>
      </c>
    </row>
    <row r="2706" spans="1:10" x14ac:dyDescent="0.3">
      <c r="A2706" s="7">
        <v>2705</v>
      </c>
      <c r="B2706" s="7" t="s">
        <v>354</v>
      </c>
      <c r="C2706" s="1" t="s">
        <v>116</v>
      </c>
      <c r="D2706" s="1" t="s">
        <v>8</v>
      </c>
      <c r="E2706" s="1" t="s">
        <v>366</v>
      </c>
      <c r="F2706" s="1" t="s">
        <v>183</v>
      </c>
      <c r="G2706" s="12" t="s">
        <v>184</v>
      </c>
      <c r="J2706" s="33" t="e">
        <f t="shared" si="17"/>
        <v>#DIV/0!</v>
      </c>
    </row>
    <row r="2707" spans="1:10" x14ac:dyDescent="0.3">
      <c r="A2707" s="7">
        <v>2706</v>
      </c>
      <c r="B2707" s="7" t="s">
        <v>354</v>
      </c>
      <c r="C2707" s="1" t="s">
        <v>116</v>
      </c>
      <c r="D2707" s="1" t="s">
        <v>8</v>
      </c>
      <c r="E2707" s="1" t="s">
        <v>365</v>
      </c>
      <c r="F2707" s="1" t="s">
        <v>185</v>
      </c>
      <c r="G2707" s="12" t="s">
        <v>186</v>
      </c>
      <c r="H2707" s="14">
        <v>0.16</v>
      </c>
      <c r="I2707" s="15">
        <v>3840.74</v>
      </c>
      <c r="J2707" s="33">
        <f>I2707/H2707</f>
        <v>24004.624999999996</v>
      </c>
    </row>
    <row r="2708" spans="1:10" x14ac:dyDescent="0.3">
      <c r="A2708" s="7">
        <v>2707</v>
      </c>
      <c r="B2708" s="7" t="s">
        <v>354</v>
      </c>
      <c r="C2708" s="1" t="s">
        <v>116</v>
      </c>
      <c r="D2708" s="1" t="s">
        <v>8</v>
      </c>
      <c r="E2708" s="1" t="s">
        <v>365</v>
      </c>
      <c r="F2708" s="1" t="s">
        <v>187</v>
      </c>
      <c r="G2708" s="12" t="s">
        <v>188</v>
      </c>
      <c r="H2708" s="14">
        <v>0.21</v>
      </c>
      <c r="I2708" s="15">
        <v>5222</v>
      </c>
      <c r="J2708" s="33">
        <f t="shared" si="17"/>
        <v>24866.666666666668</v>
      </c>
    </row>
    <row r="2709" spans="1:10" x14ac:dyDescent="0.3">
      <c r="A2709" s="7">
        <v>2708</v>
      </c>
      <c r="B2709" s="7" t="s">
        <v>354</v>
      </c>
      <c r="C2709" s="1" t="s">
        <v>116</v>
      </c>
      <c r="D2709" s="1" t="s">
        <v>8</v>
      </c>
      <c r="E2709" s="1" t="s">
        <v>365</v>
      </c>
      <c r="F2709" s="1" t="s">
        <v>189</v>
      </c>
      <c r="G2709" s="12" t="s">
        <v>190</v>
      </c>
      <c r="J2709" s="33" t="e">
        <f t="shared" si="17"/>
        <v>#DIV/0!</v>
      </c>
    </row>
    <row r="2710" spans="1:10" x14ac:dyDescent="0.3">
      <c r="A2710" s="7">
        <v>2709</v>
      </c>
      <c r="B2710" s="7" t="s">
        <v>354</v>
      </c>
      <c r="C2710" s="1" t="s">
        <v>116</v>
      </c>
      <c r="D2710" s="1" t="s">
        <v>8</v>
      </c>
      <c r="E2710" s="1" t="s">
        <v>367</v>
      </c>
      <c r="F2710" s="1" t="s">
        <v>191</v>
      </c>
      <c r="G2710" s="12" t="s">
        <v>192</v>
      </c>
      <c r="H2710" s="14" t="s">
        <v>340</v>
      </c>
      <c r="I2710" s="15">
        <v>42.98</v>
      </c>
      <c r="J2710" s="33" t="e">
        <f t="shared" si="17"/>
        <v>#VALUE!</v>
      </c>
    </row>
    <row r="2711" spans="1:10" x14ac:dyDescent="0.3">
      <c r="A2711" s="7">
        <v>2710</v>
      </c>
      <c r="B2711" s="7" t="s">
        <v>354</v>
      </c>
      <c r="C2711" s="1" t="s">
        <v>116</v>
      </c>
      <c r="D2711" s="1" t="s">
        <v>15</v>
      </c>
      <c r="E2711" s="1" t="s">
        <v>367</v>
      </c>
      <c r="F2711" s="1" t="s">
        <v>193</v>
      </c>
      <c r="G2711" s="12" t="s">
        <v>194</v>
      </c>
      <c r="H2711" s="14">
        <v>2.91</v>
      </c>
      <c r="I2711" s="15">
        <v>82025.72</v>
      </c>
      <c r="J2711" s="33">
        <f t="shared" si="17"/>
        <v>28187.532646048108</v>
      </c>
    </row>
    <row r="2712" spans="1:10" x14ac:dyDescent="0.3">
      <c r="A2712" s="7">
        <v>2711</v>
      </c>
      <c r="B2712" s="7" t="s">
        <v>354</v>
      </c>
      <c r="C2712" s="1" t="s">
        <v>195</v>
      </c>
      <c r="D2712" s="1" t="s">
        <v>15</v>
      </c>
      <c r="E2712" s="1" t="s">
        <v>367</v>
      </c>
      <c r="F2712" s="1" t="s">
        <v>196</v>
      </c>
      <c r="G2712" s="12" t="s">
        <v>197</v>
      </c>
      <c r="H2712" s="14">
        <v>2.91</v>
      </c>
      <c r="I2712" s="15">
        <v>82025.72</v>
      </c>
    </row>
    <row r="2713" spans="1:10" x14ac:dyDescent="0.3">
      <c r="A2713" s="7">
        <v>2712</v>
      </c>
      <c r="B2713" s="7" t="s">
        <v>354</v>
      </c>
      <c r="C2713" s="1" t="s">
        <v>195</v>
      </c>
      <c r="D2713" s="1" t="s">
        <v>8</v>
      </c>
      <c r="E2713" s="1" t="s">
        <v>367</v>
      </c>
      <c r="F2713" s="1" t="s">
        <v>198</v>
      </c>
      <c r="G2713" s="12" t="s">
        <v>199</v>
      </c>
    </row>
    <row r="2714" spans="1:10" x14ac:dyDescent="0.3">
      <c r="A2714" s="7">
        <v>2713</v>
      </c>
      <c r="B2714" s="7" t="s">
        <v>354</v>
      </c>
      <c r="C2714" s="1" t="s">
        <v>195</v>
      </c>
      <c r="D2714" s="1" t="s">
        <v>8</v>
      </c>
      <c r="E2714" s="1" t="s">
        <v>367</v>
      </c>
      <c r="F2714" s="1" t="s">
        <v>200</v>
      </c>
      <c r="G2714" s="12" t="s">
        <v>201</v>
      </c>
    </row>
    <row r="2715" spans="1:10" x14ac:dyDescent="0.3">
      <c r="A2715" s="7">
        <v>2714</v>
      </c>
      <c r="B2715" s="7" t="s">
        <v>354</v>
      </c>
      <c r="C2715" s="1" t="s">
        <v>195</v>
      </c>
      <c r="D2715" s="1" t="s">
        <v>8</v>
      </c>
      <c r="E2715" s="1" t="s">
        <v>367</v>
      </c>
      <c r="F2715" s="1" t="s">
        <v>202</v>
      </c>
      <c r="G2715" s="12" t="s">
        <v>203</v>
      </c>
    </row>
    <row r="2716" spans="1:10" x14ac:dyDescent="0.3">
      <c r="A2716" s="7">
        <v>2715</v>
      </c>
      <c r="B2716" s="7" t="s">
        <v>354</v>
      </c>
      <c r="C2716" s="1" t="s">
        <v>195</v>
      </c>
      <c r="D2716" s="1" t="s">
        <v>8</v>
      </c>
      <c r="E2716" s="1" t="s">
        <v>367</v>
      </c>
      <c r="F2716" s="1" t="s">
        <v>204</v>
      </c>
      <c r="G2716" s="12" t="s">
        <v>205</v>
      </c>
    </row>
    <row r="2717" spans="1:10" x14ac:dyDescent="0.3">
      <c r="A2717" s="7">
        <v>2716</v>
      </c>
      <c r="B2717" s="7" t="s">
        <v>354</v>
      </c>
      <c r="C2717" s="1" t="s">
        <v>195</v>
      </c>
      <c r="D2717" s="1" t="s">
        <v>15</v>
      </c>
      <c r="E2717" s="1" t="s">
        <v>367</v>
      </c>
      <c r="F2717" s="1" t="s">
        <v>206</v>
      </c>
      <c r="G2717" s="12" t="s">
        <v>207</v>
      </c>
      <c r="H2717" s="14">
        <v>0</v>
      </c>
      <c r="I2717" s="15">
        <v>0</v>
      </c>
    </row>
    <row r="2718" spans="1:10" x14ac:dyDescent="0.3">
      <c r="A2718" s="7">
        <v>2717</v>
      </c>
      <c r="B2718" s="7" t="s">
        <v>354</v>
      </c>
      <c r="C2718" s="1" t="s">
        <v>195</v>
      </c>
      <c r="D2718" s="1" t="s">
        <v>8</v>
      </c>
      <c r="E2718" s="1" t="s">
        <v>367</v>
      </c>
      <c r="F2718" s="1" t="s">
        <v>208</v>
      </c>
      <c r="G2718" s="12" t="s">
        <v>209</v>
      </c>
    </row>
    <row r="2719" spans="1:10" x14ac:dyDescent="0.3">
      <c r="A2719" s="7">
        <v>2718</v>
      </c>
      <c r="B2719" s="7" t="s">
        <v>354</v>
      </c>
      <c r="C2719" s="1" t="s">
        <v>195</v>
      </c>
      <c r="D2719" s="1" t="s">
        <v>15</v>
      </c>
      <c r="E2719" s="1" t="s">
        <v>367</v>
      </c>
      <c r="F2719" s="1" t="s">
        <v>210</v>
      </c>
      <c r="G2719" s="12" t="s">
        <v>211</v>
      </c>
      <c r="H2719" s="14">
        <v>2.91</v>
      </c>
      <c r="I2719" s="15">
        <v>82025.72</v>
      </c>
    </row>
    <row r="2720" spans="1:10" x14ac:dyDescent="0.3">
      <c r="A2720" s="7">
        <v>2719</v>
      </c>
      <c r="B2720" s="7" t="s">
        <v>354</v>
      </c>
      <c r="C2720" s="1" t="s">
        <v>195</v>
      </c>
      <c r="D2720" s="1" t="s">
        <v>8</v>
      </c>
      <c r="E2720" s="1" t="s">
        <v>367</v>
      </c>
      <c r="F2720" s="1" t="s">
        <v>212</v>
      </c>
      <c r="G2720" s="12" t="s">
        <v>213</v>
      </c>
      <c r="I2720" s="15">
        <v>7751</v>
      </c>
    </row>
    <row r="2721" spans="1:9" x14ac:dyDescent="0.3">
      <c r="A2721" s="7">
        <v>2720</v>
      </c>
      <c r="B2721" s="7" t="s">
        <v>354</v>
      </c>
      <c r="C2721" s="1" t="s">
        <v>195</v>
      </c>
      <c r="D2721" s="1" t="s">
        <v>8</v>
      </c>
      <c r="E2721" s="1" t="s">
        <v>367</v>
      </c>
      <c r="F2721" s="1" t="s">
        <v>214</v>
      </c>
      <c r="G2721" s="12" t="s">
        <v>215</v>
      </c>
      <c r="I2721" s="15">
        <v>9883</v>
      </c>
    </row>
    <row r="2722" spans="1:9" x14ac:dyDescent="0.3">
      <c r="A2722" s="7">
        <v>2721</v>
      </c>
      <c r="B2722" s="7" t="s">
        <v>354</v>
      </c>
      <c r="C2722" s="1" t="s">
        <v>195</v>
      </c>
      <c r="D2722" s="1" t="s">
        <v>8</v>
      </c>
      <c r="E2722" s="1" t="s">
        <v>367</v>
      </c>
      <c r="F2722" s="1" t="s">
        <v>216</v>
      </c>
      <c r="G2722" s="12" t="s">
        <v>217</v>
      </c>
      <c r="I2722" s="15">
        <v>2142</v>
      </c>
    </row>
    <row r="2723" spans="1:9" x14ac:dyDescent="0.3">
      <c r="A2723" s="7">
        <v>2722</v>
      </c>
      <c r="B2723" s="7" t="s">
        <v>354</v>
      </c>
      <c r="C2723" s="1" t="s">
        <v>195</v>
      </c>
      <c r="D2723" s="1" t="s">
        <v>15</v>
      </c>
      <c r="E2723" s="1" t="s">
        <v>367</v>
      </c>
      <c r="F2723" s="1" t="s">
        <v>218</v>
      </c>
      <c r="G2723" s="12" t="s">
        <v>219</v>
      </c>
      <c r="I2723" s="15">
        <v>101801.72</v>
      </c>
    </row>
    <row r="2724" spans="1:9" x14ac:dyDescent="0.3">
      <c r="A2724" s="7">
        <v>2723</v>
      </c>
      <c r="B2724" s="7" t="s">
        <v>354</v>
      </c>
      <c r="C2724" s="1" t="s">
        <v>195</v>
      </c>
      <c r="D2724" s="1" t="s">
        <v>8</v>
      </c>
      <c r="E2724" s="1" t="s">
        <v>367</v>
      </c>
      <c r="F2724" s="1" t="s">
        <v>220</v>
      </c>
      <c r="G2724" s="12" t="s">
        <v>221</v>
      </c>
      <c r="I2724" s="15">
        <v>1939</v>
      </c>
    </row>
    <row r="2725" spans="1:9" x14ac:dyDescent="0.3">
      <c r="A2725" s="7">
        <v>2724</v>
      </c>
      <c r="B2725" s="7" t="s">
        <v>354</v>
      </c>
      <c r="C2725" s="1" t="s">
        <v>195</v>
      </c>
      <c r="D2725" s="1" t="s">
        <v>8</v>
      </c>
      <c r="E2725" s="1" t="s">
        <v>367</v>
      </c>
      <c r="F2725" s="1" t="s">
        <v>222</v>
      </c>
      <c r="G2725" s="12" t="s">
        <v>223</v>
      </c>
      <c r="I2725" s="15">
        <v>6477</v>
      </c>
    </row>
    <row r="2726" spans="1:9" x14ac:dyDescent="0.3">
      <c r="A2726" s="7">
        <v>2725</v>
      </c>
      <c r="B2726" s="7" t="s">
        <v>354</v>
      </c>
      <c r="C2726" s="1" t="s">
        <v>195</v>
      </c>
      <c r="D2726" s="1" t="s">
        <v>8</v>
      </c>
      <c r="E2726" s="1" t="s">
        <v>367</v>
      </c>
      <c r="F2726" s="1" t="s">
        <v>224</v>
      </c>
      <c r="G2726" s="12" t="s">
        <v>225</v>
      </c>
      <c r="I2726" s="15">
        <v>7065</v>
      </c>
    </row>
    <row r="2727" spans="1:9" x14ac:dyDescent="0.3">
      <c r="A2727" s="7">
        <v>2726</v>
      </c>
      <c r="B2727" s="7" t="s">
        <v>354</v>
      </c>
      <c r="C2727" s="1" t="s">
        <v>195</v>
      </c>
      <c r="D2727" s="1" t="s">
        <v>8</v>
      </c>
      <c r="E2727" s="1" t="s">
        <v>367</v>
      </c>
      <c r="F2727" s="1" t="s">
        <v>226</v>
      </c>
      <c r="G2727" s="12" t="s">
        <v>227</v>
      </c>
      <c r="I2727" s="15">
        <v>924</v>
      </c>
    </row>
    <row r="2728" spans="1:9" x14ac:dyDescent="0.3">
      <c r="A2728" s="7">
        <v>2727</v>
      </c>
      <c r="B2728" s="7" t="s">
        <v>354</v>
      </c>
      <c r="C2728" s="1" t="s">
        <v>195</v>
      </c>
      <c r="D2728" s="1" t="s">
        <v>15</v>
      </c>
      <c r="E2728" s="1" t="s">
        <v>367</v>
      </c>
      <c r="F2728" s="1" t="s">
        <v>228</v>
      </c>
      <c r="G2728" s="12" t="s">
        <v>229</v>
      </c>
      <c r="I2728" s="15">
        <v>16405</v>
      </c>
    </row>
    <row r="2729" spans="1:9" x14ac:dyDescent="0.3">
      <c r="A2729" s="7">
        <v>2728</v>
      </c>
      <c r="B2729" s="7" t="s">
        <v>354</v>
      </c>
      <c r="C2729" s="1" t="s">
        <v>195</v>
      </c>
      <c r="D2729" s="1" t="s">
        <v>8</v>
      </c>
      <c r="E2729" s="1" t="s">
        <v>367</v>
      </c>
      <c r="F2729" s="1" t="s">
        <v>230</v>
      </c>
      <c r="G2729" s="12" t="s">
        <v>231</v>
      </c>
    </row>
    <row r="2730" spans="1:9" x14ac:dyDescent="0.3">
      <c r="A2730" s="7">
        <v>2729</v>
      </c>
      <c r="B2730" s="7" t="s">
        <v>354</v>
      </c>
      <c r="C2730" s="1" t="s">
        <v>195</v>
      </c>
      <c r="D2730" s="1" t="s">
        <v>8</v>
      </c>
      <c r="E2730" s="1" t="s">
        <v>367</v>
      </c>
      <c r="F2730" s="1" t="s">
        <v>232</v>
      </c>
      <c r="G2730" s="12" t="s">
        <v>233</v>
      </c>
    </row>
    <row r="2731" spans="1:9" x14ac:dyDescent="0.3">
      <c r="A2731" s="7">
        <v>2730</v>
      </c>
      <c r="B2731" s="7" t="s">
        <v>354</v>
      </c>
      <c r="C2731" s="1" t="s">
        <v>195</v>
      </c>
      <c r="D2731" s="1" t="s">
        <v>8</v>
      </c>
      <c r="E2731" s="1" t="s">
        <v>367</v>
      </c>
      <c r="F2731" s="1" t="s">
        <v>234</v>
      </c>
      <c r="G2731" s="12" t="s">
        <v>235</v>
      </c>
    </row>
    <row r="2732" spans="1:9" x14ac:dyDescent="0.3">
      <c r="A2732" s="7">
        <v>2731</v>
      </c>
      <c r="B2732" s="7" t="s">
        <v>354</v>
      </c>
      <c r="C2732" s="1" t="s">
        <v>195</v>
      </c>
      <c r="D2732" s="1" t="s">
        <v>8</v>
      </c>
      <c r="E2732" s="1" t="s">
        <v>367</v>
      </c>
      <c r="F2732" s="1" t="s">
        <v>236</v>
      </c>
      <c r="G2732" s="12" t="s">
        <v>237</v>
      </c>
    </row>
    <row r="2733" spans="1:9" x14ac:dyDescent="0.3">
      <c r="A2733" s="7">
        <v>2732</v>
      </c>
      <c r="B2733" s="7" t="s">
        <v>354</v>
      </c>
      <c r="C2733" s="1" t="s">
        <v>195</v>
      </c>
      <c r="D2733" s="1" t="s">
        <v>8</v>
      </c>
      <c r="E2733" s="1" t="s">
        <v>367</v>
      </c>
      <c r="F2733" s="1" t="s">
        <v>238</v>
      </c>
      <c r="G2733" s="12" t="s">
        <v>239</v>
      </c>
      <c r="I2733" s="15">
        <v>525</v>
      </c>
    </row>
    <row r="2734" spans="1:9" x14ac:dyDescent="0.3">
      <c r="A2734" s="7">
        <v>2733</v>
      </c>
      <c r="B2734" s="7" t="s">
        <v>354</v>
      </c>
      <c r="C2734" s="1" t="s">
        <v>195</v>
      </c>
      <c r="D2734" s="1" t="s">
        <v>8</v>
      </c>
      <c r="E2734" s="1" t="s">
        <v>367</v>
      </c>
      <c r="F2734" s="1" t="s">
        <v>240</v>
      </c>
      <c r="G2734" s="12" t="s">
        <v>241</v>
      </c>
      <c r="I2734" s="15">
        <v>7365</v>
      </c>
    </row>
    <row r="2735" spans="1:9" x14ac:dyDescent="0.3">
      <c r="A2735" s="7">
        <v>2734</v>
      </c>
      <c r="B2735" s="7" t="s">
        <v>354</v>
      </c>
      <c r="C2735" s="1" t="s">
        <v>195</v>
      </c>
      <c r="D2735" s="1" t="s">
        <v>8</v>
      </c>
      <c r="E2735" s="1" t="s">
        <v>367</v>
      </c>
      <c r="F2735" s="1" t="s">
        <v>242</v>
      </c>
      <c r="G2735" s="12" t="s">
        <v>243</v>
      </c>
      <c r="I2735" s="15">
        <v>592</v>
      </c>
    </row>
    <row r="2736" spans="1:9" x14ac:dyDescent="0.3">
      <c r="A2736" s="7">
        <v>2735</v>
      </c>
      <c r="B2736" s="7" t="s">
        <v>354</v>
      </c>
      <c r="C2736" s="1" t="s">
        <v>195</v>
      </c>
      <c r="D2736" s="1" t="s">
        <v>8</v>
      </c>
      <c r="E2736" s="1" t="s">
        <v>367</v>
      </c>
      <c r="F2736" s="1" t="s">
        <v>244</v>
      </c>
      <c r="G2736" s="12" t="s">
        <v>245</v>
      </c>
    </row>
    <row r="2737" spans="1:9" x14ac:dyDescent="0.3">
      <c r="A2737" s="7">
        <v>2736</v>
      </c>
      <c r="B2737" s="7" t="s">
        <v>354</v>
      </c>
      <c r="C2737" s="1" t="s">
        <v>195</v>
      </c>
      <c r="D2737" s="1" t="s">
        <v>8</v>
      </c>
      <c r="E2737" s="1" t="s">
        <v>367</v>
      </c>
      <c r="F2737" s="1" t="s">
        <v>246</v>
      </c>
      <c r="G2737" s="12" t="s">
        <v>247</v>
      </c>
      <c r="I2737" s="15">
        <v>133</v>
      </c>
    </row>
    <row r="2738" spans="1:9" x14ac:dyDescent="0.3">
      <c r="A2738" s="7">
        <v>2737</v>
      </c>
      <c r="B2738" s="7" t="s">
        <v>354</v>
      </c>
      <c r="C2738" s="1" t="s">
        <v>195</v>
      </c>
      <c r="D2738" s="1" t="s">
        <v>8</v>
      </c>
      <c r="E2738" s="1" t="s">
        <v>367</v>
      </c>
      <c r="F2738" s="1" t="s">
        <v>248</v>
      </c>
      <c r="G2738" s="12" t="s">
        <v>249</v>
      </c>
      <c r="I2738" s="15">
        <v>165</v>
      </c>
    </row>
    <row r="2739" spans="1:9" x14ac:dyDescent="0.3">
      <c r="A2739" s="7">
        <v>2738</v>
      </c>
      <c r="B2739" s="7" t="s">
        <v>354</v>
      </c>
      <c r="C2739" s="1" t="s">
        <v>195</v>
      </c>
      <c r="D2739" s="1" t="s">
        <v>8</v>
      </c>
      <c r="E2739" s="1" t="s">
        <v>367</v>
      </c>
      <c r="F2739" s="1" t="s">
        <v>250</v>
      </c>
      <c r="G2739" s="12" t="s">
        <v>251</v>
      </c>
    </row>
    <row r="2740" spans="1:9" x14ac:dyDescent="0.3">
      <c r="A2740" s="7">
        <v>2739</v>
      </c>
      <c r="B2740" s="7" t="s">
        <v>354</v>
      </c>
      <c r="C2740" s="1" t="s">
        <v>195</v>
      </c>
      <c r="D2740" s="1" t="s">
        <v>8</v>
      </c>
      <c r="E2740" s="1" t="s">
        <v>367</v>
      </c>
      <c r="F2740" s="1" t="s">
        <v>252</v>
      </c>
      <c r="G2740" s="12" t="s">
        <v>253</v>
      </c>
      <c r="I2740" s="15">
        <v>1378</v>
      </c>
    </row>
    <row r="2741" spans="1:9" x14ac:dyDescent="0.3">
      <c r="A2741" s="7">
        <v>2740</v>
      </c>
      <c r="B2741" s="7" t="s">
        <v>354</v>
      </c>
      <c r="C2741" s="1" t="s">
        <v>195</v>
      </c>
      <c r="D2741" s="1" t="s">
        <v>8</v>
      </c>
      <c r="E2741" s="1" t="s">
        <v>367</v>
      </c>
      <c r="F2741" s="1" t="s">
        <v>254</v>
      </c>
      <c r="G2741" s="12" t="s">
        <v>255</v>
      </c>
    </row>
    <row r="2742" spans="1:9" x14ac:dyDescent="0.3">
      <c r="A2742" s="7">
        <v>2741</v>
      </c>
      <c r="B2742" s="7" t="s">
        <v>354</v>
      </c>
      <c r="C2742" s="1" t="s">
        <v>195</v>
      </c>
      <c r="D2742" s="1" t="s">
        <v>8</v>
      </c>
      <c r="E2742" s="1" t="s">
        <v>367</v>
      </c>
      <c r="F2742" s="1" t="s">
        <v>256</v>
      </c>
      <c r="G2742" s="12" t="s">
        <v>257</v>
      </c>
    </row>
    <row r="2743" spans="1:9" x14ac:dyDescent="0.3">
      <c r="A2743" s="7">
        <v>2742</v>
      </c>
      <c r="B2743" s="7" t="s">
        <v>354</v>
      </c>
      <c r="C2743" s="1" t="s">
        <v>195</v>
      </c>
      <c r="D2743" s="1" t="s">
        <v>8</v>
      </c>
      <c r="E2743" s="1" t="s">
        <v>367</v>
      </c>
      <c r="F2743" s="1" t="s">
        <v>258</v>
      </c>
      <c r="G2743" s="12" t="s">
        <v>259</v>
      </c>
    </row>
    <row r="2744" spans="1:9" x14ac:dyDescent="0.3">
      <c r="A2744" s="7">
        <v>2743</v>
      </c>
      <c r="B2744" s="7" t="s">
        <v>354</v>
      </c>
      <c r="C2744" s="1" t="s">
        <v>195</v>
      </c>
      <c r="D2744" s="1" t="s">
        <v>8</v>
      </c>
      <c r="E2744" s="1" t="s">
        <v>367</v>
      </c>
      <c r="F2744" s="1" t="s">
        <v>260</v>
      </c>
      <c r="G2744" s="12" t="s">
        <v>261</v>
      </c>
      <c r="I2744" s="15">
        <v>3890</v>
      </c>
    </row>
    <row r="2745" spans="1:9" x14ac:dyDescent="0.3">
      <c r="A2745" s="7">
        <v>2744</v>
      </c>
      <c r="B2745" s="7" t="s">
        <v>354</v>
      </c>
      <c r="C2745" s="1" t="s">
        <v>195</v>
      </c>
      <c r="D2745" s="1" t="s">
        <v>8</v>
      </c>
      <c r="E2745" s="1" t="s">
        <v>367</v>
      </c>
      <c r="F2745" s="1" t="s">
        <v>262</v>
      </c>
      <c r="G2745" s="12" t="s">
        <v>263</v>
      </c>
    </row>
    <row r="2746" spans="1:9" x14ac:dyDescent="0.3">
      <c r="A2746" s="7">
        <v>2745</v>
      </c>
      <c r="B2746" s="7" t="s">
        <v>354</v>
      </c>
      <c r="C2746" s="1" t="s">
        <v>195</v>
      </c>
      <c r="D2746" s="1" t="s">
        <v>8</v>
      </c>
      <c r="E2746" s="1" t="s">
        <v>367</v>
      </c>
      <c r="F2746" s="1" t="s">
        <v>264</v>
      </c>
      <c r="G2746" s="12" t="s">
        <v>265</v>
      </c>
    </row>
    <row r="2747" spans="1:9" x14ac:dyDescent="0.3">
      <c r="A2747" s="7">
        <v>2746</v>
      </c>
      <c r="B2747" s="7" t="s">
        <v>354</v>
      </c>
      <c r="C2747" s="1" t="s">
        <v>195</v>
      </c>
      <c r="D2747" s="1" t="s">
        <v>15</v>
      </c>
      <c r="E2747" s="1" t="s">
        <v>367</v>
      </c>
      <c r="F2747" s="1" t="s">
        <v>266</v>
      </c>
      <c r="G2747" s="12" t="s">
        <v>267</v>
      </c>
      <c r="I2747" s="15">
        <v>14048</v>
      </c>
    </row>
    <row r="2748" spans="1:9" x14ac:dyDescent="0.3">
      <c r="A2748" s="7">
        <v>2747</v>
      </c>
      <c r="B2748" s="7" t="s">
        <v>354</v>
      </c>
      <c r="C2748" s="1" t="s">
        <v>195</v>
      </c>
      <c r="D2748" s="1" t="s">
        <v>8</v>
      </c>
      <c r="E2748" s="1" t="s">
        <v>367</v>
      </c>
      <c r="F2748" s="1" t="s">
        <v>268</v>
      </c>
      <c r="G2748" s="12" t="s">
        <v>269</v>
      </c>
      <c r="I2748" s="15">
        <v>124</v>
      </c>
    </row>
    <row r="2749" spans="1:9" x14ac:dyDescent="0.3">
      <c r="A2749" s="7">
        <v>2748</v>
      </c>
      <c r="B2749" s="7" t="s">
        <v>354</v>
      </c>
      <c r="C2749" s="1" t="s">
        <v>195</v>
      </c>
      <c r="D2749" s="1" t="s">
        <v>8</v>
      </c>
      <c r="E2749" s="1" t="s">
        <v>367</v>
      </c>
      <c r="F2749" s="1" t="s">
        <v>270</v>
      </c>
      <c r="G2749" s="12" t="s">
        <v>271</v>
      </c>
    </row>
    <row r="2750" spans="1:9" x14ac:dyDescent="0.3">
      <c r="A2750" s="7">
        <v>2749</v>
      </c>
      <c r="B2750" s="7" t="s">
        <v>354</v>
      </c>
      <c r="C2750" s="1" t="s">
        <v>195</v>
      </c>
      <c r="D2750" s="1" t="s">
        <v>8</v>
      </c>
      <c r="E2750" s="1" t="s">
        <v>367</v>
      </c>
      <c r="F2750" s="1" t="s">
        <v>272</v>
      </c>
      <c r="G2750" s="12" t="s">
        <v>273</v>
      </c>
      <c r="I2750" s="15">
        <v>67</v>
      </c>
    </row>
    <row r="2751" spans="1:9" x14ac:dyDescent="0.3">
      <c r="A2751" s="7">
        <v>2750</v>
      </c>
      <c r="B2751" s="7" t="s">
        <v>354</v>
      </c>
      <c r="C2751" s="1" t="s">
        <v>195</v>
      </c>
      <c r="D2751" s="1" t="s">
        <v>8</v>
      </c>
      <c r="E2751" s="1" t="s">
        <v>367</v>
      </c>
      <c r="F2751" s="1" t="s">
        <v>274</v>
      </c>
      <c r="G2751" s="12" t="s">
        <v>275</v>
      </c>
      <c r="I2751" s="15">
        <v>10325</v>
      </c>
    </row>
    <row r="2752" spans="1:9" x14ac:dyDescent="0.3">
      <c r="A2752" s="7">
        <v>2751</v>
      </c>
      <c r="B2752" s="7" t="s">
        <v>354</v>
      </c>
      <c r="C2752" s="1" t="s">
        <v>195</v>
      </c>
      <c r="D2752" s="1" t="s">
        <v>8</v>
      </c>
      <c r="E2752" s="1" t="s">
        <v>367</v>
      </c>
      <c r="F2752" s="1" t="s">
        <v>276</v>
      </c>
      <c r="G2752" s="12" t="s">
        <v>277</v>
      </c>
    </row>
    <row r="2753" spans="1:9" x14ac:dyDescent="0.3">
      <c r="A2753" s="7">
        <v>2752</v>
      </c>
      <c r="B2753" s="7" t="s">
        <v>354</v>
      </c>
      <c r="C2753" s="1" t="s">
        <v>195</v>
      </c>
      <c r="D2753" s="1" t="s">
        <v>8</v>
      </c>
      <c r="E2753" s="1" t="s">
        <v>367</v>
      </c>
      <c r="F2753" s="1" t="s">
        <v>278</v>
      </c>
      <c r="G2753" s="12" t="s">
        <v>279</v>
      </c>
    </row>
    <row r="2754" spans="1:9" x14ac:dyDescent="0.3">
      <c r="A2754" s="7">
        <v>2753</v>
      </c>
      <c r="B2754" s="7" t="s">
        <v>354</v>
      </c>
      <c r="C2754" s="1" t="s">
        <v>195</v>
      </c>
      <c r="D2754" s="1" t="s">
        <v>15</v>
      </c>
      <c r="E2754" s="1" t="s">
        <v>367</v>
      </c>
      <c r="F2754" s="1" t="s">
        <v>280</v>
      </c>
      <c r="G2754" s="12" t="s">
        <v>281</v>
      </c>
      <c r="I2754" s="15">
        <v>10516</v>
      </c>
    </row>
    <row r="2755" spans="1:9" x14ac:dyDescent="0.3">
      <c r="A2755" s="7">
        <v>2754</v>
      </c>
      <c r="B2755" s="7" t="s">
        <v>354</v>
      </c>
      <c r="C2755" s="1" t="s">
        <v>195</v>
      </c>
      <c r="D2755" s="1" t="s">
        <v>8</v>
      </c>
      <c r="E2755" s="1" t="s">
        <v>367</v>
      </c>
      <c r="F2755" s="1" t="s">
        <v>282</v>
      </c>
      <c r="G2755" s="12" t="s">
        <v>283</v>
      </c>
      <c r="I2755" s="15">
        <v>32341.233251898182</v>
      </c>
    </row>
    <row r="2756" spans="1:9" x14ac:dyDescent="0.3">
      <c r="A2756" s="7">
        <v>2755</v>
      </c>
      <c r="B2756" s="7" t="s">
        <v>354</v>
      </c>
      <c r="C2756" s="1" t="s">
        <v>195</v>
      </c>
      <c r="D2756" s="1" t="s">
        <v>15</v>
      </c>
      <c r="E2756" s="1" t="s">
        <v>367</v>
      </c>
      <c r="F2756" s="1" t="s">
        <v>284</v>
      </c>
      <c r="G2756" s="12" t="s">
        <v>285</v>
      </c>
      <c r="I2756" s="15">
        <v>175111.95325189817</v>
      </c>
    </row>
    <row r="2757" spans="1:9" x14ac:dyDescent="0.3">
      <c r="A2757" s="7">
        <v>2756</v>
      </c>
      <c r="B2757" s="7" t="s">
        <v>354</v>
      </c>
      <c r="C2757" s="1" t="s">
        <v>195</v>
      </c>
      <c r="D2757" s="1" t="s">
        <v>8</v>
      </c>
      <c r="E2757" s="1" t="s">
        <v>367</v>
      </c>
      <c r="F2757" s="1" t="s">
        <v>286</v>
      </c>
      <c r="G2757" s="12" t="s">
        <v>287</v>
      </c>
    </row>
    <row r="2758" spans="1:9" x14ac:dyDescent="0.3">
      <c r="A2758" s="7">
        <v>2757</v>
      </c>
      <c r="B2758" s="7" t="s">
        <v>354</v>
      </c>
      <c r="C2758" s="1" t="s">
        <v>195</v>
      </c>
      <c r="D2758" s="1" t="s">
        <v>8</v>
      </c>
      <c r="E2758" s="1" t="s">
        <v>367</v>
      </c>
      <c r="F2758" s="1" t="s">
        <v>288</v>
      </c>
      <c r="G2758" s="12" t="s">
        <v>289</v>
      </c>
    </row>
    <row r="2759" spans="1:9" x14ac:dyDescent="0.3">
      <c r="A2759" s="7">
        <v>2758</v>
      </c>
      <c r="B2759" s="7" t="s">
        <v>354</v>
      </c>
      <c r="C2759" s="1" t="s">
        <v>195</v>
      </c>
      <c r="D2759" s="1" t="s">
        <v>15</v>
      </c>
      <c r="E2759" s="1" t="s">
        <v>367</v>
      </c>
      <c r="F2759" s="1" t="s">
        <v>290</v>
      </c>
      <c r="G2759" s="12" t="s">
        <v>291</v>
      </c>
      <c r="I2759" s="15">
        <v>175111.95325189817</v>
      </c>
    </row>
    <row r="2760" spans="1:9" x14ac:dyDescent="0.3">
      <c r="A2760" s="7">
        <v>2759</v>
      </c>
      <c r="B2760" s="7" t="s">
        <v>354</v>
      </c>
      <c r="C2760" s="1" t="s">
        <v>195</v>
      </c>
      <c r="D2760" s="1" t="s">
        <v>15</v>
      </c>
      <c r="E2760" s="1" t="s">
        <v>367</v>
      </c>
      <c r="F2760" s="1" t="s">
        <v>292</v>
      </c>
      <c r="G2760" s="12" t="s">
        <v>293</v>
      </c>
      <c r="I2760" s="15">
        <v>190357</v>
      </c>
    </row>
    <row r="2761" spans="1:9" x14ac:dyDescent="0.3">
      <c r="A2761" s="7">
        <v>2760</v>
      </c>
      <c r="B2761" s="7" t="s">
        <v>354</v>
      </c>
      <c r="C2761" s="1" t="s">
        <v>195</v>
      </c>
      <c r="D2761" s="1" t="s">
        <v>8</v>
      </c>
      <c r="E2761" s="1" t="s">
        <v>367</v>
      </c>
      <c r="F2761" s="1" t="s">
        <v>294</v>
      </c>
      <c r="G2761" s="12" t="s">
        <v>295</v>
      </c>
      <c r="I2761" s="15">
        <v>15245.046748101828</v>
      </c>
    </row>
    <row r="2762" spans="1:9" x14ac:dyDescent="0.3">
      <c r="A2762" s="7">
        <v>2761</v>
      </c>
      <c r="B2762" s="7" t="s">
        <v>354</v>
      </c>
      <c r="C2762" s="1" t="s">
        <v>296</v>
      </c>
      <c r="D2762" s="1" t="s">
        <v>8</v>
      </c>
      <c r="E2762" s="1" t="s">
        <v>367</v>
      </c>
      <c r="F2762" s="1" t="s">
        <v>297</v>
      </c>
      <c r="G2762" s="12" t="s">
        <v>298</v>
      </c>
    </row>
    <row r="2763" spans="1:9" x14ac:dyDescent="0.3">
      <c r="A2763" s="7">
        <v>2762</v>
      </c>
      <c r="B2763" s="7" t="s">
        <v>354</v>
      </c>
      <c r="C2763" s="1" t="s">
        <v>296</v>
      </c>
      <c r="D2763" s="1" t="s">
        <v>8</v>
      </c>
      <c r="E2763" s="1" t="s">
        <v>367</v>
      </c>
      <c r="F2763" s="1" t="s">
        <v>299</v>
      </c>
      <c r="G2763" s="12" t="s">
        <v>300</v>
      </c>
    </row>
    <row r="2764" spans="1:9" x14ac:dyDescent="0.3">
      <c r="A2764" s="7">
        <v>2763</v>
      </c>
      <c r="B2764" s="7" t="s">
        <v>354</v>
      </c>
      <c r="C2764" s="1" t="s">
        <v>296</v>
      </c>
      <c r="D2764" s="1" t="s">
        <v>8</v>
      </c>
      <c r="E2764" s="1" t="s">
        <v>367</v>
      </c>
      <c r="F2764" s="1" t="s">
        <v>301</v>
      </c>
      <c r="G2764" s="12" t="s">
        <v>302</v>
      </c>
    </row>
    <row r="2765" spans="1:9" x14ac:dyDescent="0.3">
      <c r="A2765" s="7">
        <v>2764</v>
      </c>
      <c r="B2765" s="7" t="s">
        <v>354</v>
      </c>
      <c r="C2765" s="1" t="s">
        <v>296</v>
      </c>
      <c r="D2765" s="1" t="s">
        <v>8</v>
      </c>
      <c r="E2765" s="1" t="s">
        <v>367</v>
      </c>
      <c r="F2765" s="1" t="s">
        <v>303</v>
      </c>
      <c r="G2765" s="12" t="s">
        <v>304</v>
      </c>
    </row>
    <row r="2766" spans="1:9" x14ac:dyDescent="0.3">
      <c r="A2766" s="7">
        <v>2765</v>
      </c>
      <c r="B2766" s="7" t="s">
        <v>354</v>
      </c>
      <c r="C2766" s="1" t="s">
        <v>296</v>
      </c>
      <c r="D2766" s="1" t="s">
        <v>8</v>
      </c>
      <c r="E2766" s="1" t="s">
        <v>367</v>
      </c>
      <c r="F2766" s="1" t="s">
        <v>305</v>
      </c>
      <c r="G2766" s="12" t="s">
        <v>306</v>
      </c>
    </row>
    <row r="2767" spans="1:9" x14ac:dyDescent="0.3">
      <c r="A2767" s="7">
        <v>2766</v>
      </c>
      <c r="B2767" s="7" t="s">
        <v>354</v>
      </c>
      <c r="C2767" s="1" t="s">
        <v>296</v>
      </c>
      <c r="D2767" s="1" t="s">
        <v>8</v>
      </c>
      <c r="E2767" s="1" t="s">
        <v>367</v>
      </c>
      <c r="F2767" s="1" t="s">
        <v>307</v>
      </c>
      <c r="G2767" s="12" t="s">
        <v>308</v>
      </c>
    </row>
    <row r="2768" spans="1:9" x14ac:dyDescent="0.3">
      <c r="A2768" s="7">
        <v>2767</v>
      </c>
      <c r="B2768" s="7" t="s">
        <v>354</v>
      </c>
      <c r="C2768" s="1" t="s">
        <v>296</v>
      </c>
      <c r="D2768" s="1" t="s">
        <v>8</v>
      </c>
      <c r="E2768" s="1" t="s">
        <v>367</v>
      </c>
      <c r="F2768" s="1" t="s">
        <v>309</v>
      </c>
      <c r="G2768" s="12" t="s">
        <v>310</v>
      </c>
    </row>
    <row r="2769" spans="1:9" x14ac:dyDescent="0.3">
      <c r="A2769" s="7">
        <v>2768</v>
      </c>
      <c r="B2769" s="7" t="s">
        <v>354</v>
      </c>
      <c r="C2769" s="1" t="s">
        <v>296</v>
      </c>
      <c r="D2769" s="1" t="s">
        <v>15</v>
      </c>
      <c r="E2769" s="1" t="s">
        <v>367</v>
      </c>
      <c r="F2769" s="1" t="s">
        <v>311</v>
      </c>
      <c r="G2769" s="12" t="s">
        <v>312</v>
      </c>
      <c r="I2769" s="15">
        <v>0</v>
      </c>
    </row>
    <row r="2770" spans="1:9" x14ac:dyDescent="0.3">
      <c r="A2770" s="7">
        <v>2769</v>
      </c>
      <c r="B2770" s="7" t="s">
        <v>354</v>
      </c>
      <c r="C2770" s="1" t="s">
        <v>296</v>
      </c>
      <c r="D2770" s="1" t="s">
        <v>15</v>
      </c>
      <c r="E2770" s="1" t="s">
        <v>367</v>
      </c>
      <c r="F2770" s="1" t="s">
        <v>313</v>
      </c>
      <c r="G2770" s="12" t="s">
        <v>314</v>
      </c>
      <c r="I2770" s="15">
        <v>0</v>
      </c>
    </row>
    <row r="2771" spans="1:9" x14ac:dyDescent="0.3">
      <c r="A2771" s="7">
        <v>2770</v>
      </c>
      <c r="B2771" s="7" t="s">
        <v>354</v>
      </c>
      <c r="C2771" s="1" t="s">
        <v>296</v>
      </c>
      <c r="D2771" s="1" t="s">
        <v>8</v>
      </c>
      <c r="E2771" s="1" t="s">
        <v>367</v>
      </c>
      <c r="F2771" s="1" t="s">
        <v>315</v>
      </c>
      <c r="G2771" s="12" t="s">
        <v>316</v>
      </c>
      <c r="I2771" s="15">
        <v>0</v>
      </c>
    </row>
    <row r="2772" spans="1:9" x14ac:dyDescent="0.3">
      <c r="A2772" s="7">
        <v>2771</v>
      </c>
      <c r="B2772" s="7" t="s">
        <v>354</v>
      </c>
      <c r="C2772" s="1" t="s">
        <v>296</v>
      </c>
      <c r="D2772" s="1" t="s">
        <v>8</v>
      </c>
      <c r="E2772" s="1" t="s">
        <v>367</v>
      </c>
      <c r="F2772" s="1" t="s">
        <v>317</v>
      </c>
      <c r="G2772" s="12" t="s">
        <v>318</v>
      </c>
    </row>
    <row r="2773" spans="1:9" x14ac:dyDescent="0.3">
      <c r="A2773" s="7">
        <v>2772</v>
      </c>
      <c r="B2773" s="7" t="s">
        <v>354</v>
      </c>
      <c r="C2773" s="1" t="s">
        <v>296</v>
      </c>
      <c r="D2773" s="1" t="s">
        <v>8</v>
      </c>
      <c r="E2773" s="1" t="s">
        <v>367</v>
      </c>
      <c r="F2773" s="1" t="s">
        <v>319</v>
      </c>
      <c r="G2773" s="12" t="s">
        <v>320</v>
      </c>
      <c r="I2773" s="15">
        <v>0</v>
      </c>
    </row>
    <row r="2774" spans="1:9" x14ac:dyDescent="0.3">
      <c r="A2774" s="7">
        <v>2773</v>
      </c>
      <c r="B2774" s="40" t="s">
        <v>356</v>
      </c>
      <c r="C2774" s="1" t="s">
        <v>7</v>
      </c>
      <c r="D2774" s="1" t="s">
        <v>8</v>
      </c>
      <c r="E2774" s="1" t="s">
        <v>367</v>
      </c>
      <c r="F2774" s="1" t="s">
        <v>9</v>
      </c>
      <c r="G2774" s="12" t="s">
        <v>10</v>
      </c>
    </row>
    <row r="2775" spans="1:9" x14ac:dyDescent="0.3">
      <c r="A2775" s="7">
        <v>2774</v>
      </c>
      <c r="B2775" s="40" t="s">
        <v>356</v>
      </c>
      <c r="C2775" s="1" t="s">
        <v>7</v>
      </c>
      <c r="D2775" s="1" t="s">
        <v>8</v>
      </c>
      <c r="E2775" s="1" t="s">
        <v>367</v>
      </c>
      <c r="F2775" s="1" t="s">
        <v>11</v>
      </c>
      <c r="G2775" s="12" t="s">
        <v>12</v>
      </c>
    </row>
    <row r="2776" spans="1:9" x14ac:dyDescent="0.3">
      <c r="A2776" s="7">
        <v>2775</v>
      </c>
      <c r="B2776" s="40" t="s">
        <v>356</v>
      </c>
      <c r="C2776" s="1" t="s">
        <v>7</v>
      </c>
      <c r="D2776" s="1" t="s">
        <v>8</v>
      </c>
      <c r="E2776" s="1" t="s">
        <v>367</v>
      </c>
      <c r="F2776" s="1" t="s">
        <v>13</v>
      </c>
      <c r="G2776" s="12" t="s">
        <v>14</v>
      </c>
    </row>
    <row r="2777" spans="1:9" x14ac:dyDescent="0.3">
      <c r="A2777" s="7">
        <v>2776</v>
      </c>
      <c r="B2777" s="40" t="s">
        <v>356</v>
      </c>
      <c r="C2777" s="1" t="s">
        <v>7</v>
      </c>
      <c r="D2777" s="1" t="s">
        <v>15</v>
      </c>
      <c r="E2777" s="1" t="s">
        <v>367</v>
      </c>
      <c r="F2777" s="1" t="s">
        <v>16</v>
      </c>
      <c r="G2777" s="12" t="s">
        <v>17</v>
      </c>
      <c r="I2777" s="15">
        <v>0</v>
      </c>
    </row>
    <row r="2778" spans="1:9" x14ac:dyDescent="0.3">
      <c r="A2778" s="7">
        <v>2777</v>
      </c>
      <c r="B2778" s="40" t="s">
        <v>356</v>
      </c>
      <c r="C2778" s="1" t="s">
        <v>7</v>
      </c>
      <c r="D2778" s="1" t="s">
        <v>8</v>
      </c>
      <c r="E2778" s="1" t="s">
        <v>367</v>
      </c>
      <c r="F2778" s="1" t="s">
        <v>18</v>
      </c>
      <c r="G2778" s="12" t="s">
        <v>19</v>
      </c>
    </row>
    <row r="2779" spans="1:9" x14ac:dyDescent="0.3">
      <c r="A2779" s="7">
        <v>2778</v>
      </c>
      <c r="B2779" s="40" t="s">
        <v>356</v>
      </c>
      <c r="C2779" s="1" t="s">
        <v>7</v>
      </c>
      <c r="D2779" s="1" t="s">
        <v>8</v>
      </c>
      <c r="E2779" s="1" t="s">
        <v>367</v>
      </c>
      <c r="F2779" s="1" t="s">
        <v>20</v>
      </c>
      <c r="G2779" s="12" t="s">
        <v>21</v>
      </c>
    </row>
    <row r="2780" spans="1:9" x14ac:dyDescent="0.3">
      <c r="A2780" s="7">
        <v>2779</v>
      </c>
      <c r="B2780" s="40" t="s">
        <v>356</v>
      </c>
      <c r="C2780" s="1" t="s">
        <v>7</v>
      </c>
      <c r="D2780" s="1" t="s">
        <v>15</v>
      </c>
      <c r="E2780" s="1" t="s">
        <v>367</v>
      </c>
      <c r="F2780" s="1" t="s">
        <v>22</v>
      </c>
      <c r="G2780" s="12" t="s">
        <v>23</v>
      </c>
      <c r="I2780" s="15">
        <v>0</v>
      </c>
    </row>
    <row r="2781" spans="1:9" x14ac:dyDescent="0.3">
      <c r="A2781" s="7">
        <v>2780</v>
      </c>
      <c r="B2781" s="40" t="s">
        <v>356</v>
      </c>
      <c r="C2781" s="1" t="s">
        <v>7</v>
      </c>
      <c r="D2781" s="1" t="s">
        <v>8</v>
      </c>
      <c r="E2781" s="1" t="s">
        <v>367</v>
      </c>
      <c r="F2781" s="1" t="s">
        <v>24</v>
      </c>
      <c r="G2781" s="12" t="s">
        <v>25</v>
      </c>
    </row>
    <row r="2782" spans="1:9" x14ac:dyDescent="0.3">
      <c r="A2782" s="7">
        <v>2781</v>
      </c>
      <c r="B2782" s="40" t="s">
        <v>356</v>
      </c>
      <c r="C2782" s="1" t="s">
        <v>7</v>
      </c>
      <c r="D2782" s="1" t="s">
        <v>8</v>
      </c>
      <c r="E2782" s="1" t="s">
        <v>367</v>
      </c>
      <c r="F2782" s="1" t="s">
        <v>26</v>
      </c>
      <c r="G2782" s="12" t="s">
        <v>27</v>
      </c>
    </row>
    <row r="2783" spans="1:9" x14ac:dyDescent="0.3">
      <c r="A2783" s="7">
        <v>2782</v>
      </c>
      <c r="B2783" s="40" t="s">
        <v>356</v>
      </c>
      <c r="C2783" s="1" t="s">
        <v>7</v>
      </c>
      <c r="D2783" s="1" t="s">
        <v>8</v>
      </c>
      <c r="E2783" s="1" t="s">
        <v>367</v>
      </c>
      <c r="F2783" s="1" t="s">
        <v>28</v>
      </c>
      <c r="G2783" s="12" t="s">
        <v>29</v>
      </c>
    </row>
    <row r="2784" spans="1:9" x14ac:dyDescent="0.3">
      <c r="A2784" s="7">
        <v>2783</v>
      </c>
      <c r="B2784" s="40" t="s">
        <v>356</v>
      </c>
      <c r="C2784" s="1" t="s">
        <v>7</v>
      </c>
      <c r="D2784" s="1" t="s">
        <v>8</v>
      </c>
      <c r="E2784" s="1" t="s">
        <v>367</v>
      </c>
      <c r="F2784" s="1" t="s">
        <v>30</v>
      </c>
      <c r="G2784" s="12" t="s">
        <v>31</v>
      </c>
      <c r="I2784" s="15">
        <v>96459</v>
      </c>
    </row>
    <row r="2785" spans="1:7" x14ac:dyDescent="0.3">
      <c r="A2785" s="7">
        <v>2784</v>
      </c>
      <c r="B2785" s="40" t="s">
        <v>356</v>
      </c>
      <c r="C2785" s="1" t="s">
        <v>7</v>
      </c>
      <c r="D2785" s="1" t="s">
        <v>8</v>
      </c>
      <c r="E2785" s="1" t="s">
        <v>367</v>
      </c>
      <c r="F2785" s="1" t="s">
        <v>32</v>
      </c>
      <c r="G2785" s="12" t="s">
        <v>33</v>
      </c>
    </row>
    <row r="2786" spans="1:7" x14ac:dyDescent="0.3">
      <c r="A2786" s="7">
        <v>2785</v>
      </c>
      <c r="B2786" s="40" t="s">
        <v>356</v>
      </c>
      <c r="C2786" s="1" t="s">
        <v>7</v>
      </c>
      <c r="D2786" s="1" t="s">
        <v>8</v>
      </c>
      <c r="E2786" s="1" t="s">
        <v>367</v>
      </c>
      <c r="F2786" s="1" t="s">
        <v>34</v>
      </c>
      <c r="G2786" s="12" t="s">
        <v>35</v>
      </c>
    </row>
    <row r="2787" spans="1:7" x14ac:dyDescent="0.3">
      <c r="A2787" s="7">
        <v>2786</v>
      </c>
      <c r="B2787" s="40" t="s">
        <v>356</v>
      </c>
      <c r="C2787" s="1" t="s">
        <v>7</v>
      </c>
      <c r="D2787" s="1" t="s">
        <v>8</v>
      </c>
      <c r="E2787" s="1" t="s">
        <v>367</v>
      </c>
      <c r="F2787" s="1" t="s">
        <v>36</v>
      </c>
      <c r="G2787" s="12" t="s">
        <v>37</v>
      </c>
    </row>
    <row r="2788" spans="1:7" x14ac:dyDescent="0.3">
      <c r="A2788" s="7">
        <v>2787</v>
      </c>
      <c r="B2788" s="40" t="s">
        <v>356</v>
      </c>
      <c r="C2788" s="1" t="s">
        <v>7</v>
      </c>
      <c r="D2788" s="1" t="s">
        <v>8</v>
      </c>
      <c r="E2788" s="1" t="s">
        <v>367</v>
      </c>
      <c r="F2788" s="1" t="s">
        <v>38</v>
      </c>
      <c r="G2788" s="12" t="s">
        <v>39</v>
      </c>
    </row>
    <row r="2789" spans="1:7" x14ac:dyDescent="0.3">
      <c r="A2789" s="7">
        <v>2788</v>
      </c>
      <c r="B2789" s="40" t="s">
        <v>356</v>
      </c>
      <c r="C2789" s="1" t="s">
        <v>7</v>
      </c>
      <c r="D2789" s="1" t="s">
        <v>8</v>
      </c>
      <c r="E2789" s="1" t="s">
        <v>367</v>
      </c>
      <c r="F2789" s="1" t="s">
        <v>40</v>
      </c>
      <c r="G2789" s="12" t="s">
        <v>41</v>
      </c>
    </row>
    <row r="2790" spans="1:7" x14ac:dyDescent="0.3">
      <c r="A2790" s="7">
        <v>2789</v>
      </c>
      <c r="B2790" s="40" t="s">
        <v>356</v>
      </c>
      <c r="C2790" s="1" t="s">
        <v>7</v>
      </c>
      <c r="D2790" s="1" t="s">
        <v>8</v>
      </c>
      <c r="E2790" s="1" t="s">
        <v>367</v>
      </c>
      <c r="F2790" s="1" t="s">
        <v>42</v>
      </c>
      <c r="G2790" s="12" t="s">
        <v>43</v>
      </c>
    </row>
    <row r="2791" spans="1:7" x14ac:dyDescent="0.3">
      <c r="A2791" s="7">
        <v>2790</v>
      </c>
      <c r="B2791" s="40" t="s">
        <v>356</v>
      </c>
      <c r="C2791" s="1" t="s">
        <v>7</v>
      </c>
      <c r="D2791" s="1" t="s">
        <v>8</v>
      </c>
      <c r="E2791" s="1" t="s">
        <v>367</v>
      </c>
      <c r="F2791" s="1" t="s">
        <v>44</v>
      </c>
      <c r="G2791" s="12" t="s">
        <v>45</v>
      </c>
    </row>
    <row r="2792" spans="1:7" x14ac:dyDescent="0.3">
      <c r="A2792" s="7">
        <v>2791</v>
      </c>
      <c r="B2792" s="40" t="s">
        <v>356</v>
      </c>
      <c r="C2792" s="1" t="s">
        <v>7</v>
      </c>
      <c r="D2792" s="1" t="s">
        <v>8</v>
      </c>
      <c r="E2792" s="1" t="s">
        <v>367</v>
      </c>
      <c r="F2792" s="1" t="s">
        <v>46</v>
      </c>
      <c r="G2792" s="12" t="s">
        <v>47</v>
      </c>
    </row>
    <row r="2793" spans="1:7" x14ac:dyDescent="0.3">
      <c r="A2793" s="7">
        <v>2792</v>
      </c>
      <c r="B2793" s="40" t="s">
        <v>356</v>
      </c>
      <c r="C2793" s="1" t="s">
        <v>7</v>
      </c>
      <c r="D2793" s="1" t="s">
        <v>8</v>
      </c>
      <c r="E2793" s="1" t="s">
        <v>367</v>
      </c>
      <c r="F2793" s="1" t="s">
        <v>48</v>
      </c>
      <c r="G2793" s="12" t="s">
        <v>49</v>
      </c>
    </row>
    <row r="2794" spans="1:7" x14ac:dyDescent="0.3">
      <c r="A2794" s="7">
        <v>2793</v>
      </c>
      <c r="B2794" s="40" t="s">
        <v>356</v>
      </c>
      <c r="C2794" s="1" t="s">
        <v>7</v>
      </c>
      <c r="D2794" s="1" t="s">
        <v>8</v>
      </c>
      <c r="E2794" s="1" t="s">
        <v>367</v>
      </c>
      <c r="F2794" s="1" t="s">
        <v>50</v>
      </c>
      <c r="G2794" s="12" t="s">
        <v>51</v>
      </c>
    </row>
    <row r="2795" spans="1:7" x14ac:dyDescent="0.3">
      <c r="A2795" s="7">
        <v>2794</v>
      </c>
      <c r="B2795" s="40" t="s">
        <v>356</v>
      </c>
      <c r="C2795" s="1" t="s">
        <v>7</v>
      </c>
      <c r="D2795" s="1" t="s">
        <v>8</v>
      </c>
      <c r="E2795" s="1" t="s">
        <v>367</v>
      </c>
      <c r="F2795" s="1" t="s">
        <v>52</v>
      </c>
      <c r="G2795" s="12" t="s">
        <v>53</v>
      </c>
    </row>
    <row r="2796" spans="1:7" x14ac:dyDescent="0.3">
      <c r="A2796" s="7">
        <v>2795</v>
      </c>
      <c r="B2796" s="40" t="s">
        <v>356</v>
      </c>
      <c r="C2796" s="1" t="s">
        <v>7</v>
      </c>
      <c r="D2796" s="1" t="s">
        <v>8</v>
      </c>
      <c r="E2796" s="1" t="s">
        <v>367</v>
      </c>
      <c r="F2796" s="1" t="s">
        <v>54</v>
      </c>
      <c r="G2796" s="12" t="s">
        <v>55</v>
      </c>
    </row>
    <row r="2797" spans="1:7" x14ac:dyDescent="0.3">
      <c r="A2797" s="7">
        <v>2796</v>
      </c>
      <c r="B2797" s="40" t="s">
        <v>356</v>
      </c>
      <c r="C2797" s="1" t="s">
        <v>7</v>
      </c>
      <c r="D2797" s="1" t="s">
        <v>8</v>
      </c>
      <c r="E2797" s="1" t="s">
        <v>367</v>
      </c>
      <c r="F2797" s="1" t="s">
        <v>56</v>
      </c>
      <c r="G2797" s="12" t="s">
        <v>57</v>
      </c>
    </row>
    <row r="2798" spans="1:7" x14ac:dyDescent="0.3">
      <c r="A2798" s="7">
        <v>2797</v>
      </c>
      <c r="B2798" s="40" t="s">
        <v>356</v>
      </c>
      <c r="C2798" s="1" t="s">
        <v>7</v>
      </c>
      <c r="D2798" s="1" t="s">
        <v>8</v>
      </c>
      <c r="E2798" s="1" t="s">
        <v>367</v>
      </c>
      <c r="F2798" s="1" t="s">
        <v>58</v>
      </c>
      <c r="G2798" s="12" t="s">
        <v>59</v>
      </c>
    </row>
    <row r="2799" spans="1:7" x14ac:dyDescent="0.3">
      <c r="A2799" s="7">
        <v>2798</v>
      </c>
      <c r="B2799" s="40" t="s">
        <v>356</v>
      </c>
      <c r="C2799" s="1" t="s">
        <v>7</v>
      </c>
      <c r="D2799" s="1" t="s">
        <v>8</v>
      </c>
      <c r="E2799" s="1" t="s">
        <v>367</v>
      </c>
      <c r="F2799" s="1" t="s">
        <v>60</v>
      </c>
      <c r="G2799" s="12" t="s">
        <v>61</v>
      </c>
    </row>
    <row r="2800" spans="1:7" x14ac:dyDescent="0.3">
      <c r="A2800" s="7">
        <v>2799</v>
      </c>
      <c r="B2800" s="40" t="s">
        <v>356</v>
      </c>
      <c r="C2800" s="1" t="s">
        <v>7</v>
      </c>
      <c r="D2800" s="1" t="s">
        <v>8</v>
      </c>
      <c r="E2800" s="1" t="s">
        <v>367</v>
      </c>
      <c r="F2800" s="1" t="s">
        <v>62</v>
      </c>
      <c r="G2800" s="12" t="s">
        <v>63</v>
      </c>
    </row>
    <row r="2801" spans="1:9" x14ac:dyDescent="0.3">
      <c r="A2801" s="7">
        <v>2800</v>
      </c>
      <c r="B2801" s="40" t="s">
        <v>356</v>
      </c>
      <c r="C2801" s="1" t="s">
        <v>7</v>
      </c>
      <c r="D2801" s="1" t="s">
        <v>8</v>
      </c>
      <c r="E2801" s="1" t="s">
        <v>367</v>
      </c>
      <c r="F2801" s="1" t="s">
        <v>64</v>
      </c>
      <c r="G2801" s="12" t="s">
        <v>65</v>
      </c>
    </row>
    <row r="2802" spans="1:9" x14ac:dyDescent="0.3">
      <c r="A2802" s="7">
        <v>2801</v>
      </c>
      <c r="B2802" s="40" t="s">
        <v>356</v>
      </c>
      <c r="C2802" s="1" t="s">
        <v>7</v>
      </c>
      <c r="D2802" s="1" t="s">
        <v>8</v>
      </c>
      <c r="E2802" s="1" t="s">
        <v>367</v>
      </c>
      <c r="F2802" s="1" t="s">
        <v>66</v>
      </c>
      <c r="G2802" s="12" t="s">
        <v>67</v>
      </c>
      <c r="I2802" s="15">
        <v>944</v>
      </c>
    </row>
    <row r="2803" spans="1:9" x14ac:dyDescent="0.3">
      <c r="A2803" s="7">
        <v>2802</v>
      </c>
      <c r="B2803" s="40" t="s">
        <v>356</v>
      </c>
      <c r="C2803" s="1" t="s">
        <v>7</v>
      </c>
      <c r="D2803" s="1" t="s">
        <v>8</v>
      </c>
      <c r="E2803" s="1" t="s">
        <v>367</v>
      </c>
      <c r="F2803" s="1" t="s">
        <v>68</v>
      </c>
      <c r="G2803" s="12" t="s">
        <v>69</v>
      </c>
    </row>
    <row r="2804" spans="1:9" x14ac:dyDescent="0.3">
      <c r="A2804" s="7">
        <v>2803</v>
      </c>
      <c r="B2804" s="40" t="s">
        <v>356</v>
      </c>
      <c r="C2804" s="1" t="s">
        <v>7</v>
      </c>
      <c r="D2804" s="1" t="s">
        <v>8</v>
      </c>
      <c r="E2804" s="1" t="s">
        <v>367</v>
      </c>
      <c r="F2804" s="1" t="s">
        <v>70</v>
      </c>
      <c r="G2804" s="12" t="s">
        <v>71</v>
      </c>
    </row>
    <row r="2805" spans="1:9" x14ac:dyDescent="0.3">
      <c r="A2805" s="7">
        <v>2804</v>
      </c>
      <c r="B2805" s="40" t="s">
        <v>356</v>
      </c>
      <c r="C2805" s="1" t="s">
        <v>7</v>
      </c>
      <c r="D2805" s="1" t="s">
        <v>8</v>
      </c>
      <c r="E2805" s="1" t="s">
        <v>367</v>
      </c>
      <c r="F2805" s="1" t="s">
        <v>72</v>
      </c>
      <c r="G2805" s="12" t="s">
        <v>73</v>
      </c>
    </row>
    <row r="2806" spans="1:9" x14ac:dyDescent="0.3">
      <c r="A2806" s="7">
        <v>2805</v>
      </c>
      <c r="B2806" s="40" t="s">
        <v>356</v>
      </c>
      <c r="C2806" s="1" t="s">
        <v>7</v>
      </c>
      <c r="D2806" s="1" t="s">
        <v>8</v>
      </c>
      <c r="E2806" s="1" t="s">
        <v>367</v>
      </c>
      <c r="F2806" s="1" t="s">
        <v>74</v>
      </c>
      <c r="G2806" s="12" t="s">
        <v>75</v>
      </c>
    </row>
    <row r="2807" spans="1:9" x14ac:dyDescent="0.3">
      <c r="A2807" s="7">
        <v>2806</v>
      </c>
      <c r="B2807" s="40" t="s">
        <v>356</v>
      </c>
      <c r="C2807" s="1" t="s">
        <v>7</v>
      </c>
      <c r="D2807" s="1" t="s">
        <v>8</v>
      </c>
      <c r="E2807" s="1" t="s">
        <v>367</v>
      </c>
      <c r="F2807" s="1" t="s">
        <v>76</v>
      </c>
      <c r="G2807" s="12" t="s">
        <v>77</v>
      </c>
    </row>
    <row r="2808" spans="1:9" x14ac:dyDescent="0.3">
      <c r="A2808" s="7">
        <v>2807</v>
      </c>
      <c r="B2808" s="40" t="s">
        <v>356</v>
      </c>
      <c r="C2808" s="1" t="s">
        <v>7</v>
      </c>
      <c r="D2808" s="1" t="s">
        <v>8</v>
      </c>
      <c r="E2808" s="1" t="s">
        <v>367</v>
      </c>
      <c r="F2808" s="1" t="s">
        <v>78</v>
      </c>
      <c r="G2808" s="12" t="s">
        <v>79</v>
      </c>
    </row>
    <row r="2809" spans="1:9" x14ac:dyDescent="0.3">
      <c r="A2809" s="7">
        <v>2808</v>
      </c>
      <c r="B2809" s="40" t="s">
        <v>356</v>
      </c>
      <c r="C2809" s="1" t="s">
        <v>7</v>
      </c>
      <c r="D2809" s="1" t="s">
        <v>8</v>
      </c>
      <c r="E2809" s="1" t="s">
        <v>367</v>
      </c>
      <c r="F2809" s="1" t="s">
        <v>80</v>
      </c>
      <c r="G2809" s="12" t="s">
        <v>81</v>
      </c>
    </row>
    <row r="2810" spans="1:9" x14ac:dyDescent="0.3">
      <c r="A2810" s="7">
        <v>2809</v>
      </c>
      <c r="B2810" s="40" t="s">
        <v>356</v>
      </c>
      <c r="C2810" s="1" t="s">
        <v>7</v>
      </c>
      <c r="D2810" s="1" t="s">
        <v>8</v>
      </c>
      <c r="E2810" s="1" t="s">
        <v>367</v>
      </c>
      <c r="F2810" s="1" t="s">
        <v>82</v>
      </c>
      <c r="G2810" s="12" t="s">
        <v>83</v>
      </c>
    </row>
    <row r="2811" spans="1:9" x14ac:dyDescent="0.3">
      <c r="A2811" s="7">
        <v>2810</v>
      </c>
      <c r="B2811" s="40" t="s">
        <v>356</v>
      </c>
      <c r="C2811" s="1" t="s">
        <v>7</v>
      </c>
      <c r="D2811" s="1" t="s">
        <v>8</v>
      </c>
      <c r="E2811" s="1" t="s">
        <v>367</v>
      </c>
      <c r="F2811" s="1" t="s">
        <v>84</v>
      </c>
      <c r="G2811" s="12" t="s">
        <v>85</v>
      </c>
    </row>
    <row r="2812" spans="1:9" x14ac:dyDescent="0.3">
      <c r="A2812" s="7">
        <v>2811</v>
      </c>
      <c r="B2812" s="40" t="s">
        <v>356</v>
      </c>
      <c r="C2812" s="1" t="s">
        <v>7</v>
      </c>
      <c r="D2812" s="1" t="s">
        <v>8</v>
      </c>
      <c r="E2812" s="1" t="s">
        <v>367</v>
      </c>
      <c r="F2812" s="1" t="s">
        <v>86</v>
      </c>
      <c r="G2812" s="12" t="s">
        <v>87</v>
      </c>
    </row>
    <row r="2813" spans="1:9" x14ac:dyDescent="0.3">
      <c r="A2813" s="7">
        <v>2812</v>
      </c>
      <c r="B2813" s="40" t="s">
        <v>356</v>
      </c>
      <c r="C2813" s="1" t="s">
        <v>7</v>
      </c>
      <c r="D2813" s="1" t="s">
        <v>8</v>
      </c>
      <c r="E2813" s="1" t="s">
        <v>367</v>
      </c>
      <c r="F2813" s="1" t="s">
        <v>88</v>
      </c>
      <c r="G2813" s="12" t="s">
        <v>89</v>
      </c>
    </row>
    <row r="2814" spans="1:9" x14ac:dyDescent="0.3">
      <c r="A2814" s="7">
        <v>2813</v>
      </c>
      <c r="B2814" s="40" t="s">
        <v>356</v>
      </c>
      <c r="C2814" s="1" t="s">
        <v>7</v>
      </c>
      <c r="D2814" s="1" t="s">
        <v>8</v>
      </c>
      <c r="E2814" s="1" t="s">
        <v>367</v>
      </c>
      <c r="F2814" s="1" t="s">
        <v>90</v>
      </c>
      <c r="G2814" s="12" t="s">
        <v>91</v>
      </c>
    </row>
    <row r="2815" spans="1:9" x14ac:dyDescent="0.3">
      <c r="A2815" s="7">
        <v>2814</v>
      </c>
      <c r="B2815" s="40" t="s">
        <v>356</v>
      </c>
      <c r="C2815" s="1" t="s">
        <v>7</v>
      </c>
      <c r="D2815" s="1" t="s">
        <v>8</v>
      </c>
      <c r="E2815" s="1" t="s">
        <v>367</v>
      </c>
      <c r="F2815" s="1" t="s">
        <v>92</v>
      </c>
      <c r="G2815" s="12" t="s">
        <v>93</v>
      </c>
    </row>
    <row r="2816" spans="1:9" x14ac:dyDescent="0.3">
      <c r="A2816" s="7">
        <v>2815</v>
      </c>
      <c r="B2816" s="40" t="s">
        <v>356</v>
      </c>
      <c r="C2816" s="1" t="s">
        <v>7</v>
      </c>
      <c r="D2816" s="1" t="s">
        <v>15</v>
      </c>
      <c r="E2816" s="1" t="s">
        <v>367</v>
      </c>
      <c r="F2816" s="1" t="s">
        <v>94</v>
      </c>
      <c r="G2816" s="12" t="s">
        <v>95</v>
      </c>
      <c r="I2816" s="15">
        <v>97403</v>
      </c>
    </row>
    <row r="2817" spans="1:10" x14ac:dyDescent="0.3">
      <c r="A2817" s="7">
        <v>2816</v>
      </c>
      <c r="B2817" s="40" t="s">
        <v>356</v>
      </c>
      <c r="C2817" s="1" t="s">
        <v>7</v>
      </c>
      <c r="D2817" s="1" t="s">
        <v>8</v>
      </c>
      <c r="E2817" s="1" t="s">
        <v>367</v>
      </c>
      <c r="F2817" s="1" t="s">
        <v>96</v>
      </c>
      <c r="G2817" s="12" t="s">
        <v>97</v>
      </c>
    </row>
    <row r="2818" spans="1:10" x14ac:dyDescent="0.3">
      <c r="A2818" s="7">
        <v>2817</v>
      </c>
      <c r="B2818" s="40" t="s">
        <v>356</v>
      </c>
      <c r="C2818" s="1" t="s">
        <v>7</v>
      </c>
      <c r="D2818" s="1" t="s">
        <v>8</v>
      </c>
      <c r="E2818" s="1" t="s">
        <v>367</v>
      </c>
      <c r="F2818" s="1" t="s">
        <v>98</v>
      </c>
      <c r="G2818" s="12" t="s">
        <v>99</v>
      </c>
    </row>
    <row r="2819" spans="1:10" x14ac:dyDescent="0.3">
      <c r="A2819" s="7">
        <v>2818</v>
      </c>
      <c r="B2819" s="40" t="s">
        <v>356</v>
      </c>
      <c r="C2819" s="1" t="s">
        <v>7</v>
      </c>
      <c r="D2819" s="1" t="s">
        <v>8</v>
      </c>
      <c r="E2819" s="1" t="s">
        <v>367</v>
      </c>
      <c r="F2819" s="1" t="s">
        <v>100</v>
      </c>
      <c r="G2819" s="12" t="s">
        <v>101</v>
      </c>
    </row>
    <row r="2820" spans="1:10" x14ac:dyDescent="0.3">
      <c r="A2820" s="7">
        <v>2819</v>
      </c>
      <c r="B2820" s="40" t="s">
        <v>356</v>
      </c>
      <c r="C2820" s="1" t="s">
        <v>7</v>
      </c>
      <c r="D2820" s="1" t="s">
        <v>8</v>
      </c>
      <c r="E2820" s="1" t="s">
        <v>367</v>
      </c>
      <c r="F2820" s="1" t="s">
        <v>102</v>
      </c>
      <c r="G2820" s="12" t="s">
        <v>103</v>
      </c>
    </row>
    <row r="2821" spans="1:10" x14ac:dyDescent="0.3">
      <c r="A2821" s="7">
        <v>2820</v>
      </c>
      <c r="B2821" s="40" t="s">
        <v>356</v>
      </c>
      <c r="C2821" s="1" t="s">
        <v>7</v>
      </c>
      <c r="D2821" s="1" t="s">
        <v>8</v>
      </c>
      <c r="E2821" s="1" t="s">
        <v>367</v>
      </c>
      <c r="F2821" s="1" t="s">
        <v>104</v>
      </c>
      <c r="G2821" s="12" t="s">
        <v>105</v>
      </c>
    </row>
    <row r="2822" spans="1:10" x14ac:dyDescent="0.3">
      <c r="A2822" s="7">
        <v>2821</v>
      </c>
      <c r="B2822" s="40" t="s">
        <v>356</v>
      </c>
      <c r="C2822" s="1" t="s">
        <v>7</v>
      </c>
      <c r="D2822" s="1" t="s">
        <v>8</v>
      </c>
      <c r="E2822" s="1" t="s">
        <v>367</v>
      </c>
      <c r="F2822" s="1" t="s">
        <v>106</v>
      </c>
      <c r="G2822" s="12" t="s">
        <v>107</v>
      </c>
    </row>
    <row r="2823" spans="1:10" x14ac:dyDescent="0.3">
      <c r="A2823" s="7">
        <v>2822</v>
      </c>
      <c r="B2823" s="40" t="s">
        <v>356</v>
      </c>
      <c r="C2823" s="1" t="s">
        <v>7</v>
      </c>
      <c r="D2823" s="1" t="s">
        <v>8</v>
      </c>
      <c r="E2823" s="1" t="s">
        <v>367</v>
      </c>
      <c r="F2823" s="1" t="s">
        <v>108</v>
      </c>
      <c r="G2823" s="12" t="s">
        <v>109</v>
      </c>
    </row>
    <row r="2824" spans="1:10" x14ac:dyDescent="0.3">
      <c r="A2824" s="7">
        <v>2823</v>
      </c>
      <c r="B2824" s="40" t="s">
        <v>356</v>
      </c>
      <c r="C2824" s="1" t="s">
        <v>7</v>
      </c>
      <c r="D2824" s="1" t="s">
        <v>8</v>
      </c>
      <c r="E2824" s="1" t="s">
        <v>367</v>
      </c>
      <c r="F2824" s="1" t="s">
        <v>110</v>
      </c>
      <c r="G2824" s="12" t="s">
        <v>111</v>
      </c>
    </row>
    <row r="2825" spans="1:10" x14ac:dyDescent="0.3">
      <c r="A2825" s="7">
        <v>2824</v>
      </c>
      <c r="B2825" s="40" t="s">
        <v>356</v>
      </c>
      <c r="C2825" s="1" t="s">
        <v>7</v>
      </c>
      <c r="D2825" s="1" t="s">
        <v>8</v>
      </c>
      <c r="E2825" s="1" t="s">
        <v>367</v>
      </c>
      <c r="F2825" s="1" t="s">
        <v>112</v>
      </c>
      <c r="G2825" s="12" t="s">
        <v>113</v>
      </c>
    </row>
    <row r="2826" spans="1:10" x14ac:dyDescent="0.3">
      <c r="A2826" s="7">
        <v>2825</v>
      </c>
      <c r="B2826" s="40" t="s">
        <v>356</v>
      </c>
      <c r="C2826" s="1" t="s">
        <v>7</v>
      </c>
      <c r="D2826" s="1" t="s">
        <v>15</v>
      </c>
      <c r="E2826" s="1" t="s">
        <v>367</v>
      </c>
      <c r="F2826" s="1" t="s">
        <v>114</v>
      </c>
      <c r="G2826" s="12" t="s">
        <v>115</v>
      </c>
      <c r="I2826" s="15">
        <v>97403</v>
      </c>
    </row>
    <row r="2827" spans="1:10" x14ac:dyDescent="0.3">
      <c r="A2827" s="7">
        <v>2826</v>
      </c>
      <c r="B2827" s="40" t="s">
        <v>356</v>
      </c>
      <c r="C2827" s="1" t="s">
        <v>116</v>
      </c>
      <c r="D2827" s="1" t="s">
        <v>8</v>
      </c>
      <c r="E2827" s="1" t="s">
        <v>364</v>
      </c>
      <c r="F2827" s="1" t="s">
        <v>117</v>
      </c>
      <c r="G2827" s="12" t="s">
        <v>118</v>
      </c>
      <c r="J2827" s="33" t="e">
        <f t="shared" ref="J2827:J2865" si="18">I2827/H2827</f>
        <v>#DIV/0!</v>
      </c>
    </row>
    <row r="2828" spans="1:10" x14ac:dyDescent="0.3">
      <c r="A2828" s="7">
        <v>2827</v>
      </c>
      <c r="B2828" s="40" t="s">
        <v>356</v>
      </c>
      <c r="C2828" s="1" t="s">
        <v>116</v>
      </c>
      <c r="D2828" s="1" t="s">
        <v>8</v>
      </c>
      <c r="E2828" s="1" t="s">
        <v>364</v>
      </c>
      <c r="F2828" s="1" t="s">
        <v>119</v>
      </c>
      <c r="G2828" s="12" t="s">
        <v>120</v>
      </c>
      <c r="H2828" s="14">
        <v>0.13</v>
      </c>
      <c r="I2828" s="15">
        <v>4614</v>
      </c>
      <c r="J2828" s="33">
        <f t="shared" si="18"/>
        <v>35492.307692307688</v>
      </c>
    </row>
    <row r="2829" spans="1:10" x14ac:dyDescent="0.3">
      <c r="A2829" s="7">
        <v>2828</v>
      </c>
      <c r="B2829" s="40" t="s">
        <v>356</v>
      </c>
      <c r="C2829" s="1" t="s">
        <v>116</v>
      </c>
      <c r="D2829" s="1" t="s">
        <v>8</v>
      </c>
      <c r="E2829" s="1" t="s">
        <v>364</v>
      </c>
      <c r="F2829" s="1" t="s">
        <v>121</v>
      </c>
      <c r="G2829" s="12" t="s">
        <v>122</v>
      </c>
      <c r="J2829" s="33" t="e">
        <f t="shared" si="18"/>
        <v>#DIV/0!</v>
      </c>
    </row>
    <row r="2830" spans="1:10" x14ac:dyDescent="0.3">
      <c r="A2830" s="7">
        <v>2829</v>
      </c>
      <c r="B2830" s="40" t="s">
        <v>356</v>
      </c>
      <c r="C2830" s="1" t="s">
        <v>116</v>
      </c>
      <c r="D2830" s="1" t="s">
        <v>8</v>
      </c>
      <c r="E2830" s="1" t="s">
        <v>364</v>
      </c>
      <c r="F2830" s="1" t="s">
        <v>123</v>
      </c>
      <c r="G2830" s="12" t="s">
        <v>124</v>
      </c>
      <c r="J2830" s="33" t="e">
        <f t="shared" si="18"/>
        <v>#DIV/0!</v>
      </c>
    </row>
    <row r="2831" spans="1:10" x14ac:dyDescent="0.3">
      <c r="A2831" s="7">
        <v>2830</v>
      </c>
      <c r="B2831" s="40" t="s">
        <v>356</v>
      </c>
      <c r="C2831" s="1" t="s">
        <v>116</v>
      </c>
      <c r="D2831" s="1" t="s">
        <v>8</v>
      </c>
      <c r="E2831" s="1" t="s">
        <v>366</v>
      </c>
      <c r="F2831" s="1" t="s">
        <v>125</v>
      </c>
      <c r="G2831" s="12" t="s">
        <v>126</v>
      </c>
      <c r="J2831" s="33" t="e">
        <f t="shared" si="18"/>
        <v>#DIV/0!</v>
      </c>
    </row>
    <row r="2832" spans="1:10" x14ac:dyDescent="0.3">
      <c r="A2832" s="7">
        <v>2831</v>
      </c>
      <c r="B2832" s="40" t="s">
        <v>356</v>
      </c>
      <c r="C2832" s="1" t="s">
        <v>116</v>
      </c>
      <c r="D2832" s="1" t="s">
        <v>8</v>
      </c>
      <c r="E2832" s="1" t="s">
        <v>366</v>
      </c>
      <c r="F2832" s="1" t="s">
        <v>127</v>
      </c>
      <c r="G2832" s="12" t="s">
        <v>128</v>
      </c>
      <c r="J2832" s="33" t="e">
        <f t="shared" si="18"/>
        <v>#DIV/0!</v>
      </c>
    </row>
    <row r="2833" spans="1:10" x14ac:dyDescent="0.3">
      <c r="A2833" s="7">
        <v>2832</v>
      </c>
      <c r="B2833" s="40" t="s">
        <v>356</v>
      </c>
      <c r="C2833" s="1" t="s">
        <v>116</v>
      </c>
      <c r="D2833" s="1" t="s">
        <v>8</v>
      </c>
      <c r="E2833" s="1" t="s">
        <v>366</v>
      </c>
      <c r="F2833" s="1" t="s">
        <v>129</v>
      </c>
      <c r="G2833" s="12" t="s">
        <v>130</v>
      </c>
      <c r="J2833" s="33" t="e">
        <f t="shared" si="18"/>
        <v>#DIV/0!</v>
      </c>
    </row>
    <row r="2834" spans="1:10" x14ac:dyDescent="0.3">
      <c r="A2834" s="7">
        <v>2833</v>
      </c>
      <c r="B2834" s="40" t="s">
        <v>356</v>
      </c>
      <c r="C2834" s="1" t="s">
        <v>116</v>
      </c>
      <c r="D2834" s="1" t="s">
        <v>8</v>
      </c>
      <c r="E2834" s="1" t="s">
        <v>366</v>
      </c>
      <c r="F2834" s="1" t="s">
        <v>131</v>
      </c>
      <c r="G2834" s="12" t="s">
        <v>132</v>
      </c>
      <c r="J2834" s="33" t="e">
        <f t="shared" si="18"/>
        <v>#DIV/0!</v>
      </c>
    </row>
    <row r="2835" spans="1:10" x14ac:dyDescent="0.3">
      <c r="A2835" s="7">
        <v>2834</v>
      </c>
      <c r="B2835" s="40" t="s">
        <v>356</v>
      </c>
      <c r="C2835" s="1" t="s">
        <v>116</v>
      </c>
      <c r="D2835" s="1" t="s">
        <v>8</v>
      </c>
      <c r="E2835" s="1" t="s">
        <v>366</v>
      </c>
      <c r="F2835" s="1" t="s">
        <v>133</v>
      </c>
      <c r="G2835" s="12" t="s">
        <v>134</v>
      </c>
      <c r="J2835" s="33" t="e">
        <f t="shared" si="18"/>
        <v>#DIV/0!</v>
      </c>
    </row>
    <row r="2836" spans="1:10" x14ac:dyDescent="0.3">
      <c r="A2836" s="7">
        <v>2835</v>
      </c>
      <c r="B2836" s="40" t="s">
        <v>356</v>
      </c>
      <c r="C2836" s="1" t="s">
        <v>116</v>
      </c>
      <c r="D2836" s="1" t="s">
        <v>8</v>
      </c>
      <c r="E2836" s="1" t="s">
        <v>366</v>
      </c>
      <c r="F2836" s="1" t="s">
        <v>135</v>
      </c>
      <c r="G2836" s="12" t="s">
        <v>136</v>
      </c>
      <c r="J2836" s="33" t="e">
        <f t="shared" si="18"/>
        <v>#DIV/0!</v>
      </c>
    </row>
    <row r="2837" spans="1:10" x14ac:dyDescent="0.3">
      <c r="A2837" s="7">
        <v>2836</v>
      </c>
      <c r="B2837" s="40" t="s">
        <v>356</v>
      </c>
      <c r="C2837" s="1" t="s">
        <v>116</v>
      </c>
      <c r="D2837" s="1" t="s">
        <v>8</v>
      </c>
      <c r="E2837" s="1" t="s">
        <v>366</v>
      </c>
      <c r="F2837" s="1" t="s">
        <v>137</v>
      </c>
      <c r="G2837" s="12" t="s">
        <v>138</v>
      </c>
      <c r="J2837" s="33" t="e">
        <f t="shared" si="18"/>
        <v>#DIV/0!</v>
      </c>
    </row>
    <row r="2838" spans="1:10" x14ac:dyDescent="0.3">
      <c r="A2838" s="7">
        <v>2837</v>
      </c>
      <c r="B2838" s="40" t="s">
        <v>356</v>
      </c>
      <c r="C2838" s="1" t="s">
        <v>116</v>
      </c>
      <c r="D2838" s="1" t="s">
        <v>8</v>
      </c>
      <c r="E2838" s="1" t="s">
        <v>366</v>
      </c>
      <c r="F2838" s="1" t="s">
        <v>139</v>
      </c>
      <c r="G2838" s="12" t="s">
        <v>140</v>
      </c>
      <c r="J2838" s="33" t="e">
        <f t="shared" si="18"/>
        <v>#DIV/0!</v>
      </c>
    </row>
    <row r="2839" spans="1:10" x14ac:dyDescent="0.3">
      <c r="A2839" s="7">
        <v>2838</v>
      </c>
      <c r="B2839" s="40" t="s">
        <v>356</v>
      </c>
      <c r="C2839" s="1" t="s">
        <v>116</v>
      </c>
      <c r="D2839" s="1" t="s">
        <v>8</v>
      </c>
      <c r="E2839" s="1" t="s">
        <v>366</v>
      </c>
      <c r="F2839" s="1" t="s">
        <v>141</v>
      </c>
      <c r="G2839" s="12" t="s">
        <v>142</v>
      </c>
      <c r="J2839" s="33" t="e">
        <f t="shared" si="18"/>
        <v>#DIV/0!</v>
      </c>
    </row>
    <row r="2840" spans="1:10" x14ac:dyDescent="0.3">
      <c r="A2840" s="7">
        <v>2839</v>
      </c>
      <c r="B2840" s="40" t="s">
        <v>356</v>
      </c>
      <c r="C2840" s="1" t="s">
        <v>116</v>
      </c>
      <c r="D2840" s="1" t="s">
        <v>8</v>
      </c>
      <c r="E2840" s="1" t="s">
        <v>366</v>
      </c>
      <c r="F2840" s="1" t="s">
        <v>143</v>
      </c>
      <c r="G2840" s="12" t="s">
        <v>144</v>
      </c>
      <c r="J2840" s="33" t="e">
        <f t="shared" si="18"/>
        <v>#DIV/0!</v>
      </c>
    </row>
    <row r="2841" spans="1:10" x14ac:dyDescent="0.3">
      <c r="A2841" s="7">
        <v>2840</v>
      </c>
      <c r="B2841" s="40" t="s">
        <v>356</v>
      </c>
      <c r="C2841" s="1" t="s">
        <v>116</v>
      </c>
      <c r="D2841" s="1" t="s">
        <v>8</v>
      </c>
      <c r="E2841" s="1" t="s">
        <v>366</v>
      </c>
      <c r="F2841" s="1" t="s">
        <v>145</v>
      </c>
      <c r="G2841" s="12" t="s">
        <v>146</v>
      </c>
      <c r="J2841" s="33" t="e">
        <f t="shared" si="18"/>
        <v>#DIV/0!</v>
      </c>
    </row>
    <row r="2842" spans="1:10" x14ac:dyDescent="0.3">
      <c r="A2842" s="7">
        <v>2841</v>
      </c>
      <c r="B2842" s="40" t="s">
        <v>356</v>
      </c>
      <c r="C2842" s="1" t="s">
        <v>116</v>
      </c>
      <c r="D2842" s="1" t="s">
        <v>8</v>
      </c>
      <c r="E2842" s="1" t="s">
        <v>366</v>
      </c>
      <c r="F2842" s="1" t="s">
        <v>147</v>
      </c>
      <c r="G2842" s="12" t="s">
        <v>148</v>
      </c>
      <c r="J2842" s="33" t="e">
        <f t="shared" si="18"/>
        <v>#DIV/0!</v>
      </c>
    </row>
    <row r="2843" spans="1:10" x14ac:dyDescent="0.3">
      <c r="A2843" s="7">
        <v>2842</v>
      </c>
      <c r="B2843" s="40" t="s">
        <v>356</v>
      </c>
      <c r="C2843" s="1" t="s">
        <v>116</v>
      </c>
      <c r="D2843" s="1" t="s">
        <v>8</v>
      </c>
      <c r="E2843" s="1" t="s">
        <v>366</v>
      </c>
      <c r="F2843" s="1" t="s">
        <v>149</v>
      </c>
      <c r="G2843" s="12" t="s">
        <v>150</v>
      </c>
      <c r="J2843" s="33" t="e">
        <f t="shared" si="18"/>
        <v>#DIV/0!</v>
      </c>
    </row>
    <row r="2844" spans="1:10" x14ac:dyDescent="0.3">
      <c r="A2844" s="7">
        <v>2843</v>
      </c>
      <c r="B2844" s="40" t="s">
        <v>356</v>
      </c>
      <c r="C2844" s="1" t="s">
        <v>116</v>
      </c>
      <c r="D2844" s="1" t="s">
        <v>8</v>
      </c>
      <c r="E2844" s="1" t="s">
        <v>366</v>
      </c>
      <c r="F2844" s="1" t="s">
        <v>151</v>
      </c>
      <c r="G2844" s="12" t="s">
        <v>152</v>
      </c>
      <c r="J2844" s="33" t="e">
        <f t="shared" si="18"/>
        <v>#DIV/0!</v>
      </c>
    </row>
    <row r="2845" spans="1:10" x14ac:dyDescent="0.3">
      <c r="A2845" s="7">
        <v>2844</v>
      </c>
      <c r="B2845" s="40" t="s">
        <v>356</v>
      </c>
      <c r="C2845" s="1" t="s">
        <v>116</v>
      </c>
      <c r="D2845" s="1" t="s">
        <v>8</v>
      </c>
      <c r="E2845" s="1" t="s">
        <v>366</v>
      </c>
      <c r="F2845" s="1" t="s">
        <v>153</v>
      </c>
      <c r="G2845" s="12" t="s">
        <v>154</v>
      </c>
      <c r="J2845" s="33" t="e">
        <f t="shared" si="18"/>
        <v>#DIV/0!</v>
      </c>
    </row>
    <row r="2846" spans="1:10" x14ac:dyDescent="0.3">
      <c r="A2846" s="7">
        <v>2845</v>
      </c>
      <c r="B2846" s="40" t="s">
        <v>356</v>
      </c>
      <c r="C2846" s="1" t="s">
        <v>116</v>
      </c>
      <c r="D2846" s="1" t="s">
        <v>8</v>
      </c>
      <c r="E2846" s="1" t="s">
        <v>366</v>
      </c>
      <c r="F2846" s="1" t="s">
        <v>155</v>
      </c>
      <c r="G2846" s="12" t="s">
        <v>156</v>
      </c>
      <c r="J2846" s="33" t="e">
        <f t="shared" si="18"/>
        <v>#DIV/0!</v>
      </c>
    </row>
    <row r="2847" spans="1:10" x14ac:dyDescent="0.3">
      <c r="A2847" s="7">
        <v>2846</v>
      </c>
      <c r="B2847" s="40" t="s">
        <v>356</v>
      </c>
      <c r="C2847" s="1" t="s">
        <v>116</v>
      </c>
      <c r="D2847" s="1" t="s">
        <v>8</v>
      </c>
      <c r="E2847" s="1" t="s">
        <v>366</v>
      </c>
      <c r="F2847" s="1" t="s">
        <v>157</v>
      </c>
      <c r="G2847" s="12" t="s">
        <v>158</v>
      </c>
      <c r="J2847" s="33" t="e">
        <f t="shared" si="18"/>
        <v>#DIV/0!</v>
      </c>
    </row>
    <row r="2848" spans="1:10" x14ac:dyDescent="0.3">
      <c r="A2848" s="7">
        <v>2847</v>
      </c>
      <c r="B2848" s="40" t="s">
        <v>356</v>
      </c>
      <c r="C2848" s="1" t="s">
        <v>116</v>
      </c>
      <c r="D2848" s="1" t="s">
        <v>8</v>
      </c>
      <c r="E2848" s="1" t="s">
        <v>366</v>
      </c>
      <c r="F2848" s="1" t="s">
        <v>159</v>
      </c>
      <c r="G2848" s="12" t="s">
        <v>160</v>
      </c>
      <c r="J2848" s="33" t="e">
        <f t="shared" si="18"/>
        <v>#DIV/0!</v>
      </c>
    </row>
    <row r="2849" spans="1:10" x14ac:dyDescent="0.3">
      <c r="A2849" s="7">
        <v>2848</v>
      </c>
      <c r="B2849" s="40" t="s">
        <v>356</v>
      </c>
      <c r="C2849" s="1" t="s">
        <v>116</v>
      </c>
      <c r="D2849" s="1" t="s">
        <v>8</v>
      </c>
      <c r="E2849" s="1" t="s">
        <v>366</v>
      </c>
      <c r="F2849" s="1" t="s">
        <v>161</v>
      </c>
      <c r="G2849" s="12" t="s">
        <v>162</v>
      </c>
      <c r="J2849" s="33" t="e">
        <f t="shared" si="18"/>
        <v>#DIV/0!</v>
      </c>
    </row>
    <row r="2850" spans="1:10" x14ac:dyDescent="0.3">
      <c r="A2850" s="7">
        <v>2849</v>
      </c>
      <c r="B2850" s="40" t="s">
        <v>356</v>
      </c>
      <c r="C2850" s="1" t="s">
        <v>116</v>
      </c>
      <c r="D2850" s="1" t="s">
        <v>8</v>
      </c>
      <c r="E2850" s="1" t="s">
        <v>366</v>
      </c>
      <c r="F2850" s="1" t="s">
        <v>163</v>
      </c>
      <c r="G2850" s="12" t="s">
        <v>164</v>
      </c>
      <c r="J2850" s="33" t="e">
        <f t="shared" si="18"/>
        <v>#DIV/0!</v>
      </c>
    </row>
    <row r="2851" spans="1:10" x14ac:dyDescent="0.3">
      <c r="A2851" s="7">
        <v>2850</v>
      </c>
      <c r="B2851" s="40" t="s">
        <v>356</v>
      </c>
      <c r="C2851" s="1" t="s">
        <v>116</v>
      </c>
      <c r="D2851" s="1" t="s">
        <v>8</v>
      </c>
      <c r="E2851" s="1" t="s">
        <v>366</v>
      </c>
      <c r="F2851" s="1" t="s">
        <v>165</v>
      </c>
      <c r="G2851" s="12" t="s">
        <v>166</v>
      </c>
      <c r="J2851" s="33" t="e">
        <f t="shared" si="18"/>
        <v>#DIV/0!</v>
      </c>
    </row>
    <row r="2852" spans="1:10" x14ac:dyDescent="0.3">
      <c r="A2852" s="7">
        <v>2851</v>
      </c>
      <c r="B2852" s="40" t="s">
        <v>356</v>
      </c>
      <c r="C2852" s="1" t="s">
        <v>116</v>
      </c>
      <c r="D2852" s="1" t="s">
        <v>8</v>
      </c>
      <c r="E2852" s="1" t="s">
        <v>366</v>
      </c>
      <c r="F2852" s="1" t="s">
        <v>167</v>
      </c>
      <c r="G2852" s="12" t="s">
        <v>168</v>
      </c>
      <c r="J2852" s="33" t="e">
        <f t="shared" si="18"/>
        <v>#DIV/0!</v>
      </c>
    </row>
    <row r="2853" spans="1:10" x14ac:dyDescent="0.3">
      <c r="A2853" s="7">
        <v>2852</v>
      </c>
      <c r="B2853" s="40" t="s">
        <v>356</v>
      </c>
      <c r="C2853" s="1" t="s">
        <v>116</v>
      </c>
      <c r="D2853" s="1" t="s">
        <v>8</v>
      </c>
      <c r="E2853" s="1" t="s">
        <v>366</v>
      </c>
      <c r="F2853" s="1" t="s">
        <v>169</v>
      </c>
      <c r="G2853" s="12" t="s">
        <v>170</v>
      </c>
      <c r="J2853" s="33" t="e">
        <f t="shared" si="18"/>
        <v>#DIV/0!</v>
      </c>
    </row>
    <row r="2854" spans="1:10" x14ac:dyDescent="0.3">
      <c r="A2854" s="7">
        <v>2853</v>
      </c>
      <c r="B2854" s="40" t="s">
        <v>356</v>
      </c>
      <c r="C2854" s="1" t="s">
        <v>116</v>
      </c>
      <c r="D2854" s="1" t="s">
        <v>8</v>
      </c>
      <c r="E2854" s="1" t="s">
        <v>366</v>
      </c>
      <c r="F2854" s="1" t="s">
        <v>171</v>
      </c>
      <c r="G2854" s="12" t="s">
        <v>172</v>
      </c>
      <c r="J2854" s="33" t="e">
        <f t="shared" si="18"/>
        <v>#DIV/0!</v>
      </c>
    </row>
    <row r="2855" spans="1:10" x14ac:dyDescent="0.3">
      <c r="A2855" s="7">
        <v>2854</v>
      </c>
      <c r="B2855" s="40" t="s">
        <v>356</v>
      </c>
      <c r="C2855" s="1" t="s">
        <v>116</v>
      </c>
      <c r="D2855" s="1" t="s">
        <v>8</v>
      </c>
      <c r="E2855" s="1" t="s">
        <v>366</v>
      </c>
      <c r="F2855" s="1" t="s">
        <v>173</v>
      </c>
      <c r="G2855" s="12" t="s">
        <v>174</v>
      </c>
      <c r="J2855" s="33" t="e">
        <f t="shared" si="18"/>
        <v>#DIV/0!</v>
      </c>
    </row>
    <row r="2856" spans="1:10" x14ac:dyDescent="0.3">
      <c r="A2856" s="7">
        <v>2855</v>
      </c>
      <c r="B2856" s="40" t="s">
        <v>356</v>
      </c>
      <c r="C2856" s="1" t="s">
        <v>116</v>
      </c>
      <c r="D2856" s="1" t="s">
        <v>8</v>
      </c>
      <c r="E2856" s="1" t="s">
        <v>366</v>
      </c>
      <c r="F2856" s="1" t="s">
        <v>175</v>
      </c>
      <c r="G2856" s="12" t="s">
        <v>176</v>
      </c>
      <c r="H2856" s="14">
        <v>0.01</v>
      </c>
      <c r="I2856" s="15">
        <v>287</v>
      </c>
      <c r="J2856" s="33">
        <f t="shared" si="18"/>
        <v>28700</v>
      </c>
    </row>
    <row r="2857" spans="1:10" x14ac:dyDescent="0.3">
      <c r="A2857" s="7">
        <v>2856</v>
      </c>
      <c r="B2857" s="40" t="s">
        <v>356</v>
      </c>
      <c r="C2857" s="1" t="s">
        <v>116</v>
      </c>
      <c r="D2857" s="1" t="s">
        <v>8</v>
      </c>
      <c r="E2857" s="1" t="s">
        <v>366</v>
      </c>
      <c r="F2857" s="1" t="s">
        <v>177</v>
      </c>
      <c r="G2857" s="12" t="s">
        <v>178</v>
      </c>
      <c r="J2857" s="33" t="e">
        <f t="shared" si="18"/>
        <v>#DIV/0!</v>
      </c>
    </row>
    <row r="2858" spans="1:10" x14ac:dyDescent="0.3">
      <c r="A2858" s="7">
        <v>2857</v>
      </c>
      <c r="B2858" s="40" t="s">
        <v>356</v>
      </c>
      <c r="C2858" s="1" t="s">
        <v>116</v>
      </c>
      <c r="D2858" s="1" t="s">
        <v>8</v>
      </c>
      <c r="E2858" s="1" t="s">
        <v>366</v>
      </c>
      <c r="F2858" s="1" t="s">
        <v>179</v>
      </c>
      <c r="G2858" s="12" t="s">
        <v>180</v>
      </c>
      <c r="H2858" s="14">
        <v>1</v>
      </c>
      <c r="I2858" s="15">
        <v>36942</v>
      </c>
      <c r="J2858" s="33">
        <f t="shared" si="18"/>
        <v>36942</v>
      </c>
    </row>
    <row r="2859" spans="1:10" x14ac:dyDescent="0.3">
      <c r="A2859" s="7">
        <v>2858</v>
      </c>
      <c r="B2859" s="40" t="s">
        <v>356</v>
      </c>
      <c r="C2859" s="1" t="s">
        <v>116</v>
      </c>
      <c r="D2859" s="1" t="s">
        <v>8</v>
      </c>
      <c r="E2859" s="1" t="s">
        <v>366</v>
      </c>
      <c r="F2859" s="1" t="s">
        <v>181</v>
      </c>
      <c r="G2859" s="12" t="s">
        <v>182</v>
      </c>
      <c r="H2859" s="14">
        <v>0.32</v>
      </c>
      <c r="I2859" s="15">
        <v>11329</v>
      </c>
      <c r="J2859" s="33">
        <f t="shared" si="18"/>
        <v>35403.125</v>
      </c>
    </row>
    <row r="2860" spans="1:10" x14ac:dyDescent="0.3">
      <c r="A2860" s="7">
        <v>2859</v>
      </c>
      <c r="B2860" s="40" t="s">
        <v>356</v>
      </c>
      <c r="C2860" s="1" t="s">
        <v>116</v>
      </c>
      <c r="D2860" s="1" t="s">
        <v>8</v>
      </c>
      <c r="E2860" s="1" t="s">
        <v>366</v>
      </c>
      <c r="F2860" s="1" t="s">
        <v>183</v>
      </c>
      <c r="G2860" s="12" t="s">
        <v>184</v>
      </c>
      <c r="J2860" s="33" t="e">
        <f t="shared" si="18"/>
        <v>#DIV/0!</v>
      </c>
    </row>
    <row r="2861" spans="1:10" x14ac:dyDescent="0.3">
      <c r="A2861" s="7">
        <v>2860</v>
      </c>
      <c r="B2861" s="40" t="s">
        <v>356</v>
      </c>
      <c r="C2861" s="1" t="s">
        <v>116</v>
      </c>
      <c r="D2861" s="1" t="s">
        <v>8</v>
      </c>
      <c r="E2861" s="1" t="s">
        <v>365</v>
      </c>
      <c r="F2861" s="1" t="s">
        <v>185</v>
      </c>
      <c r="G2861" s="12" t="s">
        <v>186</v>
      </c>
      <c r="J2861" s="33" t="e">
        <f t="shared" si="18"/>
        <v>#DIV/0!</v>
      </c>
    </row>
    <row r="2862" spans="1:10" x14ac:dyDescent="0.3">
      <c r="A2862" s="7">
        <v>2861</v>
      </c>
      <c r="B2862" s="40" t="s">
        <v>356</v>
      </c>
      <c r="C2862" s="1" t="s">
        <v>116</v>
      </c>
      <c r="D2862" s="1" t="s">
        <v>8</v>
      </c>
      <c r="E2862" s="1" t="s">
        <v>365</v>
      </c>
      <c r="F2862" s="1" t="s">
        <v>187</v>
      </c>
      <c r="G2862" s="12" t="s">
        <v>188</v>
      </c>
      <c r="J2862" s="33" t="e">
        <f t="shared" si="18"/>
        <v>#DIV/0!</v>
      </c>
    </row>
    <row r="2863" spans="1:10" x14ac:dyDescent="0.3">
      <c r="A2863" s="7">
        <v>2862</v>
      </c>
      <c r="B2863" s="40" t="s">
        <v>356</v>
      </c>
      <c r="C2863" s="1" t="s">
        <v>116</v>
      </c>
      <c r="D2863" s="1" t="s">
        <v>8</v>
      </c>
      <c r="E2863" s="1" t="s">
        <v>365</v>
      </c>
      <c r="F2863" s="1" t="s">
        <v>189</v>
      </c>
      <c r="G2863" s="12" t="s">
        <v>190</v>
      </c>
      <c r="J2863" s="33" t="e">
        <f t="shared" si="18"/>
        <v>#DIV/0!</v>
      </c>
    </row>
    <row r="2864" spans="1:10" x14ac:dyDescent="0.3">
      <c r="A2864" s="7">
        <v>2863</v>
      </c>
      <c r="B2864" s="40" t="s">
        <v>356</v>
      </c>
      <c r="C2864" s="1" t="s">
        <v>116</v>
      </c>
      <c r="D2864" s="1" t="s">
        <v>8</v>
      </c>
      <c r="E2864" s="1" t="s">
        <v>367</v>
      </c>
      <c r="F2864" s="1" t="s">
        <v>191</v>
      </c>
      <c r="G2864" s="12" t="s">
        <v>192</v>
      </c>
      <c r="H2864" s="14" t="s">
        <v>340</v>
      </c>
      <c r="J2864" s="33" t="e">
        <f t="shared" si="18"/>
        <v>#VALUE!</v>
      </c>
    </row>
    <row r="2865" spans="1:10" x14ac:dyDescent="0.3">
      <c r="A2865" s="7">
        <v>2864</v>
      </c>
      <c r="B2865" s="40" t="s">
        <v>356</v>
      </c>
      <c r="C2865" s="1" t="s">
        <v>116</v>
      </c>
      <c r="D2865" s="1" t="s">
        <v>15</v>
      </c>
      <c r="E2865" s="1" t="s">
        <v>367</v>
      </c>
      <c r="F2865" s="1" t="s">
        <v>193</v>
      </c>
      <c r="G2865" s="12" t="s">
        <v>194</v>
      </c>
      <c r="H2865" s="14">
        <v>1.4600000000000002</v>
      </c>
      <c r="I2865" s="15">
        <v>53172</v>
      </c>
      <c r="J2865" s="33">
        <f t="shared" si="18"/>
        <v>36419.178082191778</v>
      </c>
    </row>
    <row r="2866" spans="1:10" x14ac:dyDescent="0.3">
      <c r="A2866" s="7">
        <v>2865</v>
      </c>
      <c r="B2866" s="40" t="s">
        <v>356</v>
      </c>
      <c r="C2866" s="1" t="s">
        <v>195</v>
      </c>
      <c r="D2866" s="1" t="s">
        <v>15</v>
      </c>
      <c r="E2866" s="1" t="s">
        <v>367</v>
      </c>
      <c r="F2866" s="1" t="s">
        <v>196</v>
      </c>
      <c r="G2866" s="12" t="s">
        <v>197</v>
      </c>
      <c r="H2866" s="14">
        <v>1.4600000000000002</v>
      </c>
      <c r="I2866" s="15">
        <v>53172</v>
      </c>
    </row>
    <row r="2867" spans="1:10" x14ac:dyDescent="0.3">
      <c r="A2867" s="7">
        <v>2866</v>
      </c>
      <c r="B2867" s="40" t="s">
        <v>356</v>
      </c>
      <c r="C2867" s="1" t="s">
        <v>195</v>
      </c>
      <c r="D2867" s="1" t="s">
        <v>8</v>
      </c>
      <c r="E2867" s="1" t="s">
        <v>367</v>
      </c>
      <c r="F2867" s="1" t="s">
        <v>198</v>
      </c>
      <c r="G2867" s="12" t="s">
        <v>199</v>
      </c>
    </row>
    <row r="2868" spans="1:10" x14ac:dyDescent="0.3">
      <c r="A2868" s="7">
        <v>2867</v>
      </c>
      <c r="B2868" s="40" t="s">
        <v>356</v>
      </c>
      <c r="C2868" s="1" t="s">
        <v>195</v>
      </c>
      <c r="D2868" s="1" t="s">
        <v>8</v>
      </c>
      <c r="E2868" s="1" t="s">
        <v>367</v>
      </c>
      <c r="F2868" s="1" t="s">
        <v>200</v>
      </c>
      <c r="G2868" s="12" t="s">
        <v>201</v>
      </c>
    </row>
    <row r="2869" spans="1:10" x14ac:dyDescent="0.3">
      <c r="A2869" s="7">
        <v>2868</v>
      </c>
      <c r="B2869" s="40" t="s">
        <v>356</v>
      </c>
      <c r="C2869" s="1" t="s">
        <v>195</v>
      </c>
      <c r="D2869" s="1" t="s">
        <v>8</v>
      </c>
      <c r="E2869" s="1" t="s">
        <v>367</v>
      </c>
      <c r="F2869" s="1" t="s">
        <v>202</v>
      </c>
      <c r="G2869" s="12" t="s">
        <v>203</v>
      </c>
    </row>
    <row r="2870" spans="1:10" x14ac:dyDescent="0.3">
      <c r="A2870" s="7">
        <v>2869</v>
      </c>
      <c r="B2870" s="40" t="s">
        <v>356</v>
      </c>
      <c r="C2870" s="1" t="s">
        <v>195</v>
      </c>
      <c r="D2870" s="1" t="s">
        <v>8</v>
      </c>
      <c r="E2870" s="1" t="s">
        <v>367</v>
      </c>
      <c r="F2870" s="1" t="s">
        <v>204</v>
      </c>
      <c r="G2870" s="12" t="s">
        <v>205</v>
      </c>
    </row>
    <row r="2871" spans="1:10" x14ac:dyDescent="0.3">
      <c r="A2871" s="7">
        <v>2870</v>
      </c>
      <c r="B2871" s="40" t="s">
        <v>356</v>
      </c>
      <c r="C2871" s="1" t="s">
        <v>195</v>
      </c>
      <c r="D2871" s="1" t="s">
        <v>15</v>
      </c>
      <c r="E2871" s="1" t="s">
        <v>367</v>
      </c>
      <c r="F2871" s="1" t="s">
        <v>206</v>
      </c>
      <c r="G2871" s="12" t="s">
        <v>207</v>
      </c>
      <c r="H2871" s="14">
        <v>0</v>
      </c>
      <c r="I2871" s="15">
        <v>0</v>
      </c>
    </row>
    <row r="2872" spans="1:10" x14ac:dyDescent="0.3">
      <c r="A2872" s="7">
        <v>2871</v>
      </c>
      <c r="B2872" s="40" t="s">
        <v>356</v>
      </c>
      <c r="C2872" s="1" t="s">
        <v>195</v>
      </c>
      <c r="D2872" s="1" t="s">
        <v>8</v>
      </c>
      <c r="E2872" s="1" t="s">
        <v>367</v>
      </c>
      <c r="F2872" s="1" t="s">
        <v>208</v>
      </c>
      <c r="G2872" s="12" t="s">
        <v>209</v>
      </c>
    </row>
    <row r="2873" spans="1:10" x14ac:dyDescent="0.3">
      <c r="A2873" s="7">
        <v>2872</v>
      </c>
      <c r="B2873" s="40" t="s">
        <v>356</v>
      </c>
      <c r="C2873" s="1" t="s">
        <v>195</v>
      </c>
      <c r="D2873" s="1" t="s">
        <v>15</v>
      </c>
      <c r="E2873" s="1" t="s">
        <v>367</v>
      </c>
      <c r="F2873" s="1" t="s">
        <v>210</v>
      </c>
      <c r="G2873" s="12" t="s">
        <v>211</v>
      </c>
      <c r="H2873" s="14">
        <v>1.4600000000000002</v>
      </c>
      <c r="I2873" s="15">
        <v>53172</v>
      </c>
    </row>
    <row r="2874" spans="1:10" x14ac:dyDescent="0.3">
      <c r="A2874" s="7">
        <v>2873</v>
      </c>
      <c r="B2874" s="40" t="s">
        <v>356</v>
      </c>
      <c r="C2874" s="1" t="s">
        <v>195</v>
      </c>
      <c r="D2874" s="1" t="s">
        <v>8</v>
      </c>
      <c r="E2874" s="1" t="s">
        <v>367</v>
      </c>
      <c r="F2874" s="1" t="s">
        <v>212</v>
      </c>
      <c r="G2874" s="12" t="s">
        <v>213</v>
      </c>
      <c r="I2874" s="15">
        <v>3896</v>
      </c>
    </row>
    <row r="2875" spans="1:10" x14ac:dyDescent="0.3">
      <c r="A2875" s="7">
        <v>2874</v>
      </c>
      <c r="B2875" s="40" t="s">
        <v>356</v>
      </c>
      <c r="C2875" s="1" t="s">
        <v>195</v>
      </c>
      <c r="D2875" s="1" t="s">
        <v>8</v>
      </c>
      <c r="E2875" s="1" t="s">
        <v>367</v>
      </c>
      <c r="F2875" s="1" t="s">
        <v>214</v>
      </c>
      <c r="G2875" s="12" t="s">
        <v>215</v>
      </c>
      <c r="I2875" s="15">
        <v>8250</v>
      </c>
    </row>
    <row r="2876" spans="1:10" x14ac:dyDescent="0.3">
      <c r="A2876" s="7">
        <v>2875</v>
      </c>
      <c r="B2876" s="40" t="s">
        <v>356</v>
      </c>
      <c r="C2876" s="1" t="s">
        <v>195</v>
      </c>
      <c r="D2876" s="1" t="s">
        <v>8</v>
      </c>
      <c r="E2876" s="1" t="s">
        <v>367</v>
      </c>
      <c r="F2876" s="1" t="s">
        <v>216</v>
      </c>
      <c r="G2876" s="12" t="s">
        <v>217</v>
      </c>
    </row>
    <row r="2877" spans="1:10" x14ac:dyDescent="0.3">
      <c r="A2877" s="7">
        <v>2876</v>
      </c>
      <c r="B2877" s="40" t="s">
        <v>356</v>
      </c>
      <c r="C2877" s="1" t="s">
        <v>195</v>
      </c>
      <c r="D2877" s="1" t="s">
        <v>15</v>
      </c>
      <c r="E2877" s="1" t="s">
        <v>367</v>
      </c>
      <c r="F2877" s="1" t="s">
        <v>218</v>
      </c>
      <c r="G2877" s="12" t="s">
        <v>219</v>
      </c>
      <c r="I2877" s="15">
        <v>65318</v>
      </c>
    </row>
    <row r="2878" spans="1:10" x14ac:dyDescent="0.3">
      <c r="A2878" s="7">
        <v>2877</v>
      </c>
      <c r="B2878" s="40" t="s">
        <v>356</v>
      </c>
      <c r="C2878" s="1" t="s">
        <v>195</v>
      </c>
      <c r="D2878" s="1" t="s">
        <v>8</v>
      </c>
      <c r="E2878" s="1" t="s">
        <v>367</v>
      </c>
      <c r="F2878" s="1" t="s">
        <v>220</v>
      </c>
      <c r="G2878" s="12" t="s">
        <v>221</v>
      </c>
      <c r="I2878" s="15">
        <v>3751</v>
      </c>
    </row>
    <row r="2879" spans="1:10" x14ac:dyDescent="0.3">
      <c r="A2879" s="7">
        <v>2878</v>
      </c>
      <c r="B2879" s="40" t="s">
        <v>356</v>
      </c>
      <c r="C2879" s="1" t="s">
        <v>195</v>
      </c>
      <c r="D2879" s="1" t="s">
        <v>8</v>
      </c>
      <c r="E2879" s="1" t="s">
        <v>367</v>
      </c>
      <c r="F2879" s="1" t="s">
        <v>222</v>
      </c>
      <c r="G2879" s="12" t="s">
        <v>223</v>
      </c>
    </row>
    <row r="2880" spans="1:10" x14ac:dyDescent="0.3">
      <c r="A2880" s="7">
        <v>2879</v>
      </c>
      <c r="B2880" s="40" t="s">
        <v>356</v>
      </c>
      <c r="C2880" s="1" t="s">
        <v>195</v>
      </c>
      <c r="D2880" s="1" t="s">
        <v>8</v>
      </c>
      <c r="E2880" s="1" t="s">
        <v>367</v>
      </c>
      <c r="F2880" s="1" t="s">
        <v>224</v>
      </c>
      <c r="G2880" s="12" t="s">
        <v>225</v>
      </c>
    </row>
    <row r="2881" spans="1:9" x14ac:dyDescent="0.3">
      <c r="A2881" s="7">
        <v>2880</v>
      </c>
      <c r="B2881" s="40" t="s">
        <v>356</v>
      </c>
      <c r="C2881" s="1" t="s">
        <v>195</v>
      </c>
      <c r="D2881" s="1" t="s">
        <v>8</v>
      </c>
      <c r="E2881" s="1" t="s">
        <v>367</v>
      </c>
      <c r="F2881" s="1" t="s">
        <v>226</v>
      </c>
      <c r="G2881" s="12" t="s">
        <v>227</v>
      </c>
    </row>
    <row r="2882" spans="1:9" x14ac:dyDescent="0.3">
      <c r="A2882" s="7">
        <v>2881</v>
      </c>
      <c r="B2882" s="40" t="s">
        <v>356</v>
      </c>
      <c r="C2882" s="1" t="s">
        <v>195</v>
      </c>
      <c r="D2882" s="1" t="s">
        <v>15</v>
      </c>
      <c r="E2882" s="1" t="s">
        <v>367</v>
      </c>
      <c r="F2882" s="1" t="s">
        <v>228</v>
      </c>
      <c r="G2882" s="12" t="s">
        <v>229</v>
      </c>
      <c r="I2882" s="15">
        <v>3751</v>
      </c>
    </row>
    <row r="2883" spans="1:9" x14ac:dyDescent="0.3">
      <c r="A2883" s="7">
        <v>2882</v>
      </c>
      <c r="B2883" s="40" t="s">
        <v>356</v>
      </c>
      <c r="C2883" s="1" t="s">
        <v>195</v>
      </c>
      <c r="D2883" s="1" t="s">
        <v>8</v>
      </c>
      <c r="E2883" s="1" t="s">
        <v>367</v>
      </c>
      <c r="F2883" s="1" t="s">
        <v>230</v>
      </c>
      <c r="G2883" s="12" t="s">
        <v>231</v>
      </c>
    </row>
    <row r="2884" spans="1:9" x14ac:dyDescent="0.3">
      <c r="A2884" s="7">
        <v>2883</v>
      </c>
      <c r="B2884" s="40" t="s">
        <v>356</v>
      </c>
      <c r="C2884" s="1" t="s">
        <v>195</v>
      </c>
      <c r="D2884" s="1" t="s">
        <v>8</v>
      </c>
      <c r="E2884" s="1" t="s">
        <v>367</v>
      </c>
      <c r="F2884" s="1" t="s">
        <v>232</v>
      </c>
      <c r="G2884" s="12" t="s">
        <v>233</v>
      </c>
    </row>
    <row r="2885" spans="1:9" x14ac:dyDescent="0.3">
      <c r="A2885" s="7">
        <v>2884</v>
      </c>
      <c r="B2885" s="40" t="s">
        <v>356</v>
      </c>
      <c r="C2885" s="1" t="s">
        <v>195</v>
      </c>
      <c r="D2885" s="1" t="s">
        <v>8</v>
      </c>
      <c r="E2885" s="1" t="s">
        <v>367</v>
      </c>
      <c r="F2885" s="1" t="s">
        <v>234</v>
      </c>
      <c r="G2885" s="12" t="s">
        <v>235</v>
      </c>
    </row>
    <row r="2886" spans="1:9" x14ac:dyDescent="0.3">
      <c r="A2886" s="7">
        <v>2885</v>
      </c>
      <c r="B2886" s="40" t="s">
        <v>356</v>
      </c>
      <c r="C2886" s="1" t="s">
        <v>195</v>
      </c>
      <c r="D2886" s="1" t="s">
        <v>8</v>
      </c>
      <c r="E2886" s="1" t="s">
        <v>367</v>
      </c>
      <c r="F2886" s="1" t="s">
        <v>236</v>
      </c>
      <c r="G2886" s="12" t="s">
        <v>237</v>
      </c>
    </row>
    <row r="2887" spans="1:9" x14ac:dyDescent="0.3">
      <c r="A2887" s="7">
        <v>2886</v>
      </c>
      <c r="B2887" s="40" t="s">
        <v>356</v>
      </c>
      <c r="C2887" s="1" t="s">
        <v>195</v>
      </c>
      <c r="D2887" s="1" t="s">
        <v>8</v>
      </c>
      <c r="E2887" s="1" t="s">
        <v>367</v>
      </c>
      <c r="F2887" s="1" t="s">
        <v>238</v>
      </c>
      <c r="G2887" s="12" t="s">
        <v>239</v>
      </c>
    </row>
    <row r="2888" spans="1:9" x14ac:dyDescent="0.3">
      <c r="A2888" s="7">
        <v>2887</v>
      </c>
      <c r="B2888" s="40" t="s">
        <v>356</v>
      </c>
      <c r="C2888" s="1" t="s">
        <v>195</v>
      </c>
      <c r="D2888" s="1" t="s">
        <v>8</v>
      </c>
      <c r="E2888" s="1" t="s">
        <v>367</v>
      </c>
      <c r="F2888" s="1" t="s">
        <v>240</v>
      </c>
      <c r="G2888" s="12" t="s">
        <v>241</v>
      </c>
    </row>
    <row r="2889" spans="1:9" x14ac:dyDescent="0.3">
      <c r="A2889" s="7">
        <v>2888</v>
      </c>
      <c r="B2889" s="40" t="s">
        <v>356</v>
      </c>
      <c r="C2889" s="1" t="s">
        <v>195</v>
      </c>
      <c r="D2889" s="1" t="s">
        <v>8</v>
      </c>
      <c r="E2889" s="1" t="s">
        <v>367</v>
      </c>
      <c r="F2889" s="1" t="s">
        <v>242</v>
      </c>
      <c r="G2889" s="12" t="s">
        <v>243</v>
      </c>
      <c r="I2889" s="15">
        <v>1268</v>
      </c>
    </row>
    <row r="2890" spans="1:9" x14ac:dyDescent="0.3">
      <c r="A2890" s="7">
        <v>2889</v>
      </c>
      <c r="B2890" s="40" t="s">
        <v>356</v>
      </c>
      <c r="C2890" s="1" t="s">
        <v>195</v>
      </c>
      <c r="D2890" s="1" t="s">
        <v>8</v>
      </c>
      <c r="E2890" s="1" t="s">
        <v>367</v>
      </c>
      <c r="F2890" s="1" t="s">
        <v>244</v>
      </c>
      <c r="G2890" s="12" t="s">
        <v>245</v>
      </c>
    </row>
    <row r="2891" spans="1:9" x14ac:dyDescent="0.3">
      <c r="A2891" s="7">
        <v>2890</v>
      </c>
      <c r="B2891" s="40" t="s">
        <v>356</v>
      </c>
      <c r="C2891" s="1" t="s">
        <v>195</v>
      </c>
      <c r="D2891" s="1" t="s">
        <v>8</v>
      </c>
      <c r="E2891" s="1" t="s">
        <v>367</v>
      </c>
      <c r="F2891" s="1" t="s">
        <v>246</v>
      </c>
      <c r="G2891" s="12" t="s">
        <v>247</v>
      </c>
    </row>
    <row r="2892" spans="1:9" x14ac:dyDescent="0.3">
      <c r="A2892" s="7">
        <v>2891</v>
      </c>
      <c r="B2892" s="40" t="s">
        <v>356</v>
      </c>
      <c r="C2892" s="1" t="s">
        <v>195</v>
      </c>
      <c r="D2892" s="1" t="s">
        <v>8</v>
      </c>
      <c r="E2892" s="1" t="s">
        <v>367</v>
      </c>
      <c r="F2892" s="1" t="s">
        <v>248</v>
      </c>
      <c r="G2892" s="12" t="s">
        <v>249</v>
      </c>
    </row>
    <row r="2893" spans="1:9" x14ac:dyDescent="0.3">
      <c r="A2893" s="7">
        <v>2892</v>
      </c>
      <c r="B2893" s="40" t="s">
        <v>356</v>
      </c>
      <c r="C2893" s="1" t="s">
        <v>195</v>
      </c>
      <c r="D2893" s="1" t="s">
        <v>8</v>
      </c>
      <c r="E2893" s="1" t="s">
        <v>367</v>
      </c>
      <c r="F2893" s="1" t="s">
        <v>250</v>
      </c>
      <c r="G2893" s="12" t="s">
        <v>251</v>
      </c>
    </row>
    <row r="2894" spans="1:9" x14ac:dyDescent="0.3">
      <c r="A2894" s="7">
        <v>2893</v>
      </c>
      <c r="B2894" s="40" t="s">
        <v>356</v>
      </c>
      <c r="C2894" s="1" t="s">
        <v>195</v>
      </c>
      <c r="D2894" s="1" t="s">
        <v>8</v>
      </c>
      <c r="E2894" s="1" t="s">
        <v>367</v>
      </c>
      <c r="F2894" s="1" t="s">
        <v>252</v>
      </c>
      <c r="G2894" s="12" t="s">
        <v>253</v>
      </c>
      <c r="I2894" s="15">
        <v>210</v>
      </c>
    </row>
    <row r="2895" spans="1:9" x14ac:dyDescent="0.3">
      <c r="A2895" s="7">
        <v>2894</v>
      </c>
      <c r="B2895" s="40" t="s">
        <v>356</v>
      </c>
      <c r="C2895" s="1" t="s">
        <v>195</v>
      </c>
      <c r="D2895" s="1" t="s">
        <v>8</v>
      </c>
      <c r="E2895" s="1" t="s">
        <v>367</v>
      </c>
      <c r="F2895" s="1" t="s">
        <v>254</v>
      </c>
      <c r="G2895" s="12" t="s">
        <v>255</v>
      </c>
    </row>
    <row r="2896" spans="1:9" x14ac:dyDescent="0.3">
      <c r="A2896" s="7">
        <v>2895</v>
      </c>
      <c r="B2896" s="40" t="s">
        <v>356</v>
      </c>
      <c r="C2896" s="1" t="s">
        <v>195</v>
      </c>
      <c r="D2896" s="1" t="s">
        <v>8</v>
      </c>
      <c r="E2896" s="1" t="s">
        <v>367</v>
      </c>
      <c r="F2896" s="1" t="s">
        <v>256</v>
      </c>
      <c r="G2896" s="12" t="s">
        <v>257</v>
      </c>
    </row>
    <row r="2897" spans="1:9" x14ac:dyDescent="0.3">
      <c r="A2897" s="7">
        <v>2896</v>
      </c>
      <c r="B2897" s="40" t="s">
        <v>356</v>
      </c>
      <c r="C2897" s="1" t="s">
        <v>195</v>
      </c>
      <c r="D2897" s="1" t="s">
        <v>8</v>
      </c>
      <c r="E2897" s="1" t="s">
        <v>367</v>
      </c>
      <c r="F2897" s="1" t="s">
        <v>258</v>
      </c>
      <c r="G2897" s="12" t="s">
        <v>259</v>
      </c>
    </row>
    <row r="2898" spans="1:9" x14ac:dyDescent="0.3">
      <c r="A2898" s="7">
        <v>2897</v>
      </c>
      <c r="B2898" s="40" t="s">
        <v>356</v>
      </c>
      <c r="C2898" s="1" t="s">
        <v>195</v>
      </c>
      <c r="D2898" s="1" t="s">
        <v>8</v>
      </c>
      <c r="E2898" s="1" t="s">
        <v>367</v>
      </c>
      <c r="F2898" s="1" t="s">
        <v>260</v>
      </c>
      <c r="G2898" s="12" t="s">
        <v>261</v>
      </c>
      <c r="I2898" s="15">
        <v>6273</v>
      </c>
    </row>
    <row r="2899" spans="1:9" x14ac:dyDescent="0.3">
      <c r="A2899" s="7">
        <v>2898</v>
      </c>
      <c r="B2899" s="40" t="s">
        <v>356</v>
      </c>
      <c r="C2899" s="1" t="s">
        <v>195</v>
      </c>
      <c r="D2899" s="1" t="s">
        <v>8</v>
      </c>
      <c r="E2899" s="1" t="s">
        <v>367</v>
      </c>
      <c r="F2899" s="1" t="s">
        <v>262</v>
      </c>
      <c r="G2899" s="12" t="s">
        <v>263</v>
      </c>
    </row>
    <row r="2900" spans="1:9" x14ac:dyDescent="0.3">
      <c r="A2900" s="7">
        <v>2899</v>
      </c>
      <c r="B2900" s="40" t="s">
        <v>356</v>
      </c>
      <c r="C2900" s="1" t="s">
        <v>195</v>
      </c>
      <c r="D2900" s="1" t="s">
        <v>8</v>
      </c>
      <c r="E2900" s="1" t="s">
        <v>367</v>
      </c>
      <c r="F2900" s="1" t="s">
        <v>264</v>
      </c>
      <c r="G2900" s="12" t="s">
        <v>265</v>
      </c>
    </row>
    <row r="2901" spans="1:9" x14ac:dyDescent="0.3">
      <c r="A2901" s="7">
        <v>2900</v>
      </c>
      <c r="B2901" s="40" t="s">
        <v>356</v>
      </c>
      <c r="C2901" s="1" t="s">
        <v>195</v>
      </c>
      <c r="D2901" s="1" t="s">
        <v>15</v>
      </c>
      <c r="E2901" s="1" t="s">
        <v>367</v>
      </c>
      <c r="F2901" s="1" t="s">
        <v>266</v>
      </c>
      <c r="G2901" s="12" t="s">
        <v>267</v>
      </c>
      <c r="I2901" s="15">
        <v>7751</v>
      </c>
    </row>
    <row r="2902" spans="1:9" x14ac:dyDescent="0.3">
      <c r="A2902" s="7">
        <v>2901</v>
      </c>
      <c r="B2902" s="40" t="s">
        <v>356</v>
      </c>
      <c r="C2902" s="1" t="s">
        <v>195</v>
      </c>
      <c r="D2902" s="1" t="s">
        <v>8</v>
      </c>
      <c r="E2902" s="1" t="s">
        <v>367</v>
      </c>
      <c r="F2902" s="1" t="s">
        <v>268</v>
      </c>
      <c r="G2902" s="12" t="s">
        <v>269</v>
      </c>
    </row>
    <row r="2903" spans="1:9" x14ac:dyDescent="0.3">
      <c r="A2903" s="7">
        <v>2902</v>
      </c>
      <c r="B2903" s="40" t="s">
        <v>356</v>
      </c>
      <c r="C2903" s="1" t="s">
        <v>195</v>
      </c>
      <c r="D2903" s="1" t="s">
        <v>8</v>
      </c>
      <c r="E2903" s="1" t="s">
        <v>367</v>
      </c>
      <c r="F2903" s="1" t="s">
        <v>270</v>
      </c>
      <c r="G2903" s="12" t="s">
        <v>271</v>
      </c>
    </row>
    <row r="2904" spans="1:9" x14ac:dyDescent="0.3">
      <c r="A2904" s="7">
        <v>2903</v>
      </c>
      <c r="B2904" s="40" t="s">
        <v>356</v>
      </c>
      <c r="C2904" s="1" t="s">
        <v>195</v>
      </c>
      <c r="D2904" s="1" t="s">
        <v>8</v>
      </c>
      <c r="E2904" s="1" t="s">
        <v>367</v>
      </c>
      <c r="F2904" s="1" t="s">
        <v>272</v>
      </c>
      <c r="G2904" s="12" t="s">
        <v>273</v>
      </c>
    </row>
    <row r="2905" spans="1:9" x14ac:dyDescent="0.3">
      <c r="A2905" s="7">
        <v>2904</v>
      </c>
      <c r="B2905" s="40" t="s">
        <v>356</v>
      </c>
      <c r="C2905" s="1" t="s">
        <v>195</v>
      </c>
      <c r="D2905" s="1" t="s">
        <v>8</v>
      </c>
      <c r="E2905" s="1" t="s">
        <v>367</v>
      </c>
      <c r="F2905" s="1" t="s">
        <v>274</v>
      </c>
      <c r="G2905" s="12" t="s">
        <v>275</v>
      </c>
    </row>
    <row r="2906" spans="1:9" x14ac:dyDescent="0.3">
      <c r="A2906" s="7">
        <v>2905</v>
      </c>
      <c r="B2906" s="40" t="s">
        <v>356</v>
      </c>
      <c r="C2906" s="1" t="s">
        <v>195</v>
      </c>
      <c r="D2906" s="1" t="s">
        <v>8</v>
      </c>
      <c r="E2906" s="1" t="s">
        <v>367</v>
      </c>
      <c r="F2906" s="1" t="s">
        <v>276</v>
      </c>
      <c r="G2906" s="12" t="s">
        <v>277</v>
      </c>
    </row>
    <row r="2907" spans="1:9" x14ac:dyDescent="0.3">
      <c r="A2907" s="7">
        <v>2906</v>
      </c>
      <c r="B2907" s="40" t="s">
        <v>356</v>
      </c>
      <c r="C2907" s="1" t="s">
        <v>195</v>
      </c>
      <c r="D2907" s="1" t="s">
        <v>8</v>
      </c>
      <c r="E2907" s="1" t="s">
        <v>367</v>
      </c>
      <c r="F2907" s="1" t="s">
        <v>278</v>
      </c>
      <c r="G2907" s="12" t="s">
        <v>279</v>
      </c>
    </row>
    <row r="2908" spans="1:9" x14ac:dyDescent="0.3">
      <c r="A2908" s="7">
        <v>2907</v>
      </c>
      <c r="B2908" s="40" t="s">
        <v>356</v>
      </c>
      <c r="C2908" s="1" t="s">
        <v>195</v>
      </c>
      <c r="D2908" s="1" t="s">
        <v>15</v>
      </c>
      <c r="E2908" s="1" t="s">
        <v>367</v>
      </c>
      <c r="F2908" s="1" t="s">
        <v>280</v>
      </c>
      <c r="G2908" s="12" t="s">
        <v>281</v>
      </c>
      <c r="I2908" s="15">
        <v>0</v>
      </c>
    </row>
    <row r="2909" spans="1:9" x14ac:dyDescent="0.3">
      <c r="A2909" s="7">
        <v>2908</v>
      </c>
      <c r="B2909" s="40" t="s">
        <v>356</v>
      </c>
      <c r="C2909" s="1" t="s">
        <v>195</v>
      </c>
      <c r="D2909" s="1" t="s">
        <v>8</v>
      </c>
      <c r="E2909" s="1" t="s">
        <v>367</v>
      </c>
      <c r="F2909" s="1" t="s">
        <v>282</v>
      </c>
      <c r="G2909" s="12" t="s">
        <v>283</v>
      </c>
      <c r="I2909" s="15">
        <v>16715.065547636666</v>
      </c>
    </row>
    <row r="2910" spans="1:9" x14ac:dyDescent="0.3">
      <c r="A2910" s="7">
        <v>2909</v>
      </c>
      <c r="B2910" s="40" t="s">
        <v>356</v>
      </c>
      <c r="C2910" s="1" t="s">
        <v>195</v>
      </c>
      <c r="D2910" s="1" t="s">
        <v>15</v>
      </c>
      <c r="E2910" s="1" t="s">
        <v>367</v>
      </c>
      <c r="F2910" s="1" t="s">
        <v>284</v>
      </c>
      <c r="G2910" s="12" t="s">
        <v>285</v>
      </c>
      <c r="I2910" s="15">
        <v>93535.065547636666</v>
      </c>
    </row>
    <row r="2911" spans="1:9" x14ac:dyDescent="0.3">
      <c r="A2911" s="7">
        <v>2910</v>
      </c>
      <c r="B2911" s="40" t="s">
        <v>356</v>
      </c>
      <c r="C2911" s="1" t="s">
        <v>195</v>
      </c>
      <c r="D2911" s="1" t="s">
        <v>8</v>
      </c>
      <c r="E2911" s="1" t="s">
        <v>367</v>
      </c>
      <c r="F2911" s="1" t="s">
        <v>286</v>
      </c>
      <c r="G2911" s="12" t="s">
        <v>287</v>
      </c>
    </row>
    <row r="2912" spans="1:9" x14ac:dyDescent="0.3">
      <c r="A2912" s="7">
        <v>2911</v>
      </c>
      <c r="B2912" s="40" t="s">
        <v>356</v>
      </c>
      <c r="C2912" s="1" t="s">
        <v>195</v>
      </c>
      <c r="D2912" s="1" t="s">
        <v>8</v>
      </c>
      <c r="E2912" s="1" t="s">
        <v>367</v>
      </c>
      <c r="F2912" s="1" t="s">
        <v>288</v>
      </c>
      <c r="G2912" s="12" t="s">
        <v>289</v>
      </c>
    </row>
    <row r="2913" spans="1:9" x14ac:dyDescent="0.3">
      <c r="A2913" s="7">
        <v>2912</v>
      </c>
      <c r="B2913" s="40" t="s">
        <v>356</v>
      </c>
      <c r="C2913" s="1" t="s">
        <v>195</v>
      </c>
      <c r="D2913" s="1" t="s">
        <v>15</v>
      </c>
      <c r="E2913" s="1" t="s">
        <v>367</v>
      </c>
      <c r="F2913" s="1" t="s">
        <v>290</v>
      </c>
      <c r="G2913" s="12" t="s">
        <v>291</v>
      </c>
      <c r="I2913" s="15">
        <v>93535.065547636666</v>
      </c>
    </row>
    <row r="2914" spans="1:9" x14ac:dyDescent="0.3">
      <c r="A2914" s="7">
        <v>2913</v>
      </c>
      <c r="B2914" s="40" t="s">
        <v>356</v>
      </c>
      <c r="C2914" s="1" t="s">
        <v>195</v>
      </c>
      <c r="D2914" s="1" t="s">
        <v>15</v>
      </c>
      <c r="E2914" s="1" t="s">
        <v>367</v>
      </c>
      <c r="F2914" s="1" t="s">
        <v>292</v>
      </c>
      <c r="G2914" s="12" t="s">
        <v>293</v>
      </c>
      <c r="I2914" s="15">
        <v>97403</v>
      </c>
    </row>
    <row r="2915" spans="1:9" x14ac:dyDescent="0.3">
      <c r="A2915" s="7">
        <v>2914</v>
      </c>
      <c r="B2915" s="40" t="s">
        <v>356</v>
      </c>
      <c r="C2915" s="1" t="s">
        <v>195</v>
      </c>
      <c r="D2915" s="1" t="s">
        <v>8</v>
      </c>
      <c r="E2915" s="1" t="s">
        <v>367</v>
      </c>
      <c r="F2915" s="1" t="s">
        <v>294</v>
      </c>
      <c r="G2915" s="12" t="s">
        <v>295</v>
      </c>
      <c r="I2915" s="15">
        <v>3867.9344523633335</v>
      </c>
    </row>
    <row r="2916" spans="1:9" x14ac:dyDescent="0.3">
      <c r="A2916" s="7">
        <v>2915</v>
      </c>
      <c r="B2916" s="40" t="s">
        <v>356</v>
      </c>
      <c r="C2916" s="1" t="s">
        <v>296</v>
      </c>
      <c r="D2916" s="1" t="s">
        <v>8</v>
      </c>
      <c r="E2916" s="1" t="s">
        <v>367</v>
      </c>
      <c r="F2916" s="1" t="s">
        <v>297</v>
      </c>
      <c r="G2916" s="12" t="s">
        <v>298</v>
      </c>
    </row>
    <row r="2917" spans="1:9" x14ac:dyDescent="0.3">
      <c r="A2917" s="7">
        <v>2916</v>
      </c>
      <c r="B2917" s="40" t="s">
        <v>356</v>
      </c>
      <c r="C2917" s="1" t="s">
        <v>296</v>
      </c>
      <c r="D2917" s="1" t="s">
        <v>8</v>
      </c>
      <c r="E2917" s="1" t="s">
        <v>367</v>
      </c>
      <c r="F2917" s="1" t="s">
        <v>299</v>
      </c>
      <c r="G2917" s="12" t="s">
        <v>300</v>
      </c>
    </row>
    <row r="2918" spans="1:9" x14ac:dyDescent="0.3">
      <c r="A2918" s="7">
        <v>2917</v>
      </c>
      <c r="B2918" s="40" t="s">
        <v>356</v>
      </c>
      <c r="C2918" s="1" t="s">
        <v>296</v>
      </c>
      <c r="D2918" s="1" t="s">
        <v>8</v>
      </c>
      <c r="E2918" s="1" t="s">
        <v>367</v>
      </c>
      <c r="F2918" s="1" t="s">
        <v>301</v>
      </c>
      <c r="G2918" s="12" t="s">
        <v>302</v>
      </c>
    </row>
    <row r="2919" spans="1:9" x14ac:dyDescent="0.3">
      <c r="A2919" s="7">
        <v>2918</v>
      </c>
      <c r="B2919" s="40" t="s">
        <v>356</v>
      </c>
      <c r="C2919" s="1" t="s">
        <v>296</v>
      </c>
      <c r="D2919" s="1" t="s">
        <v>8</v>
      </c>
      <c r="E2919" s="1" t="s">
        <v>367</v>
      </c>
      <c r="F2919" s="1" t="s">
        <v>303</v>
      </c>
      <c r="G2919" s="12" t="s">
        <v>304</v>
      </c>
    </row>
    <row r="2920" spans="1:9" x14ac:dyDescent="0.3">
      <c r="A2920" s="7">
        <v>2919</v>
      </c>
      <c r="B2920" s="40" t="s">
        <v>356</v>
      </c>
      <c r="C2920" s="1" t="s">
        <v>296</v>
      </c>
      <c r="D2920" s="1" t="s">
        <v>8</v>
      </c>
      <c r="E2920" s="1" t="s">
        <v>367</v>
      </c>
      <c r="F2920" s="1" t="s">
        <v>305</v>
      </c>
      <c r="G2920" s="12" t="s">
        <v>306</v>
      </c>
    </row>
    <row r="2921" spans="1:9" x14ac:dyDescent="0.3">
      <c r="A2921" s="7">
        <v>2920</v>
      </c>
      <c r="B2921" s="40" t="s">
        <v>356</v>
      </c>
      <c r="C2921" s="1" t="s">
        <v>296</v>
      </c>
      <c r="D2921" s="1" t="s">
        <v>8</v>
      </c>
      <c r="E2921" s="1" t="s">
        <v>367</v>
      </c>
      <c r="F2921" s="1" t="s">
        <v>307</v>
      </c>
      <c r="G2921" s="12" t="s">
        <v>308</v>
      </c>
    </row>
    <row r="2922" spans="1:9" x14ac:dyDescent="0.3">
      <c r="A2922" s="7">
        <v>2921</v>
      </c>
      <c r="B2922" s="40" t="s">
        <v>356</v>
      </c>
      <c r="C2922" s="1" t="s">
        <v>296</v>
      </c>
      <c r="D2922" s="1" t="s">
        <v>8</v>
      </c>
      <c r="E2922" s="1" t="s">
        <v>367</v>
      </c>
      <c r="F2922" s="1" t="s">
        <v>309</v>
      </c>
      <c r="G2922" s="12" t="s">
        <v>310</v>
      </c>
    </row>
    <row r="2923" spans="1:9" x14ac:dyDescent="0.3">
      <c r="A2923" s="7">
        <v>2922</v>
      </c>
      <c r="B2923" s="40" t="s">
        <v>356</v>
      </c>
      <c r="C2923" s="1" t="s">
        <v>296</v>
      </c>
      <c r="D2923" s="1" t="s">
        <v>15</v>
      </c>
      <c r="E2923" s="1" t="s">
        <v>367</v>
      </c>
      <c r="F2923" s="1" t="s">
        <v>311</v>
      </c>
      <c r="G2923" s="12" t="s">
        <v>312</v>
      </c>
      <c r="I2923" s="15">
        <v>0</v>
      </c>
    </row>
    <row r="2924" spans="1:9" x14ac:dyDescent="0.3">
      <c r="A2924" s="7">
        <v>2923</v>
      </c>
      <c r="B2924" s="40" t="s">
        <v>356</v>
      </c>
      <c r="C2924" s="1" t="s">
        <v>296</v>
      </c>
      <c r="D2924" s="1" t="s">
        <v>15</v>
      </c>
      <c r="E2924" s="1" t="s">
        <v>367</v>
      </c>
      <c r="F2924" s="1" t="s">
        <v>313</v>
      </c>
      <c r="G2924" s="12" t="s">
        <v>314</v>
      </c>
      <c r="I2924" s="15">
        <v>0</v>
      </c>
    </row>
    <row r="2925" spans="1:9" x14ac:dyDescent="0.3">
      <c r="A2925" s="7">
        <v>2924</v>
      </c>
      <c r="B2925" s="40" t="s">
        <v>356</v>
      </c>
      <c r="C2925" s="1" t="s">
        <v>296</v>
      </c>
      <c r="D2925" s="1" t="s">
        <v>8</v>
      </c>
      <c r="E2925" s="1" t="s">
        <v>367</v>
      </c>
      <c r="F2925" s="1" t="s">
        <v>315</v>
      </c>
      <c r="G2925" s="12" t="s">
        <v>316</v>
      </c>
      <c r="I2925" s="15">
        <v>0</v>
      </c>
    </row>
    <row r="2926" spans="1:9" x14ac:dyDescent="0.3">
      <c r="A2926" s="7">
        <v>2925</v>
      </c>
      <c r="B2926" s="40" t="s">
        <v>356</v>
      </c>
      <c r="C2926" s="1" t="s">
        <v>296</v>
      </c>
      <c r="D2926" s="1" t="s">
        <v>8</v>
      </c>
      <c r="E2926" s="1" t="s">
        <v>367</v>
      </c>
      <c r="F2926" s="1" t="s">
        <v>317</v>
      </c>
      <c r="G2926" s="12" t="s">
        <v>318</v>
      </c>
    </row>
    <row r="2927" spans="1:9" x14ac:dyDescent="0.3">
      <c r="A2927" s="7">
        <v>2926</v>
      </c>
      <c r="B2927" s="40" t="s">
        <v>356</v>
      </c>
      <c r="C2927" s="1" t="s">
        <v>296</v>
      </c>
      <c r="D2927" s="1" t="s">
        <v>8</v>
      </c>
      <c r="E2927" s="1" t="s">
        <v>367</v>
      </c>
      <c r="F2927" s="1" t="s">
        <v>319</v>
      </c>
      <c r="G2927" s="12" t="s">
        <v>320</v>
      </c>
      <c r="I2927" s="15">
        <v>0</v>
      </c>
    </row>
    <row r="2928" spans="1:9" x14ac:dyDescent="0.3">
      <c r="A2928" s="7"/>
      <c r="B2928" s="40" t="s">
        <v>337</v>
      </c>
      <c r="C2928" s="1" t="s">
        <v>7</v>
      </c>
      <c r="D2928" s="1" t="s">
        <v>8</v>
      </c>
      <c r="E2928" s="1" t="s">
        <v>367</v>
      </c>
      <c r="F2928" s="1" t="s">
        <v>9</v>
      </c>
      <c r="G2928" s="12" t="s">
        <v>10</v>
      </c>
    </row>
    <row r="2929" spans="1:9" x14ac:dyDescent="0.3">
      <c r="A2929" s="7"/>
      <c r="B2929" s="40" t="s">
        <v>337</v>
      </c>
      <c r="C2929" s="1" t="s">
        <v>7</v>
      </c>
      <c r="D2929" s="1" t="s">
        <v>8</v>
      </c>
      <c r="E2929" s="1" t="s">
        <v>367</v>
      </c>
      <c r="F2929" s="1" t="s">
        <v>11</v>
      </c>
      <c r="G2929" s="12" t="s">
        <v>12</v>
      </c>
    </row>
    <row r="2930" spans="1:9" x14ac:dyDescent="0.3">
      <c r="A2930" s="7"/>
      <c r="B2930" s="40" t="s">
        <v>337</v>
      </c>
      <c r="C2930" s="1" t="s">
        <v>7</v>
      </c>
      <c r="D2930" s="1" t="s">
        <v>8</v>
      </c>
      <c r="E2930" s="1" t="s">
        <v>367</v>
      </c>
      <c r="F2930" s="1" t="s">
        <v>13</v>
      </c>
      <c r="G2930" s="12" t="s">
        <v>14</v>
      </c>
    </row>
    <row r="2931" spans="1:9" x14ac:dyDescent="0.3">
      <c r="A2931" s="7"/>
      <c r="B2931" s="40" t="s">
        <v>337</v>
      </c>
      <c r="C2931" s="1" t="s">
        <v>7</v>
      </c>
      <c r="D2931" s="1" t="s">
        <v>15</v>
      </c>
      <c r="E2931" s="1" t="s">
        <v>367</v>
      </c>
      <c r="F2931" s="1" t="s">
        <v>16</v>
      </c>
      <c r="G2931" s="12" t="s">
        <v>17</v>
      </c>
      <c r="I2931" s="15">
        <v>0</v>
      </c>
    </row>
    <row r="2932" spans="1:9" x14ac:dyDescent="0.3">
      <c r="A2932" s="7"/>
      <c r="B2932" s="40" t="s">
        <v>337</v>
      </c>
      <c r="C2932" s="1" t="s">
        <v>7</v>
      </c>
      <c r="D2932" s="1" t="s">
        <v>8</v>
      </c>
      <c r="E2932" s="1" t="s">
        <v>367</v>
      </c>
      <c r="F2932" s="1" t="s">
        <v>18</v>
      </c>
      <c r="G2932" s="12" t="s">
        <v>19</v>
      </c>
    </row>
    <row r="2933" spans="1:9" x14ac:dyDescent="0.3">
      <c r="A2933" s="7"/>
      <c r="B2933" s="40" t="s">
        <v>337</v>
      </c>
      <c r="C2933" s="1" t="s">
        <v>7</v>
      </c>
      <c r="D2933" s="1" t="s">
        <v>8</v>
      </c>
      <c r="E2933" s="1" t="s">
        <v>367</v>
      </c>
      <c r="F2933" s="1" t="s">
        <v>20</v>
      </c>
      <c r="G2933" s="12" t="s">
        <v>21</v>
      </c>
    </row>
    <row r="2934" spans="1:9" x14ac:dyDescent="0.3">
      <c r="A2934" s="7"/>
      <c r="B2934" s="40" t="s">
        <v>337</v>
      </c>
      <c r="C2934" s="1" t="s">
        <v>7</v>
      </c>
      <c r="D2934" s="1" t="s">
        <v>15</v>
      </c>
      <c r="E2934" s="1" t="s">
        <v>367</v>
      </c>
      <c r="F2934" s="1" t="s">
        <v>22</v>
      </c>
      <c r="G2934" s="12" t="s">
        <v>23</v>
      </c>
      <c r="I2934" s="15">
        <v>0</v>
      </c>
    </row>
    <row r="2935" spans="1:9" x14ac:dyDescent="0.3">
      <c r="A2935" s="7"/>
      <c r="B2935" s="40" t="s">
        <v>337</v>
      </c>
      <c r="C2935" s="1" t="s">
        <v>7</v>
      </c>
      <c r="D2935" s="1" t="s">
        <v>8</v>
      </c>
      <c r="E2935" s="1" t="s">
        <v>367</v>
      </c>
      <c r="F2935" s="1" t="s">
        <v>24</v>
      </c>
      <c r="G2935" s="12" t="s">
        <v>25</v>
      </c>
    </row>
    <row r="2936" spans="1:9" x14ac:dyDescent="0.3">
      <c r="A2936" s="7"/>
      <c r="B2936" s="40" t="s">
        <v>337</v>
      </c>
      <c r="C2936" s="1" t="s">
        <v>7</v>
      </c>
      <c r="D2936" s="1" t="s">
        <v>8</v>
      </c>
      <c r="E2936" s="1" t="s">
        <v>367</v>
      </c>
      <c r="F2936" s="1" t="s">
        <v>26</v>
      </c>
      <c r="G2936" s="12" t="s">
        <v>27</v>
      </c>
    </row>
    <row r="2937" spans="1:9" x14ac:dyDescent="0.3">
      <c r="A2937" s="7"/>
      <c r="B2937" s="40" t="s">
        <v>337</v>
      </c>
      <c r="C2937" s="1" t="s">
        <v>7</v>
      </c>
      <c r="D2937" s="1" t="s">
        <v>8</v>
      </c>
      <c r="E2937" s="1" t="s">
        <v>367</v>
      </c>
      <c r="F2937" s="1" t="s">
        <v>28</v>
      </c>
      <c r="G2937" s="12" t="s">
        <v>29</v>
      </c>
    </row>
    <row r="2938" spans="1:9" x14ac:dyDescent="0.3">
      <c r="A2938" s="7"/>
      <c r="B2938" s="40" t="s">
        <v>337</v>
      </c>
      <c r="C2938" s="1" t="s">
        <v>7</v>
      </c>
      <c r="D2938" s="1" t="s">
        <v>8</v>
      </c>
      <c r="E2938" s="1" t="s">
        <v>367</v>
      </c>
      <c r="F2938" s="1" t="s">
        <v>30</v>
      </c>
      <c r="G2938" s="12" t="s">
        <v>31</v>
      </c>
      <c r="I2938" s="15">
        <v>160861</v>
      </c>
    </row>
    <row r="2939" spans="1:9" x14ac:dyDescent="0.3">
      <c r="A2939" s="7"/>
      <c r="B2939" s="40" t="s">
        <v>337</v>
      </c>
      <c r="C2939" s="1" t="s">
        <v>7</v>
      </c>
      <c r="D2939" s="1" t="s">
        <v>8</v>
      </c>
      <c r="E2939" s="1" t="s">
        <v>367</v>
      </c>
      <c r="F2939" s="1" t="s">
        <v>32</v>
      </c>
      <c r="G2939" s="12" t="s">
        <v>33</v>
      </c>
    </row>
    <row r="2940" spans="1:9" x14ac:dyDescent="0.3">
      <c r="A2940" s="7"/>
      <c r="B2940" s="40" t="s">
        <v>337</v>
      </c>
      <c r="C2940" s="1" t="s">
        <v>7</v>
      </c>
      <c r="D2940" s="1" t="s">
        <v>8</v>
      </c>
      <c r="E2940" s="1" t="s">
        <v>367</v>
      </c>
      <c r="F2940" s="1" t="s">
        <v>34</v>
      </c>
      <c r="G2940" s="12" t="s">
        <v>35</v>
      </c>
    </row>
    <row r="2941" spans="1:9" x14ac:dyDescent="0.3">
      <c r="A2941" s="7"/>
      <c r="B2941" s="40" t="s">
        <v>337</v>
      </c>
      <c r="C2941" s="1" t="s">
        <v>7</v>
      </c>
      <c r="D2941" s="1" t="s">
        <v>8</v>
      </c>
      <c r="E2941" s="1" t="s">
        <v>367</v>
      </c>
      <c r="F2941" s="1" t="s">
        <v>36</v>
      </c>
      <c r="G2941" s="12" t="s">
        <v>37</v>
      </c>
    </row>
    <row r="2942" spans="1:9" x14ac:dyDescent="0.3">
      <c r="A2942" s="7"/>
      <c r="B2942" s="40" t="s">
        <v>337</v>
      </c>
      <c r="C2942" s="1" t="s">
        <v>7</v>
      </c>
      <c r="D2942" s="1" t="s">
        <v>8</v>
      </c>
      <c r="E2942" s="1" t="s">
        <v>367</v>
      </c>
      <c r="F2942" s="1" t="s">
        <v>38</v>
      </c>
      <c r="G2942" s="12" t="s">
        <v>39</v>
      </c>
    </row>
    <row r="2943" spans="1:9" x14ac:dyDescent="0.3">
      <c r="A2943" s="7"/>
      <c r="B2943" s="40" t="s">
        <v>337</v>
      </c>
      <c r="C2943" s="1" t="s">
        <v>7</v>
      </c>
      <c r="D2943" s="1" t="s">
        <v>8</v>
      </c>
      <c r="E2943" s="1" t="s">
        <v>367</v>
      </c>
      <c r="F2943" s="1" t="s">
        <v>40</v>
      </c>
      <c r="G2943" s="12" t="s">
        <v>41</v>
      </c>
    </row>
    <row r="2944" spans="1:9" x14ac:dyDescent="0.3">
      <c r="A2944" s="7"/>
      <c r="B2944" s="40" t="s">
        <v>337</v>
      </c>
      <c r="C2944" s="1" t="s">
        <v>7</v>
      </c>
      <c r="D2944" s="1" t="s">
        <v>8</v>
      </c>
      <c r="E2944" s="1" t="s">
        <v>367</v>
      </c>
      <c r="F2944" s="1" t="s">
        <v>42</v>
      </c>
      <c r="G2944" s="12" t="s">
        <v>43</v>
      </c>
    </row>
    <row r="2945" spans="1:7" x14ac:dyDescent="0.3">
      <c r="A2945" s="7"/>
      <c r="B2945" s="40" t="s">
        <v>337</v>
      </c>
      <c r="C2945" s="1" t="s">
        <v>7</v>
      </c>
      <c r="D2945" s="1" t="s">
        <v>8</v>
      </c>
      <c r="E2945" s="1" t="s">
        <v>367</v>
      </c>
      <c r="F2945" s="1" t="s">
        <v>44</v>
      </c>
      <c r="G2945" s="12" t="s">
        <v>45</v>
      </c>
    </row>
    <row r="2946" spans="1:7" x14ac:dyDescent="0.3">
      <c r="A2946" s="7"/>
      <c r="B2946" s="40" t="s">
        <v>337</v>
      </c>
      <c r="C2946" s="1" t="s">
        <v>7</v>
      </c>
      <c r="D2946" s="1" t="s">
        <v>8</v>
      </c>
      <c r="E2946" s="1" t="s">
        <v>367</v>
      </c>
      <c r="F2946" s="1" t="s">
        <v>46</v>
      </c>
      <c r="G2946" s="12" t="s">
        <v>47</v>
      </c>
    </row>
    <row r="2947" spans="1:7" x14ac:dyDescent="0.3">
      <c r="A2947" s="7"/>
      <c r="B2947" s="40" t="s">
        <v>337</v>
      </c>
      <c r="C2947" s="1" t="s">
        <v>7</v>
      </c>
      <c r="D2947" s="1" t="s">
        <v>8</v>
      </c>
      <c r="E2947" s="1" t="s">
        <v>367</v>
      </c>
      <c r="F2947" s="1" t="s">
        <v>48</v>
      </c>
      <c r="G2947" s="12" t="s">
        <v>49</v>
      </c>
    </row>
    <row r="2948" spans="1:7" x14ac:dyDescent="0.3">
      <c r="A2948" s="7"/>
      <c r="B2948" s="40" t="s">
        <v>337</v>
      </c>
      <c r="C2948" s="1" t="s">
        <v>7</v>
      </c>
      <c r="D2948" s="1" t="s">
        <v>8</v>
      </c>
      <c r="E2948" s="1" t="s">
        <v>367</v>
      </c>
      <c r="F2948" s="1" t="s">
        <v>50</v>
      </c>
      <c r="G2948" s="12" t="s">
        <v>51</v>
      </c>
    </row>
    <row r="2949" spans="1:7" x14ac:dyDescent="0.3">
      <c r="A2949" s="7"/>
      <c r="B2949" s="40" t="s">
        <v>337</v>
      </c>
      <c r="C2949" s="1" t="s">
        <v>7</v>
      </c>
      <c r="D2949" s="1" t="s">
        <v>8</v>
      </c>
      <c r="E2949" s="1" t="s">
        <v>367</v>
      </c>
      <c r="F2949" s="1" t="s">
        <v>52</v>
      </c>
      <c r="G2949" s="12" t="s">
        <v>53</v>
      </c>
    </row>
    <row r="2950" spans="1:7" x14ac:dyDescent="0.3">
      <c r="A2950" s="7"/>
      <c r="B2950" s="40" t="s">
        <v>337</v>
      </c>
      <c r="C2950" s="1" t="s">
        <v>7</v>
      </c>
      <c r="D2950" s="1" t="s">
        <v>8</v>
      </c>
      <c r="E2950" s="1" t="s">
        <v>367</v>
      </c>
      <c r="F2950" s="1" t="s">
        <v>54</v>
      </c>
      <c r="G2950" s="12" t="s">
        <v>55</v>
      </c>
    </row>
    <row r="2951" spans="1:7" x14ac:dyDescent="0.3">
      <c r="A2951" s="7"/>
      <c r="B2951" s="40" t="s">
        <v>337</v>
      </c>
      <c r="C2951" s="1" t="s">
        <v>7</v>
      </c>
      <c r="D2951" s="1" t="s">
        <v>8</v>
      </c>
      <c r="E2951" s="1" t="s">
        <v>367</v>
      </c>
      <c r="F2951" s="1" t="s">
        <v>56</v>
      </c>
      <c r="G2951" s="12" t="s">
        <v>57</v>
      </c>
    </row>
    <row r="2952" spans="1:7" x14ac:dyDescent="0.3">
      <c r="A2952" s="7"/>
      <c r="B2952" s="40" t="s">
        <v>337</v>
      </c>
      <c r="C2952" s="1" t="s">
        <v>7</v>
      </c>
      <c r="D2952" s="1" t="s">
        <v>8</v>
      </c>
      <c r="E2952" s="1" t="s">
        <v>367</v>
      </c>
      <c r="F2952" s="1" t="s">
        <v>58</v>
      </c>
      <c r="G2952" s="12" t="s">
        <v>59</v>
      </c>
    </row>
    <row r="2953" spans="1:7" x14ac:dyDescent="0.3">
      <c r="A2953" s="7"/>
      <c r="B2953" s="40" t="s">
        <v>337</v>
      </c>
      <c r="C2953" s="1" t="s">
        <v>7</v>
      </c>
      <c r="D2953" s="1" t="s">
        <v>8</v>
      </c>
      <c r="E2953" s="1" t="s">
        <v>367</v>
      </c>
      <c r="F2953" s="1" t="s">
        <v>60</v>
      </c>
      <c r="G2953" s="12" t="s">
        <v>61</v>
      </c>
    </row>
    <row r="2954" spans="1:7" x14ac:dyDescent="0.3">
      <c r="A2954" s="7"/>
      <c r="B2954" s="40" t="s">
        <v>337</v>
      </c>
      <c r="C2954" s="1" t="s">
        <v>7</v>
      </c>
      <c r="D2954" s="1" t="s">
        <v>8</v>
      </c>
      <c r="E2954" s="1" t="s">
        <v>367</v>
      </c>
      <c r="F2954" s="1" t="s">
        <v>62</v>
      </c>
      <c r="G2954" s="12" t="s">
        <v>63</v>
      </c>
    </row>
    <row r="2955" spans="1:7" x14ac:dyDescent="0.3">
      <c r="A2955" s="7"/>
      <c r="B2955" s="40" t="s">
        <v>337</v>
      </c>
      <c r="C2955" s="1" t="s">
        <v>7</v>
      </c>
      <c r="D2955" s="1" t="s">
        <v>8</v>
      </c>
      <c r="E2955" s="1" t="s">
        <v>367</v>
      </c>
      <c r="F2955" s="1" t="s">
        <v>64</v>
      </c>
      <c r="G2955" s="12" t="s">
        <v>65</v>
      </c>
    </row>
    <row r="2956" spans="1:7" x14ac:dyDescent="0.3">
      <c r="A2956" s="7"/>
      <c r="B2956" s="40" t="s">
        <v>337</v>
      </c>
      <c r="C2956" s="1" t="s">
        <v>7</v>
      </c>
      <c r="D2956" s="1" t="s">
        <v>8</v>
      </c>
      <c r="E2956" s="1" t="s">
        <v>367</v>
      </c>
      <c r="F2956" s="1" t="s">
        <v>66</v>
      </c>
      <c r="G2956" s="12" t="s">
        <v>67</v>
      </c>
    </row>
    <row r="2957" spans="1:7" x14ac:dyDescent="0.3">
      <c r="A2957" s="7"/>
      <c r="B2957" s="40" t="s">
        <v>337</v>
      </c>
      <c r="C2957" s="1" t="s">
        <v>7</v>
      </c>
      <c r="D2957" s="1" t="s">
        <v>8</v>
      </c>
      <c r="E2957" s="1" t="s">
        <v>367</v>
      </c>
      <c r="F2957" s="1" t="s">
        <v>68</v>
      </c>
      <c r="G2957" s="12" t="s">
        <v>69</v>
      </c>
    </row>
    <row r="2958" spans="1:7" x14ac:dyDescent="0.3">
      <c r="A2958" s="7"/>
      <c r="B2958" s="40" t="s">
        <v>337</v>
      </c>
      <c r="C2958" s="1" t="s">
        <v>7</v>
      </c>
      <c r="D2958" s="1" t="s">
        <v>8</v>
      </c>
      <c r="E2958" s="1" t="s">
        <v>367</v>
      </c>
      <c r="F2958" s="1" t="s">
        <v>70</v>
      </c>
      <c r="G2958" s="12" t="s">
        <v>71</v>
      </c>
    </row>
    <row r="2959" spans="1:7" x14ac:dyDescent="0.3">
      <c r="A2959" s="7"/>
      <c r="B2959" s="40" t="s">
        <v>337</v>
      </c>
      <c r="C2959" s="1" t="s">
        <v>7</v>
      </c>
      <c r="D2959" s="1" t="s">
        <v>8</v>
      </c>
      <c r="E2959" s="1" t="s">
        <v>367</v>
      </c>
      <c r="F2959" s="1" t="s">
        <v>72</v>
      </c>
      <c r="G2959" s="12" t="s">
        <v>73</v>
      </c>
    </row>
    <row r="2960" spans="1:7" x14ac:dyDescent="0.3">
      <c r="A2960" s="7"/>
      <c r="B2960" s="40" t="s">
        <v>337</v>
      </c>
      <c r="C2960" s="1" t="s">
        <v>7</v>
      </c>
      <c r="D2960" s="1" t="s">
        <v>8</v>
      </c>
      <c r="E2960" s="1" t="s">
        <v>367</v>
      </c>
      <c r="F2960" s="1" t="s">
        <v>74</v>
      </c>
      <c r="G2960" s="12" t="s">
        <v>75</v>
      </c>
    </row>
    <row r="2961" spans="1:9" x14ac:dyDescent="0.3">
      <c r="A2961" s="7"/>
      <c r="B2961" s="40" t="s">
        <v>337</v>
      </c>
      <c r="C2961" s="1" t="s">
        <v>7</v>
      </c>
      <c r="D2961" s="1" t="s">
        <v>8</v>
      </c>
      <c r="E2961" s="1" t="s">
        <v>367</v>
      </c>
      <c r="F2961" s="1" t="s">
        <v>76</v>
      </c>
      <c r="G2961" s="12" t="s">
        <v>77</v>
      </c>
    </row>
    <row r="2962" spans="1:9" x14ac:dyDescent="0.3">
      <c r="A2962" s="7"/>
      <c r="B2962" s="40" t="s">
        <v>337</v>
      </c>
      <c r="C2962" s="1" t="s">
        <v>7</v>
      </c>
      <c r="D2962" s="1" t="s">
        <v>8</v>
      </c>
      <c r="E2962" s="1" t="s">
        <v>367</v>
      </c>
      <c r="F2962" s="1" t="s">
        <v>78</v>
      </c>
      <c r="G2962" s="12" t="s">
        <v>79</v>
      </c>
    </row>
    <row r="2963" spans="1:9" x14ac:dyDescent="0.3">
      <c r="A2963" s="7"/>
      <c r="B2963" s="40" t="s">
        <v>337</v>
      </c>
      <c r="C2963" s="1" t="s">
        <v>7</v>
      </c>
      <c r="D2963" s="1" t="s">
        <v>8</v>
      </c>
      <c r="E2963" s="1" t="s">
        <v>367</v>
      </c>
      <c r="F2963" s="1" t="s">
        <v>80</v>
      </c>
      <c r="G2963" s="12" t="s">
        <v>81</v>
      </c>
    </row>
    <row r="2964" spans="1:9" x14ac:dyDescent="0.3">
      <c r="A2964" s="7"/>
      <c r="B2964" s="40" t="s">
        <v>337</v>
      </c>
      <c r="C2964" s="1" t="s">
        <v>7</v>
      </c>
      <c r="D2964" s="1" t="s">
        <v>8</v>
      </c>
      <c r="E2964" s="1" t="s">
        <v>367</v>
      </c>
      <c r="F2964" s="1" t="s">
        <v>82</v>
      </c>
      <c r="G2964" s="12" t="s">
        <v>83</v>
      </c>
    </row>
    <row r="2965" spans="1:9" x14ac:dyDescent="0.3">
      <c r="A2965" s="7"/>
      <c r="B2965" s="40" t="s">
        <v>337</v>
      </c>
      <c r="C2965" s="1" t="s">
        <v>7</v>
      </c>
      <c r="D2965" s="1" t="s">
        <v>8</v>
      </c>
      <c r="E2965" s="1" t="s">
        <v>367</v>
      </c>
      <c r="F2965" s="1" t="s">
        <v>84</v>
      </c>
      <c r="G2965" s="12" t="s">
        <v>85</v>
      </c>
    </row>
    <row r="2966" spans="1:9" x14ac:dyDescent="0.3">
      <c r="A2966" s="7"/>
      <c r="B2966" s="40" t="s">
        <v>337</v>
      </c>
      <c r="C2966" s="1" t="s">
        <v>7</v>
      </c>
      <c r="D2966" s="1" t="s">
        <v>8</v>
      </c>
      <c r="E2966" s="1" t="s">
        <v>367</v>
      </c>
      <c r="F2966" s="1" t="s">
        <v>86</v>
      </c>
      <c r="G2966" s="12" t="s">
        <v>87</v>
      </c>
    </row>
    <row r="2967" spans="1:9" x14ac:dyDescent="0.3">
      <c r="A2967" s="7"/>
      <c r="B2967" s="40" t="s">
        <v>337</v>
      </c>
      <c r="C2967" s="1" t="s">
        <v>7</v>
      </c>
      <c r="D2967" s="1" t="s">
        <v>8</v>
      </c>
      <c r="E2967" s="1" t="s">
        <v>367</v>
      </c>
      <c r="F2967" s="1" t="s">
        <v>88</v>
      </c>
      <c r="G2967" s="12" t="s">
        <v>89</v>
      </c>
    </row>
    <row r="2968" spans="1:9" x14ac:dyDescent="0.3">
      <c r="A2968" s="7"/>
      <c r="B2968" s="40" t="s">
        <v>337</v>
      </c>
      <c r="C2968" s="1" t="s">
        <v>7</v>
      </c>
      <c r="D2968" s="1" t="s">
        <v>8</v>
      </c>
      <c r="E2968" s="1" t="s">
        <v>367</v>
      </c>
      <c r="F2968" s="1" t="s">
        <v>90</v>
      </c>
      <c r="G2968" s="12" t="s">
        <v>91</v>
      </c>
    </row>
    <row r="2969" spans="1:9" x14ac:dyDescent="0.3">
      <c r="A2969" s="7"/>
      <c r="B2969" s="40" t="s">
        <v>337</v>
      </c>
      <c r="C2969" s="1" t="s">
        <v>7</v>
      </c>
      <c r="D2969" s="1" t="s">
        <v>8</v>
      </c>
      <c r="E2969" s="1" t="s">
        <v>367</v>
      </c>
      <c r="F2969" s="1" t="s">
        <v>92</v>
      </c>
      <c r="G2969" s="12" t="s">
        <v>93</v>
      </c>
    </row>
    <row r="2970" spans="1:9" x14ac:dyDescent="0.3">
      <c r="A2970" s="7"/>
      <c r="B2970" s="40" t="s">
        <v>337</v>
      </c>
      <c r="C2970" s="1" t="s">
        <v>7</v>
      </c>
      <c r="D2970" s="1" t="s">
        <v>15</v>
      </c>
      <c r="E2970" s="1" t="s">
        <v>367</v>
      </c>
      <c r="F2970" s="1" t="s">
        <v>94</v>
      </c>
      <c r="G2970" s="12" t="s">
        <v>95</v>
      </c>
      <c r="I2970" s="15">
        <v>160861</v>
      </c>
    </row>
    <row r="2971" spans="1:9" x14ac:dyDescent="0.3">
      <c r="A2971" s="7"/>
      <c r="B2971" s="40" t="s">
        <v>337</v>
      </c>
      <c r="C2971" s="1" t="s">
        <v>7</v>
      </c>
      <c r="D2971" s="1" t="s">
        <v>8</v>
      </c>
      <c r="E2971" s="1" t="s">
        <v>367</v>
      </c>
      <c r="F2971" s="1" t="s">
        <v>96</v>
      </c>
      <c r="G2971" s="12" t="s">
        <v>97</v>
      </c>
    </row>
    <row r="2972" spans="1:9" x14ac:dyDescent="0.3">
      <c r="A2972" s="7"/>
      <c r="B2972" s="40" t="s">
        <v>337</v>
      </c>
      <c r="C2972" s="1" t="s">
        <v>7</v>
      </c>
      <c r="D2972" s="1" t="s">
        <v>8</v>
      </c>
      <c r="E2972" s="1" t="s">
        <v>367</v>
      </c>
      <c r="F2972" s="1" t="s">
        <v>98</v>
      </c>
      <c r="G2972" s="12" t="s">
        <v>99</v>
      </c>
    </row>
    <row r="2973" spans="1:9" x14ac:dyDescent="0.3">
      <c r="A2973" s="7"/>
      <c r="B2973" s="40" t="s">
        <v>337</v>
      </c>
      <c r="C2973" s="1" t="s">
        <v>7</v>
      </c>
      <c r="D2973" s="1" t="s">
        <v>8</v>
      </c>
      <c r="E2973" s="1" t="s">
        <v>367</v>
      </c>
      <c r="F2973" s="1" t="s">
        <v>100</v>
      </c>
      <c r="G2973" s="12" t="s">
        <v>101</v>
      </c>
    </row>
    <row r="2974" spans="1:9" x14ac:dyDescent="0.3">
      <c r="A2974" s="7"/>
      <c r="B2974" s="40" t="s">
        <v>337</v>
      </c>
      <c r="C2974" s="1" t="s">
        <v>7</v>
      </c>
      <c r="D2974" s="1" t="s">
        <v>8</v>
      </c>
      <c r="E2974" s="1" t="s">
        <v>367</v>
      </c>
      <c r="F2974" s="1" t="s">
        <v>102</v>
      </c>
      <c r="G2974" s="12" t="s">
        <v>103</v>
      </c>
    </row>
    <row r="2975" spans="1:9" x14ac:dyDescent="0.3">
      <c r="A2975" s="7"/>
      <c r="B2975" s="40" t="s">
        <v>337</v>
      </c>
      <c r="C2975" s="1" t="s">
        <v>7</v>
      </c>
      <c r="D2975" s="1" t="s">
        <v>8</v>
      </c>
      <c r="E2975" s="1" t="s">
        <v>367</v>
      </c>
      <c r="F2975" s="1" t="s">
        <v>104</v>
      </c>
      <c r="G2975" s="12" t="s">
        <v>105</v>
      </c>
    </row>
    <row r="2976" spans="1:9" x14ac:dyDescent="0.3">
      <c r="A2976" s="7"/>
      <c r="B2976" s="40" t="s">
        <v>337</v>
      </c>
      <c r="C2976" s="1" t="s">
        <v>7</v>
      </c>
      <c r="D2976" s="1" t="s">
        <v>8</v>
      </c>
      <c r="E2976" s="1" t="s">
        <v>367</v>
      </c>
      <c r="F2976" s="1" t="s">
        <v>106</v>
      </c>
      <c r="G2976" s="12" t="s">
        <v>107</v>
      </c>
    </row>
    <row r="2977" spans="1:10" x14ac:dyDescent="0.3">
      <c r="A2977" s="7"/>
      <c r="B2977" s="40" t="s">
        <v>337</v>
      </c>
      <c r="C2977" s="1" t="s">
        <v>7</v>
      </c>
      <c r="D2977" s="1" t="s">
        <v>8</v>
      </c>
      <c r="E2977" s="1" t="s">
        <v>367</v>
      </c>
      <c r="F2977" s="1" t="s">
        <v>108</v>
      </c>
      <c r="G2977" s="12" t="s">
        <v>109</v>
      </c>
    </row>
    <row r="2978" spans="1:10" x14ac:dyDescent="0.3">
      <c r="A2978" s="7"/>
      <c r="B2978" s="40" t="s">
        <v>337</v>
      </c>
      <c r="C2978" s="1" t="s">
        <v>7</v>
      </c>
      <c r="D2978" s="1" t="s">
        <v>8</v>
      </c>
      <c r="E2978" s="1" t="s">
        <v>367</v>
      </c>
      <c r="F2978" s="1" t="s">
        <v>110</v>
      </c>
      <c r="G2978" s="12" t="s">
        <v>111</v>
      </c>
    </row>
    <row r="2979" spans="1:10" x14ac:dyDescent="0.3">
      <c r="A2979" s="7"/>
      <c r="B2979" s="40" t="s">
        <v>337</v>
      </c>
      <c r="C2979" s="1" t="s">
        <v>7</v>
      </c>
      <c r="D2979" s="1" t="s">
        <v>8</v>
      </c>
      <c r="E2979" s="1" t="s">
        <v>367</v>
      </c>
      <c r="F2979" s="1" t="s">
        <v>112</v>
      </c>
      <c r="G2979" s="12" t="s">
        <v>113</v>
      </c>
    </row>
    <row r="2980" spans="1:10" x14ac:dyDescent="0.3">
      <c r="A2980" s="7"/>
      <c r="B2980" s="40" t="s">
        <v>337</v>
      </c>
      <c r="C2980" s="1" t="s">
        <v>7</v>
      </c>
      <c r="D2980" s="1" t="s">
        <v>15</v>
      </c>
      <c r="E2980" s="1" t="s">
        <v>367</v>
      </c>
      <c r="F2980" s="1" t="s">
        <v>114</v>
      </c>
      <c r="G2980" s="12" t="s">
        <v>115</v>
      </c>
      <c r="I2980" s="15">
        <v>160861</v>
      </c>
    </row>
    <row r="2981" spans="1:10" x14ac:dyDescent="0.3">
      <c r="A2981" s="7"/>
      <c r="B2981" s="40" t="s">
        <v>337</v>
      </c>
      <c r="C2981" s="1" t="s">
        <v>116</v>
      </c>
      <c r="D2981" s="1" t="s">
        <v>8</v>
      </c>
      <c r="E2981" s="1" t="s">
        <v>364</v>
      </c>
      <c r="F2981" s="1" t="s">
        <v>117</v>
      </c>
      <c r="G2981" s="12" t="s">
        <v>118</v>
      </c>
      <c r="H2981" s="14">
        <v>1</v>
      </c>
      <c r="I2981" s="15">
        <v>40378</v>
      </c>
      <c r="J2981" s="33">
        <f t="shared" ref="J2981:J3019" si="19">I2981/H2981</f>
        <v>40378</v>
      </c>
    </row>
    <row r="2982" spans="1:10" x14ac:dyDescent="0.3">
      <c r="A2982" s="7"/>
      <c r="B2982" s="40" t="s">
        <v>337</v>
      </c>
      <c r="C2982" s="1" t="s">
        <v>116</v>
      </c>
      <c r="D2982" s="1" t="s">
        <v>8</v>
      </c>
      <c r="E2982" s="1" t="s">
        <v>364</v>
      </c>
      <c r="F2982" s="1" t="s">
        <v>119</v>
      </c>
      <c r="G2982" s="12" t="s">
        <v>120</v>
      </c>
      <c r="J2982" s="33" t="e">
        <f t="shared" si="19"/>
        <v>#DIV/0!</v>
      </c>
    </row>
    <row r="2983" spans="1:10" x14ac:dyDescent="0.3">
      <c r="A2983" s="7"/>
      <c r="B2983" s="40" t="s">
        <v>337</v>
      </c>
      <c r="C2983" s="1" t="s">
        <v>116</v>
      </c>
      <c r="D2983" s="1" t="s">
        <v>8</v>
      </c>
      <c r="E2983" s="1" t="s">
        <v>364</v>
      </c>
      <c r="F2983" s="1" t="s">
        <v>121</v>
      </c>
      <c r="G2983" s="12" t="s">
        <v>122</v>
      </c>
      <c r="J2983" s="33" t="e">
        <f t="shared" si="19"/>
        <v>#DIV/0!</v>
      </c>
    </row>
    <row r="2984" spans="1:10" x14ac:dyDescent="0.3">
      <c r="A2984" s="7"/>
      <c r="B2984" s="40" t="s">
        <v>337</v>
      </c>
      <c r="C2984" s="1" t="s">
        <v>116</v>
      </c>
      <c r="D2984" s="1" t="s">
        <v>8</v>
      </c>
      <c r="E2984" s="1" t="s">
        <v>364</v>
      </c>
      <c r="F2984" s="1" t="s">
        <v>123</v>
      </c>
      <c r="G2984" s="12" t="s">
        <v>124</v>
      </c>
      <c r="J2984" s="33" t="e">
        <f t="shared" si="19"/>
        <v>#DIV/0!</v>
      </c>
    </row>
    <row r="2985" spans="1:10" x14ac:dyDescent="0.3">
      <c r="A2985" s="7"/>
      <c r="B2985" s="40" t="s">
        <v>337</v>
      </c>
      <c r="C2985" s="1" t="s">
        <v>116</v>
      </c>
      <c r="D2985" s="1" t="s">
        <v>8</v>
      </c>
      <c r="E2985" s="1" t="s">
        <v>366</v>
      </c>
      <c r="F2985" s="1" t="s">
        <v>125</v>
      </c>
      <c r="G2985" s="12" t="s">
        <v>126</v>
      </c>
      <c r="J2985" s="33" t="e">
        <f t="shared" si="19"/>
        <v>#DIV/0!</v>
      </c>
    </row>
    <row r="2986" spans="1:10" x14ac:dyDescent="0.3">
      <c r="A2986" s="7"/>
      <c r="B2986" s="40" t="s">
        <v>337</v>
      </c>
      <c r="C2986" s="1" t="s">
        <v>116</v>
      </c>
      <c r="D2986" s="1" t="s">
        <v>8</v>
      </c>
      <c r="E2986" s="1" t="s">
        <v>366</v>
      </c>
      <c r="F2986" s="1" t="s">
        <v>127</v>
      </c>
      <c r="G2986" s="12" t="s">
        <v>128</v>
      </c>
      <c r="J2986" s="33" t="e">
        <f t="shared" si="19"/>
        <v>#DIV/0!</v>
      </c>
    </row>
    <row r="2987" spans="1:10" x14ac:dyDescent="0.3">
      <c r="A2987" s="7"/>
      <c r="B2987" s="40" t="s">
        <v>337</v>
      </c>
      <c r="C2987" s="1" t="s">
        <v>116</v>
      </c>
      <c r="D2987" s="1" t="s">
        <v>8</v>
      </c>
      <c r="E2987" s="1" t="s">
        <v>366</v>
      </c>
      <c r="F2987" s="1" t="s">
        <v>129</v>
      </c>
      <c r="G2987" s="12" t="s">
        <v>130</v>
      </c>
      <c r="J2987" s="33" t="e">
        <f t="shared" si="19"/>
        <v>#DIV/0!</v>
      </c>
    </row>
    <row r="2988" spans="1:10" x14ac:dyDescent="0.3">
      <c r="A2988" s="7"/>
      <c r="B2988" s="40" t="s">
        <v>337</v>
      </c>
      <c r="C2988" s="1" t="s">
        <v>116</v>
      </c>
      <c r="D2988" s="1" t="s">
        <v>8</v>
      </c>
      <c r="E2988" s="1" t="s">
        <v>366</v>
      </c>
      <c r="F2988" s="1" t="s">
        <v>131</v>
      </c>
      <c r="G2988" s="12" t="s">
        <v>132</v>
      </c>
      <c r="J2988" s="33" t="e">
        <f t="shared" si="19"/>
        <v>#DIV/0!</v>
      </c>
    </row>
    <row r="2989" spans="1:10" x14ac:dyDescent="0.3">
      <c r="A2989" s="7"/>
      <c r="B2989" s="40" t="s">
        <v>337</v>
      </c>
      <c r="C2989" s="1" t="s">
        <v>116</v>
      </c>
      <c r="D2989" s="1" t="s">
        <v>8</v>
      </c>
      <c r="E2989" s="1" t="s">
        <v>366</v>
      </c>
      <c r="F2989" s="1" t="s">
        <v>133</v>
      </c>
      <c r="G2989" s="12" t="s">
        <v>134</v>
      </c>
      <c r="J2989" s="33" t="e">
        <f t="shared" si="19"/>
        <v>#DIV/0!</v>
      </c>
    </row>
    <row r="2990" spans="1:10" x14ac:dyDescent="0.3">
      <c r="A2990" s="7"/>
      <c r="B2990" s="40" t="s">
        <v>337</v>
      </c>
      <c r="C2990" s="1" t="s">
        <v>116</v>
      </c>
      <c r="D2990" s="1" t="s">
        <v>8</v>
      </c>
      <c r="E2990" s="1" t="s">
        <v>366</v>
      </c>
      <c r="F2990" s="1" t="s">
        <v>135</v>
      </c>
      <c r="G2990" s="12" t="s">
        <v>136</v>
      </c>
      <c r="J2990" s="33" t="e">
        <f t="shared" si="19"/>
        <v>#DIV/0!</v>
      </c>
    </row>
    <row r="2991" spans="1:10" x14ac:dyDescent="0.3">
      <c r="A2991" s="7"/>
      <c r="B2991" s="40" t="s">
        <v>337</v>
      </c>
      <c r="C2991" s="1" t="s">
        <v>116</v>
      </c>
      <c r="D2991" s="1" t="s">
        <v>8</v>
      </c>
      <c r="E2991" s="1" t="s">
        <v>366</v>
      </c>
      <c r="F2991" s="1" t="s">
        <v>137</v>
      </c>
      <c r="G2991" s="12" t="s">
        <v>138</v>
      </c>
      <c r="J2991" s="33" t="e">
        <f t="shared" si="19"/>
        <v>#DIV/0!</v>
      </c>
    </row>
    <row r="2992" spans="1:10" x14ac:dyDescent="0.3">
      <c r="A2992" s="7"/>
      <c r="B2992" s="40" t="s">
        <v>337</v>
      </c>
      <c r="C2992" s="1" t="s">
        <v>116</v>
      </c>
      <c r="D2992" s="1" t="s">
        <v>8</v>
      </c>
      <c r="E2992" s="1" t="s">
        <v>366</v>
      </c>
      <c r="F2992" s="1" t="s">
        <v>139</v>
      </c>
      <c r="G2992" s="12" t="s">
        <v>140</v>
      </c>
      <c r="J2992" s="33" t="e">
        <f t="shared" si="19"/>
        <v>#DIV/0!</v>
      </c>
    </row>
    <row r="2993" spans="1:10" x14ac:dyDescent="0.3">
      <c r="A2993" s="7"/>
      <c r="B2993" s="40" t="s">
        <v>337</v>
      </c>
      <c r="C2993" s="1" t="s">
        <v>116</v>
      </c>
      <c r="D2993" s="1" t="s">
        <v>8</v>
      </c>
      <c r="E2993" s="1" t="s">
        <v>366</v>
      </c>
      <c r="F2993" s="1" t="s">
        <v>141</v>
      </c>
      <c r="G2993" s="12" t="s">
        <v>142</v>
      </c>
      <c r="J2993" s="33" t="e">
        <f t="shared" si="19"/>
        <v>#DIV/0!</v>
      </c>
    </row>
    <row r="2994" spans="1:10" x14ac:dyDescent="0.3">
      <c r="A2994" s="7"/>
      <c r="B2994" s="40" t="s">
        <v>337</v>
      </c>
      <c r="C2994" s="1" t="s">
        <v>116</v>
      </c>
      <c r="D2994" s="1" t="s">
        <v>8</v>
      </c>
      <c r="E2994" s="1" t="s">
        <v>366</v>
      </c>
      <c r="F2994" s="1" t="s">
        <v>143</v>
      </c>
      <c r="G2994" s="12" t="s">
        <v>144</v>
      </c>
      <c r="J2994" s="33" t="e">
        <f t="shared" si="19"/>
        <v>#DIV/0!</v>
      </c>
    </row>
    <row r="2995" spans="1:10" x14ac:dyDescent="0.3">
      <c r="A2995" s="7"/>
      <c r="B2995" s="40" t="s">
        <v>337</v>
      </c>
      <c r="C2995" s="1" t="s">
        <v>116</v>
      </c>
      <c r="D2995" s="1" t="s">
        <v>8</v>
      </c>
      <c r="E2995" s="1" t="s">
        <v>366</v>
      </c>
      <c r="F2995" s="1" t="s">
        <v>145</v>
      </c>
      <c r="G2995" s="12" t="s">
        <v>146</v>
      </c>
      <c r="J2995" s="33" t="e">
        <f t="shared" si="19"/>
        <v>#DIV/0!</v>
      </c>
    </row>
    <row r="2996" spans="1:10" x14ac:dyDescent="0.3">
      <c r="A2996" s="7"/>
      <c r="B2996" s="40" t="s">
        <v>337</v>
      </c>
      <c r="C2996" s="1" t="s">
        <v>116</v>
      </c>
      <c r="D2996" s="1" t="s">
        <v>8</v>
      </c>
      <c r="E2996" s="1" t="s">
        <v>366</v>
      </c>
      <c r="F2996" s="1" t="s">
        <v>147</v>
      </c>
      <c r="G2996" s="12" t="s">
        <v>148</v>
      </c>
      <c r="J2996" s="33" t="e">
        <f t="shared" si="19"/>
        <v>#DIV/0!</v>
      </c>
    </row>
    <row r="2997" spans="1:10" x14ac:dyDescent="0.3">
      <c r="A2997" s="7"/>
      <c r="B2997" s="40" t="s">
        <v>337</v>
      </c>
      <c r="C2997" s="1" t="s">
        <v>116</v>
      </c>
      <c r="D2997" s="1" t="s">
        <v>8</v>
      </c>
      <c r="E2997" s="1" t="s">
        <v>366</v>
      </c>
      <c r="F2997" s="1" t="s">
        <v>149</v>
      </c>
      <c r="G2997" s="12" t="s">
        <v>150</v>
      </c>
      <c r="J2997" s="33" t="e">
        <f t="shared" si="19"/>
        <v>#DIV/0!</v>
      </c>
    </row>
    <row r="2998" spans="1:10" x14ac:dyDescent="0.3">
      <c r="A2998" s="7"/>
      <c r="B2998" s="40" t="s">
        <v>337</v>
      </c>
      <c r="C2998" s="1" t="s">
        <v>116</v>
      </c>
      <c r="D2998" s="1" t="s">
        <v>8</v>
      </c>
      <c r="E2998" s="1" t="s">
        <v>366</v>
      </c>
      <c r="F2998" s="1" t="s">
        <v>151</v>
      </c>
      <c r="G2998" s="12" t="s">
        <v>152</v>
      </c>
      <c r="J2998" s="33" t="e">
        <f t="shared" si="19"/>
        <v>#DIV/0!</v>
      </c>
    </row>
    <row r="2999" spans="1:10" x14ac:dyDescent="0.3">
      <c r="A2999" s="7"/>
      <c r="B2999" s="40" t="s">
        <v>337</v>
      </c>
      <c r="C2999" s="1" t="s">
        <v>116</v>
      </c>
      <c r="D2999" s="1" t="s">
        <v>8</v>
      </c>
      <c r="E2999" s="1" t="s">
        <v>366</v>
      </c>
      <c r="F2999" s="1" t="s">
        <v>153</v>
      </c>
      <c r="G2999" s="12" t="s">
        <v>154</v>
      </c>
      <c r="J2999" s="33" t="e">
        <f t="shared" si="19"/>
        <v>#DIV/0!</v>
      </c>
    </row>
    <row r="3000" spans="1:10" x14ac:dyDescent="0.3">
      <c r="A3000" s="7"/>
      <c r="B3000" s="40" t="s">
        <v>337</v>
      </c>
      <c r="C3000" s="1" t="s">
        <v>116</v>
      </c>
      <c r="D3000" s="1" t="s">
        <v>8</v>
      </c>
      <c r="E3000" s="1" t="s">
        <v>366</v>
      </c>
      <c r="F3000" s="1" t="s">
        <v>155</v>
      </c>
      <c r="G3000" s="12" t="s">
        <v>156</v>
      </c>
      <c r="J3000" s="33" t="e">
        <f t="shared" si="19"/>
        <v>#DIV/0!</v>
      </c>
    </row>
    <row r="3001" spans="1:10" x14ac:dyDescent="0.3">
      <c r="A3001" s="7"/>
      <c r="B3001" s="40" t="s">
        <v>337</v>
      </c>
      <c r="C3001" s="1" t="s">
        <v>116</v>
      </c>
      <c r="D3001" s="1" t="s">
        <v>8</v>
      </c>
      <c r="E3001" s="1" t="s">
        <v>366</v>
      </c>
      <c r="F3001" s="1" t="s">
        <v>157</v>
      </c>
      <c r="G3001" s="12" t="s">
        <v>158</v>
      </c>
      <c r="J3001" s="33" t="e">
        <f t="shared" si="19"/>
        <v>#DIV/0!</v>
      </c>
    </row>
    <row r="3002" spans="1:10" x14ac:dyDescent="0.3">
      <c r="A3002" s="7"/>
      <c r="B3002" s="40" t="s">
        <v>337</v>
      </c>
      <c r="C3002" s="1" t="s">
        <v>116</v>
      </c>
      <c r="D3002" s="1" t="s">
        <v>8</v>
      </c>
      <c r="E3002" s="1" t="s">
        <v>366</v>
      </c>
      <c r="F3002" s="1" t="s">
        <v>159</v>
      </c>
      <c r="G3002" s="12" t="s">
        <v>160</v>
      </c>
      <c r="J3002" s="33" t="e">
        <f t="shared" si="19"/>
        <v>#DIV/0!</v>
      </c>
    </row>
    <row r="3003" spans="1:10" x14ac:dyDescent="0.3">
      <c r="A3003" s="7"/>
      <c r="B3003" s="40" t="s">
        <v>337</v>
      </c>
      <c r="C3003" s="1" t="s">
        <v>116</v>
      </c>
      <c r="D3003" s="1" t="s">
        <v>8</v>
      </c>
      <c r="E3003" s="1" t="s">
        <v>366</v>
      </c>
      <c r="F3003" s="1" t="s">
        <v>161</v>
      </c>
      <c r="G3003" s="12" t="s">
        <v>162</v>
      </c>
      <c r="J3003" s="33" t="e">
        <f t="shared" si="19"/>
        <v>#DIV/0!</v>
      </c>
    </row>
    <row r="3004" spans="1:10" x14ac:dyDescent="0.3">
      <c r="A3004" s="7"/>
      <c r="B3004" s="40" t="s">
        <v>337</v>
      </c>
      <c r="C3004" s="1" t="s">
        <v>116</v>
      </c>
      <c r="D3004" s="1" t="s">
        <v>8</v>
      </c>
      <c r="E3004" s="1" t="s">
        <v>366</v>
      </c>
      <c r="F3004" s="1" t="s">
        <v>163</v>
      </c>
      <c r="G3004" s="12" t="s">
        <v>164</v>
      </c>
      <c r="J3004" s="33" t="e">
        <f t="shared" si="19"/>
        <v>#DIV/0!</v>
      </c>
    </row>
    <row r="3005" spans="1:10" x14ac:dyDescent="0.3">
      <c r="A3005" s="7"/>
      <c r="B3005" s="40" t="s">
        <v>337</v>
      </c>
      <c r="C3005" s="1" t="s">
        <v>116</v>
      </c>
      <c r="D3005" s="1" t="s">
        <v>8</v>
      </c>
      <c r="E3005" s="1" t="s">
        <v>366</v>
      </c>
      <c r="F3005" s="1" t="s">
        <v>165</v>
      </c>
      <c r="G3005" s="12" t="s">
        <v>166</v>
      </c>
      <c r="J3005" s="33" t="e">
        <f t="shared" si="19"/>
        <v>#DIV/0!</v>
      </c>
    </row>
    <row r="3006" spans="1:10" x14ac:dyDescent="0.3">
      <c r="A3006" s="7"/>
      <c r="B3006" s="40" t="s">
        <v>337</v>
      </c>
      <c r="C3006" s="1" t="s">
        <v>116</v>
      </c>
      <c r="D3006" s="1" t="s">
        <v>8</v>
      </c>
      <c r="E3006" s="1" t="s">
        <v>366</v>
      </c>
      <c r="F3006" s="1" t="s">
        <v>167</v>
      </c>
      <c r="G3006" s="12" t="s">
        <v>168</v>
      </c>
      <c r="J3006" s="33" t="e">
        <f t="shared" si="19"/>
        <v>#DIV/0!</v>
      </c>
    </row>
    <row r="3007" spans="1:10" x14ac:dyDescent="0.3">
      <c r="A3007" s="7"/>
      <c r="B3007" s="40" t="s">
        <v>337</v>
      </c>
      <c r="C3007" s="1" t="s">
        <v>116</v>
      </c>
      <c r="D3007" s="1" t="s">
        <v>8</v>
      </c>
      <c r="E3007" s="1" t="s">
        <v>366</v>
      </c>
      <c r="F3007" s="1" t="s">
        <v>169</v>
      </c>
      <c r="G3007" s="12" t="s">
        <v>170</v>
      </c>
      <c r="J3007" s="33" t="e">
        <f t="shared" si="19"/>
        <v>#DIV/0!</v>
      </c>
    </row>
    <row r="3008" spans="1:10" x14ac:dyDescent="0.3">
      <c r="A3008" s="7"/>
      <c r="B3008" s="40" t="s">
        <v>337</v>
      </c>
      <c r="C3008" s="1" t="s">
        <v>116</v>
      </c>
      <c r="D3008" s="1" t="s">
        <v>8</v>
      </c>
      <c r="E3008" s="1" t="s">
        <v>366</v>
      </c>
      <c r="F3008" s="1" t="s">
        <v>171</v>
      </c>
      <c r="G3008" s="12" t="s">
        <v>172</v>
      </c>
      <c r="H3008" s="14">
        <v>1</v>
      </c>
      <c r="I3008" s="15">
        <v>31101</v>
      </c>
      <c r="J3008" s="33">
        <f t="shared" si="19"/>
        <v>31101</v>
      </c>
    </row>
    <row r="3009" spans="1:10" x14ac:dyDescent="0.3">
      <c r="A3009" s="7"/>
      <c r="B3009" s="40" t="s">
        <v>337</v>
      </c>
      <c r="C3009" s="1" t="s">
        <v>116</v>
      </c>
      <c r="D3009" s="1" t="s">
        <v>8</v>
      </c>
      <c r="E3009" s="1" t="s">
        <v>366</v>
      </c>
      <c r="F3009" s="1" t="s">
        <v>173</v>
      </c>
      <c r="G3009" s="12" t="s">
        <v>174</v>
      </c>
      <c r="J3009" s="33" t="e">
        <f t="shared" si="19"/>
        <v>#DIV/0!</v>
      </c>
    </row>
    <row r="3010" spans="1:10" x14ac:dyDescent="0.3">
      <c r="A3010" s="7"/>
      <c r="B3010" s="40" t="s">
        <v>337</v>
      </c>
      <c r="C3010" s="1" t="s">
        <v>116</v>
      </c>
      <c r="D3010" s="1" t="s">
        <v>8</v>
      </c>
      <c r="E3010" s="1" t="s">
        <v>366</v>
      </c>
      <c r="F3010" s="1" t="s">
        <v>175</v>
      </c>
      <c r="G3010" s="12" t="s">
        <v>176</v>
      </c>
      <c r="J3010" s="33" t="e">
        <f t="shared" si="19"/>
        <v>#DIV/0!</v>
      </c>
    </row>
    <row r="3011" spans="1:10" x14ac:dyDescent="0.3">
      <c r="A3011" s="7"/>
      <c r="B3011" s="40" t="s">
        <v>337</v>
      </c>
      <c r="C3011" s="1" t="s">
        <v>116</v>
      </c>
      <c r="D3011" s="1" t="s">
        <v>8</v>
      </c>
      <c r="E3011" s="1" t="s">
        <v>366</v>
      </c>
      <c r="F3011" s="1" t="s">
        <v>177</v>
      </c>
      <c r="G3011" s="12" t="s">
        <v>178</v>
      </c>
      <c r="J3011" s="33" t="e">
        <f t="shared" si="19"/>
        <v>#DIV/0!</v>
      </c>
    </row>
    <row r="3012" spans="1:10" x14ac:dyDescent="0.3">
      <c r="A3012" s="7"/>
      <c r="B3012" s="40" t="s">
        <v>337</v>
      </c>
      <c r="C3012" s="1" t="s">
        <v>116</v>
      </c>
      <c r="D3012" s="1" t="s">
        <v>8</v>
      </c>
      <c r="E3012" s="1" t="s">
        <v>366</v>
      </c>
      <c r="F3012" s="1" t="s">
        <v>179</v>
      </c>
      <c r="G3012" s="12" t="s">
        <v>180</v>
      </c>
      <c r="J3012" s="33" t="e">
        <f t="shared" si="19"/>
        <v>#DIV/0!</v>
      </c>
    </row>
    <row r="3013" spans="1:10" x14ac:dyDescent="0.3">
      <c r="A3013" s="7"/>
      <c r="B3013" s="40" t="s">
        <v>337</v>
      </c>
      <c r="C3013" s="1" t="s">
        <v>116</v>
      </c>
      <c r="D3013" s="1" t="s">
        <v>8</v>
      </c>
      <c r="E3013" s="1" t="s">
        <v>366</v>
      </c>
      <c r="F3013" s="1" t="s">
        <v>181</v>
      </c>
      <c r="G3013" s="12" t="s">
        <v>182</v>
      </c>
      <c r="H3013" s="14">
        <v>1</v>
      </c>
      <c r="I3013" s="15">
        <v>23563</v>
      </c>
      <c r="J3013" s="33">
        <f t="shared" si="19"/>
        <v>23563</v>
      </c>
    </row>
    <row r="3014" spans="1:10" x14ac:dyDescent="0.3">
      <c r="A3014" s="7"/>
      <c r="B3014" s="40" t="s">
        <v>337</v>
      </c>
      <c r="C3014" s="1" t="s">
        <v>116</v>
      </c>
      <c r="D3014" s="1" t="s">
        <v>8</v>
      </c>
      <c r="E3014" s="1" t="s">
        <v>366</v>
      </c>
      <c r="F3014" s="1" t="s">
        <v>183</v>
      </c>
      <c r="G3014" s="12" t="s">
        <v>184</v>
      </c>
      <c r="J3014" s="33" t="e">
        <f t="shared" si="19"/>
        <v>#DIV/0!</v>
      </c>
    </row>
    <row r="3015" spans="1:10" x14ac:dyDescent="0.3">
      <c r="A3015" s="7"/>
      <c r="B3015" s="40" t="s">
        <v>337</v>
      </c>
      <c r="C3015" s="1" t="s">
        <v>116</v>
      </c>
      <c r="D3015" s="1" t="s">
        <v>8</v>
      </c>
      <c r="E3015" s="1" t="s">
        <v>365</v>
      </c>
      <c r="F3015" s="1" t="s">
        <v>185</v>
      </c>
      <c r="G3015" s="12" t="s">
        <v>186</v>
      </c>
      <c r="J3015" s="33" t="e">
        <f t="shared" si="19"/>
        <v>#DIV/0!</v>
      </c>
    </row>
    <row r="3016" spans="1:10" x14ac:dyDescent="0.3">
      <c r="A3016" s="7"/>
      <c r="B3016" s="40" t="s">
        <v>337</v>
      </c>
      <c r="C3016" s="1" t="s">
        <v>116</v>
      </c>
      <c r="D3016" s="1" t="s">
        <v>8</v>
      </c>
      <c r="E3016" s="1" t="s">
        <v>365</v>
      </c>
      <c r="F3016" s="1" t="s">
        <v>187</v>
      </c>
      <c r="G3016" s="12" t="s">
        <v>188</v>
      </c>
      <c r="J3016" s="33" t="e">
        <f t="shared" si="19"/>
        <v>#DIV/0!</v>
      </c>
    </row>
    <row r="3017" spans="1:10" x14ac:dyDescent="0.3">
      <c r="A3017" s="7"/>
      <c r="B3017" s="40" t="s">
        <v>337</v>
      </c>
      <c r="C3017" s="1" t="s">
        <v>116</v>
      </c>
      <c r="D3017" s="1" t="s">
        <v>8</v>
      </c>
      <c r="E3017" s="1" t="s">
        <v>365</v>
      </c>
      <c r="F3017" s="1" t="s">
        <v>189</v>
      </c>
      <c r="G3017" s="12" t="s">
        <v>190</v>
      </c>
      <c r="J3017" s="33" t="e">
        <f t="shared" si="19"/>
        <v>#DIV/0!</v>
      </c>
    </row>
    <row r="3018" spans="1:10" x14ac:dyDescent="0.3">
      <c r="A3018" s="7"/>
      <c r="B3018" s="40" t="s">
        <v>337</v>
      </c>
      <c r="C3018" s="1" t="s">
        <v>116</v>
      </c>
      <c r="D3018" s="1" t="s">
        <v>8</v>
      </c>
      <c r="E3018" s="1" t="s">
        <v>367</v>
      </c>
      <c r="F3018" s="1" t="s">
        <v>191</v>
      </c>
      <c r="G3018" s="12" t="s">
        <v>192</v>
      </c>
      <c r="H3018" s="14" t="s">
        <v>340</v>
      </c>
      <c r="J3018" s="33" t="e">
        <f t="shared" si="19"/>
        <v>#VALUE!</v>
      </c>
    </row>
    <row r="3019" spans="1:10" x14ac:dyDescent="0.3">
      <c r="A3019" s="7"/>
      <c r="B3019" s="40" t="s">
        <v>337</v>
      </c>
      <c r="C3019" s="1" t="s">
        <v>116</v>
      </c>
      <c r="D3019" s="1" t="s">
        <v>15</v>
      </c>
      <c r="E3019" s="1" t="s">
        <v>367</v>
      </c>
      <c r="F3019" s="1" t="s">
        <v>193</v>
      </c>
      <c r="G3019" s="12" t="s">
        <v>194</v>
      </c>
      <c r="H3019" s="14">
        <v>3</v>
      </c>
      <c r="I3019" s="15">
        <v>95042</v>
      </c>
      <c r="J3019" s="33">
        <f t="shared" si="19"/>
        <v>31680.666666666668</v>
      </c>
    </row>
    <row r="3020" spans="1:10" x14ac:dyDescent="0.3">
      <c r="A3020" s="7"/>
      <c r="B3020" s="40" t="s">
        <v>337</v>
      </c>
      <c r="C3020" s="1" t="s">
        <v>195</v>
      </c>
      <c r="D3020" s="1" t="s">
        <v>15</v>
      </c>
      <c r="E3020" s="1" t="s">
        <v>367</v>
      </c>
      <c r="F3020" s="1" t="s">
        <v>196</v>
      </c>
      <c r="G3020" s="12" t="s">
        <v>197</v>
      </c>
      <c r="I3020" s="15">
        <v>95042</v>
      </c>
    </row>
    <row r="3021" spans="1:10" x14ac:dyDescent="0.3">
      <c r="A3021" s="7"/>
      <c r="B3021" s="40" t="s">
        <v>337</v>
      </c>
      <c r="C3021" s="1" t="s">
        <v>195</v>
      </c>
      <c r="D3021" s="1" t="s">
        <v>8</v>
      </c>
      <c r="E3021" s="1" t="s">
        <v>367</v>
      </c>
      <c r="F3021" s="1" t="s">
        <v>198</v>
      </c>
      <c r="G3021" s="12" t="s">
        <v>199</v>
      </c>
      <c r="I3021" s="15">
        <v>11328</v>
      </c>
    </row>
    <row r="3022" spans="1:10" x14ac:dyDescent="0.3">
      <c r="A3022" s="7"/>
      <c r="B3022" s="40" t="s">
        <v>337</v>
      </c>
      <c r="C3022" s="1" t="s">
        <v>195</v>
      </c>
      <c r="D3022" s="1" t="s">
        <v>8</v>
      </c>
      <c r="E3022" s="1" t="s">
        <v>367</v>
      </c>
      <c r="F3022" s="1" t="s">
        <v>200</v>
      </c>
      <c r="G3022" s="12" t="s">
        <v>201</v>
      </c>
    </row>
    <row r="3023" spans="1:10" x14ac:dyDescent="0.3">
      <c r="A3023" s="7"/>
      <c r="B3023" s="40" t="s">
        <v>337</v>
      </c>
      <c r="C3023" s="1" t="s">
        <v>195</v>
      </c>
      <c r="D3023" s="1" t="s">
        <v>8</v>
      </c>
      <c r="E3023" s="1" t="s">
        <v>367</v>
      </c>
      <c r="F3023" s="1" t="s">
        <v>202</v>
      </c>
      <c r="G3023" s="12" t="s">
        <v>203</v>
      </c>
    </row>
    <row r="3024" spans="1:10" x14ac:dyDescent="0.3">
      <c r="A3024" s="7"/>
      <c r="B3024" s="40" t="s">
        <v>337</v>
      </c>
      <c r="C3024" s="1" t="s">
        <v>195</v>
      </c>
      <c r="D3024" s="1" t="s">
        <v>8</v>
      </c>
      <c r="E3024" s="1" t="s">
        <v>367</v>
      </c>
      <c r="F3024" s="1" t="s">
        <v>204</v>
      </c>
      <c r="G3024" s="12" t="s">
        <v>205</v>
      </c>
    </row>
    <row r="3025" spans="1:9" x14ac:dyDescent="0.3">
      <c r="A3025" s="7"/>
      <c r="B3025" s="40" t="s">
        <v>337</v>
      </c>
      <c r="C3025" s="1" t="s">
        <v>195</v>
      </c>
      <c r="D3025" s="1" t="s">
        <v>15</v>
      </c>
      <c r="E3025" s="1" t="s">
        <v>367</v>
      </c>
      <c r="F3025" s="1" t="s">
        <v>206</v>
      </c>
      <c r="G3025" s="12" t="s">
        <v>207</v>
      </c>
      <c r="I3025" s="15">
        <v>11328</v>
      </c>
    </row>
    <row r="3026" spans="1:9" x14ac:dyDescent="0.3">
      <c r="A3026" s="7"/>
      <c r="B3026" s="40" t="s">
        <v>337</v>
      </c>
      <c r="C3026" s="1" t="s">
        <v>195</v>
      </c>
      <c r="D3026" s="1" t="s">
        <v>8</v>
      </c>
      <c r="E3026" s="1" t="s">
        <v>367</v>
      </c>
      <c r="F3026" s="1" t="s">
        <v>208</v>
      </c>
      <c r="G3026" s="12" t="s">
        <v>209</v>
      </c>
    </row>
    <row r="3027" spans="1:9" x14ac:dyDescent="0.3">
      <c r="A3027" s="7"/>
      <c r="B3027" s="40" t="s">
        <v>337</v>
      </c>
      <c r="C3027" s="1" t="s">
        <v>195</v>
      </c>
      <c r="D3027" s="1" t="s">
        <v>15</v>
      </c>
      <c r="E3027" s="1" t="s">
        <v>367</v>
      </c>
      <c r="F3027" s="1" t="s">
        <v>210</v>
      </c>
      <c r="G3027" s="12" t="s">
        <v>211</v>
      </c>
      <c r="I3027" s="15">
        <v>106370</v>
      </c>
    </row>
    <row r="3028" spans="1:9" x14ac:dyDescent="0.3">
      <c r="A3028" s="7"/>
      <c r="B3028" s="40" t="s">
        <v>337</v>
      </c>
      <c r="C3028" s="1" t="s">
        <v>195</v>
      </c>
      <c r="D3028" s="1" t="s">
        <v>8</v>
      </c>
      <c r="E3028" s="1" t="s">
        <v>367</v>
      </c>
      <c r="F3028" s="1" t="s">
        <v>212</v>
      </c>
      <c r="G3028" s="12" t="s">
        <v>213</v>
      </c>
      <c r="I3028" s="15">
        <v>8153</v>
      </c>
    </row>
    <row r="3029" spans="1:9" x14ac:dyDescent="0.3">
      <c r="A3029" s="7"/>
      <c r="B3029" s="40" t="s">
        <v>337</v>
      </c>
      <c r="C3029" s="1" t="s">
        <v>195</v>
      </c>
      <c r="D3029" s="1" t="s">
        <v>8</v>
      </c>
      <c r="E3029" s="1" t="s">
        <v>367</v>
      </c>
      <c r="F3029" s="1" t="s">
        <v>214</v>
      </c>
      <c r="G3029" s="12" t="s">
        <v>215</v>
      </c>
      <c r="I3029" s="15">
        <v>12697</v>
      </c>
    </row>
    <row r="3030" spans="1:9" x14ac:dyDescent="0.3">
      <c r="A3030" s="7"/>
      <c r="B3030" s="40" t="s">
        <v>337</v>
      </c>
      <c r="C3030" s="1" t="s">
        <v>195</v>
      </c>
      <c r="D3030" s="1" t="s">
        <v>8</v>
      </c>
      <c r="E3030" s="1" t="s">
        <v>367</v>
      </c>
      <c r="F3030" s="1" t="s">
        <v>216</v>
      </c>
      <c r="G3030" s="12" t="s">
        <v>217</v>
      </c>
    </row>
    <row r="3031" spans="1:9" x14ac:dyDescent="0.3">
      <c r="A3031" s="7"/>
      <c r="B3031" s="40" t="s">
        <v>337</v>
      </c>
      <c r="C3031" s="1" t="s">
        <v>195</v>
      </c>
      <c r="D3031" s="1" t="s">
        <v>15</v>
      </c>
      <c r="E3031" s="1" t="s">
        <v>367</v>
      </c>
      <c r="F3031" s="1" t="s">
        <v>218</v>
      </c>
      <c r="G3031" s="12" t="s">
        <v>219</v>
      </c>
      <c r="I3031" s="15">
        <v>127220</v>
      </c>
    </row>
    <row r="3032" spans="1:9" x14ac:dyDescent="0.3">
      <c r="A3032" s="7"/>
      <c r="B3032" s="40" t="s">
        <v>337</v>
      </c>
      <c r="C3032" s="1" t="s">
        <v>195</v>
      </c>
      <c r="D3032" s="1" t="s">
        <v>8</v>
      </c>
      <c r="E3032" s="1" t="s">
        <v>367</v>
      </c>
      <c r="F3032" s="1" t="s">
        <v>220</v>
      </c>
      <c r="G3032" s="12" t="s">
        <v>221</v>
      </c>
      <c r="I3032" s="15">
        <v>223</v>
      </c>
    </row>
    <row r="3033" spans="1:9" x14ac:dyDescent="0.3">
      <c r="A3033" s="7"/>
      <c r="B3033" s="40" t="s">
        <v>337</v>
      </c>
      <c r="C3033" s="1" t="s">
        <v>195</v>
      </c>
      <c r="D3033" s="1" t="s">
        <v>8</v>
      </c>
      <c r="E3033" s="1" t="s">
        <v>367</v>
      </c>
      <c r="F3033" s="1" t="s">
        <v>222</v>
      </c>
      <c r="G3033" s="12" t="s">
        <v>223</v>
      </c>
      <c r="I3033" s="15">
        <v>63</v>
      </c>
    </row>
    <row r="3034" spans="1:9" x14ac:dyDescent="0.3">
      <c r="A3034" s="7"/>
      <c r="B3034" s="40" t="s">
        <v>337</v>
      </c>
      <c r="C3034" s="1" t="s">
        <v>195</v>
      </c>
      <c r="D3034" s="1" t="s">
        <v>8</v>
      </c>
      <c r="E3034" s="1" t="s">
        <v>367</v>
      </c>
      <c r="F3034" s="1" t="s">
        <v>224</v>
      </c>
      <c r="G3034" s="12" t="s">
        <v>225</v>
      </c>
      <c r="I3034" s="15">
        <v>11042</v>
      </c>
    </row>
    <row r="3035" spans="1:9" x14ac:dyDescent="0.3">
      <c r="A3035" s="7"/>
      <c r="B3035" s="40" t="s">
        <v>337</v>
      </c>
      <c r="C3035" s="1" t="s">
        <v>195</v>
      </c>
      <c r="D3035" s="1" t="s">
        <v>8</v>
      </c>
      <c r="E3035" s="1" t="s">
        <v>367</v>
      </c>
      <c r="F3035" s="1" t="s">
        <v>226</v>
      </c>
      <c r="G3035" s="12" t="s">
        <v>227</v>
      </c>
      <c r="I3035" s="15">
        <v>2803</v>
      </c>
    </row>
    <row r="3036" spans="1:9" x14ac:dyDescent="0.3">
      <c r="A3036" s="7"/>
      <c r="B3036" s="40" t="s">
        <v>337</v>
      </c>
      <c r="C3036" s="1" t="s">
        <v>195</v>
      </c>
      <c r="D3036" s="1" t="s">
        <v>15</v>
      </c>
      <c r="E3036" s="1" t="s">
        <v>367</v>
      </c>
      <c r="F3036" s="1" t="s">
        <v>228</v>
      </c>
      <c r="G3036" s="12" t="s">
        <v>229</v>
      </c>
      <c r="I3036" s="15">
        <v>14131</v>
      </c>
    </row>
    <row r="3037" spans="1:9" x14ac:dyDescent="0.3">
      <c r="A3037" s="7"/>
      <c r="B3037" s="40" t="s">
        <v>337</v>
      </c>
      <c r="C3037" s="1" t="s">
        <v>195</v>
      </c>
      <c r="D3037" s="1" t="s">
        <v>8</v>
      </c>
      <c r="E3037" s="1" t="s">
        <v>367</v>
      </c>
      <c r="F3037" s="1" t="s">
        <v>230</v>
      </c>
      <c r="G3037" s="12" t="s">
        <v>231</v>
      </c>
    </row>
    <row r="3038" spans="1:9" x14ac:dyDescent="0.3">
      <c r="A3038" s="7"/>
      <c r="B3038" s="40" t="s">
        <v>337</v>
      </c>
      <c r="C3038" s="1" t="s">
        <v>195</v>
      </c>
      <c r="D3038" s="1" t="s">
        <v>8</v>
      </c>
      <c r="E3038" s="1" t="s">
        <v>367</v>
      </c>
      <c r="F3038" s="1" t="s">
        <v>232</v>
      </c>
      <c r="G3038" s="12" t="s">
        <v>233</v>
      </c>
    </row>
    <row r="3039" spans="1:9" x14ac:dyDescent="0.3">
      <c r="A3039" s="7"/>
      <c r="B3039" s="40" t="s">
        <v>337</v>
      </c>
      <c r="C3039" s="1" t="s">
        <v>195</v>
      </c>
      <c r="D3039" s="1" t="s">
        <v>8</v>
      </c>
      <c r="E3039" s="1" t="s">
        <v>367</v>
      </c>
      <c r="F3039" s="1" t="s">
        <v>234</v>
      </c>
      <c r="G3039" s="12" t="s">
        <v>235</v>
      </c>
    </row>
    <row r="3040" spans="1:9" x14ac:dyDescent="0.3">
      <c r="A3040" s="7"/>
      <c r="B3040" s="40" t="s">
        <v>337</v>
      </c>
      <c r="C3040" s="1" t="s">
        <v>195</v>
      </c>
      <c r="D3040" s="1" t="s">
        <v>8</v>
      </c>
      <c r="E3040" s="1" t="s">
        <v>367</v>
      </c>
      <c r="F3040" s="1" t="s">
        <v>236</v>
      </c>
      <c r="G3040" s="12" t="s">
        <v>237</v>
      </c>
    </row>
    <row r="3041" spans="1:9" x14ac:dyDescent="0.3">
      <c r="A3041" s="7"/>
      <c r="B3041" s="40" t="s">
        <v>337</v>
      </c>
      <c r="C3041" s="1" t="s">
        <v>195</v>
      </c>
      <c r="D3041" s="1" t="s">
        <v>8</v>
      </c>
      <c r="E3041" s="1" t="s">
        <v>367</v>
      </c>
      <c r="F3041" s="1" t="s">
        <v>238</v>
      </c>
      <c r="G3041" s="12" t="s">
        <v>239</v>
      </c>
      <c r="I3041" s="15">
        <v>805</v>
      </c>
    </row>
    <row r="3042" spans="1:9" x14ac:dyDescent="0.3">
      <c r="A3042" s="7"/>
      <c r="B3042" s="40" t="s">
        <v>337</v>
      </c>
      <c r="C3042" s="1" t="s">
        <v>195</v>
      </c>
      <c r="D3042" s="1" t="s">
        <v>8</v>
      </c>
      <c r="E3042" s="1" t="s">
        <v>367</v>
      </c>
      <c r="F3042" s="1" t="s">
        <v>240</v>
      </c>
      <c r="G3042" s="12" t="s">
        <v>241</v>
      </c>
    </row>
    <row r="3043" spans="1:9" x14ac:dyDescent="0.3">
      <c r="A3043" s="7"/>
      <c r="B3043" s="40" t="s">
        <v>337</v>
      </c>
      <c r="C3043" s="1" t="s">
        <v>195</v>
      </c>
      <c r="D3043" s="1" t="s">
        <v>8</v>
      </c>
      <c r="E3043" s="1" t="s">
        <v>367</v>
      </c>
      <c r="F3043" s="1" t="s">
        <v>242</v>
      </c>
      <c r="G3043" s="12" t="s">
        <v>243</v>
      </c>
      <c r="I3043" s="15">
        <v>2542</v>
      </c>
    </row>
    <row r="3044" spans="1:9" x14ac:dyDescent="0.3">
      <c r="A3044" s="7"/>
      <c r="B3044" s="40" t="s">
        <v>337</v>
      </c>
      <c r="C3044" s="1" t="s">
        <v>195</v>
      </c>
      <c r="D3044" s="1" t="s">
        <v>8</v>
      </c>
      <c r="E3044" s="1" t="s">
        <v>367</v>
      </c>
      <c r="F3044" s="1" t="s">
        <v>244</v>
      </c>
      <c r="G3044" s="12" t="s">
        <v>245</v>
      </c>
      <c r="I3044" s="15">
        <v>5905</v>
      </c>
    </row>
    <row r="3045" spans="1:9" x14ac:dyDescent="0.3">
      <c r="A3045" s="7"/>
      <c r="B3045" s="40" t="s">
        <v>337</v>
      </c>
      <c r="C3045" s="1" t="s">
        <v>195</v>
      </c>
      <c r="D3045" s="1" t="s">
        <v>8</v>
      </c>
      <c r="E3045" s="1" t="s">
        <v>367</v>
      </c>
      <c r="F3045" s="1" t="s">
        <v>246</v>
      </c>
      <c r="G3045" s="12" t="s">
        <v>247</v>
      </c>
    </row>
    <row r="3046" spans="1:9" x14ac:dyDescent="0.3">
      <c r="A3046" s="7"/>
      <c r="B3046" s="40" t="s">
        <v>337</v>
      </c>
      <c r="C3046" s="1" t="s">
        <v>195</v>
      </c>
      <c r="D3046" s="1" t="s">
        <v>8</v>
      </c>
      <c r="E3046" s="1" t="s">
        <v>367</v>
      </c>
      <c r="F3046" s="1" t="s">
        <v>248</v>
      </c>
      <c r="G3046" s="12" t="s">
        <v>249</v>
      </c>
    </row>
    <row r="3047" spans="1:9" x14ac:dyDescent="0.3">
      <c r="A3047" s="7"/>
      <c r="B3047" s="40" t="s">
        <v>337</v>
      </c>
      <c r="C3047" s="1" t="s">
        <v>195</v>
      </c>
      <c r="D3047" s="1" t="s">
        <v>8</v>
      </c>
      <c r="E3047" s="1" t="s">
        <v>367</v>
      </c>
      <c r="F3047" s="1" t="s">
        <v>250</v>
      </c>
      <c r="G3047" s="12" t="s">
        <v>251</v>
      </c>
    </row>
    <row r="3048" spans="1:9" x14ac:dyDescent="0.3">
      <c r="A3048" s="7"/>
      <c r="B3048" s="40" t="s">
        <v>337</v>
      </c>
      <c r="C3048" s="1" t="s">
        <v>195</v>
      </c>
      <c r="D3048" s="1" t="s">
        <v>8</v>
      </c>
      <c r="E3048" s="1" t="s">
        <v>367</v>
      </c>
      <c r="F3048" s="1" t="s">
        <v>252</v>
      </c>
      <c r="G3048" s="12" t="s">
        <v>253</v>
      </c>
    </row>
    <row r="3049" spans="1:9" x14ac:dyDescent="0.3">
      <c r="A3049" s="7"/>
      <c r="B3049" s="40" t="s">
        <v>337</v>
      </c>
      <c r="C3049" s="1" t="s">
        <v>195</v>
      </c>
      <c r="D3049" s="1" t="s">
        <v>8</v>
      </c>
      <c r="E3049" s="1" t="s">
        <v>367</v>
      </c>
      <c r="F3049" s="1" t="s">
        <v>254</v>
      </c>
      <c r="G3049" s="12" t="s">
        <v>255</v>
      </c>
    </row>
    <row r="3050" spans="1:9" x14ac:dyDescent="0.3">
      <c r="A3050" s="7"/>
      <c r="B3050" s="40" t="s">
        <v>337</v>
      </c>
      <c r="C3050" s="1" t="s">
        <v>195</v>
      </c>
      <c r="D3050" s="1" t="s">
        <v>8</v>
      </c>
      <c r="E3050" s="1" t="s">
        <v>367</v>
      </c>
      <c r="F3050" s="1" t="s">
        <v>256</v>
      </c>
      <c r="G3050" s="12" t="s">
        <v>257</v>
      </c>
    </row>
    <row r="3051" spans="1:9" x14ac:dyDescent="0.3">
      <c r="A3051" s="7"/>
      <c r="B3051" s="40" t="s">
        <v>337</v>
      </c>
      <c r="C3051" s="1" t="s">
        <v>195</v>
      </c>
      <c r="D3051" s="1" t="s">
        <v>8</v>
      </c>
      <c r="E3051" s="1" t="s">
        <v>367</v>
      </c>
      <c r="F3051" s="1" t="s">
        <v>258</v>
      </c>
      <c r="G3051" s="12" t="s">
        <v>259</v>
      </c>
    </row>
    <row r="3052" spans="1:9" x14ac:dyDescent="0.3">
      <c r="A3052" s="7"/>
      <c r="B3052" s="40" t="s">
        <v>337</v>
      </c>
      <c r="C3052" s="1" t="s">
        <v>195</v>
      </c>
      <c r="D3052" s="1" t="s">
        <v>8</v>
      </c>
      <c r="E3052" s="1" t="s">
        <v>367</v>
      </c>
      <c r="F3052" s="1" t="s">
        <v>260</v>
      </c>
      <c r="G3052" s="12" t="s">
        <v>261</v>
      </c>
      <c r="I3052" s="15">
        <v>14849</v>
      </c>
    </row>
    <row r="3053" spans="1:9" x14ac:dyDescent="0.3">
      <c r="A3053" s="7"/>
      <c r="B3053" s="40" t="s">
        <v>337</v>
      </c>
      <c r="C3053" s="1" t="s">
        <v>195</v>
      </c>
      <c r="D3053" s="1" t="s">
        <v>8</v>
      </c>
      <c r="E3053" s="1" t="s">
        <v>367</v>
      </c>
      <c r="F3053" s="1" t="s">
        <v>262</v>
      </c>
      <c r="G3053" s="12" t="s">
        <v>263</v>
      </c>
    </row>
    <row r="3054" spans="1:9" x14ac:dyDescent="0.3">
      <c r="A3054" s="7"/>
      <c r="B3054" s="40" t="s">
        <v>337</v>
      </c>
      <c r="C3054" s="1" t="s">
        <v>195</v>
      </c>
      <c r="D3054" s="1" t="s">
        <v>8</v>
      </c>
      <c r="E3054" s="1" t="s">
        <v>367</v>
      </c>
      <c r="F3054" s="1" t="s">
        <v>264</v>
      </c>
      <c r="G3054" s="12" t="s">
        <v>265</v>
      </c>
    </row>
    <row r="3055" spans="1:9" x14ac:dyDescent="0.3">
      <c r="A3055" s="7"/>
      <c r="B3055" s="40" t="s">
        <v>337</v>
      </c>
      <c r="C3055" s="1" t="s">
        <v>195</v>
      </c>
      <c r="D3055" s="1" t="s">
        <v>15</v>
      </c>
      <c r="E3055" s="1" t="s">
        <v>367</v>
      </c>
      <c r="F3055" s="1" t="s">
        <v>266</v>
      </c>
      <c r="G3055" s="12" t="s">
        <v>267</v>
      </c>
      <c r="I3055" s="15">
        <v>24101</v>
      </c>
    </row>
    <row r="3056" spans="1:9" x14ac:dyDescent="0.3">
      <c r="A3056" s="7"/>
      <c r="B3056" s="40" t="s">
        <v>337</v>
      </c>
      <c r="C3056" s="1" t="s">
        <v>195</v>
      </c>
      <c r="D3056" s="1" t="s">
        <v>8</v>
      </c>
      <c r="E3056" s="1" t="s">
        <v>367</v>
      </c>
      <c r="F3056" s="1" t="s">
        <v>268</v>
      </c>
      <c r="G3056" s="12" t="s">
        <v>269</v>
      </c>
      <c r="I3056" s="15">
        <v>1748</v>
      </c>
    </row>
    <row r="3057" spans="1:9" x14ac:dyDescent="0.3">
      <c r="A3057" s="7"/>
      <c r="B3057" s="40" t="s">
        <v>337</v>
      </c>
      <c r="C3057" s="1" t="s">
        <v>195</v>
      </c>
      <c r="D3057" s="1" t="s">
        <v>8</v>
      </c>
      <c r="E3057" s="1" t="s">
        <v>367</v>
      </c>
      <c r="F3057" s="1" t="s">
        <v>270</v>
      </c>
      <c r="G3057" s="12" t="s">
        <v>271</v>
      </c>
    </row>
    <row r="3058" spans="1:9" x14ac:dyDescent="0.3">
      <c r="A3058" s="7"/>
      <c r="B3058" s="40" t="s">
        <v>337</v>
      </c>
      <c r="C3058" s="1" t="s">
        <v>195</v>
      </c>
      <c r="D3058" s="1" t="s">
        <v>8</v>
      </c>
      <c r="E3058" s="1" t="s">
        <v>367</v>
      </c>
      <c r="F3058" s="1" t="s">
        <v>272</v>
      </c>
      <c r="G3058" s="12" t="s">
        <v>273</v>
      </c>
    </row>
    <row r="3059" spans="1:9" x14ac:dyDescent="0.3">
      <c r="A3059" s="7"/>
      <c r="B3059" s="40" t="s">
        <v>337</v>
      </c>
      <c r="C3059" s="1" t="s">
        <v>195</v>
      </c>
      <c r="D3059" s="1" t="s">
        <v>8</v>
      </c>
      <c r="E3059" s="1" t="s">
        <v>367</v>
      </c>
      <c r="F3059" s="1" t="s">
        <v>274</v>
      </c>
      <c r="G3059" s="12" t="s">
        <v>275</v>
      </c>
    </row>
    <row r="3060" spans="1:9" x14ac:dyDescent="0.3">
      <c r="A3060" s="7"/>
      <c r="B3060" s="40" t="s">
        <v>337</v>
      </c>
      <c r="C3060" s="1" t="s">
        <v>195</v>
      </c>
      <c r="D3060" s="1" t="s">
        <v>8</v>
      </c>
      <c r="E3060" s="1" t="s">
        <v>367</v>
      </c>
      <c r="F3060" s="1" t="s">
        <v>276</v>
      </c>
      <c r="G3060" s="12" t="s">
        <v>277</v>
      </c>
    </row>
    <row r="3061" spans="1:9" x14ac:dyDescent="0.3">
      <c r="A3061" s="7"/>
      <c r="B3061" s="40" t="s">
        <v>337</v>
      </c>
      <c r="C3061" s="1" t="s">
        <v>195</v>
      </c>
      <c r="D3061" s="1" t="s">
        <v>8</v>
      </c>
      <c r="E3061" s="1" t="s">
        <v>367</v>
      </c>
      <c r="F3061" s="1" t="s">
        <v>278</v>
      </c>
      <c r="G3061" s="12" t="s">
        <v>279</v>
      </c>
    </row>
    <row r="3062" spans="1:9" x14ac:dyDescent="0.3">
      <c r="A3062" s="7"/>
      <c r="B3062" s="40" t="s">
        <v>337</v>
      </c>
      <c r="C3062" s="1" t="s">
        <v>195</v>
      </c>
      <c r="D3062" s="1" t="s">
        <v>15</v>
      </c>
      <c r="E3062" s="1" t="s">
        <v>367</v>
      </c>
      <c r="F3062" s="1" t="s">
        <v>280</v>
      </c>
      <c r="G3062" s="12" t="s">
        <v>281</v>
      </c>
      <c r="I3062" s="15">
        <v>1748</v>
      </c>
    </row>
    <row r="3063" spans="1:9" x14ac:dyDescent="0.3">
      <c r="A3063" s="7"/>
      <c r="B3063" s="40" t="s">
        <v>337</v>
      </c>
      <c r="C3063" s="1" t="s">
        <v>195</v>
      </c>
      <c r="D3063" s="1" t="s">
        <v>8</v>
      </c>
      <c r="E3063" s="1" t="s">
        <v>367</v>
      </c>
      <c r="F3063" s="1" t="s">
        <v>282</v>
      </c>
      <c r="G3063" s="12" t="s">
        <v>283</v>
      </c>
      <c r="I3063" s="15">
        <v>12411.919013776067</v>
      </c>
    </row>
    <row r="3064" spans="1:9" x14ac:dyDescent="0.3">
      <c r="A3064" s="7"/>
      <c r="B3064" s="40" t="s">
        <v>337</v>
      </c>
      <c r="C3064" s="1" t="s">
        <v>195</v>
      </c>
      <c r="D3064" s="1" t="s">
        <v>15</v>
      </c>
      <c r="E3064" s="1" t="s">
        <v>367</v>
      </c>
      <c r="F3064" s="1" t="s">
        <v>284</v>
      </c>
      <c r="G3064" s="12" t="s">
        <v>285</v>
      </c>
      <c r="I3064" s="15">
        <v>179611.91901377606</v>
      </c>
    </row>
    <row r="3065" spans="1:9" x14ac:dyDescent="0.3">
      <c r="A3065" s="7"/>
      <c r="B3065" s="40" t="s">
        <v>337</v>
      </c>
      <c r="C3065" s="1" t="s">
        <v>195</v>
      </c>
      <c r="D3065" s="1" t="s">
        <v>8</v>
      </c>
      <c r="E3065" s="1" t="s">
        <v>367</v>
      </c>
      <c r="F3065" s="1" t="s">
        <v>286</v>
      </c>
      <c r="G3065" s="12" t="s">
        <v>287</v>
      </c>
    </row>
    <row r="3066" spans="1:9" x14ac:dyDescent="0.3">
      <c r="A3066" s="7"/>
      <c r="B3066" s="40" t="s">
        <v>337</v>
      </c>
      <c r="C3066" s="1" t="s">
        <v>195</v>
      </c>
      <c r="D3066" s="1" t="s">
        <v>8</v>
      </c>
      <c r="E3066" s="1" t="s">
        <v>367</v>
      </c>
      <c r="F3066" s="1" t="s">
        <v>288</v>
      </c>
      <c r="G3066" s="12" t="s">
        <v>289</v>
      </c>
    </row>
    <row r="3067" spans="1:9" x14ac:dyDescent="0.3">
      <c r="A3067" s="7"/>
      <c r="B3067" s="40" t="s">
        <v>337</v>
      </c>
      <c r="C3067" s="1" t="s">
        <v>195</v>
      </c>
      <c r="D3067" s="1" t="s">
        <v>15</v>
      </c>
      <c r="E3067" s="1" t="s">
        <v>367</v>
      </c>
      <c r="F3067" s="1" t="s">
        <v>290</v>
      </c>
      <c r="G3067" s="12" t="s">
        <v>291</v>
      </c>
      <c r="I3067" s="15">
        <v>179611.91901377606</v>
      </c>
    </row>
    <row r="3068" spans="1:9" x14ac:dyDescent="0.3">
      <c r="A3068" s="7"/>
      <c r="B3068" s="40" t="s">
        <v>337</v>
      </c>
      <c r="C3068" s="1" t="s">
        <v>195</v>
      </c>
      <c r="D3068" s="1" t="s">
        <v>15</v>
      </c>
      <c r="E3068" s="1" t="s">
        <v>367</v>
      </c>
      <c r="F3068" s="1" t="s">
        <v>292</v>
      </c>
      <c r="G3068" s="12" t="s">
        <v>293</v>
      </c>
      <c r="I3068" s="15">
        <v>160861</v>
      </c>
    </row>
    <row r="3069" spans="1:9" x14ac:dyDescent="0.3">
      <c r="A3069" s="7"/>
      <c r="B3069" s="40" t="s">
        <v>337</v>
      </c>
      <c r="C3069" s="1" t="s">
        <v>195</v>
      </c>
      <c r="D3069" s="1" t="s">
        <v>8</v>
      </c>
      <c r="E3069" s="1" t="s">
        <v>367</v>
      </c>
      <c r="F3069" s="1" t="s">
        <v>294</v>
      </c>
      <c r="G3069" s="12" t="s">
        <v>295</v>
      </c>
      <c r="I3069" s="15">
        <v>-18750.91901377606</v>
      </c>
    </row>
    <row r="3070" spans="1:9" x14ac:dyDescent="0.3">
      <c r="A3070" s="7"/>
      <c r="B3070" s="40" t="s">
        <v>337</v>
      </c>
      <c r="C3070" s="1" t="s">
        <v>296</v>
      </c>
      <c r="D3070" s="1" t="s">
        <v>8</v>
      </c>
      <c r="E3070" s="1" t="s">
        <v>367</v>
      </c>
      <c r="F3070" s="1" t="s">
        <v>297</v>
      </c>
      <c r="G3070" s="12" t="s">
        <v>298</v>
      </c>
    </row>
    <row r="3071" spans="1:9" x14ac:dyDescent="0.3">
      <c r="A3071" s="7"/>
      <c r="B3071" s="40" t="s">
        <v>337</v>
      </c>
      <c r="C3071" s="1" t="s">
        <v>296</v>
      </c>
      <c r="D3071" s="1" t="s">
        <v>8</v>
      </c>
      <c r="E3071" s="1" t="s">
        <v>367</v>
      </c>
      <c r="F3071" s="1" t="s">
        <v>299</v>
      </c>
      <c r="G3071" s="12" t="s">
        <v>300</v>
      </c>
    </row>
    <row r="3072" spans="1:9" x14ac:dyDescent="0.3">
      <c r="A3072" s="7"/>
      <c r="B3072" s="40" t="s">
        <v>337</v>
      </c>
      <c r="C3072" s="1" t="s">
        <v>296</v>
      </c>
      <c r="D3072" s="1" t="s">
        <v>8</v>
      </c>
      <c r="E3072" s="1" t="s">
        <v>367</v>
      </c>
      <c r="F3072" s="1" t="s">
        <v>301</v>
      </c>
      <c r="G3072" s="12" t="s">
        <v>302</v>
      </c>
    </row>
    <row r="3073" spans="1:9" x14ac:dyDescent="0.3">
      <c r="A3073" s="7"/>
      <c r="B3073" s="40" t="s">
        <v>337</v>
      </c>
      <c r="C3073" s="1" t="s">
        <v>296</v>
      </c>
      <c r="D3073" s="1" t="s">
        <v>8</v>
      </c>
      <c r="E3073" s="1" t="s">
        <v>367</v>
      </c>
      <c r="F3073" s="1" t="s">
        <v>303</v>
      </c>
      <c r="G3073" s="12" t="s">
        <v>304</v>
      </c>
    </row>
    <row r="3074" spans="1:9" x14ac:dyDescent="0.3">
      <c r="A3074" s="7"/>
      <c r="B3074" s="40" t="s">
        <v>337</v>
      </c>
      <c r="C3074" s="1" t="s">
        <v>296</v>
      </c>
      <c r="D3074" s="1" t="s">
        <v>8</v>
      </c>
      <c r="E3074" s="1" t="s">
        <v>367</v>
      </c>
      <c r="F3074" s="1" t="s">
        <v>305</v>
      </c>
      <c r="G3074" s="12" t="s">
        <v>306</v>
      </c>
    </row>
    <row r="3075" spans="1:9" x14ac:dyDescent="0.3">
      <c r="A3075" s="7"/>
      <c r="B3075" s="40" t="s">
        <v>337</v>
      </c>
      <c r="C3075" s="1" t="s">
        <v>296</v>
      </c>
      <c r="D3075" s="1" t="s">
        <v>8</v>
      </c>
      <c r="E3075" s="1" t="s">
        <v>367</v>
      </c>
      <c r="F3075" s="1" t="s">
        <v>307</v>
      </c>
      <c r="G3075" s="12" t="s">
        <v>308</v>
      </c>
    </row>
    <row r="3076" spans="1:9" x14ac:dyDescent="0.3">
      <c r="A3076" s="7"/>
      <c r="B3076" s="40" t="s">
        <v>337</v>
      </c>
      <c r="C3076" s="1" t="s">
        <v>296</v>
      </c>
      <c r="D3076" s="1" t="s">
        <v>8</v>
      </c>
      <c r="E3076" s="1" t="s">
        <v>367</v>
      </c>
      <c r="F3076" s="1" t="s">
        <v>309</v>
      </c>
      <c r="G3076" s="12" t="s">
        <v>310</v>
      </c>
    </row>
    <row r="3077" spans="1:9" x14ac:dyDescent="0.3">
      <c r="A3077" s="7"/>
      <c r="B3077" s="40" t="s">
        <v>337</v>
      </c>
      <c r="C3077" s="1" t="s">
        <v>296</v>
      </c>
      <c r="D3077" s="1" t="s">
        <v>15</v>
      </c>
      <c r="E3077" s="1" t="s">
        <v>367</v>
      </c>
      <c r="F3077" s="1" t="s">
        <v>311</v>
      </c>
      <c r="G3077" s="12" t="s">
        <v>312</v>
      </c>
      <c r="I3077" s="15">
        <v>0</v>
      </c>
    </row>
    <row r="3078" spans="1:9" x14ac:dyDescent="0.3">
      <c r="A3078" s="7"/>
      <c r="B3078" s="40" t="s">
        <v>337</v>
      </c>
      <c r="C3078" s="1" t="s">
        <v>296</v>
      </c>
      <c r="D3078" s="1" t="s">
        <v>15</v>
      </c>
      <c r="E3078" s="1" t="s">
        <v>367</v>
      </c>
      <c r="F3078" s="1" t="s">
        <v>313</v>
      </c>
      <c r="G3078" s="12" t="s">
        <v>314</v>
      </c>
      <c r="I3078" s="15">
        <v>0</v>
      </c>
    </row>
    <row r="3079" spans="1:9" x14ac:dyDescent="0.3">
      <c r="A3079" s="7"/>
      <c r="B3079" s="40" t="s">
        <v>337</v>
      </c>
      <c r="C3079" s="1" t="s">
        <v>296</v>
      </c>
      <c r="D3079" s="1" t="s">
        <v>8</v>
      </c>
      <c r="E3079" s="1" t="s">
        <v>367</v>
      </c>
      <c r="F3079" s="1" t="s">
        <v>315</v>
      </c>
      <c r="G3079" s="12" t="s">
        <v>316</v>
      </c>
      <c r="I3079" s="15">
        <v>0</v>
      </c>
    </row>
    <row r="3080" spans="1:9" x14ac:dyDescent="0.3">
      <c r="A3080" s="7"/>
      <c r="B3080" s="40" t="s">
        <v>337</v>
      </c>
      <c r="C3080" s="1" t="s">
        <v>296</v>
      </c>
      <c r="D3080" s="1" t="s">
        <v>8</v>
      </c>
      <c r="E3080" s="1" t="s">
        <v>367</v>
      </c>
      <c r="F3080" s="1" t="s">
        <v>317</v>
      </c>
      <c r="G3080" s="12" t="s">
        <v>318</v>
      </c>
    </row>
    <row r="3081" spans="1:9" x14ac:dyDescent="0.3">
      <c r="A3081" s="7"/>
      <c r="B3081" s="40" t="s">
        <v>337</v>
      </c>
      <c r="C3081" s="1" t="s">
        <v>296</v>
      </c>
      <c r="D3081" s="1" t="s">
        <v>8</v>
      </c>
      <c r="E3081" s="1" t="s">
        <v>367</v>
      </c>
      <c r="F3081" s="1" t="s">
        <v>319</v>
      </c>
      <c r="G3081" s="12" t="s">
        <v>320</v>
      </c>
      <c r="I3081" s="15">
        <v>0</v>
      </c>
    </row>
    <row r="3082" spans="1:9" x14ac:dyDescent="0.3">
      <c r="A3082" s="7">
        <v>2927</v>
      </c>
      <c r="B3082" s="40" t="s">
        <v>358</v>
      </c>
      <c r="C3082" s="1" t="s">
        <v>7</v>
      </c>
      <c r="D3082" s="1" t="s">
        <v>8</v>
      </c>
      <c r="E3082" s="1" t="s">
        <v>367</v>
      </c>
      <c r="F3082" s="1" t="s">
        <v>9</v>
      </c>
      <c r="G3082" s="12" t="s">
        <v>10</v>
      </c>
      <c r="I3082" s="36">
        <v>692</v>
      </c>
    </row>
    <row r="3083" spans="1:9" x14ac:dyDescent="0.3">
      <c r="A3083" s="7">
        <v>2928</v>
      </c>
      <c r="B3083" s="40" t="s">
        <v>358</v>
      </c>
      <c r="C3083" s="1" t="s">
        <v>7</v>
      </c>
      <c r="D3083" s="1" t="s">
        <v>8</v>
      </c>
      <c r="E3083" s="1" t="s">
        <v>367</v>
      </c>
      <c r="F3083" s="1" t="s">
        <v>11</v>
      </c>
      <c r="G3083" s="12" t="s">
        <v>12</v>
      </c>
      <c r="I3083" s="36"/>
    </row>
    <row r="3084" spans="1:9" x14ac:dyDescent="0.3">
      <c r="A3084" s="7">
        <v>2929</v>
      </c>
      <c r="B3084" s="40" t="s">
        <v>358</v>
      </c>
      <c r="C3084" s="1" t="s">
        <v>7</v>
      </c>
      <c r="D3084" s="1" t="s">
        <v>8</v>
      </c>
      <c r="E3084" s="1" t="s">
        <v>367</v>
      </c>
      <c r="F3084" s="1" t="s">
        <v>13</v>
      </c>
      <c r="G3084" s="12" t="s">
        <v>14</v>
      </c>
      <c r="I3084" s="36"/>
    </row>
    <row r="3085" spans="1:9" x14ac:dyDescent="0.3">
      <c r="A3085" s="7">
        <v>2930</v>
      </c>
      <c r="B3085" s="40" t="s">
        <v>358</v>
      </c>
      <c r="C3085" s="1" t="s">
        <v>7</v>
      </c>
      <c r="D3085" s="1" t="s">
        <v>15</v>
      </c>
      <c r="E3085" s="1" t="s">
        <v>367</v>
      </c>
      <c r="F3085" s="1" t="s">
        <v>16</v>
      </c>
      <c r="G3085" s="12" t="s">
        <v>17</v>
      </c>
      <c r="I3085" s="35">
        <v>692</v>
      </c>
    </row>
    <row r="3086" spans="1:9" x14ac:dyDescent="0.3">
      <c r="A3086" s="7">
        <v>2931</v>
      </c>
      <c r="B3086" s="40" t="s">
        <v>358</v>
      </c>
      <c r="C3086" s="1" t="s">
        <v>7</v>
      </c>
      <c r="D3086" s="1" t="s">
        <v>8</v>
      </c>
      <c r="E3086" s="1" t="s">
        <v>367</v>
      </c>
      <c r="F3086" s="1" t="s">
        <v>18</v>
      </c>
      <c r="G3086" s="12" t="s">
        <v>19</v>
      </c>
      <c r="I3086" s="36"/>
    </row>
    <row r="3087" spans="1:9" x14ac:dyDescent="0.3">
      <c r="A3087" s="7">
        <v>2932</v>
      </c>
      <c r="B3087" s="40" t="s">
        <v>358</v>
      </c>
      <c r="C3087" s="1" t="s">
        <v>7</v>
      </c>
      <c r="D3087" s="1" t="s">
        <v>8</v>
      </c>
      <c r="E3087" s="1" t="s">
        <v>367</v>
      </c>
      <c r="F3087" s="1" t="s">
        <v>20</v>
      </c>
      <c r="G3087" s="12" t="s">
        <v>21</v>
      </c>
      <c r="I3087" s="36"/>
    </row>
    <row r="3088" spans="1:9" x14ac:dyDescent="0.3">
      <c r="A3088" s="7">
        <v>2933</v>
      </c>
      <c r="B3088" s="40" t="s">
        <v>358</v>
      </c>
      <c r="C3088" s="1" t="s">
        <v>7</v>
      </c>
      <c r="D3088" s="1" t="s">
        <v>15</v>
      </c>
      <c r="E3088" s="1" t="s">
        <v>367</v>
      </c>
      <c r="F3088" s="1" t="s">
        <v>22</v>
      </c>
      <c r="G3088" s="12" t="s">
        <v>23</v>
      </c>
      <c r="I3088" s="35">
        <v>0</v>
      </c>
    </row>
    <row r="3089" spans="1:9" x14ac:dyDescent="0.3">
      <c r="A3089" s="7">
        <v>2934</v>
      </c>
      <c r="B3089" s="40" t="s">
        <v>358</v>
      </c>
      <c r="C3089" s="1" t="s">
        <v>7</v>
      </c>
      <c r="D3089" s="1" t="s">
        <v>8</v>
      </c>
      <c r="E3089" s="1" t="s">
        <v>367</v>
      </c>
      <c r="F3089" s="1" t="s">
        <v>24</v>
      </c>
      <c r="G3089" s="12" t="s">
        <v>25</v>
      </c>
      <c r="I3089" s="36"/>
    </row>
    <row r="3090" spans="1:9" x14ac:dyDescent="0.3">
      <c r="A3090" s="7">
        <v>2935</v>
      </c>
      <c r="B3090" s="40" t="s">
        <v>358</v>
      </c>
      <c r="C3090" s="1" t="s">
        <v>7</v>
      </c>
      <c r="D3090" s="1" t="s">
        <v>8</v>
      </c>
      <c r="E3090" s="1" t="s">
        <v>367</v>
      </c>
      <c r="F3090" s="1" t="s">
        <v>26</v>
      </c>
      <c r="G3090" s="12" t="s">
        <v>27</v>
      </c>
      <c r="I3090" s="36"/>
    </row>
    <row r="3091" spans="1:9" x14ac:dyDescent="0.3">
      <c r="A3091" s="7">
        <v>2936</v>
      </c>
      <c r="B3091" s="40" t="s">
        <v>358</v>
      </c>
      <c r="C3091" s="1" t="s">
        <v>7</v>
      </c>
      <c r="D3091" s="1" t="s">
        <v>8</v>
      </c>
      <c r="E3091" s="1" t="s">
        <v>367</v>
      </c>
      <c r="F3091" s="1" t="s">
        <v>28</v>
      </c>
      <c r="G3091" s="12" t="s">
        <v>29</v>
      </c>
      <c r="I3091" s="36"/>
    </row>
    <row r="3092" spans="1:9" x14ac:dyDescent="0.3">
      <c r="A3092" s="7">
        <v>2937</v>
      </c>
      <c r="B3092" s="40" t="s">
        <v>358</v>
      </c>
      <c r="C3092" s="1" t="s">
        <v>7</v>
      </c>
      <c r="D3092" s="1" t="s">
        <v>8</v>
      </c>
      <c r="E3092" s="1" t="s">
        <v>367</v>
      </c>
      <c r="F3092" s="1" t="s">
        <v>30</v>
      </c>
      <c r="G3092" s="12" t="s">
        <v>31</v>
      </c>
      <c r="I3092" s="36">
        <v>269431</v>
      </c>
    </row>
    <row r="3093" spans="1:9" x14ac:dyDescent="0.3">
      <c r="A3093" s="7">
        <v>2938</v>
      </c>
      <c r="B3093" s="40" t="s">
        <v>358</v>
      </c>
      <c r="C3093" s="1" t="s">
        <v>7</v>
      </c>
      <c r="D3093" s="1" t="s">
        <v>8</v>
      </c>
      <c r="E3093" s="1" t="s">
        <v>367</v>
      </c>
      <c r="F3093" s="1" t="s">
        <v>32</v>
      </c>
      <c r="G3093" s="12" t="s">
        <v>33</v>
      </c>
      <c r="I3093" s="36"/>
    </row>
    <row r="3094" spans="1:9" x14ac:dyDescent="0.3">
      <c r="A3094" s="7">
        <v>2939</v>
      </c>
      <c r="B3094" s="40" t="s">
        <v>358</v>
      </c>
      <c r="C3094" s="1" t="s">
        <v>7</v>
      </c>
      <c r="D3094" s="1" t="s">
        <v>8</v>
      </c>
      <c r="E3094" s="1" t="s">
        <v>367</v>
      </c>
      <c r="F3094" s="1" t="s">
        <v>34</v>
      </c>
      <c r="G3094" s="12" t="s">
        <v>35</v>
      </c>
      <c r="I3094" s="36"/>
    </row>
    <row r="3095" spans="1:9" x14ac:dyDescent="0.3">
      <c r="A3095" s="7">
        <v>2940</v>
      </c>
      <c r="B3095" s="40" t="s">
        <v>358</v>
      </c>
      <c r="C3095" s="1" t="s">
        <v>7</v>
      </c>
      <c r="D3095" s="1" t="s">
        <v>8</v>
      </c>
      <c r="E3095" s="1" t="s">
        <v>367</v>
      </c>
      <c r="F3095" s="1" t="s">
        <v>36</v>
      </c>
      <c r="G3095" s="12" t="s">
        <v>37</v>
      </c>
      <c r="I3095" s="36"/>
    </row>
    <row r="3096" spans="1:9" x14ac:dyDescent="0.3">
      <c r="A3096" s="7">
        <v>2941</v>
      </c>
      <c r="B3096" s="40" t="s">
        <v>358</v>
      </c>
      <c r="C3096" s="1" t="s">
        <v>7</v>
      </c>
      <c r="D3096" s="1" t="s">
        <v>8</v>
      </c>
      <c r="E3096" s="1" t="s">
        <v>367</v>
      </c>
      <c r="F3096" s="1" t="s">
        <v>38</v>
      </c>
      <c r="G3096" s="12" t="s">
        <v>39</v>
      </c>
      <c r="I3096" s="36"/>
    </row>
    <row r="3097" spans="1:9" x14ac:dyDescent="0.3">
      <c r="A3097" s="7">
        <v>2942</v>
      </c>
      <c r="B3097" s="40" t="s">
        <v>358</v>
      </c>
      <c r="C3097" s="1" t="s">
        <v>7</v>
      </c>
      <c r="D3097" s="1" t="s">
        <v>8</v>
      </c>
      <c r="E3097" s="1" t="s">
        <v>367</v>
      </c>
      <c r="F3097" s="1" t="s">
        <v>40</v>
      </c>
      <c r="G3097" s="12" t="s">
        <v>41</v>
      </c>
      <c r="I3097" s="36"/>
    </row>
    <row r="3098" spans="1:9" x14ac:dyDescent="0.3">
      <c r="A3098" s="7">
        <v>2943</v>
      </c>
      <c r="B3098" s="40" t="s">
        <v>358</v>
      </c>
      <c r="C3098" s="1" t="s">
        <v>7</v>
      </c>
      <c r="D3098" s="1" t="s">
        <v>8</v>
      </c>
      <c r="E3098" s="1" t="s">
        <v>367</v>
      </c>
      <c r="F3098" s="1" t="s">
        <v>42</v>
      </c>
      <c r="G3098" s="12" t="s">
        <v>43</v>
      </c>
      <c r="I3098" s="36"/>
    </row>
    <row r="3099" spans="1:9" x14ac:dyDescent="0.3">
      <c r="A3099" s="7">
        <v>2944</v>
      </c>
      <c r="B3099" s="40" t="s">
        <v>358</v>
      </c>
      <c r="C3099" s="1" t="s">
        <v>7</v>
      </c>
      <c r="D3099" s="1" t="s">
        <v>8</v>
      </c>
      <c r="E3099" s="1" t="s">
        <v>367</v>
      </c>
      <c r="F3099" s="1" t="s">
        <v>44</v>
      </c>
      <c r="G3099" s="12" t="s">
        <v>45</v>
      </c>
      <c r="I3099" s="36"/>
    </row>
    <row r="3100" spans="1:9" x14ac:dyDescent="0.3">
      <c r="A3100" s="7">
        <v>2945</v>
      </c>
      <c r="B3100" s="40" t="s">
        <v>358</v>
      </c>
      <c r="C3100" s="1" t="s">
        <v>7</v>
      </c>
      <c r="D3100" s="1" t="s">
        <v>8</v>
      </c>
      <c r="E3100" s="1" t="s">
        <v>367</v>
      </c>
      <c r="F3100" s="1" t="s">
        <v>46</v>
      </c>
      <c r="G3100" s="12" t="s">
        <v>47</v>
      </c>
      <c r="I3100" s="36"/>
    </row>
    <row r="3101" spans="1:9" x14ac:dyDescent="0.3">
      <c r="A3101" s="7">
        <v>2946</v>
      </c>
      <c r="B3101" s="40" t="s">
        <v>358</v>
      </c>
      <c r="C3101" s="1" t="s">
        <v>7</v>
      </c>
      <c r="D3101" s="1" t="s">
        <v>8</v>
      </c>
      <c r="E3101" s="1" t="s">
        <v>367</v>
      </c>
      <c r="F3101" s="1" t="s">
        <v>48</v>
      </c>
      <c r="G3101" s="12" t="s">
        <v>49</v>
      </c>
      <c r="I3101" s="36"/>
    </row>
    <row r="3102" spans="1:9" x14ac:dyDescent="0.3">
      <c r="A3102" s="7">
        <v>2947</v>
      </c>
      <c r="B3102" s="40" t="s">
        <v>358</v>
      </c>
      <c r="C3102" s="1" t="s">
        <v>7</v>
      </c>
      <c r="D3102" s="1" t="s">
        <v>8</v>
      </c>
      <c r="E3102" s="1" t="s">
        <v>367</v>
      </c>
      <c r="F3102" s="1" t="s">
        <v>50</v>
      </c>
      <c r="G3102" s="12" t="s">
        <v>51</v>
      </c>
      <c r="I3102" s="36"/>
    </row>
    <row r="3103" spans="1:9" x14ac:dyDescent="0.3">
      <c r="A3103" s="7">
        <v>2948</v>
      </c>
      <c r="B3103" s="40" t="s">
        <v>358</v>
      </c>
      <c r="C3103" s="1" t="s">
        <v>7</v>
      </c>
      <c r="D3103" s="1" t="s">
        <v>8</v>
      </c>
      <c r="E3103" s="1" t="s">
        <v>367</v>
      </c>
      <c r="F3103" s="1" t="s">
        <v>52</v>
      </c>
      <c r="G3103" s="12" t="s">
        <v>53</v>
      </c>
      <c r="I3103" s="36"/>
    </row>
    <row r="3104" spans="1:9" x14ac:dyDescent="0.3">
      <c r="A3104" s="7">
        <v>2949</v>
      </c>
      <c r="B3104" s="40" t="s">
        <v>358</v>
      </c>
      <c r="C3104" s="1" t="s">
        <v>7</v>
      </c>
      <c r="D3104" s="1" t="s">
        <v>8</v>
      </c>
      <c r="E3104" s="1" t="s">
        <v>367</v>
      </c>
      <c r="F3104" s="1" t="s">
        <v>54</v>
      </c>
      <c r="G3104" s="12" t="s">
        <v>55</v>
      </c>
      <c r="I3104" s="36"/>
    </row>
    <row r="3105" spans="1:9" x14ac:dyDescent="0.3">
      <c r="A3105" s="7">
        <v>2950</v>
      </c>
      <c r="B3105" s="40" t="s">
        <v>358</v>
      </c>
      <c r="C3105" s="1" t="s">
        <v>7</v>
      </c>
      <c r="D3105" s="1" t="s">
        <v>8</v>
      </c>
      <c r="E3105" s="1" t="s">
        <v>367</v>
      </c>
      <c r="F3105" s="1" t="s">
        <v>56</v>
      </c>
      <c r="G3105" s="12" t="s">
        <v>57</v>
      </c>
      <c r="I3105" s="36"/>
    </row>
    <row r="3106" spans="1:9" x14ac:dyDescent="0.3">
      <c r="A3106" s="7">
        <v>2951</v>
      </c>
      <c r="B3106" s="40" t="s">
        <v>358</v>
      </c>
      <c r="C3106" s="1" t="s">
        <v>7</v>
      </c>
      <c r="D3106" s="1" t="s">
        <v>8</v>
      </c>
      <c r="E3106" s="1" t="s">
        <v>367</v>
      </c>
      <c r="F3106" s="1" t="s">
        <v>58</v>
      </c>
      <c r="G3106" s="12" t="s">
        <v>59</v>
      </c>
      <c r="I3106" s="36"/>
    </row>
    <row r="3107" spans="1:9" x14ac:dyDescent="0.3">
      <c r="A3107" s="7">
        <v>2952</v>
      </c>
      <c r="B3107" s="40" t="s">
        <v>358</v>
      </c>
      <c r="C3107" s="1" t="s">
        <v>7</v>
      </c>
      <c r="D3107" s="1" t="s">
        <v>8</v>
      </c>
      <c r="E3107" s="1" t="s">
        <v>367</v>
      </c>
      <c r="F3107" s="1" t="s">
        <v>60</v>
      </c>
      <c r="G3107" s="12" t="s">
        <v>61</v>
      </c>
      <c r="I3107" s="36"/>
    </row>
    <row r="3108" spans="1:9" x14ac:dyDescent="0.3">
      <c r="A3108" s="7">
        <v>2953</v>
      </c>
      <c r="B3108" s="40" t="s">
        <v>358</v>
      </c>
      <c r="C3108" s="1" t="s">
        <v>7</v>
      </c>
      <c r="D3108" s="1" t="s">
        <v>8</v>
      </c>
      <c r="E3108" s="1" t="s">
        <v>367</v>
      </c>
      <c r="F3108" s="1" t="s">
        <v>62</v>
      </c>
      <c r="G3108" s="12" t="s">
        <v>63</v>
      </c>
      <c r="I3108" s="36"/>
    </row>
    <row r="3109" spans="1:9" x14ac:dyDescent="0.3">
      <c r="A3109" s="7">
        <v>2954</v>
      </c>
      <c r="B3109" s="40" t="s">
        <v>358</v>
      </c>
      <c r="C3109" s="1" t="s">
        <v>7</v>
      </c>
      <c r="D3109" s="1" t="s">
        <v>8</v>
      </c>
      <c r="E3109" s="1" t="s">
        <v>367</v>
      </c>
      <c r="F3109" s="1" t="s">
        <v>64</v>
      </c>
      <c r="G3109" s="12" t="s">
        <v>65</v>
      </c>
      <c r="I3109" s="36"/>
    </row>
    <row r="3110" spans="1:9" x14ac:dyDescent="0.3">
      <c r="A3110" s="7">
        <v>2955</v>
      </c>
      <c r="B3110" s="40" t="s">
        <v>358</v>
      </c>
      <c r="C3110" s="1" t="s">
        <v>7</v>
      </c>
      <c r="D3110" s="1" t="s">
        <v>8</v>
      </c>
      <c r="E3110" s="1" t="s">
        <v>367</v>
      </c>
      <c r="F3110" s="1" t="s">
        <v>66</v>
      </c>
      <c r="G3110" s="12" t="s">
        <v>67</v>
      </c>
      <c r="I3110" s="36">
        <v>2061</v>
      </c>
    </row>
    <row r="3111" spans="1:9" x14ac:dyDescent="0.3">
      <c r="A3111" s="7">
        <v>2956</v>
      </c>
      <c r="B3111" s="40" t="s">
        <v>358</v>
      </c>
      <c r="C3111" s="1" t="s">
        <v>7</v>
      </c>
      <c r="D3111" s="1" t="s">
        <v>8</v>
      </c>
      <c r="E3111" s="1" t="s">
        <v>367</v>
      </c>
      <c r="F3111" s="1" t="s">
        <v>68</v>
      </c>
      <c r="G3111" s="12" t="s">
        <v>69</v>
      </c>
      <c r="I3111" s="36"/>
    </row>
    <row r="3112" spans="1:9" x14ac:dyDescent="0.3">
      <c r="A3112" s="7">
        <v>2957</v>
      </c>
      <c r="B3112" s="40" t="s">
        <v>358</v>
      </c>
      <c r="C3112" s="1" t="s">
        <v>7</v>
      </c>
      <c r="D3112" s="1" t="s">
        <v>8</v>
      </c>
      <c r="E3112" s="1" t="s">
        <v>367</v>
      </c>
      <c r="F3112" s="1" t="s">
        <v>70</v>
      </c>
      <c r="G3112" s="12" t="s">
        <v>71</v>
      </c>
      <c r="I3112" s="36"/>
    </row>
    <row r="3113" spans="1:9" x14ac:dyDescent="0.3">
      <c r="A3113" s="7">
        <v>2958</v>
      </c>
      <c r="B3113" s="40" t="s">
        <v>358</v>
      </c>
      <c r="C3113" s="1" t="s">
        <v>7</v>
      </c>
      <c r="D3113" s="1" t="s">
        <v>8</v>
      </c>
      <c r="E3113" s="1" t="s">
        <v>367</v>
      </c>
      <c r="F3113" s="1" t="s">
        <v>72</v>
      </c>
      <c r="G3113" s="12" t="s">
        <v>73</v>
      </c>
      <c r="I3113" s="36"/>
    </row>
    <row r="3114" spans="1:9" x14ac:dyDescent="0.3">
      <c r="A3114" s="7">
        <v>2959</v>
      </c>
      <c r="B3114" s="40" t="s">
        <v>358</v>
      </c>
      <c r="C3114" s="1" t="s">
        <v>7</v>
      </c>
      <c r="D3114" s="1" t="s">
        <v>8</v>
      </c>
      <c r="E3114" s="1" t="s">
        <v>367</v>
      </c>
      <c r="F3114" s="1" t="s">
        <v>74</v>
      </c>
      <c r="G3114" s="12" t="s">
        <v>75</v>
      </c>
      <c r="I3114" s="36"/>
    </row>
    <row r="3115" spans="1:9" x14ac:dyDescent="0.3">
      <c r="A3115" s="7">
        <v>2960</v>
      </c>
      <c r="B3115" s="40" t="s">
        <v>358</v>
      </c>
      <c r="C3115" s="1" t="s">
        <v>7</v>
      </c>
      <c r="D3115" s="1" t="s">
        <v>8</v>
      </c>
      <c r="E3115" s="1" t="s">
        <v>367</v>
      </c>
      <c r="F3115" s="1" t="s">
        <v>76</v>
      </c>
      <c r="G3115" s="12" t="s">
        <v>77</v>
      </c>
      <c r="I3115" s="36"/>
    </row>
    <row r="3116" spans="1:9" x14ac:dyDescent="0.3">
      <c r="A3116" s="7">
        <v>2961</v>
      </c>
      <c r="B3116" s="40" t="s">
        <v>358</v>
      </c>
      <c r="C3116" s="1" t="s">
        <v>7</v>
      </c>
      <c r="D3116" s="1" t="s">
        <v>8</v>
      </c>
      <c r="E3116" s="1" t="s">
        <v>367</v>
      </c>
      <c r="F3116" s="1" t="s">
        <v>78</v>
      </c>
      <c r="G3116" s="12" t="s">
        <v>79</v>
      </c>
      <c r="I3116" s="36"/>
    </row>
    <row r="3117" spans="1:9" x14ac:dyDescent="0.3">
      <c r="A3117" s="7">
        <v>2962</v>
      </c>
      <c r="B3117" s="40" t="s">
        <v>358</v>
      </c>
      <c r="C3117" s="1" t="s">
        <v>7</v>
      </c>
      <c r="D3117" s="1" t="s">
        <v>8</v>
      </c>
      <c r="E3117" s="1" t="s">
        <v>367</v>
      </c>
      <c r="F3117" s="1" t="s">
        <v>80</v>
      </c>
      <c r="G3117" s="12" t="s">
        <v>81</v>
      </c>
      <c r="I3117" s="36"/>
    </row>
    <row r="3118" spans="1:9" x14ac:dyDescent="0.3">
      <c r="A3118" s="7">
        <v>2963</v>
      </c>
      <c r="B3118" s="40" t="s">
        <v>358</v>
      </c>
      <c r="C3118" s="1" t="s">
        <v>7</v>
      </c>
      <c r="D3118" s="1" t="s">
        <v>8</v>
      </c>
      <c r="E3118" s="1" t="s">
        <v>367</v>
      </c>
      <c r="F3118" s="1" t="s">
        <v>82</v>
      </c>
      <c r="G3118" s="12" t="s">
        <v>83</v>
      </c>
      <c r="I3118" s="36"/>
    </row>
    <row r="3119" spans="1:9" x14ac:dyDescent="0.3">
      <c r="A3119" s="7">
        <v>2964</v>
      </c>
      <c r="B3119" s="40" t="s">
        <v>358</v>
      </c>
      <c r="C3119" s="1" t="s">
        <v>7</v>
      </c>
      <c r="D3119" s="1" t="s">
        <v>8</v>
      </c>
      <c r="E3119" s="1" t="s">
        <v>367</v>
      </c>
      <c r="F3119" s="1" t="s">
        <v>84</v>
      </c>
      <c r="G3119" s="12" t="s">
        <v>85</v>
      </c>
      <c r="I3119" s="36"/>
    </row>
    <row r="3120" spans="1:9" x14ac:dyDescent="0.3">
      <c r="A3120" s="7">
        <v>2965</v>
      </c>
      <c r="B3120" s="40" t="s">
        <v>358</v>
      </c>
      <c r="C3120" s="1" t="s">
        <v>7</v>
      </c>
      <c r="D3120" s="1" t="s">
        <v>8</v>
      </c>
      <c r="E3120" s="1" t="s">
        <v>367</v>
      </c>
      <c r="F3120" s="1" t="s">
        <v>86</v>
      </c>
      <c r="G3120" s="12" t="s">
        <v>87</v>
      </c>
      <c r="I3120" s="36"/>
    </row>
    <row r="3121" spans="1:10" x14ac:dyDescent="0.3">
      <c r="A3121" s="7">
        <v>2966</v>
      </c>
      <c r="B3121" s="40" t="s">
        <v>358</v>
      </c>
      <c r="C3121" s="1" t="s">
        <v>7</v>
      </c>
      <c r="D3121" s="1" t="s">
        <v>8</v>
      </c>
      <c r="E3121" s="1" t="s">
        <v>367</v>
      </c>
      <c r="F3121" s="1" t="s">
        <v>88</v>
      </c>
      <c r="G3121" s="12" t="s">
        <v>89</v>
      </c>
      <c r="I3121" s="36"/>
    </row>
    <row r="3122" spans="1:10" x14ac:dyDescent="0.3">
      <c r="A3122" s="7">
        <v>2967</v>
      </c>
      <c r="B3122" s="40" t="s">
        <v>358</v>
      </c>
      <c r="C3122" s="1" t="s">
        <v>7</v>
      </c>
      <c r="D3122" s="1" t="s">
        <v>8</v>
      </c>
      <c r="E3122" s="1" t="s">
        <v>367</v>
      </c>
      <c r="F3122" s="1" t="s">
        <v>90</v>
      </c>
      <c r="G3122" s="12" t="s">
        <v>91</v>
      </c>
      <c r="I3122" s="36"/>
    </row>
    <row r="3123" spans="1:10" x14ac:dyDescent="0.3">
      <c r="A3123" s="7">
        <v>2968</v>
      </c>
      <c r="B3123" s="40" t="s">
        <v>358</v>
      </c>
      <c r="C3123" s="1" t="s">
        <v>7</v>
      </c>
      <c r="D3123" s="1" t="s">
        <v>8</v>
      </c>
      <c r="E3123" s="1" t="s">
        <v>367</v>
      </c>
      <c r="F3123" s="1" t="s">
        <v>92</v>
      </c>
      <c r="G3123" s="12" t="s">
        <v>93</v>
      </c>
      <c r="I3123" s="36"/>
    </row>
    <row r="3124" spans="1:10" x14ac:dyDescent="0.3">
      <c r="A3124" s="7">
        <v>2969</v>
      </c>
      <c r="B3124" s="40" t="s">
        <v>358</v>
      </c>
      <c r="C3124" s="1" t="s">
        <v>7</v>
      </c>
      <c r="D3124" s="1" t="s">
        <v>15</v>
      </c>
      <c r="E3124" s="1" t="s">
        <v>367</v>
      </c>
      <c r="F3124" s="1" t="s">
        <v>94</v>
      </c>
      <c r="G3124" s="12" t="s">
        <v>95</v>
      </c>
      <c r="I3124" s="34">
        <v>271492</v>
      </c>
    </row>
    <row r="3125" spans="1:10" x14ac:dyDescent="0.3">
      <c r="A3125" s="7">
        <v>2970</v>
      </c>
      <c r="B3125" s="40" t="s">
        <v>358</v>
      </c>
      <c r="C3125" s="1" t="s">
        <v>7</v>
      </c>
      <c r="D3125" s="1" t="s">
        <v>8</v>
      </c>
      <c r="E3125" s="1" t="s">
        <v>367</v>
      </c>
      <c r="F3125" s="1" t="s">
        <v>96</v>
      </c>
      <c r="G3125" s="12" t="s">
        <v>97</v>
      </c>
      <c r="I3125" s="36"/>
    </row>
    <row r="3126" spans="1:10" x14ac:dyDescent="0.3">
      <c r="A3126" s="7">
        <v>2971</v>
      </c>
      <c r="B3126" s="40" t="s">
        <v>358</v>
      </c>
      <c r="C3126" s="1" t="s">
        <v>7</v>
      </c>
      <c r="D3126" s="1" t="s">
        <v>8</v>
      </c>
      <c r="E3126" s="1" t="s">
        <v>367</v>
      </c>
      <c r="F3126" s="1" t="s">
        <v>98</v>
      </c>
      <c r="G3126" s="12" t="s">
        <v>99</v>
      </c>
      <c r="I3126" s="36"/>
    </row>
    <row r="3127" spans="1:10" x14ac:dyDescent="0.3">
      <c r="A3127" s="7">
        <v>2972</v>
      </c>
      <c r="B3127" s="40" t="s">
        <v>358</v>
      </c>
      <c r="C3127" s="1" t="s">
        <v>7</v>
      </c>
      <c r="D3127" s="1" t="s">
        <v>8</v>
      </c>
      <c r="E3127" s="1" t="s">
        <v>367</v>
      </c>
      <c r="F3127" s="1" t="s">
        <v>100</v>
      </c>
      <c r="G3127" s="12" t="s">
        <v>101</v>
      </c>
      <c r="I3127" s="36"/>
    </row>
    <row r="3128" spans="1:10" x14ac:dyDescent="0.3">
      <c r="A3128" s="7">
        <v>2973</v>
      </c>
      <c r="B3128" s="40" t="s">
        <v>358</v>
      </c>
      <c r="C3128" s="1" t="s">
        <v>7</v>
      </c>
      <c r="D3128" s="1" t="s">
        <v>8</v>
      </c>
      <c r="E3128" s="1" t="s">
        <v>367</v>
      </c>
      <c r="F3128" s="1" t="s">
        <v>102</v>
      </c>
      <c r="G3128" s="12" t="s">
        <v>103</v>
      </c>
      <c r="I3128" s="36"/>
    </row>
    <row r="3129" spans="1:10" x14ac:dyDescent="0.3">
      <c r="A3129" s="7">
        <v>2974</v>
      </c>
      <c r="B3129" s="40" t="s">
        <v>358</v>
      </c>
      <c r="C3129" s="1" t="s">
        <v>7</v>
      </c>
      <c r="D3129" s="1" t="s">
        <v>8</v>
      </c>
      <c r="E3129" s="1" t="s">
        <v>367</v>
      </c>
      <c r="F3129" s="1" t="s">
        <v>104</v>
      </c>
      <c r="G3129" s="12" t="s">
        <v>105</v>
      </c>
      <c r="I3129" s="36"/>
    </row>
    <row r="3130" spans="1:10" x14ac:dyDescent="0.3">
      <c r="A3130" s="7">
        <v>2975</v>
      </c>
      <c r="B3130" s="40" t="s">
        <v>358</v>
      </c>
      <c r="C3130" s="1" t="s">
        <v>7</v>
      </c>
      <c r="D3130" s="1" t="s">
        <v>8</v>
      </c>
      <c r="E3130" s="1" t="s">
        <v>367</v>
      </c>
      <c r="F3130" s="1" t="s">
        <v>106</v>
      </c>
      <c r="G3130" s="12" t="s">
        <v>107</v>
      </c>
      <c r="I3130" s="36"/>
    </row>
    <row r="3131" spans="1:10" x14ac:dyDescent="0.3">
      <c r="A3131" s="7">
        <v>2976</v>
      </c>
      <c r="B3131" s="40" t="s">
        <v>358</v>
      </c>
      <c r="C3131" s="1" t="s">
        <v>7</v>
      </c>
      <c r="D3131" s="1" t="s">
        <v>8</v>
      </c>
      <c r="E3131" s="1" t="s">
        <v>367</v>
      </c>
      <c r="F3131" s="1" t="s">
        <v>108</v>
      </c>
      <c r="G3131" s="12" t="s">
        <v>109</v>
      </c>
      <c r="I3131" s="36"/>
    </row>
    <row r="3132" spans="1:10" x14ac:dyDescent="0.3">
      <c r="A3132" s="7">
        <v>2977</v>
      </c>
      <c r="B3132" s="40" t="s">
        <v>358</v>
      </c>
      <c r="C3132" s="1" t="s">
        <v>7</v>
      </c>
      <c r="D3132" s="1" t="s">
        <v>8</v>
      </c>
      <c r="E3132" s="1" t="s">
        <v>367</v>
      </c>
      <c r="F3132" s="1" t="s">
        <v>110</v>
      </c>
      <c r="G3132" s="12" t="s">
        <v>111</v>
      </c>
      <c r="I3132" s="36"/>
    </row>
    <row r="3133" spans="1:10" x14ac:dyDescent="0.3">
      <c r="A3133" s="7">
        <v>2978</v>
      </c>
      <c r="B3133" s="40" t="s">
        <v>358</v>
      </c>
      <c r="C3133" s="1" t="s">
        <v>7</v>
      </c>
      <c r="D3133" s="1" t="s">
        <v>8</v>
      </c>
      <c r="E3133" s="1" t="s">
        <v>367</v>
      </c>
      <c r="F3133" s="1" t="s">
        <v>112</v>
      </c>
      <c r="G3133" s="12" t="s">
        <v>113</v>
      </c>
      <c r="I3133" s="36"/>
    </row>
    <row r="3134" spans="1:10" x14ac:dyDescent="0.3">
      <c r="A3134" s="7">
        <v>2979</v>
      </c>
      <c r="B3134" s="40" t="s">
        <v>358</v>
      </c>
      <c r="C3134" s="1" t="s">
        <v>7</v>
      </c>
      <c r="D3134" s="1" t="s">
        <v>15</v>
      </c>
      <c r="E3134" s="1" t="s">
        <v>367</v>
      </c>
      <c r="F3134" s="1" t="s">
        <v>114</v>
      </c>
      <c r="G3134" s="12" t="s">
        <v>115</v>
      </c>
      <c r="I3134" s="34">
        <v>272184</v>
      </c>
    </row>
    <row r="3135" spans="1:10" x14ac:dyDescent="0.3">
      <c r="A3135" s="7">
        <v>2980</v>
      </c>
      <c r="B3135" s="40" t="s">
        <v>358</v>
      </c>
      <c r="C3135" s="1" t="s">
        <v>116</v>
      </c>
      <c r="D3135" s="1" t="s">
        <v>8</v>
      </c>
      <c r="E3135" s="1" t="s">
        <v>364</v>
      </c>
      <c r="F3135" s="1" t="s">
        <v>117</v>
      </c>
      <c r="G3135" s="12" t="s">
        <v>118</v>
      </c>
      <c r="H3135" s="14">
        <v>0.19</v>
      </c>
      <c r="I3135" s="15">
        <v>14329</v>
      </c>
      <c r="J3135" s="33">
        <f t="shared" ref="J3135:J3173" si="20">I3135/H3135</f>
        <v>75415.789473684214</v>
      </c>
    </row>
    <row r="3136" spans="1:10" x14ac:dyDescent="0.3">
      <c r="A3136" s="7">
        <v>2981</v>
      </c>
      <c r="B3136" s="40" t="s">
        <v>358</v>
      </c>
      <c r="C3136" s="1" t="s">
        <v>116</v>
      </c>
      <c r="D3136" s="1" t="s">
        <v>8</v>
      </c>
      <c r="E3136" s="1" t="s">
        <v>364</v>
      </c>
      <c r="F3136" s="1" t="s">
        <v>119</v>
      </c>
      <c r="G3136" s="12" t="s">
        <v>120</v>
      </c>
      <c r="J3136" s="33" t="e">
        <f t="shared" si="20"/>
        <v>#DIV/0!</v>
      </c>
    </row>
    <row r="3137" spans="1:10" x14ac:dyDescent="0.3">
      <c r="A3137" s="7">
        <v>2982</v>
      </c>
      <c r="B3137" s="40" t="s">
        <v>358</v>
      </c>
      <c r="C3137" s="1" t="s">
        <v>116</v>
      </c>
      <c r="D3137" s="1" t="s">
        <v>8</v>
      </c>
      <c r="E3137" s="1" t="s">
        <v>364</v>
      </c>
      <c r="F3137" s="1" t="s">
        <v>121</v>
      </c>
      <c r="G3137" s="12" t="s">
        <v>122</v>
      </c>
      <c r="J3137" s="33" t="e">
        <f t="shared" si="20"/>
        <v>#DIV/0!</v>
      </c>
    </row>
    <row r="3138" spans="1:10" x14ac:dyDescent="0.3">
      <c r="A3138" s="7">
        <v>2983</v>
      </c>
      <c r="B3138" s="40" t="s">
        <v>358</v>
      </c>
      <c r="C3138" s="1" t="s">
        <v>116</v>
      </c>
      <c r="D3138" s="1" t="s">
        <v>8</v>
      </c>
      <c r="E3138" s="1" t="s">
        <v>364</v>
      </c>
      <c r="F3138" s="1" t="s">
        <v>123</v>
      </c>
      <c r="G3138" s="12" t="s">
        <v>124</v>
      </c>
      <c r="J3138" s="33" t="e">
        <f t="shared" si="20"/>
        <v>#DIV/0!</v>
      </c>
    </row>
    <row r="3139" spans="1:10" x14ac:dyDescent="0.3">
      <c r="A3139" s="7">
        <v>2984</v>
      </c>
      <c r="B3139" s="40" t="s">
        <v>358</v>
      </c>
      <c r="C3139" s="1" t="s">
        <v>116</v>
      </c>
      <c r="D3139" s="1" t="s">
        <v>8</v>
      </c>
      <c r="E3139" s="1" t="s">
        <v>366</v>
      </c>
      <c r="F3139" s="1" t="s">
        <v>125</v>
      </c>
      <c r="G3139" s="12" t="s">
        <v>126</v>
      </c>
      <c r="J3139" s="33" t="e">
        <f t="shared" si="20"/>
        <v>#DIV/0!</v>
      </c>
    </row>
    <row r="3140" spans="1:10" x14ac:dyDescent="0.3">
      <c r="A3140" s="7">
        <v>2985</v>
      </c>
      <c r="B3140" s="40" t="s">
        <v>358</v>
      </c>
      <c r="C3140" s="1" t="s">
        <v>116</v>
      </c>
      <c r="D3140" s="1" t="s">
        <v>8</v>
      </c>
      <c r="E3140" s="1" t="s">
        <v>366</v>
      </c>
      <c r="F3140" s="1" t="s">
        <v>127</v>
      </c>
      <c r="G3140" s="12" t="s">
        <v>128</v>
      </c>
      <c r="J3140" s="33" t="e">
        <f t="shared" si="20"/>
        <v>#DIV/0!</v>
      </c>
    </row>
    <row r="3141" spans="1:10" x14ac:dyDescent="0.3">
      <c r="A3141" s="7">
        <v>2986</v>
      </c>
      <c r="B3141" s="40" t="s">
        <v>358</v>
      </c>
      <c r="C3141" s="1" t="s">
        <v>116</v>
      </c>
      <c r="D3141" s="1" t="s">
        <v>8</v>
      </c>
      <c r="E3141" s="1" t="s">
        <v>366</v>
      </c>
      <c r="F3141" s="1" t="s">
        <v>129</v>
      </c>
      <c r="G3141" s="12" t="s">
        <v>130</v>
      </c>
      <c r="J3141" s="33" t="e">
        <f t="shared" si="20"/>
        <v>#DIV/0!</v>
      </c>
    </row>
    <row r="3142" spans="1:10" x14ac:dyDescent="0.3">
      <c r="A3142" s="7">
        <v>2987</v>
      </c>
      <c r="B3142" s="40" t="s">
        <v>358</v>
      </c>
      <c r="C3142" s="1" t="s">
        <v>116</v>
      </c>
      <c r="D3142" s="1" t="s">
        <v>8</v>
      </c>
      <c r="E3142" s="1" t="s">
        <v>366</v>
      </c>
      <c r="F3142" s="1" t="s">
        <v>131</v>
      </c>
      <c r="G3142" s="12" t="s">
        <v>132</v>
      </c>
      <c r="J3142" s="33" t="e">
        <f t="shared" si="20"/>
        <v>#DIV/0!</v>
      </c>
    </row>
    <row r="3143" spans="1:10" x14ac:dyDescent="0.3">
      <c r="A3143" s="7">
        <v>2988</v>
      </c>
      <c r="B3143" s="40" t="s">
        <v>358</v>
      </c>
      <c r="C3143" s="1" t="s">
        <v>116</v>
      </c>
      <c r="D3143" s="1" t="s">
        <v>8</v>
      </c>
      <c r="E3143" s="1" t="s">
        <v>366</v>
      </c>
      <c r="F3143" s="1" t="s">
        <v>133</v>
      </c>
      <c r="G3143" s="12" t="s">
        <v>134</v>
      </c>
      <c r="J3143" s="33" t="e">
        <f t="shared" si="20"/>
        <v>#DIV/0!</v>
      </c>
    </row>
    <row r="3144" spans="1:10" x14ac:dyDescent="0.3">
      <c r="A3144" s="7">
        <v>2989</v>
      </c>
      <c r="B3144" s="40" t="s">
        <v>358</v>
      </c>
      <c r="C3144" s="1" t="s">
        <v>116</v>
      </c>
      <c r="D3144" s="1" t="s">
        <v>8</v>
      </c>
      <c r="E3144" s="1" t="s">
        <v>366</v>
      </c>
      <c r="F3144" s="1" t="s">
        <v>135</v>
      </c>
      <c r="G3144" s="12" t="s">
        <v>136</v>
      </c>
      <c r="J3144" s="33" t="e">
        <f t="shared" si="20"/>
        <v>#DIV/0!</v>
      </c>
    </row>
    <row r="3145" spans="1:10" x14ac:dyDescent="0.3">
      <c r="A3145" s="7">
        <v>2990</v>
      </c>
      <c r="B3145" s="40" t="s">
        <v>358</v>
      </c>
      <c r="C3145" s="1" t="s">
        <v>116</v>
      </c>
      <c r="D3145" s="1" t="s">
        <v>8</v>
      </c>
      <c r="E3145" s="1" t="s">
        <v>366</v>
      </c>
      <c r="F3145" s="1" t="s">
        <v>137</v>
      </c>
      <c r="G3145" s="12" t="s">
        <v>138</v>
      </c>
      <c r="J3145" s="33" t="e">
        <f t="shared" si="20"/>
        <v>#DIV/0!</v>
      </c>
    </row>
    <row r="3146" spans="1:10" x14ac:dyDescent="0.3">
      <c r="A3146" s="7">
        <v>2991</v>
      </c>
      <c r="B3146" s="40" t="s">
        <v>358</v>
      </c>
      <c r="C3146" s="1" t="s">
        <v>116</v>
      </c>
      <c r="D3146" s="1" t="s">
        <v>8</v>
      </c>
      <c r="E3146" s="1" t="s">
        <v>366</v>
      </c>
      <c r="F3146" s="1" t="s">
        <v>139</v>
      </c>
      <c r="G3146" s="12" t="s">
        <v>140</v>
      </c>
      <c r="J3146" s="33" t="e">
        <f t="shared" si="20"/>
        <v>#DIV/0!</v>
      </c>
    </row>
    <row r="3147" spans="1:10" x14ac:dyDescent="0.3">
      <c r="A3147" s="7">
        <v>2992</v>
      </c>
      <c r="B3147" s="40" t="s">
        <v>358</v>
      </c>
      <c r="C3147" s="1" t="s">
        <v>116</v>
      </c>
      <c r="D3147" s="1" t="s">
        <v>8</v>
      </c>
      <c r="E3147" s="1" t="s">
        <v>366</v>
      </c>
      <c r="F3147" s="1" t="s">
        <v>141</v>
      </c>
      <c r="G3147" s="12" t="s">
        <v>142</v>
      </c>
      <c r="J3147" s="33" t="e">
        <f t="shared" si="20"/>
        <v>#DIV/0!</v>
      </c>
    </row>
    <row r="3148" spans="1:10" x14ac:dyDescent="0.3">
      <c r="A3148" s="7">
        <v>2993</v>
      </c>
      <c r="B3148" s="40" t="s">
        <v>358</v>
      </c>
      <c r="C3148" s="1" t="s">
        <v>116</v>
      </c>
      <c r="D3148" s="1" t="s">
        <v>8</v>
      </c>
      <c r="E3148" s="1" t="s">
        <v>366</v>
      </c>
      <c r="F3148" s="1" t="s">
        <v>143</v>
      </c>
      <c r="G3148" s="12" t="s">
        <v>144</v>
      </c>
      <c r="J3148" s="33" t="e">
        <f t="shared" si="20"/>
        <v>#DIV/0!</v>
      </c>
    </row>
    <row r="3149" spans="1:10" x14ac:dyDescent="0.3">
      <c r="A3149" s="7">
        <v>2994</v>
      </c>
      <c r="B3149" s="40" t="s">
        <v>358</v>
      </c>
      <c r="C3149" s="1" t="s">
        <v>116</v>
      </c>
      <c r="D3149" s="1" t="s">
        <v>8</v>
      </c>
      <c r="E3149" s="1" t="s">
        <v>366</v>
      </c>
      <c r="F3149" s="1" t="s">
        <v>145</v>
      </c>
      <c r="G3149" s="12" t="s">
        <v>146</v>
      </c>
      <c r="J3149" s="33" t="e">
        <f t="shared" si="20"/>
        <v>#DIV/0!</v>
      </c>
    </row>
    <row r="3150" spans="1:10" x14ac:dyDescent="0.3">
      <c r="A3150" s="7">
        <v>2995</v>
      </c>
      <c r="B3150" s="40" t="s">
        <v>358</v>
      </c>
      <c r="C3150" s="1" t="s">
        <v>116</v>
      </c>
      <c r="D3150" s="1" t="s">
        <v>8</v>
      </c>
      <c r="E3150" s="1" t="s">
        <v>366</v>
      </c>
      <c r="F3150" s="1" t="s">
        <v>147</v>
      </c>
      <c r="G3150" s="12" t="s">
        <v>148</v>
      </c>
      <c r="J3150" s="33" t="e">
        <f t="shared" si="20"/>
        <v>#DIV/0!</v>
      </c>
    </row>
    <row r="3151" spans="1:10" x14ac:dyDescent="0.3">
      <c r="A3151" s="7">
        <v>2996</v>
      </c>
      <c r="B3151" s="40" t="s">
        <v>358</v>
      </c>
      <c r="C3151" s="1" t="s">
        <v>116</v>
      </c>
      <c r="D3151" s="1" t="s">
        <v>8</v>
      </c>
      <c r="E3151" s="1" t="s">
        <v>366</v>
      </c>
      <c r="F3151" s="1" t="s">
        <v>149</v>
      </c>
      <c r="G3151" s="12" t="s">
        <v>150</v>
      </c>
      <c r="J3151" s="33" t="e">
        <f t="shared" si="20"/>
        <v>#DIV/0!</v>
      </c>
    </row>
    <row r="3152" spans="1:10" x14ac:dyDescent="0.3">
      <c r="A3152" s="7">
        <v>2997</v>
      </c>
      <c r="B3152" s="40" t="s">
        <v>358</v>
      </c>
      <c r="C3152" s="1" t="s">
        <v>116</v>
      </c>
      <c r="D3152" s="1" t="s">
        <v>8</v>
      </c>
      <c r="E3152" s="1" t="s">
        <v>366</v>
      </c>
      <c r="F3152" s="1" t="s">
        <v>151</v>
      </c>
      <c r="G3152" s="12" t="s">
        <v>152</v>
      </c>
      <c r="J3152" s="33" t="e">
        <f t="shared" si="20"/>
        <v>#DIV/0!</v>
      </c>
    </row>
    <row r="3153" spans="1:10" x14ac:dyDescent="0.3">
      <c r="A3153" s="7">
        <v>2998</v>
      </c>
      <c r="B3153" s="40" t="s">
        <v>358</v>
      </c>
      <c r="C3153" s="1" t="s">
        <v>116</v>
      </c>
      <c r="D3153" s="1" t="s">
        <v>8</v>
      </c>
      <c r="E3153" s="1" t="s">
        <v>366</v>
      </c>
      <c r="F3153" s="1" t="s">
        <v>153</v>
      </c>
      <c r="G3153" s="12" t="s">
        <v>154</v>
      </c>
      <c r="J3153" s="33" t="e">
        <f t="shared" si="20"/>
        <v>#DIV/0!</v>
      </c>
    </row>
    <row r="3154" spans="1:10" x14ac:dyDescent="0.3">
      <c r="A3154" s="7">
        <v>2999</v>
      </c>
      <c r="B3154" s="40" t="s">
        <v>358</v>
      </c>
      <c r="C3154" s="1" t="s">
        <v>116</v>
      </c>
      <c r="D3154" s="1" t="s">
        <v>8</v>
      </c>
      <c r="E3154" s="1" t="s">
        <v>366</v>
      </c>
      <c r="F3154" s="1" t="s">
        <v>155</v>
      </c>
      <c r="G3154" s="12" t="s">
        <v>156</v>
      </c>
      <c r="J3154" s="33" t="e">
        <f t="shared" si="20"/>
        <v>#DIV/0!</v>
      </c>
    </row>
    <row r="3155" spans="1:10" x14ac:dyDescent="0.3">
      <c r="A3155" s="7">
        <v>3000</v>
      </c>
      <c r="B3155" s="40" t="s">
        <v>358</v>
      </c>
      <c r="C3155" s="1" t="s">
        <v>116</v>
      </c>
      <c r="D3155" s="1" t="s">
        <v>8</v>
      </c>
      <c r="E3155" s="1" t="s">
        <v>366</v>
      </c>
      <c r="F3155" s="1" t="s">
        <v>157</v>
      </c>
      <c r="G3155" s="12" t="s">
        <v>158</v>
      </c>
      <c r="J3155" s="33" t="e">
        <f t="shared" si="20"/>
        <v>#DIV/0!</v>
      </c>
    </row>
    <row r="3156" spans="1:10" x14ac:dyDescent="0.3">
      <c r="A3156" s="7">
        <v>3001</v>
      </c>
      <c r="B3156" s="40" t="s">
        <v>358</v>
      </c>
      <c r="C3156" s="1" t="s">
        <v>116</v>
      </c>
      <c r="D3156" s="1" t="s">
        <v>8</v>
      </c>
      <c r="E3156" s="1" t="s">
        <v>366</v>
      </c>
      <c r="F3156" s="1" t="s">
        <v>159</v>
      </c>
      <c r="G3156" s="12" t="s">
        <v>160</v>
      </c>
      <c r="J3156" s="33" t="e">
        <f t="shared" si="20"/>
        <v>#DIV/0!</v>
      </c>
    </row>
    <row r="3157" spans="1:10" x14ac:dyDescent="0.3">
      <c r="A3157" s="7">
        <v>3002</v>
      </c>
      <c r="B3157" s="40" t="s">
        <v>358</v>
      </c>
      <c r="C3157" s="1" t="s">
        <v>116</v>
      </c>
      <c r="D3157" s="1" t="s">
        <v>8</v>
      </c>
      <c r="E3157" s="1" t="s">
        <v>366</v>
      </c>
      <c r="F3157" s="1" t="s">
        <v>161</v>
      </c>
      <c r="G3157" s="12" t="s">
        <v>162</v>
      </c>
      <c r="J3157" s="33" t="e">
        <f t="shared" si="20"/>
        <v>#DIV/0!</v>
      </c>
    </row>
    <row r="3158" spans="1:10" x14ac:dyDescent="0.3">
      <c r="A3158" s="7">
        <v>3003</v>
      </c>
      <c r="B3158" s="40" t="s">
        <v>358</v>
      </c>
      <c r="C3158" s="1" t="s">
        <v>116</v>
      </c>
      <c r="D3158" s="1" t="s">
        <v>8</v>
      </c>
      <c r="E3158" s="1" t="s">
        <v>366</v>
      </c>
      <c r="F3158" s="1" t="s">
        <v>163</v>
      </c>
      <c r="G3158" s="12" t="s">
        <v>164</v>
      </c>
      <c r="J3158" s="33" t="e">
        <f t="shared" si="20"/>
        <v>#DIV/0!</v>
      </c>
    </row>
    <row r="3159" spans="1:10" x14ac:dyDescent="0.3">
      <c r="A3159" s="7">
        <v>3004</v>
      </c>
      <c r="B3159" s="40" t="s">
        <v>358</v>
      </c>
      <c r="C3159" s="1" t="s">
        <v>116</v>
      </c>
      <c r="D3159" s="1" t="s">
        <v>8</v>
      </c>
      <c r="E3159" s="1" t="s">
        <v>366</v>
      </c>
      <c r="F3159" s="1" t="s">
        <v>165</v>
      </c>
      <c r="G3159" s="12" t="s">
        <v>166</v>
      </c>
      <c r="J3159" s="33" t="e">
        <f t="shared" si="20"/>
        <v>#DIV/0!</v>
      </c>
    </row>
    <row r="3160" spans="1:10" x14ac:dyDescent="0.3">
      <c r="A3160" s="7">
        <v>3005</v>
      </c>
      <c r="B3160" s="40" t="s">
        <v>358</v>
      </c>
      <c r="C3160" s="1" t="s">
        <v>116</v>
      </c>
      <c r="D3160" s="1" t="s">
        <v>8</v>
      </c>
      <c r="E3160" s="1" t="s">
        <v>366</v>
      </c>
      <c r="F3160" s="1" t="s">
        <v>167</v>
      </c>
      <c r="G3160" s="12" t="s">
        <v>168</v>
      </c>
      <c r="J3160" s="33" t="e">
        <f t="shared" si="20"/>
        <v>#DIV/0!</v>
      </c>
    </row>
    <row r="3161" spans="1:10" x14ac:dyDescent="0.3">
      <c r="A3161" s="7">
        <v>3006</v>
      </c>
      <c r="B3161" s="40" t="s">
        <v>358</v>
      </c>
      <c r="C3161" s="1" t="s">
        <v>116</v>
      </c>
      <c r="D3161" s="1" t="s">
        <v>8</v>
      </c>
      <c r="E3161" s="1" t="s">
        <v>366</v>
      </c>
      <c r="F3161" s="1" t="s">
        <v>169</v>
      </c>
      <c r="G3161" s="12" t="s">
        <v>170</v>
      </c>
      <c r="J3161" s="33" t="e">
        <f t="shared" si="20"/>
        <v>#DIV/0!</v>
      </c>
    </row>
    <row r="3162" spans="1:10" x14ac:dyDescent="0.3">
      <c r="A3162" s="7">
        <v>3007</v>
      </c>
      <c r="B3162" s="40" t="s">
        <v>358</v>
      </c>
      <c r="C3162" s="1" t="s">
        <v>116</v>
      </c>
      <c r="D3162" s="1" t="s">
        <v>8</v>
      </c>
      <c r="E3162" s="1" t="s">
        <v>366</v>
      </c>
      <c r="F3162" s="1" t="s">
        <v>171</v>
      </c>
      <c r="G3162" s="12" t="s">
        <v>172</v>
      </c>
      <c r="H3162" s="14">
        <v>1.1399999999999999</v>
      </c>
      <c r="I3162" s="15">
        <v>38525</v>
      </c>
      <c r="J3162" s="33">
        <f t="shared" si="20"/>
        <v>33793.859649122809</v>
      </c>
    </row>
    <row r="3163" spans="1:10" x14ac:dyDescent="0.3">
      <c r="A3163" s="7">
        <v>3008</v>
      </c>
      <c r="B3163" s="40" t="s">
        <v>358</v>
      </c>
      <c r="C3163" s="1" t="s">
        <v>116</v>
      </c>
      <c r="D3163" s="1" t="s">
        <v>8</v>
      </c>
      <c r="E3163" s="1" t="s">
        <v>366</v>
      </c>
      <c r="F3163" s="1" t="s">
        <v>173</v>
      </c>
      <c r="G3163" s="12" t="s">
        <v>174</v>
      </c>
      <c r="J3163" s="33" t="e">
        <f t="shared" si="20"/>
        <v>#DIV/0!</v>
      </c>
    </row>
    <row r="3164" spans="1:10" x14ac:dyDescent="0.3">
      <c r="A3164" s="7">
        <v>3009</v>
      </c>
      <c r="B3164" s="40" t="s">
        <v>358</v>
      </c>
      <c r="C3164" s="1" t="s">
        <v>116</v>
      </c>
      <c r="D3164" s="1" t="s">
        <v>8</v>
      </c>
      <c r="E3164" s="1" t="s">
        <v>366</v>
      </c>
      <c r="F3164" s="1" t="s">
        <v>175</v>
      </c>
      <c r="G3164" s="12" t="s">
        <v>176</v>
      </c>
      <c r="J3164" s="33" t="e">
        <f t="shared" si="20"/>
        <v>#DIV/0!</v>
      </c>
    </row>
    <row r="3165" spans="1:10" x14ac:dyDescent="0.3">
      <c r="A3165" s="7">
        <v>3010</v>
      </c>
      <c r="B3165" s="40" t="s">
        <v>358</v>
      </c>
      <c r="C3165" s="1" t="s">
        <v>116</v>
      </c>
      <c r="D3165" s="1" t="s">
        <v>8</v>
      </c>
      <c r="E3165" s="1" t="s">
        <v>366</v>
      </c>
      <c r="F3165" s="1" t="s">
        <v>177</v>
      </c>
      <c r="G3165" s="12" t="s">
        <v>178</v>
      </c>
      <c r="J3165" s="33" t="e">
        <f t="shared" si="20"/>
        <v>#DIV/0!</v>
      </c>
    </row>
    <row r="3166" spans="1:10" x14ac:dyDescent="0.3">
      <c r="A3166" s="7">
        <v>3011</v>
      </c>
      <c r="B3166" s="40" t="s">
        <v>358</v>
      </c>
      <c r="C3166" s="1" t="s">
        <v>116</v>
      </c>
      <c r="D3166" s="1" t="s">
        <v>8</v>
      </c>
      <c r="E3166" s="1" t="s">
        <v>366</v>
      </c>
      <c r="F3166" s="1" t="s">
        <v>179</v>
      </c>
      <c r="G3166" s="12" t="s">
        <v>180</v>
      </c>
      <c r="H3166" s="14">
        <v>0.55000000000000004</v>
      </c>
      <c r="I3166" s="15">
        <v>26778</v>
      </c>
      <c r="J3166" s="33">
        <f t="shared" si="20"/>
        <v>48687.272727272721</v>
      </c>
    </row>
    <row r="3167" spans="1:10" x14ac:dyDescent="0.3">
      <c r="A3167" s="7">
        <v>3012</v>
      </c>
      <c r="B3167" s="40" t="s">
        <v>358</v>
      </c>
      <c r="C3167" s="1" t="s">
        <v>116</v>
      </c>
      <c r="D3167" s="1" t="s">
        <v>8</v>
      </c>
      <c r="E3167" s="1" t="s">
        <v>366</v>
      </c>
      <c r="F3167" s="1" t="s">
        <v>181</v>
      </c>
      <c r="G3167" s="12" t="s">
        <v>182</v>
      </c>
      <c r="J3167" s="33" t="e">
        <f t="shared" si="20"/>
        <v>#DIV/0!</v>
      </c>
    </row>
    <row r="3168" spans="1:10" x14ac:dyDescent="0.3">
      <c r="A3168" s="7">
        <v>3013</v>
      </c>
      <c r="B3168" s="40" t="s">
        <v>358</v>
      </c>
      <c r="C3168" s="1" t="s">
        <v>116</v>
      </c>
      <c r="D3168" s="1" t="s">
        <v>8</v>
      </c>
      <c r="E3168" s="1" t="s">
        <v>366</v>
      </c>
      <c r="F3168" s="1" t="s">
        <v>183</v>
      </c>
      <c r="G3168" s="12" t="s">
        <v>184</v>
      </c>
      <c r="H3168" s="14">
        <v>2.62</v>
      </c>
      <c r="I3168" s="15">
        <v>83076</v>
      </c>
      <c r="J3168" s="33">
        <f t="shared" si="20"/>
        <v>31708.396946564884</v>
      </c>
    </row>
    <row r="3169" spans="1:10" x14ac:dyDescent="0.3">
      <c r="A3169" s="7">
        <v>3014</v>
      </c>
      <c r="B3169" s="40" t="s">
        <v>358</v>
      </c>
      <c r="C3169" s="1" t="s">
        <v>116</v>
      </c>
      <c r="D3169" s="1" t="s">
        <v>8</v>
      </c>
      <c r="E3169" s="1" t="s">
        <v>365</v>
      </c>
      <c r="F3169" s="1" t="s">
        <v>185</v>
      </c>
      <c r="G3169" s="12" t="s">
        <v>186</v>
      </c>
      <c r="H3169" s="14">
        <v>0.19</v>
      </c>
      <c r="I3169" s="15">
        <v>5283</v>
      </c>
      <c r="J3169" s="33">
        <f>I3169/H3169</f>
        <v>27805.263157894737</v>
      </c>
    </row>
    <row r="3170" spans="1:10" x14ac:dyDescent="0.3">
      <c r="A3170" s="7">
        <v>3015</v>
      </c>
      <c r="B3170" s="40" t="s">
        <v>358</v>
      </c>
      <c r="C3170" s="1" t="s">
        <v>116</v>
      </c>
      <c r="D3170" s="1" t="s">
        <v>8</v>
      </c>
      <c r="E3170" s="1" t="s">
        <v>365</v>
      </c>
      <c r="F3170" s="1" t="s">
        <v>187</v>
      </c>
      <c r="G3170" s="12" t="s">
        <v>188</v>
      </c>
      <c r="H3170" s="14">
        <v>0.16</v>
      </c>
      <c r="I3170" s="15">
        <v>3545</v>
      </c>
      <c r="J3170" s="33">
        <f t="shared" si="20"/>
        <v>22156.25</v>
      </c>
    </row>
    <row r="3171" spans="1:10" x14ac:dyDescent="0.3">
      <c r="A3171" s="7">
        <v>3016</v>
      </c>
      <c r="B3171" s="40" t="s">
        <v>358</v>
      </c>
      <c r="C3171" s="1" t="s">
        <v>116</v>
      </c>
      <c r="D3171" s="1" t="s">
        <v>8</v>
      </c>
      <c r="E3171" s="1" t="s">
        <v>365</v>
      </c>
      <c r="F3171" s="1" t="s">
        <v>189</v>
      </c>
      <c r="G3171" s="12" t="s">
        <v>190</v>
      </c>
      <c r="J3171" s="33" t="e">
        <f t="shared" si="20"/>
        <v>#DIV/0!</v>
      </c>
    </row>
    <row r="3172" spans="1:10" x14ac:dyDescent="0.3">
      <c r="A3172" s="7">
        <v>3017</v>
      </c>
      <c r="B3172" s="40" t="s">
        <v>358</v>
      </c>
      <c r="C3172" s="1" t="s">
        <v>116</v>
      </c>
      <c r="D3172" s="1" t="s">
        <v>8</v>
      </c>
      <c r="E3172" s="1" t="s">
        <v>367</v>
      </c>
      <c r="F3172" s="1" t="s">
        <v>191</v>
      </c>
      <c r="G3172" s="12" t="s">
        <v>192</v>
      </c>
      <c r="H3172" s="14" t="s">
        <v>340</v>
      </c>
      <c r="I3172" s="15">
        <v>1364</v>
      </c>
      <c r="J3172" s="33" t="e">
        <f t="shared" si="20"/>
        <v>#VALUE!</v>
      </c>
    </row>
    <row r="3173" spans="1:10" x14ac:dyDescent="0.3">
      <c r="A3173" s="7">
        <v>3018</v>
      </c>
      <c r="B3173" s="40" t="s">
        <v>358</v>
      </c>
      <c r="C3173" s="1" t="s">
        <v>116</v>
      </c>
      <c r="D3173" s="1" t="s">
        <v>15</v>
      </c>
      <c r="E3173" s="1" t="s">
        <v>367</v>
      </c>
      <c r="F3173" s="1" t="s">
        <v>193</v>
      </c>
      <c r="G3173" s="12" t="s">
        <v>194</v>
      </c>
      <c r="H3173" s="14">
        <v>4.8500000000000005</v>
      </c>
      <c r="I3173" s="15">
        <v>172900</v>
      </c>
      <c r="J3173" s="33">
        <f t="shared" si="20"/>
        <v>35649.484536082469</v>
      </c>
    </row>
    <row r="3174" spans="1:10" x14ac:dyDescent="0.3">
      <c r="A3174" s="7">
        <v>3019</v>
      </c>
      <c r="B3174" s="40" t="s">
        <v>358</v>
      </c>
      <c r="C3174" s="1" t="s">
        <v>195</v>
      </c>
      <c r="D3174" s="1" t="s">
        <v>15</v>
      </c>
      <c r="E3174" s="1" t="s">
        <v>367</v>
      </c>
      <c r="F3174" s="1" t="s">
        <v>196</v>
      </c>
      <c r="G3174" s="12" t="s">
        <v>197</v>
      </c>
      <c r="H3174" s="14">
        <v>4.8500000000000005</v>
      </c>
      <c r="I3174" s="15">
        <v>172900</v>
      </c>
    </row>
    <row r="3175" spans="1:10" x14ac:dyDescent="0.3">
      <c r="A3175" s="7">
        <v>3020</v>
      </c>
      <c r="B3175" s="40" t="s">
        <v>358</v>
      </c>
      <c r="C3175" s="1" t="s">
        <v>195</v>
      </c>
      <c r="D3175" s="1" t="s">
        <v>8</v>
      </c>
      <c r="E3175" s="1" t="s">
        <v>367</v>
      </c>
      <c r="F3175" s="1" t="s">
        <v>198</v>
      </c>
      <c r="G3175" s="12" t="s">
        <v>199</v>
      </c>
    </row>
    <row r="3176" spans="1:10" x14ac:dyDescent="0.3">
      <c r="A3176" s="7">
        <v>3021</v>
      </c>
      <c r="B3176" s="40" t="s">
        <v>358</v>
      </c>
      <c r="C3176" s="1" t="s">
        <v>195</v>
      </c>
      <c r="D3176" s="1" t="s">
        <v>8</v>
      </c>
      <c r="E3176" s="1" t="s">
        <v>367</v>
      </c>
      <c r="F3176" s="1" t="s">
        <v>200</v>
      </c>
      <c r="G3176" s="12" t="s">
        <v>201</v>
      </c>
    </row>
    <row r="3177" spans="1:10" x14ac:dyDescent="0.3">
      <c r="A3177" s="7">
        <v>3022</v>
      </c>
      <c r="B3177" s="40" t="s">
        <v>358</v>
      </c>
      <c r="C3177" s="1" t="s">
        <v>195</v>
      </c>
      <c r="D3177" s="1" t="s">
        <v>8</v>
      </c>
      <c r="E3177" s="1" t="s">
        <v>367</v>
      </c>
      <c r="F3177" s="1" t="s">
        <v>202</v>
      </c>
      <c r="G3177" s="12" t="s">
        <v>203</v>
      </c>
    </row>
    <row r="3178" spans="1:10" x14ac:dyDescent="0.3">
      <c r="A3178" s="7">
        <v>3023</v>
      </c>
      <c r="B3178" s="40" t="s">
        <v>358</v>
      </c>
      <c r="C3178" s="1" t="s">
        <v>195</v>
      </c>
      <c r="D3178" s="1" t="s">
        <v>8</v>
      </c>
      <c r="E3178" s="1" t="s">
        <v>367</v>
      </c>
      <c r="F3178" s="1" t="s">
        <v>204</v>
      </c>
      <c r="G3178" s="12" t="s">
        <v>205</v>
      </c>
    </row>
    <row r="3179" spans="1:10" x14ac:dyDescent="0.3">
      <c r="A3179" s="7">
        <v>3024</v>
      </c>
      <c r="B3179" s="40" t="s">
        <v>358</v>
      </c>
      <c r="C3179" s="1" t="s">
        <v>195</v>
      </c>
      <c r="D3179" s="1" t="s">
        <v>15</v>
      </c>
      <c r="E3179" s="1" t="s">
        <v>367</v>
      </c>
      <c r="F3179" s="1" t="s">
        <v>206</v>
      </c>
      <c r="G3179" s="12" t="s">
        <v>207</v>
      </c>
      <c r="H3179" s="14">
        <v>0</v>
      </c>
      <c r="I3179" s="15">
        <v>0</v>
      </c>
    </row>
    <row r="3180" spans="1:10" x14ac:dyDescent="0.3">
      <c r="A3180" s="7">
        <v>3025</v>
      </c>
      <c r="B3180" s="40" t="s">
        <v>358</v>
      </c>
      <c r="C3180" s="1" t="s">
        <v>195</v>
      </c>
      <c r="D3180" s="1" t="s">
        <v>8</v>
      </c>
      <c r="E3180" s="1" t="s">
        <v>367</v>
      </c>
      <c r="F3180" s="1" t="s">
        <v>208</v>
      </c>
      <c r="G3180" s="12" t="s">
        <v>209</v>
      </c>
    </row>
    <row r="3181" spans="1:10" x14ac:dyDescent="0.3">
      <c r="A3181" s="7">
        <v>3026</v>
      </c>
      <c r="B3181" s="40" t="s">
        <v>358</v>
      </c>
      <c r="C3181" s="1" t="s">
        <v>195</v>
      </c>
      <c r="D3181" s="1" t="s">
        <v>15</v>
      </c>
      <c r="E3181" s="1" t="s">
        <v>367</v>
      </c>
      <c r="F3181" s="1" t="s">
        <v>210</v>
      </c>
      <c r="G3181" s="12" t="s">
        <v>211</v>
      </c>
      <c r="H3181" s="14">
        <v>4.8500000000000005</v>
      </c>
      <c r="I3181" s="15">
        <v>172900</v>
      </c>
    </row>
    <row r="3182" spans="1:10" x14ac:dyDescent="0.3">
      <c r="A3182" s="7">
        <v>3027</v>
      </c>
      <c r="B3182" s="40" t="s">
        <v>358</v>
      </c>
      <c r="C3182" s="1" t="s">
        <v>195</v>
      </c>
      <c r="D3182" s="1" t="s">
        <v>8</v>
      </c>
      <c r="E3182" s="1" t="s">
        <v>367</v>
      </c>
      <c r="F3182" s="1" t="s">
        <v>212</v>
      </c>
      <c r="G3182" s="12" t="s">
        <v>213</v>
      </c>
      <c r="I3182" s="15">
        <v>13367</v>
      </c>
    </row>
    <row r="3183" spans="1:10" x14ac:dyDescent="0.3">
      <c r="A3183" s="7">
        <v>3028</v>
      </c>
      <c r="B3183" s="40" t="s">
        <v>358</v>
      </c>
      <c r="C3183" s="1" t="s">
        <v>195</v>
      </c>
      <c r="D3183" s="1" t="s">
        <v>8</v>
      </c>
      <c r="E3183" s="1" t="s">
        <v>367</v>
      </c>
      <c r="F3183" s="1" t="s">
        <v>214</v>
      </c>
      <c r="G3183" s="12" t="s">
        <v>215</v>
      </c>
      <c r="I3183" s="15">
        <v>25657</v>
      </c>
    </row>
    <row r="3184" spans="1:10" x14ac:dyDescent="0.3">
      <c r="A3184" s="7">
        <v>3029</v>
      </c>
      <c r="B3184" s="40" t="s">
        <v>358</v>
      </c>
      <c r="C3184" s="1" t="s">
        <v>195</v>
      </c>
      <c r="D3184" s="1" t="s">
        <v>8</v>
      </c>
      <c r="E3184" s="1" t="s">
        <v>367</v>
      </c>
      <c r="F3184" s="1" t="s">
        <v>216</v>
      </c>
      <c r="G3184" s="12" t="s">
        <v>217</v>
      </c>
    </row>
    <row r="3185" spans="1:9" x14ac:dyDescent="0.3">
      <c r="A3185" s="7">
        <v>3030</v>
      </c>
      <c r="B3185" s="40" t="s">
        <v>358</v>
      </c>
      <c r="C3185" s="1" t="s">
        <v>195</v>
      </c>
      <c r="D3185" s="1" t="s">
        <v>15</v>
      </c>
      <c r="E3185" s="1" t="s">
        <v>367</v>
      </c>
      <c r="F3185" s="1" t="s">
        <v>218</v>
      </c>
      <c r="G3185" s="12" t="s">
        <v>219</v>
      </c>
      <c r="I3185" s="15">
        <v>211924</v>
      </c>
    </row>
    <row r="3186" spans="1:9" x14ac:dyDescent="0.3">
      <c r="A3186" s="7">
        <v>3031</v>
      </c>
      <c r="B3186" s="40" t="s">
        <v>358</v>
      </c>
      <c r="C3186" s="1" t="s">
        <v>195</v>
      </c>
      <c r="D3186" s="1" t="s">
        <v>8</v>
      </c>
      <c r="E3186" s="1" t="s">
        <v>367</v>
      </c>
      <c r="F3186" s="1" t="s">
        <v>220</v>
      </c>
      <c r="G3186" s="12" t="s">
        <v>221</v>
      </c>
      <c r="I3186" s="15">
        <v>15310</v>
      </c>
    </row>
    <row r="3187" spans="1:9" x14ac:dyDescent="0.3">
      <c r="A3187" s="7">
        <v>3032</v>
      </c>
      <c r="B3187" s="40" t="s">
        <v>358</v>
      </c>
      <c r="C3187" s="1" t="s">
        <v>195</v>
      </c>
      <c r="D3187" s="1" t="s">
        <v>8</v>
      </c>
      <c r="E3187" s="1" t="s">
        <v>367</v>
      </c>
      <c r="F3187" s="1" t="s">
        <v>222</v>
      </c>
      <c r="G3187" s="12" t="s">
        <v>223</v>
      </c>
      <c r="I3187" s="15">
        <v>581</v>
      </c>
    </row>
    <row r="3188" spans="1:9" x14ac:dyDescent="0.3">
      <c r="A3188" s="7">
        <v>3033</v>
      </c>
      <c r="B3188" s="40" t="s">
        <v>358</v>
      </c>
      <c r="C3188" s="1" t="s">
        <v>195</v>
      </c>
      <c r="D3188" s="1" t="s">
        <v>8</v>
      </c>
      <c r="E3188" s="1" t="s">
        <v>367</v>
      </c>
      <c r="F3188" s="1" t="s">
        <v>224</v>
      </c>
      <c r="G3188" s="12" t="s">
        <v>225</v>
      </c>
      <c r="I3188" s="15">
        <v>542</v>
      </c>
    </row>
    <row r="3189" spans="1:9" x14ac:dyDescent="0.3">
      <c r="A3189" s="7">
        <v>3034</v>
      </c>
      <c r="B3189" s="40" t="s">
        <v>358</v>
      </c>
      <c r="C3189" s="1" t="s">
        <v>195</v>
      </c>
      <c r="D3189" s="1" t="s">
        <v>8</v>
      </c>
      <c r="E3189" s="1" t="s">
        <v>367</v>
      </c>
      <c r="F3189" s="1" t="s">
        <v>226</v>
      </c>
      <c r="G3189" s="12" t="s">
        <v>227</v>
      </c>
      <c r="I3189" s="15">
        <v>407</v>
      </c>
    </row>
    <row r="3190" spans="1:9" x14ac:dyDescent="0.3">
      <c r="A3190" s="7">
        <v>3035</v>
      </c>
      <c r="B3190" s="40" t="s">
        <v>358</v>
      </c>
      <c r="C3190" s="1" t="s">
        <v>195</v>
      </c>
      <c r="D3190" s="1" t="s">
        <v>15</v>
      </c>
      <c r="E3190" s="1" t="s">
        <v>367</v>
      </c>
      <c r="F3190" s="1" t="s">
        <v>228</v>
      </c>
      <c r="G3190" s="12" t="s">
        <v>229</v>
      </c>
      <c r="I3190" s="15">
        <v>16840</v>
      </c>
    </row>
    <row r="3191" spans="1:9" x14ac:dyDescent="0.3">
      <c r="A3191" s="7">
        <v>3036</v>
      </c>
      <c r="B3191" s="40" t="s">
        <v>358</v>
      </c>
      <c r="C3191" s="1" t="s">
        <v>195</v>
      </c>
      <c r="D3191" s="1" t="s">
        <v>8</v>
      </c>
      <c r="E3191" s="1" t="s">
        <v>367</v>
      </c>
      <c r="F3191" s="1" t="s">
        <v>230</v>
      </c>
      <c r="G3191" s="12" t="s">
        <v>231</v>
      </c>
    </row>
    <row r="3192" spans="1:9" x14ac:dyDescent="0.3">
      <c r="A3192" s="7">
        <v>3037</v>
      </c>
      <c r="B3192" s="40" t="s">
        <v>358</v>
      </c>
      <c r="C3192" s="1" t="s">
        <v>195</v>
      </c>
      <c r="D3192" s="1" t="s">
        <v>8</v>
      </c>
      <c r="E3192" s="1" t="s">
        <v>367</v>
      </c>
      <c r="F3192" s="1" t="s">
        <v>232</v>
      </c>
      <c r="G3192" s="12" t="s">
        <v>233</v>
      </c>
    </row>
    <row r="3193" spans="1:9" x14ac:dyDescent="0.3">
      <c r="A3193" s="7">
        <v>3038</v>
      </c>
      <c r="B3193" s="40" t="s">
        <v>358</v>
      </c>
      <c r="C3193" s="1" t="s">
        <v>195</v>
      </c>
      <c r="D3193" s="1" t="s">
        <v>8</v>
      </c>
      <c r="E3193" s="1" t="s">
        <v>367</v>
      </c>
      <c r="F3193" s="1" t="s">
        <v>234</v>
      </c>
      <c r="G3193" s="12" t="s">
        <v>235</v>
      </c>
    </row>
    <row r="3194" spans="1:9" x14ac:dyDescent="0.3">
      <c r="A3194" s="7">
        <v>3039</v>
      </c>
      <c r="B3194" s="40" t="s">
        <v>358</v>
      </c>
      <c r="C3194" s="1" t="s">
        <v>195</v>
      </c>
      <c r="D3194" s="1" t="s">
        <v>8</v>
      </c>
      <c r="E3194" s="1" t="s">
        <v>367</v>
      </c>
      <c r="F3194" s="1" t="s">
        <v>236</v>
      </c>
      <c r="G3194" s="12" t="s">
        <v>237</v>
      </c>
    </row>
    <row r="3195" spans="1:9" x14ac:dyDescent="0.3">
      <c r="A3195" s="7">
        <v>3040</v>
      </c>
      <c r="B3195" s="40" t="s">
        <v>358</v>
      </c>
      <c r="C3195" s="1" t="s">
        <v>195</v>
      </c>
      <c r="D3195" s="1" t="s">
        <v>8</v>
      </c>
      <c r="E3195" s="1" t="s">
        <v>367</v>
      </c>
      <c r="F3195" s="1" t="s">
        <v>238</v>
      </c>
      <c r="G3195" s="12" t="s">
        <v>239</v>
      </c>
      <c r="I3195" s="15">
        <v>614</v>
      </c>
    </row>
    <row r="3196" spans="1:9" x14ac:dyDescent="0.3">
      <c r="A3196" s="7">
        <v>3041</v>
      </c>
      <c r="B3196" s="40" t="s">
        <v>358</v>
      </c>
      <c r="C3196" s="1" t="s">
        <v>195</v>
      </c>
      <c r="D3196" s="1" t="s">
        <v>8</v>
      </c>
      <c r="E3196" s="1" t="s">
        <v>367</v>
      </c>
      <c r="F3196" s="1" t="s">
        <v>240</v>
      </c>
      <c r="G3196" s="12" t="s">
        <v>241</v>
      </c>
      <c r="I3196" s="15">
        <v>14927</v>
      </c>
    </row>
    <row r="3197" spans="1:9" x14ac:dyDescent="0.3">
      <c r="A3197" s="7">
        <v>3042</v>
      </c>
      <c r="B3197" s="40" t="s">
        <v>358</v>
      </c>
      <c r="C3197" s="1" t="s">
        <v>195</v>
      </c>
      <c r="D3197" s="1" t="s">
        <v>8</v>
      </c>
      <c r="E3197" s="1" t="s">
        <v>367</v>
      </c>
      <c r="F3197" s="1" t="s">
        <v>242</v>
      </c>
      <c r="G3197" s="12" t="s">
        <v>243</v>
      </c>
      <c r="I3197" s="15">
        <v>183</v>
      </c>
    </row>
    <row r="3198" spans="1:9" x14ac:dyDescent="0.3">
      <c r="A3198" s="7">
        <v>3043</v>
      </c>
      <c r="B3198" s="40" t="s">
        <v>358</v>
      </c>
      <c r="C3198" s="1" t="s">
        <v>195</v>
      </c>
      <c r="D3198" s="1" t="s">
        <v>8</v>
      </c>
      <c r="E3198" s="1" t="s">
        <v>367</v>
      </c>
      <c r="F3198" s="1" t="s">
        <v>244</v>
      </c>
      <c r="G3198" s="12" t="s">
        <v>245</v>
      </c>
      <c r="I3198" s="15">
        <v>105</v>
      </c>
    </row>
    <row r="3199" spans="1:9" x14ac:dyDescent="0.3">
      <c r="A3199" s="7">
        <v>3044</v>
      </c>
      <c r="B3199" s="40" t="s">
        <v>358</v>
      </c>
      <c r="C3199" s="1" t="s">
        <v>195</v>
      </c>
      <c r="D3199" s="1" t="s">
        <v>8</v>
      </c>
      <c r="E3199" s="1" t="s">
        <v>367</v>
      </c>
      <c r="F3199" s="1" t="s">
        <v>246</v>
      </c>
      <c r="G3199" s="12" t="s">
        <v>247</v>
      </c>
    </row>
    <row r="3200" spans="1:9" x14ac:dyDescent="0.3">
      <c r="A3200" s="7">
        <v>3045</v>
      </c>
      <c r="B3200" s="40" t="s">
        <v>358</v>
      </c>
      <c r="C3200" s="1" t="s">
        <v>195</v>
      </c>
      <c r="D3200" s="1" t="s">
        <v>8</v>
      </c>
      <c r="E3200" s="1" t="s">
        <v>367</v>
      </c>
      <c r="F3200" s="1" t="s">
        <v>248</v>
      </c>
      <c r="G3200" s="12" t="s">
        <v>249</v>
      </c>
    </row>
    <row r="3201" spans="1:9" x14ac:dyDescent="0.3">
      <c r="A3201" s="7">
        <v>3046</v>
      </c>
      <c r="B3201" s="40" t="s">
        <v>358</v>
      </c>
      <c r="C3201" s="1" t="s">
        <v>195</v>
      </c>
      <c r="D3201" s="1" t="s">
        <v>8</v>
      </c>
      <c r="E3201" s="1" t="s">
        <v>367</v>
      </c>
      <c r="F3201" s="1" t="s">
        <v>250</v>
      </c>
      <c r="G3201" s="12" t="s">
        <v>251</v>
      </c>
    </row>
    <row r="3202" spans="1:9" x14ac:dyDescent="0.3">
      <c r="A3202" s="7">
        <v>3047</v>
      </c>
      <c r="B3202" s="40" t="s">
        <v>358</v>
      </c>
      <c r="C3202" s="1" t="s">
        <v>195</v>
      </c>
      <c r="D3202" s="1" t="s">
        <v>8</v>
      </c>
      <c r="E3202" s="1" t="s">
        <v>367</v>
      </c>
      <c r="F3202" s="1" t="s">
        <v>252</v>
      </c>
      <c r="G3202" s="12" t="s">
        <v>253</v>
      </c>
    </row>
    <row r="3203" spans="1:9" x14ac:dyDescent="0.3">
      <c r="A3203" s="7">
        <v>3048</v>
      </c>
      <c r="B3203" s="40" t="s">
        <v>358</v>
      </c>
      <c r="C3203" s="1" t="s">
        <v>195</v>
      </c>
      <c r="D3203" s="1" t="s">
        <v>8</v>
      </c>
      <c r="E3203" s="1" t="s">
        <v>367</v>
      </c>
      <c r="F3203" s="1" t="s">
        <v>254</v>
      </c>
      <c r="G3203" s="12" t="s">
        <v>255</v>
      </c>
    </row>
    <row r="3204" spans="1:9" x14ac:dyDescent="0.3">
      <c r="A3204" s="7">
        <v>3049</v>
      </c>
      <c r="B3204" s="40" t="s">
        <v>358</v>
      </c>
      <c r="C3204" s="1" t="s">
        <v>195</v>
      </c>
      <c r="D3204" s="1" t="s">
        <v>8</v>
      </c>
      <c r="E3204" s="1" t="s">
        <v>367</v>
      </c>
      <c r="F3204" s="1" t="s">
        <v>256</v>
      </c>
      <c r="G3204" s="12" t="s">
        <v>257</v>
      </c>
    </row>
    <row r="3205" spans="1:9" x14ac:dyDescent="0.3">
      <c r="A3205" s="7">
        <v>3050</v>
      </c>
      <c r="B3205" s="40" t="s">
        <v>358</v>
      </c>
      <c r="C3205" s="1" t="s">
        <v>195</v>
      </c>
      <c r="D3205" s="1" t="s">
        <v>8</v>
      </c>
      <c r="E3205" s="1" t="s">
        <v>367</v>
      </c>
      <c r="F3205" s="1" t="s">
        <v>258</v>
      </c>
      <c r="G3205" s="12" t="s">
        <v>259</v>
      </c>
    </row>
    <row r="3206" spans="1:9" x14ac:dyDescent="0.3">
      <c r="A3206" s="7">
        <v>3051</v>
      </c>
      <c r="B3206" s="40" t="s">
        <v>358</v>
      </c>
      <c r="C3206" s="1" t="s">
        <v>195</v>
      </c>
      <c r="D3206" s="1" t="s">
        <v>8</v>
      </c>
      <c r="E3206" s="1" t="s">
        <v>367</v>
      </c>
      <c r="F3206" s="1" t="s">
        <v>260</v>
      </c>
      <c r="G3206" s="12" t="s">
        <v>261</v>
      </c>
      <c r="I3206" s="15">
        <v>2081</v>
      </c>
    </row>
    <row r="3207" spans="1:9" x14ac:dyDescent="0.3">
      <c r="A3207" s="7">
        <v>3052</v>
      </c>
      <c r="B3207" s="40" t="s">
        <v>358</v>
      </c>
      <c r="C3207" s="1" t="s">
        <v>195</v>
      </c>
      <c r="D3207" s="1" t="s">
        <v>8</v>
      </c>
      <c r="E3207" s="1" t="s">
        <v>367</v>
      </c>
      <c r="F3207" s="1" t="s">
        <v>262</v>
      </c>
      <c r="G3207" s="12" t="s">
        <v>263</v>
      </c>
    </row>
    <row r="3208" spans="1:9" x14ac:dyDescent="0.3">
      <c r="A3208" s="7">
        <v>3053</v>
      </c>
      <c r="B3208" s="40" t="s">
        <v>358</v>
      </c>
      <c r="C3208" s="1" t="s">
        <v>195</v>
      </c>
      <c r="D3208" s="1" t="s">
        <v>8</v>
      </c>
      <c r="E3208" s="1" t="s">
        <v>367</v>
      </c>
      <c r="F3208" s="1" t="s">
        <v>264</v>
      </c>
      <c r="G3208" s="12" t="s">
        <v>265</v>
      </c>
    </row>
    <row r="3209" spans="1:9" x14ac:dyDescent="0.3">
      <c r="A3209" s="7">
        <v>3054</v>
      </c>
      <c r="B3209" s="40" t="s">
        <v>358</v>
      </c>
      <c r="C3209" s="1" t="s">
        <v>195</v>
      </c>
      <c r="D3209" s="1" t="s">
        <v>15</v>
      </c>
      <c r="E3209" s="1" t="s">
        <v>367</v>
      </c>
      <c r="F3209" s="1" t="s">
        <v>266</v>
      </c>
      <c r="G3209" s="12" t="s">
        <v>267</v>
      </c>
      <c r="I3209" s="15">
        <v>17910</v>
      </c>
    </row>
    <row r="3210" spans="1:9" x14ac:dyDescent="0.3">
      <c r="A3210" s="7">
        <v>3055</v>
      </c>
      <c r="B3210" s="40" t="s">
        <v>358</v>
      </c>
      <c r="C3210" s="1" t="s">
        <v>195</v>
      </c>
      <c r="D3210" s="1" t="s">
        <v>8</v>
      </c>
      <c r="E3210" s="1" t="s">
        <v>367</v>
      </c>
      <c r="F3210" s="1" t="s">
        <v>268</v>
      </c>
      <c r="G3210" s="12" t="s">
        <v>269</v>
      </c>
    </row>
    <row r="3211" spans="1:9" x14ac:dyDescent="0.3">
      <c r="A3211" s="7">
        <v>3056</v>
      </c>
      <c r="B3211" s="40" t="s">
        <v>358</v>
      </c>
      <c r="C3211" s="1" t="s">
        <v>195</v>
      </c>
      <c r="D3211" s="1" t="s">
        <v>8</v>
      </c>
      <c r="E3211" s="1" t="s">
        <v>367</v>
      </c>
      <c r="F3211" s="1" t="s">
        <v>270</v>
      </c>
      <c r="G3211" s="12" t="s">
        <v>271</v>
      </c>
    </row>
    <row r="3212" spans="1:9" x14ac:dyDescent="0.3">
      <c r="A3212" s="7">
        <v>3057</v>
      </c>
      <c r="B3212" s="40" t="s">
        <v>358</v>
      </c>
      <c r="C3212" s="1" t="s">
        <v>195</v>
      </c>
      <c r="D3212" s="1" t="s">
        <v>8</v>
      </c>
      <c r="E3212" s="1" t="s">
        <v>367</v>
      </c>
      <c r="F3212" s="1" t="s">
        <v>272</v>
      </c>
      <c r="G3212" s="12" t="s">
        <v>273</v>
      </c>
    </row>
    <row r="3213" spans="1:9" x14ac:dyDescent="0.3">
      <c r="A3213" s="7">
        <v>3058</v>
      </c>
      <c r="B3213" s="40" t="s">
        <v>358</v>
      </c>
      <c r="C3213" s="1" t="s">
        <v>195</v>
      </c>
      <c r="D3213" s="1" t="s">
        <v>8</v>
      </c>
      <c r="E3213" s="1" t="s">
        <v>367</v>
      </c>
      <c r="F3213" s="1" t="s">
        <v>274</v>
      </c>
      <c r="G3213" s="12" t="s">
        <v>275</v>
      </c>
      <c r="I3213" s="15">
        <v>2081</v>
      </c>
    </row>
    <row r="3214" spans="1:9" x14ac:dyDescent="0.3">
      <c r="A3214" s="7">
        <v>3059</v>
      </c>
      <c r="B3214" s="40" t="s">
        <v>358</v>
      </c>
      <c r="C3214" s="1" t="s">
        <v>195</v>
      </c>
      <c r="D3214" s="1" t="s">
        <v>8</v>
      </c>
      <c r="E3214" s="1" t="s">
        <v>367</v>
      </c>
      <c r="F3214" s="1" t="s">
        <v>276</v>
      </c>
      <c r="G3214" s="12" t="s">
        <v>277</v>
      </c>
      <c r="I3214" s="15">
        <v>949</v>
      </c>
    </row>
    <row r="3215" spans="1:9" x14ac:dyDescent="0.3">
      <c r="A3215" s="7">
        <v>3060</v>
      </c>
      <c r="B3215" s="40" t="s">
        <v>358</v>
      </c>
      <c r="C3215" s="1" t="s">
        <v>195</v>
      </c>
      <c r="D3215" s="1" t="s">
        <v>8</v>
      </c>
      <c r="E3215" s="1" t="s">
        <v>367</v>
      </c>
      <c r="F3215" s="1" t="s">
        <v>278</v>
      </c>
      <c r="G3215" s="12" t="s">
        <v>279</v>
      </c>
    </row>
    <row r="3216" spans="1:9" x14ac:dyDescent="0.3">
      <c r="A3216" s="7">
        <v>3061</v>
      </c>
      <c r="B3216" s="40" t="s">
        <v>358</v>
      </c>
      <c r="C3216" s="1" t="s">
        <v>195</v>
      </c>
      <c r="D3216" s="1" t="s">
        <v>15</v>
      </c>
      <c r="E3216" s="1" t="s">
        <v>367</v>
      </c>
      <c r="F3216" s="1" t="s">
        <v>280</v>
      </c>
      <c r="G3216" s="12" t="s">
        <v>281</v>
      </c>
      <c r="I3216" s="15">
        <v>3030</v>
      </c>
    </row>
    <row r="3217" spans="1:9" x14ac:dyDescent="0.3">
      <c r="A3217" s="7">
        <v>3062</v>
      </c>
      <c r="B3217" s="40" t="s">
        <v>358</v>
      </c>
      <c r="C3217" s="1" t="s">
        <v>195</v>
      </c>
      <c r="D3217" s="1" t="s">
        <v>8</v>
      </c>
      <c r="E3217" s="1" t="s">
        <v>367</v>
      </c>
      <c r="F3217" s="1" t="s">
        <v>282</v>
      </c>
      <c r="G3217" s="12" t="s">
        <v>283</v>
      </c>
      <c r="I3217" s="15">
        <v>23276.996786212287</v>
      </c>
    </row>
    <row r="3218" spans="1:9" x14ac:dyDescent="0.3">
      <c r="A3218" s="7">
        <v>3063</v>
      </c>
      <c r="B3218" s="40" t="s">
        <v>358</v>
      </c>
      <c r="C3218" s="1" t="s">
        <v>195</v>
      </c>
      <c r="D3218" s="1" t="s">
        <v>15</v>
      </c>
      <c r="E3218" s="1" t="s">
        <v>367</v>
      </c>
      <c r="F3218" s="1" t="s">
        <v>284</v>
      </c>
      <c r="G3218" s="12" t="s">
        <v>285</v>
      </c>
      <c r="I3218" s="15">
        <v>272980.99678621232</v>
      </c>
    </row>
    <row r="3219" spans="1:9" x14ac:dyDescent="0.3">
      <c r="A3219" s="7">
        <v>3064</v>
      </c>
      <c r="B3219" s="40" t="s">
        <v>358</v>
      </c>
      <c r="C3219" s="1" t="s">
        <v>195</v>
      </c>
      <c r="D3219" s="1" t="s">
        <v>8</v>
      </c>
      <c r="E3219" s="1" t="s">
        <v>367</v>
      </c>
      <c r="F3219" s="1" t="s">
        <v>286</v>
      </c>
      <c r="G3219" s="12" t="s">
        <v>287</v>
      </c>
    </row>
    <row r="3220" spans="1:9" x14ac:dyDescent="0.3">
      <c r="A3220" s="7">
        <v>3065</v>
      </c>
      <c r="B3220" s="40" t="s">
        <v>358</v>
      </c>
      <c r="C3220" s="1" t="s">
        <v>195</v>
      </c>
      <c r="D3220" s="1" t="s">
        <v>8</v>
      </c>
      <c r="E3220" s="1" t="s">
        <v>367</v>
      </c>
      <c r="F3220" s="1" t="s">
        <v>288</v>
      </c>
      <c r="G3220" s="12" t="s">
        <v>289</v>
      </c>
    </row>
    <row r="3221" spans="1:9" x14ac:dyDescent="0.3">
      <c r="A3221" s="7">
        <v>3066</v>
      </c>
      <c r="B3221" s="40" t="s">
        <v>358</v>
      </c>
      <c r="C3221" s="1" t="s">
        <v>195</v>
      </c>
      <c r="D3221" s="1" t="s">
        <v>15</v>
      </c>
      <c r="E3221" s="1" t="s">
        <v>367</v>
      </c>
      <c r="F3221" s="1" t="s">
        <v>290</v>
      </c>
      <c r="G3221" s="12" t="s">
        <v>291</v>
      </c>
      <c r="I3221" s="15">
        <v>272980.99678621232</v>
      </c>
    </row>
    <row r="3222" spans="1:9" x14ac:dyDescent="0.3">
      <c r="A3222" s="7">
        <v>3067</v>
      </c>
      <c r="B3222" s="40" t="s">
        <v>358</v>
      </c>
      <c r="C3222" s="1" t="s">
        <v>195</v>
      </c>
      <c r="D3222" s="1" t="s">
        <v>15</v>
      </c>
      <c r="E3222" s="1" t="s">
        <v>367</v>
      </c>
      <c r="F3222" s="1" t="s">
        <v>292</v>
      </c>
      <c r="G3222" s="12" t="s">
        <v>293</v>
      </c>
      <c r="I3222" s="15">
        <v>272184</v>
      </c>
    </row>
    <row r="3223" spans="1:9" x14ac:dyDescent="0.3">
      <c r="A3223" s="7">
        <v>3068</v>
      </c>
      <c r="B3223" s="40" t="s">
        <v>358</v>
      </c>
      <c r="C3223" s="1" t="s">
        <v>195</v>
      </c>
      <c r="D3223" s="1" t="s">
        <v>8</v>
      </c>
      <c r="E3223" s="1" t="s">
        <v>367</v>
      </c>
      <c r="F3223" s="1" t="s">
        <v>294</v>
      </c>
      <c r="G3223" s="12" t="s">
        <v>295</v>
      </c>
      <c r="I3223" s="15">
        <v>-796.99678621231578</v>
      </c>
    </row>
    <row r="3224" spans="1:9" x14ac:dyDescent="0.3">
      <c r="A3224" s="7">
        <v>3069</v>
      </c>
      <c r="B3224" s="40" t="s">
        <v>358</v>
      </c>
      <c r="C3224" s="1" t="s">
        <v>296</v>
      </c>
      <c r="D3224" s="1" t="s">
        <v>8</v>
      </c>
      <c r="E3224" s="1" t="s">
        <v>367</v>
      </c>
      <c r="F3224" s="1" t="s">
        <v>297</v>
      </c>
      <c r="G3224" s="12" t="s">
        <v>298</v>
      </c>
    </row>
    <row r="3225" spans="1:9" x14ac:dyDescent="0.3">
      <c r="A3225" s="7">
        <v>3070</v>
      </c>
      <c r="B3225" s="40" t="s">
        <v>358</v>
      </c>
      <c r="C3225" s="1" t="s">
        <v>296</v>
      </c>
      <c r="D3225" s="1" t="s">
        <v>8</v>
      </c>
      <c r="E3225" s="1" t="s">
        <v>367</v>
      </c>
      <c r="F3225" s="1" t="s">
        <v>299</v>
      </c>
      <c r="G3225" s="12" t="s">
        <v>300</v>
      </c>
    </row>
    <row r="3226" spans="1:9" x14ac:dyDescent="0.3">
      <c r="A3226" s="7">
        <v>3071</v>
      </c>
      <c r="B3226" s="40" t="s">
        <v>358</v>
      </c>
      <c r="C3226" s="1" t="s">
        <v>296</v>
      </c>
      <c r="D3226" s="1" t="s">
        <v>8</v>
      </c>
      <c r="E3226" s="1" t="s">
        <v>367</v>
      </c>
      <c r="F3226" s="1" t="s">
        <v>301</v>
      </c>
      <c r="G3226" s="12" t="s">
        <v>302</v>
      </c>
    </row>
    <row r="3227" spans="1:9" x14ac:dyDescent="0.3">
      <c r="A3227" s="7">
        <v>3072</v>
      </c>
      <c r="B3227" s="40" t="s">
        <v>358</v>
      </c>
      <c r="C3227" s="1" t="s">
        <v>296</v>
      </c>
      <c r="D3227" s="1" t="s">
        <v>8</v>
      </c>
      <c r="E3227" s="1" t="s">
        <v>367</v>
      </c>
      <c r="F3227" s="1" t="s">
        <v>303</v>
      </c>
      <c r="G3227" s="12" t="s">
        <v>304</v>
      </c>
    </row>
    <row r="3228" spans="1:9" x14ac:dyDescent="0.3">
      <c r="A3228" s="7">
        <v>3073</v>
      </c>
      <c r="B3228" s="40" t="s">
        <v>358</v>
      </c>
      <c r="C3228" s="1" t="s">
        <v>296</v>
      </c>
      <c r="D3228" s="1" t="s">
        <v>8</v>
      </c>
      <c r="E3228" s="1" t="s">
        <v>367</v>
      </c>
      <c r="F3228" s="1" t="s">
        <v>305</v>
      </c>
      <c r="G3228" s="12" t="s">
        <v>306</v>
      </c>
    </row>
    <row r="3229" spans="1:9" x14ac:dyDescent="0.3">
      <c r="A3229" s="7">
        <v>3074</v>
      </c>
      <c r="B3229" s="40" t="s">
        <v>358</v>
      </c>
      <c r="C3229" s="1" t="s">
        <v>296</v>
      </c>
      <c r="D3229" s="1" t="s">
        <v>8</v>
      </c>
      <c r="E3229" s="1" t="s">
        <v>367</v>
      </c>
      <c r="F3229" s="1" t="s">
        <v>307</v>
      </c>
      <c r="G3229" s="12" t="s">
        <v>308</v>
      </c>
    </row>
    <row r="3230" spans="1:9" x14ac:dyDescent="0.3">
      <c r="A3230" s="7">
        <v>3075</v>
      </c>
      <c r="B3230" s="40" t="s">
        <v>358</v>
      </c>
      <c r="C3230" s="1" t="s">
        <v>296</v>
      </c>
      <c r="D3230" s="1" t="s">
        <v>8</v>
      </c>
      <c r="E3230" s="1" t="s">
        <v>367</v>
      </c>
      <c r="F3230" s="1" t="s">
        <v>309</v>
      </c>
      <c r="G3230" s="12" t="s">
        <v>310</v>
      </c>
    </row>
    <row r="3231" spans="1:9" x14ac:dyDescent="0.3">
      <c r="A3231" s="7">
        <v>3076</v>
      </c>
      <c r="B3231" s="40" t="s">
        <v>358</v>
      </c>
      <c r="C3231" s="1" t="s">
        <v>296</v>
      </c>
      <c r="D3231" s="1" t="s">
        <v>15</v>
      </c>
      <c r="E3231" s="1" t="s">
        <v>367</v>
      </c>
      <c r="F3231" s="1" t="s">
        <v>311</v>
      </c>
      <c r="G3231" s="12" t="s">
        <v>312</v>
      </c>
      <c r="I3231" s="15">
        <v>0</v>
      </c>
    </row>
    <row r="3232" spans="1:9" x14ac:dyDescent="0.3">
      <c r="A3232" s="7">
        <v>3077</v>
      </c>
      <c r="B3232" s="40" t="s">
        <v>358</v>
      </c>
      <c r="C3232" s="1" t="s">
        <v>296</v>
      </c>
      <c r="D3232" s="1" t="s">
        <v>15</v>
      </c>
      <c r="E3232" s="1" t="s">
        <v>367</v>
      </c>
      <c r="F3232" s="1" t="s">
        <v>313</v>
      </c>
      <c r="G3232" s="12" t="s">
        <v>314</v>
      </c>
      <c r="I3232" s="15">
        <v>0</v>
      </c>
    </row>
    <row r="3233" spans="1:9" x14ac:dyDescent="0.3">
      <c r="A3233" s="7">
        <v>3078</v>
      </c>
      <c r="B3233" s="40" t="s">
        <v>358</v>
      </c>
      <c r="C3233" s="1" t="s">
        <v>296</v>
      </c>
      <c r="D3233" s="1" t="s">
        <v>8</v>
      </c>
      <c r="E3233" s="1" t="s">
        <v>367</v>
      </c>
      <c r="F3233" s="1" t="s">
        <v>315</v>
      </c>
      <c r="G3233" s="12" t="s">
        <v>316</v>
      </c>
      <c r="I3233" s="15">
        <v>692</v>
      </c>
    </row>
    <row r="3234" spans="1:9" x14ac:dyDescent="0.3">
      <c r="A3234" s="41">
        <v>3079</v>
      </c>
      <c r="B3234" s="42" t="s">
        <v>358</v>
      </c>
      <c r="C3234" s="43" t="s">
        <v>296</v>
      </c>
      <c r="D3234" s="43" t="s">
        <v>8</v>
      </c>
      <c r="E3234" s="1" t="s">
        <v>367</v>
      </c>
      <c r="F3234" s="43" t="s">
        <v>317</v>
      </c>
      <c r="G3234" s="44" t="s">
        <v>318</v>
      </c>
      <c r="H3234" s="45"/>
      <c r="I3234" s="46"/>
    </row>
    <row r="3235" spans="1:9" s="7" customFormat="1" x14ac:dyDescent="0.3">
      <c r="A3235" s="7">
        <v>3080</v>
      </c>
      <c r="B3235" s="40" t="s">
        <v>358</v>
      </c>
      <c r="C3235" s="1" t="s">
        <v>296</v>
      </c>
      <c r="D3235" s="1" t="s">
        <v>8</v>
      </c>
      <c r="E3235" s="1" t="s">
        <v>367</v>
      </c>
      <c r="F3235" s="1" t="s">
        <v>319</v>
      </c>
      <c r="G3235" s="1" t="s">
        <v>320</v>
      </c>
      <c r="H3235" s="14"/>
      <c r="I3235" s="15">
        <v>-692</v>
      </c>
    </row>
    <row r="3236" spans="1:9" s="51" customFormat="1" x14ac:dyDescent="0.3">
      <c r="C3236" s="52"/>
      <c r="D3236" s="52"/>
      <c r="E3236" s="52"/>
      <c r="F3236" s="52"/>
      <c r="G3236" s="52"/>
      <c r="H3236" s="53"/>
      <c r="I3236" s="54"/>
    </row>
    <row r="3237" spans="1:9" s="51" customFormat="1" x14ac:dyDescent="0.3">
      <c r="C3237" s="52"/>
      <c r="D3237" s="52"/>
      <c r="E3237" s="52"/>
      <c r="F3237" s="52"/>
      <c r="G3237" s="52"/>
      <c r="H3237" s="53"/>
      <c r="I3237" s="54"/>
    </row>
    <row r="3238" spans="1:9" s="51" customFormat="1" x14ac:dyDescent="0.3">
      <c r="C3238" s="52"/>
      <c r="D3238" s="52"/>
      <c r="E3238" s="52"/>
      <c r="F3238" s="52"/>
      <c r="G3238" s="52"/>
      <c r="H3238" s="53"/>
      <c r="I3238" s="54"/>
    </row>
    <row r="3239" spans="1:9" s="51" customFormat="1" x14ac:dyDescent="0.3">
      <c r="C3239" s="52"/>
      <c r="D3239" s="52"/>
      <c r="E3239" s="52"/>
      <c r="F3239" s="52"/>
      <c r="G3239" s="52"/>
      <c r="H3239" s="53"/>
      <c r="I3239" s="54"/>
    </row>
    <row r="3240" spans="1:9" s="51" customFormat="1" x14ac:dyDescent="0.3">
      <c r="C3240" s="52"/>
      <c r="D3240" s="52"/>
      <c r="E3240" s="52"/>
      <c r="F3240" s="52"/>
      <c r="G3240" s="52"/>
      <c r="H3240" s="53"/>
      <c r="I3240" s="54"/>
    </row>
    <row r="3241" spans="1:9" s="51" customFormat="1" x14ac:dyDescent="0.3">
      <c r="C3241" s="52"/>
      <c r="D3241" s="52"/>
      <c r="E3241" s="52"/>
      <c r="F3241" s="52"/>
      <c r="G3241" s="52"/>
      <c r="H3241" s="53"/>
      <c r="I3241" s="54"/>
    </row>
    <row r="3242" spans="1:9" s="51" customFormat="1" x14ac:dyDescent="0.3">
      <c r="C3242" s="52"/>
      <c r="D3242" s="52"/>
      <c r="E3242" s="52"/>
      <c r="F3242" s="52"/>
      <c r="G3242" s="52"/>
      <c r="H3242" s="53"/>
      <c r="I3242" s="54"/>
    </row>
    <row r="3243" spans="1:9" s="51" customFormat="1" x14ac:dyDescent="0.3">
      <c r="C3243" s="52"/>
      <c r="D3243" s="52"/>
      <c r="E3243" s="52"/>
      <c r="F3243" s="52"/>
      <c r="G3243" s="52"/>
      <c r="H3243" s="53"/>
      <c r="I3243" s="54"/>
    </row>
    <row r="3244" spans="1:9" s="51" customFormat="1" x14ac:dyDescent="0.3">
      <c r="C3244" s="52"/>
      <c r="D3244" s="52"/>
      <c r="E3244" s="52"/>
      <c r="F3244" s="52"/>
      <c r="G3244" s="52"/>
      <c r="H3244" s="53"/>
      <c r="I3244" s="54"/>
    </row>
    <row r="3245" spans="1:9" s="51" customFormat="1" x14ac:dyDescent="0.3">
      <c r="C3245" s="52"/>
      <c r="D3245" s="52"/>
      <c r="E3245" s="52"/>
      <c r="F3245" s="52"/>
      <c r="G3245" s="52"/>
      <c r="H3245" s="53"/>
      <c r="I3245" s="54"/>
    </row>
    <row r="3246" spans="1:9" s="51" customFormat="1" x14ac:dyDescent="0.3">
      <c r="C3246" s="52"/>
      <c r="D3246" s="52"/>
      <c r="E3246" s="52"/>
      <c r="F3246" s="52"/>
      <c r="G3246" s="52"/>
      <c r="H3246" s="53"/>
      <c r="I3246" s="54"/>
    </row>
    <row r="3247" spans="1:9" s="51" customFormat="1" x14ac:dyDescent="0.3">
      <c r="C3247" s="52"/>
      <c r="D3247" s="52"/>
      <c r="E3247" s="52"/>
      <c r="F3247" s="52"/>
      <c r="G3247" s="52"/>
      <c r="H3247" s="53"/>
      <c r="I3247" s="54"/>
    </row>
    <row r="3248" spans="1:9" s="51" customFormat="1" x14ac:dyDescent="0.3">
      <c r="C3248" s="52"/>
      <c r="D3248" s="52"/>
      <c r="E3248" s="52"/>
      <c r="F3248" s="52"/>
      <c r="G3248" s="52"/>
      <c r="H3248" s="53"/>
      <c r="I3248" s="54"/>
    </row>
    <row r="3249" spans="3:9" s="51" customFormat="1" x14ac:dyDescent="0.3">
      <c r="C3249" s="52"/>
      <c r="D3249" s="52"/>
      <c r="E3249" s="52"/>
      <c r="F3249" s="52"/>
      <c r="G3249" s="52"/>
      <c r="H3249" s="53"/>
      <c r="I3249" s="54"/>
    </row>
    <row r="3250" spans="3:9" s="51" customFormat="1" x14ac:dyDescent="0.3">
      <c r="C3250" s="52"/>
      <c r="D3250" s="52"/>
      <c r="E3250" s="52"/>
      <c r="F3250" s="52"/>
      <c r="G3250" s="52"/>
      <c r="H3250" s="53"/>
      <c r="I3250" s="54"/>
    </row>
    <row r="3251" spans="3:9" s="51" customFormat="1" x14ac:dyDescent="0.3">
      <c r="C3251" s="52"/>
      <c r="D3251" s="52"/>
      <c r="E3251" s="52"/>
      <c r="F3251" s="52"/>
      <c r="G3251" s="52"/>
      <c r="H3251" s="53"/>
      <c r="I3251" s="54"/>
    </row>
    <row r="3252" spans="3:9" s="51" customFormat="1" x14ac:dyDescent="0.3">
      <c r="C3252" s="52"/>
      <c r="D3252" s="52"/>
      <c r="E3252" s="52"/>
      <c r="F3252" s="52"/>
      <c r="G3252" s="52"/>
      <c r="H3252" s="53"/>
      <c r="I3252" s="54"/>
    </row>
    <row r="3253" spans="3:9" s="51" customFormat="1" x14ac:dyDescent="0.3">
      <c r="C3253" s="52"/>
      <c r="D3253" s="52"/>
      <c r="E3253" s="52"/>
      <c r="F3253" s="52"/>
      <c r="G3253" s="52"/>
      <c r="H3253" s="53"/>
      <c r="I3253" s="54"/>
    </row>
    <row r="3254" spans="3:9" s="51" customFormat="1" x14ac:dyDescent="0.3">
      <c r="C3254" s="52"/>
      <c r="D3254" s="52"/>
      <c r="E3254" s="52"/>
      <c r="F3254" s="52"/>
      <c r="G3254" s="52"/>
      <c r="H3254" s="53"/>
      <c r="I3254" s="54"/>
    </row>
    <row r="3255" spans="3:9" s="51" customFormat="1" x14ac:dyDescent="0.3">
      <c r="C3255" s="52"/>
      <c r="D3255" s="52"/>
      <c r="E3255" s="52"/>
      <c r="F3255" s="52"/>
      <c r="G3255" s="52"/>
      <c r="H3255" s="53"/>
      <c r="I3255" s="54"/>
    </row>
    <row r="3256" spans="3:9" s="51" customFormat="1" x14ac:dyDescent="0.3">
      <c r="C3256" s="52"/>
      <c r="D3256" s="52"/>
      <c r="E3256" s="52"/>
      <c r="F3256" s="52"/>
      <c r="G3256" s="52"/>
      <c r="H3256" s="53"/>
      <c r="I3256" s="54"/>
    </row>
    <row r="3257" spans="3:9" s="51" customFormat="1" x14ac:dyDescent="0.3">
      <c r="C3257" s="52"/>
      <c r="D3257" s="52"/>
      <c r="E3257" s="52"/>
      <c r="F3257" s="52"/>
      <c r="G3257" s="52"/>
      <c r="H3257" s="53"/>
      <c r="I3257" s="54"/>
    </row>
    <row r="3258" spans="3:9" s="51" customFormat="1" x14ac:dyDescent="0.3">
      <c r="C3258" s="52"/>
      <c r="D3258" s="52"/>
      <c r="E3258" s="52"/>
      <c r="F3258" s="52"/>
      <c r="G3258" s="52"/>
      <c r="H3258" s="53"/>
      <c r="I3258" s="54"/>
    </row>
    <row r="3259" spans="3:9" s="51" customFormat="1" x14ac:dyDescent="0.3">
      <c r="C3259" s="52"/>
      <c r="D3259" s="52"/>
      <c r="E3259" s="52"/>
      <c r="F3259" s="52"/>
      <c r="G3259" s="52"/>
      <c r="H3259" s="53"/>
      <c r="I3259" s="54"/>
    </row>
    <row r="3260" spans="3:9" s="51" customFormat="1" x14ac:dyDescent="0.3">
      <c r="C3260" s="52"/>
      <c r="D3260" s="52"/>
      <c r="E3260" s="52"/>
      <c r="F3260" s="52"/>
      <c r="G3260" s="52"/>
      <c r="H3260" s="53"/>
      <c r="I3260" s="54"/>
    </row>
    <row r="3261" spans="3:9" s="51" customFormat="1" x14ac:dyDescent="0.3">
      <c r="C3261" s="52"/>
      <c r="D3261" s="52"/>
      <c r="E3261" s="52"/>
      <c r="F3261" s="52"/>
      <c r="G3261" s="52"/>
      <c r="H3261" s="53"/>
      <c r="I3261" s="54"/>
    </row>
    <row r="3262" spans="3:9" s="51" customFormat="1" x14ac:dyDescent="0.3">
      <c r="C3262" s="52"/>
      <c r="D3262" s="52"/>
      <c r="E3262" s="52"/>
      <c r="F3262" s="52"/>
      <c r="G3262" s="52"/>
      <c r="H3262" s="53"/>
      <c r="I3262" s="54"/>
    </row>
    <row r="3263" spans="3:9" s="51" customFormat="1" x14ac:dyDescent="0.3">
      <c r="C3263" s="52"/>
      <c r="D3263" s="52"/>
      <c r="E3263" s="52"/>
      <c r="F3263" s="52"/>
      <c r="G3263" s="52"/>
      <c r="H3263" s="53"/>
      <c r="I3263" s="54"/>
    </row>
    <row r="3264" spans="3:9" s="51" customFormat="1" x14ac:dyDescent="0.3">
      <c r="C3264" s="52"/>
      <c r="D3264" s="52"/>
      <c r="E3264" s="52"/>
      <c r="F3264" s="52"/>
      <c r="G3264" s="52"/>
      <c r="H3264" s="53"/>
      <c r="I3264" s="54"/>
    </row>
    <row r="3265" spans="3:9" s="51" customFormat="1" x14ac:dyDescent="0.3">
      <c r="C3265" s="52"/>
      <c r="D3265" s="52"/>
      <c r="E3265" s="52"/>
      <c r="F3265" s="52"/>
      <c r="G3265" s="52"/>
      <c r="H3265" s="53"/>
      <c r="I3265" s="54"/>
    </row>
    <row r="3266" spans="3:9" s="51" customFormat="1" x14ac:dyDescent="0.3">
      <c r="C3266" s="52"/>
      <c r="D3266" s="52"/>
      <c r="E3266" s="52"/>
      <c r="F3266" s="52"/>
      <c r="G3266" s="52"/>
      <c r="H3266" s="53"/>
      <c r="I3266" s="54"/>
    </row>
    <row r="3267" spans="3:9" s="51" customFormat="1" x14ac:dyDescent="0.3">
      <c r="C3267" s="52"/>
      <c r="D3267" s="52"/>
      <c r="E3267" s="52"/>
      <c r="F3267" s="52"/>
      <c r="G3267" s="52"/>
      <c r="H3267" s="53"/>
      <c r="I3267" s="54"/>
    </row>
    <row r="3268" spans="3:9" s="51" customFormat="1" x14ac:dyDescent="0.3">
      <c r="C3268" s="52"/>
      <c r="D3268" s="52"/>
      <c r="E3268" s="52"/>
      <c r="F3268" s="52"/>
      <c r="G3268" s="52"/>
      <c r="H3268" s="53"/>
      <c r="I3268" s="54"/>
    </row>
    <row r="3269" spans="3:9" s="51" customFormat="1" x14ac:dyDescent="0.3">
      <c r="C3269" s="52"/>
      <c r="D3269" s="52"/>
      <c r="E3269" s="52"/>
      <c r="F3269" s="52"/>
      <c r="G3269" s="52"/>
      <c r="H3269" s="53"/>
      <c r="I3269" s="54"/>
    </row>
    <row r="3270" spans="3:9" s="51" customFormat="1" x14ac:dyDescent="0.3">
      <c r="C3270" s="52"/>
      <c r="D3270" s="52"/>
      <c r="E3270" s="52"/>
      <c r="F3270" s="52"/>
      <c r="G3270" s="52"/>
      <c r="H3270" s="53"/>
      <c r="I3270" s="54"/>
    </row>
    <row r="3271" spans="3:9" s="51" customFormat="1" x14ac:dyDescent="0.3">
      <c r="C3271" s="52"/>
      <c r="D3271" s="52"/>
      <c r="E3271" s="52"/>
      <c r="F3271" s="52"/>
      <c r="G3271" s="52"/>
      <c r="H3271" s="53"/>
      <c r="I3271" s="54"/>
    </row>
    <row r="3272" spans="3:9" s="51" customFormat="1" x14ac:dyDescent="0.3">
      <c r="C3272" s="52"/>
      <c r="D3272" s="52"/>
      <c r="E3272" s="52"/>
      <c r="F3272" s="52"/>
      <c r="G3272" s="52"/>
      <c r="H3272" s="53"/>
      <c r="I3272" s="54"/>
    </row>
    <row r="3273" spans="3:9" s="51" customFormat="1" x14ac:dyDescent="0.3">
      <c r="C3273" s="52"/>
      <c r="D3273" s="52"/>
      <c r="E3273" s="52"/>
      <c r="F3273" s="52"/>
      <c r="G3273" s="52"/>
      <c r="H3273" s="53"/>
      <c r="I3273" s="54"/>
    </row>
    <row r="3274" spans="3:9" s="51" customFormat="1" x14ac:dyDescent="0.3">
      <c r="C3274" s="52"/>
      <c r="D3274" s="52"/>
      <c r="E3274" s="52"/>
      <c r="F3274" s="52"/>
      <c r="G3274" s="52"/>
      <c r="H3274" s="53"/>
      <c r="I3274" s="54"/>
    </row>
    <row r="3275" spans="3:9" s="51" customFormat="1" x14ac:dyDescent="0.3">
      <c r="C3275" s="52"/>
      <c r="D3275" s="52"/>
      <c r="E3275" s="52"/>
      <c r="F3275" s="52"/>
      <c r="G3275" s="52"/>
      <c r="H3275" s="53"/>
      <c r="I3275" s="54"/>
    </row>
    <row r="3276" spans="3:9" s="51" customFormat="1" x14ac:dyDescent="0.3">
      <c r="C3276" s="52"/>
      <c r="D3276" s="52"/>
      <c r="E3276" s="52"/>
      <c r="F3276" s="52"/>
      <c r="G3276" s="52"/>
      <c r="H3276" s="53"/>
      <c r="I3276" s="54"/>
    </row>
    <row r="3277" spans="3:9" s="51" customFormat="1" x14ac:dyDescent="0.3">
      <c r="C3277" s="52"/>
      <c r="D3277" s="52"/>
      <c r="E3277" s="52"/>
      <c r="F3277" s="52"/>
      <c r="G3277" s="52"/>
      <c r="H3277" s="53"/>
      <c r="I3277" s="54"/>
    </row>
    <row r="3278" spans="3:9" s="51" customFormat="1" x14ac:dyDescent="0.3">
      <c r="C3278" s="52"/>
      <c r="D3278" s="52"/>
      <c r="E3278" s="52"/>
      <c r="F3278" s="52"/>
      <c r="G3278" s="52"/>
      <c r="H3278" s="53"/>
      <c r="I3278" s="54"/>
    </row>
    <row r="3279" spans="3:9" s="51" customFormat="1" x14ac:dyDescent="0.3">
      <c r="C3279" s="52"/>
      <c r="D3279" s="52"/>
      <c r="E3279" s="52"/>
      <c r="F3279" s="52"/>
      <c r="G3279" s="52"/>
      <c r="H3279" s="53"/>
      <c r="I3279" s="54"/>
    </row>
    <row r="3280" spans="3:9" s="51" customFormat="1" x14ac:dyDescent="0.3">
      <c r="C3280" s="52"/>
      <c r="D3280" s="52"/>
      <c r="E3280" s="52"/>
      <c r="F3280" s="52"/>
      <c r="G3280" s="52"/>
      <c r="H3280" s="53"/>
      <c r="I3280" s="54"/>
    </row>
    <row r="3281" spans="3:9" s="51" customFormat="1" x14ac:dyDescent="0.3">
      <c r="C3281" s="52"/>
      <c r="D3281" s="52"/>
      <c r="E3281" s="52"/>
      <c r="F3281" s="52"/>
      <c r="G3281" s="52"/>
      <c r="H3281" s="53"/>
      <c r="I3281" s="54"/>
    </row>
    <row r="3282" spans="3:9" s="51" customFormat="1" x14ac:dyDescent="0.3">
      <c r="C3282" s="52"/>
      <c r="D3282" s="52"/>
      <c r="E3282" s="52"/>
      <c r="F3282" s="52"/>
      <c r="G3282" s="52"/>
      <c r="H3282" s="53"/>
      <c r="I3282" s="54"/>
    </row>
    <row r="3283" spans="3:9" s="51" customFormat="1" x14ac:dyDescent="0.3">
      <c r="C3283" s="52"/>
      <c r="D3283" s="52"/>
      <c r="E3283" s="52"/>
      <c r="F3283" s="52"/>
      <c r="G3283" s="52"/>
      <c r="H3283" s="53"/>
      <c r="I3283" s="54"/>
    </row>
    <row r="3284" spans="3:9" s="51" customFormat="1" x14ac:dyDescent="0.3">
      <c r="C3284" s="52"/>
      <c r="D3284" s="52"/>
      <c r="E3284" s="52"/>
      <c r="F3284" s="52"/>
      <c r="G3284" s="52"/>
      <c r="H3284" s="53"/>
      <c r="I3284" s="54"/>
    </row>
    <row r="3285" spans="3:9" s="51" customFormat="1" x14ac:dyDescent="0.3">
      <c r="C3285" s="52"/>
      <c r="D3285" s="52"/>
      <c r="E3285" s="52"/>
      <c r="F3285" s="52"/>
      <c r="G3285" s="52"/>
      <c r="H3285" s="53"/>
      <c r="I3285" s="54"/>
    </row>
    <row r="3286" spans="3:9" s="51" customFormat="1" x14ac:dyDescent="0.3">
      <c r="C3286" s="52"/>
      <c r="D3286" s="52"/>
      <c r="E3286" s="52"/>
      <c r="F3286" s="52"/>
      <c r="G3286" s="52"/>
      <c r="H3286" s="53"/>
      <c r="I3286" s="54"/>
    </row>
    <row r="3287" spans="3:9" s="51" customFormat="1" x14ac:dyDescent="0.3">
      <c r="C3287" s="52"/>
      <c r="D3287" s="52"/>
      <c r="E3287" s="52"/>
      <c r="F3287" s="52"/>
      <c r="G3287" s="52"/>
      <c r="H3287" s="53"/>
      <c r="I3287" s="54"/>
    </row>
    <row r="3288" spans="3:9" s="51" customFormat="1" x14ac:dyDescent="0.3">
      <c r="C3288" s="52"/>
      <c r="D3288" s="52"/>
      <c r="E3288" s="52"/>
      <c r="F3288" s="52"/>
      <c r="G3288" s="52"/>
      <c r="H3288" s="53"/>
      <c r="I3288" s="54"/>
    </row>
    <row r="3289" spans="3:9" s="51" customFormat="1" x14ac:dyDescent="0.3">
      <c r="C3289" s="52"/>
      <c r="D3289" s="52"/>
      <c r="E3289" s="52"/>
      <c r="F3289" s="52"/>
      <c r="G3289" s="52"/>
      <c r="H3289" s="53"/>
      <c r="I3289" s="54"/>
    </row>
    <row r="3290" spans="3:9" s="51" customFormat="1" x14ac:dyDescent="0.3">
      <c r="C3290" s="52"/>
      <c r="D3290" s="52"/>
      <c r="E3290" s="52"/>
      <c r="F3290" s="52"/>
      <c r="G3290" s="52"/>
      <c r="H3290" s="53"/>
      <c r="I3290" s="54"/>
    </row>
    <row r="3291" spans="3:9" s="51" customFormat="1" x14ac:dyDescent="0.3">
      <c r="C3291" s="52"/>
      <c r="D3291" s="52"/>
      <c r="E3291" s="52"/>
      <c r="F3291" s="52"/>
      <c r="G3291" s="52"/>
      <c r="H3291" s="53"/>
      <c r="I3291" s="54"/>
    </row>
    <row r="3292" spans="3:9" s="51" customFormat="1" x14ac:dyDescent="0.3">
      <c r="C3292" s="52"/>
      <c r="D3292" s="52"/>
      <c r="E3292" s="52"/>
      <c r="F3292" s="52"/>
      <c r="G3292" s="52"/>
      <c r="H3292" s="53"/>
      <c r="I3292" s="54"/>
    </row>
    <row r="3293" spans="3:9" s="51" customFormat="1" x14ac:dyDescent="0.3">
      <c r="C3293" s="52"/>
      <c r="D3293" s="52"/>
      <c r="E3293" s="52"/>
      <c r="F3293" s="52"/>
      <c r="G3293" s="52"/>
      <c r="H3293" s="53"/>
      <c r="I3293" s="54"/>
    </row>
    <row r="3294" spans="3:9" s="51" customFormat="1" x14ac:dyDescent="0.3">
      <c r="C3294" s="52"/>
      <c r="D3294" s="52"/>
      <c r="E3294" s="52"/>
      <c r="F3294" s="52"/>
      <c r="G3294" s="52"/>
      <c r="H3294" s="53"/>
      <c r="I3294" s="54"/>
    </row>
    <row r="3295" spans="3:9" s="51" customFormat="1" x14ac:dyDescent="0.3">
      <c r="C3295" s="52"/>
      <c r="D3295" s="52"/>
      <c r="E3295" s="52"/>
      <c r="F3295" s="52"/>
      <c r="G3295" s="52"/>
      <c r="H3295" s="53"/>
      <c r="I3295" s="54"/>
    </row>
    <row r="3296" spans="3:9" s="51" customFormat="1" x14ac:dyDescent="0.3">
      <c r="C3296" s="52"/>
      <c r="D3296" s="52"/>
      <c r="E3296" s="52"/>
      <c r="F3296" s="52"/>
      <c r="G3296" s="52"/>
      <c r="H3296" s="53"/>
      <c r="I3296" s="54"/>
    </row>
    <row r="3297" spans="3:9" s="51" customFormat="1" x14ac:dyDescent="0.3">
      <c r="C3297" s="52"/>
      <c r="D3297" s="52"/>
      <c r="E3297" s="52"/>
      <c r="F3297" s="52"/>
      <c r="G3297" s="52"/>
      <c r="H3297" s="53"/>
      <c r="I3297" s="54"/>
    </row>
    <row r="3298" spans="3:9" s="51" customFormat="1" x14ac:dyDescent="0.3">
      <c r="C3298" s="52"/>
      <c r="D3298" s="52"/>
      <c r="E3298" s="52"/>
      <c r="F3298" s="52"/>
      <c r="G3298" s="52"/>
      <c r="H3298" s="53"/>
      <c r="I3298" s="54"/>
    </row>
    <row r="3299" spans="3:9" s="51" customFormat="1" x14ac:dyDescent="0.3">
      <c r="C3299" s="52"/>
      <c r="D3299" s="52"/>
      <c r="E3299" s="52"/>
      <c r="F3299" s="52"/>
      <c r="G3299" s="52"/>
      <c r="H3299" s="53"/>
      <c r="I3299" s="54"/>
    </row>
    <row r="3300" spans="3:9" s="51" customFormat="1" x14ac:dyDescent="0.3">
      <c r="C3300" s="52"/>
      <c r="D3300" s="52"/>
      <c r="E3300" s="52"/>
      <c r="F3300" s="52"/>
      <c r="G3300" s="52"/>
      <c r="H3300" s="53"/>
      <c r="I3300" s="54"/>
    </row>
    <row r="3301" spans="3:9" s="51" customFormat="1" x14ac:dyDescent="0.3">
      <c r="C3301" s="52"/>
      <c r="D3301" s="52"/>
      <c r="E3301" s="52"/>
      <c r="F3301" s="52"/>
      <c r="G3301" s="52"/>
      <c r="H3301" s="53"/>
      <c r="I3301" s="54"/>
    </row>
    <row r="3302" spans="3:9" s="51" customFormat="1" x14ac:dyDescent="0.3">
      <c r="C3302" s="52"/>
      <c r="D3302" s="52"/>
      <c r="E3302" s="52"/>
      <c r="F3302" s="52"/>
      <c r="G3302" s="52"/>
      <c r="H3302" s="53"/>
      <c r="I3302" s="54"/>
    </row>
    <row r="3303" spans="3:9" s="51" customFormat="1" x14ac:dyDescent="0.3">
      <c r="C3303" s="52"/>
      <c r="D3303" s="52"/>
      <c r="E3303" s="52"/>
      <c r="F3303" s="52"/>
      <c r="G3303" s="52"/>
      <c r="H3303" s="53"/>
      <c r="I3303" s="54"/>
    </row>
    <row r="3304" spans="3:9" s="51" customFormat="1" x14ac:dyDescent="0.3">
      <c r="C3304" s="52"/>
      <c r="D3304" s="52"/>
      <c r="E3304" s="52"/>
      <c r="F3304" s="52"/>
      <c r="G3304" s="52"/>
      <c r="H3304" s="53"/>
      <c r="I3304" s="54"/>
    </row>
    <row r="3305" spans="3:9" s="51" customFormat="1" x14ac:dyDescent="0.3">
      <c r="C3305" s="52"/>
      <c r="D3305" s="52"/>
      <c r="E3305" s="52"/>
      <c r="F3305" s="52"/>
      <c r="G3305" s="52"/>
      <c r="H3305" s="53"/>
      <c r="I3305" s="54"/>
    </row>
    <row r="3306" spans="3:9" s="51" customFormat="1" x14ac:dyDescent="0.3">
      <c r="C3306" s="52"/>
      <c r="D3306" s="52"/>
      <c r="E3306" s="52"/>
      <c r="F3306" s="52"/>
      <c r="G3306" s="52"/>
      <c r="H3306" s="53"/>
      <c r="I3306" s="54"/>
    </row>
    <row r="3307" spans="3:9" s="51" customFormat="1" x14ac:dyDescent="0.3">
      <c r="C3307" s="52"/>
      <c r="D3307" s="52"/>
      <c r="E3307" s="52"/>
      <c r="F3307" s="52"/>
      <c r="G3307" s="52"/>
      <c r="H3307" s="53"/>
      <c r="I3307" s="54"/>
    </row>
    <row r="3308" spans="3:9" s="51" customFormat="1" x14ac:dyDescent="0.3">
      <c r="C3308" s="52"/>
      <c r="D3308" s="52"/>
      <c r="E3308" s="52"/>
      <c r="F3308" s="52"/>
      <c r="G3308" s="52"/>
      <c r="H3308" s="53"/>
      <c r="I3308" s="54"/>
    </row>
    <row r="3309" spans="3:9" s="51" customFormat="1" x14ac:dyDescent="0.3">
      <c r="C3309" s="52"/>
      <c r="D3309" s="52"/>
      <c r="E3309" s="52"/>
      <c r="F3309" s="52"/>
      <c r="G3309" s="52"/>
      <c r="H3309" s="53"/>
      <c r="I3309" s="54"/>
    </row>
    <row r="3310" spans="3:9" s="51" customFormat="1" x14ac:dyDescent="0.3">
      <c r="C3310" s="52"/>
      <c r="D3310" s="52"/>
      <c r="E3310" s="52"/>
      <c r="F3310" s="52"/>
      <c r="G3310" s="52"/>
      <c r="H3310" s="53"/>
      <c r="I3310" s="54"/>
    </row>
    <row r="3311" spans="3:9" s="51" customFormat="1" x14ac:dyDescent="0.3">
      <c r="C3311" s="52"/>
      <c r="D3311" s="52"/>
      <c r="E3311" s="52"/>
      <c r="F3311" s="52"/>
      <c r="G3311" s="52"/>
      <c r="H3311" s="53"/>
      <c r="I3311" s="54"/>
    </row>
    <row r="3312" spans="3:9" s="51" customFormat="1" x14ac:dyDescent="0.3">
      <c r="C3312" s="52"/>
      <c r="D3312" s="52"/>
      <c r="E3312" s="52"/>
      <c r="F3312" s="52"/>
      <c r="G3312" s="52"/>
      <c r="H3312" s="53"/>
      <c r="I3312" s="54"/>
    </row>
    <row r="3313" spans="3:9" s="51" customFormat="1" x14ac:dyDescent="0.3">
      <c r="C3313" s="52"/>
      <c r="D3313" s="52"/>
      <c r="E3313" s="52"/>
      <c r="F3313" s="52"/>
      <c r="G3313" s="52"/>
      <c r="H3313" s="53"/>
      <c r="I3313" s="54"/>
    </row>
    <row r="3314" spans="3:9" s="51" customFormat="1" x14ac:dyDescent="0.3">
      <c r="C3314" s="52"/>
      <c r="D3314" s="52"/>
      <c r="E3314" s="52"/>
      <c r="F3314" s="52"/>
      <c r="G3314" s="52"/>
      <c r="H3314" s="53"/>
      <c r="I3314" s="54"/>
    </row>
    <row r="3315" spans="3:9" s="51" customFormat="1" x14ac:dyDescent="0.3">
      <c r="C3315" s="52"/>
      <c r="D3315" s="52"/>
      <c r="E3315" s="52"/>
      <c r="F3315" s="52"/>
      <c r="G3315" s="52"/>
      <c r="H3315" s="53"/>
      <c r="I3315" s="54"/>
    </row>
    <row r="3316" spans="3:9" s="51" customFormat="1" x14ac:dyDescent="0.3">
      <c r="C3316" s="52"/>
      <c r="D3316" s="52"/>
      <c r="E3316" s="52"/>
      <c r="F3316" s="52"/>
      <c r="G3316" s="52"/>
      <c r="H3316" s="53"/>
      <c r="I3316" s="54"/>
    </row>
    <row r="3317" spans="3:9" s="51" customFormat="1" x14ac:dyDescent="0.3">
      <c r="C3317" s="52"/>
      <c r="D3317" s="52"/>
      <c r="E3317" s="52"/>
      <c r="F3317" s="52"/>
      <c r="G3317" s="52"/>
      <c r="H3317" s="53"/>
      <c r="I3317" s="54"/>
    </row>
    <row r="3318" spans="3:9" s="51" customFormat="1" x14ac:dyDescent="0.3">
      <c r="C3318" s="52"/>
      <c r="D3318" s="52"/>
      <c r="E3318" s="52"/>
      <c r="F3318" s="52"/>
      <c r="G3318" s="52"/>
      <c r="H3318" s="53"/>
      <c r="I3318" s="54"/>
    </row>
    <row r="3319" spans="3:9" s="51" customFormat="1" x14ac:dyDescent="0.3">
      <c r="C3319" s="52"/>
      <c r="D3319" s="52"/>
      <c r="E3319" s="52"/>
      <c r="F3319" s="52"/>
      <c r="G3319" s="52"/>
      <c r="H3319" s="53"/>
      <c r="I3319" s="54"/>
    </row>
    <row r="3320" spans="3:9" s="51" customFormat="1" x14ac:dyDescent="0.3">
      <c r="C3320" s="52"/>
      <c r="D3320" s="52"/>
      <c r="E3320" s="52"/>
      <c r="F3320" s="52"/>
      <c r="G3320" s="52"/>
      <c r="H3320" s="53"/>
      <c r="I3320" s="54"/>
    </row>
    <row r="3321" spans="3:9" s="51" customFormat="1" x14ac:dyDescent="0.3">
      <c r="C3321" s="52"/>
      <c r="D3321" s="52"/>
      <c r="E3321" s="52"/>
      <c r="F3321" s="52"/>
      <c r="G3321" s="52"/>
      <c r="H3321" s="53"/>
      <c r="I3321" s="54"/>
    </row>
    <row r="3322" spans="3:9" s="51" customFormat="1" x14ac:dyDescent="0.3">
      <c r="C3322" s="52"/>
      <c r="D3322" s="52"/>
      <c r="E3322" s="52"/>
      <c r="F3322" s="52"/>
      <c r="G3322" s="52"/>
      <c r="H3322" s="53"/>
      <c r="I3322" s="54"/>
    </row>
    <row r="3323" spans="3:9" s="51" customFormat="1" x14ac:dyDescent="0.3">
      <c r="C3323" s="52"/>
      <c r="D3323" s="52"/>
      <c r="E3323" s="52"/>
      <c r="F3323" s="52"/>
      <c r="G3323" s="52"/>
      <c r="H3323" s="53"/>
      <c r="I3323" s="54"/>
    </row>
    <row r="3324" spans="3:9" s="51" customFormat="1" x14ac:dyDescent="0.3">
      <c r="C3324" s="52"/>
      <c r="D3324" s="52"/>
      <c r="E3324" s="52"/>
      <c r="F3324" s="52"/>
      <c r="G3324" s="52"/>
      <c r="H3324" s="53"/>
      <c r="I3324" s="54"/>
    </row>
    <row r="3325" spans="3:9" s="51" customFormat="1" x14ac:dyDescent="0.3">
      <c r="C3325" s="52"/>
      <c r="D3325" s="52"/>
      <c r="E3325" s="52"/>
      <c r="F3325" s="52"/>
      <c r="G3325" s="52"/>
      <c r="H3325" s="53"/>
      <c r="I3325" s="54"/>
    </row>
    <row r="3326" spans="3:9" s="51" customFormat="1" x14ac:dyDescent="0.3">
      <c r="C3326" s="52"/>
      <c r="D3326" s="52"/>
      <c r="E3326" s="52"/>
      <c r="F3326" s="52"/>
      <c r="G3326" s="52"/>
      <c r="H3326" s="53"/>
      <c r="I3326" s="54"/>
    </row>
    <row r="3327" spans="3:9" s="51" customFormat="1" x14ac:dyDescent="0.3">
      <c r="C3327" s="52"/>
      <c r="D3327" s="52"/>
      <c r="E3327" s="52"/>
      <c r="F3327" s="52"/>
      <c r="G3327" s="52"/>
      <c r="H3327" s="53"/>
      <c r="I3327" s="54"/>
    </row>
    <row r="3328" spans="3:9" s="51" customFormat="1" x14ac:dyDescent="0.3">
      <c r="C3328" s="52"/>
      <c r="D3328" s="52"/>
      <c r="E3328" s="52"/>
      <c r="F3328" s="52"/>
      <c r="G3328" s="52"/>
      <c r="H3328" s="53"/>
      <c r="I3328" s="54"/>
    </row>
    <row r="3329" spans="3:9" s="51" customFormat="1" x14ac:dyDescent="0.3">
      <c r="C3329" s="52"/>
      <c r="D3329" s="52"/>
      <c r="E3329" s="52"/>
      <c r="F3329" s="52"/>
      <c r="G3329" s="52"/>
      <c r="H3329" s="53"/>
      <c r="I3329" s="54"/>
    </row>
    <row r="3330" spans="3:9" s="51" customFormat="1" x14ac:dyDescent="0.3">
      <c r="C3330" s="52"/>
      <c r="D3330" s="52"/>
      <c r="E3330" s="52"/>
      <c r="F3330" s="52"/>
      <c r="G3330" s="52"/>
      <c r="H3330" s="53"/>
      <c r="I3330" s="54"/>
    </row>
    <row r="3331" spans="3:9" s="51" customFormat="1" x14ac:dyDescent="0.3">
      <c r="C3331" s="52"/>
      <c r="D3331" s="52"/>
      <c r="E3331" s="52"/>
      <c r="F3331" s="52"/>
      <c r="G3331" s="52"/>
      <c r="H3331" s="53"/>
      <c r="I3331" s="54"/>
    </row>
    <row r="3332" spans="3:9" s="51" customFormat="1" x14ac:dyDescent="0.3">
      <c r="C3332" s="52"/>
      <c r="D3332" s="52"/>
      <c r="E3332" s="52"/>
      <c r="F3332" s="52"/>
      <c r="G3332" s="52"/>
      <c r="H3332" s="53"/>
      <c r="I3332" s="54"/>
    </row>
    <row r="3333" spans="3:9" s="51" customFormat="1" x14ac:dyDescent="0.3">
      <c r="C3333" s="52"/>
      <c r="D3333" s="52"/>
      <c r="E3333" s="52"/>
      <c r="F3333" s="52"/>
      <c r="G3333" s="52"/>
      <c r="H3333" s="53"/>
      <c r="I3333" s="54"/>
    </row>
    <row r="3334" spans="3:9" s="51" customFormat="1" x14ac:dyDescent="0.3">
      <c r="C3334" s="52"/>
      <c r="D3334" s="52"/>
      <c r="E3334" s="52"/>
      <c r="F3334" s="52"/>
      <c r="G3334" s="52"/>
      <c r="H3334" s="53"/>
      <c r="I3334" s="54"/>
    </row>
    <row r="3335" spans="3:9" s="51" customFormat="1" x14ac:dyDescent="0.3">
      <c r="C3335" s="52"/>
      <c r="D3335" s="52"/>
      <c r="E3335" s="52"/>
      <c r="F3335" s="52"/>
      <c r="G3335" s="52"/>
      <c r="H3335" s="53"/>
      <c r="I3335" s="54"/>
    </row>
    <row r="3336" spans="3:9" s="51" customFormat="1" x14ac:dyDescent="0.3">
      <c r="C3336" s="52"/>
      <c r="D3336" s="52"/>
      <c r="E3336" s="52"/>
      <c r="F3336" s="52"/>
      <c r="G3336" s="52"/>
      <c r="H3336" s="53"/>
      <c r="I3336" s="54"/>
    </row>
    <row r="3337" spans="3:9" s="51" customFormat="1" x14ac:dyDescent="0.3">
      <c r="C3337" s="52"/>
      <c r="D3337" s="52"/>
      <c r="E3337" s="52"/>
      <c r="F3337" s="52"/>
      <c r="G3337" s="52"/>
      <c r="H3337" s="53"/>
      <c r="I3337" s="54"/>
    </row>
    <row r="3338" spans="3:9" s="51" customFormat="1" x14ac:dyDescent="0.3">
      <c r="C3338" s="52"/>
      <c r="D3338" s="52"/>
      <c r="E3338" s="52"/>
      <c r="F3338" s="52"/>
      <c r="G3338" s="52"/>
      <c r="H3338" s="53"/>
      <c r="I3338" s="54"/>
    </row>
    <row r="3339" spans="3:9" s="51" customFormat="1" x14ac:dyDescent="0.3">
      <c r="C3339" s="52"/>
      <c r="D3339" s="52"/>
      <c r="E3339" s="52"/>
      <c r="F3339" s="52"/>
      <c r="G3339" s="52"/>
      <c r="H3339" s="53"/>
      <c r="I3339" s="54"/>
    </row>
    <row r="3340" spans="3:9" s="51" customFormat="1" x14ac:dyDescent="0.3">
      <c r="C3340" s="52"/>
      <c r="D3340" s="52"/>
      <c r="E3340" s="52"/>
      <c r="F3340" s="52"/>
      <c r="G3340" s="52"/>
      <c r="H3340" s="53"/>
      <c r="I3340" s="54"/>
    </row>
    <row r="3341" spans="3:9" s="51" customFormat="1" x14ac:dyDescent="0.3">
      <c r="C3341" s="52"/>
      <c r="D3341" s="52"/>
      <c r="E3341" s="52"/>
      <c r="F3341" s="52"/>
      <c r="G3341" s="52"/>
      <c r="H3341" s="53"/>
      <c r="I3341" s="54"/>
    </row>
    <row r="3342" spans="3:9" s="51" customFormat="1" x14ac:dyDescent="0.3">
      <c r="C3342" s="52"/>
      <c r="D3342" s="52"/>
      <c r="E3342" s="52"/>
      <c r="F3342" s="52"/>
      <c r="G3342" s="52"/>
      <c r="H3342" s="53"/>
      <c r="I3342" s="54"/>
    </row>
    <row r="3343" spans="3:9" s="51" customFormat="1" x14ac:dyDescent="0.3">
      <c r="C3343" s="52"/>
      <c r="D3343" s="52"/>
      <c r="E3343" s="52"/>
      <c r="F3343" s="52"/>
      <c r="G3343" s="52"/>
      <c r="H3343" s="53"/>
      <c r="I3343" s="54"/>
    </row>
    <row r="3344" spans="3:9" s="51" customFormat="1" x14ac:dyDescent="0.3">
      <c r="C3344" s="52"/>
      <c r="D3344" s="52"/>
      <c r="E3344" s="52"/>
      <c r="F3344" s="52"/>
      <c r="G3344" s="52"/>
      <c r="H3344" s="53"/>
      <c r="I3344" s="54"/>
    </row>
    <row r="3345" spans="3:9" s="51" customFormat="1" x14ac:dyDescent="0.3">
      <c r="C3345" s="52"/>
      <c r="D3345" s="52"/>
      <c r="E3345" s="52"/>
      <c r="F3345" s="52"/>
      <c r="G3345" s="52"/>
      <c r="H3345" s="53"/>
      <c r="I3345" s="54"/>
    </row>
    <row r="3346" spans="3:9" s="51" customFormat="1" x14ac:dyDescent="0.3">
      <c r="C3346" s="52"/>
      <c r="D3346" s="52"/>
      <c r="E3346" s="52"/>
      <c r="F3346" s="52"/>
      <c r="G3346" s="52"/>
      <c r="H3346" s="53"/>
      <c r="I3346" s="54"/>
    </row>
    <row r="3347" spans="3:9" s="51" customFormat="1" x14ac:dyDescent="0.3">
      <c r="C3347" s="52"/>
      <c r="D3347" s="52"/>
      <c r="E3347" s="52"/>
      <c r="F3347" s="52"/>
      <c r="G3347" s="52"/>
      <c r="H3347" s="53"/>
      <c r="I3347" s="54"/>
    </row>
    <row r="3348" spans="3:9" s="51" customFormat="1" x14ac:dyDescent="0.3">
      <c r="C3348" s="52"/>
      <c r="D3348" s="52"/>
      <c r="E3348" s="52"/>
      <c r="F3348" s="52"/>
      <c r="G3348" s="52"/>
      <c r="H3348" s="53"/>
      <c r="I3348" s="54"/>
    </row>
    <row r="3349" spans="3:9" s="51" customFormat="1" x14ac:dyDescent="0.3">
      <c r="C3349" s="52"/>
      <c r="D3349" s="52"/>
      <c r="E3349" s="52"/>
      <c r="F3349" s="52"/>
      <c r="G3349" s="52"/>
      <c r="H3349" s="53"/>
      <c r="I3349" s="54"/>
    </row>
    <row r="3350" spans="3:9" s="51" customFormat="1" x14ac:dyDescent="0.3">
      <c r="C3350" s="52"/>
      <c r="D3350" s="52"/>
      <c r="E3350" s="52"/>
      <c r="F3350" s="52"/>
      <c r="G3350" s="52"/>
      <c r="H3350" s="53"/>
      <c r="I3350" s="54"/>
    </row>
    <row r="3351" spans="3:9" s="51" customFormat="1" x14ac:dyDescent="0.3">
      <c r="C3351" s="52"/>
      <c r="D3351" s="52"/>
      <c r="E3351" s="52"/>
      <c r="F3351" s="52"/>
      <c r="G3351" s="52"/>
      <c r="H3351" s="53"/>
      <c r="I3351" s="54"/>
    </row>
    <row r="3352" spans="3:9" s="51" customFormat="1" x14ac:dyDescent="0.3">
      <c r="C3352" s="52"/>
      <c r="D3352" s="52"/>
      <c r="E3352" s="52"/>
      <c r="F3352" s="52"/>
      <c r="G3352" s="52"/>
      <c r="H3352" s="53"/>
      <c r="I3352" s="54"/>
    </row>
    <row r="3353" spans="3:9" s="51" customFormat="1" x14ac:dyDescent="0.3">
      <c r="C3353" s="52"/>
      <c r="D3353" s="52"/>
      <c r="E3353" s="52"/>
      <c r="F3353" s="52"/>
      <c r="G3353" s="52"/>
      <c r="H3353" s="53"/>
      <c r="I3353" s="54"/>
    </row>
    <row r="3354" spans="3:9" s="51" customFormat="1" x14ac:dyDescent="0.3">
      <c r="C3354" s="52"/>
      <c r="D3354" s="52"/>
      <c r="E3354" s="52"/>
      <c r="F3354" s="52"/>
      <c r="G3354" s="52"/>
      <c r="H3354" s="53"/>
      <c r="I3354" s="54"/>
    </row>
    <row r="3355" spans="3:9" s="51" customFormat="1" x14ac:dyDescent="0.3">
      <c r="C3355" s="52"/>
      <c r="D3355" s="52"/>
      <c r="E3355" s="52"/>
      <c r="F3355" s="52"/>
      <c r="G3355" s="52"/>
      <c r="H3355" s="53"/>
      <c r="I3355" s="54"/>
    </row>
    <row r="3356" spans="3:9" s="51" customFormat="1" x14ac:dyDescent="0.3">
      <c r="C3356" s="52"/>
      <c r="D3356" s="52"/>
      <c r="E3356" s="52"/>
      <c r="F3356" s="52"/>
      <c r="G3356" s="52"/>
      <c r="H3356" s="53"/>
      <c r="I3356" s="54"/>
    </row>
    <row r="3357" spans="3:9" s="51" customFormat="1" x14ac:dyDescent="0.3">
      <c r="C3357" s="52"/>
      <c r="D3357" s="52"/>
      <c r="E3357" s="52"/>
      <c r="F3357" s="52"/>
      <c r="G3357" s="52"/>
      <c r="H3357" s="53"/>
      <c r="I3357" s="54"/>
    </row>
    <row r="3358" spans="3:9" s="51" customFormat="1" x14ac:dyDescent="0.3">
      <c r="C3358" s="52"/>
      <c r="D3358" s="52"/>
      <c r="E3358" s="52"/>
      <c r="F3358" s="52"/>
      <c r="G3358" s="52"/>
      <c r="H3358" s="53"/>
      <c r="I3358" s="54"/>
    </row>
    <row r="3359" spans="3:9" s="51" customFormat="1" x14ac:dyDescent="0.3">
      <c r="C3359" s="52"/>
      <c r="D3359" s="52"/>
      <c r="E3359" s="52"/>
      <c r="F3359" s="52"/>
      <c r="G3359" s="52"/>
      <c r="H3359" s="53"/>
      <c r="I3359" s="54"/>
    </row>
    <row r="3360" spans="3:9" s="51" customFormat="1" x14ac:dyDescent="0.3">
      <c r="C3360" s="52"/>
      <c r="D3360" s="52"/>
      <c r="E3360" s="52"/>
      <c r="F3360" s="52"/>
      <c r="G3360" s="52"/>
      <c r="H3360" s="53"/>
      <c r="I3360" s="54"/>
    </row>
    <row r="3361" spans="3:9" s="51" customFormat="1" x14ac:dyDescent="0.3">
      <c r="C3361" s="52"/>
      <c r="D3361" s="52"/>
      <c r="E3361" s="52"/>
      <c r="F3361" s="52"/>
      <c r="G3361" s="52"/>
      <c r="H3361" s="53"/>
      <c r="I3361" s="54"/>
    </row>
    <row r="3362" spans="3:9" s="51" customFormat="1" x14ac:dyDescent="0.3">
      <c r="C3362" s="52"/>
      <c r="D3362" s="52"/>
      <c r="E3362" s="52"/>
      <c r="F3362" s="52"/>
      <c r="G3362" s="52"/>
      <c r="H3362" s="53"/>
      <c r="I3362" s="54"/>
    </row>
    <row r="3363" spans="3:9" s="51" customFormat="1" x14ac:dyDescent="0.3">
      <c r="C3363" s="52"/>
      <c r="D3363" s="52"/>
      <c r="E3363" s="52"/>
      <c r="F3363" s="52"/>
      <c r="G3363" s="52"/>
      <c r="H3363" s="53"/>
      <c r="I3363" s="54"/>
    </row>
    <row r="3364" spans="3:9" s="51" customFormat="1" x14ac:dyDescent="0.3">
      <c r="C3364" s="52"/>
      <c r="D3364" s="52"/>
      <c r="E3364" s="52"/>
      <c r="F3364" s="52"/>
      <c r="G3364" s="52"/>
      <c r="H3364" s="53"/>
      <c r="I3364" s="54"/>
    </row>
    <row r="3365" spans="3:9" s="51" customFormat="1" x14ac:dyDescent="0.3">
      <c r="C3365" s="52"/>
      <c r="D3365" s="52"/>
      <c r="E3365" s="52"/>
      <c r="F3365" s="52"/>
      <c r="G3365" s="52"/>
      <c r="H3365" s="53"/>
      <c r="I3365" s="54"/>
    </row>
    <row r="3366" spans="3:9" x14ac:dyDescent="0.3">
      <c r="C3366" s="47"/>
      <c r="D3366" s="47"/>
      <c r="E3366" s="47"/>
      <c r="F3366" s="47"/>
      <c r="G3366" s="48"/>
      <c r="H3366" s="49"/>
      <c r="I3366" s="50"/>
    </row>
    <row r="3367" spans="3:9" x14ac:dyDescent="0.3">
      <c r="C3367" s="1"/>
      <c r="D3367" s="1"/>
      <c r="E3367" s="1"/>
      <c r="F3367" s="1"/>
      <c r="G3367" s="12"/>
    </row>
    <row r="3368" spans="3:9" x14ac:dyDescent="0.3">
      <c r="C3368" s="1"/>
      <c r="D3368" s="1"/>
      <c r="E3368" s="1"/>
      <c r="F3368" s="1"/>
      <c r="G3368" s="12"/>
    </row>
    <row r="3369" spans="3:9" x14ac:dyDescent="0.3">
      <c r="C3369" s="1"/>
      <c r="D3369" s="1"/>
      <c r="E3369" s="1"/>
      <c r="F3369" s="1"/>
      <c r="G3369" s="12"/>
    </row>
    <row r="3370" spans="3:9" x14ac:dyDescent="0.3">
      <c r="C3370" s="1"/>
      <c r="D3370" s="1"/>
      <c r="E3370" s="1"/>
      <c r="F3370" s="1"/>
      <c r="G3370" s="12"/>
    </row>
    <row r="3371" spans="3:9" x14ac:dyDescent="0.3">
      <c r="C3371" s="1"/>
      <c r="D3371" s="1"/>
      <c r="E3371" s="1"/>
      <c r="F3371" s="1"/>
      <c r="G3371" s="12"/>
    </row>
    <row r="3372" spans="3:9" x14ac:dyDescent="0.3">
      <c r="C3372" s="1"/>
      <c r="D3372" s="1"/>
      <c r="E3372" s="1"/>
      <c r="F3372" s="1"/>
      <c r="G3372" s="12"/>
    </row>
    <row r="3373" spans="3:9" x14ac:dyDescent="0.3">
      <c r="C3373" s="1"/>
      <c r="D3373" s="1"/>
      <c r="E3373" s="1"/>
      <c r="F3373" s="1"/>
      <c r="G3373" s="12"/>
    </row>
    <row r="3374" spans="3:9" x14ac:dyDescent="0.3">
      <c r="C3374" s="1"/>
      <c r="D3374" s="1"/>
      <c r="E3374" s="1"/>
      <c r="F3374" s="1"/>
      <c r="G3374" s="12"/>
    </row>
    <row r="3375" spans="3:9" x14ac:dyDescent="0.3">
      <c r="C3375" s="1"/>
      <c r="D3375" s="1"/>
      <c r="E3375" s="1"/>
      <c r="F3375" s="1"/>
      <c r="G3375" s="12"/>
    </row>
    <row r="3376" spans="3:9" x14ac:dyDescent="0.3">
      <c r="C3376" s="1"/>
      <c r="D3376" s="1"/>
      <c r="E3376" s="1"/>
      <c r="F3376" s="1"/>
      <c r="G3376" s="12"/>
    </row>
    <row r="3377" spans="3:7" x14ac:dyDescent="0.3">
      <c r="C3377" s="1"/>
      <c r="D3377" s="1"/>
      <c r="E3377" s="1"/>
      <c r="F3377" s="1"/>
      <c r="G3377" s="12"/>
    </row>
    <row r="3378" spans="3:7" x14ac:dyDescent="0.3">
      <c r="C3378" s="1"/>
      <c r="D3378" s="1"/>
      <c r="E3378" s="1"/>
      <c r="F3378" s="1"/>
      <c r="G3378" s="12"/>
    </row>
    <row r="3379" spans="3:7" x14ac:dyDescent="0.3">
      <c r="C3379" s="1"/>
      <c r="D3379" s="1"/>
      <c r="E3379" s="1"/>
      <c r="F3379" s="1"/>
      <c r="G3379" s="12"/>
    </row>
    <row r="3380" spans="3:7" x14ac:dyDescent="0.3">
      <c r="C3380" s="1"/>
      <c r="D3380" s="1"/>
      <c r="E3380" s="1"/>
      <c r="F3380" s="1"/>
      <c r="G3380" s="12"/>
    </row>
    <row r="3381" spans="3:7" x14ac:dyDescent="0.3">
      <c r="C3381" s="1"/>
      <c r="D3381" s="1"/>
      <c r="E3381" s="1"/>
      <c r="F3381" s="1"/>
      <c r="G3381" s="12"/>
    </row>
    <row r="3382" spans="3:7" x14ac:dyDescent="0.3">
      <c r="C3382" s="1"/>
      <c r="D3382" s="1"/>
      <c r="E3382" s="1"/>
      <c r="F3382" s="1"/>
      <c r="G3382" s="12"/>
    </row>
    <row r="3383" spans="3:7" x14ac:dyDescent="0.3">
      <c r="C3383" s="1"/>
      <c r="D3383" s="1"/>
      <c r="E3383" s="1"/>
      <c r="F3383" s="1"/>
      <c r="G3383" s="12"/>
    </row>
    <row r="3384" spans="3:7" x14ac:dyDescent="0.3">
      <c r="C3384" s="1"/>
      <c r="D3384" s="1"/>
      <c r="E3384" s="1"/>
      <c r="F3384" s="1"/>
      <c r="G3384" s="12"/>
    </row>
    <row r="3385" spans="3:7" x14ac:dyDescent="0.3">
      <c r="C3385" s="1"/>
      <c r="D3385" s="1"/>
      <c r="E3385" s="1"/>
      <c r="F3385" s="1"/>
      <c r="G3385" s="12"/>
    </row>
    <row r="3386" spans="3:7" x14ac:dyDescent="0.3">
      <c r="C3386" s="1"/>
      <c r="D3386" s="1"/>
      <c r="E3386" s="1"/>
      <c r="F3386" s="1"/>
      <c r="G3386" s="12"/>
    </row>
    <row r="3387" spans="3:7" x14ac:dyDescent="0.3">
      <c r="C3387" s="1"/>
      <c r="D3387" s="1"/>
      <c r="E3387" s="1"/>
      <c r="F3387" s="1"/>
      <c r="G3387" s="12"/>
    </row>
    <row r="3388" spans="3:7" x14ac:dyDescent="0.3">
      <c r="C3388" s="1"/>
      <c r="D3388" s="1"/>
      <c r="E3388" s="1"/>
      <c r="F3388" s="1"/>
      <c r="G3388" s="12"/>
    </row>
    <row r="3389" spans="3:7" x14ac:dyDescent="0.3">
      <c r="C3389" s="1"/>
      <c r="D3389" s="1"/>
      <c r="E3389" s="1"/>
      <c r="F3389" s="1"/>
      <c r="G3389" s="12"/>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J3392"/>
  <sheetViews>
    <sheetView topLeftCell="A2215" zoomScale="90" zoomScaleNormal="90" workbookViewId="0">
      <selection activeCell="N2252" sqref="N2252"/>
    </sheetView>
  </sheetViews>
  <sheetFormatPr defaultRowHeight="14.4" x14ac:dyDescent="0.3"/>
  <cols>
    <col min="2" max="2" width="31.109375" customWidth="1"/>
    <col min="3" max="3" width="17.5546875" customWidth="1"/>
    <col min="4" max="5" width="18.5546875" customWidth="1"/>
    <col min="7" max="7" width="49.88671875" customWidth="1"/>
    <col min="8" max="8" width="9.109375" style="14"/>
    <col min="9" max="9" width="13.44140625" style="15" bestFit="1" customWidth="1"/>
    <col min="10" max="10" width="13.109375" customWidth="1"/>
  </cols>
  <sheetData>
    <row r="1" spans="1:10" ht="15" hidden="1" x14ac:dyDescent="0.25"/>
    <row r="2" spans="1:10" ht="15" hidden="1" x14ac:dyDescent="0.25"/>
    <row r="3" spans="1:10" ht="15" hidden="1" x14ac:dyDescent="0.25"/>
    <row r="4" spans="1:10" ht="45" x14ac:dyDescent="0.25">
      <c r="A4" s="2" t="s">
        <v>0</v>
      </c>
      <c r="B4" s="2" t="s">
        <v>1</v>
      </c>
      <c r="C4" s="2" t="s">
        <v>2</v>
      </c>
      <c r="D4" s="2" t="s">
        <v>3</v>
      </c>
      <c r="E4" s="2" t="s">
        <v>368</v>
      </c>
      <c r="F4" s="3" t="s">
        <v>4</v>
      </c>
      <c r="G4" s="11" t="s">
        <v>5</v>
      </c>
      <c r="H4" s="8" t="s">
        <v>6</v>
      </c>
      <c r="I4" s="13" t="s">
        <v>321</v>
      </c>
      <c r="J4" s="294" t="s">
        <v>390</v>
      </c>
    </row>
    <row r="5" spans="1:10" ht="15" hidden="1" x14ac:dyDescent="0.25">
      <c r="A5" s="7">
        <v>1</v>
      </c>
      <c r="B5" s="7" t="s">
        <v>329</v>
      </c>
      <c r="C5" s="1" t="s">
        <v>7</v>
      </c>
      <c r="D5" s="1" t="s">
        <v>8</v>
      </c>
      <c r="E5" s="1" t="s">
        <v>367</v>
      </c>
      <c r="F5" s="1" t="s">
        <v>9</v>
      </c>
      <c r="G5" s="12" t="s">
        <v>10</v>
      </c>
      <c r="J5" s="64"/>
    </row>
    <row r="6" spans="1:10" ht="15" hidden="1" x14ac:dyDescent="0.25">
      <c r="A6" s="7">
        <v>2</v>
      </c>
      <c r="B6" s="7" t="s">
        <v>329</v>
      </c>
      <c r="C6" s="1" t="s">
        <v>7</v>
      </c>
      <c r="D6" s="1" t="s">
        <v>8</v>
      </c>
      <c r="E6" s="1" t="s">
        <v>367</v>
      </c>
      <c r="F6" s="1" t="s">
        <v>11</v>
      </c>
      <c r="G6" s="12" t="s">
        <v>12</v>
      </c>
      <c r="J6" s="64"/>
    </row>
    <row r="7" spans="1:10" ht="15" hidden="1" x14ac:dyDescent="0.25">
      <c r="A7" s="7">
        <v>3</v>
      </c>
      <c r="B7" s="7" t="s">
        <v>329</v>
      </c>
      <c r="C7" s="1" t="s">
        <v>7</v>
      </c>
      <c r="D7" s="1" t="s">
        <v>8</v>
      </c>
      <c r="E7" s="1" t="s">
        <v>367</v>
      </c>
      <c r="F7" s="1" t="s">
        <v>13</v>
      </c>
      <c r="G7" s="12" t="s">
        <v>14</v>
      </c>
      <c r="J7" s="64"/>
    </row>
    <row r="8" spans="1:10" ht="15" hidden="1" x14ac:dyDescent="0.25">
      <c r="A8" s="7">
        <v>4</v>
      </c>
      <c r="B8" s="7" t="s">
        <v>329</v>
      </c>
      <c r="C8" s="1" t="s">
        <v>7</v>
      </c>
      <c r="D8" s="1" t="s">
        <v>15</v>
      </c>
      <c r="E8" s="1" t="s">
        <v>367</v>
      </c>
      <c r="F8" s="1" t="s">
        <v>16</v>
      </c>
      <c r="G8" s="12" t="s">
        <v>17</v>
      </c>
      <c r="J8" s="64"/>
    </row>
    <row r="9" spans="1:10" ht="15" hidden="1" x14ac:dyDescent="0.25">
      <c r="A9" s="7">
        <v>5</v>
      </c>
      <c r="B9" s="7" t="s">
        <v>329</v>
      </c>
      <c r="C9" s="1" t="s">
        <v>7</v>
      </c>
      <c r="D9" s="1" t="s">
        <v>8</v>
      </c>
      <c r="E9" s="1" t="s">
        <v>367</v>
      </c>
      <c r="F9" s="1" t="s">
        <v>18</v>
      </c>
      <c r="G9" s="12" t="s">
        <v>19</v>
      </c>
      <c r="J9" s="64"/>
    </row>
    <row r="10" spans="1:10" ht="15" hidden="1" x14ac:dyDescent="0.25">
      <c r="A10" s="7">
        <v>6</v>
      </c>
      <c r="B10" s="7" t="s">
        <v>329</v>
      </c>
      <c r="C10" s="1" t="s">
        <v>7</v>
      </c>
      <c r="D10" s="1" t="s">
        <v>8</v>
      </c>
      <c r="E10" s="1" t="s">
        <v>367</v>
      </c>
      <c r="F10" s="1" t="s">
        <v>20</v>
      </c>
      <c r="G10" s="12" t="s">
        <v>21</v>
      </c>
      <c r="J10" s="64"/>
    </row>
    <row r="11" spans="1:10" ht="15" hidden="1" x14ac:dyDescent="0.25">
      <c r="A11" s="7">
        <v>7</v>
      </c>
      <c r="B11" s="7" t="s">
        <v>329</v>
      </c>
      <c r="C11" s="1" t="s">
        <v>7</v>
      </c>
      <c r="D11" s="1" t="s">
        <v>15</v>
      </c>
      <c r="E11" s="1" t="s">
        <v>367</v>
      </c>
      <c r="F11" s="1" t="s">
        <v>22</v>
      </c>
      <c r="G11" s="12" t="s">
        <v>23</v>
      </c>
      <c r="J11" s="64"/>
    </row>
    <row r="12" spans="1:10" ht="15" hidden="1" x14ac:dyDescent="0.25">
      <c r="A12" s="7">
        <v>8</v>
      </c>
      <c r="B12" s="7" t="s">
        <v>329</v>
      </c>
      <c r="C12" s="1" t="s">
        <v>7</v>
      </c>
      <c r="D12" s="1" t="s">
        <v>8</v>
      </c>
      <c r="E12" s="1" t="s">
        <v>367</v>
      </c>
      <c r="F12" s="1" t="s">
        <v>24</v>
      </c>
      <c r="G12" s="12" t="s">
        <v>25</v>
      </c>
      <c r="J12" s="64"/>
    </row>
    <row r="13" spans="1:10" ht="15" hidden="1" x14ac:dyDescent="0.25">
      <c r="A13" s="7">
        <v>9</v>
      </c>
      <c r="B13" s="7" t="s">
        <v>329</v>
      </c>
      <c r="C13" s="1" t="s">
        <v>7</v>
      </c>
      <c r="D13" s="1" t="s">
        <v>8</v>
      </c>
      <c r="E13" s="1" t="s">
        <v>367</v>
      </c>
      <c r="F13" s="1" t="s">
        <v>26</v>
      </c>
      <c r="G13" s="12" t="s">
        <v>27</v>
      </c>
      <c r="J13" s="64"/>
    </row>
    <row r="14" spans="1:10" ht="15" hidden="1" x14ac:dyDescent="0.25">
      <c r="A14" s="7">
        <v>10</v>
      </c>
      <c r="B14" s="7" t="s">
        <v>329</v>
      </c>
      <c r="C14" s="1" t="s">
        <v>7</v>
      </c>
      <c r="D14" s="1" t="s">
        <v>8</v>
      </c>
      <c r="E14" s="1" t="s">
        <v>367</v>
      </c>
      <c r="F14" s="1" t="s">
        <v>28</v>
      </c>
      <c r="G14" s="12" t="s">
        <v>29</v>
      </c>
      <c r="J14" s="64"/>
    </row>
    <row r="15" spans="1:10" ht="15" hidden="1" x14ac:dyDescent="0.25">
      <c r="A15" s="7">
        <v>11</v>
      </c>
      <c r="B15" s="7" t="s">
        <v>329</v>
      </c>
      <c r="C15" s="1" t="s">
        <v>7</v>
      </c>
      <c r="D15" s="1" t="s">
        <v>8</v>
      </c>
      <c r="E15" s="1" t="s">
        <v>367</v>
      </c>
      <c r="F15" s="1" t="s">
        <v>30</v>
      </c>
      <c r="G15" s="12" t="s">
        <v>31</v>
      </c>
      <c r="I15" s="15">
        <v>97436</v>
      </c>
      <c r="J15" s="64"/>
    </row>
    <row r="16" spans="1:10" ht="15" hidden="1" x14ac:dyDescent="0.25">
      <c r="A16" s="7">
        <v>12</v>
      </c>
      <c r="B16" s="7" t="s">
        <v>329</v>
      </c>
      <c r="C16" s="1" t="s">
        <v>7</v>
      </c>
      <c r="D16" s="1" t="s">
        <v>8</v>
      </c>
      <c r="E16" s="1" t="s">
        <v>367</v>
      </c>
      <c r="F16" s="1" t="s">
        <v>32</v>
      </c>
      <c r="G16" s="12" t="s">
        <v>33</v>
      </c>
      <c r="J16" s="64"/>
    </row>
    <row r="17" spans="1:10" ht="15" hidden="1" x14ac:dyDescent="0.25">
      <c r="A17" s="7">
        <v>13</v>
      </c>
      <c r="B17" s="7" t="s">
        <v>329</v>
      </c>
      <c r="C17" s="1" t="s">
        <v>7</v>
      </c>
      <c r="D17" s="1" t="s">
        <v>8</v>
      </c>
      <c r="E17" s="1" t="s">
        <v>367</v>
      </c>
      <c r="F17" s="1" t="s">
        <v>34</v>
      </c>
      <c r="G17" s="12" t="s">
        <v>35</v>
      </c>
      <c r="J17" s="64"/>
    </row>
    <row r="18" spans="1:10" ht="15" hidden="1" x14ac:dyDescent="0.25">
      <c r="A18" s="7">
        <v>14</v>
      </c>
      <c r="B18" s="7" t="s">
        <v>329</v>
      </c>
      <c r="C18" s="1" t="s">
        <v>7</v>
      </c>
      <c r="D18" s="1" t="s">
        <v>8</v>
      </c>
      <c r="E18" s="1" t="s">
        <v>367</v>
      </c>
      <c r="F18" s="1" t="s">
        <v>36</v>
      </c>
      <c r="G18" s="12" t="s">
        <v>37</v>
      </c>
      <c r="J18" s="64"/>
    </row>
    <row r="19" spans="1:10" ht="15" hidden="1" x14ac:dyDescent="0.25">
      <c r="A19" s="7">
        <v>15</v>
      </c>
      <c r="B19" s="7" t="s">
        <v>329</v>
      </c>
      <c r="C19" s="1" t="s">
        <v>7</v>
      </c>
      <c r="D19" s="1" t="s">
        <v>8</v>
      </c>
      <c r="E19" s="1" t="s">
        <v>367</v>
      </c>
      <c r="F19" s="1" t="s">
        <v>38</v>
      </c>
      <c r="G19" s="12" t="s">
        <v>39</v>
      </c>
      <c r="J19" s="64"/>
    </row>
    <row r="20" spans="1:10" ht="15" hidden="1" x14ac:dyDescent="0.25">
      <c r="A20" s="7">
        <v>16</v>
      </c>
      <c r="B20" s="7" t="s">
        <v>329</v>
      </c>
      <c r="C20" s="1" t="s">
        <v>7</v>
      </c>
      <c r="D20" s="1" t="s">
        <v>8</v>
      </c>
      <c r="E20" s="1" t="s">
        <v>367</v>
      </c>
      <c r="F20" s="1" t="s">
        <v>40</v>
      </c>
      <c r="G20" s="12" t="s">
        <v>41</v>
      </c>
      <c r="J20" s="64"/>
    </row>
    <row r="21" spans="1:10" ht="15" hidden="1" x14ac:dyDescent="0.25">
      <c r="A21" s="7">
        <v>17</v>
      </c>
      <c r="B21" s="7" t="s">
        <v>329</v>
      </c>
      <c r="C21" s="1" t="s">
        <v>7</v>
      </c>
      <c r="D21" s="1" t="s">
        <v>8</v>
      </c>
      <c r="E21" s="1" t="s">
        <v>367</v>
      </c>
      <c r="F21" s="1" t="s">
        <v>42</v>
      </c>
      <c r="G21" s="12" t="s">
        <v>43</v>
      </c>
      <c r="J21" s="64"/>
    </row>
    <row r="22" spans="1:10" ht="15" hidden="1" x14ac:dyDescent="0.25">
      <c r="A22" s="7">
        <v>18</v>
      </c>
      <c r="B22" s="7" t="s">
        <v>329</v>
      </c>
      <c r="C22" s="1" t="s">
        <v>7</v>
      </c>
      <c r="D22" s="1" t="s">
        <v>8</v>
      </c>
      <c r="E22" s="1" t="s">
        <v>367</v>
      </c>
      <c r="F22" s="1" t="s">
        <v>44</v>
      </c>
      <c r="G22" s="12" t="s">
        <v>45</v>
      </c>
      <c r="J22" s="64"/>
    </row>
    <row r="23" spans="1:10" ht="15" hidden="1" x14ac:dyDescent="0.25">
      <c r="A23" s="7">
        <v>19</v>
      </c>
      <c r="B23" s="7" t="s">
        <v>329</v>
      </c>
      <c r="C23" s="1" t="s">
        <v>7</v>
      </c>
      <c r="D23" s="1" t="s">
        <v>8</v>
      </c>
      <c r="E23" s="1" t="s">
        <v>367</v>
      </c>
      <c r="F23" s="1" t="s">
        <v>46</v>
      </c>
      <c r="G23" s="12" t="s">
        <v>47</v>
      </c>
      <c r="J23" s="64"/>
    </row>
    <row r="24" spans="1:10" ht="15" hidden="1" x14ac:dyDescent="0.25">
      <c r="A24" s="7">
        <v>20</v>
      </c>
      <c r="B24" s="7" t="s">
        <v>329</v>
      </c>
      <c r="C24" s="1" t="s">
        <v>7</v>
      </c>
      <c r="D24" s="1" t="s">
        <v>8</v>
      </c>
      <c r="E24" s="1" t="s">
        <v>367</v>
      </c>
      <c r="F24" s="1" t="s">
        <v>48</v>
      </c>
      <c r="G24" s="12" t="s">
        <v>49</v>
      </c>
      <c r="J24" s="64"/>
    </row>
    <row r="25" spans="1:10" ht="15" hidden="1" x14ac:dyDescent="0.25">
      <c r="A25" s="7">
        <v>21</v>
      </c>
      <c r="B25" s="7" t="s">
        <v>329</v>
      </c>
      <c r="C25" s="1" t="s">
        <v>7</v>
      </c>
      <c r="D25" s="1" t="s">
        <v>8</v>
      </c>
      <c r="E25" s="1" t="s">
        <v>367</v>
      </c>
      <c r="F25" s="1" t="s">
        <v>50</v>
      </c>
      <c r="G25" s="12" t="s">
        <v>51</v>
      </c>
      <c r="J25" s="64"/>
    </row>
    <row r="26" spans="1:10" ht="15" hidden="1" x14ac:dyDescent="0.25">
      <c r="A26" s="7">
        <v>22</v>
      </c>
      <c r="B26" s="7" t="s">
        <v>329</v>
      </c>
      <c r="C26" s="1" t="s">
        <v>7</v>
      </c>
      <c r="D26" s="1" t="s">
        <v>8</v>
      </c>
      <c r="E26" s="1" t="s">
        <v>367</v>
      </c>
      <c r="F26" s="1" t="s">
        <v>52</v>
      </c>
      <c r="G26" s="12" t="s">
        <v>53</v>
      </c>
      <c r="J26" s="64"/>
    </row>
    <row r="27" spans="1:10" ht="15" hidden="1" x14ac:dyDescent="0.25">
      <c r="A27" s="7">
        <v>23</v>
      </c>
      <c r="B27" s="7" t="s">
        <v>329</v>
      </c>
      <c r="C27" s="1" t="s">
        <v>7</v>
      </c>
      <c r="D27" s="1" t="s">
        <v>8</v>
      </c>
      <c r="E27" s="1" t="s">
        <v>367</v>
      </c>
      <c r="F27" s="1" t="s">
        <v>54</v>
      </c>
      <c r="G27" s="12" t="s">
        <v>55</v>
      </c>
      <c r="J27" s="64"/>
    </row>
    <row r="28" spans="1:10" ht="15" hidden="1" x14ac:dyDescent="0.25">
      <c r="A28" s="7">
        <v>24</v>
      </c>
      <c r="B28" s="7" t="s">
        <v>329</v>
      </c>
      <c r="C28" s="1" t="s">
        <v>7</v>
      </c>
      <c r="D28" s="1" t="s">
        <v>8</v>
      </c>
      <c r="E28" s="1" t="s">
        <v>367</v>
      </c>
      <c r="F28" s="1" t="s">
        <v>56</v>
      </c>
      <c r="G28" s="12" t="s">
        <v>57</v>
      </c>
      <c r="J28" s="64"/>
    </row>
    <row r="29" spans="1:10" ht="15" hidden="1" x14ac:dyDescent="0.25">
      <c r="A29" s="7">
        <v>25</v>
      </c>
      <c r="B29" s="7" t="s">
        <v>329</v>
      </c>
      <c r="C29" s="1" t="s">
        <v>7</v>
      </c>
      <c r="D29" s="1" t="s">
        <v>8</v>
      </c>
      <c r="E29" s="1" t="s">
        <v>367</v>
      </c>
      <c r="F29" s="1" t="s">
        <v>58</v>
      </c>
      <c r="G29" s="12" t="s">
        <v>59</v>
      </c>
      <c r="J29" s="64"/>
    </row>
    <row r="30" spans="1:10" ht="15" hidden="1" x14ac:dyDescent="0.25">
      <c r="A30" s="7">
        <v>26</v>
      </c>
      <c r="B30" s="7" t="s">
        <v>329</v>
      </c>
      <c r="C30" s="1" t="s">
        <v>7</v>
      </c>
      <c r="D30" s="1" t="s">
        <v>8</v>
      </c>
      <c r="E30" s="1" t="s">
        <v>367</v>
      </c>
      <c r="F30" s="1" t="s">
        <v>60</v>
      </c>
      <c r="G30" s="12" t="s">
        <v>61</v>
      </c>
      <c r="J30" s="64"/>
    </row>
    <row r="31" spans="1:10" ht="15" hidden="1" x14ac:dyDescent="0.25">
      <c r="A31" s="7">
        <v>27</v>
      </c>
      <c r="B31" s="7" t="s">
        <v>329</v>
      </c>
      <c r="C31" s="1" t="s">
        <v>7</v>
      </c>
      <c r="D31" s="1" t="s">
        <v>8</v>
      </c>
      <c r="E31" s="1" t="s">
        <v>367</v>
      </c>
      <c r="F31" s="1" t="s">
        <v>62</v>
      </c>
      <c r="G31" s="12" t="s">
        <v>63</v>
      </c>
      <c r="J31" s="64"/>
    </row>
    <row r="32" spans="1:10" ht="15" hidden="1" x14ac:dyDescent="0.25">
      <c r="A32" s="7">
        <v>28</v>
      </c>
      <c r="B32" s="7" t="s">
        <v>329</v>
      </c>
      <c r="C32" s="1" t="s">
        <v>7</v>
      </c>
      <c r="D32" s="1" t="s">
        <v>8</v>
      </c>
      <c r="E32" s="1" t="s">
        <v>367</v>
      </c>
      <c r="F32" s="1" t="s">
        <v>64</v>
      </c>
      <c r="G32" s="12" t="s">
        <v>65</v>
      </c>
      <c r="J32" s="64"/>
    </row>
    <row r="33" spans="1:10" ht="15" hidden="1" x14ac:dyDescent="0.25">
      <c r="A33" s="7">
        <v>29</v>
      </c>
      <c r="B33" s="7" t="s">
        <v>329</v>
      </c>
      <c r="C33" s="1" t="s">
        <v>7</v>
      </c>
      <c r="D33" s="1" t="s">
        <v>8</v>
      </c>
      <c r="E33" s="1" t="s">
        <v>367</v>
      </c>
      <c r="F33" s="1" t="s">
        <v>66</v>
      </c>
      <c r="G33" s="12" t="s">
        <v>67</v>
      </c>
      <c r="I33" s="15">
        <v>1566</v>
      </c>
      <c r="J33" s="64"/>
    </row>
    <row r="34" spans="1:10" ht="15" hidden="1" x14ac:dyDescent="0.25">
      <c r="A34" s="7">
        <v>30</v>
      </c>
      <c r="B34" s="7" t="s">
        <v>329</v>
      </c>
      <c r="C34" s="1" t="s">
        <v>7</v>
      </c>
      <c r="D34" s="1" t="s">
        <v>8</v>
      </c>
      <c r="E34" s="1" t="s">
        <v>367</v>
      </c>
      <c r="F34" s="1" t="s">
        <v>68</v>
      </c>
      <c r="G34" s="12" t="s">
        <v>69</v>
      </c>
      <c r="J34" s="64"/>
    </row>
    <row r="35" spans="1:10" ht="15" hidden="1" x14ac:dyDescent="0.25">
      <c r="A35" s="7">
        <v>31</v>
      </c>
      <c r="B35" s="7" t="s">
        <v>329</v>
      </c>
      <c r="C35" s="1" t="s">
        <v>7</v>
      </c>
      <c r="D35" s="1" t="s">
        <v>8</v>
      </c>
      <c r="E35" s="1" t="s">
        <v>367</v>
      </c>
      <c r="F35" s="1" t="s">
        <v>70</v>
      </c>
      <c r="G35" s="12" t="s">
        <v>71</v>
      </c>
      <c r="J35" s="64"/>
    </row>
    <row r="36" spans="1:10" ht="15" hidden="1" x14ac:dyDescent="0.25">
      <c r="A36" s="7">
        <v>32</v>
      </c>
      <c r="B36" s="7" t="s">
        <v>329</v>
      </c>
      <c r="C36" s="1" t="s">
        <v>7</v>
      </c>
      <c r="D36" s="1" t="s">
        <v>8</v>
      </c>
      <c r="E36" s="1" t="s">
        <v>367</v>
      </c>
      <c r="F36" s="1" t="s">
        <v>72</v>
      </c>
      <c r="G36" s="12" t="s">
        <v>73</v>
      </c>
      <c r="J36" s="64"/>
    </row>
    <row r="37" spans="1:10" ht="15" hidden="1" x14ac:dyDescent="0.25">
      <c r="A37" s="7">
        <v>33</v>
      </c>
      <c r="B37" s="7" t="s">
        <v>329</v>
      </c>
      <c r="C37" s="1" t="s">
        <v>7</v>
      </c>
      <c r="D37" s="1" t="s">
        <v>8</v>
      </c>
      <c r="E37" s="1" t="s">
        <v>367</v>
      </c>
      <c r="F37" s="1" t="s">
        <v>74</v>
      </c>
      <c r="G37" s="12" t="s">
        <v>75</v>
      </c>
      <c r="J37" s="64"/>
    </row>
    <row r="38" spans="1:10" ht="15" hidden="1" x14ac:dyDescent="0.25">
      <c r="A38" s="7">
        <v>34</v>
      </c>
      <c r="B38" s="7" t="s">
        <v>329</v>
      </c>
      <c r="C38" s="1" t="s">
        <v>7</v>
      </c>
      <c r="D38" s="1" t="s">
        <v>8</v>
      </c>
      <c r="E38" s="1" t="s">
        <v>367</v>
      </c>
      <c r="F38" s="1" t="s">
        <v>76</v>
      </c>
      <c r="G38" s="12" t="s">
        <v>77</v>
      </c>
      <c r="J38" s="64"/>
    </row>
    <row r="39" spans="1:10" ht="15" hidden="1" x14ac:dyDescent="0.25">
      <c r="A39" s="7">
        <v>35</v>
      </c>
      <c r="B39" s="7" t="s">
        <v>329</v>
      </c>
      <c r="C39" s="1" t="s">
        <v>7</v>
      </c>
      <c r="D39" s="1" t="s">
        <v>8</v>
      </c>
      <c r="E39" s="1" t="s">
        <v>367</v>
      </c>
      <c r="F39" s="1" t="s">
        <v>78</v>
      </c>
      <c r="G39" s="12" t="s">
        <v>79</v>
      </c>
      <c r="J39" s="64"/>
    </row>
    <row r="40" spans="1:10" ht="15" hidden="1" x14ac:dyDescent="0.25">
      <c r="A40" s="7">
        <v>36</v>
      </c>
      <c r="B40" s="7" t="s">
        <v>329</v>
      </c>
      <c r="C40" s="1" t="s">
        <v>7</v>
      </c>
      <c r="D40" s="1" t="s">
        <v>8</v>
      </c>
      <c r="E40" s="1" t="s">
        <v>367</v>
      </c>
      <c r="F40" s="1" t="s">
        <v>80</v>
      </c>
      <c r="G40" s="12" t="s">
        <v>81</v>
      </c>
      <c r="J40" s="64"/>
    </row>
    <row r="41" spans="1:10" ht="15" hidden="1" x14ac:dyDescent="0.25">
      <c r="A41" s="7">
        <v>37</v>
      </c>
      <c r="B41" s="7" t="s">
        <v>329</v>
      </c>
      <c r="C41" s="1" t="s">
        <v>7</v>
      </c>
      <c r="D41" s="1" t="s">
        <v>8</v>
      </c>
      <c r="E41" s="1" t="s">
        <v>367</v>
      </c>
      <c r="F41" s="1" t="s">
        <v>82</v>
      </c>
      <c r="G41" s="12" t="s">
        <v>83</v>
      </c>
      <c r="J41" s="64"/>
    </row>
    <row r="42" spans="1:10" ht="15" hidden="1" x14ac:dyDescent="0.25">
      <c r="A42" s="7">
        <v>38</v>
      </c>
      <c r="B42" s="7" t="s">
        <v>329</v>
      </c>
      <c r="C42" s="1" t="s">
        <v>7</v>
      </c>
      <c r="D42" s="1" t="s">
        <v>8</v>
      </c>
      <c r="E42" s="1" t="s">
        <v>367</v>
      </c>
      <c r="F42" s="1" t="s">
        <v>84</v>
      </c>
      <c r="G42" s="12" t="s">
        <v>85</v>
      </c>
      <c r="J42" s="64"/>
    </row>
    <row r="43" spans="1:10" ht="15" hidden="1" x14ac:dyDescent="0.25">
      <c r="A43" s="7">
        <v>39</v>
      </c>
      <c r="B43" s="7" t="s">
        <v>329</v>
      </c>
      <c r="C43" s="1" t="s">
        <v>7</v>
      </c>
      <c r="D43" s="1" t="s">
        <v>8</v>
      </c>
      <c r="E43" s="1" t="s">
        <v>367</v>
      </c>
      <c r="F43" s="1" t="s">
        <v>86</v>
      </c>
      <c r="G43" s="12" t="s">
        <v>87</v>
      </c>
      <c r="J43" s="64"/>
    </row>
    <row r="44" spans="1:10" ht="15" hidden="1" x14ac:dyDescent="0.25">
      <c r="A44" s="7">
        <v>40</v>
      </c>
      <c r="B44" s="7" t="s">
        <v>329</v>
      </c>
      <c r="C44" s="1" t="s">
        <v>7</v>
      </c>
      <c r="D44" s="1" t="s">
        <v>8</v>
      </c>
      <c r="E44" s="1" t="s">
        <v>367</v>
      </c>
      <c r="F44" s="1" t="s">
        <v>88</v>
      </c>
      <c r="G44" s="12" t="s">
        <v>89</v>
      </c>
      <c r="J44" s="64"/>
    </row>
    <row r="45" spans="1:10" ht="15" hidden="1" x14ac:dyDescent="0.25">
      <c r="A45" s="7">
        <v>41</v>
      </c>
      <c r="B45" s="7" t="s">
        <v>329</v>
      </c>
      <c r="C45" s="1" t="s">
        <v>7</v>
      </c>
      <c r="D45" s="1" t="s">
        <v>8</v>
      </c>
      <c r="E45" s="1" t="s">
        <v>367</v>
      </c>
      <c r="F45" s="1" t="s">
        <v>90</v>
      </c>
      <c r="G45" s="12" t="s">
        <v>91</v>
      </c>
      <c r="J45" s="64"/>
    </row>
    <row r="46" spans="1:10" ht="15" hidden="1" x14ac:dyDescent="0.25">
      <c r="A46" s="7">
        <v>42</v>
      </c>
      <c r="B46" s="7" t="s">
        <v>329</v>
      </c>
      <c r="C46" s="1" t="s">
        <v>7</v>
      </c>
      <c r="D46" s="1" t="s">
        <v>8</v>
      </c>
      <c r="E46" s="1" t="s">
        <v>367</v>
      </c>
      <c r="F46" s="1" t="s">
        <v>92</v>
      </c>
      <c r="G46" s="12" t="s">
        <v>93</v>
      </c>
      <c r="J46" s="64"/>
    </row>
    <row r="47" spans="1:10" ht="15" hidden="1" x14ac:dyDescent="0.25">
      <c r="A47" s="7">
        <v>43</v>
      </c>
      <c r="B47" s="7" t="s">
        <v>329</v>
      </c>
      <c r="C47" s="1" t="s">
        <v>7</v>
      </c>
      <c r="D47" s="1" t="s">
        <v>15</v>
      </c>
      <c r="E47" s="1" t="s">
        <v>367</v>
      </c>
      <c r="F47" s="1" t="s">
        <v>94</v>
      </c>
      <c r="G47" s="12" t="s">
        <v>95</v>
      </c>
      <c r="I47" s="15">
        <v>99002</v>
      </c>
      <c r="J47" s="64"/>
    </row>
    <row r="48" spans="1:10" ht="15" hidden="1" x14ac:dyDescent="0.25">
      <c r="A48" s="7">
        <v>44</v>
      </c>
      <c r="B48" s="7" t="s">
        <v>329</v>
      </c>
      <c r="C48" s="1" t="s">
        <v>7</v>
      </c>
      <c r="D48" s="1" t="s">
        <v>8</v>
      </c>
      <c r="E48" s="1" t="s">
        <v>367</v>
      </c>
      <c r="F48" s="1" t="s">
        <v>96</v>
      </c>
      <c r="G48" s="12" t="s">
        <v>97</v>
      </c>
      <c r="I48" s="15">
        <v>747</v>
      </c>
      <c r="J48" s="64"/>
    </row>
    <row r="49" spans="1:10" ht="15" hidden="1" x14ac:dyDescent="0.25">
      <c r="A49" s="7">
        <v>45</v>
      </c>
      <c r="B49" s="7" t="s">
        <v>329</v>
      </c>
      <c r="C49" s="1" t="s">
        <v>7</v>
      </c>
      <c r="D49" s="1" t="s">
        <v>8</v>
      </c>
      <c r="E49" s="1" t="s">
        <v>367</v>
      </c>
      <c r="F49" s="1" t="s">
        <v>98</v>
      </c>
      <c r="G49" s="12" t="s">
        <v>99</v>
      </c>
      <c r="J49" s="64"/>
    </row>
    <row r="50" spans="1:10" ht="15" hidden="1" x14ac:dyDescent="0.25">
      <c r="A50" s="7">
        <v>46</v>
      </c>
      <c r="B50" s="7" t="s">
        <v>329</v>
      </c>
      <c r="C50" s="1" t="s">
        <v>7</v>
      </c>
      <c r="D50" s="1" t="s">
        <v>8</v>
      </c>
      <c r="E50" s="1" t="s">
        <v>367</v>
      </c>
      <c r="F50" s="1" t="s">
        <v>100</v>
      </c>
      <c r="G50" s="12" t="s">
        <v>101</v>
      </c>
      <c r="J50" s="64"/>
    </row>
    <row r="51" spans="1:10" ht="15" hidden="1" x14ac:dyDescent="0.25">
      <c r="A51" s="7">
        <v>47</v>
      </c>
      <c r="B51" s="7" t="s">
        <v>329</v>
      </c>
      <c r="C51" s="1" t="s">
        <v>7</v>
      </c>
      <c r="D51" s="1" t="s">
        <v>8</v>
      </c>
      <c r="E51" s="1" t="s">
        <v>367</v>
      </c>
      <c r="F51" s="1" t="s">
        <v>102</v>
      </c>
      <c r="G51" s="12" t="s">
        <v>103</v>
      </c>
      <c r="J51" s="64"/>
    </row>
    <row r="52" spans="1:10" ht="15" hidden="1" x14ac:dyDescent="0.25">
      <c r="A52" s="7">
        <v>48</v>
      </c>
      <c r="B52" s="7" t="s">
        <v>329</v>
      </c>
      <c r="C52" s="1" t="s">
        <v>7</v>
      </c>
      <c r="D52" s="1" t="s">
        <v>8</v>
      </c>
      <c r="E52" s="1" t="s">
        <v>367</v>
      </c>
      <c r="F52" s="1" t="s">
        <v>104</v>
      </c>
      <c r="G52" s="12" t="s">
        <v>105</v>
      </c>
      <c r="J52" s="64"/>
    </row>
    <row r="53" spans="1:10" ht="15" hidden="1" x14ac:dyDescent="0.25">
      <c r="A53" s="7">
        <v>49</v>
      </c>
      <c r="B53" s="7" t="s">
        <v>329</v>
      </c>
      <c r="C53" s="1" t="s">
        <v>7</v>
      </c>
      <c r="D53" s="1" t="s">
        <v>8</v>
      </c>
      <c r="E53" s="1" t="s">
        <v>367</v>
      </c>
      <c r="F53" s="1" t="s">
        <v>106</v>
      </c>
      <c r="G53" s="12" t="s">
        <v>107</v>
      </c>
      <c r="J53" s="64"/>
    </row>
    <row r="54" spans="1:10" ht="15" hidden="1" x14ac:dyDescent="0.25">
      <c r="A54" s="7">
        <v>50</v>
      </c>
      <c r="B54" s="7" t="s">
        <v>329</v>
      </c>
      <c r="C54" s="1" t="s">
        <v>7</v>
      </c>
      <c r="D54" s="1" t="s">
        <v>8</v>
      </c>
      <c r="E54" s="1" t="s">
        <v>367</v>
      </c>
      <c r="F54" s="1" t="s">
        <v>108</v>
      </c>
      <c r="G54" s="12" t="s">
        <v>109</v>
      </c>
      <c r="J54" s="64"/>
    </row>
    <row r="55" spans="1:10" ht="15" hidden="1" x14ac:dyDescent="0.25">
      <c r="A55" s="7">
        <v>51</v>
      </c>
      <c r="B55" s="7" t="s">
        <v>329</v>
      </c>
      <c r="C55" s="1" t="s">
        <v>7</v>
      </c>
      <c r="D55" s="1" t="s">
        <v>8</v>
      </c>
      <c r="E55" s="1" t="s">
        <v>367</v>
      </c>
      <c r="F55" s="1" t="s">
        <v>110</v>
      </c>
      <c r="G55" s="12" t="s">
        <v>111</v>
      </c>
      <c r="J55" s="64"/>
    </row>
    <row r="56" spans="1:10" ht="15" hidden="1" x14ac:dyDescent="0.25">
      <c r="A56" s="7">
        <v>52</v>
      </c>
      <c r="B56" s="7" t="s">
        <v>329</v>
      </c>
      <c r="C56" s="1" t="s">
        <v>7</v>
      </c>
      <c r="D56" s="1" t="s">
        <v>8</v>
      </c>
      <c r="E56" s="1" t="s">
        <v>367</v>
      </c>
      <c r="F56" s="1" t="s">
        <v>112</v>
      </c>
      <c r="G56" s="12" t="s">
        <v>113</v>
      </c>
      <c r="J56" s="64"/>
    </row>
    <row r="57" spans="1:10" ht="15" hidden="1" x14ac:dyDescent="0.25">
      <c r="A57" s="7">
        <v>53</v>
      </c>
      <c r="B57" s="7" t="s">
        <v>329</v>
      </c>
      <c r="C57" s="1" t="s">
        <v>7</v>
      </c>
      <c r="D57" s="1" t="s">
        <v>15</v>
      </c>
      <c r="E57" s="1" t="s">
        <v>367</v>
      </c>
      <c r="F57" s="1" t="s">
        <v>114</v>
      </c>
      <c r="G57" s="12" t="s">
        <v>115</v>
      </c>
      <c r="I57" s="15">
        <v>99749</v>
      </c>
      <c r="J57" s="64"/>
    </row>
    <row r="58" spans="1:10" ht="15" hidden="1" x14ac:dyDescent="0.25">
      <c r="A58" s="7">
        <v>54</v>
      </c>
      <c r="B58" s="7" t="s">
        <v>329</v>
      </c>
      <c r="C58" s="1" t="s">
        <v>116</v>
      </c>
      <c r="D58" s="1" t="s">
        <v>8</v>
      </c>
      <c r="E58" s="1" t="s">
        <v>364</v>
      </c>
      <c r="F58" s="1" t="s">
        <v>117</v>
      </c>
      <c r="G58" s="12" t="s">
        <v>118</v>
      </c>
      <c r="J58" s="64"/>
    </row>
    <row r="59" spans="1:10" ht="15" hidden="1" x14ac:dyDescent="0.25">
      <c r="A59" s="7">
        <v>55</v>
      </c>
      <c r="B59" s="7" t="s">
        <v>329</v>
      </c>
      <c r="C59" s="1" t="s">
        <v>116</v>
      </c>
      <c r="D59" s="1" t="s">
        <v>8</v>
      </c>
      <c r="E59" s="1" t="s">
        <v>364</v>
      </c>
      <c r="F59" s="1" t="s">
        <v>119</v>
      </c>
      <c r="G59" s="12" t="s">
        <v>120</v>
      </c>
      <c r="H59" s="14">
        <v>0.2</v>
      </c>
      <c r="I59" s="15">
        <v>10754</v>
      </c>
      <c r="J59" s="57">
        <f t="shared" ref="J59" si="0">I59/H59</f>
        <v>53770</v>
      </c>
    </row>
    <row r="60" spans="1:10" ht="15" hidden="1" x14ac:dyDescent="0.25">
      <c r="A60" s="7">
        <v>56</v>
      </c>
      <c r="B60" s="7" t="s">
        <v>329</v>
      </c>
      <c r="C60" s="1" t="s">
        <v>116</v>
      </c>
      <c r="D60" s="1" t="s">
        <v>8</v>
      </c>
      <c r="E60" s="1" t="s">
        <v>364</v>
      </c>
      <c r="F60" s="1" t="s">
        <v>121</v>
      </c>
      <c r="G60" s="12" t="s">
        <v>122</v>
      </c>
      <c r="J60" s="64"/>
    </row>
    <row r="61" spans="1:10" ht="15" hidden="1" x14ac:dyDescent="0.25">
      <c r="A61" s="7">
        <v>57</v>
      </c>
      <c r="B61" s="7" t="s">
        <v>329</v>
      </c>
      <c r="C61" s="1" t="s">
        <v>116</v>
      </c>
      <c r="D61" s="1" t="s">
        <v>8</v>
      </c>
      <c r="E61" s="1" t="s">
        <v>364</v>
      </c>
      <c r="F61" s="1" t="s">
        <v>123</v>
      </c>
      <c r="G61" s="12" t="s">
        <v>124</v>
      </c>
      <c r="J61" s="64"/>
    </row>
    <row r="62" spans="1:10" ht="15" hidden="1" x14ac:dyDescent="0.25">
      <c r="A62" s="7">
        <v>58</v>
      </c>
      <c r="B62" s="7" t="s">
        <v>329</v>
      </c>
      <c r="C62" s="1" t="s">
        <v>116</v>
      </c>
      <c r="D62" s="1" t="s">
        <v>8</v>
      </c>
      <c r="E62" s="1" t="s">
        <v>366</v>
      </c>
      <c r="F62" s="1" t="s">
        <v>125</v>
      </c>
      <c r="G62" s="12" t="s">
        <v>126</v>
      </c>
      <c r="J62" s="64"/>
    </row>
    <row r="63" spans="1:10" ht="15" hidden="1" x14ac:dyDescent="0.25">
      <c r="A63" s="7">
        <v>59</v>
      </c>
      <c r="B63" s="7" t="s">
        <v>329</v>
      </c>
      <c r="C63" s="1" t="s">
        <v>116</v>
      </c>
      <c r="D63" s="1" t="s">
        <v>8</v>
      </c>
      <c r="E63" s="1" t="s">
        <v>366</v>
      </c>
      <c r="F63" s="1" t="s">
        <v>127</v>
      </c>
      <c r="G63" s="12" t="s">
        <v>128</v>
      </c>
      <c r="J63" s="64"/>
    </row>
    <row r="64" spans="1:10" ht="15" hidden="1" x14ac:dyDescent="0.25">
      <c r="A64" s="7">
        <v>60</v>
      </c>
      <c r="B64" s="7" t="s">
        <v>329</v>
      </c>
      <c r="C64" s="1" t="s">
        <v>116</v>
      </c>
      <c r="D64" s="1" t="s">
        <v>8</v>
      </c>
      <c r="E64" s="1" t="s">
        <v>366</v>
      </c>
      <c r="F64" s="1" t="s">
        <v>129</v>
      </c>
      <c r="G64" s="12" t="s">
        <v>130</v>
      </c>
      <c r="J64" s="64"/>
    </row>
    <row r="65" spans="1:10" ht="15" hidden="1" x14ac:dyDescent="0.25">
      <c r="A65" s="7">
        <v>61</v>
      </c>
      <c r="B65" s="7" t="s">
        <v>329</v>
      </c>
      <c r="C65" s="1" t="s">
        <v>116</v>
      </c>
      <c r="D65" s="1" t="s">
        <v>8</v>
      </c>
      <c r="E65" s="1" t="s">
        <v>366</v>
      </c>
      <c r="F65" s="1" t="s">
        <v>131</v>
      </c>
      <c r="G65" s="12" t="s">
        <v>132</v>
      </c>
      <c r="J65" s="64"/>
    </row>
    <row r="66" spans="1:10" ht="15" hidden="1" x14ac:dyDescent="0.25">
      <c r="A66" s="7">
        <v>62</v>
      </c>
      <c r="B66" s="7" t="s">
        <v>329</v>
      </c>
      <c r="C66" s="1" t="s">
        <v>116</v>
      </c>
      <c r="D66" s="1" t="s">
        <v>8</v>
      </c>
      <c r="E66" s="1" t="s">
        <v>366</v>
      </c>
      <c r="F66" s="1" t="s">
        <v>133</v>
      </c>
      <c r="G66" s="12" t="s">
        <v>134</v>
      </c>
      <c r="J66" s="64"/>
    </row>
    <row r="67" spans="1:10" ht="15" hidden="1" x14ac:dyDescent="0.25">
      <c r="A67" s="7">
        <v>63</v>
      </c>
      <c r="B67" s="7" t="s">
        <v>329</v>
      </c>
      <c r="C67" s="1" t="s">
        <v>116</v>
      </c>
      <c r="D67" s="1" t="s">
        <v>8</v>
      </c>
      <c r="E67" s="1" t="s">
        <v>366</v>
      </c>
      <c r="F67" s="1" t="s">
        <v>135</v>
      </c>
      <c r="G67" s="12" t="s">
        <v>136</v>
      </c>
      <c r="J67" s="64"/>
    </row>
    <row r="68" spans="1:10" ht="15" hidden="1" x14ac:dyDescent="0.25">
      <c r="A68" s="7">
        <v>64</v>
      </c>
      <c r="B68" s="7" t="s">
        <v>329</v>
      </c>
      <c r="C68" s="1" t="s">
        <v>116</v>
      </c>
      <c r="D68" s="1" t="s">
        <v>8</v>
      </c>
      <c r="E68" s="1" t="s">
        <v>366</v>
      </c>
      <c r="F68" s="1" t="s">
        <v>137</v>
      </c>
      <c r="G68" s="12" t="s">
        <v>138</v>
      </c>
      <c r="J68" s="64"/>
    </row>
    <row r="69" spans="1:10" ht="15" hidden="1" x14ac:dyDescent="0.25">
      <c r="A69" s="7">
        <v>65</v>
      </c>
      <c r="B69" s="7" t="s">
        <v>329</v>
      </c>
      <c r="C69" s="1" t="s">
        <v>116</v>
      </c>
      <c r="D69" s="1" t="s">
        <v>8</v>
      </c>
      <c r="E69" s="1" t="s">
        <v>366</v>
      </c>
      <c r="F69" s="1" t="s">
        <v>139</v>
      </c>
      <c r="G69" s="12" t="s">
        <v>140</v>
      </c>
      <c r="J69" s="64"/>
    </row>
    <row r="70" spans="1:10" ht="15" hidden="1" x14ac:dyDescent="0.25">
      <c r="A70" s="7">
        <v>66</v>
      </c>
      <c r="B70" s="7" t="s">
        <v>329</v>
      </c>
      <c r="C70" s="1" t="s">
        <v>116</v>
      </c>
      <c r="D70" s="1" t="s">
        <v>8</v>
      </c>
      <c r="E70" s="1" t="s">
        <v>366</v>
      </c>
      <c r="F70" s="1" t="s">
        <v>141</v>
      </c>
      <c r="G70" s="12" t="s">
        <v>142</v>
      </c>
      <c r="J70" s="64"/>
    </row>
    <row r="71" spans="1:10" ht="15" hidden="1" x14ac:dyDescent="0.25">
      <c r="A71" s="7">
        <v>67</v>
      </c>
      <c r="B71" s="7" t="s">
        <v>329</v>
      </c>
      <c r="C71" s="1" t="s">
        <v>116</v>
      </c>
      <c r="D71" s="1" t="s">
        <v>8</v>
      </c>
      <c r="E71" s="1" t="s">
        <v>366</v>
      </c>
      <c r="F71" s="1" t="s">
        <v>143</v>
      </c>
      <c r="G71" s="12" t="s">
        <v>144</v>
      </c>
      <c r="J71" s="64"/>
    </row>
    <row r="72" spans="1:10" ht="15" hidden="1" x14ac:dyDescent="0.25">
      <c r="A72" s="7">
        <v>68</v>
      </c>
      <c r="B72" s="7" t="s">
        <v>329</v>
      </c>
      <c r="C72" s="1" t="s">
        <v>116</v>
      </c>
      <c r="D72" s="1" t="s">
        <v>8</v>
      </c>
      <c r="E72" s="1" t="s">
        <v>366</v>
      </c>
      <c r="F72" s="1" t="s">
        <v>145</v>
      </c>
      <c r="G72" s="12" t="s">
        <v>146</v>
      </c>
      <c r="J72" s="64"/>
    </row>
    <row r="73" spans="1:10" ht="15" hidden="1" x14ac:dyDescent="0.25">
      <c r="A73" s="7">
        <v>69</v>
      </c>
      <c r="B73" s="7" t="s">
        <v>329</v>
      </c>
      <c r="C73" s="1" t="s">
        <v>116</v>
      </c>
      <c r="D73" s="1" t="s">
        <v>8</v>
      </c>
      <c r="E73" s="1" t="s">
        <v>366</v>
      </c>
      <c r="F73" s="1" t="s">
        <v>147</v>
      </c>
      <c r="G73" s="12" t="s">
        <v>148</v>
      </c>
      <c r="J73" s="64"/>
    </row>
    <row r="74" spans="1:10" ht="15" hidden="1" x14ac:dyDescent="0.25">
      <c r="A74" s="7">
        <v>70</v>
      </c>
      <c r="B74" s="7" t="s">
        <v>329</v>
      </c>
      <c r="C74" s="1" t="s">
        <v>116</v>
      </c>
      <c r="D74" s="1" t="s">
        <v>8</v>
      </c>
      <c r="E74" s="1" t="s">
        <v>366</v>
      </c>
      <c r="F74" s="1" t="s">
        <v>149</v>
      </c>
      <c r="G74" s="12" t="s">
        <v>150</v>
      </c>
      <c r="J74" s="64"/>
    </row>
    <row r="75" spans="1:10" ht="15" hidden="1" x14ac:dyDescent="0.25">
      <c r="A75" s="7">
        <v>71</v>
      </c>
      <c r="B75" s="7" t="s">
        <v>329</v>
      </c>
      <c r="C75" s="1" t="s">
        <v>116</v>
      </c>
      <c r="D75" s="1" t="s">
        <v>8</v>
      </c>
      <c r="E75" s="1" t="s">
        <v>366</v>
      </c>
      <c r="F75" s="1" t="s">
        <v>151</v>
      </c>
      <c r="G75" s="12" t="s">
        <v>152</v>
      </c>
      <c r="J75" s="64"/>
    </row>
    <row r="76" spans="1:10" ht="15" hidden="1" x14ac:dyDescent="0.25">
      <c r="A76" s="7">
        <v>72</v>
      </c>
      <c r="B76" s="7" t="s">
        <v>329</v>
      </c>
      <c r="C76" s="1" t="s">
        <v>116</v>
      </c>
      <c r="D76" s="1" t="s">
        <v>8</v>
      </c>
      <c r="E76" s="1" t="s">
        <v>366</v>
      </c>
      <c r="F76" s="1" t="s">
        <v>153</v>
      </c>
      <c r="G76" s="12" t="s">
        <v>154</v>
      </c>
      <c r="J76" s="64"/>
    </row>
    <row r="77" spans="1:10" ht="15" hidden="1" x14ac:dyDescent="0.25">
      <c r="A77" s="7">
        <v>73</v>
      </c>
      <c r="B77" s="7" t="s">
        <v>329</v>
      </c>
      <c r="C77" s="1" t="s">
        <v>116</v>
      </c>
      <c r="D77" s="1" t="s">
        <v>8</v>
      </c>
      <c r="E77" s="1" t="s">
        <v>366</v>
      </c>
      <c r="F77" s="1" t="s">
        <v>155</v>
      </c>
      <c r="G77" s="12" t="s">
        <v>156</v>
      </c>
      <c r="J77" s="64"/>
    </row>
    <row r="78" spans="1:10" ht="15" hidden="1" x14ac:dyDescent="0.25">
      <c r="A78" s="7">
        <v>74</v>
      </c>
      <c r="B78" s="7" t="s">
        <v>329</v>
      </c>
      <c r="C78" s="1" t="s">
        <v>116</v>
      </c>
      <c r="D78" s="1" t="s">
        <v>8</v>
      </c>
      <c r="E78" s="1" t="s">
        <v>366</v>
      </c>
      <c r="F78" s="1" t="s">
        <v>157</v>
      </c>
      <c r="G78" s="12" t="s">
        <v>158</v>
      </c>
      <c r="J78" s="64"/>
    </row>
    <row r="79" spans="1:10" ht="15" hidden="1" x14ac:dyDescent="0.25">
      <c r="A79" s="7">
        <v>75</v>
      </c>
      <c r="B79" s="7" t="s">
        <v>329</v>
      </c>
      <c r="C79" s="1" t="s">
        <v>116</v>
      </c>
      <c r="D79" s="1" t="s">
        <v>8</v>
      </c>
      <c r="E79" s="1" t="s">
        <v>366</v>
      </c>
      <c r="F79" s="1" t="s">
        <v>159</v>
      </c>
      <c r="G79" s="12" t="s">
        <v>160</v>
      </c>
      <c r="J79" s="64"/>
    </row>
    <row r="80" spans="1:10" ht="15" hidden="1" x14ac:dyDescent="0.25">
      <c r="A80" s="7">
        <v>76</v>
      </c>
      <c r="B80" s="7" t="s">
        <v>329</v>
      </c>
      <c r="C80" s="1" t="s">
        <v>116</v>
      </c>
      <c r="D80" s="1" t="s">
        <v>8</v>
      </c>
      <c r="E80" s="1" t="s">
        <v>366</v>
      </c>
      <c r="F80" s="1" t="s">
        <v>161</v>
      </c>
      <c r="G80" s="12" t="s">
        <v>162</v>
      </c>
      <c r="J80" s="64"/>
    </row>
    <row r="81" spans="1:10" ht="15" hidden="1" x14ac:dyDescent="0.25">
      <c r="A81" s="7">
        <v>77</v>
      </c>
      <c r="B81" s="7" t="s">
        <v>329</v>
      </c>
      <c r="C81" s="1" t="s">
        <v>116</v>
      </c>
      <c r="D81" s="1" t="s">
        <v>8</v>
      </c>
      <c r="E81" s="1" t="s">
        <v>366</v>
      </c>
      <c r="F81" s="1" t="s">
        <v>163</v>
      </c>
      <c r="G81" s="12" t="s">
        <v>164</v>
      </c>
      <c r="J81" s="64"/>
    </row>
    <row r="82" spans="1:10" ht="15" hidden="1" x14ac:dyDescent="0.25">
      <c r="A82" s="7">
        <v>78</v>
      </c>
      <c r="B82" s="7" t="s">
        <v>329</v>
      </c>
      <c r="C82" s="1" t="s">
        <v>116</v>
      </c>
      <c r="D82" s="1" t="s">
        <v>8</v>
      </c>
      <c r="E82" s="1" t="s">
        <v>366</v>
      </c>
      <c r="F82" s="1" t="s">
        <v>165</v>
      </c>
      <c r="G82" s="12" t="s">
        <v>166</v>
      </c>
      <c r="J82" s="64"/>
    </row>
    <row r="83" spans="1:10" ht="15" hidden="1" x14ac:dyDescent="0.25">
      <c r="A83" s="7">
        <v>79</v>
      </c>
      <c r="B83" s="7" t="s">
        <v>329</v>
      </c>
      <c r="C83" s="1" t="s">
        <v>116</v>
      </c>
      <c r="D83" s="1" t="s">
        <v>8</v>
      </c>
      <c r="E83" s="1" t="s">
        <v>366</v>
      </c>
      <c r="F83" s="1" t="s">
        <v>167</v>
      </c>
      <c r="G83" s="12" t="s">
        <v>168</v>
      </c>
      <c r="J83" s="64"/>
    </row>
    <row r="84" spans="1:10" ht="15" hidden="1" x14ac:dyDescent="0.25">
      <c r="A84" s="7">
        <v>80</v>
      </c>
      <c r="B84" s="7" t="s">
        <v>329</v>
      </c>
      <c r="C84" s="1" t="s">
        <v>116</v>
      </c>
      <c r="D84" s="1" t="s">
        <v>8</v>
      </c>
      <c r="E84" s="1" t="s">
        <v>366</v>
      </c>
      <c r="F84" s="1" t="s">
        <v>169</v>
      </c>
      <c r="G84" s="12" t="s">
        <v>170</v>
      </c>
      <c r="J84" s="64"/>
    </row>
    <row r="85" spans="1:10" ht="15" hidden="1" x14ac:dyDescent="0.25">
      <c r="A85" s="7">
        <v>81</v>
      </c>
      <c r="B85" s="7" t="s">
        <v>329</v>
      </c>
      <c r="C85" s="1" t="s">
        <v>116</v>
      </c>
      <c r="D85" s="1" t="s">
        <v>8</v>
      </c>
      <c r="E85" s="1" t="s">
        <v>366</v>
      </c>
      <c r="F85" s="1" t="s">
        <v>171</v>
      </c>
      <c r="G85" s="12" t="s">
        <v>172</v>
      </c>
      <c r="J85" s="64"/>
    </row>
    <row r="86" spans="1:10" ht="15" hidden="1" x14ac:dyDescent="0.25">
      <c r="A86" s="7">
        <v>82</v>
      </c>
      <c r="B86" s="7" t="s">
        <v>329</v>
      </c>
      <c r="C86" s="1" t="s">
        <v>116</v>
      </c>
      <c r="D86" s="1" t="s">
        <v>8</v>
      </c>
      <c r="E86" s="1" t="s">
        <v>366</v>
      </c>
      <c r="F86" s="1" t="s">
        <v>173</v>
      </c>
      <c r="G86" s="12" t="s">
        <v>174</v>
      </c>
      <c r="J86" s="64"/>
    </row>
    <row r="87" spans="1:10" ht="15" hidden="1" x14ac:dyDescent="0.25">
      <c r="A87" s="7">
        <v>83</v>
      </c>
      <c r="B87" s="7" t="s">
        <v>329</v>
      </c>
      <c r="C87" s="1" t="s">
        <v>116</v>
      </c>
      <c r="D87" s="1" t="s">
        <v>8</v>
      </c>
      <c r="E87" s="1" t="s">
        <v>366</v>
      </c>
      <c r="F87" s="1" t="s">
        <v>175</v>
      </c>
      <c r="G87" s="12" t="s">
        <v>176</v>
      </c>
      <c r="J87" s="64"/>
    </row>
    <row r="88" spans="1:10" ht="15" hidden="1" x14ac:dyDescent="0.25">
      <c r="A88" s="7">
        <v>84</v>
      </c>
      <c r="B88" s="7" t="s">
        <v>329</v>
      </c>
      <c r="C88" s="1" t="s">
        <v>116</v>
      </c>
      <c r="D88" s="1" t="s">
        <v>8</v>
      </c>
      <c r="E88" s="1" t="s">
        <v>366</v>
      </c>
      <c r="F88" s="1" t="s">
        <v>177</v>
      </c>
      <c r="G88" s="12" t="s">
        <v>178</v>
      </c>
      <c r="J88" s="64"/>
    </row>
    <row r="89" spans="1:10" ht="15" hidden="1" x14ac:dyDescent="0.25">
      <c r="A89" s="7">
        <v>85</v>
      </c>
      <c r="B89" s="7" t="s">
        <v>329</v>
      </c>
      <c r="C89" s="1" t="s">
        <v>116</v>
      </c>
      <c r="D89" s="1" t="s">
        <v>8</v>
      </c>
      <c r="E89" s="1" t="s">
        <v>366</v>
      </c>
      <c r="F89" s="1" t="s">
        <v>179</v>
      </c>
      <c r="G89" s="12" t="s">
        <v>180</v>
      </c>
      <c r="J89" s="64"/>
    </row>
    <row r="90" spans="1:10" ht="15" hidden="1" x14ac:dyDescent="0.25">
      <c r="A90" s="7">
        <v>86</v>
      </c>
      <c r="B90" s="7" t="s">
        <v>329</v>
      </c>
      <c r="C90" s="1" t="s">
        <v>116</v>
      </c>
      <c r="D90" s="1" t="s">
        <v>8</v>
      </c>
      <c r="E90" s="1" t="s">
        <v>366</v>
      </c>
      <c r="F90" s="1" t="s">
        <v>181</v>
      </c>
      <c r="G90" s="12" t="s">
        <v>182</v>
      </c>
      <c r="J90" s="64"/>
    </row>
    <row r="91" spans="1:10" ht="15" hidden="1" x14ac:dyDescent="0.25">
      <c r="A91" s="7">
        <v>87</v>
      </c>
      <c r="B91" s="7" t="s">
        <v>329</v>
      </c>
      <c r="C91" s="1" t="s">
        <v>116</v>
      </c>
      <c r="D91" s="1" t="s">
        <v>8</v>
      </c>
      <c r="E91" s="1" t="s">
        <v>366</v>
      </c>
      <c r="F91" s="1" t="s">
        <v>183</v>
      </c>
      <c r="G91" s="12" t="s">
        <v>184</v>
      </c>
      <c r="H91" s="14">
        <v>1.6</v>
      </c>
      <c r="I91" s="15">
        <v>63034</v>
      </c>
      <c r="J91" s="64">
        <f t="shared" ref="J91:J96" si="1">I91/H91</f>
        <v>39396.25</v>
      </c>
    </row>
    <row r="92" spans="1:10" ht="15" hidden="1" x14ac:dyDescent="0.25">
      <c r="A92" s="7">
        <v>88</v>
      </c>
      <c r="B92" s="7" t="s">
        <v>329</v>
      </c>
      <c r="C92" s="1" t="s">
        <v>116</v>
      </c>
      <c r="D92" s="1" t="s">
        <v>8</v>
      </c>
      <c r="E92" s="1" t="s">
        <v>365</v>
      </c>
      <c r="F92" s="1" t="s">
        <v>185</v>
      </c>
      <c r="G92" s="12" t="s">
        <v>186</v>
      </c>
      <c r="H92" s="14">
        <v>0.3</v>
      </c>
      <c r="I92" s="15">
        <v>7888</v>
      </c>
      <c r="J92" s="64">
        <f t="shared" si="1"/>
        <v>26293.333333333336</v>
      </c>
    </row>
    <row r="93" spans="1:10" ht="15" hidden="1" x14ac:dyDescent="0.25">
      <c r="A93" s="7">
        <v>89</v>
      </c>
      <c r="B93" s="7" t="s">
        <v>329</v>
      </c>
      <c r="C93" s="1" t="s">
        <v>116</v>
      </c>
      <c r="D93" s="1" t="s">
        <v>8</v>
      </c>
      <c r="E93" s="1" t="s">
        <v>365</v>
      </c>
      <c r="F93" s="1" t="s">
        <v>187</v>
      </c>
      <c r="G93" s="12" t="s">
        <v>188</v>
      </c>
      <c r="J93" s="64"/>
    </row>
    <row r="94" spans="1:10" ht="15" hidden="1" x14ac:dyDescent="0.25">
      <c r="A94" s="7">
        <v>90</v>
      </c>
      <c r="B94" s="7" t="s">
        <v>329</v>
      </c>
      <c r="C94" s="1" t="s">
        <v>116</v>
      </c>
      <c r="D94" s="1" t="s">
        <v>8</v>
      </c>
      <c r="E94" s="1" t="s">
        <v>365</v>
      </c>
      <c r="F94" s="1" t="s">
        <v>189</v>
      </c>
      <c r="G94" s="12" t="s">
        <v>190</v>
      </c>
      <c r="J94" s="64"/>
    </row>
    <row r="95" spans="1:10" ht="15" hidden="1" x14ac:dyDescent="0.25">
      <c r="A95" s="7">
        <v>91</v>
      </c>
      <c r="B95" s="7" t="s">
        <v>329</v>
      </c>
      <c r="C95" s="1" t="s">
        <v>116</v>
      </c>
      <c r="D95" s="1" t="s">
        <v>8</v>
      </c>
      <c r="E95" s="1" t="s">
        <v>367</v>
      </c>
      <c r="F95" s="1" t="s">
        <v>191</v>
      </c>
      <c r="G95" s="12" t="s">
        <v>192</v>
      </c>
      <c r="H95" s="14" t="s">
        <v>340</v>
      </c>
      <c r="J95" s="64"/>
    </row>
    <row r="96" spans="1:10" ht="15" hidden="1" x14ac:dyDescent="0.25">
      <c r="A96" s="7">
        <v>92</v>
      </c>
      <c r="B96" s="7" t="s">
        <v>329</v>
      </c>
      <c r="C96" s="1" t="s">
        <v>116</v>
      </c>
      <c r="D96" s="1" t="s">
        <v>15</v>
      </c>
      <c r="E96" s="1" t="s">
        <v>367</v>
      </c>
      <c r="F96" s="1" t="s">
        <v>193</v>
      </c>
      <c r="G96" s="12" t="s">
        <v>194</v>
      </c>
      <c r="H96" s="14">
        <v>2.1</v>
      </c>
      <c r="I96" s="15">
        <v>81676</v>
      </c>
      <c r="J96" s="64">
        <f t="shared" si="1"/>
        <v>38893.333333333328</v>
      </c>
    </row>
    <row r="97" spans="1:10" ht="15" hidden="1" x14ac:dyDescent="0.25">
      <c r="A97" s="7">
        <v>93</v>
      </c>
      <c r="B97" s="7" t="s">
        <v>329</v>
      </c>
      <c r="C97" s="1" t="s">
        <v>195</v>
      </c>
      <c r="D97" s="1" t="s">
        <v>15</v>
      </c>
      <c r="E97" s="1" t="s">
        <v>367</v>
      </c>
      <c r="F97" s="1" t="s">
        <v>196</v>
      </c>
      <c r="G97" s="12" t="s">
        <v>197</v>
      </c>
      <c r="I97" s="14">
        <v>81676</v>
      </c>
      <c r="J97" s="64"/>
    </row>
    <row r="98" spans="1:10" ht="15" hidden="1" x14ac:dyDescent="0.25">
      <c r="A98" s="7">
        <v>94</v>
      </c>
      <c r="B98" s="7" t="s">
        <v>329</v>
      </c>
      <c r="C98" s="1" t="s">
        <v>195</v>
      </c>
      <c r="D98" s="1" t="s">
        <v>8</v>
      </c>
      <c r="E98" s="1" t="s">
        <v>367</v>
      </c>
      <c r="F98" s="1" t="s">
        <v>198</v>
      </c>
      <c r="G98" s="12" t="s">
        <v>199</v>
      </c>
      <c r="I98" s="14"/>
      <c r="J98" s="64"/>
    </row>
    <row r="99" spans="1:10" ht="15" hidden="1" x14ac:dyDescent="0.25">
      <c r="A99" s="7">
        <v>95</v>
      </c>
      <c r="B99" s="7" t="s">
        <v>329</v>
      </c>
      <c r="C99" s="1" t="s">
        <v>195</v>
      </c>
      <c r="D99" s="1" t="s">
        <v>8</v>
      </c>
      <c r="E99" s="1" t="s">
        <v>367</v>
      </c>
      <c r="F99" s="1" t="s">
        <v>200</v>
      </c>
      <c r="G99" s="12" t="s">
        <v>201</v>
      </c>
      <c r="I99" s="14"/>
      <c r="J99" s="64"/>
    </row>
    <row r="100" spans="1:10" ht="15" hidden="1" x14ac:dyDescent="0.25">
      <c r="A100" s="7">
        <v>96</v>
      </c>
      <c r="B100" s="7" t="s">
        <v>329</v>
      </c>
      <c r="C100" s="1" t="s">
        <v>195</v>
      </c>
      <c r="D100" s="1" t="s">
        <v>8</v>
      </c>
      <c r="E100" s="1" t="s">
        <v>367</v>
      </c>
      <c r="F100" s="1" t="s">
        <v>202</v>
      </c>
      <c r="G100" s="12" t="s">
        <v>203</v>
      </c>
      <c r="I100" s="14"/>
      <c r="J100" s="64"/>
    </row>
    <row r="101" spans="1:10" ht="15" hidden="1" x14ac:dyDescent="0.25">
      <c r="A101" s="7">
        <v>97</v>
      </c>
      <c r="B101" s="7" t="s">
        <v>329</v>
      </c>
      <c r="C101" s="1" t="s">
        <v>195</v>
      </c>
      <c r="D101" s="1" t="s">
        <v>8</v>
      </c>
      <c r="E101" s="1" t="s">
        <v>367</v>
      </c>
      <c r="F101" s="1" t="s">
        <v>204</v>
      </c>
      <c r="G101" s="12" t="s">
        <v>205</v>
      </c>
      <c r="I101" s="14"/>
      <c r="J101" s="64"/>
    </row>
    <row r="102" spans="1:10" ht="15" hidden="1" x14ac:dyDescent="0.25">
      <c r="A102" s="7">
        <v>98</v>
      </c>
      <c r="B102" s="7" t="s">
        <v>329</v>
      </c>
      <c r="C102" s="1" t="s">
        <v>195</v>
      </c>
      <c r="D102" s="1" t="s">
        <v>15</v>
      </c>
      <c r="E102" s="1" t="s">
        <v>367</v>
      </c>
      <c r="F102" s="1" t="s">
        <v>206</v>
      </c>
      <c r="G102" s="12" t="s">
        <v>207</v>
      </c>
      <c r="I102" s="14">
        <v>0</v>
      </c>
      <c r="J102" s="64"/>
    </row>
    <row r="103" spans="1:10" ht="15" hidden="1" x14ac:dyDescent="0.25">
      <c r="A103" s="7">
        <v>99</v>
      </c>
      <c r="B103" s="7" t="s">
        <v>329</v>
      </c>
      <c r="C103" s="1" t="s">
        <v>195</v>
      </c>
      <c r="D103" s="1" t="s">
        <v>8</v>
      </c>
      <c r="E103" s="1" t="s">
        <v>367</v>
      </c>
      <c r="F103" s="1" t="s">
        <v>208</v>
      </c>
      <c r="G103" s="12" t="s">
        <v>209</v>
      </c>
      <c r="I103" s="14"/>
      <c r="J103" s="64"/>
    </row>
    <row r="104" spans="1:10" ht="15" hidden="1" x14ac:dyDescent="0.25">
      <c r="A104" s="7">
        <v>100</v>
      </c>
      <c r="B104" s="7" t="s">
        <v>329</v>
      </c>
      <c r="C104" s="1" t="s">
        <v>195</v>
      </c>
      <c r="D104" s="1" t="s">
        <v>15</v>
      </c>
      <c r="E104" s="1" t="s">
        <v>367</v>
      </c>
      <c r="F104" s="1" t="s">
        <v>210</v>
      </c>
      <c r="G104" s="12" t="s">
        <v>211</v>
      </c>
      <c r="I104" s="14">
        <v>81676</v>
      </c>
      <c r="J104" s="64"/>
    </row>
    <row r="105" spans="1:10" ht="15" hidden="1" x14ac:dyDescent="0.25">
      <c r="A105" s="7">
        <v>101</v>
      </c>
      <c r="B105" s="7" t="s">
        <v>329</v>
      </c>
      <c r="C105" s="1" t="s">
        <v>195</v>
      </c>
      <c r="D105" s="1" t="s">
        <v>8</v>
      </c>
      <c r="E105" s="1" t="s">
        <v>367</v>
      </c>
      <c r="F105" s="1" t="s">
        <v>212</v>
      </c>
      <c r="G105" s="12" t="s">
        <v>213</v>
      </c>
      <c r="I105" s="14">
        <v>6492</v>
      </c>
      <c r="J105" s="64"/>
    </row>
    <row r="106" spans="1:10" ht="15" hidden="1" x14ac:dyDescent="0.25">
      <c r="A106" s="7">
        <v>102</v>
      </c>
      <c r="B106" s="7" t="s">
        <v>329</v>
      </c>
      <c r="C106" s="1" t="s">
        <v>195</v>
      </c>
      <c r="D106" s="1" t="s">
        <v>8</v>
      </c>
      <c r="E106" s="1" t="s">
        <v>367</v>
      </c>
      <c r="F106" s="1" t="s">
        <v>214</v>
      </c>
      <c r="G106" s="12" t="s">
        <v>215</v>
      </c>
      <c r="I106" s="14">
        <v>9000</v>
      </c>
      <c r="J106" s="64"/>
    </row>
    <row r="107" spans="1:10" ht="15" hidden="1" x14ac:dyDescent="0.25">
      <c r="A107" s="7">
        <v>103</v>
      </c>
      <c r="B107" s="7" t="s">
        <v>329</v>
      </c>
      <c r="C107" s="1" t="s">
        <v>195</v>
      </c>
      <c r="D107" s="1" t="s">
        <v>8</v>
      </c>
      <c r="E107" s="1" t="s">
        <v>367</v>
      </c>
      <c r="F107" s="1" t="s">
        <v>216</v>
      </c>
      <c r="G107" s="12" t="s">
        <v>217</v>
      </c>
      <c r="I107" s="14">
        <v>1079</v>
      </c>
      <c r="J107" s="64"/>
    </row>
    <row r="108" spans="1:10" ht="15" hidden="1" x14ac:dyDescent="0.25">
      <c r="A108" s="7">
        <v>104</v>
      </c>
      <c r="B108" s="7" t="s">
        <v>329</v>
      </c>
      <c r="C108" s="1" t="s">
        <v>195</v>
      </c>
      <c r="D108" s="1" t="s">
        <v>15</v>
      </c>
      <c r="E108" s="1" t="s">
        <v>367</v>
      </c>
      <c r="F108" s="1" t="s">
        <v>218</v>
      </c>
      <c r="G108" s="12" t="s">
        <v>219</v>
      </c>
      <c r="I108" s="14">
        <v>98247</v>
      </c>
      <c r="J108" s="64"/>
    </row>
    <row r="109" spans="1:10" ht="15" hidden="1" x14ac:dyDescent="0.25">
      <c r="A109" s="7">
        <v>105</v>
      </c>
      <c r="B109" s="7" t="s">
        <v>329</v>
      </c>
      <c r="C109" s="1" t="s">
        <v>195</v>
      </c>
      <c r="D109" s="1" t="s">
        <v>8</v>
      </c>
      <c r="E109" s="1" t="s">
        <v>367</v>
      </c>
      <c r="F109" s="1" t="s">
        <v>220</v>
      </c>
      <c r="G109" s="12" t="s">
        <v>221</v>
      </c>
      <c r="I109" s="14">
        <v>14956</v>
      </c>
      <c r="J109" s="64"/>
    </row>
    <row r="110" spans="1:10" ht="15" hidden="1" x14ac:dyDescent="0.25">
      <c r="A110" s="7">
        <v>106</v>
      </c>
      <c r="B110" s="7" t="s">
        <v>329</v>
      </c>
      <c r="C110" s="1" t="s">
        <v>195</v>
      </c>
      <c r="D110" s="1" t="s">
        <v>8</v>
      </c>
      <c r="E110" s="1" t="s">
        <v>367</v>
      </c>
      <c r="F110" s="1" t="s">
        <v>222</v>
      </c>
      <c r="G110" s="12" t="s">
        <v>223</v>
      </c>
      <c r="I110" s="14">
        <v>1172</v>
      </c>
      <c r="J110" s="64"/>
    </row>
    <row r="111" spans="1:10" ht="15" hidden="1" x14ac:dyDescent="0.25">
      <c r="A111" s="7">
        <v>107</v>
      </c>
      <c r="B111" s="7" t="s">
        <v>329</v>
      </c>
      <c r="C111" s="1" t="s">
        <v>195</v>
      </c>
      <c r="D111" s="1" t="s">
        <v>8</v>
      </c>
      <c r="E111" s="1" t="s">
        <v>367</v>
      </c>
      <c r="F111" s="1" t="s">
        <v>224</v>
      </c>
      <c r="G111" s="12" t="s">
        <v>225</v>
      </c>
      <c r="I111" s="14"/>
      <c r="J111" s="64"/>
    </row>
    <row r="112" spans="1:10" ht="15" hidden="1" x14ac:dyDescent="0.25">
      <c r="A112" s="7">
        <v>108</v>
      </c>
      <c r="B112" s="7" t="s">
        <v>329</v>
      </c>
      <c r="C112" s="1" t="s">
        <v>195</v>
      </c>
      <c r="D112" s="1" t="s">
        <v>8</v>
      </c>
      <c r="E112" s="1" t="s">
        <v>367</v>
      </c>
      <c r="F112" s="1" t="s">
        <v>226</v>
      </c>
      <c r="G112" s="12" t="s">
        <v>227</v>
      </c>
      <c r="I112" s="14"/>
      <c r="J112" s="64"/>
    </row>
    <row r="113" spans="1:10" ht="15" hidden="1" x14ac:dyDescent="0.25">
      <c r="A113" s="7">
        <v>109</v>
      </c>
      <c r="B113" s="7" t="s">
        <v>329</v>
      </c>
      <c r="C113" s="1" t="s">
        <v>195</v>
      </c>
      <c r="D113" s="1" t="s">
        <v>15</v>
      </c>
      <c r="E113" s="1" t="s">
        <v>367</v>
      </c>
      <c r="F113" s="1" t="s">
        <v>228</v>
      </c>
      <c r="G113" s="12" t="s">
        <v>229</v>
      </c>
      <c r="I113" s="14">
        <v>16128</v>
      </c>
      <c r="J113" s="64"/>
    </row>
    <row r="114" spans="1:10" ht="15" hidden="1" x14ac:dyDescent="0.25">
      <c r="A114" s="7">
        <v>110</v>
      </c>
      <c r="B114" s="7" t="s">
        <v>329</v>
      </c>
      <c r="C114" s="1" t="s">
        <v>195</v>
      </c>
      <c r="D114" s="1" t="s">
        <v>8</v>
      </c>
      <c r="E114" s="1" t="s">
        <v>367</v>
      </c>
      <c r="F114" s="1" t="s">
        <v>230</v>
      </c>
      <c r="G114" s="12" t="s">
        <v>231</v>
      </c>
      <c r="I114" s="14"/>
      <c r="J114" s="64"/>
    </row>
    <row r="115" spans="1:10" ht="15" hidden="1" x14ac:dyDescent="0.25">
      <c r="A115" s="7">
        <v>111</v>
      </c>
      <c r="B115" s="7" t="s">
        <v>329</v>
      </c>
      <c r="C115" s="1" t="s">
        <v>195</v>
      </c>
      <c r="D115" s="1" t="s">
        <v>8</v>
      </c>
      <c r="E115" s="1" t="s">
        <v>367</v>
      </c>
      <c r="F115" s="1" t="s">
        <v>232</v>
      </c>
      <c r="G115" s="12" t="s">
        <v>233</v>
      </c>
      <c r="I115" s="14"/>
      <c r="J115" s="64"/>
    </row>
    <row r="116" spans="1:10" ht="15" hidden="1" x14ac:dyDescent="0.25">
      <c r="A116" s="7">
        <v>112</v>
      </c>
      <c r="B116" s="7" t="s">
        <v>329</v>
      </c>
      <c r="C116" s="1" t="s">
        <v>195</v>
      </c>
      <c r="D116" s="1" t="s">
        <v>8</v>
      </c>
      <c r="E116" s="1" t="s">
        <v>367</v>
      </c>
      <c r="F116" s="1" t="s">
        <v>234</v>
      </c>
      <c r="G116" s="12" t="s">
        <v>235</v>
      </c>
      <c r="I116" s="14"/>
      <c r="J116" s="64"/>
    </row>
    <row r="117" spans="1:10" ht="15" hidden="1" x14ac:dyDescent="0.25">
      <c r="A117" s="7">
        <v>113</v>
      </c>
      <c r="B117" s="7" t="s">
        <v>329</v>
      </c>
      <c r="C117" s="1" t="s">
        <v>195</v>
      </c>
      <c r="D117" s="1" t="s">
        <v>8</v>
      </c>
      <c r="E117" s="1" t="s">
        <v>367</v>
      </c>
      <c r="F117" s="1" t="s">
        <v>236</v>
      </c>
      <c r="G117" s="12" t="s">
        <v>237</v>
      </c>
      <c r="I117" s="14"/>
      <c r="J117" s="64"/>
    </row>
    <row r="118" spans="1:10" ht="15" hidden="1" x14ac:dyDescent="0.25">
      <c r="A118" s="7">
        <v>114</v>
      </c>
      <c r="B118" s="7" t="s">
        <v>329</v>
      </c>
      <c r="C118" s="1" t="s">
        <v>195</v>
      </c>
      <c r="D118" s="1" t="s">
        <v>8</v>
      </c>
      <c r="E118" s="1" t="s">
        <v>367</v>
      </c>
      <c r="F118" s="1" t="s">
        <v>238</v>
      </c>
      <c r="G118" s="12" t="s">
        <v>239</v>
      </c>
      <c r="I118" s="14">
        <v>19</v>
      </c>
      <c r="J118" s="64"/>
    </row>
    <row r="119" spans="1:10" ht="15" hidden="1" x14ac:dyDescent="0.25">
      <c r="A119" s="7">
        <v>115</v>
      </c>
      <c r="B119" s="7" t="s">
        <v>329</v>
      </c>
      <c r="C119" s="1" t="s">
        <v>195</v>
      </c>
      <c r="D119" s="1" t="s">
        <v>8</v>
      </c>
      <c r="E119" s="1" t="s">
        <v>367</v>
      </c>
      <c r="F119" s="1" t="s">
        <v>240</v>
      </c>
      <c r="G119" s="12" t="s">
        <v>241</v>
      </c>
      <c r="I119" s="14">
        <v>2298</v>
      </c>
      <c r="J119" s="64"/>
    </row>
    <row r="120" spans="1:10" ht="15" hidden="1" x14ac:dyDescent="0.25">
      <c r="A120" s="7">
        <v>116</v>
      </c>
      <c r="B120" s="7" t="s">
        <v>329</v>
      </c>
      <c r="C120" s="1" t="s">
        <v>195</v>
      </c>
      <c r="D120" s="1" t="s">
        <v>8</v>
      </c>
      <c r="E120" s="1" t="s">
        <v>367</v>
      </c>
      <c r="F120" s="1" t="s">
        <v>242</v>
      </c>
      <c r="G120" s="12" t="s">
        <v>243</v>
      </c>
      <c r="I120" s="14"/>
      <c r="J120" s="64"/>
    </row>
    <row r="121" spans="1:10" ht="15" hidden="1" x14ac:dyDescent="0.25">
      <c r="A121" s="7">
        <v>117</v>
      </c>
      <c r="B121" s="7" t="s">
        <v>329</v>
      </c>
      <c r="C121" s="1" t="s">
        <v>195</v>
      </c>
      <c r="D121" s="1" t="s">
        <v>8</v>
      </c>
      <c r="E121" s="1" t="s">
        <v>367</v>
      </c>
      <c r="F121" s="1" t="s">
        <v>244</v>
      </c>
      <c r="G121" s="12" t="s">
        <v>245</v>
      </c>
      <c r="I121" s="14">
        <v>322</v>
      </c>
      <c r="J121" s="64"/>
    </row>
    <row r="122" spans="1:10" ht="15" hidden="1" x14ac:dyDescent="0.25">
      <c r="A122" s="7">
        <v>118</v>
      </c>
      <c r="B122" s="7" t="s">
        <v>329</v>
      </c>
      <c r="C122" s="1" t="s">
        <v>195</v>
      </c>
      <c r="D122" s="1" t="s">
        <v>8</v>
      </c>
      <c r="E122" s="1" t="s">
        <v>367</v>
      </c>
      <c r="F122" s="1" t="s">
        <v>246</v>
      </c>
      <c r="G122" s="12" t="s">
        <v>247</v>
      </c>
      <c r="I122" s="14"/>
      <c r="J122" s="64"/>
    </row>
    <row r="123" spans="1:10" ht="15" hidden="1" x14ac:dyDescent="0.25">
      <c r="A123" s="7">
        <v>119</v>
      </c>
      <c r="B123" s="7" t="s">
        <v>329</v>
      </c>
      <c r="C123" s="1" t="s">
        <v>195</v>
      </c>
      <c r="D123" s="1" t="s">
        <v>8</v>
      </c>
      <c r="E123" s="1" t="s">
        <v>367</v>
      </c>
      <c r="F123" s="1" t="s">
        <v>248</v>
      </c>
      <c r="G123" s="12" t="s">
        <v>249</v>
      </c>
      <c r="I123" s="14"/>
      <c r="J123" s="64"/>
    </row>
    <row r="124" spans="1:10" ht="15" hidden="1" x14ac:dyDescent="0.25">
      <c r="A124" s="7">
        <v>120</v>
      </c>
      <c r="B124" s="7" t="s">
        <v>329</v>
      </c>
      <c r="C124" s="1" t="s">
        <v>195</v>
      </c>
      <c r="D124" s="1" t="s">
        <v>8</v>
      </c>
      <c r="E124" s="1" t="s">
        <v>367</v>
      </c>
      <c r="F124" s="1" t="s">
        <v>250</v>
      </c>
      <c r="G124" s="12" t="s">
        <v>251</v>
      </c>
      <c r="I124" s="14"/>
      <c r="J124" s="64"/>
    </row>
    <row r="125" spans="1:10" ht="15" hidden="1" x14ac:dyDescent="0.25">
      <c r="A125" s="7">
        <v>121</v>
      </c>
      <c r="B125" s="7" t="s">
        <v>329</v>
      </c>
      <c r="C125" s="1" t="s">
        <v>195</v>
      </c>
      <c r="D125" s="1" t="s">
        <v>8</v>
      </c>
      <c r="E125" s="1" t="s">
        <v>367</v>
      </c>
      <c r="F125" s="1" t="s">
        <v>252</v>
      </c>
      <c r="G125" s="12" t="s">
        <v>253</v>
      </c>
      <c r="I125" s="14"/>
      <c r="J125" s="64"/>
    </row>
    <row r="126" spans="1:10" ht="15" hidden="1" x14ac:dyDescent="0.25">
      <c r="A126" s="7">
        <v>122</v>
      </c>
      <c r="B126" s="7" t="s">
        <v>329</v>
      </c>
      <c r="C126" s="1" t="s">
        <v>195</v>
      </c>
      <c r="D126" s="1" t="s">
        <v>8</v>
      </c>
      <c r="E126" s="1" t="s">
        <v>367</v>
      </c>
      <c r="F126" s="1" t="s">
        <v>254</v>
      </c>
      <c r="G126" s="12" t="s">
        <v>255</v>
      </c>
      <c r="I126" s="14"/>
      <c r="J126" s="64"/>
    </row>
    <row r="127" spans="1:10" ht="15" hidden="1" x14ac:dyDescent="0.25">
      <c r="A127" s="7">
        <v>123</v>
      </c>
      <c r="B127" s="7" t="s">
        <v>329</v>
      </c>
      <c r="C127" s="1" t="s">
        <v>195</v>
      </c>
      <c r="D127" s="1" t="s">
        <v>8</v>
      </c>
      <c r="E127" s="1" t="s">
        <v>367</v>
      </c>
      <c r="F127" s="1" t="s">
        <v>256</v>
      </c>
      <c r="G127" s="12" t="s">
        <v>257</v>
      </c>
      <c r="I127" s="14"/>
      <c r="J127" s="64"/>
    </row>
    <row r="128" spans="1:10" ht="15" hidden="1" x14ac:dyDescent="0.25">
      <c r="A128" s="7">
        <v>124</v>
      </c>
      <c r="B128" s="7" t="s">
        <v>329</v>
      </c>
      <c r="C128" s="1" t="s">
        <v>195</v>
      </c>
      <c r="D128" s="1" t="s">
        <v>8</v>
      </c>
      <c r="E128" s="1" t="s">
        <v>367</v>
      </c>
      <c r="F128" s="1" t="s">
        <v>258</v>
      </c>
      <c r="G128" s="12" t="s">
        <v>259</v>
      </c>
      <c r="I128" s="14"/>
      <c r="J128" s="64"/>
    </row>
    <row r="129" spans="1:10" ht="15" hidden="1" x14ac:dyDescent="0.25">
      <c r="A129" s="7">
        <v>125</v>
      </c>
      <c r="B129" s="7" t="s">
        <v>329</v>
      </c>
      <c r="C129" s="1" t="s">
        <v>195</v>
      </c>
      <c r="D129" s="1" t="s">
        <v>8</v>
      </c>
      <c r="E129" s="1" t="s">
        <v>367</v>
      </c>
      <c r="F129" s="1" t="s">
        <v>260</v>
      </c>
      <c r="G129" s="12" t="s">
        <v>261</v>
      </c>
      <c r="I129" s="14">
        <v>532</v>
      </c>
      <c r="J129" s="64"/>
    </row>
    <row r="130" spans="1:10" ht="15" hidden="1" x14ac:dyDescent="0.25">
      <c r="A130" s="7">
        <v>126</v>
      </c>
      <c r="B130" s="7" t="s">
        <v>329</v>
      </c>
      <c r="C130" s="1" t="s">
        <v>195</v>
      </c>
      <c r="D130" s="1" t="s">
        <v>8</v>
      </c>
      <c r="E130" s="1" t="s">
        <v>367</v>
      </c>
      <c r="F130" s="1" t="s">
        <v>262</v>
      </c>
      <c r="G130" s="12" t="s">
        <v>263</v>
      </c>
      <c r="I130" s="14"/>
      <c r="J130" s="64"/>
    </row>
    <row r="131" spans="1:10" ht="15" hidden="1" x14ac:dyDescent="0.25">
      <c r="A131" s="7">
        <v>127</v>
      </c>
      <c r="B131" s="7" t="s">
        <v>329</v>
      </c>
      <c r="C131" s="1" t="s">
        <v>195</v>
      </c>
      <c r="D131" s="1" t="s">
        <v>8</v>
      </c>
      <c r="E131" s="1" t="s">
        <v>367</v>
      </c>
      <c r="F131" s="1" t="s">
        <v>264</v>
      </c>
      <c r="G131" s="12" t="s">
        <v>265</v>
      </c>
      <c r="I131" s="14"/>
      <c r="J131" s="64"/>
    </row>
    <row r="132" spans="1:10" ht="15" hidden="1" x14ac:dyDescent="0.25">
      <c r="A132" s="7">
        <v>128</v>
      </c>
      <c r="B132" s="7" t="s">
        <v>329</v>
      </c>
      <c r="C132" s="1" t="s">
        <v>195</v>
      </c>
      <c r="D132" s="1" t="s">
        <v>15</v>
      </c>
      <c r="E132" s="1" t="s">
        <v>367</v>
      </c>
      <c r="F132" s="1" t="s">
        <v>266</v>
      </c>
      <c r="G132" s="12" t="s">
        <v>267</v>
      </c>
      <c r="I132" s="14">
        <v>3171</v>
      </c>
      <c r="J132" s="64"/>
    </row>
    <row r="133" spans="1:10" ht="15" hidden="1" x14ac:dyDescent="0.25">
      <c r="A133" s="7">
        <v>129</v>
      </c>
      <c r="B133" s="7" t="s">
        <v>329</v>
      </c>
      <c r="C133" s="1" t="s">
        <v>195</v>
      </c>
      <c r="D133" s="1" t="s">
        <v>8</v>
      </c>
      <c r="E133" s="1" t="s">
        <v>367</v>
      </c>
      <c r="F133" s="1" t="s">
        <v>268</v>
      </c>
      <c r="G133" s="12" t="s">
        <v>269</v>
      </c>
      <c r="I133" s="14">
        <v>754</v>
      </c>
      <c r="J133" s="64"/>
    </row>
    <row r="134" spans="1:10" ht="15" hidden="1" x14ac:dyDescent="0.25">
      <c r="A134" s="7">
        <v>130</v>
      </c>
      <c r="B134" s="7" t="s">
        <v>329</v>
      </c>
      <c r="C134" s="1" t="s">
        <v>195</v>
      </c>
      <c r="D134" s="1" t="s">
        <v>8</v>
      </c>
      <c r="E134" s="1" t="s">
        <v>367</v>
      </c>
      <c r="F134" s="1" t="s">
        <v>270</v>
      </c>
      <c r="G134" s="12" t="s">
        <v>271</v>
      </c>
      <c r="I134" s="14">
        <v>1932</v>
      </c>
      <c r="J134" s="64"/>
    </row>
    <row r="135" spans="1:10" ht="15" hidden="1" x14ac:dyDescent="0.25">
      <c r="A135" s="7">
        <v>131</v>
      </c>
      <c r="B135" s="7" t="s">
        <v>329</v>
      </c>
      <c r="C135" s="1" t="s">
        <v>195</v>
      </c>
      <c r="D135" s="1" t="s">
        <v>8</v>
      </c>
      <c r="E135" s="1" t="s">
        <v>367</v>
      </c>
      <c r="F135" s="1" t="s">
        <v>272</v>
      </c>
      <c r="G135" s="12" t="s">
        <v>273</v>
      </c>
      <c r="I135" s="14"/>
      <c r="J135" s="64"/>
    </row>
    <row r="136" spans="1:10" ht="15" hidden="1" x14ac:dyDescent="0.25">
      <c r="A136" s="7">
        <v>132</v>
      </c>
      <c r="B136" s="7" t="s">
        <v>329</v>
      </c>
      <c r="C136" s="1" t="s">
        <v>195</v>
      </c>
      <c r="D136" s="1" t="s">
        <v>8</v>
      </c>
      <c r="E136" s="1" t="s">
        <v>367</v>
      </c>
      <c r="F136" s="1" t="s">
        <v>274</v>
      </c>
      <c r="G136" s="12" t="s">
        <v>275</v>
      </c>
      <c r="I136" s="14">
        <v>508</v>
      </c>
      <c r="J136" s="64"/>
    </row>
    <row r="137" spans="1:10" ht="15" hidden="1" x14ac:dyDescent="0.25">
      <c r="A137" s="7">
        <v>133</v>
      </c>
      <c r="B137" s="7" t="s">
        <v>329</v>
      </c>
      <c r="C137" s="1" t="s">
        <v>195</v>
      </c>
      <c r="D137" s="1" t="s">
        <v>8</v>
      </c>
      <c r="E137" s="1" t="s">
        <v>367</v>
      </c>
      <c r="F137" s="1" t="s">
        <v>276</v>
      </c>
      <c r="G137" s="12" t="s">
        <v>277</v>
      </c>
      <c r="I137" s="14"/>
      <c r="J137" s="64"/>
    </row>
    <row r="138" spans="1:10" ht="15" hidden="1" x14ac:dyDescent="0.25">
      <c r="A138" s="7">
        <v>134</v>
      </c>
      <c r="B138" s="7" t="s">
        <v>329</v>
      </c>
      <c r="C138" s="1" t="s">
        <v>195</v>
      </c>
      <c r="D138" s="1" t="s">
        <v>8</v>
      </c>
      <c r="E138" s="1" t="s">
        <v>367</v>
      </c>
      <c r="F138" s="1" t="s">
        <v>278</v>
      </c>
      <c r="G138" s="12" t="s">
        <v>279</v>
      </c>
      <c r="I138" s="14"/>
      <c r="J138" s="64"/>
    </row>
    <row r="139" spans="1:10" ht="15" hidden="1" x14ac:dyDescent="0.25">
      <c r="A139" s="7">
        <v>135</v>
      </c>
      <c r="B139" s="7" t="s">
        <v>329</v>
      </c>
      <c r="C139" s="1" t="s">
        <v>195</v>
      </c>
      <c r="D139" s="1" t="s">
        <v>15</v>
      </c>
      <c r="E139" s="1" t="s">
        <v>367</v>
      </c>
      <c r="F139" s="1" t="s">
        <v>280</v>
      </c>
      <c r="G139" s="12" t="s">
        <v>281</v>
      </c>
      <c r="I139" s="14">
        <v>3194</v>
      </c>
      <c r="J139" s="64"/>
    </row>
    <row r="140" spans="1:10" ht="15" hidden="1" x14ac:dyDescent="0.25">
      <c r="A140" s="7">
        <v>136</v>
      </c>
      <c r="B140" s="7" t="s">
        <v>329</v>
      </c>
      <c r="C140" s="1" t="s">
        <v>195</v>
      </c>
      <c r="D140" s="1" t="s">
        <v>8</v>
      </c>
      <c r="E140" s="1" t="s">
        <v>367</v>
      </c>
      <c r="F140" s="1" t="s">
        <v>282</v>
      </c>
      <c r="G140" s="12" t="s">
        <v>283</v>
      </c>
      <c r="I140" s="14">
        <v>24888.68151635299</v>
      </c>
      <c r="J140" s="64"/>
    </row>
    <row r="141" spans="1:10" ht="15" hidden="1" x14ac:dyDescent="0.25">
      <c r="A141" s="7">
        <v>137</v>
      </c>
      <c r="B141" s="7" t="s">
        <v>329</v>
      </c>
      <c r="C141" s="1" t="s">
        <v>195</v>
      </c>
      <c r="D141" s="1" t="s">
        <v>15</v>
      </c>
      <c r="E141" s="1" t="s">
        <v>367</v>
      </c>
      <c r="F141" s="1" t="s">
        <v>284</v>
      </c>
      <c r="G141" s="12" t="s">
        <v>285</v>
      </c>
      <c r="I141" s="14">
        <v>145628.68151635298</v>
      </c>
      <c r="J141" s="64"/>
    </row>
    <row r="142" spans="1:10" ht="15" hidden="1" x14ac:dyDescent="0.25">
      <c r="A142" s="7">
        <v>138</v>
      </c>
      <c r="B142" s="7" t="s">
        <v>329</v>
      </c>
      <c r="C142" s="1" t="s">
        <v>195</v>
      </c>
      <c r="D142" s="1" t="s">
        <v>8</v>
      </c>
      <c r="E142" s="1" t="s">
        <v>367</v>
      </c>
      <c r="F142" s="1" t="s">
        <v>286</v>
      </c>
      <c r="G142" s="12" t="s">
        <v>287</v>
      </c>
      <c r="I142" s="14"/>
      <c r="J142" s="64"/>
    </row>
    <row r="143" spans="1:10" ht="15" hidden="1" x14ac:dyDescent="0.25">
      <c r="A143" s="7">
        <v>139</v>
      </c>
      <c r="B143" s="7" t="s">
        <v>329</v>
      </c>
      <c r="C143" s="1" t="s">
        <v>195</v>
      </c>
      <c r="D143" s="1" t="s">
        <v>8</v>
      </c>
      <c r="E143" s="1" t="s">
        <v>367</v>
      </c>
      <c r="F143" s="1" t="s">
        <v>288</v>
      </c>
      <c r="G143" s="12" t="s">
        <v>289</v>
      </c>
      <c r="I143" s="14"/>
      <c r="J143" s="64"/>
    </row>
    <row r="144" spans="1:10" ht="15" hidden="1" x14ac:dyDescent="0.25">
      <c r="A144" s="7">
        <v>140</v>
      </c>
      <c r="B144" s="7" t="s">
        <v>329</v>
      </c>
      <c r="C144" s="1" t="s">
        <v>195</v>
      </c>
      <c r="D144" s="1" t="s">
        <v>15</v>
      </c>
      <c r="E144" s="1" t="s">
        <v>367</v>
      </c>
      <c r="F144" s="1" t="s">
        <v>290</v>
      </c>
      <c r="G144" s="12" t="s">
        <v>291</v>
      </c>
      <c r="I144" s="14">
        <v>145628.68151635298</v>
      </c>
      <c r="J144" s="64"/>
    </row>
    <row r="145" spans="1:10" ht="15" hidden="1" x14ac:dyDescent="0.25">
      <c r="A145" s="7">
        <v>141</v>
      </c>
      <c r="B145" s="7" t="s">
        <v>329</v>
      </c>
      <c r="C145" s="1" t="s">
        <v>195</v>
      </c>
      <c r="D145" s="1" t="s">
        <v>15</v>
      </c>
      <c r="E145" s="1" t="s">
        <v>367</v>
      </c>
      <c r="F145" s="1" t="s">
        <v>292</v>
      </c>
      <c r="G145" s="12" t="s">
        <v>293</v>
      </c>
      <c r="I145" s="14">
        <v>99749</v>
      </c>
      <c r="J145" s="64"/>
    </row>
    <row r="146" spans="1:10" ht="15" hidden="1" x14ac:dyDescent="0.25">
      <c r="A146" s="7">
        <v>142</v>
      </c>
      <c r="B146" s="7" t="s">
        <v>329</v>
      </c>
      <c r="C146" s="1" t="s">
        <v>195</v>
      </c>
      <c r="D146" s="1" t="s">
        <v>8</v>
      </c>
      <c r="E146" s="1" t="s">
        <v>367</v>
      </c>
      <c r="F146" s="1" t="s">
        <v>294</v>
      </c>
      <c r="G146" s="12" t="s">
        <v>295</v>
      </c>
      <c r="I146" s="14">
        <v>-45879.681516352983</v>
      </c>
      <c r="J146" s="64"/>
    </row>
    <row r="147" spans="1:10" ht="15" hidden="1" x14ac:dyDescent="0.25">
      <c r="A147" s="7">
        <v>143</v>
      </c>
      <c r="B147" s="7" t="s">
        <v>329</v>
      </c>
      <c r="C147" s="1" t="s">
        <v>296</v>
      </c>
      <c r="D147" s="1" t="s">
        <v>8</v>
      </c>
      <c r="E147" s="1" t="s">
        <v>367</v>
      </c>
      <c r="F147" s="1" t="s">
        <v>297</v>
      </c>
      <c r="G147" s="12" t="s">
        <v>298</v>
      </c>
      <c r="I147" s="14">
        <v>0</v>
      </c>
      <c r="J147" s="64"/>
    </row>
    <row r="148" spans="1:10" ht="15" hidden="1" x14ac:dyDescent="0.25">
      <c r="A148" s="7">
        <v>144</v>
      </c>
      <c r="B148" s="7" t="s">
        <v>329</v>
      </c>
      <c r="C148" s="1" t="s">
        <v>296</v>
      </c>
      <c r="D148" s="1" t="s">
        <v>8</v>
      </c>
      <c r="E148" s="1" t="s">
        <v>367</v>
      </c>
      <c r="F148" s="1" t="s">
        <v>299</v>
      </c>
      <c r="G148" s="12" t="s">
        <v>300</v>
      </c>
      <c r="J148" s="64"/>
    </row>
    <row r="149" spans="1:10" ht="15" hidden="1" x14ac:dyDescent="0.25">
      <c r="A149" s="7">
        <v>145</v>
      </c>
      <c r="B149" s="7" t="s">
        <v>329</v>
      </c>
      <c r="C149" s="1" t="s">
        <v>296</v>
      </c>
      <c r="D149" s="1" t="s">
        <v>8</v>
      </c>
      <c r="E149" s="1" t="s">
        <v>367</v>
      </c>
      <c r="F149" s="1" t="s">
        <v>301</v>
      </c>
      <c r="G149" s="12" t="s">
        <v>302</v>
      </c>
      <c r="J149" s="64"/>
    </row>
    <row r="150" spans="1:10" ht="15" hidden="1" x14ac:dyDescent="0.25">
      <c r="A150" s="7">
        <v>146</v>
      </c>
      <c r="B150" s="7" t="s">
        <v>329</v>
      </c>
      <c r="C150" s="1" t="s">
        <v>296</v>
      </c>
      <c r="D150" s="1" t="s">
        <v>8</v>
      </c>
      <c r="E150" s="1" t="s">
        <v>367</v>
      </c>
      <c r="F150" s="1" t="s">
        <v>303</v>
      </c>
      <c r="G150" s="12" t="s">
        <v>304</v>
      </c>
      <c r="J150" s="64"/>
    </row>
    <row r="151" spans="1:10" ht="15" hidden="1" x14ac:dyDescent="0.25">
      <c r="A151" s="7">
        <v>147</v>
      </c>
      <c r="B151" s="7" t="s">
        <v>329</v>
      </c>
      <c r="C151" s="1" t="s">
        <v>296</v>
      </c>
      <c r="D151" s="1" t="s">
        <v>8</v>
      </c>
      <c r="E151" s="1" t="s">
        <v>367</v>
      </c>
      <c r="F151" s="1" t="s">
        <v>305</v>
      </c>
      <c r="G151" s="12" t="s">
        <v>306</v>
      </c>
      <c r="J151" s="64"/>
    </row>
    <row r="152" spans="1:10" ht="15" hidden="1" x14ac:dyDescent="0.25">
      <c r="A152" s="7">
        <v>148</v>
      </c>
      <c r="B152" s="7" t="s">
        <v>329</v>
      </c>
      <c r="C152" s="1" t="s">
        <v>296</v>
      </c>
      <c r="D152" s="1" t="s">
        <v>8</v>
      </c>
      <c r="E152" s="1" t="s">
        <v>367</v>
      </c>
      <c r="F152" s="1" t="s">
        <v>307</v>
      </c>
      <c r="G152" s="12" t="s">
        <v>308</v>
      </c>
      <c r="J152" s="64"/>
    </row>
    <row r="153" spans="1:10" ht="15" hidden="1" x14ac:dyDescent="0.25">
      <c r="A153" s="7">
        <v>149</v>
      </c>
      <c r="B153" s="7" t="s">
        <v>329</v>
      </c>
      <c r="C153" s="1" t="s">
        <v>296</v>
      </c>
      <c r="D153" s="1" t="s">
        <v>8</v>
      </c>
      <c r="E153" s="1" t="s">
        <v>367</v>
      </c>
      <c r="F153" s="1" t="s">
        <v>309</v>
      </c>
      <c r="G153" s="12" t="s">
        <v>310</v>
      </c>
      <c r="J153" s="64"/>
    </row>
    <row r="154" spans="1:10" ht="15" hidden="1" x14ac:dyDescent="0.25">
      <c r="A154" s="7">
        <v>150</v>
      </c>
      <c r="B154" s="7" t="s">
        <v>329</v>
      </c>
      <c r="C154" s="1" t="s">
        <v>296</v>
      </c>
      <c r="D154" s="1" t="s">
        <v>15</v>
      </c>
      <c r="E154" s="1" t="s">
        <v>367</v>
      </c>
      <c r="F154" s="1" t="s">
        <v>311</v>
      </c>
      <c r="G154" s="12" t="s">
        <v>312</v>
      </c>
      <c r="J154" s="64"/>
    </row>
    <row r="155" spans="1:10" ht="15" hidden="1" x14ac:dyDescent="0.25">
      <c r="A155" s="7">
        <v>151</v>
      </c>
      <c r="B155" s="7" t="s">
        <v>329</v>
      </c>
      <c r="C155" s="1" t="s">
        <v>296</v>
      </c>
      <c r="D155" s="1" t="s">
        <v>15</v>
      </c>
      <c r="E155" s="1" t="s">
        <v>367</v>
      </c>
      <c r="F155" s="1" t="s">
        <v>313</v>
      </c>
      <c r="G155" s="12" t="s">
        <v>314</v>
      </c>
      <c r="I155" s="15">
        <v>0</v>
      </c>
      <c r="J155" s="64"/>
    </row>
    <row r="156" spans="1:10" ht="15" hidden="1" x14ac:dyDescent="0.25">
      <c r="A156" s="7">
        <v>152</v>
      </c>
      <c r="B156" s="7" t="s">
        <v>329</v>
      </c>
      <c r="C156" s="1" t="s">
        <v>296</v>
      </c>
      <c r="D156" s="1" t="s">
        <v>8</v>
      </c>
      <c r="E156" s="1" t="s">
        <v>367</v>
      </c>
      <c r="F156" s="1" t="s">
        <v>315</v>
      </c>
      <c r="G156" s="12" t="s">
        <v>316</v>
      </c>
      <c r="I156" s="15">
        <v>0</v>
      </c>
      <c r="J156" s="64"/>
    </row>
    <row r="157" spans="1:10" ht="15" hidden="1" x14ac:dyDescent="0.25">
      <c r="A157" s="7">
        <v>153</v>
      </c>
      <c r="B157" s="7" t="s">
        <v>329</v>
      </c>
      <c r="C157" s="1" t="s">
        <v>296</v>
      </c>
      <c r="D157" s="1" t="s">
        <v>8</v>
      </c>
      <c r="E157" s="1" t="s">
        <v>367</v>
      </c>
      <c r="F157" s="1" t="s">
        <v>317</v>
      </c>
      <c r="G157" s="12" t="s">
        <v>318</v>
      </c>
      <c r="I157" s="15">
        <v>747</v>
      </c>
      <c r="J157" s="64"/>
    </row>
    <row r="158" spans="1:10" ht="15" hidden="1" x14ac:dyDescent="0.25">
      <c r="A158" s="7">
        <v>154</v>
      </c>
      <c r="B158" s="7" t="s">
        <v>329</v>
      </c>
      <c r="C158" s="1" t="s">
        <v>296</v>
      </c>
      <c r="D158" s="1" t="s">
        <v>8</v>
      </c>
      <c r="E158" s="1" t="s">
        <v>367</v>
      </c>
      <c r="F158" s="1" t="s">
        <v>319</v>
      </c>
      <c r="G158" s="12" t="s">
        <v>320</v>
      </c>
      <c r="J158" s="64"/>
    </row>
    <row r="159" spans="1:10" ht="15" hidden="1" x14ac:dyDescent="0.25">
      <c r="A159" s="7">
        <v>155</v>
      </c>
      <c r="B159" s="7" t="s">
        <v>600</v>
      </c>
      <c r="C159" s="1" t="s">
        <v>7</v>
      </c>
      <c r="D159" s="1" t="s">
        <v>8</v>
      </c>
      <c r="E159" s="1" t="s">
        <v>367</v>
      </c>
      <c r="F159" s="1" t="s">
        <v>9</v>
      </c>
      <c r="G159" s="12" t="s">
        <v>10</v>
      </c>
      <c r="J159" s="64"/>
    </row>
    <row r="160" spans="1:10" ht="15" hidden="1" x14ac:dyDescent="0.25">
      <c r="A160" s="7">
        <v>156</v>
      </c>
      <c r="B160" s="7" t="s">
        <v>600</v>
      </c>
      <c r="C160" s="1" t="s">
        <v>7</v>
      </c>
      <c r="D160" s="1" t="s">
        <v>8</v>
      </c>
      <c r="E160" s="1" t="s">
        <v>367</v>
      </c>
      <c r="F160" s="1" t="s">
        <v>11</v>
      </c>
      <c r="G160" s="12" t="s">
        <v>12</v>
      </c>
      <c r="J160" s="64"/>
    </row>
    <row r="161" spans="1:10" ht="15" hidden="1" x14ac:dyDescent="0.25">
      <c r="A161" s="7">
        <v>157</v>
      </c>
      <c r="B161" s="7" t="s">
        <v>600</v>
      </c>
      <c r="C161" s="1" t="s">
        <v>7</v>
      </c>
      <c r="D161" s="1" t="s">
        <v>8</v>
      </c>
      <c r="E161" s="1" t="s">
        <v>367</v>
      </c>
      <c r="F161" s="1" t="s">
        <v>13</v>
      </c>
      <c r="G161" s="12" t="s">
        <v>14</v>
      </c>
      <c r="J161" s="64"/>
    </row>
    <row r="162" spans="1:10" ht="15" hidden="1" x14ac:dyDescent="0.25">
      <c r="A162" s="7">
        <v>158</v>
      </c>
      <c r="B162" s="7" t="s">
        <v>600</v>
      </c>
      <c r="C162" s="1" t="s">
        <v>7</v>
      </c>
      <c r="D162" s="1" t="s">
        <v>15</v>
      </c>
      <c r="E162" s="1" t="s">
        <v>367</v>
      </c>
      <c r="F162" s="1" t="s">
        <v>16</v>
      </c>
      <c r="G162" s="12" t="s">
        <v>17</v>
      </c>
      <c r="I162" s="15">
        <v>0</v>
      </c>
      <c r="J162" s="64"/>
    </row>
    <row r="163" spans="1:10" ht="15" hidden="1" x14ac:dyDescent="0.25">
      <c r="A163" s="7">
        <v>159</v>
      </c>
      <c r="B163" s="7" t="s">
        <v>600</v>
      </c>
      <c r="C163" s="1" t="s">
        <v>7</v>
      </c>
      <c r="D163" s="1" t="s">
        <v>8</v>
      </c>
      <c r="E163" s="1" t="s">
        <v>367</v>
      </c>
      <c r="F163" s="1" t="s">
        <v>18</v>
      </c>
      <c r="G163" s="12" t="s">
        <v>19</v>
      </c>
      <c r="J163" s="64"/>
    </row>
    <row r="164" spans="1:10" ht="15" hidden="1" x14ac:dyDescent="0.25">
      <c r="A164" s="7">
        <v>160</v>
      </c>
      <c r="B164" s="7" t="s">
        <v>600</v>
      </c>
      <c r="C164" s="1" t="s">
        <v>7</v>
      </c>
      <c r="D164" s="1" t="s">
        <v>8</v>
      </c>
      <c r="E164" s="1" t="s">
        <v>367</v>
      </c>
      <c r="F164" s="1" t="s">
        <v>20</v>
      </c>
      <c r="G164" s="12" t="s">
        <v>21</v>
      </c>
      <c r="J164" s="64"/>
    </row>
    <row r="165" spans="1:10" ht="15" hidden="1" x14ac:dyDescent="0.25">
      <c r="A165" s="7">
        <v>161</v>
      </c>
      <c r="B165" s="7" t="s">
        <v>600</v>
      </c>
      <c r="C165" s="1" t="s">
        <v>7</v>
      </c>
      <c r="D165" s="1" t="s">
        <v>15</v>
      </c>
      <c r="E165" s="1" t="s">
        <v>367</v>
      </c>
      <c r="F165" s="1" t="s">
        <v>22</v>
      </c>
      <c r="G165" s="12" t="s">
        <v>23</v>
      </c>
      <c r="I165" s="15">
        <v>0</v>
      </c>
      <c r="J165" s="64"/>
    </row>
    <row r="166" spans="1:10" ht="15" hidden="1" x14ac:dyDescent="0.25">
      <c r="A166" s="7">
        <v>162</v>
      </c>
      <c r="B166" s="7" t="s">
        <v>600</v>
      </c>
      <c r="C166" s="1" t="s">
        <v>7</v>
      </c>
      <c r="D166" s="1" t="s">
        <v>8</v>
      </c>
      <c r="E166" s="1" t="s">
        <v>367</v>
      </c>
      <c r="F166" s="1" t="s">
        <v>24</v>
      </c>
      <c r="G166" s="12" t="s">
        <v>25</v>
      </c>
      <c r="J166" s="64"/>
    </row>
    <row r="167" spans="1:10" ht="15" hidden="1" x14ac:dyDescent="0.25">
      <c r="A167" s="7">
        <v>163</v>
      </c>
      <c r="B167" s="7" t="s">
        <v>600</v>
      </c>
      <c r="C167" s="1" t="s">
        <v>7</v>
      </c>
      <c r="D167" s="1" t="s">
        <v>8</v>
      </c>
      <c r="E167" s="1" t="s">
        <v>367</v>
      </c>
      <c r="F167" s="1" t="s">
        <v>26</v>
      </c>
      <c r="G167" s="12" t="s">
        <v>27</v>
      </c>
      <c r="J167" s="64"/>
    </row>
    <row r="168" spans="1:10" ht="15" hidden="1" x14ac:dyDescent="0.25">
      <c r="A168" s="7">
        <v>164</v>
      </c>
      <c r="B168" s="7" t="s">
        <v>600</v>
      </c>
      <c r="C168" s="1" t="s">
        <v>7</v>
      </c>
      <c r="D168" s="1" t="s">
        <v>8</v>
      </c>
      <c r="E168" s="1" t="s">
        <v>367</v>
      </c>
      <c r="F168" s="1" t="s">
        <v>28</v>
      </c>
      <c r="G168" s="12" t="s">
        <v>29</v>
      </c>
      <c r="J168" s="64"/>
    </row>
    <row r="169" spans="1:10" ht="15" hidden="1" x14ac:dyDescent="0.25">
      <c r="A169" s="7">
        <v>165</v>
      </c>
      <c r="B169" s="7" t="s">
        <v>600</v>
      </c>
      <c r="C169" s="1" t="s">
        <v>7</v>
      </c>
      <c r="D169" s="1" t="s">
        <v>8</v>
      </c>
      <c r="E169" s="1" t="s">
        <v>367</v>
      </c>
      <c r="F169" s="1" t="s">
        <v>30</v>
      </c>
      <c r="G169" s="12" t="s">
        <v>31</v>
      </c>
      <c r="J169" s="64"/>
    </row>
    <row r="170" spans="1:10" ht="15" hidden="1" x14ac:dyDescent="0.25">
      <c r="A170" s="7">
        <v>166</v>
      </c>
      <c r="B170" s="7" t="s">
        <v>600</v>
      </c>
      <c r="C170" s="1" t="s">
        <v>7</v>
      </c>
      <c r="D170" s="1" t="s">
        <v>8</v>
      </c>
      <c r="E170" s="1" t="s">
        <v>367</v>
      </c>
      <c r="F170" s="1" t="s">
        <v>32</v>
      </c>
      <c r="G170" s="12" t="s">
        <v>33</v>
      </c>
      <c r="J170" s="64"/>
    </row>
    <row r="171" spans="1:10" ht="15" hidden="1" x14ac:dyDescent="0.25">
      <c r="A171" s="7">
        <v>167</v>
      </c>
      <c r="B171" s="7" t="s">
        <v>600</v>
      </c>
      <c r="C171" s="1" t="s">
        <v>7</v>
      </c>
      <c r="D171" s="1" t="s">
        <v>8</v>
      </c>
      <c r="E171" s="1" t="s">
        <v>367</v>
      </c>
      <c r="F171" s="1" t="s">
        <v>34</v>
      </c>
      <c r="G171" s="12" t="s">
        <v>35</v>
      </c>
      <c r="J171" s="64"/>
    </row>
    <row r="172" spans="1:10" ht="15" hidden="1" x14ac:dyDescent="0.25">
      <c r="A172" s="7">
        <v>168</v>
      </c>
      <c r="B172" s="7" t="s">
        <v>600</v>
      </c>
      <c r="C172" s="1" t="s">
        <v>7</v>
      </c>
      <c r="D172" s="1" t="s">
        <v>8</v>
      </c>
      <c r="E172" s="1" t="s">
        <v>367</v>
      </c>
      <c r="F172" s="1" t="s">
        <v>36</v>
      </c>
      <c r="G172" s="12" t="s">
        <v>37</v>
      </c>
      <c r="J172" s="64"/>
    </row>
    <row r="173" spans="1:10" ht="15" hidden="1" x14ac:dyDescent="0.25">
      <c r="A173" s="7">
        <v>169</v>
      </c>
      <c r="B173" s="7" t="s">
        <v>600</v>
      </c>
      <c r="C173" s="1" t="s">
        <v>7</v>
      </c>
      <c r="D173" s="1" t="s">
        <v>8</v>
      </c>
      <c r="E173" s="1" t="s">
        <v>367</v>
      </c>
      <c r="F173" s="1" t="s">
        <v>38</v>
      </c>
      <c r="G173" s="12" t="s">
        <v>39</v>
      </c>
      <c r="J173" s="64"/>
    </row>
    <row r="174" spans="1:10" ht="15" hidden="1" x14ac:dyDescent="0.25">
      <c r="A174" s="7">
        <v>170</v>
      </c>
      <c r="B174" s="7" t="s">
        <v>600</v>
      </c>
      <c r="C174" s="1" t="s">
        <v>7</v>
      </c>
      <c r="D174" s="1" t="s">
        <v>8</v>
      </c>
      <c r="E174" s="1" t="s">
        <v>367</v>
      </c>
      <c r="F174" s="1" t="s">
        <v>40</v>
      </c>
      <c r="G174" s="12" t="s">
        <v>41</v>
      </c>
      <c r="J174" s="64"/>
    </row>
    <row r="175" spans="1:10" ht="15" hidden="1" x14ac:dyDescent="0.25">
      <c r="A175" s="7">
        <v>171</v>
      </c>
      <c r="B175" s="7" t="s">
        <v>600</v>
      </c>
      <c r="C175" s="1" t="s">
        <v>7</v>
      </c>
      <c r="D175" s="1" t="s">
        <v>8</v>
      </c>
      <c r="E175" s="1" t="s">
        <v>367</v>
      </c>
      <c r="F175" s="1" t="s">
        <v>42</v>
      </c>
      <c r="G175" s="12" t="s">
        <v>43</v>
      </c>
      <c r="J175" s="64"/>
    </row>
    <row r="176" spans="1:10" ht="15" hidden="1" x14ac:dyDescent="0.25">
      <c r="A176" s="7">
        <v>172</v>
      </c>
      <c r="B176" s="7" t="s">
        <v>600</v>
      </c>
      <c r="C176" s="1" t="s">
        <v>7</v>
      </c>
      <c r="D176" s="1" t="s">
        <v>8</v>
      </c>
      <c r="E176" s="1" t="s">
        <v>367</v>
      </c>
      <c r="F176" s="1" t="s">
        <v>44</v>
      </c>
      <c r="G176" s="12" t="s">
        <v>45</v>
      </c>
      <c r="J176" s="64"/>
    </row>
    <row r="177" spans="1:10" ht="15" hidden="1" x14ac:dyDescent="0.25">
      <c r="A177" s="7">
        <v>173</v>
      </c>
      <c r="B177" s="7" t="s">
        <v>600</v>
      </c>
      <c r="C177" s="1" t="s">
        <v>7</v>
      </c>
      <c r="D177" s="1" t="s">
        <v>8</v>
      </c>
      <c r="E177" s="1" t="s">
        <v>367</v>
      </c>
      <c r="F177" s="1" t="s">
        <v>46</v>
      </c>
      <c r="G177" s="12" t="s">
        <v>47</v>
      </c>
      <c r="I177" s="15">
        <v>98950</v>
      </c>
      <c r="J177" s="64"/>
    </row>
    <row r="178" spans="1:10" ht="15" hidden="1" x14ac:dyDescent="0.25">
      <c r="A178" s="7">
        <v>174</v>
      </c>
      <c r="B178" s="7" t="s">
        <v>600</v>
      </c>
      <c r="C178" s="1" t="s">
        <v>7</v>
      </c>
      <c r="D178" s="1" t="s">
        <v>8</v>
      </c>
      <c r="E178" s="1" t="s">
        <v>367</v>
      </c>
      <c r="F178" s="1" t="s">
        <v>48</v>
      </c>
      <c r="G178" s="12" t="s">
        <v>49</v>
      </c>
      <c r="J178" s="64"/>
    </row>
    <row r="179" spans="1:10" ht="15" hidden="1" x14ac:dyDescent="0.25">
      <c r="A179" s="7">
        <v>175</v>
      </c>
      <c r="B179" s="7" t="s">
        <v>600</v>
      </c>
      <c r="C179" s="1" t="s">
        <v>7</v>
      </c>
      <c r="D179" s="1" t="s">
        <v>8</v>
      </c>
      <c r="E179" s="1" t="s">
        <v>367</v>
      </c>
      <c r="F179" s="1" t="s">
        <v>50</v>
      </c>
      <c r="G179" s="12" t="s">
        <v>51</v>
      </c>
      <c r="J179" s="64"/>
    </row>
    <row r="180" spans="1:10" ht="15" hidden="1" x14ac:dyDescent="0.25">
      <c r="A180" s="7">
        <v>176</v>
      </c>
      <c r="B180" s="7" t="s">
        <v>600</v>
      </c>
      <c r="C180" s="1" t="s">
        <v>7</v>
      </c>
      <c r="D180" s="1" t="s">
        <v>8</v>
      </c>
      <c r="E180" s="1" t="s">
        <v>367</v>
      </c>
      <c r="F180" s="1" t="s">
        <v>52</v>
      </c>
      <c r="G180" s="12" t="s">
        <v>53</v>
      </c>
      <c r="J180" s="64"/>
    </row>
    <row r="181" spans="1:10" ht="15" hidden="1" x14ac:dyDescent="0.25">
      <c r="A181" s="7">
        <v>177</v>
      </c>
      <c r="B181" s="7" t="s">
        <v>600</v>
      </c>
      <c r="C181" s="1" t="s">
        <v>7</v>
      </c>
      <c r="D181" s="1" t="s">
        <v>8</v>
      </c>
      <c r="E181" s="1" t="s">
        <v>367</v>
      </c>
      <c r="F181" s="1" t="s">
        <v>54</v>
      </c>
      <c r="G181" s="12" t="s">
        <v>55</v>
      </c>
      <c r="J181" s="64"/>
    </row>
    <row r="182" spans="1:10" ht="15" hidden="1" x14ac:dyDescent="0.25">
      <c r="A182" s="7">
        <v>178</v>
      </c>
      <c r="B182" s="7" t="s">
        <v>600</v>
      </c>
      <c r="C182" s="1" t="s">
        <v>7</v>
      </c>
      <c r="D182" s="1" t="s">
        <v>8</v>
      </c>
      <c r="E182" s="1" t="s">
        <v>367</v>
      </c>
      <c r="F182" s="1" t="s">
        <v>56</v>
      </c>
      <c r="G182" s="12" t="s">
        <v>57</v>
      </c>
      <c r="J182" s="64"/>
    </row>
    <row r="183" spans="1:10" ht="15" hidden="1" x14ac:dyDescent="0.25">
      <c r="A183" s="7">
        <v>179</v>
      </c>
      <c r="B183" s="7" t="s">
        <v>600</v>
      </c>
      <c r="C183" s="1" t="s">
        <v>7</v>
      </c>
      <c r="D183" s="1" t="s">
        <v>8</v>
      </c>
      <c r="E183" s="1" t="s">
        <v>367</v>
      </c>
      <c r="F183" s="1" t="s">
        <v>58</v>
      </c>
      <c r="G183" s="12" t="s">
        <v>59</v>
      </c>
      <c r="J183" s="64"/>
    </row>
    <row r="184" spans="1:10" ht="15" hidden="1" x14ac:dyDescent="0.25">
      <c r="A184" s="7">
        <v>180</v>
      </c>
      <c r="B184" s="7" t="s">
        <v>600</v>
      </c>
      <c r="C184" s="1" t="s">
        <v>7</v>
      </c>
      <c r="D184" s="1" t="s">
        <v>8</v>
      </c>
      <c r="E184" s="1" t="s">
        <v>367</v>
      </c>
      <c r="F184" s="1" t="s">
        <v>60</v>
      </c>
      <c r="G184" s="12" t="s">
        <v>61</v>
      </c>
      <c r="J184" s="64"/>
    </row>
    <row r="185" spans="1:10" ht="15" hidden="1" x14ac:dyDescent="0.25">
      <c r="A185" s="7">
        <v>181</v>
      </c>
      <c r="B185" s="7" t="s">
        <v>600</v>
      </c>
      <c r="C185" s="1" t="s">
        <v>7</v>
      </c>
      <c r="D185" s="1" t="s">
        <v>8</v>
      </c>
      <c r="E185" s="1" t="s">
        <v>367</v>
      </c>
      <c r="F185" s="1" t="s">
        <v>62</v>
      </c>
      <c r="G185" s="12" t="s">
        <v>63</v>
      </c>
      <c r="J185" s="64"/>
    </row>
    <row r="186" spans="1:10" ht="15" hidden="1" x14ac:dyDescent="0.25">
      <c r="A186" s="7">
        <v>182</v>
      </c>
      <c r="B186" s="7" t="s">
        <v>600</v>
      </c>
      <c r="C186" s="1" t="s">
        <v>7</v>
      </c>
      <c r="D186" s="1" t="s">
        <v>8</v>
      </c>
      <c r="E186" s="1" t="s">
        <v>367</v>
      </c>
      <c r="F186" s="1" t="s">
        <v>64</v>
      </c>
      <c r="G186" s="12" t="s">
        <v>65</v>
      </c>
      <c r="J186" s="64"/>
    </row>
    <row r="187" spans="1:10" ht="15" hidden="1" x14ac:dyDescent="0.25">
      <c r="A187" s="7">
        <v>183</v>
      </c>
      <c r="B187" s="7" t="s">
        <v>600</v>
      </c>
      <c r="C187" s="1" t="s">
        <v>7</v>
      </c>
      <c r="D187" s="1" t="s">
        <v>8</v>
      </c>
      <c r="E187" s="1" t="s">
        <v>367</v>
      </c>
      <c r="F187" s="1" t="s">
        <v>66</v>
      </c>
      <c r="G187" s="12" t="s">
        <v>67</v>
      </c>
      <c r="I187" s="15">
        <v>919</v>
      </c>
      <c r="J187" s="64"/>
    </row>
    <row r="188" spans="1:10" ht="15" hidden="1" x14ac:dyDescent="0.25">
      <c r="A188" s="7">
        <v>184</v>
      </c>
      <c r="B188" s="7" t="s">
        <v>600</v>
      </c>
      <c r="C188" s="1" t="s">
        <v>7</v>
      </c>
      <c r="D188" s="1" t="s">
        <v>8</v>
      </c>
      <c r="E188" s="1" t="s">
        <v>367</v>
      </c>
      <c r="F188" s="1" t="s">
        <v>68</v>
      </c>
      <c r="G188" s="12" t="s">
        <v>69</v>
      </c>
      <c r="J188" s="64"/>
    </row>
    <row r="189" spans="1:10" ht="15" hidden="1" x14ac:dyDescent="0.25">
      <c r="A189" s="7">
        <v>185</v>
      </c>
      <c r="B189" s="7" t="s">
        <v>600</v>
      </c>
      <c r="C189" s="1" t="s">
        <v>7</v>
      </c>
      <c r="D189" s="1" t="s">
        <v>8</v>
      </c>
      <c r="E189" s="1" t="s">
        <v>367</v>
      </c>
      <c r="F189" s="1" t="s">
        <v>70</v>
      </c>
      <c r="G189" s="12" t="s">
        <v>71</v>
      </c>
      <c r="J189" s="64"/>
    </row>
    <row r="190" spans="1:10" ht="15" hidden="1" x14ac:dyDescent="0.25">
      <c r="A190" s="7">
        <v>186</v>
      </c>
      <c r="B190" s="7" t="s">
        <v>600</v>
      </c>
      <c r="C190" s="1" t="s">
        <v>7</v>
      </c>
      <c r="D190" s="1" t="s">
        <v>8</v>
      </c>
      <c r="E190" s="1" t="s">
        <v>367</v>
      </c>
      <c r="F190" s="1" t="s">
        <v>72</v>
      </c>
      <c r="G190" s="12" t="s">
        <v>73</v>
      </c>
      <c r="J190" s="64"/>
    </row>
    <row r="191" spans="1:10" ht="15" hidden="1" x14ac:dyDescent="0.25">
      <c r="A191" s="7">
        <v>187</v>
      </c>
      <c r="B191" s="7" t="s">
        <v>600</v>
      </c>
      <c r="C191" s="1" t="s">
        <v>7</v>
      </c>
      <c r="D191" s="1" t="s">
        <v>8</v>
      </c>
      <c r="E191" s="1" t="s">
        <v>367</v>
      </c>
      <c r="F191" s="1" t="s">
        <v>74</v>
      </c>
      <c r="G191" s="12" t="s">
        <v>75</v>
      </c>
      <c r="J191" s="64"/>
    </row>
    <row r="192" spans="1:10" ht="15" hidden="1" x14ac:dyDescent="0.25">
      <c r="A192" s="7">
        <v>188</v>
      </c>
      <c r="B192" s="7" t="s">
        <v>600</v>
      </c>
      <c r="C192" s="1" t="s">
        <v>7</v>
      </c>
      <c r="D192" s="1" t="s">
        <v>8</v>
      </c>
      <c r="E192" s="1" t="s">
        <v>367</v>
      </c>
      <c r="F192" s="1" t="s">
        <v>76</v>
      </c>
      <c r="G192" s="12" t="s">
        <v>77</v>
      </c>
      <c r="J192" s="64"/>
    </row>
    <row r="193" spans="1:10" ht="15" hidden="1" x14ac:dyDescent="0.25">
      <c r="A193" s="7">
        <v>189</v>
      </c>
      <c r="B193" s="7" t="s">
        <v>600</v>
      </c>
      <c r="C193" s="1" t="s">
        <v>7</v>
      </c>
      <c r="D193" s="1" t="s">
        <v>8</v>
      </c>
      <c r="E193" s="1" t="s">
        <v>367</v>
      </c>
      <c r="F193" s="1" t="s">
        <v>78</v>
      </c>
      <c r="G193" s="12" t="s">
        <v>79</v>
      </c>
      <c r="J193" s="64"/>
    </row>
    <row r="194" spans="1:10" ht="15" hidden="1" x14ac:dyDescent="0.25">
      <c r="A194" s="7">
        <v>190</v>
      </c>
      <c r="B194" s="7" t="s">
        <v>600</v>
      </c>
      <c r="C194" s="1" t="s">
        <v>7</v>
      </c>
      <c r="D194" s="1" t="s">
        <v>8</v>
      </c>
      <c r="E194" s="1" t="s">
        <v>367</v>
      </c>
      <c r="F194" s="1" t="s">
        <v>80</v>
      </c>
      <c r="G194" s="12" t="s">
        <v>81</v>
      </c>
      <c r="J194" s="64"/>
    </row>
    <row r="195" spans="1:10" ht="15" hidden="1" x14ac:dyDescent="0.25">
      <c r="A195" s="7">
        <v>191</v>
      </c>
      <c r="B195" s="7" t="s">
        <v>600</v>
      </c>
      <c r="C195" s="1" t="s">
        <v>7</v>
      </c>
      <c r="D195" s="1" t="s">
        <v>8</v>
      </c>
      <c r="E195" s="1" t="s">
        <v>367</v>
      </c>
      <c r="F195" s="1" t="s">
        <v>82</v>
      </c>
      <c r="G195" s="12" t="s">
        <v>83</v>
      </c>
      <c r="J195" s="64"/>
    </row>
    <row r="196" spans="1:10" ht="15" hidden="1" x14ac:dyDescent="0.25">
      <c r="A196" s="7">
        <v>192</v>
      </c>
      <c r="B196" s="7" t="s">
        <v>600</v>
      </c>
      <c r="C196" s="1" t="s">
        <v>7</v>
      </c>
      <c r="D196" s="1" t="s">
        <v>8</v>
      </c>
      <c r="E196" s="1" t="s">
        <v>367</v>
      </c>
      <c r="F196" s="1" t="s">
        <v>84</v>
      </c>
      <c r="G196" s="12" t="s">
        <v>85</v>
      </c>
      <c r="J196" s="64"/>
    </row>
    <row r="197" spans="1:10" ht="15" hidden="1" x14ac:dyDescent="0.25">
      <c r="A197" s="7">
        <v>193</v>
      </c>
      <c r="B197" s="7" t="s">
        <v>600</v>
      </c>
      <c r="C197" s="1" t="s">
        <v>7</v>
      </c>
      <c r="D197" s="1" t="s">
        <v>8</v>
      </c>
      <c r="E197" s="1" t="s">
        <v>367</v>
      </c>
      <c r="F197" s="1" t="s">
        <v>86</v>
      </c>
      <c r="G197" s="12" t="s">
        <v>87</v>
      </c>
      <c r="J197" s="64"/>
    </row>
    <row r="198" spans="1:10" ht="15" hidden="1" x14ac:dyDescent="0.25">
      <c r="A198" s="7">
        <v>194</v>
      </c>
      <c r="B198" s="7" t="s">
        <v>600</v>
      </c>
      <c r="C198" s="1" t="s">
        <v>7</v>
      </c>
      <c r="D198" s="1" t="s">
        <v>8</v>
      </c>
      <c r="E198" s="1" t="s">
        <v>367</v>
      </c>
      <c r="F198" s="1" t="s">
        <v>88</v>
      </c>
      <c r="G198" s="12" t="s">
        <v>89</v>
      </c>
      <c r="J198" s="64"/>
    </row>
    <row r="199" spans="1:10" ht="15" hidden="1" x14ac:dyDescent="0.25">
      <c r="A199" s="7">
        <v>195</v>
      </c>
      <c r="B199" s="7" t="s">
        <v>600</v>
      </c>
      <c r="C199" s="1" t="s">
        <v>7</v>
      </c>
      <c r="D199" s="1" t="s">
        <v>8</v>
      </c>
      <c r="E199" s="1" t="s">
        <v>367</v>
      </c>
      <c r="F199" s="1" t="s">
        <v>90</v>
      </c>
      <c r="G199" s="12" t="s">
        <v>91</v>
      </c>
      <c r="J199" s="64"/>
    </row>
    <row r="200" spans="1:10" ht="15" hidden="1" x14ac:dyDescent="0.25">
      <c r="A200" s="7">
        <v>196</v>
      </c>
      <c r="B200" s="7" t="s">
        <v>600</v>
      </c>
      <c r="C200" s="1" t="s">
        <v>7</v>
      </c>
      <c r="D200" s="1" t="s">
        <v>8</v>
      </c>
      <c r="E200" s="1" t="s">
        <v>367</v>
      </c>
      <c r="F200" s="1" t="s">
        <v>92</v>
      </c>
      <c r="G200" s="12" t="s">
        <v>93</v>
      </c>
      <c r="J200" s="64"/>
    </row>
    <row r="201" spans="1:10" ht="15" hidden="1" x14ac:dyDescent="0.25">
      <c r="A201" s="7">
        <v>197</v>
      </c>
      <c r="B201" s="7" t="s">
        <v>600</v>
      </c>
      <c r="C201" s="1" t="s">
        <v>7</v>
      </c>
      <c r="D201" s="1" t="s">
        <v>15</v>
      </c>
      <c r="E201" s="1" t="s">
        <v>367</v>
      </c>
      <c r="F201" s="1" t="s">
        <v>94</v>
      </c>
      <c r="G201" s="12" t="s">
        <v>95</v>
      </c>
      <c r="I201" s="15">
        <v>99869</v>
      </c>
      <c r="J201" s="64"/>
    </row>
    <row r="202" spans="1:10" ht="15" hidden="1" x14ac:dyDescent="0.25">
      <c r="A202" s="7">
        <v>198</v>
      </c>
      <c r="B202" s="7" t="s">
        <v>600</v>
      </c>
      <c r="C202" s="1" t="s">
        <v>7</v>
      </c>
      <c r="D202" s="1" t="s">
        <v>8</v>
      </c>
      <c r="E202" s="1" t="s">
        <v>367</v>
      </c>
      <c r="F202" s="1" t="s">
        <v>96</v>
      </c>
      <c r="G202" s="12" t="s">
        <v>97</v>
      </c>
      <c r="J202" s="64"/>
    </row>
    <row r="203" spans="1:10" ht="15" hidden="1" x14ac:dyDescent="0.25">
      <c r="A203" s="7">
        <v>199</v>
      </c>
      <c r="B203" s="7" t="s">
        <v>600</v>
      </c>
      <c r="C203" s="1" t="s">
        <v>7</v>
      </c>
      <c r="D203" s="1" t="s">
        <v>8</v>
      </c>
      <c r="E203" s="1" t="s">
        <v>367</v>
      </c>
      <c r="F203" s="1" t="s">
        <v>98</v>
      </c>
      <c r="G203" s="12" t="s">
        <v>99</v>
      </c>
      <c r="J203" s="64"/>
    </row>
    <row r="204" spans="1:10" ht="15" hidden="1" x14ac:dyDescent="0.25">
      <c r="A204" s="7">
        <v>200</v>
      </c>
      <c r="B204" s="7" t="s">
        <v>600</v>
      </c>
      <c r="C204" s="1" t="s">
        <v>7</v>
      </c>
      <c r="D204" s="1" t="s">
        <v>8</v>
      </c>
      <c r="E204" s="1" t="s">
        <v>367</v>
      </c>
      <c r="F204" s="1" t="s">
        <v>100</v>
      </c>
      <c r="G204" s="12" t="s">
        <v>101</v>
      </c>
      <c r="J204" s="64"/>
    </row>
    <row r="205" spans="1:10" ht="15" hidden="1" x14ac:dyDescent="0.25">
      <c r="A205" s="7">
        <v>201</v>
      </c>
      <c r="B205" s="7" t="s">
        <v>600</v>
      </c>
      <c r="C205" s="1" t="s">
        <v>7</v>
      </c>
      <c r="D205" s="1" t="s">
        <v>8</v>
      </c>
      <c r="E205" s="1" t="s">
        <v>367</v>
      </c>
      <c r="F205" s="1" t="s">
        <v>102</v>
      </c>
      <c r="G205" s="12" t="s">
        <v>103</v>
      </c>
      <c r="J205" s="64"/>
    </row>
    <row r="206" spans="1:10" ht="15" hidden="1" x14ac:dyDescent="0.25">
      <c r="A206" s="7">
        <v>202</v>
      </c>
      <c r="B206" s="7" t="s">
        <v>600</v>
      </c>
      <c r="C206" s="1" t="s">
        <v>7</v>
      </c>
      <c r="D206" s="1" t="s">
        <v>8</v>
      </c>
      <c r="E206" s="1" t="s">
        <v>367</v>
      </c>
      <c r="F206" s="1" t="s">
        <v>104</v>
      </c>
      <c r="G206" s="12" t="s">
        <v>105</v>
      </c>
      <c r="J206" s="64"/>
    </row>
    <row r="207" spans="1:10" ht="15" hidden="1" x14ac:dyDescent="0.25">
      <c r="A207" s="7">
        <v>203</v>
      </c>
      <c r="B207" s="7" t="s">
        <v>600</v>
      </c>
      <c r="C207" s="1" t="s">
        <v>7</v>
      </c>
      <c r="D207" s="1" t="s">
        <v>8</v>
      </c>
      <c r="E207" s="1" t="s">
        <v>367</v>
      </c>
      <c r="F207" s="1" t="s">
        <v>106</v>
      </c>
      <c r="G207" s="12" t="s">
        <v>107</v>
      </c>
      <c r="J207" s="64"/>
    </row>
    <row r="208" spans="1:10" ht="15" hidden="1" x14ac:dyDescent="0.25">
      <c r="A208" s="7">
        <v>204</v>
      </c>
      <c r="B208" s="7" t="s">
        <v>600</v>
      </c>
      <c r="C208" s="1" t="s">
        <v>7</v>
      </c>
      <c r="D208" s="1" t="s">
        <v>8</v>
      </c>
      <c r="E208" s="1" t="s">
        <v>367</v>
      </c>
      <c r="F208" s="1" t="s">
        <v>108</v>
      </c>
      <c r="G208" s="12" t="s">
        <v>109</v>
      </c>
      <c r="I208" s="15">
        <v>376</v>
      </c>
      <c r="J208" s="64"/>
    </row>
    <row r="209" spans="1:10" ht="15" hidden="1" x14ac:dyDescent="0.25">
      <c r="A209" s="7">
        <v>205</v>
      </c>
      <c r="B209" s="7" t="s">
        <v>600</v>
      </c>
      <c r="C209" s="1" t="s">
        <v>7</v>
      </c>
      <c r="D209" s="1" t="s">
        <v>8</v>
      </c>
      <c r="E209" s="1" t="s">
        <v>367</v>
      </c>
      <c r="F209" s="1" t="s">
        <v>110</v>
      </c>
      <c r="G209" s="12" t="s">
        <v>111</v>
      </c>
      <c r="J209" s="64"/>
    </row>
    <row r="210" spans="1:10" ht="15" hidden="1" x14ac:dyDescent="0.25">
      <c r="A210" s="7">
        <v>206</v>
      </c>
      <c r="B210" s="7" t="s">
        <v>600</v>
      </c>
      <c r="C210" s="1" t="s">
        <v>7</v>
      </c>
      <c r="D210" s="1" t="s">
        <v>8</v>
      </c>
      <c r="E210" s="1" t="s">
        <v>367</v>
      </c>
      <c r="F210" s="1" t="s">
        <v>112</v>
      </c>
      <c r="G210" s="12" t="s">
        <v>113</v>
      </c>
      <c r="J210" s="64"/>
    </row>
    <row r="211" spans="1:10" ht="15" hidden="1" x14ac:dyDescent="0.25">
      <c r="A211" s="7">
        <v>207</v>
      </c>
      <c r="B211" s="7" t="s">
        <v>600</v>
      </c>
      <c r="C211" s="1" t="s">
        <v>7</v>
      </c>
      <c r="D211" s="1" t="s">
        <v>15</v>
      </c>
      <c r="E211" s="1" t="s">
        <v>367</v>
      </c>
      <c r="F211" s="1" t="s">
        <v>114</v>
      </c>
      <c r="G211" s="12" t="s">
        <v>115</v>
      </c>
      <c r="I211" s="15">
        <v>100245</v>
      </c>
      <c r="J211" s="64"/>
    </row>
    <row r="212" spans="1:10" ht="15" hidden="1" x14ac:dyDescent="0.25">
      <c r="A212" s="7">
        <v>208</v>
      </c>
      <c r="B212" s="7" t="s">
        <v>600</v>
      </c>
      <c r="C212" s="1" t="s">
        <v>116</v>
      </c>
      <c r="D212" s="1" t="s">
        <v>8</v>
      </c>
      <c r="E212" s="1" t="s">
        <v>364</v>
      </c>
      <c r="F212" s="1" t="s">
        <v>117</v>
      </c>
      <c r="G212" s="12" t="s">
        <v>118</v>
      </c>
      <c r="H212" s="14">
        <v>0.2</v>
      </c>
      <c r="I212" s="15">
        <v>10829</v>
      </c>
      <c r="J212" s="64">
        <f t="shared" ref="J212:J250" si="2">I212/H212</f>
        <v>54145</v>
      </c>
    </row>
    <row r="213" spans="1:10" ht="15" hidden="1" x14ac:dyDescent="0.25">
      <c r="A213" s="7">
        <v>209</v>
      </c>
      <c r="B213" s="7" t="s">
        <v>600</v>
      </c>
      <c r="C213" s="1" t="s">
        <v>116</v>
      </c>
      <c r="D213" s="1" t="s">
        <v>8</v>
      </c>
      <c r="E213" s="1" t="s">
        <v>364</v>
      </c>
      <c r="F213" s="1" t="s">
        <v>119</v>
      </c>
      <c r="G213" s="12" t="s">
        <v>120</v>
      </c>
      <c r="J213" s="57"/>
    </row>
    <row r="214" spans="1:10" ht="15" hidden="1" x14ac:dyDescent="0.25">
      <c r="A214" s="7">
        <v>210</v>
      </c>
      <c r="B214" s="7" t="s">
        <v>600</v>
      </c>
      <c r="C214" s="1" t="s">
        <v>116</v>
      </c>
      <c r="D214" s="1" t="s">
        <v>8</v>
      </c>
      <c r="E214" s="1" t="s">
        <v>364</v>
      </c>
      <c r="F214" s="1" t="s">
        <v>121</v>
      </c>
      <c r="G214" s="12" t="s">
        <v>122</v>
      </c>
      <c r="H214" s="14">
        <v>0.1</v>
      </c>
      <c r="I214" s="15">
        <v>3565</v>
      </c>
      <c r="J214" s="64">
        <f t="shared" si="2"/>
        <v>35650</v>
      </c>
    </row>
    <row r="215" spans="1:10" ht="15" hidden="1" x14ac:dyDescent="0.25">
      <c r="A215" s="7">
        <v>211</v>
      </c>
      <c r="B215" s="7" t="s">
        <v>600</v>
      </c>
      <c r="C215" s="1" t="s">
        <v>116</v>
      </c>
      <c r="D215" s="1" t="s">
        <v>8</v>
      </c>
      <c r="E215" s="1" t="s">
        <v>364</v>
      </c>
      <c r="F215" s="1" t="s">
        <v>123</v>
      </c>
      <c r="G215" s="12" t="s">
        <v>124</v>
      </c>
      <c r="J215" s="64"/>
    </row>
    <row r="216" spans="1:10" ht="15" hidden="1" x14ac:dyDescent="0.25">
      <c r="A216" s="7">
        <v>212</v>
      </c>
      <c r="B216" s="7" t="s">
        <v>600</v>
      </c>
      <c r="C216" s="1" t="s">
        <v>116</v>
      </c>
      <c r="D216" s="1" t="s">
        <v>8</v>
      </c>
      <c r="E216" s="1" t="s">
        <v>366</v>
      </c>
      <c r="F216" s="1" t="s">
        <v>125</v>
      </c>
      <c r="G216" s="12" t="s">
        <v>126</v>
      </c>
      <c r="J216" s="64"/>
    </row>
    <row r="217" spans="1:10" ht="15" hidden="1" x14ac:dyDescent="0.25">
      <c r="A217" s="7">
        <v>213</v>
      </c>
      <c r="B217" s="7" t="s">
        <v>600</v>
      </c>
      <c r="C217" s="1" t="s">
        <v>116</v>
      </c>
      <c r="D217" s="1" t="s">
        <v>8</v>
      </c>
      <c r="E217" s="1" t="s">
        <v>366</v>
      </c>
      <c r="F217" s="1" t="s">
        <v>127</v>
      </c>
      <c r="G217" s="12" t="s">
        <v>128</v>
      </c>
      <c r="J217" s="64"/>
    </row>
    <row r="218" spans="1:10" ht="15" hidden="1" x14ac:dyDescent="0.25">
      <c r="A218" s="7">
        <v>214</v>
      </c>
      <c r="B218" s="7" t="s">
        <v>600</v>
      </c>
      <c r="C218" s="1" t="s">
        <v>116</v>
      </c>
      <c r="D218" s="1" t="s">
        <v>8</v>
      </c>
      <c r="E218" s="1" t="s">
        <v>366</v>
      </c>
      <c r="F218" s="1" t="s">
        <v>129</v>
      </c>
      <c r="G218" s="12" t="s">
        <v>130</v>
      </c>
      <c r="J218" s="64"/>
    </row>
    <row r="219" spans="1:10" ht="15" hidden="1" x14ac:dyDescent="0.25">
      <c r="A219" s="7">
        <v>215</v>
      </c>
      <c r="B219" s="7" t="s">
        <v>600</v>
      </c>
      <c r="C219" s="1" t="s">
        <v>116</v>
      </c>
      <c r="D219" s="1" t="s">
        <v>8</v>
      </c>
      <c r="E219" s="1" t="s">
        <v>366</v>
      </c>
      <c r="F219" s="1" t="s">
        <v>131</v>
      </c>
      <c r="G219" s="12" t="s">
        <v>132</v>
      </c>
      <c r="J219" s="64"/>
    </row>
    <row r="220" spans="1:10" ht="15" hidden="1" x14ac:dyDescent="0.25">
      <c r="A220" s="7">
        <v>216</v>
      </c>
      <c r="B220" s="7" t="s">
        <v>600</v>
      </c>
      <c r="C220" s="1" t="s">
        <v>116</v>
      </c>
      <c r="D220" s="1" t="s">
        <v>8</v>
      </c>
      <c r="E220" s="1" t="s">
        <v>366</v>
      </c>
      <c r="F220" s="1" t="s">
        <v>133</v>
      </c>
      <c r="G220" s="12" t="s">
        <v>134</v>
      </c>
      <c r="J220" s="64"/>
    </row>
    <row r="221" spans="1:10" ht="15" hidden="1" x14ac:dyDescent="0.25">
      <c r="A221" s="7">
        <v>217</v>
      </c>
      <c r="B221" s="7" t="s">
        <v>600</v>
      </c>
      <c r="C221" s="1" t="s">
        <v>116</v>
      </c>
      <c r="D221" s="1" t="s">
        <v>8</v>
      </c>
      <c r="E221" s="1" t="s">
        <v>366</v>
      </c>
      <c r="F221" s="1" t="s">
        <v>135</v>
      </c>
      <c r="G221" s="12" t="s">
        <v>136</v>
      </c>
      <c r="J221" s="64"/>
    </row>
    <row r="222" spans="1:10" ht="15" hidden="1" x14ac:dyDescent="0.25">
      <c r="A222" s="7">
        <v>218</v>
      </c>
      <c r="B222" s="7" t="s">
        <v>600</v>
      </c>
      <c r="C222" s="1" t="s">
        <v>116</v>
      </c>
      <c r="D222" s="1" t="s">
        <v>8</v>
      </c>
      <c r="E222" s="1" t="s">
        <v>366</v>
      </c>
      <c r="F222" s="1" t="s">
        <v>137</v>
      </c>
      <c r="G222" s="12" t="s">
        <v>138</v>
      </c>
      <c r="J222" s="64"/>
    </row>
    <row r="223" spans="1:10" ht="15" hidden="1" x14ac:dyDescent="0.25">
      <c r="A223" s="7">
        <v>219</v>
      </c>
      <c r="B223" s="7" t="s">
        <v>600</v>
      </c>
      <c r="C223" s="1" t="s">
        <v>116</v>
      </c>
      <c r="D223" s="1" t="s">
        <v>8</v>
      </c>
      <c r="E223" s="1" t="s">
        <v>366</v>
      </c>
      <c r="F223" s="1" t="s">
        <v>139</v>
      </c>
      <c r="G223" s="12" t="s">
        <v>140</v>
      </c>
      <c r="J223" s="64"/>
    </row>
    <row r="224" spans="1:10" ht="15" hidden="1" x14ac:dyDescent="0.25">
      <c r="A224" s="7">
        <v>220</v>
      </c>
      <c r="B224" s="7" t="s">
        <v>600</v>
      </c>
      <c r="C224" s="1" t="s">
        <v>116</v>
      </c>
      <c r="D224" s="1" t="s">
        <v>8</v>
      </c>
      <c r="E224" s="1" t="s">
        <v>366</v>
      </c>
      <c r="F224" s="1" t="s">
        <v>141</v>
      </c>
      <c r="G224" s="12" t="s">
        <v>142</v>
      </c>
      <c r="J224" s="64"/>
    </row>
    <row r="225" spans="1:10" ht="15" hidden="1" x14ac:dyDescent="0.25">
      <c r="A225" s="7">
        <v>221</v>
      </c>
      <c r="B225" s="7" t="s">
        <v>600</v>
      </c>
      <c r="C225" s="1" t="s">
        <v>116</v>
      </c>
      <c r="D225" s="1" t="s">
        <v>8</v>
      </c>
      <c r="E225" s="1" t="s">
        <v>366</v>
      </c>
      <c r="F225" s="1" t="s">
        <v>143</v>
      </c>
      <c r="G225" s="12" t="s">
        <v>144</v>
      </c>
      <c r="J225" s="64"/>
    </row>
    <row r="226" spans="1:10" ht="15" hidden="1" x14ac:dyDescent="0.25">
      <c r="A226" s="7">
        <v>222</v>
      </c>
      <c r="B226" s="7" t="s">
        <v>600</v>
      </c>
      <c r="C226" s="1" t="s">
        <v>116</v>
      </c>
      <c r="D226" s="1" t="s">
        <v>8</v>
      </c>
      <c r="E226" s="1" t="s">
        <v>366</v>
      </c>
      <c r="F226" s="1" t="s">
        <v>145</v>
      </c>
      <c r="G226" s="12" t="s">
        <v>146</v>
      </c>
      <c r="J226" s="64"/>
    </row>
    <row r="227" spans="1:10" ht="15" hidden="1" x14ac:dyDescent="0.25">
      <c r="A227" s="7">
        <v>223</v>
      </c>
      <c r="B227" s="7" t="s">
        <v>600</v>
      </c>
      <c r="C227" s="1" t="s">
        <v>116</v>
      </c>
      <c r="D227" s="1" t="s">
        <v>8</v>
      </c>
      <c r="E227" s="1" t="s">
        <v>366</v>
      </c>
      <c r="F227" s="1" t="s">
        <v>147</v>
      </c>
      <c r="G227" s="12" t="s">
        <v>148</v>
      </c>
      <c r="J227" s="64"/>
    </row>
    <row r="228" spans="1:10" ht="15" hidden="1" x14ac:dyDescent="0.25">
      <c r="A228" s="7">
        <v>224</v>
      </c>
      <c r="B228" s="7" t="s">
        <v>600</v>
      </c>
      <c r="C228" s="1" t="s">
        <v>116</v>
      </c>
      <c r="D228" s="1" t="s">
        <v>8</v>
      </c>
      <c r="E228" s="1" t="s">
        <v>366</v>
      </c>
      <c r="F228" s="1" t="s">
        <v>149</v>
      </c>
      <c r="G228" s="12" t="s">
        <v>150</v>
      </c>
      <c r="J228" s="64"/>
    </row>
    <row r="229" spans="1:10" ht="15" hidden="1" x14ac:dyDescent="0.25">
      <c r="A229" s="7">
        <v>225</v>
      </c>
      <c r="B229" s="7" t="s">
        <v>600</v>
      </c>
      <c r="C229" s="1" t="s">
        <v>116</v>
      </c>
      <c r="D229" s="1" t="s">
        <v>8</v>
      </c>
      <c r="E229" s="1" t="s">
        <v>366</v>
      </c>
      <c r="F229" s="1" t="s">
        <v>151</v>
      </c>
      <c r="G229" s="12" t="s">
        <v>152</v>
      </c>
      <c r="J229" s="64"/>
    </row>
    <row r="230" spans="1:10" ht="15" hidden="1" x14ac:dyDescent="0.25">
      <c r="A230" s="7">
        <v>226</v>
      </c>
      <c r="B230" s="7" t="s">
        <v>600</v>
      </c>
      <c r="C230" s="1" t="s">
        <v>116</v>
      </c>
      <c r="D230" s="1" t="s">
        <v>8</v>
      </c>
      <c r="E230" s="1" t="s">
        <v>366</v>
      </c>
      <c r="F230" s="1" t="s">
        <v>153</v>
      </c>
      <c r="G230" s="12" t="s">
        <v>154</v>
      </c>
      <c r="J230" s="64"/>
    </row>
    <row r="231" spans="1:10" ht="15" hidden="1" x14ac:dyDescent="0.25">
      <c r="A231" s="7">
        <v>227</v>
      </c>
      <c r="B231" s="7" t="s">
        <v>600</v>
      </c>
      <c r="C231" s="1" t="s">
        <v>116</v>
      </c>
      <c r="D231" s="1" t="s">
        <v>8</v>
      </c>
      <c r="E231" s="1" t="s">
        <v>366</v>
      </c>
      <c r="F231" s="1" t="s">
        <v>155</v>
      </c>
      <c r="G231" s="12" t="s">
        <v>156</v>
      </c>
      <c r="J231" s="64"/>
    </row>
    <row r="232" spans="1:10" ht="15" hidden="1" x14ac:dyDescent="0.25">
      <c r="A232" s="7">
        <v>228</v>
      </c>
      <c r="B232" s="7" t="s">
        <v>600</v>
      </c>
      <c r="C232" s="1" t="s">
        <v>116</v>
      </c>
      <c r="D232" s="1" t="s">
        <v>8</v>
      </c>
      <c r="E232" s="1" t="s">
        <v>366</v>
      </c>
      <c r="F232" s="1" t="s">
        <v>157</v>
      </c>
      <c r="G232" s="12" t="s">
        <v>158</v>
      </c>
      <c r="J232" s="64"/>
    </row>
    <row r="233" spans="1:10" ht="15" hidden="1" x14ac:dyDescent="0.25">
      <c r="A233" s="7">
        <v>229</v>
      </c>
      <c r="B233" s="7" t="s">
        <v>600</v>
      </c>
      <c r="C233" s="1" t="s">
        <v>116</v>
      </c>
      <c r="D233" s="1" t="s">
        <v>8</v>
      </c>
      <c r="E233" s="1" t="s">
        <v>366</v>
      </c>
      <c r="F233" s="1" t="s">
        <v>159</v>
      </c>
      <c r="G233" s="12" t="s">
        <v>160</v>
      </c>
      <c r="J233" s="64"/>
    </row>
    <row r="234" spans="1:10" ht="15" hidden="1" x14ac:dyDescent="0.25">
      <c r="A234" s="7">
        <v>230</v>
      </c>
      <c r="B234" s="7" t="s">
        <v>600</v>
      </c>
      <c r="C234" s="1" t="s">
        <v>116</v>
      </c>
      <c r="D234" s="1" t="s">
        <v>8</v>
      </c>
      <c r="E234" s="1" t="s">
        <v>366</v>
      </c>
      <c r="F234" s="1" t="s">
        <v>161</v>
      </c>
      <c r="G234" s="12" t="s">
        <v>162</v>
      </c>
      <c r="J234" s="64"/>
    </row>
    <row r="235" spans="1:10" ht="15" hidden="1" x14ac:dyDescent="0.25">
      <c r="A235" s="7">
        <v>231</v>
      </c>
      <c r="B235" s="7" t="s">
        <v>600</v>
      </c>
      <c r="C235" s="1" t="s">
        <v>116</v>
      </c>
      <c r="D235" s="1" t="s">
        <v>8</v>
      </c>
      <c r="E235" s="1" t="s">
        <v>366</v>
      </c>
      <c r="F235" s="1" t="s">
        <v>163</v>
      </c>
      <c r="G235" s="12" t="s">
        <v>164</v>
      </c>
      <c r="J235" s="64"/>
    </row>
    <row r="236" spans="1:10" ht="15" hidden="1" x14ac:dyDescent="0.25">
      <c r="A236" s="7">
        <v>232</v>
      </c>
      <c r="B236" s="7" t="s">
        <v>600</v>
      </c>
      <c r="C236" s="1" t="s">
        <v>116</v>
      </c>
      <c r="D236" s="1" t="s">
        <v>8</v>
      </c>
      <c r="E236" s="1" t="s">
        <v>366</v>
      </c>
      <c r="F236" s="1" t="s">
        <v>165</v>
      </c>
      <c r="G236" s="12" t="s">
        <v>166</v>
      </c>
      <c r="J236" s="64"/>
    </row>
    <row r="237" spans="1:10" ht="15" hidden="1" x14ac:dyDescent="0.25">
      <c r="A237" s="7">
        <v>233</v>
      </c>
      <c r="B237" s="7" t="s">
        <v>600</v>
      </c>
      <c r="C237" s="1" t="s">
        <v>116</v>
      </c>
      <c r="D237" s="1" t="s">
        <v>8</v>
      </c>
      <c r="E237" s="1" t="s">
        <v>366</v>
      </c>
      <c r="F237" s="1" t="s">
        <v>167</v>
      </c>
      <c r="G237" s="12" t="s">
        <v>168</v>
      </c>
      <c r="J237" s="64"/>
    </row>
    <row r="238" spans="1:10" ht="15" hidden="1" x14ac:dyDescent="0.25">
      <c r="A238" s="7">
        <v>234</v>
      </c>
      <c r="B238" s="7" t="s">
        <v>600</v>
      </c>
      <c r="C238" s="1" t="s">
        <v>116</v>
      </c>
      <c r="D238" s="1" t="s">
        <v>8</v>
      </c>
      <c r="E238" s="1" t="s">
        <v>366</v>
      </c>
      <c r="F238" s="1" t="s">
        <v>169</v>
      </c>
      <c r="G238" s="12" t="s">
        <v>170</v>
      </c>
      <c r="J238" s="64"/>
    </row>
    <row r="239" spans="1:10" ht="15" hidden="1" x14ac:dyDescent="0.25">
      <c r="A239" s="7">
        <v>235</v>
      </c>
      <c r="B239" s="7" t="s">
        <v>600</v>
      </c>
      <c r="C239" s="1" t="s">
        <v>116</v>
      </c>
      <c r="D239" s="1" t="s">
        <v>8</v>
      </c>
      <c r="E239" s="1" t="s">
        <v>366</v>
      </c>
      <c r="F239" s="1" t="s">
        <v>171</v>
      </c>
      <c r="G239" s="12" t="s">
        <v>172</v>
      </c>
      <c r="J239" s="64"/>
    </row>
    <row r="240" spans="1:10" ht="15" hidden="1" x14ac:dyDescent="0.25">
      <c r="A240" s="7">
        <v>236</v>
      </c>
      <c r="B240" s="7" t="s">
        <v>600</v>
      </c>
      <c r="C240" s="1" t="s">
        <v>116</v>
      </c>
      <c r="D240" s="1" t="s">
        <v>8</v>
      </c>
      <c r="E240" s="1" t="s">
        <v>366</v>
      </c>
      <c r="F240" s="1" t="s">
        <v>173</v>
      </c>
      <c r="G240" s="12" t="s">
        <v>174</v>
      </c>
      <c r="J240" s="64"/>
    </row>
    <row r="241" spans="1:10" ht="15" hidden="1" x14ac:dyDescent="0.25">
      <c r="A241" s="7">
        <v>237</v>
      </c>
      <c r="B241" s="7" t="s">
        <v>600</v>
      </c>
      <c r="C241" s="1" t="s">
        <v>116</v>
      </c>
      <c r="D241" s="1" t="s">
        <v>8</v>
      </c>
      <c r="E241" s="1" t="s">
        <v>366</v>
      </c>
      <c r="F241" s="1" t="s">
        <v>175</v>
      </c>
      <c r="G241" s="12" t="s">
        <v>176</v>
      </c>
      <c r="H241" s="14">
        <v>1.38</v>
      </c>
      <c r="I241" s="15">
        <v>48497</v>
      </c>
      <c r="J241" s="64">
        <f t="shared" si="2"/>
        <v>35142.753623188408</v>
      </c>
    </row>
    <row r="242" spans="1:10" ht="15" hidden="1" x14ac:dyDescent="0.25">
      <c r="A242" s="7">
        <v>238</v>
      </c>
      <c r="B242" s="7" t="s">
        <v>600</v>
      </c>
      <c r="C242" s="1" t="s">
        <v>116</v>
      </c>
      <c r="D242" s="1" t="s">
        <v>8</v>
      </c>
      <c r="E242" s="1" t="s">
        <v>366</v>
      </c>
      <c r="F242" s="1" t="s">
        <v>177</v>
      </c>
      <c r="G242" s="12" t="s">
        <v>178</v>
      </c>
      <c r="J242" s="64"/>
    </row>
    <row r="243" spans="1:10" ht="15" hidden="1" x14ac:dyDescent="0.25">
      <c r="A243" s="7">
        <v>239</v>
      </c>
      <c r="B243" s="7" t="s">
        <v>600</v>
      </c>
      <c r="C243" s="1" t="s">
        <v>116</v>
      </c>
      <c r="D243" s="1" t="s">
        <v>8</v>
      </c>
      <c r="E243" s="1" t="s">
        <v>366</v>
      </c>
      <c r="F243" s="1" t="s">
        <v>179</v>
      </c>
      <c r="G243" s="12" t="s">
        <v>180</v>
      </c>
      <c r="J243" s="64"/>
    </row>
    <row r="244" spans="1:10" ht="15" hidden="1" x14ac:dyDescent="0.25">
      <c r="A244" s="7">
        <v>240</v>
      </c>
      <c r="B244" s="7" t="s">
        <v>600</v>
      </c>
      <c r="C244" s="1" t="s">
        <v>116</v>
      </c>
      <c r="D244" s="1" t="s">
        <v>8</v>
      </c>
      <c r="E244" s="1" t="s">
        <v>366</v>
      </c>
      <c r="F244" s="1" t="s">
        <v>181</v>
      </c>
      <c r="G244" s="12" t="s">
        <v>182</v>
      </c>
      <c r="J244" s="64"/>
    </row>
    <row r="245" spans="1:10" ht="15" hidden="1" x14ac:dyDescent="0.25">
      <c r="A245" s="7">
        <v>241</v>
      </c>
      <c r="B245" s="7" t="s">
        <v>600</v>
      </c>
      <c r="C245" s="1" t="s">
        <v>116</v>
      </c>
      <c r="D245" s="1" t="s">
        <v>8</v>
      </c>
      <c r="E245" s="1" t="s">
        <v>366</v>
      </c>
      <c r="F245" s="1" t="s">
        <v>183</v>
      </c>
      <c r="G245" s="12" t="s">
        <v>184</v>
      </c>
      <c r="H245" s="14">
        <v>0.53</v>
      </c>
      <c r="I245" s="15">
        <v>13176</v>
      </c>
      <c r="J245" s="64">
        <f t="shared" si="2"/>
        <v>24860.377358490565</v>
      </c>
    </row>
    <row r="246" spans="1:10" ht="15" hidden="1" x14ac:dyDescent="0.25">
      <c r="A246" s="7">
        <v>242</v>
      </c>
      <c r="B246" s="7" t="s">
        <v>600</v>
      </c>
      <c r="C246" s="1" t="s">
        <v>116</v>
      </c>
      <c r="D246" s="1" t="s">
        <v>8</v>
      </c>
      <c r="E246" s="1" t="s">
        <v>365</v>
      </c>
      <c r="F246" s="1" t="s">
        <v>185</v>
      </c>
      <c r="G246" s="12" t="s">
        <v>186</v>
      </c>
      <c r="J246" s="64"/>
    </row>
    <row r="247" spans="1:10" ht="15" hidden="1" x14ac:dyDescent="0.25">
      <c r="A247" s="7">
        <v>243</v>
      </c>
      <c r="B247" s="7" t="s">
        <v>600</v>
      </c>
      <c r="C247" s="1" t="s">
        <v>116</v>
      </c>
      <c r="D247" s="1" t="s">
        <v>8</v>
      </c>
      <c r="E247" s="1" t="s">
        <v>365</v>
      </c>
      <c r="F247" s="1" t="s">
        <v>187</v>
      </c>
      <c r="G247" s="12" t="s">
        <v>188</v>
      </c>
      <c r="J247" s="64"/>
    </row>
    <row r="248" spans="1:10" ht="15" hidden="1" x14ac:dyDescent="0.25">
      <c r="A248" s="7">
        <v>244</v>
      </c>
      <c r="B248" s="7" t="s">
        <v>600</v>
      </c>
      <c r="C248" s="1" t="s">
        <v>116</v>
      </c>
      <c r="D248" s="1" t="s">
        <v>8</v>
      </c>
      <c r="E248" s="1" t="s">
        <v>365</v>
      </c>
      <c r="F248" s="1" t="s">
        <v>189</v>
      </c>
      <c r="G248" s="12" t="s">
        <v>190</v>
      </c>
      <c r="J248" s="64"/>
    </row>
    <row r="249" spans="1:10" ht="15" hidden="1" x14ac:dyDescent="0.25">
      <c r="A249" s="7">
        <v>245</v>
      </c>
      <c r="B249" s="7" t="s">
        <v>600</v>
      </c>
      <c r="C249" s="1" t="s">
        <v>116</v>
      </c>
      <c r="D249" s="1" t="s">
        <v>8</v>
      </c>
      <c r="E249" s="1" t="s">
        <v>367</v>
      </c>
      <c r="F249" s="1" t="s">
        <v>191</v>
      </c>
      <c r="G249" s="12" t="s">
        <v>192</v>
      </c>
      <c r="H249" s="14" t="s">
        <v>340</v>
      </c>
      <c r="J249" s="64"/>
    </row>
    <row r="250" spans="1:10" ht="15" hidden="1" x14ac:dyDescent="0.25">
      <c r="A250" s="7">
        <v>246</v>
      </c>
      <c r="B250" s="7" t="s">
        <v>600</v>
      </c>
      <c r="C250" s="1" t="s">
        <v>116</v>
      </c>
      <c r="D250" s="1" t="s">
        <v>15</v>
      </c>
      <c r="E250" s="1" t="s">
        <v>367</v>
      </c>
      <c r="F250" s="1" t="s">
        <v>193</v>
      </c>
      <c r="G250" s="12" t="s">
        <v>194</v>
      </c>
      <c r="H250" s="14">
        <v>2.21</v>
      </c>
      <c r="I250" s="15">
        <v>76067</v>
      </c>
      <c r="J250" s="64">
        <f t="shared" si="2"/>
        <v>34419.457013574662</v>
      </c>
    </row>
    <row r="251" spans="1:10" ht="15" hidden="1" x14ac:dyDescent="0.25">
      <c r="A251" s="7">
        <v>247</v>
      </c>
      <c r="B251" s="7" t="s">
        <v>600</v>
      </c>
      <c r="C251" s="1" t="s">
        <v>195</v>
      </c>
      <c r="D251" s="1" t="s">
        <v>15</v>
      </c>
      <c r="E251" s="1" t="s">
        <v>367</v>
      </c>
      <c r="F251" s="1" t="s">
        <v>196</v>
      </c>
      <c r="G251" s="12" t="s">
        <v>197</v>
      </c>
      <c r="I251" s="15">
        <v>76067</v>
      </c>
      <c r="J251" s="64"/>
    </row>
    <row r="252" spans="1:10" ht="15" hidden="1" x14ac:dyDescent="0.25">
      <c r="A252" s="7">
        <v>248</v>
      </c>
      <c r="B252" s="7" t="s">
        <v>600</v>
      </c>
      <c r="C252" s="1" t="s">
        <v>195</v>
      </c>
      <c r="D252" s="1" t="s">
        <v>8</v>
      </c>
      <c r="E252" s="1" t="s">
        <v>367</v>
      </c>
      <c r="F252" s="1" t="s">
        <v>198</v>
      </c>
      <c r="G252" s="12" t="s">
        <v>199</v>
      </c>
      <c r="J252" s="64"/>
    </row>
    <row r="253" spans="1:10" ht="15" hidden="1" x14ac:dyDescent="0.25">
      <c r="A253" s="7">
        <v>249</v>
      </c>
      <c r="B253" s="7" t="s">
        <v>600</v>
      </c>
      <c r="C253" s="1" t="s">
        <v>195</v>
      </c>
      <c r="D253" s="1" t="s">
        <v>8</v>
      </c>
      <c r="E253" s="1" t="s">
        <v>367</v>
      </c>
      <c r="F253" s="1" t="s">
        <v>200</v>
      </c>
      <c r="G253" s="12" t="s">
        <v>201</v>
      </c>
      <c r="J253" s="64"/>
    </row>
    <row r="254" spans="1:10" ht="15" hidden="1" x14ac:dyDescent="0.25">
      <c r="A254" s="7">
        <v>250</v>
      </c>
      <c r="B254" s="7" t="s">
        <v>600</v>
      </c>
      <c r="C254" s="1" t="s">
        <v>195</v>
      </c>
      <c r="D254" s="1" t="s">
        <v>8</v>
      </c>
      <c r="E254" s="1" t="s">
        <v>367</v>
      </c>
      <c r="F254" s="1" t="s">
        <v>202</v>
      </c>
      <c r="G254" s="12" t="s">
        <v>203</v>
      </c>
      <c r="J254" s="64"/>
    </row>
    <row r="255" spans="1:10" ht="15" hidden="1" x14ac:dyDescent="0.25">
      <c r="A255" s="7">
        <v>251</v>
      </c>
      <c r="B255" s="7" t="s">
        <v>600</v>
      </c>
      <c r="C255" s="1" t="s">
        <v>195</v>
      </c>
      <c r="D255" s="1" t="s">
        <v>8</v>
      </c>
      <c r="E255" s="1" t="s">
        <v>367</v>
      </c>
      <c r="F255" s="1" t="s">
        <v>204</v>
      </c>
      <c r="G255" s="12" t="s">
        <v>205</v>
      </c>
      <c r="J255" s="64"/>
    </row>
    <row r="256" spans="1:10" ht="15" hidden="1" x14ac:dyDescent="0.25">
      <c r="A256" s="7">
        <v>252</v>
      </c>
      <c r="B256" s="7" t="s">
        <v>600</v>
      </c>
      <c r="C256" s="1" t="s">
        <v>195</v>
      </c>
      <c r="D256" s="1" t="s">
        <v>15</v>
      </c>
      <c r="E256" s="1" t="s">
        <v>367</v>
      </c>
      <c r="F256" s="1" t="s">
        <v>206</v>
      </c>
      <c r="G256" s="12" t="s">
        <v>207</v>
      </c>
      <c r="I256" s="15">
        <v>0</v>
      </c>
      <c r="J256" s="64"/>
    </row>
    <row r="257" spans="1:10" ht="15" hidden="1" x14ac:dyDescent="0.25">
      <c r="A257" s="7">
        <v>253</v>
      </c>
      <c r="B257" s="7" t="s">
        <v>600</v>
      </c>
      <c r="C257" s="1" t="s">
        <v>195</v>
      </c>
      <c r="D257" s="1" t="s">
        <v>8</v>
      </c>
      <c r="E257" s="1" t="s">
        <v>367</v>
      </c>
      <c r="F257" s="1" t="s">
        <v>208</v>
      </c>
      <c r="G257" s="12" t="s">
        <v>209</v>
      </c>
      <c r="J257" s="64"/>
    </row>
    <row r="258" spans="1:10" ht="15" hidden="1" x14ac:dyDescent="0.25">
      <c r="A258" s="7">
        <v>254</v>
      </c>
      <c r="B258" s="7" t="s">
        <v>600</v>
      </c>
      <c r="C258" s="1" t="s">
        <v>195</v>
      </c>
      <c r="D258" s="1" t="s">
        <v>15</v>
      </c>
      <c r="E258" s="1" t="s">
        <v>367</v>
      </c>
      <c r="F258" s="1" t="s">
        <v>210</v>
      </c>
      <c r="G258" s="12" t="s">
        <v>211</v>
      </c>
      <c r="I258" s="15">
        <v>76067</v>
      </c>
      <c r="J258" s="64"/>
    </row>
    <row r="259" spans="1:10" ht="15" hidden="1" x14ac:dyDescent="0.25">
      <c r="A259" s="7">
        <v>255</v>
      </c>
      <c r="B259" s="7" t="s">
        <v>600</v>
      </c>
      <c r="C259" s="1" t="s">
        <v>195</v>
      </c>
      <c r="D259" s="1" t="s">
        <v>8</v>
      </c>
      <c r="E259" s="1" t="s">
        <v>367</v>
      </c>
      <c r="F259" s="1" t="s">
        <v>212</v>
      </c>
      <c r="G259" s="12" t="s">
        <v>213</v>
      </c>
      <c r="I259" s="15">
        <v>5520</v>
      </c>
      <c r="J259" s="64"/>
    </row>
    <row r="260" spans="1:10" ht="15" hidden="1" x14ac:dyDescent="0.25">
      <c r="A260" s="7">
        <v>256</v>
      </c>
      <c r="B260" s="7" t="s">
        <v>600</v>
      </c>
      <c r="C260" s="1" t="s">
        <v>195</v>
      </c>
      <c r="D260" s="1" t="s">
        <v>8</v>
      </c>
      <c r="E260" s="1" t="s">
        <v>367</v>
      </c>
      <c r="F260" s="1" t="s">
        <v>214</v>
      </c>
      <c r="G260" s="12" t="s">
        <v>215</v>
      </c>
      <c r="I260" s="15">
        <v>11353</v>
      </c>
      <c r="J260" s="64"/>
    </row>
    <row r="261" spans="1:10" ht="15" hidden="1" x14ac:dyDescent="0.25">
      <c r="A261" s="7">
        <v>257</v>
      </c>
      <c r="B261" s="7" t="s">
        <v>600</v>
      </c>
      <c r="C261" s="1" t="s">
        <v>195</v>
      </c>
      <c r="D261" s="1" t="s">
        <v>8</v>
      </c>
      <c r="E261" s="1" t="s">
        <v>367</v>
      </c>
      <c r="F261" s="1" t="s">
        <v>216</v>
      </c>
      <c r="G261" s="12" t="s">
        <v>217</v>
      </c>
      <c r="J261" s="64"/>
    </row>
    <row r="262" spans="1:10" ht="15" hidden="1" x14ac:dyDescent="0.25">
      <c r="A262" s="7">
        <v>258</v>
      </c>
      <c r="B262" s="7" t="s">
        <v>600</v>
      </c>
      <c r="C262" s="1" t="s">
        <v>195</v>
      </c>
      <c r="D262" s="1" t="s">
        <v>15</v>
      </c>
      <c r="E262" s="1" t="s">
        <v>367</v>
      </c>
      <c r="F262" s="1" t="s">
        <v>218</v>
      </c>
      <c r="G262" s="12" t="s">
        <v>219</v>
      </c>
      <c r="I262" s="15">
        <v>92940</v>
      </c>
      <c r="J262" s="64"/>
    </row>
    <row r="263" spans="1:10" ht="15" hidden="1" x14ac:dyDescent="0.25">
      <c r="A263" s="7">
        <v>259</v>
      </c>
      <c r="B263" s="7" t="s">
        <v>600</v>
      </c>
      <c r="C263" s="1" t="s">
        <v>195</v>
      </c>
      <c r="D263" s="1" t="s">
        <v>8</v>
      </c>
      <c r="E263" s="1" t="s">
        <v>367</v>
      </c>
      <c r="F263" s="1" t="s">
        <v>220</v>
      </c>
      <c r="G263" s="12" t="s">
        <v>221</v>
      </c>
      <c r="J263" s="64"/>
    </row>
    <row r="264" spans="1:10" ht="15" hidden="1" x14ac:dyDescent="0.25">
      <c r="A264" s="7">
        <v>260</v>
      </c>
      <c r="B264" s="7" t="s">
        <v>600</v>
      </c>
      <c r="C264" s="1" t="s">
        <v>195</v>
      </c>
      <c r="D264" s="1" t="s">
        <v>8</v>
      </c>
      <c r="E264" s="1" t="s">
        <v>367</v>
      </c>
      <c r="F264" s="1" t="s">
        <v>222</v>
      </c>
      <c r="G264" s="12" t="s">
        <v>223</v>
      </c>
      <c r="J264" s="64"/>
    </row>
    <row r="265" spans="1:10" ht="15" hidden="1" x14ac:dyDescent="0.25">
      <c r="A265" s="7">
        <v>261</v>
      </c>
      <c r="B265" s="7" t="s">
        <v>600</v>
      </c>
      <c r="C265" s="1" t="s">
        <v>195</v>
      </c>
      <c r="D265" s="1" t="s">
        <v>8</v>
      </c>
      <c r="E265" s="1" t="s">
        <v>367</v>
      </c>
      <c r="F265" s="1" t="s">
        <v>224</v>
      </c>
      <c r="G265" s="12" t="s">
        <v>225</v>
      </c>
      <c r="I265" s="15">
        <v>39</v>
      </c>
      <c r="J265" s="64"/>
    </row>
    <row r="266" spans="1:10" ht="15" hidden="1" x14ac:dyDescent="0.25">
      <c r="A266" s="7">
        <v>262</v>
      </c>
      <c r="B266" s="7" t="s">
        <v>600</v>
      </c>
      <c r="C266" s="1" t="s">
        <v>195</v>
      </c>
      <c r="D266" s="1" t="s">
        <v>8</v>
      </c>
      <c r="E266" s="1" t="s">
        <v>367</v>
      </c>
      <c r="F266" s="1" t="s">
        <v>226</v>
      </c>
      <c r="G266" s="12" t="s">
        <v>227</v>
      </c>
      <c r="I266" s="15">
        <v>372</v>
      </c>
      <c r="J266" s="64"/>
    </row>
    <row r="267" spans="1:10" ht="15" hidden="1" x14ac:dyDescent="0.25">
      <c r="A267" s="7">
        <v>263</v>
      </c>
      <c r="B267" s="7" t="s">
        <v>600</v>
      </c>
      <c r="C267" s="1" t="s">
        <v>195</v>
      </c>
      <c r="D267" s="1" t="s">
        <v>15</v>
      </c>
      <c r="E267" s="1" t="s">
        <v>367</v>
      </c>
      <c r="F267" s="1" t="s">
        <v>228</v>
      </c>
      <c r="G267" s="12" t="s">
        <v>229</v>
      </c>
      <c r="I267" s="15">
        <v>411</v>
      </c>
      <c r="J267" s="64"/>
    </row>
    <row r="268" spans="1:10" ht="15" hidden="1" x14ac:dyDescent="0.25">
      <c r="A268" s="7">
        <v>264</v>
      </c>
      <c r="B268" s="7" t="s">
        <v>600</v>
      </c>
      <c r="C268" s="1" t="s">
        <v>195</v>
      </c>
      <c r="D268" s="1" t="s">
        <v>8</v>
      </c>
      <c r="E268" s="1" t="s">
        <v>367</v>
      </c>
      <c r="F268" s="1" t="s">
        <v>230</v>
      </c>
      <c r="G268" s="12" t="s">
        <v>231</v>
      </c>
      <c r="J268" s="64"/>
    </row>
    <row r="269" spans="1:10" ht="15" hidden="1" x14ac:dyDescent="0.25">
      <c r="A269" s="7">
        <v>265</v>
      </c>
      <c r="B269" s="7" t="s">
        <v>600</v>
      </c>
      <c r="C269" s="1" t="s">
        <v>195</v>
      </c>
      <c r="D269" s="1" t="s">
        <v>8</v>
      </c>
      <c r="E269" s="1" t="s">
        <v>367</v>
      </c>
      <c r="F269" s="1" t="s">
        <v>232</v>
      </c>
      <c r="G269" s="12" t="s">
        <v>233</v>
      </c>
      <c r="J269" s="64"/>
    </row>
    <row r="270" spans="1:10" ht="15" hidden="1" x14ac:dyDescent="0.25">
      <c r="A270" s="7">
        <v>266</v>
      </c>
      <c r="B270" s="7" t="s">
        <v>600</v>
      </c>
      <c r="C270" s="1" t="s">
        <v>195</v>
      </c>
      <c r="D270" s="1" t="s">
        <v>8</v>
      </c>
      <c r="E270" s="1" t="s">
        <v>367</v>
      </c>
      <c r="F270" s="1" t="s">
        <v>234</v>
      </c>
      <c r="G270" s="12" t="s">
        <v>235</v>
      </c>
      <c r="J270" s="64"/>
    </row>
    <row r="271" spans="1:10" ht="15" hidden="1" x14ac:dyDescent="0.25">
      <c r="A271" s="7">
        <v>267</v>
      </c>
      <c r="B271" s="7" t="s">
        <v>600</v>
      </c>
      <c r="C271" s="1" t="s">
        <v>195</v>
      </c>
      <c r="D271" s="1" t="s">
        <v>8</v>
      </c>
      <c r="E271" s="1" t="s">
        <v>367</v>
      </c>
      <c r="F271" s="1" t="s">
        <v>236</v>
      </c>
      <c r="G271" s="12" t="s">
        <v>237</v>
      </c>
      <c r="J271" s="64"/>
    </row>
    <row r="272" spans="1:10" ht="15" hidden="1" x14ac:dyDescent="0.25">
      <c r="A272" s="7">
        <v>268</v>
      </c>
      <c r="B272" s="7" t="s">
        <v>600</v>
      </c>
      <c r="C272" s="1" t="s">
        <v>195</v>
      </c>
      <c r="D272" s="1" t="s">
        <v>8</v>
      </c>
      <c r="E272" s="1" t="s">
        <v>367</v>
      </c>
      <c r="F272" s="1" t="s">
        <v>238</v>
      </c>
      <c r="G272" s="12" t="s">
        <v>239</v>
      </c>
      <c r="J272" s="64"/>
    </row>
    <row r="273" spans="1:10" ht="15" hidden="1" x14ac:dyDescent="0.25">
      <c r="A273" s="7">
        <v>269</v>
      </c>
      <c r="B273" s="7" t="s">
        <v>600</v>
      </c>
      <c r="C273" s="1" t="s">
        <v>195</v>
      </c>
      <c r="D273" s="1" t="s">
        <v>8</v>
      </c>
      <c r="E273" s="1" t="s">
        <v>367</v>
      </c>
      <c r="F273" s="1" t="s">
        <v>240</v>
      </c>
      <c r="G273" s="12" t="s">
        <v>241</v>
      </c>
      <c r="J273" s="64"/>
    </row>
    <row r="274" spans="1:10" ht="15" hidden="1" x14ac:dyDescent="0.25">
      <c r="A274" s="7">
        <v>270</v>
      </c>
      <c r="B274" s="7" t="s">
        <v>600</v>
      </c>
      <c r="C274" s="1" t="s">
        <v>195</v>
      </c>
      <c r="D274" s="1" t="s">
        <v>8</v>
      </c>
      <c r="E274" s="1" t="s">
        <v>367</v>
      </c>
      <c r="F274" s="1" t="s">
        <v>242</v>
      </c>
      <c r="G274" s="12" t="s">
        <v>243</v>
      </c>
      <c r="J274" s="64"/>
    </row>
    <row r="275" spans="1:10" ht="15" hidden="1" x14ac:dyDescent="0.25">
      <c r="A275" s="7">
        <v>271</v>
      </c>
      <c r="B275" s="7" t="s">
        <v>600</v>
      </c>
      <c r="C275" s="1" t="s">
        <v>195</v>
      </c>
      <c r="D275" s="1" t="s">
        <v>8</v>
      </c>
      <c r="E275" s="1" t="s">
        <v>367</v>
      </c>
      <c r="F275" s="1" t="s">
        <v>244</v>
      </c>
      <c r="G275" s="12" t="s">
        <v>245</v>
      </c>
      <c r="J275" s="64"/>
    </row>
    <row r="276" spans="1:10" ht="15" hidden="1" x14ac:dyDescent="0.25">
      <c r="A276" s="7">
        <v>272</v>
      </c>
      <c r="B276" s="7" t="s">
        <v>600</v>
      </c>
      <c r="C276" s="1" t="s">
        <v>195</v>
      </c>
      <c r="D276" s="1" t="s">
        <v>8</v>
      </c>
      <c r="E276" s="1" t="s">
        <v>367</v>
      </c>
      <c r="F276" s="1" t="s">
        <v>246</v>
      </c>
      <c r="G276" s="12" t="s">
        <v>247</v>
      </c>
      <c r="J276" s="64"/>
    </row>
    <row r="277" spans="1:10" ht="15" hidden="1" x14ac:dyDescent="0.25">
      <c r="A277" s="7">
        <v>273</v>
      </c>
      <c r="B277" s="7" t="s">
        <v>600</v>
      </c>
      <c r="C277" s="1" t="s">
        <v>195</v>
      </c>
      <c r="D277" s="1" t="s">
        <v>8</v>
      </c>
      <c r="E277" s="1" t="s">
        <v>367</v>
      </c>
      <c r="F277" s="1" t="s">
        <v>248</v>
      </c>
      <c r="G277" s="12" t="s">
        <v>249</v>
      </c>
      <c r="J277" s="64"/>
    </row>
    <row r="278" spans="1:10" ht="15" hidden="1" x14ac:dyDescent="0.25">
      <c r="A278" s="7">
        <v>274</v>
      </c>
      <c r="B278" s="7" t="s">
        <v>600</v>
      </c>
      <c r="C278" s="1" t="s">
        <v>195</v>
      </c>
      <c r="D278" s="1" t="s">
        <v>8</v>
      </c>
      <c r="E278" s="1" t="s">
        <v>367</v>
      </c>
      <c r="F278" s="1" t="s">
        <v>250</v>
      </c>
      <c r="G278" s="12" t="s">
        <v>251</v>
      </c>
      <c r="J278" s="64"/>
    </row>
    <row r="279" spans="1:10" ht="15" hidden="1" x14ac:dyDescent="0.25">
      <c r="A279" s="7">
        <v>275</v>
      </c>
      <c r="B279" s="7" t="s">
        <v>600</v>
      </c>
      <c r="C279" s="1" t="s">
        <v>195</v>
      </c>
      <c r="D279" s="1" t="s">
        <v>8</v>
      </c>
      <c r="E279" s="1" t="s">
        <v>367</v>
      </c>
      <c r="F279" s="1" t="s">
        <v>252</v>
      </c>
      <c r="G279" s="12" t="s">
        <v>253</v>
      </c>
      <c r="J279" s="64"/>
    </row>
    <row r="280" spans="1:10" ht="15" hidden="1" x14ac:dyDescent="0.25">
      <c r="A280" s="7">
        <v>276</v>
      </c>
      <c r="B280" s="7" t="s">
        <v>600</v>
      </c>
      <c r="C280" s="1" t="s">
        <v>195</v>
      </c>
      <c r="D280" s="1" t="s">
        <v>8</v>
      </c>
      <c r="E280" s="1" t="s">
        <v>367</v>
      </c>
      <c r="F280" s="1" t="s">
        <v>254</v>
      </c>
      <c r="G280" s="12" t="s">
        <v>255</v>
      </c>
      <c r="J280" s="64"/>
    </row>
    <row r="281" spans="1:10" ht="15" hidden="1" x14ac:dyDescent="0.25">
      <c r="A281" s="7">
        <v>277</v>
      </c>
      <c r="B281" s="7" t="s">
        <v>600</v>
      </c>
      <c r="C281" s="1" t="s">
        <v>195</v>
      </c>
      <c r="D281" s="1" t="s">
        <v>8</v>
      </c>
      <c r="E281" s="1" t="s">
        <v>367</v>
      </c>
      <c r="F281" s="1" t="s">
        <v>256</v>
      </c>
      <c r="G281" s="12" t="s">
        <v>257</v>
      </c>
      <c r="J281" s="64"/>
    </row>
    <row r="282" spans="1:10" ht="15" hidden="1" x14ac:dyDescent="0.25">
      <c r="A282" s="7">
        <v>278</v>
      </c>
      <c r="B282" s="7" t="s">
        <v>600</v>
      </c>
      <c r="C282" s="1" t="s">
        <v>195</v>
      </c>
      <c r="D282" s="1" t="s">
        <v>8</v>
      </c>
      <c r="E282" s="1" t="s">
        <v>367</v>
      </c>
      <c r="F282" s="1" t="s">
        <v>258</v>
      </c>
      <c r="G282" s="12" t="s">
        <v>259</v>
      </c>
      <c r="J282" s="64"/>
    </row>
    <row r="283" spans="1:10" ht="15" hidden="1" x14ac:dyDescent="0.25">
      <c r="A283" s="7">
        <v>279</v>
      </c>
      <c r="B283" s="7" t="s">
        <v>600</v>
      </c>
      <c r="C283" s="1" t="s">
        <v>195</v>
      </c>
      <c r="D283" s="1" t="s">
        <v>8</v>
      </c>
      <c r="E283" s="1" t="s">
        <v>367</v>
      </c>
      <c r="F283" s="1" t="s">
        <v>260</v>
      </c>
      <c r="G283" s="12" t="s">
        <v>261</v>
      </c>
      <c r="I283" s="15">
        <v>532</v>
      </c>
      <c r="J283" s="64"/>
    </row>
    <row r="284" spans="1:10" ht="15" hidden="1" x14ac:dyDescent="0.25">
      <c r="A284" s="7">
        <v>280</v>
      </c>
      <c r="B284" s="7" t="s">
        <v>600</v>
      </c>
      <c r="C284" s="1" t="s">
        <v>195</v>
      </c>
      <c r="D284" s="1" t="s">
        <v>8</v>
      </c>
      <c r="E284" s="1" t="s">
        <v>367</v>
      </c>
      <c r="F284" s="1" t="s">
        <v>262</v>
      </c>
      <c r="G284" s="12" t="s">
        <v>263</v>
      </c>
      <c r="J284" s="64"/>
    </row>
    <row r="285" spans="1:10" ht="15" hidden="1" x14ac:dyDescent="0.25">
      <c r="A285" s="7">
        <v>281</v>
      </c>
      <c r="B285" s="7" t="s">
        <v>600</v>
      </c>
      <c r="C285" s="1" t="s">
        <v>195</v>
      </c>
      <c r="D285" s="1" t="s">
        <v>8</v>
      </c>
      <c r="E285" s="1" t="s">
        <v>367</v>
      </c>
      <c r="F285" s="1" t="s">
        <v>264</v>
      </c>
      <c r="G285" s="12" t="s">
        <v>265</v>
      </c>
      <c r="J285" s="64"/>
    </row>
    <row r="286" spans="1:10" ht="15" hidden="1" x14ac:dyDescent="0.25">
      <c r="A286" s="7">
        <v>282</v>
      </c>
      <c r="B286" s="7" t="s">
        <v>600</v>
      </c>
      <c r="C286" s="1" t="s">
        <v>195</v>
      </c>
      <c r="D286" s="1" t="s">
        <v>15</v>
      </c>
      <c r="E286" s="1" t="s">
        <v>367</v>
      </c>
      <c r="F286" s="1" t="s">
        <v>266</v>
      </c>
      <c r="G286" s="12" t="s">
        <v>267</v>
      </c>
      <c r="I286" s="15">
        <v>532</v>
      </c>
      <c r="J286" s="64"/>
    </row>
    <row r="287" spans="1:10" ht="15" hidden="1" x14ac:dyDescent="0.25">
      <c r="A287" s="7">
        <v>283</v>
      </c>
      <c r="B287" s="7" t="s">
        <v>600</v>
      </c>
      <c r="C287" s="1" t="s">
        <v>195</v>
      </c>
      <c r="D287" s="1" t="s">
        <v>8</v>
      </c>
      <c r="E287" s="1" t="s">
        <v>367</v>
      </c>
      <c r="F287" s="1" t="s">
        <v>268</v>
      </c>
      <c r="G287" s="12" t="s">
        <v>269</v>
      </c>
      <c r="I287" s="15">
        <v>285</v>
      </c>
      <c r="J287" s="64"/>
    </row>
    <row r="288" spans="1:10" ht="15" hidden="1" x14ac:dyDescent="0.25">
      <c r="A288" s="7">
        <v>284</v>
      </c>
      <c r="B288" s="7" t="s">
        <v>600</v>
      </c>
      <c r="C288" s="1" t="s">
        <v>195</v>
      </c>
      <c r="D288" s="1" t="s">
        <v>8</v>
      </c>
      <c r="E288" s="1" t="s">
        <v>367</v>
      </c>
      <c r="F288" s="1" t="s">
        <v>270</v>
      </c>
      <c r="G288" s="12" t="s">
        <v>271</v>
      </c>
      <c r="J288" s="64"/>
    </row>
    <row r="289" spans="1:10" ht="15" hidden="1" x14ac:dyDescent="0.25">
      <c r="A289" s="7">
        <v>285</v>
      </c>
      <c r="B289" s="7" t="s">
        <v>600</v>
      </c>
      <c r="C289" s="1" t="s">
        <v>195</v>
      </c>
      <c r="D289" s="1" t="s">
        <v>8</v>
      </c>
      <c r="E289" s="1" t="s">
        <v>367</v>
      </c>
      <c r="F289" s="1" t="s">
        <v>272</v>
      </c>
      <c r="G289" s="12" t="s">
        <v>273</v>
      </c>
      <c r="J289" s="64"/>
    </row>
    <row r="290" spans="1:10" ht="15" hidden="1" x14ac:dyDescent="0.25">
      <c r="A290" s="7">
        <v>286</v>
      </c>
      <c r="B290" s="7" t="s">
        <v>600</v>
      </c>
      <c r="C290" s="1" t="s">
        <v>195</v>
      </c>
      <c r="D290" s="1" t="s">
        <v>8</v>
      </c>
      <c r="E290" s="1" t="s">
        <v>367</v>
      </c>
      <c r="F290" s="1" t="s">
        <v>274</v>
      </c>
      <c r="G290" s="12" t="s">
        <v>275</v>
      </c>
      <c r="I290" s="15">
        <v>1973</v>
      </c>
      <c r="J290" s="64"/>
    </row>
    <row r="291" spans="1:10" ht="15" hidden="1" x14ac:dyDescent="0.25">
      <c r="A291" s="7">
        <v>287</v>
      </c>
      <c r="B291" s="7" t="s">
        <v>600</v>
      </c>
      <c r="C291" s="1" t="s">
        <v>195</v>
      </c>
      <c r="D291" s="1" t="s">
        <v>8</v>
      </c>
      <c r="E291" s="1" t="s">
        <v>367</v>
      </c>
      <c r="F291" s="1" t="s">
        <v>276</v>
      </c>
      <c r="G291" s="12" t="s">
        <v>277</v>
      </c>
      <c r="I291" s="15">
        <v>480</v>
      </c>
      <c r="J291" s="64"/>
    </row>
    <row r="292" spans="1:10" ht="15" hidden="1" x14ac:dyDescent="0.25">
      <c r="A292" s="7">
        <v>288</v>
      </c>
      <c r="B292" s="7" t="s">
        <v>600</v>
      </c>
      <c r="C292" s="1" t="s">
        <v>195</v>
      </c>
      <c r="D292" s="1" t="s">
        <v>8</v>
      </c>
      <c r="E292" s="1" t="s">
        <v>367</v>
      </c>
      <c r="F292" s="1" t="s">
        <v>278</v>
      </c>
      <c r="G292" s="12" t="s">
        <v>279</v>
      </c>
      <c r="J292" s="64"/>
    </row>
    <row r="293" spans="1:10" ht="15" hidden="1" x14ac:dyDescent="0.25">
      <c r="A293" s="7">
        <v>289</v>
      </c>
      <c r="B293" s="7" t="s">
        <v>600</v>
      </c>
      <c r="C293" s="1" t="s">
        <v>195</v>
      </c>
      <c r="D293" s="1" t="s">
        <v>15</v>
      </c>
      <c r="E293" s="1" t="s">
        <v>367</v>
      </c>
      <c r="F293" s="1" t="s">
        <v>280</v>
      </c>
      <c r="G293" s="12" t="s">
        <v>281</v>
      </c>
      <c r="I293" s="15">
        <v>2738</v>
      </c>
      <c r="J293" s="64"/>
    </row>
    <row r="294" spans="1:10" ht="15" hidden="1" x14ac:dyDescent="0.25">
      <c r="A294" s="7">
        <v>290</v>
      </c>
      <c r="B294" s="7" t="s">
        <v>600</v>
      </c>
      <c r="C294" s="1" t="s">
        <v>195</v>
      </c>
      <c r="D294" s="1" t="s">
        <v>8</v>
      </c>
      <c r="E294" s="1" t="s">
        <v>367</v>
      </c>
      <c r="F294" s="1" t="s">
        <v>282</v>
      </c>
      <c r="G294" s="12" t="s">
        <v>283</v>
      </c>
      <c r="I294" s="15">
        <v>19013.174348380297</v>
      </c>
      <c r="J294" s="64"/>
    </row>
    <row r="295" spans="1:10" ht="15" hidden="1" x14ac:dyDescent="0.25">
      <c r="A295" s="7">
        <v>291</v>
      </c>
      <c r="B295" s="7" t="s">
        <v>600</v>
      </c>
      <c r="C295" s="1" t="s">
        <v>195</v>
      </c>
      <c r="D295" s="1" t="s">
        <v>15</v>
      </c>
      <c r="E295" s="1" t="s">
        <v>367</v>
      </c>
      <c r="F295" s="1" t="s">
        <v>284</v>
      </c>
      <c r="G295" s="12" t="s">
        <v>285</v>
      </c>
      <c r="I295" s="15">
        <v>115634.1743483803</v>
      </c>
      <c r="J295" s="64"/>
    </row>
    <row r="296" spans="1:10" ht="15" hidden="1" x14ac:dyDescent="0.25">
      <c r="A296" s="7">
        <v>292</v>
      </c>
      <c r="B296" s="7" t="s">
        <v>600</v>
      </c>
      <c r="C296" s="1" t="s">
        <v>195</v>
      </c>
      <c r="D296" s="1" t="s">
        <v>8</v>
      </c>
      <c r="E296" s="1" t="s">
        <v>367</v>
      </c>
      <c r="F296" s="1" t="s">
        <v>286</v>
      </c>
      <c r="G296" s="12" t="s">
        <v>287</v>
      </c>
      <c r="J296" s="64"/>
    </row>
    <row r="297" spans="1:10" ht="15" hidden="1" x14ac:dyDescent="0.25">
      <c r="A297" s="7">
        <v>293</v>
      </c>
      <c r="B297" s="7" t="s">
        <v>600</v>
      </c>
      <c r="C297" s="1" t="s">
        <v>195</v>
      </c>
      <c r="D297" s="1" t="s">
        <v>8</v>
      </c>
      <c r="E297" s="1" t="s">
        <v>367</v>
      </c>
      <c r="F297" s="1" t="s">
        <v>288</v>
      </c>
      <c r="G297" s="12" t="s">
        <v>289</v>
      </c>
      <c r="J297" s="64"/>
    </row>
    <row r="298" spans="1:10" ht="15" hidden="1" x14ac:dyDescent="0.25">
      <c r="A298" s="7">
        <v>294</v>
      </c>
      <c r="B298" s="7" t="s">
        <v>600</v>
      </c>
      <c r="C298" s="1" t="s">
        <v>195</v>
      </c>
      <c r="D298" s="1" t="s">
        <v>15</v>
      </c>
      <c r="E298" s="1" t="s">
        <v>367</v>
      </c>
      <c r="F298" s="1" t="s">
        <v>290</v>
      </c>
      <c r="G298" s="12" t="s">
        <v>291</v>
      </c>
      <c r="I298" s="15">
        <v>115634.1743483803</v>
      </c>
      <c r="J298" s="64"/>
    </row>
    <row r="299" spans="1:10" ht="15" hidden="1" x14ac:dyDescent="0.25">
      <c r="A299" s="7">
        <v>295</v>
      </c>
      <c r="B299" s="7" t="s">
        <v>600</v>
      </c>
      <c r="C299" s="1" t="s">
        <v>195</v>
      </c>
      <c r="D299" s="1" t="s">
        <v>15</v>
      </c>
      <c r="E299" s="1" t="s">
        <v>367</v>
      </c>
      <c r="F299" s="1" t="s">
        <v>292</v>
      </c>
      <c r="G299" s="12" t="s">
        <v>293</v>
      </c>
      <c r="I299" s="15">
        <v>100245</v>
      </c>
      <c r="J299" s="64"/>
    </row>
    <row r="300" spans="1:10" ht="15" hidden="1" x14ac:dyDescent="0.25">
      <c r="A300" s="7">
        <v>296</v>
      </c>
      <c r="B300" s="7" t="s">
        <v>600</v>
      </c>
      <c r="C300" s="1" t="s">
        <v>195</v>
      </c>
      <c r="D300" s="1" t="s">
        <v>8</v>
      </c>
      <c r="E300" s="1" t="s">
        <v>367</v>
      </c>
      <c r="F300" s="1" t="s">
        <v>294</v>
      </c>
      <c r="G300" s="12" t="s">
        <v>295</v>
      </c>
      <c r="I300" s="15">
        <v>-15389.1743483803</v>
      </c>
      <c r="J300" s="64"/>
    </row>
    <row r="301" spans="1:10" ht="15" hidden="1" x14ac:dyDescent="0.25">
      <c r="A301" s="7">
        <v>297</v>
      </c>
      <c r="B301" s="7" t="s">
        <v>600</v>
      </c>
      <c r="C301" s="1" t="s">
        <v>296</v>
      </c>
      <c r="D301" s="1" t="s">
        <v>8</v>
      </c>
      <c r="E301" s="1" t="s">
        <v>367</v>
      </c>
      <c r="F301" s="1" t="s">
        <v>297</v>
      </c>
      <c r="G301" s="12" t="s">
        <v>298</v>
      </c>
      <c r="J301" s="64"/>
    </row>
    <row r="302" spans="1:10" ht="15" hidden="1" x14ac:dyDescent="0.25">
      <c r="A302" s="7">
        <v>298</v>
      </c>
      <c r="B302" s="7" t="s">
        <v>600</v>
      </c>
      <c r="C302" s="1" t="s">
        <v>296</v>
      </c>
      <c r="D302" s="1" t="s">
        <v>8</v>
      </c>
      <c r="E302" s="1" t="s">
        <v>367</v>
      </c>
      <c r="F302" s="1" t="s">
        <v>299</v>
      </c>
      <c r="G302" s="12" t="s">
        <v>300</v>
      </c>
      <c r="J302" s="64"/>
    </row>
    <row r="303" spans="1:10" ht="15" hidden="1" x14ac:dyDescent="0.25">
      <c r="A303" s="7">
        <v>299</v>
      </c>
      <c r="B303" s="7" t="s">
        <v>600</v>
      </c>
      <c r="C303" s="1" t="s">
        <v>296</v>
      </c>
      <c r="D303" s="1" t="s">
        <v>8</v>
      </c>
      <c r="E303" s="1" t="s">
        <v>367</v>
      </c>
      <c r="F303" s="1" t="s">
        <v>301</v>
      </c>
      <c r="G303" s="12" t="s">
        <v>302</v>
      </c>
      <c r="J303" s="64"/>
    </row>
    <row r="304" spans="1:10" ht="15" hidden="1" x14ac:dyDescent="0.25">
      <c r="A304" s="7">
        <v>300</v>
      </c>
      <c r="B304" s="7" t="s">
        <v>600</v>
      </c>
      <c r="C304" s="1" t="s">
        <v>296</v>
      </c>
      <c r="D304" s="1" t="s">
        <v>8</v>
      </c>
      <c r="E304" s="1" t="s">
        <v>367</v>
      </c>
      <c r="F304" s="1" t="s">
        <v>303</v>
      </c>
      <c r="G304" s="12" t="s">
        <v>304</v>
      </c>
      <c r="J304" s="64"/>
    </row>
    <row r="305" spans="1:10" ht="15" hidden="1" x14ac:dyDescent="0.25">
      <c r="A305" s="7">
        <v>301</v>
      </c>
      <c r="B305" s="7" t="s">
        <v>600</v>
      </c>
      <c r="C305" s="1" t="s">
        <v>296</v>
      </c>
      <c r="D305" s="1" t="s">
        <v>8</v>
      </c>
      <c r="E305" s="1" t="s">
        <v>367</v>
      </c>
      <c r="F305" s="1" t="s">
        <v>305</v>
      </c>
      <c r="G305" s="12" t="s">
        <v>306</v>
      </c>
      <c r="J305" s="64"/>
    </row>
    <row r="306" spans="1:10" ht="15" hidden="1" x14ac:dyDescent="0.25">
      <c r="A306" s="7">
        <v>302</v>
      </c>
      <c r="B306" s="7" t="s">
        <v>600</v>
      </c>
      <c r="C306" s="1" t="s">
        <v>296</v>
      </c>
      <c r="D306" s="1" t="s">
        <v>8</v>
      </c>
      <c r="E306" s="1" t="s">
        <v>367</v>
      </c>
      <c r="F306" s="1" t="s">
        <v>307</v>
      </c>
      <c r="G306" s="12" t="s">
        <v>308</v>
      </c>
      <c r="J306" s="64"/>
    </row>
    <row r="307" spans="1:10" ht="15" hidden="1" x14ac:dyDescent="0.25">
      <c r="A307" s="7">
        <v>303</v>
      </c>
      <c r="B307" s="7" t="s">
        <v>600</v>
      </c>
      <c r="C307" s="1" t="s">
        <v>296</v>
      </c>
      <c r="D307" s="1" t="s">
        <v>8</v>
      </c>
      <c r="E307" s="1" t="s">
        <v>367</v>
      </c>
      <c r="F307" s="1" t="s">
        <v>309</v>
      </c>
      <c r="G307" s="12" t="s">
        <v>310</v>
      </c>
      <c r="J307" s="64"/>
    </row>
    <row r="308" spans="1:10" ht="15" hidden="1" x14ac:dyDescent="0.25">
      <c r="A308" s="7">
        <v>304</v>
      </c>
      <c r="B308" s="7" t="s">
        <v>600</v>
      </c>
      <c r="C308" s="1" t="s">
        <v>296</v>
      </c>
      <c r="D308" s="1" t="s">
        <v>15</v>
      </c>
      <c r="E308" s="1" t="s">
        <v>367</v>
      </c>
      <c r="F308" s="1" t="s">
        <v>311</v>
      </c>
      <c r="G308" s="12" t="s">
        <v>312</v>
      </c>
      <c r="I308" s="15">
        <v>0</v>
      </c>
      <c r="J308" s="64"/>
    </row>
    <row r="309" spans="1:10" ht="15" hidden="1" x14ac:dyDescent="0.25">
      <c r="A309" s="7">
        <v>305</v>
      </c>
      <c r="B309" s="7" t="s">
        <v>600</v>
      </c>
      <c r="C309" s="1" t="s">
        <v>296</v>
      </c>
      <c r="D309" s="1" t="s">
        <v>15</v>
      </c>
      <c r="E309" s="1" t="s">
        <v>367</v>
      </c>
      <c r="F309" s="1" t="s">
        <v>313</v>
      </c>
      <c r="G309" s="12" t="s">
        <v>314</v>
      </c>
      <c r="I309" s="15">
        <v>0</v>
      </c>
      <c r="J309" s="64"/>
    </row>
    <row r="310" spans="1:10" ht="15" hidden="1" x14ac:dyDescent="0.25">
      <c r="A310" s="7">
        <v>306</v>
      </c>
      <c r="B310" s="7" t="s">
        <v>600</v>
      </c>
      <c r="C310" s="1" t="s">
        <v>296</v>
      </c>
      <c r="D310" s="1" t="s">
        <v>8</v>
      </c>
      <c r="E310" s="1" t="s">
        <v>367</v>
      </c>
      <c r="F310" s="1" t="s">
        <v>315</v>
      </c>
      <c r="G310" s="12" t="s">
        <v>316</v>
      </c>
      <c r="I310" s="15">
        <v>376</v>
      </c>
      <c r="J310" s="64"/>
    </row>
    <row r="311" spans="1:10" ht="15" hidden="1" x14ac:dyDescent="0.25">
      <c r="A311" s="7">
        <v>307</v>
      </c>
      <c r="B311" s="7" t="s">
        <v>600</v>
      </c>
      <c r="C311" s="1" t="s">
        <v>296</v>
      </c>
      <c r="D311" s="1" t="s">
        <v>8</v>
      </c>
      <c r="E311" s="1" t="s">
        <v>367</v>
      </c>
      <c r="F311" s="1" t="s">
        <v>317</v>
      </c>
      <c r="G311" s="12" t="s">
        <v>318</v>
      </c>
      <c r="J311" s="64"/>
    </row>
    <row r="312" spans="1:10" ht="15" hidden="1" x14ac:dyDescent="0.25">
      <c r="A312" s="7">
        <v>308</v>
      </c>
      <c r="B312" s="7" t="s">
        <v>600</v>
      </c>
      <c r="C312" s="1" t="s">
        <v>296</v>
      </c>
      <c r="D312" s="1" t="s">
        <v>8</v>
      </c>
      <c r="E312" s="1" t="s">
        <v>367</v>
      </c>
      <c r="F312" s="1" t="s">
        <v>319</v>
      </c>
      <c r="G312" s="12" t="s">
        <v>320</v>
      </c>
      <c r="I312" s="15">
        <v>-376</v>
      </c>
      <c r="J312" s="64"/>
    </row>
    <row r="313" spans="1:10" ht="15" hidden="1" x14ac:dyDescent="0.25">
      <c r="A313" s="7">
        <v>309</v>
      </c>
      <c r="B313" s="7" t="s">
        <v>601</v>
      </c>
      <c r="C313" s="1" t="s">
        <v>7</v>
      </c>
      <c r="D313" s="1" t="s">
        <v>8</v>
      </c>
      <c r="E313" s="1" t="s">
        <v>367</v>
      </c>
      <c r="F313" s="1" t="s">
        <v>9</v>
      </c>
      <c r="G313" s="12" t="s">
        <v>10</v>
      </c>
      <c r="I313" s="15">
        <v>1444</v>
      </c>
      <c r="J313" s="64"/>
    </row>
    <row r="314" spans="1:10" ht="15" hidden="1" x14ac:dyDescent="0.25">
      <c r="A314" s="7">
        <v>310</v>
      </c>
      <c r="B314" s="7" t="s">
        <v>601</v>
      </c>
      <c r="C314" s="1" t="s">
        <v>7</v>
      </c>
      <c r="D314" s="1" t="s">
        <v>8</v>
      </c>
      <c r="E314" s="1" t="s">
        <v>367</v>
      </c>
      <c r="F314" s="1" t="s">
        <v>11</v>
      </c>
      <c r="G314" s="12" t="s">
        <v>12</v>
      </c>
      <c r="J314" s="64"/>
    </row>
    <row r="315" spans="1:10" ht="15" hidden="1" x14ac:dyDescent="0.25">
      <c r="A315" s="7">
        <v>311</v>
      </c>
      <c r="B315" s="7" t="s">
        <v>601</v>
      </c>
      <c r="C315" s="1" t="s">
        <v>7</v>
      </c>
      <c r="D315" s="1" t="s">
        <v>8</v>
      </c>
      <c r="E315" s="1" t="s">
        <v>367</v>
      </c>
      <c r="F315" s="1" t="s">
        <v>13</v>
      </c>
      <c r="G315" s="12" t="s">
        <v>14</v>
      </c>
      <c r="I315" s="15">
        <v>244</v>
      </c>
      <c r="J315" s="64"/>
    </row>
    <row r="316" spans="1:10" ht="15" hidden="1" x14ac:dyDescent="0.25">
      <c r="A316" s="7">
        <v>312</v>
      </c>
      <c r="B316" s="7" t="s">
        <v>601</v>
      </c>
      <c r="C316" s="1" t="s">
        <v>7</v>
      </c>
      <c r="D316" s="1" t="s">
        <v>15</v>
      </c>
      <c r="E316" s="1" t="s">
        <v>367</v>
      </c>
      <c r="F316" s="1" t="s">
        <v>16</v>
      </c>
      <c r="G316" s="12" t="s">
        <v>17</v>
      </c>
      <c r="I316" s="15">
        <v>1688</v>
      </c>
      <c r="J316" s="64"/>
    </row>
    <row r="317" spans="1:10" ht="15" hidden="1" x14ac:dyDescent="0.25">
      <c r="A317" s="7">
        <v>313</v>
      </c>
      <c r="B317" s="7" t="s">
        <v>601</v>
      </c>
      <c r="C317" s="1" t="s">
        <v>7</v>
      </c>
      <c r="D317" s="1" t="s">
        <v>8</v>
      </c>
      <c r="E317" s="1" t="s">
        <v>367</v>
      </c>
      <c r="F317" s="1" t="s">
        <v>18</v>
      </c>
      <c r="G317" s="12" t="s">
        <v>19</v>
      </c>
      <c r="J317" s="64"/>
    </row>
    <row r="318" spans="1:10" ht="15" hidden="1" x14ac:dyDescent="0.25">
      <c r="A318" s="7">
        <v>314</v>
      </c>
      <c r="B318" s="7" t="s">
        <v>601</v>
      </c>
      <c r="C318" s="1" t="s">
        <v>7</v>
      </c>
      <c r="D318" s="1" t="s">
        <v>8</v>
      </c>
      <c r="E318" s="1" t="s">
        <v>367</v>
      </c>
      <c r="F318" s="1" t="s">
        <v>20</v>
      </c>
      <c r="G318" s="12" t="s">
        <v>21</v>
      </c>
      <c r="I318" s="15">
        <v>5000</v>
      </c>
      <c r="J318" s="64"/>
    </row>
    <row r="319" spans="1:10" ht="15" hidden="1" x14ac:dyDescent="0.25">
      <c r="A319" s="7">
        <v>315</v>
      </c>
      <c r="B319" s="7" t="s">
        <v>601</v>
      </c>
      <c r="C319" s="1" t="s">
        <v>7</v>
      </c>
      <c r="D319" s="1" t="s">
        <v>15</v>
      </c>
      <c r="E319" s="1" t="s">
        <v>367</v>
      </c>
      <c r="F319" s="1" t="s">
        <v>22</v>
      </c>
      <c r="G319" s="12" t="s">
        <v>23</v>
      </c>
      <c r="I319" s="15">
        <v>5000</v>
      </c>
      <c r="J319" s="64"/>
    </row>
    <row r="320" spans="1:10" ht="15" hidden="1" x14ac:dyDescent="0.25">
      <c r="A320" s="7">
        <v>316</v>
      </c>
      <c r="B320" s="7" t="s">
        <v>601</v>
      </c>
      <c r="C320" s="1" t="s">
        <v>7</v>
      </c>
      <c r="D320" s="1" t="s">
        <v>8</v>
      </c>
      <c r="E320" s="1" t="s">
        <v>367</v>
      </c>
      <c r="F320" s="1" t="s">
        <v>24</v>
      </c>
      <c r="G320" s="12" t="s">
        <v>25</v>
      </c>
      <c r="J320" s="64"/>
    </row>
    <row r="321" spans="1:10" ht="15" hidden="1" x14ac:dyDescent="0.25">
      <c r="A321" s="7">
        <v>317</v>
      </c>
      <c r="B321" s="7" t="s">
        <v>601</v>
      </c>
      <c r="C321" s="1" t="s">
        <v>7</v>
      </c>
      <c r="D321" s="1" t="s">
        <v>8</v>
      </c>
      <c r="E321" s="1" t="s">
        <v>367</v>
      </c>
      <c r="F321" s="1" t="s">
        <v>26</v>
      </c>
      <c r="G321" s="12" t="s">
        <v>27</v>
      </c>
      <c r="J321" s="64"/>
    </row>
    <row r="322" spans="1:10" ht="15" hidden="1" x14ac:dyDescent="0.25">
      <c r="A322" s="7">
        <v>318</v>
      </c>
      <c r="B322" s="7" t="s">
        <v>601</v>
      </c>
      <c r="C322" s="1" t="s">
        <v>7</v>
      </c>
      <c r="D322" s="1" t="s">
        <v>8</v>
      </c>
      <c r="E322" s="1" t="s">
        <v>367</v>
      </c>
      <c r="F322" s="1" t="s">
        <v>28</v>
      </c>
      <c r="G322" s="12" t="s">
        <v>29</v>
      </c>
      <c r="J322" s="64"/>
    </row>
    <row r="323" spans="1:10" ht="15" hidden="1" x14ac:dyDescent="0.25">
      <c r="A323" s="7">
        <v>319</v>
      </c>
      <c r="B323" s="7" t="s">
        <v>601</v>
      </c>
      <c r="C323" s="1" t="s">
        <v>7</v>
      </c>
      <c r="D323" s="1" t="s">
        <v>8</v>
      </c>
      <c r="E323" s="1" t="s">
        <v>367</v>
      </c>
      <c r="F323" s="1" t="s">
        <v>30</v>
      </c>
      <c r="G323" s="12" t="s">
        <v>31</v>
      </c>
      <c r="I323" s="15">
        <v>63777</v>
      </c>
      <c r="J323" s="64"/>
    </row>
    <row r="324" spans="1:10" ht="15" hidden="1" x14ac:dyDescent="0.25">
      <c r="A324" s="7">
        <v>320</v>
      </c>
      <c r="B324" s="7" t="s">
        <v>601</v>
      </c>
      <c r="C324" s="1" t="s">
        <v>7</v>
      </c>
      <c r="D324" s="1" t="s">
        <v>8</v>
      </c>
      <c r="E324" s="1" t="s">
        <v>367</v>
      </c>
      <c r="F324" s="1" t="s">
        <v>32</v>
      </c>
      <c r="G324" s="12" t="s">
        <v>33</v>
      </c>
      <c r="J324" s="64"/>
    </row>
    <row r="325" spans="1:10" ht="15" hidden="1" x14ac:dyDescent="0.25">
      <c r="A325" s="7">
        <v>321</v>
      </c>
      <c r="B325" s="7" t="s">
        <v>601</v>
      </c>
      <c r="C325" s="1" t="s">
        <v>7</v>
      </c>
      <c r="D325" s="1" t="s">
        <v>8</v>
      </c>
      <c r="E325" s="1" t="s">
        <v>367</v>
      </c>
      <c r="F325" s="1" t="s">
        <v>34</v>
      </c>
      <c r="G325" s="12" t="s">
        <v>35</v>
      </c>
      <c r="J325" s="64"/>
    </row>
    <row r="326" spans="1:10" ht="15" hidden="1" x14ac:dyDescent="0.25">
      <c r="A326" s="7">
        <v>322</v>
      </c>
      <c r="B326" s="7" t="s">
        <v>601</v>
      </c>
      <c r="C326" s="1" t="s">
        <v>7</v>
      </c>
      <c r="D326" s="1" t="s">
        <v>8</v>
      </c>
      <c r="E326" s="1" t="s">
        <v>367</v>
      </c>
      <c r="F326" s="1" t="s">
        <v>36</v>
      </c>
      <c r="G326" s="12" t="s">
        <v>37</v>
      </c>
      <c r="J326" s="64"/>
    </row>
    <row r="327" spans="1:10" ht="15" hidden="1" x14ac:dyDescent="0.25">
      <c r="A327" s="7">
        <v>323</v>
      </c>
      <c r="B327" s="7" t="s">
        <v>601</v>
      </c>
      <c r="C327" s="1" t="s">
        <v>7</v>
      </c>
      <c r="D327" s="1" t="s">
        <v>8</v>
      </c>
      <c r="E327" s="1" t="s">
        <v>367</v>
      </c>
      <c r="F327" s="1" t="s">
        <v>38</v>
      </c>
      <c r="G327" s="12" t="s">
        <v>39</v>
      </c>
      <c r="J327" s="64"/>
    </row>
    <row r="328" spans="1:10" ht="15" hidden="1" x14ac:dyDescent="0.25">
      <c r="A328" s="7">
        <v>324</v>
      </c>
      <c r="B328" s="7" t="s">
        <v>601</v>
      </c>
      <c r="C328" s="1" t="s">
        <v>7</v>
      </c>
      <c r="D328" s="1" t="s">
        <v>8</v>
      </c>
      <c r="E328" s="1" t="s">
        <v>367</v>
      </c>
      <c r="F328" s="1" t="s">
        <v>40</v>
      </c>
      <c r="G328" s="12" t="s">
        <v>41</v>
      </c>
      <c r="J328" s="64"/>
    </row>
    <row r="329" spans="1:10" ht="15" hidden="1" x14ac:dyDescent="0.25">
      <c r="A329" s="7">
        <v>325</v>
      </c>
      <c r="B329" s="7" t="s">
        <v>601</v>
      </c>
      <c r="C329" s="1" t="s">
        <v>7</v>
      </c>
      <c r="D329" s="1" t="s">
        <v>8</v>
      </c>
      <c r="E329" s="1" t="s">
        <v>367</v>
      </c>
      <c r="F329" s="1" t="s">
        <v>42</v>
      </c>
      <c r="G329" s="12" t="s">
        <v>43</v>
      </c>
      <c r="J329" s="64"/>
    </row>
    <row r="330" spans="1:10" ht="15" hidden="1" x14ac:dyDescent="0.25">
      <c r="A330" s="7">
        <v>326</v>
      </c>
      <c r="B330" s="7" t="s">
        <v>601</v>
      </c>
      <c r="C330" s="1" t="s">
        <v>7</v>
      </c>
      <c r="D330" s="1" t="s">
        <v>8</v>
      </c>
      <c r="E330" s="1" t="s">
        <v>367</v>
      </c>
      <c r="F330" s="1" t="s">
        <v>44</v>
      </c>
      <c r="G330" s="12" t="s">
        <v>45</v>
      </c>
      <c r="J330" s="64"/>
    </row>
    <row r="331" spans="1:10" ht="15" hidden="1" x14ac:dyDescent="0.25">
      <c r="A331" s="7">
        <v>327</v>
      </c>
      <c r="B331" s="7" t="s">
        <v>601</v>
      </c>
      <c r="C331" s="1" t="s">
        <v>7</v>
      </c>
      <c r="D331" s="1" t="s">
        <v>8</v>
      </c>
      <c r="E331" s="1" t="s">
        <v>367</v>
      </c>
      <c r="F331" s="1" t="s">
        <v>46</v>
      </c>
      <c r="G331" s="12" t="s">
        <v>47</v>
      </c>
      <c r="J331" s="64"/>
    </row>
    <row r="332" spans="1:10" ht="15" hidden="1" x14ac:dyDescent="0.25">
      <c r="A332" s="7">
        <v>328</v>
      </c>
      <c r="B332" s="7" t="s">
        <v>601</v>
      </c>
      <c r="C332" s="1" t="s">
        <v>7</v>
      </c>
      <c r="D332" s="1" t="s">
        <v>8</v>
      </c>
      <c r="E332" s="1" t="s">
        <v>367</v>
      </c>
      <c r="F332" s="1" t="s">
        <v>48</v>
      </c>
      <c r="G332" s="12" t="s">
        <v>49</v>
      </c>
      <c r="J332" s="64"/>
    </row>
    <row r="333" spans="1:10" ht="15" hidden="1" x14ac:dyDescent="0.25">
      <c r="A333" s="7">
        <v>329</v>
      </c>
      <c r="B333" s="7" t="s">
        <v>601</v>
      </c>
      <c r="C333" s="1" t="s">
        <v>7</v>
      </c>
      <c r="D333" s="1" t="s">
        <v>8</v>
      </c>
      <c r="E333" s="1" t="s">
        <v>367</v>
      </c>
      <c r="F333" s="1" t="s">
        <v>50</v>
      </c>
      <c r="G333" s="12" t="s">
        <v>51</v>
      </c>
      <c r="J333" s="64"/>
    </row>
    <row r="334" spans="1:10" ht="15" hidden="1" x14ac:dyDescent="0.25">
      <c r="A334" s="7">
        <v>330</v>
      </c>
      <c r="B334" s="7" t="s">
        <v>601</v>
      </c>
      <c r="C334" s="1" t="s">
        <v>7</v>
      </c>
      <c r="D334" s="1" t="s">
        <v>8</v>
      </c>
      <c r="E334" s="1" t="s">
        <v>367</v>
      </c>
      <c r="F334" s="1" t="s">
        <v>52</v>
      </c>
      <c r="G334" s="12" t="s">
        <v>53</v>
      </c>
      <c r="J334" s="64"/>
    </row>
    <row r="335" spans="1:10" ht="15" hidden="1" x14ac:dyDescent="0.25">
      <c r="A335" s="7">
        <v>331</v>
      </c>
      <c r="B335" s="7" t="s">
        <v>601</v>
      </c>
      <c r="C335" s="1" t="s">
        <v>7</v>
      </c>
      <c r="D335" s="1" t="s">
        <v>8</v>
      </c>
      <c r="E335" s="1" t="s">
        <v>367</v>
      </c>
      <c r="F335" s="1" t="s">
        <v>54</v>
      </c>
      <c r="G335" s="12" t="s">
        <v>55</v>
      </c>
      <c r="J335" s="64"/>
    </row>
    <row r="336" spans="1:10" ht="15" hidden="1" x14ac:dyDescent="0.25">
      <c r="A336" s="7">
        <v>332</v>
      </c>
      <c r="B336" s="7" t="s">
        <v>601</v>
      </c>
      <c r="C336" s="1" t="s">
        <v>7</v>
      </c>
      <c r="D336" s="1" t="s">
        <v>8</v>
      </c>
      <c r="E336" s="1" t="s">
        <v>367</v>
      </c>
      <c r="F336" s="1" t="s">
        <v>56</v>
      </c>
      <c r="G336" s="12" t="s">
        <v>57</v>
      </c>
      <c r="J336" s="64"/>
    </row>
    <row r="337" spans="1:10" ht="15" hidden="1" x14ac:dyDescent="0.25">
      <c r="A337" s="7">
        <v>333</v>
      </c>
      <c r="B337" s="7" t="s">
        <v>601</v>
      </c>
      <c r="C337" s="1" t="s">
        <v>7</v>
      </c>
      <c r="D337" s="1" t="s">
        <v>8</v>
      </c>
      <c r="E337" s="1" t="s">
        <v>367</v>
      </c>
      <c r="F337" s="1" t="s">
        <v>58</v>
      </c>
      <c r="G337" s="12" t="s">
        <v>59</v>
      </c>
      <c r="J337" s="64"/>
    </row>
    <row r="338" spans="1:10" ht="15" hidden="1" x14ac:dyDescent="0.25">
      <c r="A338" s="7">
        <v>334</v>
      </c>
      <c r="B338" s="7" t="s">
        <v>601</v>
      </c>
      <c r="C338" s="1" t="s">
        <v>7</v>
      </c>
      <c r="D338" s="1" t="s">
        <v>8</v>
      </c>
      <c r="E338" s="1" t="s">
        <v>367</v>
      </c>
      <c r="F338" s="1" t="s">
        <v>60</v>
      </c>
      <c r="G338" s="12" t="s">
        <v>61</v>
      </c>
      <c r="J338" s="64"/>
    </row>
    <row r="339" spans="1:10" ht="15" hidden="1" x14ac:dyDescent="0.25">
      <c r="A339" s="7">
        <v>335</v>
      </c>
      <c r="B339" s="7" t="s">
        <v>601</v>
      </c>
      <c r="C339" s="1" t="s">
        <v>7</v>
      </c>
      <c r="D339" s="1" t="s">
        <v>8</v>
      </c>
      <c r="E339" s="1" t="s">
        <v>367</v>
      </c>
      <c r="F339" s="1" t="s">
        <v>62</v>
      </c>
      <c r="G339" s="12" t="s">
        <v>63</v>
      </c>
      <c r="J339" s="64"/>
    </row>
    <row r="340" spans="1:10" ht="15" hidden="1" x14ac:dyDescent="0.25">
      <c r="A340" s="7">
        <v>336</v>
      </c>
      <c r="B340" s="7" t="s">
        <v>601</v>
      </c>
      <c r="C340" s="1" t="s">
        <v>7</v>
      </c>
      <c r="D340" s="1" t="s">
        <v>8</v>
      </c>
      <c r="E340" s="1" t="s">
        <v>367</v>
      </c>
      <c r="F340" s="1" t="s">
        <v>64</v>
      </c>
      <c r="G340" s="12" t="s">
        <v>65</v>
      </c>
      <c r="J340" s="64"/>
    </row>
    <row r="341" spans="1:10" ht="15" hidden="1" x14ac:dyDescent="0.25">
      <c r="A341" s="7">
        <v>337</v>
      </c>
      <c r="B341" s="7" t="s">
        <v>601</v>
      </c>
      <c r="C341" s="1" t="s">
        <v>7</v>
      </c>
      <c r="D341" s="1" t="s">
        <v>8</v>
      </c>
      <c r="E341" s="1" t="s">
        <v>367</v>
      </c>
      <c r="F341" s="1" t="s">
        <v>66</v>
      </c>
      <c r="G341" s="12" t="s">
        <v>67</v>
      </c>
      <c r="I341" s="15">
        <v>1790</v>
      </c>
      <c r="J341" s="64"/>
    </row>
    <row r="342" spans="1:10" ht="15" hidden="1" x14ac:dyDescent="0.25">
      <c r="A342" s="7">
        <v>338</v>
      </c>
      <c r="B342" s="7" t="s">
        <v>601</v>
      </c>
      <c r="C342" s="1" t="s">
        <v>7</v>
      </c>
      <c r="D342" s="1" t="s">
        <v>8</v>
      </c>
      <c r="E342" s="1" t="s">
        <v>367</v>
      </c>
      <c r="F342" s="1" t="s">
        <v>68</v>
      </c>
      <c r="G342" s="12" t="s">
        <v>69</v>
      </c>
      <c r="J342" s="64"/>
    </row>
    <row r="343" spans="1:10" ht="15" hidden="1" x14ac:dyDescent="0.25">
      <c r="A343" s="7">
        <v>339</v>
      </c>
      <c r="B343" s="7" t="s">
        <v>601</v>
      </c>
      <c r="C343" s="1" t="s">
        <v>7</v>
      </c>
      <c r="D343" s="1" t="s">
        <v>8</v>
      </c>
      <c r="E343" s="1" t="s">
        <v>367</v>
      </c>
      <c r="F343" s="1" t="s">
        <v>70</v>
      </c>
      <c r="G343" s="12" t="s">
        <v>71</v>
      </c>
      <c r="I343" s="15">
        <v>14810</v>
      </c>
      <c r="J343" s="64"/>
    </row>
    <row r="344" spans="1:10" ht="15" hidden="1" x14ac:dyDescent="0.25">
      <c r="A344" s="7">
        <v>340</v>
      </c>
      <c r="B344" s="7" t="s">
        <v>601</v>
      </c>
      <c r="C344" s="1" t="s">
        <v>7</v>
      </c>
      <c r="D344" s="1" t="s">
        <v>8</v>
      </c>
      <c r="E344" s="1" t="s">
        <v>367</v>
      </c>
      <c r="F344" s="1" t="s">
        <v>72</v>
      </c>
      <c r="G344" s="12" t="s">
        <v>73</v>
      </c>
      <c r="J344" s="64"/>
    </row>
    <row r="345" spans="1:10" ht="15" hidden="1" x14ac:dyDescent="0.25">
      <c r="A345" s="7">
        <v>341</v>
      </c>
      <c r="B345" s="7" t="s">
        <v>601</v>
      </c>
      <c r="C345" s="1" t="s">
        <v>7</v>
      </c>
      <c r="D345" s="1" t="s">
        <v>8</v>
      </c>
      <c r="E345" s="1" t="s">
        <v>367</v>
      </c>
      <c r="F345" s="1" t="s">
        <v>74</v>
      </c>
      <c r="G345" s="12" t="s">
        <v>75</v>
      </c>
      <c r="J345" s="64"/>
    </row>
    <row r="346" spans="1:10" ht="15" hidden="1" x14ac:dyDescent="0.25">
      <c r="A346" s="7">
        <v>342</v>
      </c>
      <c r="B346" s="7" t="s">
        <v>601</v>
      </c>
      <c r="C346" s="1" t="s">
        <v>7</v>
      </c>
      <c r="D346" s="1" t="s">
        <v>8</v>
      </c>
      <c r="E346" s="1" t="s">
        <v>367</v>
      </c>
      <c r="F346" s="1" t="s">
        <v>76</v>
      </c>
      <c r="G346" s="12" t="s">
        <v>77</v>
      </c>
      <c r="J346" s="64"/>
    </row>
    <row r="347" spans="1:10" ht="15" hidden="1" x14ac:dyDescent="0.25">
      <c r="A347" s="7">
        <v>343</v>
      </c>
      <c r="B347" s="7" t="s">
        <v>601</v>
      </c>
      <c r="C347" s="1" t="s">
        <v>7</v>
      </c>
      <c r="D347" s="1" t="s">
        <v>8</v>
      </c>
      <c r="E347" s="1" t="s">
        <v>367</v>
      </c>
      <c r="F347" s="1" t="s">
        <v>78</v>
      </c>
      <c r="G347" s="12" t="s">
        <v>79</v>
      </c>
      <c r="J347" s="64"/>
    </row>
    <row r="348" spans="1:10" ht="15" hidden="1" x14ac:dyDescent="0.25">
      <c r="A348" s="7">
        <v>344</v>
      </c>
      <c r="B348" s="7" t="s">
        <v>601</v>
      </c>
      <c r="C348" s="1" t="s">
        <v>7</v>
      </c>
      <c r="D348" s="1" t="s">
        <v>8</v>
      </c>
      <c r="E348" s="1" t="s">
        <v>367</v>
      </c>
      <c r="F348" s="1" t="s">
        <v>80</v>
      </c>
      <c r="G348" s="12" t="s">
        <v>81</v>
      </c>
      <c r="J348" s="64"/>
    </row>
    <row r="349" spans="1:10" ht="15" hidden="1" x14ac:dyDescent="0.25">
      <c r="A349" s="7">
        <v>345</v>
      </c>
      <c r="B349" s="7" t="s">
        <v>601</v>
      </c>
      <c r="C349" s="1" t="s">
        <v>7</v>
      </c>
      <c r="D349" s="1" t="s">
        <v>8</v>
      </c>
      <c r="E349" s="1" t="s">
        <v>367</v>
      </c>
      <c r="F349" s="1" t="s">
        <v>82</v>
      </c>
      <c r="G349" s="12" t="s">
        <v>83</v>
      </c>
      <c r="J349" s="64"/>
    </row>
    <row r="350" spans="1:10" ht="15" hidden="1" x14ac:dyDescent="0.25">
      <c r="A350" s="7">
        <v>346</v>
      </c>
      <c r="B350" s="7" t="s">
        <v>601</v>
      </c>
      <c r="C350" s="1" t="s">
        <v>7</v>
      </c>
      <c r="D350" s="1" t="s">
        <v>8</v>
      </c>
      <c r="E350" s="1" t="s">
        <v>367</v>
      </c>
      <c r="F350" s="1" t="s">
        <v>84</v>
      </c>
      <c r="G350" s="12" t="s">
        <v>85</v>
      </c>
      <c r="I350" s="15">
        <v>383</v>
      </c>
      <c r="J350" s="64"/>
    </row>
    <row r="351" spans="1:10" ht="15" hidden="1" x14ac:dyDescent="0.25">
      <c r="A351" s="7">
        <v>347</v>
      </c>
      <c r="B351" s="7" t="s">
        <v>601</v>
      </c>
      <c r="C351" s="1" t="s">
        <v>7</v>
      </c>
      <c r="D351" s="1" t="s">
        <v>8</v>
      </c>
      <c r="E351" s="1" t="s">
        <v>367</v>
      </c>
      <c r="F351" s="1" t="s">
        <v>86</v>
      </c>
      <c r="G351" s="12" t="s">
        <v>87</v>
      </c>
      <c r="J351" s="64"/>
    </row>
    <row r="352" spans="1:10" ht="15" hidden="1" x14ac:dyDescent="0.25">
      <c r="A352" s="7">
        <v>348</v>
      </c>
      <c r="B352" s="7" t="s">
        <v>601</v>
      </c>
      <c r="C352" s="1" t="s">
        <v>7</v>
      </c>
      <c r="D352" s="1" t="s">
        <v>8</v>
      </c>
      <c r="E352" s="1" t="s">
        <v>367</v>
      </c>
      <c r="F352" s="1" t="s">
        <v>88</v>
      </c>
      <c r="G352" s="12" t="s">
        <v>89</v>
      </c>
      <c r="J352" s="64"/>
    </row>
    <row r="353" spans="1:10" ht="15" hidden="1" x14ac:dyDescent="0.25">
      <c r="A353" s="7">
        <v>349</v>
      </c>
      <c r="B353" s="7" t="s">
        <v>601</v>
      </c>
      <c r="C353" s="1" t="s">
        <v>7</v>
      </c>
      <c r="D353" s="1" t="s">
        <v>8</v>
      </c>
      <c r="E353" s="1" t="s">
        <v>367</v>
      </c>
      <c r="F353" s="1" t="s">
        <v>90</v>
      </c>
      <c r="G353" s="12" t="s">
        <v>91</v>
      </c>
      <c r="J353" s="64"/>
    </row>
    <row r="354" spans="1:10" ht="15" hidden="1" x14ac:dyDescent="0.25">
      <c r="A354" s="7">
        <v>350</v>
      </c>
      <c r="B354" s="7" t="s">
        <v>601</v>
      </c>
      <c r="C354" s="1" t="s">
        <v>7</v>
      </c>
      <c r="D354" s="1" t="s">
        <v>8</v>
      </c>
      <c r="E354" s="1" t="s">
        <v>367</v>
      </c>
      <c r="F354" s="1" t="s">
        <v>92</v>
      </c>
      <c r="G354" s="12" t="s">
        <v>93</v>
      </c>
      <c r="J354" s="64"/>
    </row>
    <row r="355" spans="1:10" ht="15" hidden="1" x14ac:dyDescent="0.25">
      <c r="A355" s="7">
        <v>351</v>
      </c>
      <c r="B355" s="7" t="s">
        <v>601</v>
      </c>
      <c r="C355" s="1" t="s">
        <v>7</v>
      </c>
      <c r="D355" s="1" t="s">
        <v>15</v>
      </c>
      <c r="E355" s="1" t="s">
        <v>367</v>
      </c>
      <c r="F355" s="1" t="s">
        <v>94</v>
      </c>
      <c r="G355" s="12" t="s">
        <v>95</v>
      </c>
      <c r="I355" s="15">
        <v>80760</v>
      </c>
      <c r="J355" s="64"/>
    </row>
    <row r="356" spans="1:10" ht="15" hidden="1" x14ac:dyDescent="0.25">
      <c r="A356" s="7">
        <v>352</v>
      </c>
      <c r="B356" s="7" t="s">
        <v>601</v>
      </c>
      <c r="C356" s="1" t="s">
        <v>7</v>
      </c>
      <c r="D356" s="1" t="s">
        <v>8</v>
      </c>
      <c r="E356" s="1" t="s">
        <v>367</v>
      </c>
      <c r="F356" s="1" t="s">
        <v>96</v>
      </c>
      <c r="G356" s="12" t="s">
        <v>97</v>
      </c>
      <c r="I356" s="15">
        <v>87000</v>
      </c>
      <c r="J356" s="64"/>
    </row>
    <row r="357" spans="1:10" ht="15" hidden="1" x14ac:dyDescent="0.25">
      <c r="A357" s="7">
        <v>353</v>
      </c>
      <c r="B357" s="7" t="s">
        <v>601</v>
      </c>
      <c r="C357" s="1" t="s">
        <v>7</v>
      </c>
      <c r="D357" s="1" t="s">
        <v>8</v>
      </c>
      <c r="E357" s="1" t="s">
        <v>367</v>
      </c>
      <c r="F357" s="1" t="s">
        <v>98</v>
      </c>
      <c r="G357" s="12" t="s">
        <v>99</v>
      </c>
      <c r="J357" s="64"/>
    </row>
    <row r="358" spans="1:10" ht="15" hidden="1" x14ac:dyDescent="0.25">
      <c r="A358" s="7">
        <v>354</v>
      </c>
      <c r="B358" s="7" t="s">
        <v>601</v>
      </c>
      <c r="C358" s="1" t="s">
        <v>7</v>
      </c>
      <c r="D358" s="1" t="s">
        <v>8</v>
      </c>
      <c r="E358" s="1" t="s">
        <v>367</v>
      </c>
      <c r="F358" s="1" t="s">
        <v>100</v>
      </c>
      <c r="G358" s="12" t="s">
        <v>101</v>
      </c>
      <c r="J358" s="64"/>
    </row>
    <row r="359" spans="1:10" ht="15" hidden="1" x14ac:dyDescent="0.25">
      <c r="A359" s="7">
        <v>355</v>
      </c>
      <c r="B359" s="7" t="s">
        <v>601</v>
      </c>
      <c r="C359" s="1" t="s">
        <v>7</v>
      </c>
      <c r="D359" s="1" t="s">
        <v>8</v>
      </c>
      <c r="E359" s="1" t="s">
        <v>367</v>
      </c>
      <c r="F359" s="1" t="s">
        <v>102</v>
      </c>
      <c r="G359" s="12" t="s">
        <v>103</v>
      </c>
      <c r="J359" s="64"/>
    </row>
    <row r="360" spans="1:10" ht="15" hidden="1" x14ac:dyDescent="0.25">
      <c r="A360" s="7">
        <v>356</v>
      </c>
      <c r="B360" s="7" t="s">
        <v>601</v>
      </c>
      <c r="C360" s="1" t="s">
        <v>7</v>
      </c>
      <c r="D360" s="1" t="s">
        <v>8</v>
      </c>
      <c r="E360" s="1" t="s">
        <v>367</v>
      </c>
      <c r="F360" s="1" t="s">
        <v>104</v>
      </c>
      <c r="G360" s="12" t="s">
        <v>105</v>
      </c>
      <c r="J360" s="64"/>
    </row>
    <row r="361" spans="1:10" ht="15" hidden="1" x14ac:dyDescent="0.25">
      <c r="A361" s="7">
        <v>357</v>
      </c>
      <c r="B361" s="7" t="s">
        <v>601</v>
      </c>
      <c r="C361" s="1" t="s">
        <v>7</v>
      </c>
      <c r="D361" s="1" t="s">
        <v>8</v>
      </c>
      <c r="E361" s="1" t="s">
        <v>367</v>
      </c>
      <c r="F361" s="1" t="s">
        <v>106</v>
      </c>
      <c r="G361" s="12" t="s">
        <v>107</v>
      </c>
      <c r="J361" s="64"/>
    </row>
    <row r="362" spans="1:10" ht="15" hidden="1" x14ac:dyDescent="0.25">
      <c r="A362" s="7">
        <v>358</v>
      </c>
      <c r="B362" s="7" t="s">
        <v>601</v>
      </c>
      <c r="C362" s="1" t="s">
        <v>7</v>
      </c>
      <c r="D362" s="1" t="s">
        <v>8</v>
      </c>
      <c r="E362" s="1" t="s">
        <v>367</v>
      </c>
      <c r="F362" s="1" t="s">
        <v>108</v>
      </c>
      <c r="G362" s="12" t="s">
        <v>109</v>
      </c>
      <c r="I362" s="15">
        <v>1000</v>
      </c>
      <c r="J362" s="64"/>
    </row>
    <row r="363" spans="1:10" ht="15" hidden="1" x14ac:dyDescent="0.25">
      <c r="A363" s="7">
        <v>359</v>
      </c>
      <c r="B363" s="7" t="s">
        <v>601</v>
      </c>
      <c r="C363" s="1" t="s">
        <v>7</v>
      </c>
      <c r="D363" s="1" t="s">
        <v>8</v>
      </c>
      <c r="E363" s="1" t="s">
        <v>367</v>
      </c>
      <c r="F363" s="1" t="s">
        <v>110</v>
      </c>
      <c r="G363" s="12" t="s">
        <v>111</v>
      </c>
      <c r="J363" s="64"/>
    </row>
    <row r="364" spans="1:10" ht="15" hidden="1" x14ac:dyDescent="0.25">
      <c r="A364" s="7">
        <v>360</v>
      </c>
      <c r="B364" s="7" t="s">
        <v>601</v>
      </c>
      <c r="C364" s="1" t="s">
        <v>7</v>
      </c>
      <c r="D364" s="1" t="s">
        <v>8</v>
      </c>
      <c r="E364" s="1" t="s">
        <v>367</v>
      </c>
      <c r="F364" s="1" t="s">
        <v>112</v>
      </c>
      <c r="G364" s="12" t="s">
        <v>113</v>
      </c>
      <c r="J364" s="64"/>
    </row>
    <row r="365" spans="1:10" ht="15" hidden="1" x14ac:dyDescent="0.25">
      <c r="A365" s="7">
        <v>361</v>
      </c>
      <c r="B365" s="7" t="s">
        <v>601</v>
      </c>
      <c r="C365" s="1" t="s">
        <v>7</v>
      </c>
      <c r="D365" s="1" t="s">
        <v>15</v>
      </c>
      <c r="E365" s="1" t="s">
        <v>367</v>
      </c>
      <c r="F365" s="1" t="s">
        <v>114</v>
      </c>
      <c r="G365" s="12" t="s">
        <v>115</v>
      </c>
      <c r="I365" s="15">
        <v>175448</v>
      </c>
      <c r="J365" s="64"/>
    </row>
    <row r="366" spans="1:10" ht="15" hidden="1" x14ac:dyDescent="0.25">
      <c r="A366" s="7">
        <v>362</v>
      </c>
      <c r="B366" s="7" t="s">
        <v>601</v>
      </c>
      <c r="C366" s="1" t="s">
        <v>116</v>
      </c>
      <c r="D366" s="1" t="s">
        <v>8</v>
      </c>
      <c r="E366" s="1" t="s">
        <v>364</v>
      </c>
      <c r="F366" s="1" t="s">
        <v>117</v>
      </c>
      <c r="G366" s="12" t="s">
        <v>118</v>
      </c>
      <c r="H366" s="14">
        <v>0.98</v>
      </c>
      <c r="I366" s="15">
        <v>49226</v>
      </c>
      <c r="J366" s="64">
        <f t="shared" ref="J366:J367" si="3">I366/H366</f>
        <v>50230.612244897959</v>
      </c>
    </row>
    <row r="367" spans="1:10" ht="15" hidden="1" x14ac:dyDescent="0.25">
      <c r="A367" s="7">
        <v>363</v>
      </c>
      <c r="B367" s="7" t="s">
        <v>601</v>
      </c>
      <c r="C367" s="1" t="s">
        <v>116</v>
      </c>
      <c r="D367" s="1" t="s">
        <v>8</v>
      </c>
      <c r="E367" s="1" t="s">
        <v>364</v>
      </c>
      <c r="F367" s="1" t="s">
        <v>119</v>
      </c>
      <c r="G367" s="12" t="s">
        <v>120</v>
      </c>
      <c r="H367" s="14">
        <v>7.0000000000000007E-2</v>
      </c>
      <c r="I367" s="15">
        <v>5687</v>
      </c>
      <c r="J367" s="57">
        <f t="shared" si="3"/>
        <v>81242.85714285713</v>
      </c>
    </row>
    <row r="368" spans="1:10" ht="15" hidden="1" x14ac:dyDescent="0.25">
      <c r="A368" s="7">
        <v>364</v>
      </c>
      <c r="B368" s="7" t="s">
        <v>601</v>
      </c>
      <c r="C368" s="1" t="s">
        <v>116</v>
      </c>
      <c r="D368" s="1" t="s">
        <v>8</v>
      </c>
      <c r="E368" s="1" t="s">
        <v>364</v>
      </c>
      <c r="F368" s="1" t="s">
        <v>121</v>
      </c>
      <c r="G368" s="12" t="s">
        <v>122</v>
      </c>
      <c r="J368" s="64"/>
    </row>
    <row r="369" spans="1:10" ht="15" hidden="1" x14ac:dyDescent="0.25">
      <c r="A369" s="7">
        <v>365</v>
      </c>
      <c r="B369" s="7" t="s">
        <v>601</v>
      </c>
      <c r="C369" s="1" t="s">
        <v>116</v>
      </c>
      <c r="D369" s="1" t="s">
        <v>8</v>
      </c>
      <c r="E369" s="1" t="s">
        <v>364</v>
      </c>
      <c r="F369" s="1" t="s">
        <v>123</v>
      </c>
      <c r="G369" s="12" t="s">
        <v>124</v>
      </c>
      <c r="J369" s="64"/>
    </row>
    <row r="370" spans="1:10" ht="15" hidden="1" x14ac:dyDescent="0.25">
      <c r="A370" s="7">
        <v>366</v>
      </c>
      <c r="B370" s="7" t="s">
        <v>601</v>
      </c>
      <c r="C370" s="1" t="s">
        <v>116</v>
      </c>
      <c r="D370" s="1" t="s">
        <v>8</v>
      </c>
      <c r="E370" s="1" t="s">
        <v>366</v>
      </c>
      <c r="F370" s="1" t="s">
        <v>125</v>
      </c>
      <c r="G370" s="12" t="s">
        <v>126</v>
      </c>
      <c r="J370" s="64"/>
    </row>
    <row r="371" spans="1:10" ht="15" hidden="1" x14ac:dyDescent="0.25">
      <c r="A371" s="7">
        <v>367</v>
      </c>
      <c r="B371" s="7" t="s">
        <v>601</v>
      </c>
      <c r="C371" s="1" t="s">
        <v>116</v>
      </c>
      <c r="D371" s="1" t="s">
        <v>8</v>
      </c>
      <c r="E371" s="1" t="s">
        <v>366</v>
      </c>
      <c r="F371" s="1" t="s">
        <v>127</v>
      </c>
      <c r="G371" s="12" t="s">
        <v>128</v>
      </c>
      <c r="J371" s="64"/>
    </row>
    <row r="372" spans="1:10" ht="15" hidden="1" x14ac:dyDescent="0.25">
      <c r="A372" s="7">
        <v>368</v>
      </c>
      <c r="B372" s="7" t="s">
        <v>601</v>
      </c>
      <c r="C372" s="1" t="s">
        <v>116</v>
      </c>
      <c r="D372" s="1" t="s">
        <v>8</v>
      </c>
      <c r="E372" s="1" t="s">
        <v>366</v>
      </c>
      <c r="F372" s="1" t="s">
        <v>129</v>
      </c>
      <c r="G372" s="12" t="s">
        <v>130</v>
      </c>
      <c r="J372" s="64"/>
    </row>
    <row r="373" spans="1:10" ht="15" hidden="1" x14ac:dyDescent="0.25">
      <c r="A373" s="7">
        <v>369</v>
      </c>
      <c r="B373" s="7" t="s">
        <v>601</v>
      </c>
      <c r="C373" s="1" t="s">
        <v>116</v>
      </c>
      <c r="D373" s="1" t="s">
        <v>8</v>
      </c>
      <c r="E373" s="1" t="s">
        <v>366</v>
      </c>
      <c r="F373" s="1" t="s">
        <v>131</v>
      </c>
      <c r="G373" s="12" t="s">
        <v>132</v>
      </c>
      <c r="J373" s="64"/>
    </row>
    <row r="374" spans="1:10" ht="15" hidden="1" x14ac:dyDescent="0.25">
      <c r="A374" s="7">
        <v>370</v>
      </c>
      <c r="B374" s="7" t="s">
        <v>601</v>
      </c>
      <c r="C374" s="1" t="s">
        <v>116</v>
      </c>
      <c r="D374" s="1" t="s">
        <v>8</v>
      </c>
      <c r="E374" s="1" t="s">
        <v>366</v>
      </c>
      <c r="F374" s="1" t="s">
        <v>133</v>
      </c>
      <c r="G374" s="12" t="s">
        <v>134</v>
      </c>
      <c r="J374" s="64"/>
    </row>
    <row r="375" spans="1:10" ht="15" hidden="1" x14ac:dyDescent="0.25">
      <c r="A375" s="7">
        <v>371</v>
      </c>
      <c r="B375" s="7" t="s">
        <v>601</v>
      </c>
      <c r="C375" s="1" t="s">
        <v>116</v>
      </c>
      <c r="D375" s="1" t="s">
        <v>8</v>
      </c>
      <c r="E375" s="1" t="s">
        <v>366</v>
      </c>
      <c r="F375" s="1" t="s">
        <v>135</v>
      </c>
      <c r="G375" s="12" t="s">
        <v>136</v>
      </c>
      <c r="J375" s="64"/>
    </row>
    <row r="376" spans="1:10" ht="15" hidden="1" x14ac:dyDescent="0.25">
      <c r="A376" s="7">
        <v>372</v>
      </c>
      <c r="B376" s="7" t="s">
        <v>601</v>
      </c>
      <c r="C376" s="1" t="s">
        <v>116</v>
      </c>
      <c r="D376" s="1" t="s">
        <v>8</v>
      </c>
      <c r="E376" s="1" t="s">
        <v>366</v>
      </c>
      <c r="F376" s="1" t="s">
        <v>137</v>
      </c>
      <c r="G376" s="12" t="s">
        <v>138</v>
      </c>
      <c r="J376" s="64"/>
    </row>
    <row r="377" spans="1:10" ht="15" hidden="1" x14ac:dyDescent="0.25">
      <c r="A377" s="7">
        <v>373</v>
      </c>
      <c r="B377" s="7" t="s">
        <v>601</v>
      </c>
      <c r="C377" s="1" t="s">
        <v>116</v>
      </c>
      <c r="D377" s="1" t="s">
        <v>8</v>
      </c>
      <c r="E377" s="1" t="s">
        <v>366</v>
      </c>
      <c r="F377" s="1" t="s">
        <v>139</v>
      </c>
      <c r="G377" s="12" t="s">
        <v>140</v>
      </c>
      <c r="J377" s="64"/>
    </row>
    <row r="378" spans="1:10" ht="15" hidden="1" x14ac:dyDescent="0.25">
      <c r="A378" s="7">
        <v>374</v>
      </c>
      <c r="B378" s="7" t="s">
        <v>601</v>
      </c>
      <c r="C378" s="1" t="s">
        <v>116</v>
      </c>
      <c r="D378" s="1" t="s">
        <v>8</v>
      </c>
      <c r="E378" s="1" t="s">
        <v>366</v>
      </c>
      <c r="F378" s="1" t="s">
        <v>141</v>
      </c>
      <c r="G378" s="12" t="s">
        <v>142</v>
      </c>
      <c r="J378" s="64"/>
    </row>
    <row r="379" spans="1:10" ht="15" hidden="1" x14ac:dyDescent="0.25">
      <c r="A379" s="7">
        <v>375</v>
      </c>
      <c r="B379" s="7" t="s">
        <v>601</v>
      </c>
      <c r="C379" s="1" t="s">
        <v>116</v>
      </c>
      <c r="D379" s="1" t="s">
        <v>8</v>
      </c>
      <c r="E379" s="1" t="s">
        <v>366</v>
      </c>
      <c r="F379" s="1" t="s">
        <v>143</v>
      </c>
      <c r="G379" s="12" t="s">
        <v>144</v>
      </c>
      <c r="J379" s="64"/>
    </row>
    <row r="380" spans="1:10" ht="15" hidden="1" x14ac:dyDescent="0.25">
      <c r="A380" s="7">
        <v>376</v>
      </c>
      <c r="B380" s="7" t="s">
        <v>601</v>
      </c>
      <c r="C380" s="1" t="s">
        <v>116</v>
      </c>
      <c r="D380" s="1" t="s">
        <v>8</v>
      </c>
      <c r="E380" s="1" t="s">
        <v>366</v>
      </c>
      <c r="F380" s="1" t="s">
        <v>145</v>
      </c>
      <c r="G380" s="12" t="s">
        <v>146</v>
      </c>
      <c r="J380" s="64"/>
    </row>
    <row r="381" spans="1:10" ht="15" hidden="1" x14ac:dyDescent="0.25">
      <c r="A381" s="7">
        <v>377</v>
      </c>
      <c r="B381" s="7" t="s">
        <v>601</v>
      </c>
      <c r="C381" s="1" t="s">
        <v>116</v>
      </c>
      <c r="D381" s="1" t="s">
        <v>8</v>
      </c>
      <c r="E381" s="1" t="s">
        <v>366</v>
      </c>
      <c r="F381" s="1" t="s">
        <v>147</v>
      </c>
      <c r="G381" s="12" t="s">
        <v>148</v>
      </c>
      <c r="J381" s="64"/>
    </row>
    <row r="382" spans="1:10" ht="15" hidden="1" x14ac:dyDescent="0.25">
      <c r="A382" s="7">
        <v>378</v>
      </c>
      <c r="B382" s="7" t="s">
        <v>601</v>
      </c>
      <c r="C382" s="1" t="s">
        <v>116</v>
      </c>
      <c r="D382" s="1" t="s">
        <v>8</v>
      </c>
      <c r="E382" s="1" t="s">
        <v>366</v>
      </c>
      <c r="F382" s="1" t="s">
        <v>149</v>
      </c>
      <c r="G382" s="12" t="s">
        <v>150</v>
      </c>
      <c r="J382" s="64"/>
    </row>
    <row r="383" spans="1:10" ht="15" hidden="1" x14ac:dyDescent="0.25">
      <c r="A383" s="7">
        <v>379</v>
      </c>
      <c r="B383" s="7" t="s">
        <v>601</v>
      </c>
      <c r="C383" s="1" t="s">
        <v>116</v>
      </c>
      <c r="D383" s="1" t="s">
        <v>8</v>
      </c>
      <c r="E383" s="1" t="s">
        <v>366</v>
      </c>
      <c r="F383" s="1" t="s">
        <v>151</v>
      </c>
      <c r="G383" s="12" t="s">
        <v>152</v>
      </c>
      <c r="J383" s="64"/>
    </row>
    <row r="384" spans="1:10" ht="15" hidden="1" x14ac:dyDescent="0.25">
      <c r="A384" s="7">
        <v>380</v>
      </c>
      <c r="B384" s="7" t="s">
        <v>601</v>
      </c>
      <c r="C384" s="1" t="s">
        <v>116</v>
      </c>
      <c r="D384" s="1" t="s">
        <v>8</v>
      </c>
      <c r="E384" s="1" t="s">
        <v>366</v>
      </c>
      <c r="F384" s="1" t="s">
        <v>153</v>
      </c>
      <c r="G384" s="12" t="s">
        <v>154</v>
      </c>
      <c r="J384" s="64"/>
    </row>
    <row r="385" spans="1:10" ht="15" hidden="1" x14ac:dyDescent="0.25">
      <c r="A385" s="7">
        <v>381</v>
      </c>
      <c r="B385" s="7" t="s">
        <v>601</v>
      </c>
      <c r="C385" s="1" t="s">
        <v>116</v>
      </c>
      <c r="D385" s="1" t="s">
        <v>8</v>
      </c>
      <c r="E385" s="1" t="s">
        <v>366</v>
      </c>
      <c r="F385" s="1" t="s">
        <v>155</v>
      </c>
      <c r="G385" s="12" t="s">
        <v>156</v>
      </c>
      <c r="J385" s="64"/>
    </row>
    <row r="386" spans="1:10" ht="15" hidden="1" x14ac:dyDescent="0.25">
      <c r="A386" s="7">
        <v>382</v>
      </c>
      <c r="B386" s="7" t="s">
        <v>601</v>
      </c>
      <c r="C386" s="1" t="s">
        <v>116</v>
      </c>
      <c r="D386" s="1" t="s">
        <v>8</v>
      </c>
      <c r="E386" s="1" t="s">
        <v>366</v>
      </c>
      <c r="F386" s="1" t="s">
        <v>157</v>
      </c>
      <c r="G386" s="12" t="s">
        <v>158</v>
      </c>
      <c r="J386" s="64"/>
    </row>
    <row r="387" spans="1:10" ht="15" hidden="1" x14ac:dyDescent="0.25">
      <c r="A387" s="7">
        <v>383</v>
      </c>
      <c r="B387" s="7" t="s">
        <v>601</v>
      </c>
      <c r="C387" s="1" t="s">
        <v>116</v>
      </c>
      <c r="D387" s="1" t="s">
        <v>8</v>
      </c>
      <c r="E387" s="1" t="s">
        <v>366</v>
      </c>
      <c r="F387" s="1" t="s">
        <v>159</v>
      </c>
      <c r="G387" s="12" t="s">
        <v>160</v>
      </c>
      <c r="J387" s="64"/>
    </row>
    <row r="388" spans="1:10" ht="15" hidden="1" x14ac:dyDescent="0.25">
      <c r="A388" s="7">
        <v>384</v>
      </c>
      <c r="B388" s="7" t="s">
        <v>601</v>
      </c>
      <c r="C388" s="1" t="s">
        <v>116</v>
      </c>
      <c r="D388" s="1" t="s">
        <v>8</v>
      </c>
      <c r="E388" s="1" t="s">
        <v>366</v>
      </c>
      <c r="F388" s="1" t="s">
        <v>161</v>
      </c>
      <c r="G388" s="12" t="s">
        <v>162</v>
      </c>
      <c r="J388" s="64"/>
    </row>
    <row r="389" spans="1:10" ht="15" hidden="1" x14ac:dyDescent="0.25">
      <c r="A389" s="7">
        <v>385</v>
      </c>
      <c r="B389" s="7" t="s">
        <v>601</v>
      </c>
      <c r="C389" s="1" t="s">
        <v>116</v>
      </c>
      <c r="D389" s="1" t="s">
        <v>8</v>
      </c>
      <c r="E389" s="1" t="s">
        <v>366</v>
      </c>
      <c r="F389" s="1" t="s">
        <v>163</v>
      </c>
      <c r="G389" s="12" t="s">
        <v>164</v>
      </c>
      <c r="J389" s="64"/>
    </row>
    <row r="390" spans="1:10" ht="15" hidden="1" x14ac:dyDescent="0.25">
      <c r="A390" s="7">
        <v>386</v>
      </c>
      <c r="B390" s="7" t="s">
        <v>601</v>
      </c>
      <c r="C390" s="1" t="s">
        <v>116</v>
      </c>
      <c r="D390" s="1" t="s">
        <v>8</v>
      </c>
      <c r="E390" s="1" t="s">
        <v>366</v>
      </c>
      <c r="F390" s="1" t="s">
        <v>165</v>
      </c>
      <c r="G390" s="12" t="s">
        <v>166</v>
      </c>
      <c r="J390" s="64"/>
    </row>
    <row r="391" spans="1:10" ht="15" hidden="1" x14ac:dyDescent="0.25">
      <c r="A391" s="7">
        <v>387</v>
      </c>
      <c r="B391" s="7" t="s">
        <v>601</v>
      </c>
      <c r="C391" s="1" t="s">
        <v>116</v>
      </c>
      <c r="D391" s="1" t="s">
        <v>8</v>
      </c>
      <c r="E391" s="1" t="s">
        <v>366</v>
      </c>
      <c r="F391" s="1" t="s">
        <v>167</v>
      </c>
      <c r="G391" s="12" t="s">
        <v>168</v>
      </c>
      <c r="J391" s="64"/>
    </row>
    <row r="392" spans="1:10" ht="15" hidden="1" x14ac:dyDescent="0.25">
      <c r="A392" s="7">
        <v>388</v>
      </c>
      <c r="B392" s="7" t="s">
        <v>601</v>
      </c>
      <c r="C392" s="1" t="s">
        <v>116</v>
      </c>
      <c r="D392" s="1" t="s">
        <v>8</v>
      </c>
      <c r="E392" s="1" t="s">
        <v>366</v>
      </c>
      <c r="F392" s="1" t="s">
        <v>169</v>
      </c>
      <c r="G392" s="12" t="s">
        <v>170</v>
      </c>
      <c r="J392" s="64"/>
    </row>
    <row r="393" spans="1:10" ht="15" hidden="1" x14ac:dyDescent="0.25">
      <c r="A393" s="7">
        <v>389</v>
      </c>
      <c r="B393" s="7" t="s">
        <v>601</v>
      </c>
      <c r="C393" s="1" t="s">
        <v>116</v>
      </c>
      <c r="D393" s="1" t="s">
        <v>8</v>
      </c>
      <c r="E393" s="1" t="s">
        <v>366</v>
      </c>
      <c r="F393" s="1" t="s">
        <v>171</v>
      </c>
      <c r="G393" s="12" t="s">
        <v>172</v>
      </c>
      <c r="J393" s="64"/>
    </row>
    <row r="394" spans="1:10" ht="15" hidden="1" x14ac:dyDescent="0.25">
      <c r="A394" s="7">
        <v>390</v>
      </c>
      <c r="B394" s="7" t="s">
        <v>601</v>
      </c>
      <c r="C394" s="1" t="s">
        <v>116</v>
      </c>
      <c r="D394" s="1" t="s">
        <v>8</v>
      </c>
      <c r="E394" s="1" t="s">
        <v>366</v>
      </c>
      <c r="F394" s="1" t="s">
        <v>173</v>
      </c>
      <c r="G394" s="12" t="s">
        <v>174</v>
      </c>
      <c r="J394" s="64"/>
    </row>
    <row r="395" spans="1:10" ht="15" hidden="1" x14ac:dyDescent="0.25">
      <c r="A395" s="7">
        <v>391</v>
      </c>
      <c r="B395" s="7" t="s">
        <v>601</v>
      </c>
      <c r="C395" s="1" t="s">
        <v>116</v>
      </c>
      <c r="D395" s="1" t="s">
        <v>8</v>
      </c>
      <c r="E395" s="1" t="s">
        <v>366</v>
      </c>
      <c r="F395" s="1" t="s">
        <v>175</v>
      </c>
      <c r="G395" s="12" t="s">
        <v>176</v>
      </c>
      <c r="H395" s="14">
        <v>0.02</v>
      </c>
      <c r="I395" s="15">
        <v>651</v>
      </c>
      <c r="J395" s="64">
        <f t="shared" ref="J395:J404" si="4">I395/H395</f>
        <v>32550</v>
      </c>
    </row>
    <row r="396" spans="1:10" ht="15" hidden="1" x14ac:dyDescent="0.25">
      <c r="A396" s="7">
        <v>392</v>
      </c>
      <c r="B396" s="7" t="s">
        <v>601</v>
      </c>
      <c r="C396" s="1" t="s">
        <v>116</v>
      </c>
      <c r="D396" s="1" t="s">
        <v>8</v>
      </c>
      <c r="E396" s="1" t="s">
        <v>366</v>
      </c>
      <c r="F396" s="1" t="s">
        <v>177</v>
      </c>
      <c r="G396" s="12" t="s">
        <v>178</v>
      </c>
      <c r="H396" s="14">
        <v>2.67</v>
      </c>
      <c r="I396" s="15">
        <v>64120</v>
      </c>
      <c r="J396" s="64">
        <f t="shared" si="4"/>
        <v>24014.981273408241</v>
      </c>
    </row>
    <row r="397" spans="1:10" ht="15" hidden="1" x14ac:dyDescent="0.25">
      <c r="A397" s="7">
        <v>393</v>
      </c>
      <c r="B397" s="7" t="s">
        <v>601</v>
      </c>
      <c r="C397" s="1" t="s">
        <v>116</v>
      </c>
      <c r="D397" s="1" t="s">
        <v>8</v>
      </c>
      <c r="E397" s="1" t="s">
        <v>366</v>
      </c>
      <c r="F397" s="1" t="s">
        <v>179</v>
      </c>
      <c r="G397" s="12" t="s">
        <v>180</v>
      </c>
      <c r="J397" s="64"/>
    </row>
    <row r="398" spans="1:10" ht="15" hidden="1" x14ac:dyDescent="0.25">
      <c r="A398" s="7">
        <v>394</v>
      </c>
      <c r="B398" s="7" t="s">
        <v>601</v>
      </c>
      <c r="C398" s="1" t="s">
        <v>116</v>
      </c>
      <c r="D398" s="1" t="s">
        <v>8</v>
      </c>
      <c r="E398" s="1" t="s">
        <v>366</v>
      </c>
      <c r="F398" s="1" t="s">
        <v>181</v>
      </c>
      <c r="G398" s="12" t="s">
        <v>182</v>
      </c>
      <c r="J398" s="64"/>
    </row>
    <row r="399" spans="1:10" ht="15" hidden="1" x14ac:dyDescent="0.25">
      <c r="A399" s="7">
        <v>395</v>
      </c>
      <c r="B399" s="7" t="s">
        <v>601</v>
      </c>
      <c r="C399" s="1" t="s">
        <v>116</v>
      </c>
      <c r="D399" s="1" t="s">
        <v>8</v>
      </c>
      <c r="E399" s="1" t="s">
        <v>366</v>
      </c>
      <c r="F399" s="1" t="s">
        <v>183</v>
      </c>
      <c r="G399" s="12" t="s">
        <v>184</v>
      </c>
      <c r="H399" s="14">
        <v>0.75000000000000011</v>
      </c>
      <c r="I399" s="15">
        <v>20044</v>
      </c>
      <c r="J399" s="64">
        <f t="shared" si="4"/>
        <v>26725.333333333328</v>
      </c>
    </row>
    <row r="400" spans="1:10" ht="15" hidden="1" x14ac:dyDescent="0.25">
      <c r="A400" s="7">
        <v>396</v>
      </c>
      <c r="B400" s="7" t="s">
        <v>601</v>
      </c>
      <c r="C400" s="1" t="s">
        <v>116</v>
      </c>
      <c r="D400" s="1" t="s">
        <v>8</v>
      </c>
      <c r="E400" s="1" t="s">
        <v>365</v>
      </c>
      <c r="F400" s="1" t="s">
        <v>185</v>
      </c>
      <c r="G400" s="12" t="s">
        <v>186</v>
      </c>
      <c r="H400" s="14">
        <v>7.9999999999999988E-2</v>
      </c>
      <c r="I400" s="15">
        <v>2517</v>
      </c>
      <c r="J400" s="64">
        <f t="shared" si="4"/>
        <v>31462.500000000004</v>
      </c>
    </row>
    <row r="401" spans="1:10" ht="15" hidden="1" x14ac:dyDescent="0.25">
      <c r="A401" s="7">
        <v>397</v>
      </c>
      <c r="B401" s="7" t="s">
        <v>601</v>
      </c>
      <c r="C401" s="1" t="s">
        <v>116</v>
      </c>
      <c r="D401" s="1" t="s">
        <v>8</v>
      </c>
      <c r="E401" s="1" t="s">
        <v>365</v>
      </c>
      <c r="F401" s="1" t="s">
        <v>187</v>
      </c>
      <c r="G401" s="12" t="s">
        <v>188</v>
      </c>
      <c r="H401" s="14">
        <v>0.13999999999999999</v>
      </c>
      <c r="I401" s="15">
        <v>4262</v>
      </c>
      <c r="J401" s="64">
        <f t="shared" si="4"/>
        <v>30442.857142857145</v>
      </c>
    </row>
    <row r="402" spans="1:10" ht="15" hidden="1" x14ac:dyDescent="0.25">
      <c r="A402" s="7">
        <v>398</v>
      </c>
      <c r="B402" s="7" t="s">
        <v>601</v>
      </c>
      <c r="C402" s="1" t="s">
        <v>116</v>
      </c>
      <c r="D402" s="1" t="s">
        <v>8</v>
      </c>
      <c r="E402" s="1" t="s">
        <v>365</v>
      </c>
      <c r="F402" s="1" t="s">
        <v>189</v>
      </c>
      <c r="G402" s="12" t="s">
        <v>190</v>
      </c>
      <c r="J402" s="64"/>
    </row>
    <row r="403" spans="1:10" ht="15" hidden="1" x14ac:dyDescent="0.25">
      <c r="A403" s="7">
        <v>399</v>
      </c>
      <c r="B403" s="7" t="s">
        <v>601</v>
      </c>
      <c r="C403" s="1" t="s">
        <v>116</v>
      </c>
      <c r="D403" s="1" t="s">
        <v>8</v>
      </c>
      <c r="E403" s="1" t="s">
        <v>367</v>
      </c>
      <c r="F403" s="1" t="s">
        <v>191</v>
      </c>
      <c r="G403" s="12" t="s">
        <v>192</v>
      </c>
      <c r="H403" s="14" t="s">
        <v>340</v>
      </c>
      <c r="J403" s="64"/>
    </row>
    <row r="404" spans="1:10" ht="15" hidden="1" x14ac:dyDescent="0.25">
      <c r="A404" s="7">
        <v>400</v>
      </c>
      <c r="B404" s="7" t="s">
        <v>601</v>
      </c>
      <c r="C404" s="1" t="s">
        <v>116</v>
      </c>
      <c r="D404" s="1" t="s">
        <v>15</v>
      </c>
      <c r="E404" s="1" t="s">
        <v>367</v>
      </c>
      <c r="F404" s="1" t="s">
        <v>193</v>
      </c>
      <c r="G404" s="12" t="s">
        <v>194</v>
      </c>
      <c r="H404" s="14">
        <v>4.71</v>
      </c>
      <c r="I404" s="15">
        <v>146507</v>
      </c>
      <c r="J404" s="64">
        <f t="shared" si="4"/>
        <v>31105.520169851381</v>
      </c>
    </row>
    <row r="405" spans="1:10" ht="15" hidden="1" x14ac:dyDescent="0.25">
      <c r="A405" s="7">
        <v>401</v>
      </c>
      <c r="B405" s="7" t="s">
        <v>601</v>
      </c>
      <c r="C405" s="1" t="s">
        <v>195</v>
      </c>
      <c r="D405" s="1" t="s">
        <v>15</v>
      </c>
      <c r="E405" s="1" t="s">
        <v>367</v>
      </c>
      <c r="F405" s="1" t="s">
        <v>196</v>
      </c>
      <c r="G405" s="12" t="s">
        <v>197</v>
      </c>
      <c r="I405" s="15">
        <v>146507</v>
      </c>
      <c r="J405" s="64"/>
    </row>
    <row r="406" spans="1:10" ht="15" hidden="1" x14ac:dyDescent="0.25">
      <c r="A406" s="7">
        <v>402</v>
      </c>
      <c r="B406" s="7" t="s">
        <v>601</v>
      </c>
      <c r="C406" s="1" t="s">
        <v>195</v>
      </c>
      <c r="D406" s="1" t="s">
        <v>8</v>
      </c>
      <c r="E406" s="1" t="s">
        <v>367</v>
      </c>
      <c r="F406" s="1" t="s">
        <v>198</v>
      </c>
      <c r="G406" s="12" t="s">
        <v>199</v>
      </c>
      <c r="J406" s="64"/>
    </row>
    <row r="407" spans="1:10" ht="15" hidden="1" x14ac:dyDescent="0.25">
      <c r="A407" s="7">
        <v>403</v>
      </c>
      <c r="B407" s="7" t="s">
        <v>601</v>
      </c>
      <c r="C407" s="1" t="s">
        <v>195</v>
      </c>
      <c r="D407" s="1" t="s">
        <v>8</v>
      </c>
      <c r="E407" s="1" t="s">
        <v>367</v>
      </c>
      <c r="F407" s="1" t="s">
        <v>200</v>
      </c>
      <c r="G407" s="12" t="s">
        <v>201</v>
      </c>
      <c r="J407" s="64"/>
    </row>
    <row r="408" spans="1:10" ht="15" hidden="1" x14ac:dyDescent="0.25">
      <c r="A408" s="7">
        <v>404</v>
      </c>
      <c r="B408" s="7" t="s">
        <v>601</v>
      </c>
      <c r="C408" s="1" t="s">
        <v>195</v>
      </c>
      <c r="D408" s="1" t="s">
        <v>8</v>
      </c>
      <c r="E408" s="1" t="s">
        <v>367</v>
      </c>
      <c r="F408" s="1" t="s">
        <v>202</v>
      </c>
      <c r="G408" s="12" t="s">
        <v>203</v>
      </c>
      <c r="J408" s="64"/>
    </row>
    <row r="409" spans="1:10" ht="15" hidden="1" x14ac:dyDescent="0.25">
      <c r="A409" s="7">
        <v>405</v>
      </c>
      <c r="B409" s="7" t="s">
        <v>601</v>
      </c>
      <c r="C409" s="1" t="s">
        <v>195</v>
      </c>
      <c r="D409" s="1" t="s">
        <v>8</v>
      </c>
      <c r="E409" s="1" t="s">
        <v>367</v>
      </c>
      <c r="F409" s="1" t="s">
        <v>204</v>
      </c>
      <c r="G409" s="12" t="s">
        <v>205</v>
      </c>
      <c r="J409" s="64"/>
    </row>
    <row r="410" spans="1:10" ht="15" hidden="1" x14ac:dyDescent="0.25">
      <c r="A410" s="7">
        <v>406</v>
      </c>
      <c r="B410" s="7" t="s">
        <v>601</v>
      </c>
      <c r="C410" s="1" t="s">
        <v>195</v>
      </c>
      <c r="D410" s="1" t="s">
        <v>15</v>
      </c>
      <c r="E410" s="1" t="s">
        <v>367</v>
      </c>
      <c r="F410" s="1" t="s">
        <v>206</v>
      </c>
      <c r="G410" s="12" t="s">
        <v>207</v>
      </c>
      <c r="I410" s="15">
        <v>0</v>
      </c>
      <c r="J410" s="64"/>
    </row>
    <row r="411" spans="1:10" ht="15" hidden="1" x14ac:dyDescent="0.25">
      <c r="A411" s="7">
        <v>407</v>
      </c>
      <c r="B411" s="7" t="s">
        <v>601</v>
      </c>
      <c r="C411" s="1" t="s">
        <v>195</v>
      </c>
      <c r="D411" s="1" t="s">
        <v>8</v>
      </c>
      <c r="E411" s="1" t="s">
        <v>367</v>
      </c>
      <c r="F411" s="1" t="s">
        <v>208</v>
      </c>
      <c r="G411" s="12" t="s">
        <v>209</v>
      </c>
      <c r="J411" s="64"/>
    </row>
    <row r="412" spans="1:10" ht="15" hidden="1" x14ac:dyDescent="0.25">
      <c r="A412" s="7">
        <v>408</v>
      </c>
      <c r="B412" s="7" t="s">
        <v>601</v>
      </c>
      <c r="C412" s="1" t="s">
        <v>195</v>
      </c>
      <c r="D412" s="1" t="s">
        <v>15</v>
      </c>
      <c r="E412" s="1" t="s">
        <v>367</v>
      </c>
      <c r="F412" s="1" t="s">
        <v>210</v>
      </c>
      <c r="G412" s="12" t="s">
        <v>211</v>
      </c>
      <c r="I412" s="15">
        <v>146507</v>
      </c>
      <c r="J412" s="64"/>
    </row>
    <row r="413" spans="1:10" ht="15" hidden="1" x14ac:dyDescent="0.25">
      <c r="A413" s="7">
        <v>409</v>
      </c>
      <c r="B413" s="7" t="s">
        <v>601</v>
      </c>
      <c r="C413" s="1" t="s">
        <v>195</v>
      </c>
      <c r="D413" s="1" t="s">
        <v>8</v>
      </c>
      <c r="E413" s="1" t="s">
        <v>367</v>
      </c>
      <c r="F413" s="1" t="s">
        <v>212</v>
      </c>
      <c r="G413" s="12" t="s">
        <v>213</v>
      </c>
      <c r="I413" s="15">
        <v>13283</v>
      </c>
      <c r="J413" s="64"/>
    </row>
    <row r="414" spans="1:10" ht="15" hidden="1" x14ac:dyDescent="0.25">
      <c r="A414" s="7">
        <v>410</v>
      </c>
      <c r="B414" s="7" t="s">
        <v>601</v>
      </c>
      <c r="C414" s="1" t="s">
        <v>195</v>
      </c>
      <c r="D414" s="1" t="s">
        <v>8</v>
      </c>
      <c r="E414" s="1" t="s">
        <v>367</v>
      </c>
      <c r="F414" s="1" t="s">
        <v>214</v>
      </c>
      <c r="G414" s="12" t="s">
        <v>215</v>
      </c>
      <c r="I414" s="15">
        <v>15307</v>
      </c>
      <c r="J414" s="64"/>
    </row>
    <row r="415" spans="1:10" ht="15" hidden="1" x14ac:dyDescent="0.25">
      <c r="A415" s="7">
        <v>411</v>
      </c>
      <c r="B415" s="7" t="s">
        <v>601</v>
      </c>
      <c r="C415" s="1" t="s">
        <v>195</v>
      </c>
      <c r="D415" s="1" t="s">
        <v>8</v>
      </c>
      <c r="E415" s="1" t="s">
        <v>367</v>
      </c>
      <c r="F415" s="1" t="s">
        <v>216</v>
      </c>
      <c r="G415" s="12" t="s">
        <v>217</v>
      </c>
      <c r="I415" s="15">
        <v>200</v>
      </c>
      <c r="J415" s="64"/>
    </row>
    <row r="416" spans="1:10" ht="15" hidden="1" x14ac:dyDescent="0.25">
      <c r="A416" s="7">
        <v>412</v>
      </c>
      <c r="B416" s="7" t="s">
        <v>601</v>
      </c>
      <c r="C416" s="1" t="s">
        <v>195</v>
      </c>
      <c r="D416" s="1" t="s">
        <v>15</v>
      </c>
      <c r="E416" s="1" t="s">
        <v>367</v>
      </c>
      <c r="F416" s="1" t="s">
        <v>218</v>
      </c>
      <c r="G416" s="12" t="s">
        <v>219</v>
      </c>
      <c r="I416" s="15">
        <v>175297</v>
      </c>
      <c r="J416" s="64"/>
    </row>
    <row r="417" spans="1:10" ht="15" hidden="1" x14ac:dyDescent="0.25">
      <c r="A417" s="7">
        <v>413</v>
      </c>
      <c r="B417" s="7" t="s">
        <v>601</v>
      </c>
      <c r="C417" s="1" t="s">
        <v>195</v>
      </c>
      <c r="D417" s="1" t="s">
        <v>8</v>
      </c>
      <c r="E417" s="1" t="s">
        <v>367</v>
      </c>
      <c r="F417" s="1" t="s">
        <v>220</v>
      </c>
      <c r="G417" s="12" t="s">
        <v>221</v>
      </c>
      <c r="I417" s="15">
        <v>9789</v>
      </c>
      <c r="J417" s="64"/>
    </row>
    <row r="418" spans="1:10" ht="15" hidden="1" x14ac:dyDescent="0.25">
      <c r="A418" s="7">
        <v>414</v>
      </c>
      <c r="B418" s="7" t="s">
        <v>601</v>
      </c>
      <c r="C418" s="1" t="s">
        <v>195</v>
      </c>
      <c r="D418" s="1" t="s">
        <v>8</v>
      </c>
      <c r="E418" s="1" t="s">
        <v>367</v>
      </c>
      <c r="F418" s="1" t="s">
        <v>222</v>
      </c>
      <c r="G418" s="12" t="s">
        <v>223</v>
      </c>
      <c r="J418" s="64"/>
    </row>
    <row r="419" spans="1:10" ht="15" hidden="1" x14ac:dyDescent="0.25">
      <c r="A419" s="7">
        <v>415</v>
      </c>
      <c r="B419" s="7" t="s">
        <v>601</v>
      </c>
      <c r="C419" s="1" t="s">
        <v>195</v>
      </c>
      <c r="D419" s="1" t="s">
        <v>8</v>
      </c>
      <c r="E419" s="1" t="s">
        <v>367</v>
      </c>
      <c r="F419" s="1" t="s">
        <v>224</v>
      </c>
      <c r="G419" s="12" t="s">
        <v>225</v>
      </c>
      <c r="I419" s="15">
        <v>4064</v>
      </c>
      <c r="J419" s="64"/>
    </row>
    <row r="420" spans="1:10" ht="15" hidden="1" x14ac:dyDescent="0.25">
      <c r="A420" s="7">
        <v>416</v>
      </c>
      <c r="B420" s="7" t="s">
        <v>601</v>
      </c>
      <c r="C420" s="1" t="s">
        <v>195</v>
      </c>
      <c r="D420" s="1" t="s">
        <v>8</v>
      </c>
      <c r="E420" s="1" t="s">
        <v>367</v>
      </c>
      <c r="F420" s="1" t="s">
        <v>226</v>
      </c>
      <c r="G420" s="12" t="s">
        <v>227</v>
      </c>
      <c r="I420" s="15">
        <v>1633</v>
      </c>
      <c r="J420" s="64"/>
    </row>
    <row r="421" spans="1:10" ht="15" hidden="1" x14ac:dyDescent="0.25">
      <c r="A421" s="7">
        <v>417</v>
      </c>
      <c r="B421" s="7" t="s">
        <v>601</v>
      </c>
      <c r="C421" s="1" t="s">
        <v>195</v>
      </c>
      <c r="D421" s="1" t="s">
        <v>15</v>
      </c>
      <c r="E421" s="1" t="s">
        <v>367</v>
      </c>
      <c r="F421" s="1" t="s">
        <v>228</v>
      </c>
      <c r="G421" s="12" t="s">
        <v>229</v>
      </c>
      <c r="I421" s="15">
        <v>15486</v>
      </c>
      <c r="J421" s="64"/>
    </row>
    <row r="422" spans="1:10" ht="15" hidden="1" x14ac:dyDescent="0.25">
      <c r="A422" s="7">
        <v>418</v>
      </c>
      <c r="B422" s="7" t="s">
        <v>601</v>
      </c>
      <c r="C422" s="1" t="s">
        <v>195</v>
      </c>
      <c r="D422" s="1" t="s">
        <v>8</v>
      </c>
      <c r="E422" s="1" t="s">
        <v>367</v>
      </c>
      <c r="F422" s="1" t="s">
        <v>230</v>
      </c>
      <c r="G422" s="12" t="s">
        <v>231</v>
      </c>
      <c r="J422" s="64"/>
    </row>
    <row r="423" spans="1:10" ht="15" hidden="1" x14ac:dyDescent="0.25">
      <c r="A423" s="7">
        <v>419</v>
      </c>
      <c r="B423" s="7" t="s">
        <v>601</v>
      </c>
      <c r="C423" s="1" t="s">
        <v>195</v>
      </c>
      <c r="D423" s="1" t="s">
        <v>8</v>
      </c>
      <c r="E423" s="1" t="s">
        <v>367</v>
      </c>
      <c r="F423" s="1" t="s">
        <v>232</v>
      </c>
      <c r="G423" s="12" t="s">
        <v>233</v>
      </c>
      <c r="J423" s="64"/>
    </row>
    <row r="424" spans="1:10" ht="15" hidden="1" x14ac:dyDescent="0.25">
      <c r="A424" s="7">
        <v>420</v>
      </c>
      <c r="B424" s="7" t="s">
        <v>601</v>
      </c>
      <c r="C424" s="1" t="s">
        <v>195</v>
      </c>
      <c r="D424" s="1" t="s">
        <v>8</v>
      </c>
      <c r="E424" s="1" t="s">
        <v>367</v>
      </c>
      <c r="F424" s="1" t="s">
        <v>234</v>
      </c>
      <c r="G424" s="12" t="s">
        <v>235</v>
      </c>
      <c r="J424" s="64"/>
    </row>
    <row r="425" spans="1:10" ht="15" hidden="1" x14ac:dyDescent="0.25">
      <c r="A425" s="7">
        <v>421</v>
      </c>
      <c r="B425" s="7" t="s">
        <v>601</v>
      </c>
      <c r="C425" s="1" t="s">
        <v>195</v>
      </c>
      <c r="D425" s="1" t="s">
        <v>8</v>
      </c>
      <c r="E425" s="1" t="s">
        <v>367</v>
      </c>
      <c r="F425" s="1" t="s">
        <v>236</v>
      </c>
      <c r="G425" s="12" t="s">
        <v>237</v>
      </c>
      <c r="J425" s="64"/>
    </row>
    <row r="426" spans="1:10" ht="15" hidden="1" x14ac:dyDescent="0.25">
      <c r="A426" s="7">
        <v>422</v>
      </c>
      <c r="B426" s="7" t="s">
        <v>601</v>
      </c>
      <c r="C426" s="1" t="s">
        <v>195</v>
      </c>
      <c r="D426" s="1" t="s">
        <v>8</v>
      </c>
      <c r="E426" s="1" t="s">
        <v>367</v>
      </c>
      <c r="F426" s="1" t="s">
        <v>238</v>
      </c>
      <c r="G426" s="12" t="s">
        <v>239</v>
      </c>
      <c r="I426" s="15">
        <v>161</v>
      </c>
      <c r="J426" s="64"/>
    </row>
    <row r="427" spans="1:10" ht="15" hidden="1" x14ac:dyDescent="0.25">
      <c r="A427" s="7">
        <v>423</v>
      </c>
      <c r="B427" s="7" t="s">
        <v>601</v>
      </c>
      <c r="C427" s="1" t="s">
        <v>195</v>
      </c>
      <c r="D427" s="1" t="s">
        <v>8</v>
      </c>
      <c r="E427" s="1" t="s">
        <v>367</v>
      </c>
      <c r="F427" s="1" t="s">
        <v>240</v>
      </c>
      <c r="G427" s="12" t="s">
        <v>241</v>
      </c>
      <c r="I427" s="15">
        <v>905</v>
      </c>
      <c r="J427" s="64"/>
    </row>
    <row r="428" spans="1:10" ht="15" hidden="1" x14ac:dyDescent="0.25">
      <c r="A428" s="7">
        <v>424</v>
      </c>
      <c r="B428" s="7" t="s">
        <v>601</v>
      </c>
      <c r="C428" s="1" t="s">
        <v>195</v>
      </c>
      <c r="D428" s="1" t="s">
        <v>8</v>
      </c>
      <c r="E428" s="1" t="s">
        <v>367</v>
      </c>
      <c r="F428" s="1" t="s">
        <v>242</v>
      </c>
      <c r="G428" s="12" t="s">
        <v>243</v>
      </c>
      <c r="I428" s="15">
        <v>1599</v>
      </c>
      <c r="J428" s="64"/>
    </row>
    <row r="429" spans="1:10" ht="15" hidden="1" x14ac:dyDescent="0.25">
      <c r="A429" s="7">
        <v>425</v>
      </c>
      <c r="B429" s="7" t="s">
        <v>601</v>
      </c>
      <c r="C429" s="1" t="s">
        <v>195</v>
      </c>
      <c r="D429" s="1" t="s">
        <v>8</v>
      </c>
      <c r="E429" s="1" t="s">
        <v>367</v>
      </c>
      <c r="F429" s="1" t="s">
        <v>244</v>
      </c>
      <c r="G429" s="12" t="s">
        <v>245</v>
      </c>
      <c r="I429" s="15">
        <v>883</v>
      </c>
      <c r="J429" s="64"/>
    </row>
    <row r="430" spans="1:10" ht="15" hidden="1" x14ac:dyDescent="0.25">
      <c r="A430" s="7">
        <v>426</v>
      </c>
      <c r="B430" s="7" t="s">
        <v>601</v>
      </c>
      <c r="C430" s="1" t="s">
        <v>195</v>
      </c>
      <c r="D430" s="1" t="s">
        <v>8</v>
      </c>
      <c r="E430" s="1" t="s">
        <v>367</v>
      </c>
      <c r="F430" s="1" t="s">
        <v>246</v>
      </c>
      <c r="G430" s="12" t="s">
        <v>247</v>
      </c>
      <c r="J430" s="64"/>
    </row>
    <row r="431" spans="1:10" ht="15" hidden="1" x14ac:dyDescent="0.25">
      <c r="A431" s="7">
        <v>427</v>
      </c>
      <c r="B431" s="7" t="s">
        <v>601</v>
      </c>
      <c r="C431" s="1" t="s">
        <v>195</v>
      </c>
      <c r="D431" s="1" t="s">
        <v>8</v>
      </c>
      <c r="E431" s="1" t="s">
        <v>367</v>
      </c>
      <c r="F431" s="1" t="s">
        <v>248</v>
      </c>
      <c r="G431" s="12" t="s">
        <v>249</v>
      </c>
      <c r="J431" s="64"/>
    </row>
    <row r="432" spans="1:10" ht="15" hidden="1" x14ac:dyDescent="0.25">
      <c r="A432" s="7">
        <v>428</v>
      </c>
      <c r="B432" s="7" t="s">
        <v>601</v>
      </c>
      <c r="C432" s="1" t="s">
        <v>195</v>
      </c>
      <c r="D432" s="1" t="s">
        <v>8</v>
      </c>
      <c r="E432" s="1" t="s">
        <v>367</v>
      </c>
      <c r="F432" s="1" t="s">
        <v>250</v>
      </c>
      <c r="G432" s="12" t="s">
        <v>251</v>
      </c>
      <c r="J432" s="64"/>
    </row>
    <row r="433" spans="1:10" ht="15" hidden="1" x14ac:dyDescent="0.25">
      <c r="A433" s="7">
        <v>429</v>
      </c>
      <c r="B433" s="7" t="s">
        <v>601</v>
      </c>
      <c r="C433" s="1" t="s">
        <v>195</v>
      </c>
      <c r="D433" s="1" t="s">
        <v>8</v>
      </c>
      <c r="E433" s="1" t="s">
        <v>367</v>
      </c>
      <c r="F433" s="1" t="s">
        <v>252</v>
      </c>
      <c r="G433" s="12" t="s">
        <v>253</v>
      </c>
      <c r="J433" s="64"/>
    </row>
    <row r="434" spans="1:10" ht="15" hidden="1" x14ac:dyDescent="0.25">
      <c r="A434" s="7">
        <v>430</v>
      </c>
      <c r="B434" s="7" t="s">
        <v>601</v>
      </c>
      <c r="C434" s="1" t="s">
        <v>195</v>
      </c>
      <c r="D434" s="1" t="s">
        <v>8</v>
      </c>
      <c r="E434" s="1" t="s">
        <v>367</v>
      </c>
      <c r="F434" s="1" t="s">
        <v>254</v>
      </c>
      <c r="G434" s="12" t="s">
        <v>255</v>
      </c>
      <c r="J434" s="64"/>
    </row>
    <row r="435" spans="1:10" ht="15" hidden="1" x14ac:dyDescent="0.25">
      <c r="A435" s="7">
        <v>431</v>
      </c>
      <c r="B435" s="7" t="s">
        <v>601</v>
      </c>
      <c r="C435" s="1" t="s">
        <v>195</v>
      </c>
      <c r="D435" s="1" t="s">
        <v>8</v>
      </c>
      <c r="E435" s="1" t="s">
        <v>367</v>
      </c>
      <c r="F435" s="1" t="s">
        <v>256</v>
      </c>
      <c r="G435" s="12" t="s">
        <v>257</v>
      </c>
      <c r="J435" s="64"/>
    </row>
    <row r="436" spans="1:10" ht="15" hidden="1" x14ac:dyDescent="0.25">
      <c r="A436" s="7">
        <v>432</v>
      </c>
      <c r="B436" s="7" t="s">
        <v>601</v>
      </c>
      <c r="C436" s="1" t="s">
        <v>195</v>
      </c>
      <c r="D436" s="1" t="s">
        <v>8</v>
      </c>
      <c r="E436" s="1" t="s">
        <v>367</v>
      </c>
      <c r="F436" s="1" t="s">
        <v>258</v>
      </c>
      <c r="G436" s="12" t="s">
        <v>259</v>
      </c>
      <c r="J436" s="64"/>
    </row>
    <row r="437" spans="1:10" ht="15" hidden="1" x14ac:dyDescent="0.25">
      <c r="A437" s="7">
        <v>433</v>
      </c>
      <c r="B437" s="7" t="s">
        <v>601</v>
      </c>
      <c r="C437" s="1" t="s">
        <v>195</v>
      </c>
      <c r="D437" s="1" t="s">
        <v>8</v>
      </c>
      <c r="E437" s="1" t="s">
        <v>367</v>
      </c>
      <c r="F437" s="1" t="s">
        <v>260</v>
      </c>
      <c r="G437" s="12" t="s">
        <v>261</v>
      </c>
      <c r="I437" s="15">
        <v>5042</v>
      </c>
      <c r="J437" s="64"/>
    </row>
    <row r="438" spans="1:10" ht="15" hidden="1" x14ac:dyDescent="0.25">
      <c r="A438" s="7">
        <v>434</v>
      </c>
      <c r="B438" s="7" t="s">
        <v>601</v>
      </c>
      <c r="C438" s="1" t="s">
        <v>195</v>
      </c>
      <c r="D438" s="1" t="s">
        <v>8</v>
      </c>
      <c r="E438" s="1" t="s">
        <v>367</v>
      </c>
      <c r="F438" s="1" t="s">
        <v>262</v>
      </c>
      <c r="G438" s="12" t="s">
        <v>263</v>
      </c>
      <c r="J438" s="64"/>
    </row>
    <row r="439" spans="1:10" ht="15" hidden="1" x14ac:dyDescent="0.25">
      <c r="A439" s="7">
        <v>435</v>
      </c>
      <c r="B439" s="7" t="s">
        <v>601</v>
      </c>
      <c r="C439" s="1" t="s">
        <v>195</v>
      </c>
      <c r="D439" s="1" t="s">
        <v>8</v>
      </c>
      <c r="E439" s="1" t="s">
        <v>367</v>
      </c>
      <c r="F439" s="1" t="s">
        <v>264</v>
      </c>
      <c r="G439" s="12" t="s">
        <v>265</v>
      </c>
      <c r="I439" s="15">
        <v>71</v>
      </c>
      <c r="J439" s="64"/>
    </row>
    <row r="440" spans="1:10" ht="15" hidden="1" x14ac:dyDescent="0.25">
      <c r="A440" s="7">
        <v>436</v>
      </c>
      <c r="B440" s="7" t="s">
        <v>601</v>
      </c>
      <c r="C440" s="1" t="s">
        <v>195</v>
      </c>
      <c r="D440" s="1" t="s">
        <v>15</v>
      </c>
      <c r="E440" s="1" t="s">
        <v>367</v>
      </c>
      <c r="F440" s="1" t="s">
        <v>266</v>
      </c>
      <c r="G440" s="12" t="s">
        <v>267</v>
      </c>
      <c r="I440" s="15">
        <v>8661</v>
      </c>
      <c r="J440" s="64"/>
    </row>
    <row r="441" spans="1:10" ht="15" hidden="1" x14ac:dyDescent="0.25">
      <c r="A441" s="7">
        <v>437</v>
      </c>
      <c r="B441" s="7" t="s">
        <v>601</v>
      </c>
      <c r="C441" s="1" t="s">
        <v>195</v>
      </c>
      <c r="D441" s="1" t="s">
        <v>8</v>
      </c>
      <c r="E441" s="1" t="s">
        <v>367</v>
      </c>
      <c r="F441" s="1" t="s">
        <v>268</v>
      </c>
      <c r="G441" s="12" t="s">
        <v>269</v>
      </c>
      <c r="I441" s="15">
        <v>6456</v>
      </c>
      <c r="J441" s="64"/>
    </row>
    <row r="442" spans="1:10" ht="15" hidden="1" x14ac:dyDescent="0.25">
      <c r="A442" s="7">
        <v>438</v>
      </c>
      <c r="B442" s="7" t="s">
        <v>601</v>
      </c>
      <c r="C442" s="1" t="s">
        <v>195</v>
      </c>
      <c r="D442" s="1" t="s">
        <v>8</v>
      </c>
      <c r="E442" s="1" t="s">
        <v>367</v>
      </c>
      <c r="F442" s="1" t="s">
        <v>270</v>
      </c>
      <c r="G442" s="12" t="s">
        <v>271</v>
      </c>
      <c r="I442" s="15">
        <v>1119</v>
      </c>
      <c r="J442" s="64"/>
    </row>
    <row r="443" spans="1:10" ht="15" hidden="1" x14ac:dyDescent="0.25">
      <c r="A443" s="7">
        <v>439</v>
      </c>
      <c r="B443" s="7" t="s">
        <v>601</v>
      </c>
      <c r="C443" s="1" t="s">
        <v>195</v>
      </c>
      <c r="D443" s="1" t="s">
        <v>8</v>
      </c>
      <c r="E443" s="1" t="s">
        <v>367</v>
      </c>
      <c r="F443" s="1" t="s">
        <v>272</v>
      </c>
      <c r="G443" s="12" t="s">
        <v>273</v>
      </c>
      <c r="J443" s="64"/>
    </row>
    <row r="444" spans="1:10" ht="15" hidden="1" x14ac:dyDescent="0.25">
      <c r="A444" s="7">
        <v>440</v>
      </c>
      <c r="B444" s="7" t="s">
        <v>601</v>
      </c>
      <c r="C444" s="1" t="s">
        <v>195</v>
      </c>
      <c r="D444" s="1" t="s">
        <v>8</v>
      </c>
      <c r="E444" s="1" t="s">
        <v>367</v>
      </c>
      <c r="F444" s="1" t="s">
        <v>274</v>
      </c>
      <c r="G444" s="12" t="s">
        <v>275</v>
      </c>
      <c r="J444" s="64"/>
    </row>
    <row r="445" spans="1:10" ht="15" hidden="1" x14ac:dyDescent="0.25">
      <c r="A445" s="7">
        <v>441</v>
      </c>
      <c r="B445" s="7" t="s">
        <v>601</v>
      </c>
      <c r="C445" s="1" t="s">
        <v>195</v>
      </c>
      <c r="D445" s="1" t="s">
        <v>8</v>
      </c>
      <c r="E445" s="1" t="s">
        <v>367</v>
      </c>
      <c r="F445" s="1" t="s">
        <v>276</v>
      </c>
      <c r="G445" s="12" t="s">
        <v>277</v>
      </c>
      <c r="J445" s="64"/>
    </row>
    <row r="446" spans="1:10" ht="15" hidden="1" x14ac:dyDescent="0.25">
      <c r="A446" s="7">
        <v>442</v>
      </c>
      <c r="B446" s="7" t="s">
        <v>601</v>
      </c>
      <c r="C446" s="1" t="s">
        <v>195</v>
      </c>
      <c r="D446" s="1" t="s">
        <v>8</v>
      </c>
      <c r="E446" s="1" t="s">
        <v>367</v>
      </c>
      <c r="F446" s="1" t="s">
        <v>278</v>
      </c>
      <c r="G446" s="12" t="s">
        <v>279</v>
      </c>
      <c r="J446" s="64"/>
    </row>
    <row r="447" spans="1:10" ht="15" hidden="1" x14ac:dyDescent="0.25">
      <c r="A447" s="7">
        <v>443</v>
      </c>
      <c r="B447" s="7" t="s">
        <v>601</v>
      </c>
      <c r="C447" s="1" t="s">
        <v>195</v>
      </c>
      <c r="D447" s="1" t="s">
        <v>15</v>
      </c>
      <c r="E447" s="1" t="s">
        <v>367</v>
      </c>
      <c r="F447" s="1" t="s">
        <v>280</v>
      </c>
      <c r="G447" s="12" t="s">
        <v>281</v>
      </c>
      <c r="I447" s="15">
        <v>7575</v>
      </c>
      <c r="J447" s="64"/>
    </row>
    <row r="448" spans="1:10" ht="15" hidden="1" x14ac:dyDescent="0.25">
      <c r="A448" s="7">
        <v>444</v>
      </c>
      <c r="B448" s="7" t="s">
        <v>601</v>
      </c>
      <c r="C448" s="1" t="s">
        <v>195</v>
      </c>
      <c r="D448" s="1" t="s">
        <v>8</v>
      </c>
      <c r="E448" s="1" t="s">
        <v>367</v>
      </c>
      <c r="F448" s="1" t="s">
        <v>282</v>
      </c>
      <c r="G448" s="12" t="s">
        <v>283</v>
      </c>
      <c r="I448" s="15">
        <v>40132.940986559406</v>
      </c>
      <c r="J448" s="64"/>
    </row>
    <row r="449" spans="1:10" ht="15" hidden="1" x14ac:dyDescent="0.25">
      <c r="A449" s="7">
        <v>445</v>
      </c>
      <c r="B449" s="7" t="s">
        <v>601</v>
      </c>
      <c r="C449" s="1" t="s">
        <v>195</v>
      </c>
      <c r="D449" s="1" t="s">
        <v>15</v>
      </c>
      <c r="E449" s="1" t="s">
        <v>367</v>
      </c>
      <c r="F449" s="1" t="s">
        <v>284</v>
      </c>
      <c r="G449" s="12" t="s">
        <v>285</v>
      </c>
      <c r="I449" s="15">
        <v>247151.94098655941</v>
      </c>
      <c r="J449" s="64"/>
    </row>
    <row r="450" spans="1:10" ht="15" hidden="1" x14ac:dyDescent="0.25">
      <c r="A450" s="7">
        <v>446</v>
      </c>
      <c r="B450" s="7" t="s">
        <v>601</v>
      </c>
      <c r="C450" s="1" t="s">
        <v>195</v>
      </c>
      <c r="D450" s="1" t="s">
        <v>8</v>
      </c>
      <c r="E450" s="1" t="s">
        <v>367</v>
      </c>
      <c r="F450" s="1" t="s">
        <v>286</v>
      </c>
      <c r="G450" s="12" t="s">
        <v>287</v>
      </c>
      <c r="J450" s="64"/>
    </row>
    <row r="451" spans="1:10" ht="15" hidden="1" x14ac:dyDescent="0.25">
      <c r="A451" s="7">
        <v>447</v>
      </c>
      <c r="B451" s="7" t="s">
        <v>601</v>
      </c>
      <c r="C451" s="1" t="s">
        <v>195</v>
      </c>
      <c r="D451" s="1" t="s">
        <v>8</v>
      </c>
      <c r="E451" s="1" t="s">
        <v>367</v>
      </c>
      <c r="F451" s="1" t="s">
        <v>288</v>
      </c>
      <c r="G451" s="12" t="s">
        <v>289</v>
      </c>
      <c r="J451" s="64"/>
    </row>
    <row r="452" spans="1:10" ht="15" hidden="1" x14ac:dyDescent="0.25">
      <c r="A452" s="7">
        <v>448</v>
      </c>
      <c r="B452" s="7" t="s">
        <v>601</v>
      </c>
      <c r="C452" s="1" t="s">
        <v>195</v>
      </c>
      <c r="D452" s="1" t="s">
        <v>15</v>
      </c>
      <c r="E452" s="1" t="s">
        <v>367</v>
      </c>
      <c r="F452" s="1" t="s">
        <v>290</v>
      </c>
      <c r="G452" s="12" t="s">
        <v>291</v>
      </c>
      <c r="I452" s="15">
        <v>247151.94098655941</v>
      </c>
      <c r="J452" s="64"/>
    </row>
    <row r="453" spans="1:10" ht="15" hidden="1" x14ac:dyDescent="0.25">
      <c r="A453" s="7">
        <v>449</v>
      </c>
      <c r="B453" s="7" t="s">
        <v>601</v>
      </c>
      <c r="C453" s="1" t="s">
        <v>195</v>
      </c>
      <c r="D453" s="1" t="s">
        <v>15</v>
      </c>
      <c r="E453" s="1" t="s">
        <v>367</v>
      </c>
      <c r="F453" s="1" t="s">
        <v>292</v>
      </c>
      <c r="G453" s="12" t="s">
        <v>293</v>
      </c>
      <c r="I453" s="15">
        <v>175448</v>
      </c>
      <c r="J453" s="64"/>
    </row>
    <row r="454" spans="1:10" ht="15" hidden="1" x14ac:dyDescent="0.25">
      <c r="A454" s="7">
        <v>450</v>
      </c>
      <c r="B454" s="7" t="s">
        <v>601</v>
      </c>
      <c r="C454" s="1" t="s">
        <v>195</v>
      </c>
      <c r="D454" s="1" t="s">
        <v>8</v>
      </c>
      <c r="E454" s="1" t="s">
        <v>367</v>
      </c>
      <c r="F454" s="1" t="s">
        <v>294</v>
      </c>
      <c r="G454" s="12" t="s">
        <v>295</v>
      </c>
      <c r="I454" s="15">
        <v>-71703.940986559406</v>
      </c>
      <c r="J454" s="64"/>
    </row>
    <row r="455" spans="1:10" ht="15" hidden="1" x14ac:dyDescent="0.25">
      <c r="A455" s="7">
        <v>451</v>
      </c>
      <c r="B455" s="7" t="s">
        <v>601</v>
      </c>
      <c r="C455" s="1" t="s">
        <v>296</v>
      </c>
      <c r="D455" s="1" t="s">
        <v>8</v>
      </c>
      <c r="E455" s="1" t="s">
        <v>367</v>
      </c>
      <c r="F455" s="1" t="s">
        <v>297</v>
      </c>
      <c r="G455" s="12" t="s">
        <v>298</v>
      </c>
      <c r="J455" s="64"/>
    </row>
    <row r="456" spans="1:10" ht="15" hidden="1" x14ac:dyDescent="0.25">
      <c r="A456" s="7">
        <v>452</v>
      </c>
      <c r="B456" s="7" t="s">
        <v>601</v>
      </c>
      <c r="C456" s="1" t="s">
        <v>296</v>
      </c>
      <c r="D456" s="1" t="s">
        <v>8</v>
      </c>
      <c r="E456" s="1" t="s">
        <v>367</v>
      </c>
      <c r="F456" s="1" t="s">
        <v>299</v>
      </c>
      <c r="G456" s="12" t="s">
        <v>300</v>
      </c>
      <c r="J456" s="64"/>
    </row>
    <row r="457" spans="1:10" ht="15" hidden="1" x14ac:dyDescent="0.25">
      <c r="A457" s="7">
        <v>453</v>
      </c>
      <c r="B457" s="7" t="s">
        <v>601</v>
      </c>
      <c r="C457" s="1" t="s">
        <v>296</v>
      </c>
      <c r="D457" s="1" t="s">
        <v>8</v>
      </c>
      <c r="E457" s="1" t="s">
        <v>367</v>
      </c>
      <c r="F457" s="1" t="s">
        <v>301</v>
      </c>
      <c r="G457" s="12" t="s">
        <v>302</v>
      </c>
      <c r="J457" s="64"/>
    </row>
    <row r="458" spans="1:10" ht="15" hidden="1" x14ac:dyDescent="0.25">
      <c r="A458" s="7">
        <v>454</v>
      </c>
      <c r="B458" s="7" t="s">
        <v>601</v>
      </c>
      <c r="C458" s="1" t="s">
        <v>296</v>
      </c>
      <c r="D458" s="1" t="s">
        <v>8</v>
      </c>
      <c r="E458" s="1" t="s">
        <v>367</v>
      </c>
      <c r="F458" s="1" t="s">
        <v>303</v>
      </c>
      <c r="G458" s="12" t="s">
        <v>304</v>
      </c>
      <c r="J458" s="64"/>
    </row>
    <row r="459" spans="1:10" ht="15" hidden="1" x14ac:dyDescent="0.25">
      <c r="A459" s="7">
        <v>455</v>
      </c>
      <c r="B459" s="7" t="s">
        <v>601</v>
      </c>
      <c r="C459" s="1" t="s">
        <v>296</v>
      </c>
      <c r="D459" s="1" t="s">
        <v>8</v>
      </c>
      <c r="E459" s="1" t="s">
        <v>367</v>
      </c>
      <c r="F459" s="1" t="s">
        <v>305</v>
      </c>
      <c r="G459" s="12" t="s">
        <v>306</v>
      </c>
      <c r="J459" s="64"/>
    </row>
    <row r="460" spans="1:10" ht="15" hidden="1" x14ac:dyDescent="0.25">
      <c r="A460" s="7">
        <v>456</v>
      </c>
      <c r="B460" s="7" t="s">
        <v>601</v>
      </c>
      <c r="C460" s="1" t="s">
        <v>296</v>
      </c>
      <c r="D460" s="1" t="s">
        <v>8</v>
      </c>
      <c r="E460" s="1" t="s">
        <v>367</v>
      </c>
      <c r="F460" s="1" t="s">
        <v>307</v>
      </c>
      <c r="G460" s="12" t="s">
        <v>308</v>
      </c>
      <c r="J460" s="64"/>
    </row>
    <row r="461" spans="1:10" ht="15" hidden="1" x14ac:dyDescent="0.25">
      <c r="A461" s="7">
        <v>457</v>
      </c>
      <c r="B461" s="7" t="s">
        <v>601</v>
      </c>
      <c r="C461" s="1" t="s">
        <v>296</v>
      </c>
      <c r="D461" s="1" t="s">
        <v>8</v>
      </c>
      <c r="E461" s="1" t="s">
        <v>367</v>
      </c>
      <c r="F461" s="1" t="s">
        <v>309</v>
      </c>
      <c r="G461" s="12" t="s">
        <v>310</v>
      </c>
      <c r="J461" s="64"/>
    </row>
    <row r="462" spans="1:10" ht="15" hidden="1" x14ac:dyDescent="0.25">
      <c r="A462" s="7">
        <v>458</v>
      </c>
      <c r="B462" s="7" t="s">
        <v>601</v>
      </c>
      <c r="C462" s="1" t="s">
        <v>296</v>
      </c>
      <c r="D462" s="1" t="s">
        <v>15</v>
      </c>
      <c r="E462" s="1" t="s">
        <v>367</v>
      </c>
      <c r="F462" s="1" t="s">
        <v>311</v>
      </c>
      <c r="G462" s="12" t="s">
        <v>312</v>
      </c>
      <c r="I462" s="15">
        <v>0</v>
      </c>
      <c r="J462" s="64"/>
    </row>
    <row r="463" spans="1:10" ht="15" hidden="1" x14ac:dyDescent="0.25">
      <c r="A463" s="7">
        <v>459</v>
      </c>
      <c r="B463" s="7" t="s">
        <v>601</v>
      </c>
      <c r="C463" s="1" t="s">
        <v>296</v>
      </c>
      <c r="D463" s="1" t="s">
        <v>15</v>
      </c>
      <c r="E463" s="1" t="s">
        <v>367</v>
      </c>
      <c r="F463" s="1" t="s">
        <v>313</v>
      </c>
      <c r="G463" s="12" t="s">
        <v>314</v>
      </c>
      <c r="I463" s="15">
        <v>0</v>
      </c>
      <c r="J463" s="64"/>
    </row>
    <row r="464" spans="1:10" ht="15" hidden="1" x14ac:dyDescent="0.25">
      <c r="A464" s="7">
        <v>460</v>
      </c>
      <c r="B464" s="7" t="s">
        <v>601</v>
      </c>
      <c r="C464" s="1" t="s">
        <v>296</v>
      </c>
      <c r="D464" s="1" t="s">
        <v>8</v>
      </c>
      <c r="E464" s="1" t="s">
        <v>367</v>
      </c>
      <c r="F464" s="1" t="s">
        <v>315</v>
      </c>
      <c r="G464" s="12" t="s">
        <v>316</v>
      </c>
      <c r="I464" s="15">
        <v>94688</v>
      </c>
      <c r="J464" s="64"/>
    </row>
    <row r="465" spans="1:10" ht="15" hidden="1" x14ac:dyDescent="0.25">
      <c r="A465" s="7">
        <v>461</v>
      </c>
      <c r="B465" s="7" t="s">
        <v>601</v>
      </c>
      <c r="C465" s="1" t="s">
        <v>296</v>
      </c>
      <c r="D465" s="1" t="s">
        <v>8</v>
      </c>
      <c r="E465" s="1" t="s">
        <v>367</v>
      </c>
      <c r="F465" s="1" t="s">
        <v>317</v>
      </c>
      <c r="G465" s="12" t="s">
        <v>318</v>
      </c>
      <c r="J465" s="64"/>
    </row>
    <row r="466" spans="1:10" ht="15" hidden="1" x14ac:dyDescent="0.25">
      <c r="A466" s="7">
        <v>462</v>
      </c>
      <c r="B466" s="7" t="s">
        <v>601</v>
      </c>
      <c r="C466" s="1" t="s">
        <v>296</v>
      </c>
      <c r="D466" s="1" t="s">
        <v>8</v>
      </c>
      <c r="E466" s="1" t="s">
        <v>367</v>
      </c>
      <c r="F466" s="1" t="s">
        <v>319</v>
      </c>
      <c r="G466" s="12" t="s">
        <v>320</v>
      </c>
      <c r="I466" s="15">
        <v>-94688</v>
      </c>
      <c r="J466" s="64"/>
    </row>
    <row r="467" spans="1:10" ht="15" hidden="1" x14ac:dyDescent="0.25">
      <c r="A467" s="7">
        <v>463</v>
      </c>
      <c r="B467" s="7" t="s">
        <v>602</v>
      </c>
      <c r="C467" s="1" t="s">
        <v>7</v>
      </c>
      <c r="D467" s="1" t="s">
        <v>8</v>
      </c>
      <c r="E467" s="1" t="s">
        <v>367</v>
      </c>
      <c r="F467" s="1" t="s">
        <v>9</v>
      </c>
      <c r="G467" s="12" t="s">
        <v>10</v>
      </c>
      <c r="I467" s="15">
        <v>5882</v>
      </c>
      <c r="J467" s="64"/>
    </row>
    <row r="468" spans="1:10" ht="15" hidden="1" x14ac:dyDescent="0.25">
      <c r="A468" s="7">
        <v>464</v>
      </c>
      <c r="B468" s="7" t="s">
        <v>602</v>
      </c>
      <c r="C468" s="1" t="s">
        <v>7</v>
      </c>
      <c r="D468" s="1" t="s">
        <v>8</v>
      </c>
      <c r="E468" s="1" t="s">
        <v>367</v>
      </c>
      <c r="F468" s="1" t="s">
        <v>11</v>
      </c>
      <c r="G468" s="12" t="s">
        <v>12</v>
      </c>
      <c r="J468" s="64"/>
    </row>
    <row r="469" spans="1:10" ht="15" hidden="1" x14ac:dyDescent="0.25">
      <c r="A469" s="7">
        <v>465</v>
      </c>
      <c r="B469" s="7" t="s">
        <v>602</v>
      </c>
      <c r="C469" s="1" t="s">
        <v>7</v>
      </c>
      <c r="D469" s="1" t="s">
        <v>8</v>
      </c>
      <c r="E469" s="1" t="s">
        <v>367</v>
      </c>
      <c r="F469" s="1" t="s">
        <v>13</v>
      </c>
      <c r="G469" s="12" t="s">
        <v>14</v>
      </c>
      <c r="J469" s="64"/>
    </row>
    <row r="470" spans="1:10" ht="15" hidden="1" x14ac:dyDescent="0.25">
      <c r="A470" s="7">
        <v>466</v>
      </c>
      <c r="B470" s="7" t="s">
        <v>602</v>
      </c>
      <c r="C470" s="1" t="s">
        <v>7</v>
      </c>
      <c r="D470" s="1" t="s">
        <v>15</v>
      </c>
      <c r="E470" s="1" t="s">
        <v>367</v>
      </c>
      <c r="F470" s="1" t="s">
        <v>16</v>
      </c>
      <c r="G470" s="12" t="s">
        <v>17</v>
      </c>
      <c r="I470" s="15">
        <v>5882</v>
      </c>
      <c r="J470" s="64"/>
    </row>
    <row r="471" spans="1:10" ht="15" hidden="1" x14ac:dyDescent="0.25">
      <c r="A471" s="7">
        <v>467</v>
      </c>
      <c r="B471" s="7" t="s">
        <v>602</v>
      </c>
      <c r="C471" s="1" t="s">
        <v>7</v>
      </c>
      <c r="D471" s="1" t="s">
        <v>8</v>
      </c>
      <c r="E471" s="1" t="s">
        <v>367</v>
      </c>
      <c r="F471" s="1" t="s">
        <v>18</v>
      </c>
      <c r="G471" s="12" t="s">
        <v>19</v>
      </c>
      <c r="J471" s="64"/>
    </row>
    <row r="472" spans="1:10" ht="15" hidden="1" x14ac:dyDescent="0.25">
      <c r="A472" s="7">
        <v>468</v>
      </c>
      <c r="B472" s="7" t="s">
        <v>602</v>
      </c>
      <c r="C472" s="1" t="s">
        <v>7</v>
      </c>
      <c r="D472" s="1" t="s">
        <v>8</v>
      </c>
      <c r="E472" s="1" t="s">
        <v>367</v>
      </c>
      <c r="F472" s="1" t="s">
        <v>20</v>
      </c>
      <c r="G472" s="12" t="s">
        <v>21</v>
      </c>
      <c r="J472" s="64"/>
    </row>
    <row r="473" spans="1:10" ht="15" hidden="1" x14ac:dyDescent="0.25">
      <c r="A473" s="7">
        <v>469</v>
      </c>
      <c r="B473" s="7" t="s">
        <v>602</v>
      </c>
      <c r="C473" s="1" t="s">
        <v>7</v>
      </c>
      <c r="D473" s="1" t="s">
        <v>15</v>
      </c>
      <c r="E473" s="1" t="s">
        <v>367</v>
      </c>
      <c r="F473" s="1" t="s">
        <v>22</v>
      </c>
      <c r="G473" s="12" t="s">
        <v>23</v>
      </c>
      <c r="J473" s="64"/>
    </row>
    <row r="474" spans="1:10" ht="15" hidden="1" x14ac:dyDescent="0.25">
      <c r="A474" s="7">
        <v>470</v>
      </c>
      <c r="B474" s="7" t="s">
        <v>602</v>
      </c>
      <c r="C474" s="1" t="s">
        <v>7</v>
      </c>
      <c r="D474" s="1" t="s">
        <v>8</v>
      </c>
      <c r="E474" s="1" t="s">
        <v>367</v>
      </c>
      <c r="F474" s="1" t="s">
        <v>24</v>
      </c>
      <c r="G474" s="12" t="s">
        <v>25</v>
      </c>
      <c r="J474" s="64"/>
    </row>
    <row r="475" spans="1:10" ht="15" hidden="1" x14ac:dyDescent="0.25">
      <c r="A475" s="7">
        <v>471</v>
      </c>
      <c r="B475" s="7" t="s">
        <v>602</v>
      </c>
      <c r="C475" s="1" t="s">
        <v>7</v>
      </c>
      <c r="D475" s="1" t="s">
        <v>8</v>
      </c>
      <c r="E475" s="1" t="s">
        <v>367</v>
      </c>
      <c r="F475" s="1" t="s">
        <v>26</v>
      </c>
      <c r="G475" s="12" t="s">
        <v>27</v>
      </c>
      <c r="J475" s="64"/>
    </row>
    <row r="476" spans="1:10" ht="15" hidden="1" x14ac:dyDescent="0.25">
      <c r="A476" s="7">
        <v>472</v>
      </c>
      <c r="B476" s="7" t="s">
        <v>602</v>
      </c>
      <c r="C476" s="1" t="s">
        <v>7</v>
      </c>
      <c r="D476" s="1" t="s">
        <v>8</v>
      </c>
      <c r="E476" s="1" t="s">
        <v>367</v>
      </c>
      <c r="F476" s="1" t="s">
        <v>28</v>
      </c>
      <c r="G476" s="12" t="s">
        <v>29</v>
      </c>
      <c r="J476" s="64"/>
    </row>
    <row r="477" spans="1:10" ht="15" hidden="1" x14ac:dyDescent="0.25">
      <c r="A477" s="7">
        <v>473</v>
      </c>
      <c r="B477" s="7" t="s">
        <v>602</v>
      </c>
      <c r="C477" s="1" t="s">
        <v>7</v>
      </c>
      <c r="D477" s="1" t="s">
        <v>8</v>
      </c>
      <c r="E477" s="1" t="s">
        <v>367</v>
      </c>
      <c r="F477" s="1" t="s">
        <v>30</v>
      </c>
      <c r="G477" s="12" t="s">
        <v>31</v>
      </c>
      <c r="I477" s="15">
        <v>158165</v>
      </c>
      <c r="J477" s="64"/>
    </row>
    <row r="478" spans="1:10" ht="15" hidden="1" x14ac:dyDescent="0.25">
      <c r="A478" s="7">
        <v>474</v>
      </c>
      <c r="B478" s="7" t="s">
        <v>602</v>
      </c>
      <c r="C478" s="1" t="s">
        <v>7</v>
      </c>
      <c r="D478" s="1" t="s">
        <v>8</v>
      </c>
      <c r="E478" s="1" t="s">
        <v>367</v>
      </c>
      <c r="F478" s="1" t="s">
        <v>32</v>
      </c>
      <c r="G478" s="12" t="s">
        <v>33</v>
      </c>
      <c r="J478" s="64"/>
    </row>
    <row r="479" spans="1:10" ht="15" hidden="1" x14ac:dyDescent="0.25">
      <c r="A479" s="7">
        <v>475</v>
      </c>
      <c r="B479" s="7" t="s">
        <v>602</v>
      </c>
      <c r="C479" s="1" t="s">
        <v>7</v>
      </c>
      <c r="D479" s="1" t="s">
        <v>8</v>
      </c>
      <c r="E479" s="1" t="s">
        <v>367</v>
      </c>
      <c r="F479" s="1" t="s">
        <v>34</v>
      </c>
      <c r="G479" s="12" t="s">
        <v>35</v>
      </c>
      <c r="J479" s="64"/>
    </row>
    <row r="480" spans="1:10" ht="15" hidden="1" x14ac:dyDescent="0.25">
      <c r="A480" s="7">
        <v>476</v>
      </c>
      <c r="B480" s="7" t="s">
        <v>602</v>
      </c>
      <c r="C480" s="1" t="s">
        <v>7</v>
      </c>
      <c r="D480" s="1" t="s">
        <v>8</v>
      </c>
      <c r="E480" s="1" t="s">
        <v>367</v>
      </c>
      <c r="F480" s="1" t="s">
        <v>36</v>
      </c>
      <c r="G480" s="12" t="s">
        <v>37</v>
      </c>
      <c r="J480" s="64"/>
    </row>
    <row r="481" spans="1:10" ht="15" hidden="1" x14ac:dyDescent="0.25">
      <c r="A481" s="7">
        <v>477</v>
      </c>
      <c r="B481" s="7" t="s">
        <v>602</v>
      </c>
      <c r="C481" s="1" t="s">
        <v>7</v>
      </c>
      <c r="D481" s="1" t="s">
        <v>8</v>
      </c>
      <c r="E481" s="1" t="s">
        <v>367</v>
      </c>
      <c r="F481" s="1" t="s">
        <v>38</v>
      </c>
      <c r="G481" s="12" t="s">
        <v>39</v>
      </c>
      <c r="J481" s="64"/>
    </row>
    <row r="482" spans="1:10" ht="15" hidden="1" x14ac:dyDescent="0.25">
      <c r="A482" s="7">
        <v>478</v>
      </c>
      <c r="B482" s="7" t="s">
        <v>602</v>
      </c>
      <c r="C482" s="1" t="s">
        <v>7</v>
      </c>
      <c r="D482" s="1" t="s">
        <v>8</v>
      </c>
      <c r="E482" s="1" t="s">
        <v>367</v>
      </c>
      <c r="F482" s="1" t="s">
        <v>40</v>
      </c>
      <c r="G482" s="12" t="s">
        <v>41</v>
      </c>
      <c r="J482" s="64"/>
    </row>
    <row r="483" spans="1:10" ht="15" hidden="1" x14ac:dyDescent="0.25">
      <c r="A483" s="7">
        <v>479</v>
      </c>
      <c r="B483" s="7" t="s">
        <v>602</v>
      </c>
      <c r="C483" s="1" t="s">
        <v>7</v>
      </c>
      <c r="D483" s="1" t="s">
        <v>8</v>
      </c>
      <c r="E483" s="1" t="s">
        <v>367</v>
      </c>
      <c r="F483" s="1" t="s">
        <v>42</v>
      </c>
      <c r="G483" s="12" t="s">
        <v>43</v>
      </c>
      <c r="J483" s="64"/>
    </row>
    <row r="484" spans="1:10" ht="15" hidden="1" x14ac:dyDescent="0.25">
      <c r="A484" s="7">
        <v>480</v>
      </c>
      <c r="B484" s="7" t="s">
        <v>602</v>
      </c>
      <c r="C484" s="1" t="s">
        <v>7</v>
      </c>
      <c r="D484" s="1" t="s">
        <v>8</v>
      </c>
      <c r="E484" s="1" t="s">
        <v>367</v>
      </c>
      <c r="F484" s="1" t="s">
        <v>44</v>
      </c>
      <c r="G484" s="12" t="s">
        <v>45</v>
      </c>
      <c r="J484" s="64"/>
    </row>
    <row r="485" spans="1:10" ht="15" hidden="1" x14ac:dyDescent="0.25">
      <c r="A485" s="7">
        <v>481</v>
      </c>
      <c r="B485" s="7" t="s">
        <v>602</v>
      </c>
      <c r="C485" s="1" t="s">
        <v>7</v>
      </c>
      <c r="D485" s="1" t="s">
        <v>8</v>
      </c>
      <c r="E485" s="1" t="s">
        <v>367</v>
      </c>
      <c r="F485" s="1" t="s">
        <v>46</v>
      </c>
      <c r="G485" s="12" t="s">
        <v>47</v>
      </c>
      <c r="J485" s="64"/>
    </row>
    <row r="486" spans="1:10" ht="15" hidden="1" x14ac:dyDescent="0.25">
      <c r="A486" s="7">
        <v>482</v>
      </c>
      <c r="B486" s="7" t="s">
        <v>602</v>
      </c>
      <c r="C486" s="1" t="s">
        <v>7</v>
      </c>
      <c r="D486" s="1" t="s">
        <v>8</v>
      </c>
      <c r="E486" s="1" t="s">
        <v>367</v>
      </c>
      <c r="F486" s="1" t="s">
        <v>48</v>
      </c>
      <c r="G486" s="12" t="s">
        <v>49</v>
      </c>
      <c r="J486" s="64"/>
    </row>
    <row r="487" spans="1:10" ht="15" hidden="1" x14ac:dyDescent="0.25">
      <c r="A487" s="7">
        <v>483</v>
      </c>
      <c r="B487" s="7" t="s">
        <v>602</v>
      </c>
      <c r="C487" s="1" t="s">
        <v>7</v>
      </c>
      <c r="D487" s="1" t="s">
        <v>8</v>
      </c>
      <c r="E487" s="1" t="s">
        <v>367</v>
      </c>
      <c r="F487" s="1" t="s">
        <v>50</v>
      </c>
      <c r="G487" s="12" t="s">
        <v>51</v>
      </c>
      <c r="J487" s="64"/>
    </row>
    <row r="488" spans="1:10" ht="15" hidden="1" x14ac:dyDescent="0.25">
      <c r="A488" s="7">
        <v>484</v>
      </c>
      <c r="B488" s="7" t="s">
        <v>602</v>
      </c>
      <c r="C488" s="1" t="s">
        <v>7</v>
      </c>
      <c r="D488" s="1" t="s">
        <v>8</v>
      </c>
      <c r="E488" s="1" t="s">
        <v>367</v>
      </c>
      <c r="F488" s="1" t="s">
        <v>52</v>
      </c>
      <c r="G488" s="12" t="s">
        <v>53</v>
      </c>
      <c r="J488" s="64"/>
    </row>
    <row r="489" spans="1:10" ht="15" hidden="1" x14ac:dyDescent="0.25">
      <c r="A489" s="7">
        <v>485</v>
      </c>
      <c r="B489" s="7" t="s">
        <v>602</v>
      </c>
      <c r="C489" s="1" t="s">
        <v>7</v>
      </c>
      <c r="D489" s="1" t="s">
        <v>8</v>
      </c>
      <c r="E489" s="1" t="s">
        <v>367</v>
      </c>
      <c r="F489" s="1" t="s">
        <v>54</v>
      </c>
      <c r="G489" s="12" t="s">
        <v>55</v>
      </c>
      <c r="J489" s="64"/>
    </row>
    <row r="490" spans="1:10" ht="15" hidden="1" x14ac:dyDescent="0.25">
      <c r="A490" s="7">
        <v>486</v>
      </c>
      <c r="B490" s="7" t="s">
        <v>602</v>
      </c>
      <c r="C490" s="1" t="s">
        <v>7</v>
      </c>
      <c r="D490" s="1" t="s">
        <v>8</v>
      </c>
      <c r="E490" s="1" t="s">
        <v>367</v>
      </c>
      <c r="F490" s="1" t="s">
        <v>56</v>
      </c>
      <c r="G490" s="12" t="s">
        <v>57</v>
      </c>
      <c r="J490" s="64"/>
    </row>
    <row r="491" spans="1:10" ht="15" hidden="1" x14ac:dyDescent="0.25">
      <c r="A491" s="7">
        <v>487</v>
      </c>
      <c r="B491" s="7" t="s">
        <v>602</v>
      </c>
      <c r="C491" s="1" t="s">
        <v>7</v>
      </c>
      <c r="D491" s="1" t="s">
        <v>8</v>
      </c>
      <c r="E491" s="1" t="s">
        <v>367</v>
      </c>
      <c r="F491" s="1" t="s">
        <v>58</v>
      </c>
      <c r="G491" s="12" t="s">
        <v>59</v>
      </c>
      <c r="J491" s="64"/>
    </row>
    <row r="492" spans="1:10" ht="15" hidden="1" x14ac:dyDescent="0.25">
      <c r="A492" s="7">
        <v>488</v>
      </c>
      <c r="B492" s="7" t="s">
        <v>602</v>
      </c>
      <c r="C492" s="1" t="s">
        <v>7</v>
      </c>
      <c r="D492" s="1" t="s">
        <v>8</v>
      </c>
      <c r="E492" s="1" t="s">
        <v>367</v>
      </c>
      <c r="F492" s="1" t="s">
        <v>60</v>
      </c>
      <c r="G492" s="12" t="s">
        <v>61</v>
      </c>
      <c r="J492" s="64"/>
    </row>
    <row r="493" spans="1:10" ht="15" hidden="1" x14ac:dyDescent="0.25">
      <c r="A493" s="7">
        <v>489</v>
      </c>
      <c r="B493" s="7" t="s">
        <v>602</v>
      </c>
      <c r="C493" s="1" t="s">
        <v>7</v>
      </c>
      <c r="D493" s="1" t="s">
        <v>8</v>
      </c>
      <c r="E493" s="1" t="s">
        <v>367</v>
      </c>
      <c r="F493" s="1" t="s">
        <v>62</v>
      </c>
      <c r="G493" s="12" t="s">
        <v>63</v>
      </c>
      <c r="J493" s="64"/>
    </row>
    <row r="494" spans="1:10" ht="15" hidden="1" x14ac:dyDescent="0.25">
      <c r="A494" s="7">
        <v>490</v>
      </c>
      <c r="B494" s="7" t="s">
        <v>602</v>
      </c>
      <c r="C494" s="1" t="s">
        <v>7</v>
      </c>
      <c r="D494" s="1" t="s">
        <v>8</v>
      </c>
      <c r="E494" s="1" t="s">
        <v>367</v>
      </c>
      <c r="F494" s="1" t="s">
        <v>64</v>
      </c>
      <c r="G494" s="12" t="s">
        <v>65</v>
      </c>
      <c r="J494" s="64"/>
    </row>
    <row r="495" spans="1:10" ht="15" hidden="1" x14ac:dyDescent="0.25">
      <c r="A495" s="7">
        <v>491</v>
      </c>
      <c r="B495" s="7" t="s">
        <v>602</v>
      </c>
      <c r="C495" s="1" t="s">
        <v>7</v>
      </c>
      <c r="D495" s="1" t="s">
        <v>8</v>
      </c>
      <c r="E495" s="1" t="s">
        <v>367</v>
      </c>
      <c r="F495" s="1" t="s">
        <v>66</v>
      </c>
      <c r="G495" s="12" t="s">
        <v>67</v>
      </c>
      <c r="J495" s="64"/>
    </row>
    <row r="496" spans="1:10" ht="15" hidden="1" x14ac:dyDescent="0.25">
      <c r="A496" s="7">
        <v>492</v>
      </c>
      <c r="B496" s="7" t="s">
        <v>602</v>
      </c>
      <c r="C496" s="1" t="s">
        <v>7</v>
      </c>
      <c r="D496" s="1" t="s">
        <v>8</v>
      </c>
      <c r="E496" s="1" t="s">
        <v>367</v>
      </c>
      <c r="F496" s="1" t="s">
        <v>68</v>
      </c>
      <c r="G496" s="12" t="s">
        <v>69</v>
      </c>
      <c r="J496" s="64"/>
    </row>
    <row r="497" spans="1:10" ht="15" hidden="1" x14ac:dyDescent="0.25">
      <c r="A497" s="7">
        <v>493</v>
      </c>
      <c r="B497" s="7" t="s">
        <v>602</v>
      </c>
      <c r="C497" s="1" t="s">
        <v>7</v>
      </c>
      <c r="D497" s="1" t="s">
        <v>8</v>
      </c>
      <c r="E497" s="1" t="s">
        <v>367</v>
      </c>
      <c r="F497" s="1" t="s">
        <v>70</v>
      </c>
      <c r="G497" s="12" t="s">
        <v>71</v>
      </c>
      <c r="I497" s="15">
        <v>25000</v>
      </c>
      <c r="J497" s="64"/>
    </row>
    <row r="498" spans="1:10" ht="15" hidden="1" x14ac:dyDescent="0.25">
      <c r="A498" s="7">
        <v>494</v>
      </c>
      <c r="B498" s="7" t="s">
        <v>602</v>
      </c>
      <c r="C498" s="1" t="s">
        <v>7</v>
      </c>
      <c r="D498" s="1" t="s">
        <v>8</v>
      </c>
      <c r="E498" s="1" t="s">
        <v>367</v>
      </c>
      <c r="F498" s="1" t="s">
        <v>72</v>
      </c>
      <c r="G498" s="12" t="s">
        <v>73</v>
      </c>
      <c r="J498" s="64"/>
    </row>
    <row r="499" spans="1:10" ht="15" hidden="1" x14ac:dyDescent="0.25">
      <c r="A499" s="7">
        <v>495</v>
      </c>
      <c r="B499" s="7" t="s">
        <v>602</v>
      </c>
      <c r="C499" s="1" t="s">
        <v>7</v>
      </c>
      <c r="D499" s="1" t="s">
        <v>8</v>
      </c>
      <c r="E499" s="1" t="s">
        <v>367</v>
      </c>
      <c r="F499" s="1" t="s">
        <v>74</v>
      </c>
      <c r="G499" s="12" t="s">
        <v>75</v>
      </c>
      <c r="J499" s="64"/>
    </row>
    <row r="500" spans="1:10" ht="15" hidden="1" x14ac:dyDescent="0.25">
      <c r="A500" s="7">
        <v>496</v>
      </c>
      <c r="B500" s="7" t="s">
        <v>602</v>
      </c>
      <c r="C500" s="1" t="s">
        <v>7</v>
      </c>
      <c r="D500" s="1" t="s">
        <v>8</v>
      </c>
      <c r="E500" s="1" t="s">
        <v>367</v>
      </c>
      <c r="F500" s="1" t="s">
        <v>76</v>
      </c>
      <c r="G500" s="12" t="s">
        <v>77</v>
      </c>
      <c r="J500" s="64"/>
    </row>
    <row r="501" spans="1:10" ht="15" hidden="1" x14ac:dyDescent="0.25">
      <c r="A501" s="7">
        <v>497</v>
      </c>
      <c r="B501" s="7" t="s">
        <v>602</v>
      </c>
      <c r="C501" s="1" t="s">
        <v>7</v>
      </c>
      <c r="D501" s="1" t="s">
        <v>8</v>
      </c>
      <c r="E501" s="1" t="s">
        <v>367</v>
      </c>
      <c r="F501" s="1" t="s">
        <v>78</v>
      </c>
      <c r="G501" s="12" t="s">
        <v>79</v>
      </c>
      <c r="J501" s="64"/>
    </row>
    <row r="502" spans="1:10" ht="15" hidden="1" x14ac:dyDescent="0.25">
      <c r="A502" s="7">
        <v>498</v>
      </c>
      <c r="B502" s="7" t="s">
        <v>602</v>
      </c>
      <c r="C502" s="1" t="s">
        <v>7</v>
      </c>
      <c r="D502" s="1" t="s">
        <v>8</v>
      </c>
      <c r="E502" s="1" t="s">
        <v>367</v>
      </c>
      <c r="F502" s="1" t="s">
        <v>80</v>
      </c>
      <c r="G502" s="12" t="s">
        <v>81</v>
      </c>
      <c r="J502" s="64"/>
    </row>
    <row r="503" spans="1:10" ht="15" hidden="1" x14ac:dyDescent="0.25">
      <c r="A503" s="7">
        <v>499</v>
      </c>
      <c r="B503" s="7" t="s">
        <v>602</v>
      </c>
      <c r="C503" s="1" t="s">
        <v>7</v>
      </c>
      <c r="D503" s="1" t="s">
        <v>8</v>
      </c>
      <c r="E503" s="1" t="s">
        <v>367</v>
      </c>
      <c r="F503" s="1" t="s">
        <v>82</v>
      </c>
      <c r="G503" s="12" t="s">
        <v>83</v>
      </c>
      <c r="J503" s="64"/>
    </row>
    <row r="504" spans="1:10" ht="15" hidden="1" x14ac:dyDescent="0.25">
      <c r="A504" s="7">
        <v>500</v>
      </c>
      <c r="B504" s="7" t="s">
        <v>602</v>
      </c>
      <c r="C504" s="1" t="s">
        <v>7</v>
      </c>
      <c r="D504" s="1" t="s">
        <v>8</v>
      </c>
      <c r="E504" s="1" t="s">
        <v>367</v>
      </c>
      <c r="F504" s="1" t="s">
        <v>84</v>
      </c>
      <c r="G504" s="12" t="s">
        <v>85</v>
      </c>
      <c r="J504" s="64"/>
    </row>
    <row r="505" spans="1:10" ht="15" hidden="1" x14ac:dyDescent="0.25">
      <c r="A505" s="7">
        <v>501</v>
      </c>
      <c r="B505" s="7" t="s">
        <v>602</v>
      </c>
      <c r="C505" s="1" t="s">
        <v>7</v>
      </c>
      <c r="D505" s="1" t="s">
        <v>8</v>
      </c>
      <c r="E505" s="1" t="s">
        <v>367</v>
      </c>
      <c r="F505" s="1" t="s">
        <v>86</v>
      </c>
      <c r="G505" s="12" t="s">
        <v>87</v>
      </c>
      <c r="J505" s="64"/>
    </row>
    <row r="506" spans="1:10" ht="15" hidden="1" x14ac:dyDescent="0.25">
      <c r="A506" s="7">
        <v>502</v>
      </c>
      <c r="B506" s="7" t="s">
        <v>602</v>
      </c>
      <c r="C506" s="1" t="s">
        <v>7</v>
      </c>
      <c r="D506" s="1" t="s">
        <v>8</v>
      </c>
      <c r="E506" s="1" t="s">
        <v>367</v>
      </c>
      <c r="F506" s="1" t="s">
        <v>88</v>
      </c>
      <c r="G506" s="12" t="s">
        <v>89</v>
      </c>
      <c r="J506" s="64"/>
    </row>
    <row r="507" spans="1:10" ht="15" hidden="1" x14ac:dyDescent="0.25">
      <c r="A507" s="7">
        <v>503</v>
      </c>
      <c r="B507" s="7" t="s">
        <v>602</v>
      </c>
      <c r="C507" s="1" t="s">
        <v>7</v>
      </c>
      <c r="D507" s="1" t="s">
        <v>8</v>
      </c>
      <c r="E507" s="1" t="s">
        <v>367</v>
      </c>
      <c r="F507" s="1" t="s">
        <v>90</v>
      </c>
      <c r="G507" s="12" t="s">
        <v>91</v>
      </c>
      <c r="J507" s="64"/>
    </row>
    <row r="508" spans="1:10" ht="15" hidden="1" x14ac:dyDescent="0.25">
      <c r="A508" s="7">
        <v>504</v>
      </c>
      <c r="B508" s="7" t="s">
        <v>602</v>
      </c>
      <c r="C508" s="1" t="s">
        <v>7</v>
      </c>
      <c r="D508" s="1" t="s">
        <v>8</v>
      </c>
      <c r="E508" s="1" t="s">
        <v>367</v>
      </c>
      <c r="F508" s="1" t="s">
        <v>92</v>
      </c>
      <c r="G508" s="12" t="s">
        <v>93</v>
      </c>
      <c r="J508" s="64"/>
    </row>
    <row r="509" spans="1:10" ht="15" hidden="1" x14ac:dyDescent="0.25">
      <c r="A509" s="7">
        <v>505</v>
      </c>
      <c r="B509" s="7" t="s">
        <v>602</v>
      </c>
      <c r="C509" s="1" t="s">
        <v>7</v>
      </c>
      <c r="D509" s="1" t="s">
        <v>15</v>
      </c>
      <c r="E509" s="1" t="s">
        <v>367</v>
      </c>
      <c r="F509" s="1" t="s">
        <v>94</v>
      </c>
      <c r="G509" s="12" t="s">
        <v>95</v>
      </c>
      <c r="I509" s="15">
        <v>183165</v>
      </c>
      <c r="J509" s="64"/>
    </row>
    <row r="510" spans="1:10" ht="15" hidden="1" x14ac:dyDescent="0.25">
      <c r="A510" s="7">
        <v>506</v>
      </c>
      <c r="B510" s="7" t="s">
        <v>602</v>
      </c>
      <c r="C510" s="1" t="s">
        <v>7</v>
      </c>
      <c r="D510" s="1" t="s">
        <v>8</v>
      </c>
      <c r="E510" s="1" t="s">
        <v>367</v>
      </c>
      <c r="F510" s="1" t="s">
        <v>96</v>
      </c>
      <c r="G510" s="12" t="s">
        <v>97</v>
      </c>
      <c r="J510" s="64"/>
    </row>
    <row r="511" spans="1:10" ht="15" hidden="1" x14ac:dyDescent="0.25">
      <c r="A511" s="7">
        <v>507</v>
      </c>
      <c r="B511" s="7" t="s">
        <v>602</v>
      </c>
      <c r="C511" s="1" t="s">
        <v>7</v>
      </c>
      <c r="D511" s="1" t="s">
        <v>8</v>
      </c>
      <c r="E511" s="1" t="s">
        <v>367</v>
      </c>
      <c r="F511" s="1" t="s">
        <v>98</v>
      </c>
      <c r="G511" s="12" t="s">
        <v>99</v>
      </c>
      <c r="J511" s="64"/>
    </row>
    <row r="512" spans="1:10" ht="15" hidden="1" x14ac:dyDescent="0.25">
      <c r="A512" s="7">
        <v>508</v>
      </c>
      <c r="B512" s="7" t="s">
        <v>602</v>
      </c>
      <c r="C512" s="1" t="s">
        <v>7</v>
      </c>
      <c r="D512" s="1" t="s">
        <v>8</v>
      </c>
      <c r="E512" s="1" t="s">
        <v>367</v>
      </c>
      <c r="F512" s="1" t="s">
        <v>100</v>
      </c>
      <c r="G512" s="12" t="s">
        <v>101</v>
      </c>
      <c r="J512" s="64"/>
    </row>
    <row r="513" spans="1:10" ht="15" hidden="1" x14ac:dyDescent="0.25">
      <c r="A513" s="7">
        <v>509</v>
      </c>
      <c r="B513" s="7" t="s">
        <v>602</v>
      </c>
      <c r="C513" s="1" t="s">
        <v>7</v>
      </c>
      <c r="D513" s="1" t="s">
        <v>8</v>
      </c>
      <c r="E513" s="1" t="s">
        <v>367</v>
      </c>
      <c r="F513" s="1" t="s">
        <v>102</v>
      </c>
      <c r="G513" s="12" t="s">
        <v>103</v>
      </c>
      <c r="J513" s="64"/>
    </row>
    <row r="514" spans="1:10" ht="15" hidden="1" x14ac:dyDescent="0.25">
      <c r="A514" s="7">
        <v>510</v>
      </c>
      <c r="B514" s="7" t="s">
        <v>602</v>
      </c>
      <c r="C514" s="1" t="s">
        <v>7</v>
      </c>
      <c r="D514" s="1" t="s">
        <v>8</v>
      </c>
      <c r="E514" s="1" t="s">
        <v>367</v>
      </c>
      <c r="F514" s="1" t="s">
        <v>104</v>
      </c>
      <c r="G514" s="12" t="s">
        <v>105</v>
      </c>
      <c r="J514" s="64"/>
    </row>
    <row r="515" spans="1:10" ht="15" hidden="1" x14ac:dyDescent="0.25">
      <c r="A515" s="7">
        <v>511</v>
      </c>
      <c r="B515" s="7" t="s">
        <v>602</v>
      </c>
      <c r="C515" s="1" t="s">
        <v>7</v>
      </c>
      <c r="D515" s="1" t="s">
        <v>8</v>
      </c>
      <c r="E515" s="1" t="s">
        <v>367</v>
      </c>
      <c r="F515" s="1" t="s">
        <v>106</v>
      </c>
      <c r="G515" s="12" t="s">
        <v>107</v>
      </c>
      <c r="I515" s="15">
        <v>3121</v>
      </c>
      <c r="J515" s="64"/>
    </row>
    <row r="516" spans="1:10" ht="15" hidden="1" x14ac:dyDescent="0.25">
      <c r="A516" s="7">
        <v>512</v>
      </c>
      <c r="B516" s="7" t="s">
        <v>602</v>
      </c>
      <c r="C516" s="1" t="s">
        <v>7</v>
      </c>
      <c r="D516" s="1" t="s">
        <v>8</v>
      </c>
      <c r="E516" s="1" t="s">
        <v>367</v>
      </c>
      <c r="F516" s="1" t="s">
        <v>108</v>
      </c>
      <c r="G516" s="12" t="s">
        <v>109</v>
      </c>
      <c r="J516" s="64"/>
    </row>
    <row r="517" spans="1:10" ht="15" hidden="1" x14ac:dyDescent="0.25">
      <c r="A517" s="7">
        <v>513</v>
      </c>
      <c r="B517" s="7" t="s">
        <v>602</v>
      </c>
      <c r="C517" s="1" t="s">
        <v>7</v>
      </c>
      <c r="D517" s="1" t="s">
        <v>8</v>
      </c>
      <c r="E517" s="1" t="s">
        <v>367</v>
      </c>
      <c r="F517" s="1" t="s">
        <v>110</v>
      </c>
      <c r="G517" s="12" t="s">
        <v>111</v>
      </c>
      <c r="J517" s="64"/>
    </row>
    <row r="518" spans="1:10" ht="15" hidden="1" x14ac:dyDescent="0.25">
      <c r="A518" s="7">
        <v>514</v>
      </c>
      <c r="B518" s="7" t="s">
        <v>602</v>
      </c>
      <c r="C518" s="1" t="s">
        <v>7</v>
      </c>
      <c r="D518" s="1" t="s">
        <v>8</v>
      </c>
      <c r="E518" s="1" t="s">
        <v>367</v>
      </c>
      <c r="F518" s="1" t="s">
        <v>112</v>
      </c>
      <c r="G518" s="12" t="s">
        <v>113</v>
      </c>
      <c r="J518" s="64"/>
    </row>
    <row r="519" spans="1:10" ht="15" hidden="1" x14ac:dyDescent="0.25">
      <c r="A519" s="7">
        <v>515</v>
      </c>
      <c r="B519" s="7" t="s">
        <v>602</v>
      </c>
      <c r="C519" s="1" t="s">
        <v>7</v>
      </c>
      <c r="D519" s="1" t="s">
        <v>15</v>
      </c>
      <c r="E519" s="1" t="s">
        <v>367</v>
      </c>
      <c r="F519" s="1" t="s">
        <v>114</v>
      </c>
      <c r="G519" s="12" t="s">
        <v>115</v>
      </c>
      <c r="I519" s="15">
        <v>192168</v>
      </c>
      <c r="J519" s="64"/>
    </row>
    <row r="520" spans="1:10" ht="15" hidden="1" x14ac:dyDescent="0.25">
      <c r="A520" s="7">
        <v>516</v>
      </c>
      <c r="B520" s="7" t="s">
        <v>602</v>
      </c>
      <c r="C520" s="1" t="s">
        <v>116</v>
      </c>
      <c r="D520" s="1" t="s">
        <v>8</v>
      </c>
      <c r="E520" s="1" t="s">
        <v>364</v>
      </c>
      <c r="F520" s="1" t="s">
        <v>117</v>
      </c>
      <c r="G520" s="12" t="s">
        <v>118</v>
      </c>
      <c r="H520" s="14">
        <v>0.15</v>
      </c>
      <c r="I520" s="15">
        <v>13355</v>
      </c>
      <c r="J520" s="64">
        <f t="shared" ref="J520:J558" si="5">I520/H520</f>
        <v>89033.333333333343</v>
      </c>
    </row>
    <row r="521" spans="1:10" ht="15" hidden="1" x14ac:dyDescent="0.25">
      <c r="A521" s="7">
        <v>517</v>
      </c>
      <c r="B521" s="7" t="s">
        <v>602</v>
      </c>
      <c r="C521" s="1" t="s">
        <v>116</v>
      </c>
      <c r="D521" s="1" t="s">
        <v>8</v>
      </c>
      <c r="E521" s="1" t="s">
        <v>364</v>
      </c>
      <c r="F521" s="1" t="s">
        <v>119</v>
      </c>
      <c r="G521" s="12" t="s">
        <v>120</v>
      </c>
      <c r="J521" s="57"/>
    </row>
    <row r="522" spans="1:10" ht="15" hidden="1" x14ac:dyDescent="0.25">
      <c r="A522" s="7">
        <v>518</v>
      </c>
      <c r="B522" s="7" t="s">
        <v>602</v>
      </c>
      <c r="C522" s="1" t="s">
        <v>116</v>
      </c>
      <c r="D522" s="1" t="s">
        <v>8</v>
      </c>
      <c r="E522" s="1" t="s">
        <v>364</v>
      </c>
      <c r="F522" s="1" t="s">
        <v>121</v>
      </c>
      <c r="G522" s="12" t="s">
        <v>122</v>
      </c>
      <c r="J522" s="64"/>
    </row>
    <row r="523" spans="1:10" ht="15" hidden="1" x14ac:dyDescent="0.25">
      <c r="A523" s="7">
        <v>519</v>
      </c>
      <c r="B523" s="7" t="s">
        <v>602</v>
      </c>
      <c r="C523" s="1" t="s">
        <v>116</v>
      </c>
      <c r="D523" s="1" t="s">
        <v>8</v>
      </c>
      <c r="E523" s="1" t="s">
        <v>364</v>
      </c>
      <c r="F523" s="1" t="s">
        <v>123</v>
      </c>
      <c r="G523" s="12" t="s">
        <v>124</v>
      </c>
      <c r="J523" s="64"/>
    </row>
    <row r="524" spans="1:10" ht="15" hidden="1" x14ac:dyDescent="0.25">
      <c r="A524" s="7">
        <v>520</v>
      </c>
      <c r="B524" s="7" t="s">
        <v>602</v>
      </c>
      <c r="C524" s="1" t="s">
        <v>116</v>
      </c>
      <c r="D524" s="1" t="s">
        <v>8</v>
      </c>
      <c r="E524" s="1" t="s">
        <v>366</v>
      </c>
      <c r="F524" s="1" t="s">
        <v>125</v>
      </c>
      <c r="G524" s="12" t="s">
        <v>126</v>
      </c>
      <c r="J524" s="64"/>
    </row>
    <row r="525" spans="1:10" ht="15" hidden="1" x14ac:dyDescent="0.25">
      <c r="A525" s="7">
        <v>521</v>
      </c>
      <c r="B525" s="7" t="s">
        <v>602</v>
      </c>
      <c r="C525" s="1" t="s">
        <v>116</v>
      </c>
      <c r="D525" s="1" t="s">
        <v>8</v>
      </c>
      <c r="E525" s="1" t="s">
        <v>366</v>
      </c>
      <c r="F525" s="1" t="s">
        <v>127</v>
      </c>
      <c r="G525" s="12" t="s">
        <v>128</v>
      </c>
      <c r="J525" s="64"/>
    </row>
    <row r="526" spans="1:10" ht="15" hidden="1" x14ac:dyDescent="0.25">
      <c r="A526" s="7">
        <v>522</v>
      </c>
      <c r="B526" s="7" t="s">
        <v>602</v>
      </c>
      <c r="C526" s="1" t="s">
        <v>116</v>
      </c>
      <c r="D526" s="1" t="s">
        <v>8</v>
      </c>
      <c r="E526" s="1" t="s">
        <v>366</v>
      </c>
      <c r="F526" s="1" t="s">
        <v>129</v>
      </c>
      <c r="G526" s="12" t="s">
        <v>130</v>
      </c>
      <c r="J526" s="64"/>
    </row>
    <row r="527" spans="1:10" ht="15" hidden="1" x14ac:dyDescent="0.25">
      <c r="A527" s="7">
        <v>523</v>
      </c>
      <c r="B527" s="7" t="s">
        <v>602</v>
      </c>
      <c r="C527" s="1" t="s">
        <v>116</v>
      </c>
      <c r="D527" s="1" t="s">
        <v>8</v>
      </c>
      <c r="E527" s="1" t="s">
        <v>366</v>
      </c>
      <c r="F527" s="1" t="s">
        <v>131</v>
      </c>
      <c r="G527" s="12" t="s">
        <v>132</v>
      </c>
      <c r="J527" s="64"/>
    </row>
    <row r="528" spans="1:10" ht="15" hidden="1" x14ac:dyDescent="0.25">
      <c r="A528" s="7">
        <v>524</v>
      </c>
      <c r="B528" s="7" t="s">
        <v>602</v>
      </c>
      <c r="C528" s="1" t="s">
        <v>116</v>
      </c>
      <c r="D528" s="1" t="s">
        <v>8</v>
      </c>
      <c r="E528" s="1" t="s">
        <v>366</v>
      </c>
      <c r="F528" s="1" t="s">
        <v>133</v>
      </c>
      <c r="G528" s="12" t="s">
        <v>134</v>
      </c>
      <c r="J528" s="64"/>
    </row>
    <row r="529" spans="1:10" ht="15" hidden="1" x14ac:dyDescent="0.25">
      <c r="A529" s="7">
        <v>525</v>
      </c>
      <c r="B529" s="7" t="s">
        <v>602</v>
      </c>
      <c r="C529" s="1" t="s">
        <v>116</v>
      </c>
      <c r="D529" s="1" t="s">
        <v>8</v>
      </c>
      <c r="E529" s="1" t="s">
        <v>366</v>
      </c>
      <c r="F529" s="1" t="s">
        <v>135</v>
      </c>
      <c r="G529" s="12" t="s">
        <v>136</v>
      </c>
      <c r="J529" s="64"/>
    </row>
    <row r="530" spans="1:10" ht="15" hidden="1" x14ac:dyDescent="0.25">
      <c r="A530" s="7">
        <v>526</v>
      </c>
      <c r="B530" s="7" t="s">
        <v>602</v>
      </c>
      <c r="C530" s="1" t="s">
        <v>116</v>
      </c>
      <c r="D530" s="1" t="s">
        <v>8</v>
      </c>
      <c r="E530" s="1" t="s">
        <v>366</v>
      </c>
      <c r="F530" s="1" t="s">
        <v>137</v>
      </c>
      <c r="G530" s="12" t="s">
        <v>138</v>
      </c>
      <c r="J530" s="64"/>
    </row>
    <row r="531" spans="1:10" ht="15" hidden="1" x14ac:dyDescent="0.25">
      <c r="A531" s="7">
        <v>527</v>
      </c>
      <c r="B531" s="7" t="s">
        <v>602</v>
      </c>
      <c r="C531" s="1" t="s">
        <v>116</v>
      </c>
      <c r="D531" s="1" t="s">
        <v>8</v>
      </c>
      <c r="E531" s="1" t="s">
        <v>366</v>
      </c>
      <c r="F531" s="1" t="s">
        <v>139</v>
      </c>
      <c r="G531" s="12" t="s">
        <v>140</v>
      </c>
      <c r="J531" s="64"/>
    </row>
    <row r="532" spans="1:10" ht="15" hidden="1" x14ac:dyDescent="0.25">
      <c r="A532" s="7">
        <v>528</v>
      </c>
      <c r="B532" s="7" t="s">
        <v>602</v>
      </c>
      <c r="C532" s="1" t="s">
        <v>116</v>
      </c>
      <c r="D532" s="1" t="s">
        <v>8</v>
      </c>
      <c r="E532" s="1" t="s">
        <v>366</v>
      </c>
      <c r="F532" s="1" t="s">
        <v>141</v>
      </c>
      <c r="G532" s="12" t="s">
        <v>142</v>
      </c>
      <c r="J532" s="64"/>
    </row>
    <row r="533" spans="1:10" ht="15" hidden="1" x14ac:dyDescent="0.25">
      <c r="A533" s="7">
        <v>529</v>
      </c>
      <c r="B533" s="7" t="s">
        <v>602</v>
      </c>
      <c r="C533" s="1" t="s">
        <v>116</v>
      </c>
      <c r="D533" s="1" t="s">
        <v>8</v>
      </c>
      <c r="E533" s="1" t="s">
        <v>366</v>
      </c>
      <c r="F533" s="1" t="s">
        <v>143</v>
      </c>
      <c r="G533" s="12" t="s">
        <v>144</v>
      </c>
      <c r="J533" s="64"/>
    </row>
    <row r="534" spans="1:10" ht="15" hidden="1" x14ac:dyDescent="0.25">
      <c r="A534" s="7">
        <v>530</v>
      </c>
      <c r="B534" s="7" t="s">
        <v>602</v>
      </c>
      <c r="C534" s="1" t="s">
        <v>116</v>
      </c>
      <c r="D534" s="1" t="s">
        <v>8</v>
      </c>
      <c r="E534" s="1" t="s">
        <v>366</v>
      </c>
      <c r="F534" s="1" t="s">
        <v>145</v>
      </c>
      <c r="G534" s="12" t="s">
        <v>146</v>
      </c>
      <c r="J534" s="64"/>
    </row>
    <row r="535" spans="1:10" ht="15" hidden="1" x14ac:dyDescent="0.25">
      <c r="A535" s="7">
        <v>531</v>
      </c>
      <c r="B535" s="7" t="s">
        <v>602</v>
      </c>
      <c r="C535" s="1" t="s">
        <v>116</v>
      </c>
      <c r="D535" s="1" t="s">
        <v>8</v>
      </c>
      <c r="E535" s="1" t="s">
        <v>366</v>
      </c>
      <c r="F535" s="1" t="s">
        <v>147</v>
      </c>
      <c r="G535" s="12" t="s">
        <v>148</v>
      </c>
      <c r="J535" s="64"/>
    </row>
    <row r="536" spans="1:10" ht="15" hidden="1" x14ac:dyDescent="0.25">
      <c r="A536" s="7">
        <v>532</v>
      </c>
      <c r="B536" s="7" t="s">
        <v>602</v>
      </c>
      <c r="C536" s="1" t="s">
        <v>116</v>
      </c>
      <c r="D536" s="1" t="s">
        <v>8</v>
      </c>
      <c r="E536" s="1" t="s">
        <v>366</v>
      </c>
      <c r="F536" s="1" t="s">
        <v>149</v>
      </c>
      <c r="G536" s="12" t="s">
        <v>150</v>
      </c>
      <c r="J536" s="64"/>
    </row>
    <row r="537" spans="1:10" ht="15" hidden="1" x14ac:dyDescent="0.25">
      <c r="A537" s="7">
        <v>533</v>
      </c>
      <c r="B537" s="7" t="s">
        <v>602</v>
      </c>
      <c r="C537" s="1" t="s">
        <v>116</v>
      </c>
      <c r="D537" s="1" t="s">
        <v>8</v>
      </c>
      <c r="E537" s="1" t="s">
        <v>366</v>
      </c>
      <c r="F537" s="1" t="s">
        <v>151</v>
      </c>
      <c r="G537" s="12" t="s">
        <v>152</v>
      </c>
      <c r="J537" s="64"/>
    </row>
    <row r="538" spans="1:10" ht="15" hidden="1" x14ac:dyDescent="0.25">
      <c r="A538" s="7">
        <v>534</v>
      </c>
      <c r="B538" s="7" t="s">
        <v>602</v>
      </c>
      <c r="C538" s="1" t="s">
        <v>116</v>
      </c>
      <c r="D538" s="1" t="s">
        <v>8</v>
      </c>
      <c r="E538" s="1" t="s">
        <v>366</v>
      </c>
      <c r="F538" s="1" t="s">
        <v>153</v>
      </c>
      <c r="G538" s="12" t="s">
        <v>154</v>
      </c>
      <c r="J538" s="64"/>
    </row>
    <row r="539" spans="1:10" ht="15" hidden="1" x14ac:dyDescent="0.25">
      <c r="A539" s="7">
        <v>535</v>
      </c>
      <c r="B539" s="7" t="s">
        <v>602</v>
      </c>
      <c r="C539" s="1" t="s">
        <v>116</v>
      </c>
      <c r="D539" s="1" t="s">
        <v>8</v>
      </c>
      <c r="E539" s="1" t="s">
        <v>366</v>
      </c>
      <c r="F539" s="1" t="s">
        <v>155</v>
      </c>
      <c r="G539" s="12" t="s">
        <v>156</v>
      </c>
      <c r="J539" s="64"/>
    </row>
    <row r="540" spans="1:10" ht="15" hidden="1" x14ac:dyDescent="0.25">
      <c r="A540" s="7">
        <v>536</v>
      </c>
      <c r="B540" s="7" t="s">
        <v>602</v>
      </c>
      <c r="C540" s="1" t="s">
        <v>116</v>
      </c>
      <c r="D540" s="1" t="s">
        <v>8</v>
      </c>
      <c r="E540" s="1" t="s">
        <v>366</v>
      </c>
      <c r="F540" s="1" t="s">
        <v>157</v>
      </c>
      <c r="G540" s="12" t="s">
        <v>158</v>
      </c>
      <c r="J540" s="64"/>
    </row>
    <row r="541" spans="1:10" ht="15" hidden="1" x14ac:dyDescent="0.25">
      <c r="A541" s="7">
        <v>537</v>
      </c>
      <c r="B541" s="7" t="s">
        <v>602</v>
      </c>
      <c r="C541" s="1" t="s">
        <v>116</v>
      </c>
      <c r="D541" s="1" t="s">
        <v>8</v>
      </c>
      <c r="E541" s="1" t="s">
        <v>366</v>
      </c>
      <c r="F541" s="1" t="s">
        <v>159</v>
      </c>
      <c r="G541" s="12" t="s">
        <v>160</v>
      </c>
      <c r="J541" s="64"/>
    </row>
    <row r="542" spans="1:10" ht="15" hidden="1" x14ac:dyDescent="0.25">
      <c r="A542" s="7">
        <v>538</v>
      </c>
      <c r="B542" s="7" t="s">
        <v>602</v>
      </c>
      <c r="C542" s="1" t="s">
        <v>116</v>
      </c>
      <c r="D542" s="1" t="s">
        <v>8</v>
      </c>
      <c r="E542" s="1" t="s">
        <v>366</v>
      </c>
      <c r="F542" s="1" t="s">
        <v>161</v>
      </c>
      <c r="G542" s="12" t="s">
        <v>162</v>
      </c>
      <c r="H542" s="14">
        <v>0.13</v>
      </c>
      <c r="I542" s="15">
        <v>7815</v>
      </c>
      <c r="J542" s="64">
        <f t="shared" si="5"/>
        <v>60115.38461538461</v>
      </c>
    </row>
    <row r="543" spans="1:10" ht="15" hidden="1" x14ac:dyDescent="0.25">
      <c r="A543" s="7">
        <v>539</v>
      </c>
      <c r="B543" s="7" t="s">
        <v>602</v>
      </c>
      <c r="C543" s="1" t="s">
        <v>116</v>
      </c>
      <c r="D543" s="1" t="s">
        <v>8</v>
      </c>
      <c r="E543" s="1" t="s">
        <v>366</v>
      </c>
      <c r="F543" s="1" t="s">
        <v>163</v>
      </c>
      <c r="G543" s="12" t="s">
        <v>164</v>
      </c>
      <c r="H543" s="14">
        <v>0.18</v>
      </c>
      <c r="I543" s="15">
        <v>8004</v>
      </c>
      <c r="J543" s="64">
        <f t="shared" si="5"/>
        <v>44466.666666666672</v>
      </c>
    </row>
    <row r="544" spans="1:10" ht="15" hidden="1" x14ac:dyDescent="0.25">
      <c r="A544" s="7">
        <v>540</v>
      </c>
      <c r="B544" s="7" t="s">
        <v>602</v>
      </c>
      <c r="C544" s="1" t="s">
        <v>116</v>
      </c>
      <c r="D544" s="1" t="s">
        <v>8</v>
      </c>
      <c r="E544" s="1" t="s">
        <v>366</v>
      </c>
      <c r="F544" s="1" t="s">
        <v>165</v>
      </c>
      <c r="G544" s="12" t="s">
        <v>166</v>
      </c>
      <c r="J544" s="64"/>
    </row>
    <row r="545" spans="1:10" ht="15" hidden="1" x14ac:dyDescent="0.25">
      <c r="A545" s="7">
        <v>541</v>
      </c>
      <c r="B545" s="7" t="s">
        <v>602</v>
      </c>
      <c r="C545" s="1" t="s">
        <v>116</v>
      </c>
      <c r="D545" s="1" t="s">
        <v>8</v>
      </c>
      <c r="E545" s="1" t="s">
        <v>366</v>
      </c>
      <c r="F545" s="1" t="s">
        <v>167</v>
      </c>
      <c r="G545" s="12" t="s">
        <v>168</v>
      </c>
      <c r="J545" s="64"/>
    </row>
    <row r="546" spans="1:10" ht="15" hidden="1" x14ac:dyDescent="0.25">
      <c r="A546" s="7">
        <v>542</v>
      </c>
      <c r="B546" s="7" t="s">
        <v>602</v>
      </c>
      <c r="C546" s="1" t="s">
        <v>116</v>
      </c>
      <c r="D546" s="1" t="s">
        <v>8</v>
      </c>
      <c r="E546" s="1" t="s">
        <v>366</v>
      </c>
      <c r="F546" s="1" t="s">
        <v>169</v>
      </c>
      <c r="G546" s="12" t="s">
        <v>170</v>
      </c>
      <c r="J546" s="64"/>
    </row>
    <row r="547" spans="1:10" ht="15" hidden="1" x14ac:dyDescent="0.25">
      <c r="A547" s="7">
        <v>543</v>
      </c>
      <c r="B547" s="7" t="s">
        <v>602</v>
      </c>
      <c r="C547" s="1" t="s">
        <v>116</v>
      </c>
      <c r="D547" s="1" t="s">
        <v>8</v>
      </c>
      <c r="E547" s="1" t="s">
        <v>366</v>
      </c>
      <c r="F547" s="1" t="s">
        <v>171</v>
      </c>
      <c r="G547" s="12" t="s">
        <v>172</v>
      </c>
      <c r="J547" s="64"/>
    </row>
    <row r="548" spans="1:10" ht="15" hidden="1" x14ac:dyDescent="0.25">
      <c r="A548" s="7">
        <v>544</v>
      </c>
      <c r="B548" s="7" t="s">
        <v>602</v>
      </c>
      <c r="C548" s="1" t="s">
        <v>116</v>
      </c>
      <c r="D548" s="1" t="s">
        <v>8</v>
      </c>
      <c r="E548" s="1" t="s">
        <v>366</v>
      </c>
      <c r="F548" s="1" t="s">
        <v>173</v>
      </c>
      <c r="G548" s="12" t="s">
        <v>174</v>
      </c>
      <c r="J548" s="64"/>
    </row>
    <row r="549" spans="1:10" ht="15" hidden="1" x14ac:dyDescent="0.25">
      <c r="A549" s="7">
        <v>545</v>
      </c>
      <c r="B549" s="7" t="s">
        <v>602</v>
      </c>
      <c r="C549" s="1" t="s">
        <v>116</v>
      </c>
      <c r="D549" s="1" t="s">
        <v>8</v>
      </c>
      <c r="E549" s="1" t="s">
        <v>366</v>
      </c>
      <c r="F549" s="1" t="s">
        <v>175</v>
      </c>
      <c r="G549" s="12" t="s">
        <v>176</v>
      </c>
      <c r="H549" s="14">
        <v>1.18</v>
      </c>
      <c r="I549" s="15">
        <v>40979</v>
      </c>
      <c r="J549" s="64">
        <f t="shared" si="5"/>
        <v>34727.966101694918</v>
      </c>
    </row>
    <row r="550" spans="1:10" ht="15" hidden="1" x14ac:dyDescent="0.25">
      <c r="A550" s="7">
        <v>546</v>
      </c>
      <c r="B550" s="7" t="s">
        <v>602</v>
      </c>
      <c r="C550" s="1" t="s">
        <v>116</v>
      </c>
      <c r="D550" s="1" t="s">
        <v>8</v>
      </c>
      <c r="E550" s="1" t="s">
        <v>366</v>
      </c>
      <c r="F550" s="1" t="s">
        <v>177</v>
      </c>
      <c r="G550" s="12" t="s">
        <v>178</v>
      </c>
      <c r="H550" s="14">
        <v>0.64</v>
      </c>
      <c r="I550" s="15">
        <v>30337</v>
      </c>
      <c r="J550" s="64">
        <f t="shared" si="5"/>
        <v>47401.5625</v>
      </c>
    </row>
    <row r="551" spans="1:10" ht="15" hidden="1" x14ac:dyDescent="0.25">
      <c r="A551" s="7">
        <v>547</v>
      </c>
      <c r="B551" s="7" t="s">
        <v>602</v>
      </c>
      <c r="C551" s="1" t="s">
        <v>116</v>
      </c>
      <c r="D551" s="1" t="s">
        <v>8</v>
      </c>
      <c r="E551" s="1" t="s">
        <v>366</v>
      </c>
      <c r="F551" s="1" t="s">
        <v>179</v>
      </c>
      <c r="G551" s="12" t="s">
        <v>180</v>
      </c>
      <c r="J551" s="64"/>
    </row>
    <row r="552" spans="1:10" ht="15" hidden="1" x14ac:dyDescent="0.25">
      <c r="A552" s="7">
        <v>548</v>
      </c>
      <c r="B552" s="7" t="s">
        <v>602</v>
      </c>
      <c r="C552" s="1" t="s">
        <v>116</v>
      </c>
      <c r="D552" s="1" t="s">
        <v>8</v>
      </c>
      <c r="E552" s="1" t="s">
        <v>366</v>
      </c>
      <c r="F552" s="1" t="s">
        <v>181</v>
      </c>
      <c r="G552" s="12" t="s">
        <v>182</v>
      </c>
      <c r="J552" s="64"/>
    </row>
    <row r="553" spans="1:10" ht="15" hidden="1" x14ac:dyDescent="0.25">
      <c r="A553" s="7">
        <v>549</v>
      </c>
      <c r="B553" s="7" t="s">
        <v>602</v>
      </c>
      <c r="C553" s="1" t="s">
        <v>116</v>
      </c>
      <c r="D553" s="1" t="s">
        <v>8</v>
      </c>
      <c r="E553" s="1" t="s">
        <v>366</v>
      </c>
      <c r="F553" s="1" t="s">
        <v>183</v>
      </c>
      <c r="G553" s="12" t="s">
        <v>184</v>
      </c>
      <c r="J553" s="64"/>
    </row>
    <row r="554" spans="1:10" ht="15" hidden="1" x14ac:dyDescent="0.25">
      <c r="A554" s="7">
        <v>550</v>
      </c>
      <c r="B554" s="7" t="s">
        <v>602</v>
      </c>
      <c r="C554" s="1" t="s">
        <v>116</v>
      </c>
      <c r="D554" s="1" t="s">
        <v>8</v>
      </c>
      <c r="E554" s="1" t="s">
        <v>365</v>
      </c>
      <c r="F554" s="1" t="s">
        <v>185</v>
      </c>
      <c r="G554" s="12" t="s">
        <v>186</v>
      </c>
      <c r="H554" s="14">
        <v>0.08</v>
      </c>
      <c r="I554" s="15">
        <v>2433</v>
      </c>
      <c r="J554" s="64">
        <f t="shared" si="5"/>
        <v>30412.5</v>
      </c>
    </row>
    <row r="555" spans="1:10" ht="15" hidden="1" x14ac:dyDescent="0.25">
      <c r="A555" s="7">
        <v>551</v>
      </c>
      <c r="B555" s="7" t="s">
        <v>602</v>
      </c>
      <c r="C555" s="1" t="s">
        <v>116</v>
      </c>
      <c r="D555" s="1" t="s">
        <v>8</v>
      </c>
      <c r="E555" s="1" t="s">
        <v>365</v>
      </c>
      <c r="F555" s="1" t="s">
        <v>187</v>
      </c>
      <c r="G555" s="12" t="s">
        <v>188</v>
      </c>
      <c r="J555" s="64"/>
    </row>
    <row r="556" spans="1:10" ht="15" hidden="1" x14ac:dyDescent="0.25">
      <c r="A556" s="7">
        <v>552</v>
      </c>
      <c r="B556" s="7" t="s">
        <v>602</v>
      </c>
      <c r="C556" s="1" t="s">
        <v>116</v>
      </c>
      <c r="D556" s="1" t="s">
        <v>8</v>
      </c>
      <c r="E556" s="1" t="s">
        <v>365</v>
      </c>
      <c r="F556" s="1" t="s">
        <v>189</v>
      </c>
      <c r="G556" s="12" t="s">
        <v>190</v>
      </c>
      <c r="H556" s="14">
        <v>0.09</v>
      </c>
      <c r="I556" s="15">
        <v>1861</v>
      </c>
      <c r="J556" s="64">
        <f t="shared" si="5"/>
        <v>20677.777777777777</v>
      </c>
    </row>
    <row r="557" spans="1:10" ht="15" hidden="1" x14ac:dyDescent="0.25">
      <c r="A557" s="7">
        <v>553</v>
      </c>
      <c r="B557" s="7" t="s">
        <v>602</v>
      </c>
      <c r="C557" s="1" t="s">
        <v>116</v>
      </c>
      <c r="D557" s="1" t="s">
        <v>8</v>
      </c>
      <c r="E557" s="1" t="s">
        <v>367</v>
      </c>
      <c r="F557" s="1" t="s">
        <v>191</v>
      </c>
      <c r="G557" s="12" t="s">
        <v>192</v>
      </c>
      <c r="H557" s="14" t="s">
        <v>340</v>
      </c>
      <c r="I557" s="15">
        <v>57</v>
      </c>
      <c r="J557" s="64"/>
    </row>
    <row r="558" spans="1:10" ht="15" hidden="1" x14ac:dyDescent="0.25">
      <c r="A558" s="7">
        <v>554</v>
      </c>
      <c r="B558" s="7" t="s">
        <v>602</v>
      </c>
      <c r="C558" s="1" t="s">
        <v>116</v>
      </c>
      <c r="D558" s="1" t="s">
        <v>15</v>
      </c>
      <c r="E558" s="1" t="s">
        <v>367</v>
      </c>
      <c r="F558" s="1" t="s">
        <v>193</v>
      </c>
      <c r="G558" s="12" t="s">
        <v>194</v>
      </c>
      <c r="H558" s="14">
        <v>2.4500000000000002</v>
      </c>
      <c r="I558" s="15">
        <v>104841</v>
      </c>
      <c r="J558" s="64">
        <f t="shared" si="5"/>
        <v>42792.244897959179</v>
      </c>
    </row>
    <row r="559" spans="1:10" ht="15" hidden="1" x14ac:dyDescent="0.25">
      <c r="A559" s="7">
        <v>555</v>
      </c>
      <c r="B559" s="7" t="s">
        <v>602</v>
      </c>
      <c r="C559" s="1" t="s">
        <v>195</v>
      </c>
      <c r="D559" s="1" t="s">
        <v>15</v>
      </c>
      <c r="E559" s="1" t="s">
        <v>367</v>
      </c>
      <c r="F559" s="1" t="s">
        <v>196</v>
      </c>
      <c r="G559" s="12" t="s">
        <v>197</v>
      </c>
      <c r="I559" s="15">
        <v>104841</v>
      </c>
      <c r="J559" s="64"/>
    </row>
    <row r="560" spans="1:10" ht="15" hidden="1" x14ac:dyDescent="0.25">
      <c r="A560" s="7">
        <v>556</v>
      </c>
      <c r="B560" s="7" t="s">
        <v>602</v>
      </c>
      <c r="C560" s="1" t="s">
        <v>195</v>
      </c>
      <c r="D560" s="1" t="s">
        <v>8</v>
      </c>
      <c r="E560" s="1" t="s">
        <v>367</v>
      </c>
      <c r="F560" s="1" t="s">
        <v>198</v>
      </c>
      <c r="G560" s="12" t="s">
        <v>199</v>
      </c>
      <c r="J560" s="64"/>
    </row>
    <row r="561" spans="1:10" ht="15" hidden="1" x14ac:dyDescent="0.25">
      <c r="A561" s="7">
        <v>557</v>
      </c>
      <c r="B561" s="7" t="s">
        <v>602</v>
      </c>
      <c r="C561" s="1" t="s">
        <v>195</v>
      </c>
      <c r="D561" s="1" t="s">
        <v>8</v>
      </c>
      <c r="E561" s="1" t="s">
        <v>367</v>
      </c>
      <c r="F561" s="1" t="s">
        <v>200</v>
      </c>
      <c r="G561" s="12" t="s">
        <v>201</v>
      </c>
      <c r="J561" s="64"/>
    </row>
    <row r="562" spans="1:10" ht="15" hidden="1" x14ac:dyDescent="0.25">
      <c r="A562" s="7">
        <v>558</v>
      </c>
      <c r="B562" s="7" t="s">
        <v>602</v>
      </c>
      <c r="C562" s="1" t="s">
        <v>195</v>
      </c>
      <c r="D562" s="1" t="s">
        <v>8</v>
      </c>
      <c r="E562" s="1" t="s">
        <v>367</v>
      </c>
      <c r="F562" s="1" t="s">
        <v>202</v>
      </c>
      <c r="G562" s="12" t="s">
        <v>203</v>
      </c>
      <c r="J562" s="64"/>
    </row>
    <row r="563" spans="1:10" ht="15" hidden="1" x14ac:dyDescent="0.25">
      <c r="A563" s="7">
        <v>559</v>
      </c>
      <c r="B563" s="7" t="s">
        <v>602</v>
      </c>
      <c r="C563" s="1" t="s">
        <v>195</v>
      </c>
      <c r="D563" s="1" t="s">
        <v>8</v>
      </c>
      <c r="E563" s="1" t="s">
        <v>367</v>
      </c>
      <c r="F563" s="1" t="s">
        <v>204</v>
      </c>
      <c r="G563" s="12" t="s">
        <v>205</v>
      </c>
      <c r="J563" s="64"/>
    </row>
    <row r="564" spans="1:10" ht="15" hidden="1" x14ac:dyDescent="0.25">
      <c r="A564" s="7">
        <v>560</v>
      </c>
      <c r="B564" s="7" t="s">
        <v>602</v>
      </c>
      <c r="C564" s="1" t="s">
        <v>195</v>
      </c>
      <c r="D564" s="1" t="s">
        <v>15</v>
      </c>
      <c r="E564" s="1" t="s">
        <v>367</v>
      </c>
      <c r="F564" s="1" t="s">
        <v>206</v>
      </c>
      <c r="G564" s="12" t="s">
        <v>207</v>
      </c>
      <c r="J564" s="64"/>
    </row>
    <row r="565" spans="1:10" ht="15" hidden="1" x14ac:dyDescent="0.25">
      <c r="A565" s="7">
        <v>561</v>
      </c>
      <c r="B565" s="7" t="s">
        <v>602</v>
      </c>
      <c r="C565" s="1" t="s">
        <v>195</v>
      </c>
      <c r="D565" s="1" t="s">
        <v>8</v>
      </c>
      <c r="E565" s="1" t="s">
        <v>367</v>
      </c>
      <c r="F565" s="1" t="s">
        <v>208</v>
      </c>
      <c r="G565" s="12" t="s">
        <v>209</v>
      </c>
      <c r="J565" s="64"/>
    </row>
    <row r="566" spans="1:10" ht="15" hidden="1" x14ac:dyDescent="0.25">
      <c r="A566" s="7">
        <v>562</v>
      </c>
      <c r="B566" s="7" t="s">
        <v>602</v>
      </c>
      <c r="C566" s="1" t="s">
        <v>195</v>
      </c>
      <c r="D566" s="1" t="s">
        <v>15</v>
      </c>
      <c r="E566" s="1" t="s">
        <v>367</v>
      </c>
      <c r="F566" s="1" t="s">
        <v>210</v>
      </c>
      <c r="G566" s="12" t="s">
        <v>211</v>
      </c>
      <c r="I566" s="15">
        <v>104841</v>
      </c>
      <c r="J566" s="64"/>
    </row>
    <row r="567" spans="1:10" ht="15" hidden="1" x14ac:dyDescent="0.25">
      <c r="A567" s="7">
        <v>563</v>
      </c>
      <c r="B567" s="7" t="s">
        <v>602</v>
      </c>
      <c r="C567" s="1" t="s">
        <v>195</v>
      </c>
      <c r="D567" s="1" t="s">
        <v>8</v>
      </c>
      <c r="E567" s="1" t="s">
        <v>367</v>
      </c>
      <c r="F567" s="1" t="s">
        <v>212</v>
      </c>
      <c r="G567" s="12" t="s">
        <v>213</v>
      </c>
      <c r="I567" s="15">
        <v>7949</v>
      </c>
      <c r="J567" s="64"/>
    </row>
    <row r="568" spans="1:10" ht="15" hidden="1" x14ac:dyDescent="0.25">
      <c r="A568" s="7">
        <v>564</v>
      </c>
      <c r="B568" s="7" t="s">
        <v>602</v>
      </c>
      <c r="C568" s="1" t="s">
        <v>195</v>
      </c>
      <c r="D568" s="1" t="s">
        <v>8</v>
      </c>
      <c r="E568" s="1" t="s">
        <v>367</v>
      </c>
      <c r="F568" s="1" t="s">
        <v>214</v>
      </c>
      <c r="G568" s="12" t="s">
        <v>215</v>
      </c>
      <c r="I568" s="15">
        <v>6145</v>
      </c>
      <c r="J568" s="64"/>
    </row>
    <row r="569" spans="1:10" ht="15" hidden="1" x14ac:dyDescent="0.25">
      <c r="A569" s="7">
        <v>565</v>
      </c>
      <c r="B569" s="7" t="s">
        <v>602</v>
      </c>
      <c r="C569" s="1" t="s">
        <v>195</v>
      </c>
      <c r="D569" s="1" t="s">
        <v>8</v>
      </c>
      <c r="E569" s="1" t="s">
        <v>367</v>
      </c>
      <c r="F569" s="1" t="s">
        <v>216</v>
      </c>
      <c r="G569" s="12" t="s">
        <v>217</v>
      </c>
      <c r="J569" s="64"/>
    </row>
    <row r="570" spans="1:10" ht="15" hidden="1" x14ac:dyDescent="0.25">
      <c r="A570" s="7">
        <v>566</v>
      </c>
      <c r="B570" s="7" t="s">
        <v>602</v>
      </c>
      <c r="C570" s="1" t="s">
        <v>195</v>
      </c>
      <c r="D570" s="1" t="s">
        <v>15</v>
      </c>
      <c r="E570" s="1" t="s">
        <v>367</v>
      </c>
      <c r="F570" s="1" t="s">
        <v>218</v>
      </c>
      <c r="G570" s="12" t="s">
        <v>219</v>
      </c>
      <c r="I570" s="15">
        <v>118935</v>
      </c>
      <c r="J570" s="64"/>
    </row>
    <row r="571" spans="1:10" ht="15" hidden="1" x14ac:dyDescent="0.25">
      <c r="A571" s="7">
        <v>567</v>
      </c>
      <c r="B571" s="7" t="s">
        <v>602</v>
      </c>
      <c r="C571" s="1" t="s">
        <v>195</v>
      </c>
      <c r="D571" s="1" t="s">
        <v>8</v>
      </c>
      <c r="E571" s="1" t="s">
        <v>367</v>
      </c>
      <c r="F571" s="1" t="s">
        <v>220</v>
      </c>
      <c r="G571" s="12" t="s">
        <v>221</v>
      </c>
      <c r="J571" s="64"/>
    </row>
    <row r="572" spans="1:10" ht="15" hidden="1" x14ac:dyDescent="0.25">
      <c r="A572" s="7">
        <v>568</v>
      </c>
      <c r="B572" s="7" t="s">
        <v>602</v>
      </c>
      <c r="C572" s="1" t="s">
        <v>195</v>
      </c>
      <c r="D572" s="1" t="s">
        <v>8</v>
      </c>
      <c r="E572" s="1" t="s">
        <v>367</v>
      </c>
      <c r="F572" s="1" t="s">
        <v>222</v>
      </c>
      <c r="G572" s="12" t="s">
        <v>223</v>
      </c>
      <c r="I572" s="15">
        <v>1659</v>
      </c>
      <c r="J572" s="64"/>
    </row>
    <row r="573" spans="1:10" ht="15" hidden="1" x14ac:dyDescent="0.25">
      <c r="A573" s="7">
        <v>569</v>
      </c>
      <c r="B573" s="7" t="s">
        <v>602</v>
      </c>
      <c r="C573" s="1" t="s">
        <v>195</v>
      </c>
      <c r="D573" s="1" t="s">
        <v>8</v>
      </c>
      <c r="E573" s="1" t="s">
        <v>367</v>
      </c>
      <c r="F573" s="1" t="s">
        <v>224</v>
      </c>
      <c r="G573" s="12" t="s">
        <v>225</v>
      </c>
      <c r="I573" s="15">
        <v>3282</v>
      </c>
      <c r="J573" s="64"/>
    </row>
    <row r="574" spans="1:10" ht="15" hidden="1" x14ac:dyDescent="0.25">
      <c r="A574" s="7">
        <v>570</v>
      </c>
      <c r="B574" s="7" t="s">
        <v>602</v>
      </c>
      <c r="C574" s="1" t="s">
        <v>195</v>
      </c>
      <c r="D574" s="1" t="s">
        <v>8</v>
      </c>
      <c r="E574" s="1" t="s">
        <v>367</v>
      </c>
      <c r="F574" s="1" t="s">
        <v>226</v>
      </c>
      <c r="G574" s="12" t="s">
        <v>227</v>
      </c>
      <c r="I574" s="15">
        <v>731</v>
      </c>
      <c r="J574" s="64"/>
    </row>
    <row r="575" spans="1:10" ht="15" hidden="1" x14ac:dyDescent="0.25">
      <c r="A575" s="7">
        <v>571</v>
      </c>
      <c r="B575" s="7" t="s">
        <v>602</v>
      </c>
      <c r="C575" s="1" t="s">
        <v>195</v>
      </c>
      <c r="D575" s="1" t="s">
        <v>15</v>
      </c>
      <c r="E575" s="1" t="s">
        <v>367</v>
      </c>
      <c r="F575" s="1" t="s">
        <v>228</v>
      </c>
      <c r="G575" s="12" t="s">
        <v>229</v>
      </c>
      <c r="I575" s="15">
        <v>5672</v>
      </c>
      <c r="J575" s="64"/>
    </row>
    <row r="576" spans="1:10" ht="15" hidden="1" x14ac:dyDescent="0.25">
      <c r="A576" s="7">
        <v>572</v>
      </c>
      <c r="B576" s="7" t="s">
        <v>602</v>
      </c>
      <c r="C576" s="1" t="s">
        <v>195</v>
      </c>
      <c r="D576" s="1" t="s">
        <v>8</v>
      </c>
      <c r="E576" s="1" t="s">
        <v>367</v>
      </c>
      <c r="F576" s="1" t="s">
        <v>230</v>
      </c>
      <c r="G576" s="12" t="s">
        <v>231</v>
      </c>
      <c r="J576" s="64"/>
    </row>
    <row r="577" spans="1:10" ht="15" hidden="1" x14ac:dyDescent="0.25">
      <c r="A577" s="7">
        <v>573</v>
      </c>
      <c r="B577" s="7" t="s">
        <v>602</v>
      </c>
      <c r="C577" s="1" t="s">
        <v>195</v>
      </c>
      <c r="D577" s="1" t="s">
        <v>8</v>
      </c>
      <c r="E577" s="1" t="s">
        <v>367</v>
      </c>
      <c r="F577" s="1" t="s">
        <v>232</v>
      </c>
      <c r="G577" s="12" t="s">
        <v>233</v>
      </c>
      <c r="J577" s="64"/>
    </row>
    <row r="578" spans="1:10" ht="15" hidden="1" x14ac:dyDescent="0.25">
      <c r="A578" s="7">
        <v>574</v>
      </c>
      <c r="B578" s="7" t="s">
        <v>602</v>
      </c>
      <c r="C578" s="1" t="s">
        <v>195</v>
      </c>
      <c r="D578" s="1" t="s">
        <v>8</v>
      </c>
      <c r="E578" s="1" t="s">
        <v>367</v>
      </c>
      <c r="F578" s="1" t="s">
        <v>234</v>
      </c>
      <c r="G578" s="12" t="s">
        <v>235</v>
      </c>
      <c r="J578" s="64"/>
    </row>
    <row r="579" spans="1:10" ht="15" hidden="1" x14ac:dyDescent="0.25">
      <c r="A579" s="7">
        <v>575</v>
      </c>
      <c r="B579" s="7" t="s">
        <v>602</v>
      </c>
      <c r="C579" s="1" t="s">
        <v>195</v>
      </c>
      <c r="D579" s="1" t="s">
        <v>8</v>
      </c>
      <c r="E579" s="1" t="s">
        <v>367</v>
      </c>
      <c r="F579" s="1" t="s">
        <v>236</v>
      </c>
      <c r="G579" s="12" t="s">
        <v>237</v>
      </c>
      <c r="J579" s="64"/>
    </row>
    <row r="580" spans="1:10" ht="15" hidden="1" x14ac:dyDescent="0.25">
      <c r="A580" s="7">
        <v>576</v>
      </c>
      <c r="B580" s="7" t="s">
        <v>602</v>
      </c>
      <c r="C580" s="1" t="s">
        <v>195</v>
      </c>
      <c r="D580" s="1" t="s">
        <v>8</v>
      </c>
      <c r="E580" s="1" t="s">
        <v>367</v>
      </c>
      <c r="F580" s="1" t="s">
        <v>238</v>
      </c>
      <c r="G580" s="12" t="s">
        <v>239</v>
      </c>
      <c r="I580" s="15">
        <v>2131</v>
      </c>
      <c r="J580" s="64"/>
    </row>
    <row r="581" spans="1:10" ht="15" hidden="1" x14ac:dyDescent="0.25">
      <c r="A581" s="7">
        <v>577</v>
      </c>
      <c r="B581" s="7" t="s">
        <v>602</v>
      </c>
      <c r="C581" s="1" t="s">
        <v>195</v>
      </c>
      <c r="D581" s="1" t="s">
        <v>8</v>
      </c>
      <c r="E581" s="1" t="s">
        <v>367</v>
      </c>
      <c r="F581" s="1" t="s">
        <v>240</v>
      </c>
      <c r="G581" s="12" t="s">
        <v>241</v>
      </c>
      <c r="I581" s="15">
        <v>5617</v>
      </c>
      <c r="J581" s="64"/>
    </row>
    <row r="582" spans="1:10" ht="15" hidden="1" x14ac:dyDescent="0.25">
      <c r="A582" s="7">
        <v>578</v>
      </c>
      <c r="B582" s="7" t="s">
        <v>602</v>
      </c>
      <c r="C582" s="1" t="s">
        <v>195</v>
      </c>
      <c r="D582" s="1" t="s">
        <v>8</v>
      </c>
      <c r="E582" s="1" t="s">
        <v>367</v>
      </c>
      <c r="F582" s="1" t="s">
        <v>242</v>
      </c>
      <c r="G582" s="12" t="s">
        <v>243</v>
      </c>
      <c r="I582" s="15">
        <v>35</v>
      </c>
      <c r="J582" s="64"/>
    </row>
    <row r="583" spans="1:10" ht="15" hidden="1" x14ac:dyDescent="0.25">
      <c r="A583" s="7">
        <v>579</v>
      </c>
      <c r="B583" s="7" t="s">
        <v>602</v>
      </c>
      <c r="C583" s="1" t="s">
        <v>195</v>
      </c>
      <c r="D583" s="1" t="s">
        <v>8</v>
      </c>
      <c r="E583" s="1" t="s">
        <v>367</v>
      </c>
      <c r="F583" s="1" t="s">
        <v>244</v>
      </c>
      <c r="G583" s="12" t="s">
        <v>245</v>
      </c>
      <c r="I583" s="15">
        <v>115</v>
      </c>
      <c r="J583" s="64"/>
    </row>
    <row r="584" spans="1:10" ht="15" hidden="1" x14ac:dyDescent="0.25">
      <c r="A584" s="7">
        <v>580</v>
      </c>
      <c r="B584" s="7" t="s">
        <v>602</v>
      </c>
      <c r="C584" s="1" t="s">
        <v>195</v>
      </c>
      <c r="D584" s="1" t="s">
        <v>8</v>
      </c>
      <c r="E584" s="1" t="s">
        <v>367</v>
      </c>
      <c r="F584" s="1" t="s">
        <v>246</v>
      </c>
      <c r="G584" s="12" t="s">
        <v>247</v>
      </c>
      <c r="J584" s="64"/>
    </row>
    <row r="585" spans="1:10" ht="15" hidden="1" x14ac:dyDescent="0.25">
      <c r="A585" s="7">
        <v>581</v>
      </c>
      <c r="B585" s="7" t="s">
        <v>602</v>
      </c>
      <c r="C585" s="1" t="s">
        <v>195</v>
      </c>
      <c r="D585" s="1" t="s">
        <v>8</v>
      </c>
      <c r="E585" s="1" t="s">
        <v>367</v>
      </c>
      <c r="F585" s="1" t="s">
        <v>248</v>
      </c>
      <c r="G585" s="12" t="s">
        <v>249</v>
      </c>
      <c r="J585" s="64"/>
    </row>
    <row r="586" spans="1:10" ht="15" hidden="1" x14ac:dyDescent="0.25">
      <c r="A586" s="7">
        <v>582</v>
      </c>
      <c r="B586" s="7" t="s">
        <v>602</v>
      </c>
      <c r="C586" s="1" t="s">
        <v>195</v>
      </c>
      <c r="D586" s="1" t="s">
        <v>8</v>
      </c>
      <c r="E586" s="1" t="s">
        <v>367</v>
      </c>
      <c r="F586" s="1" t="s">
        <v>250</v>
      </c>
      <c r="G586" s="12" t="s">
        <v>251</v>
      </c>
      <c r="J586" s="64"/>
    </row>
    <row r="587" spans="1:10" ht="15" hidden="1" x14ac:dyDescent="0.25">
      <c r="A587" s="7">
        <v>583</v>
      </c>
      <c r="B587" s="7" t="s">
        <v>602</v>
      </c>
      <c r="C587" s="1" t="s">
        <v>195</v>
      </c>
      <c r="D587" s="1" t="s">
        <v>8</v>
      </c>
      <c r="E587" s="1" t="s">
        <v>367</v>
      </c>
      <c r="F587" s="1" t="s">
        <v>252</v>
      </c>
      <c r="G587" s="12" t="s">
        <v>253</v>
      </c>
      <c r="J587" s="64"/>
    </row>
    <row r="588" spans="1:10" ht="15" hidden="1" x14ac:dyDescent="0.25">
      <c r="A588" s="7">
        <v>584</v>
      </c>
      <c r="B588" s="7" t="s">
        <v>602</v>
      </c>
      <c r="C588" s="1" t="s">
        <v>195</v>
      </c>
      <c r="D588" s="1" t="s">
        <v>8</v>
      </c>
      <c r="E588" s="1" t="s">
        <v>367</v>
      </c>
      <c r="F588" s="1" t="s">
        <v>254</v>
      </c>
      <c r="G588" s="12" t="s">
        <v>255</v>
      </c>
      <c r="J588" s="64"/>
    </row>
    <row r="589" spans="1:10" ht="15" hidden="1" x14ac:dyDescent="0.25">
      <c r="A589" s="7">
        <v>585</v>
      </c>
      <c r="B589" s="7" t="s">
        <v>602</v>
      </c>
      <c r="C589" s="1" t="s">
        <v>195</v>
      </c>
      <c r="D589" s="1" t="s">
        <v>8</v>
      </c>
      <c r="E589" s="1" t="s">
        <v>367</v>
      </c>
      <c r="F589" s="1" t="s">
        <v>256</v>
      </c>
      <c r="G589" s="12" t="s">
        <v>257</v>
      </c>
      <c r="J589" s="64"/>
    </row>
    <row r="590" spans="1:10" ht="15" hidden="1" x14ac:dyDescent="0.25">
      <c r="A590" s="7">
        <v>586</v>
      </c>
      <c r="B590" s="7" t="s">
        <v>602</v>
      </c>
      <c r="C590" s="1" t="s">
        <v>195</v>
      </c>
      <c r="D590" s="1" t="s">
        <v>8</v>
      </c>
      <c r="E590" s="1" t="s">
        <v>367</v>
      </c>
      <c r="F590" s="1" t="s">
        <v>258</v>
      </c>
      <c r="G590" s="12" t="s">
        <v>259</v>
      </c>
      <c r="J590" s="64"/>
    </row>
    <row r="591" spans="1:10" ht="15" hidden="1" x14ac:dyDescent="0.25">
      <c r="A591" s="7">
        <v>587</v>
      </c>
      <c r="B591" s="7" t="s">
        <v>602</v>
      </c>
      <c r="C591" s="1" t="s">
        <v>195</v>
      </c>
      <c r="D591" s="1" t="s">
        <v>8</v>
      </c>
      <c r="E591" s="1" t="s">
        <v>367</v>
      </c>
      <c r="F591" s="1" t="s">
        <v>260</v>
      </c>
      <c r="G591" s="12" t="s">
        <v>261</v>
      </c>
      <c r="I591" s="15">
        <v>1084</v>
      </c>
      <c r="J591" s="64"/>
    </row>
    <row r="592" spans="1:10" ht="15" hidden="1" x14ac:dyDescent="0.25">
      <c r="A592" s="7">
        <v>588</v>
      </c>
      <c r="B592" s="7" t="s">
        <v>602</v>
      </c>
      <c r="C592" s="1" t="s">
        <v>195</v>
      </c>
      <c r="D592" s="1" t="s">
        <v>8</v>
      </c>
      <c r="E592" s="1" t="s">
        <v>367</v>
      </c>
      <c r="F592" s="1" t="s">
        <v>262</v>
      </c>
      <c r="G592" s="12" t="s">
        <v>263</v>
      </c>
      <c r="J592" s="64"/>
    </row>
    <row r="593" spans="1:10" ht="15" hidden="1" x14ac:dyDescent="0.25">
      <c r="A593" s="7">
        <v>589</v>
      </c>
      <c r="B593" s="7" t="s">
        <v>602</v>
      </c>
      <c r="C593" s="1" t="s">
        <v>195</v>
      </c>
      <c r="D593" s="1" t="s">
        <v>8</v>
      </c>
      <c r="E593" s="1" t="s">
        <v>367</v>
      </c>
      <c r="F593" s="1" t="s">
        <v>264</v>
      </c>
      <c r="G593" s="12" t="s">
        <v>265</v>
      </c>
      <c r="J593" s="64"/>
    </row>
    <row r="594" spans="1:10" ht="15" hidden="1" x14ac:dyDescent="0.25">
      <c r="A594" s="7">
        <v>590</v>
      </c>
      <c r="B594" s="7" t="s">
        <v>602</v>
      </c>
      <c r="C594" s="1" t="s">
        <v>195</v>
      </c>
      <c r="D594" s="1" t="s">
        <v>15</v>
      </c>
      <c r="E594" s="1" t="s">
        <v>367</v>
      </c>
      <c r="F594" s="1" t="s">
        <v>266</v>
      </c>
      <c r="G594" s="12" t="s">
        <v>267</v>
      </c>
      <c r="I594" s="15">
        <v>8982</v>
      </c>
      <c r="J594" s="64"/>
    </row>
    <row r="595" spans="1:10" ht="15" hidden="1" x14ac:dyDescent="0.25">
      <c r="A595" s="7">
        <v>591</v>
      </c>
      <c r="B595" s="7" t="s">
        <v>602</v>
      </c>
      <c r="C595" s="1" t="s">
        <v>195</v>
      </c>
      <c r="D595" s="1" t="s">
        <v>8</v>
      </c>
      <c r="E595" s="1" t="s">
        <v>367</v>
      </c>
      <c r="F595" s="1" t="s">
        <v>268</v>
      </c>
      <c r="G595" s="12" t="s">
        <v>269</v>
      </c>
      <c r="I595" s="15">
        <v>449</v>
      </c>
      <c r="J595" s="64"/>
    </row>
    <row r="596" spans="1:10" ht="15" hidden="1" x14ac:dyDescent="0.25">
      <c r="A596" s="7">
        <v>592</v>
      </c>
      <c r="B596" s="7" t="s">
        <v>602</v>
      </c>
      <c r="C596" s="1" t="s">
        <v>195</v>
      </c>
      <c r="D596" s="1" t="s">
        <v>8</v>
      </c>
      <c r="E596" s="1" t="s">
        <v>367</v>
      </c>
      <c r="F596" s="1" t="s">
        <v>270</v>
      </c>
      <c r="G596" s="12" t="s">
        <v>271</v>
      </c>
      <c r="I596" s="15">
        <v>1459</v>
      </c>
      <c r="J596" s="64"/>
    </row>
    <row r="597" spans="1:10" ht="15" hidden="1" x14ac:dyDescent="0.25">
      <c r="A597" s="7">
        <v>593</v>
      </c>
      <c r="B597" s="7" t="s">
        <v>602</v>
      </c>
      <c r="C597" s="1" t="s">
        <v>195</v>
      </c>
      <c r="D597" s="1" t="s">
        <v>8</v>
      </c>
      <c r="E597" s="1" t="s">
        <v>367</v>
      </c>
      <c r="F597" s="1" t="s">
        <v>272</v>
      </c>
      <c r="G597" s="12" t="s">
        <v>273</v>
      </c>
      <c r="J597" s="64"/>
    </row>
    <row r="598" spans="1:10" ht="15" hidden="1" x14ac:dyDescent="0.25">
      <c r="A598" s="7">
        <v>594</v>
      </c>
      <c r="B598" s="7" t="s">
        <v>602</v>
      </c>
      <c r="C598" s="1" t="s">
        <v>195</v>
      </c>
      <c r="D598" s="1" t="s">
        <v>8</v>
      </c>
      <c r="E598" s="1" t="s">
        <v>367</v>
      </c>
      <c r="F598" s="1" t="s">
        <v>274</v>
      </c>
      <c r="G598" s="12" t="s">
        <v>275</v>
      </c>
      <c r="J598" s="64"/>
    </row>
    <row r="599" spans="1:10" ht="15" hidden="1" x14ac:dyDescent="0.25">
      <c r="A599" s="7">
        <v>595</v>
      </c>
      <c r="B599" s="7" t="s">
        <v>602</v>
      </c>
      <c r="C599" s="1" t="s">
        <v>195</v>
      </c>
      <c r="D599" s="1" t="s">
        <v>8</v>
      </c>
      <c r="E599" s="1" t="s">
        <v>367</v>
      </c>
      <c r="F599" s="1" t="s">
        <v>276</v>
      </c>
      <c r="G599" s="12" t="s">
        <v>277</v>
      </c>
      <c r="J599" s="64"/>
    </row>
    <row r="600" spans="1:10" ht="15" hidden="1" x14ac:dyDescent="0.25">
      <c r="A600" s="7">
        <v>596</v>
      </c>
      <c r="B600" s="7" t="s">
        <v>602</v>
      </c>
      <c r="C600" s="1" t="s">
        <v>195</v>
      </c>
      <c r="D600" s="1" t="s">
        <v>8</v>
      </c>
      <c r="E600" s="1" t="s">
        <v>367</v>
      </c>
      <c r="F600" s="1" t="s">
        <v>278</v>
      </c>
      <c r="G600" s="12" t="s">
        <v>279</v>
      </c>
      <c r="J600" s="64"/>
    </row>
    <row r="601" spans="1:10" ht="15" hidden="1" x14ac:dyDescent="0.25">
      <c r="A601" s="7">
        <v>597</v>
      </c>
      <c r="B601" s="7" t="s">
        <v>602</v>
      </c>
      <c r="C601" s="1" t="s">
        <v>195</v>
      </c>
      <c r="D601" s="1" t="s">
        <v>15</v>
      </c>
      <c r="E601" s="1" t="s">
        <v>367</v>
      </c>
      <c r="F601" s="1" t="s">
        <v>280</v>
      </c>
      <c r="G601" s="12" t="s">
        <v>281</v>
      </c>
      <c r="I601" s="15">
        <v>1908</v>
      </c>
      <c r="J601" s="64"/>
    </row>
    <row r="602" spans="1:10" ht="15" hidden="1" x14ac:dyDescent="0.25">
      <c r="A602" s="7">
        <v>598</v>
      </c>
      <c r="B602" s="7" t="s">
        <v>602</v>
      </c>
      <c r="C602" s="1" t="s">
        <v>195</v>
      </c>
      <c r="D602" s="1" t="s">
        <v>8</v>
      </c>
      <c r="E602" s="1" t="s">
        <v>367</v>
      </c>
      <c r="F602" s="1" t="s">
        <v>282</v>
      </c>
      <c r="G602" s="12" t="s">
        <v>283</v>
      </c>
      <c r="I602" s="15">
        <v>20119</v>
      </c>
      <c r="J602" s="64"/>
    </row>
    <row r="603" spans="1:10" ht="15" hidden="1" x14ac:dyDescent="0.25">
      <c r="A603" s="7">
        <v>599</v>
      </c>
      <c r="B603" s="7" t="s">
        <v>602</v>
      </c>
      <c r="C603" s="1" t="s">
        <v>195</v>
      </c>
      <c r="D603" s="1" t="s">
        <v>15</v>
      </c>
      <c r="E603" s="1" t="s">
        <v>367</v>
      </c>
      <c r="F603" s="1" t="s">
        <v>284</v>
      </c>
      <c r="G603" s="12" t="s">
        <v>285</v>
      </c>
      <c r="I603" s="15">
        <v>155616</v>
      </c>
      <c r="J603" s="64"/>
    </row>
    <row r="604" spans="1:10" ht="15" hidden="1" x14ac:dyDescent="0.25">
      <c r="A604" s="7">
        <v>600</v>
      </c>
      <c r="B604" s="7" t="s">
        <v>602</v>
      </c>
      <c r="C604" s="1" t="s">
        <v>195</v>
      </c>
      <c r="D604" s="1" t="s">
        <v>8</v>
      </c>
      <c r="E604" s="1" t="s">
        <v>367</v>
      </c>
      <c r="F604" s="1" t="s">
        <v>286</v>
      </c>
      <c r="G604" s="12" t="s">
        <v>287</v>
      </c>
      <c r="J604" s="64"/>
    </row>
    <row r="605" spans="1:10" ht="15" hidden="1" x14ac:dyDescent="0.25">
      <c r="A605" s="7">
        <v>601</v>
      </c>
      <c r="B605" s="7" t="s">
        <v>602</v>
      </c>
      <c r="C605" s="1" t="s">
        <v>195</v>
      </c>
      <c r="D605" s="1" t="s">
        <v>8</v>
      </c>
      <c r="E605" s="1" t="s">
        <v>367</v>
      </c>
      <c r="F605" s="1" t="s">
        <v>288</v>
      </c>
      <c r="G605" s="12" t="s">
        <v>289</v>
      </c>
      <c r="J605" s="64"/>
    </row>
    <row r="606" spans="1:10" ht="15" hidden="1" x14ac:dyDescent="0.25">
      <c r="A606" s="7">
        <v>602</v>
      </c>
      <c r="B606" s="7" t="s">
        <v>602</v>
      </c>
      <c r="C606" s="1" t="s">
        <v>195</v>
      </c>
      <c r="D606" s="1" t="s">
        <v>15</v>
      </c>
      <c r="E606" s="1" t="s">
        <v>367</v>
      </c>
      <c r="F606" s="1" t="s">
        <v>290</v>
      </c>
      <c r="G606" s="12" t="s">
        <v>291</v>
      </c>
      <c r="I606" s="15">
        <v>155616</v>
      </c>
      <c r="J606" s="64"/>
    </row>
    <row r="607" spans="1:10" ht="15" hidden="1" x14ac:dyDescent="0.25">
      <c r="A607" s="7">
        <v>603</v>
      </c>
      <c r="B607" s="7" t="s">
        <v>602</v>
      </c>
      <c r="C607" s="1" t="s">
        <v>195</v>
      </c>
      <c r="D607" s="1" t="s">
        <v>15</v>
      </c>
      <c r="E607" s="1" t="s">
        <v>367</v>
      </c>
      <c r="F607" s="1" t="s">
        <v>292</v>
      </c>
      <c r="G607" s="12" t="s">
        <v>293</v>
      </c>
      <c r="I607" s="15">
        <v>192168</v>
      </c>
      <c r="J607" s="64"/>
    </row>
    <row r="608" spans="1:10" ht="15" hidden="1" x14ac:dyDescent="0.25">
      <c r="A608" s="7">
        <v>604</v>
      </c>
      <c r="B608" s="7" t="s">
        <v>602</v>
      </c>
      <c r="C608" s="1" t="s">
        <v>195</v>
      </c>
      <c r="D608" s="1" t="s">
        <v>8</v>
      </c>
      <c r="E608" s="1" t="s">
        <v>367</v>
      </c>
      <c r="F608" s="1" t="s">
        <v>294</v>
      </c>
      <c r="G608" s="12" t="s">
        <v>295</v>
      </c>
      <c r="I608" s="15">
        <v>36552</v>
      </c>
      <c r="J608" s="64"/>
    </row>
    <row r="609" spans="1:10" ht="15" hidden="1" x14ac:dyDescent="0.25">
      <c r="A609" s="7">
        <v>605</v>
      </c>
      <c r="B609" s="7" t="s">
        <v>602</v>
      </c>
      <c r="C609" s="1" t="s">
        <v>296</v>
      </c>
      <c r="D609" s="1" t="s">
        <v>8</v>
      </c>
      <c r="E609" s="1" t="s">
        <v>367</v>
      </c>
      <c r="F609" s="1" t="s">
        <v>297</v>
      </c>
      <c r="G609" s="12" t="s">
        <v>298</v>
      </c>
      <c r="J609" s="64"/>
    </row>
    <row r="610" spans="1:10" ht="15" hidden="1" x14ac:dyDescent="0.25">
      <c r="A610" s="7">
        <v>606</v>
      </c>
      <c r="B610" s="7" t="s">
        <v>602</v>
      </c>
      <c r="C610" s="1" t="s">
        <v>296</v>
      </c>
      <c r="D610" s="1" t="s">
        <v>8</v>
      </c>
      <c r="E610" s="1" t="s">
        <v>367</v>
      </c>
      <c r="F610" s="1" t="s">
        <v>299</v>
      </c>
      <c r="G610" s="12" t="s">
        <v>300</v>
      </c>
      <c r="J610" s="64"/>
    </row>
    <row r="611" spans="1:10" ht="15" hidden="1" x14ac:dyDescent="0.25">
      <c r="A611" s="7">
        <v>607</v>
      </c>
      <c r="B611" s="7" t="s">
        <v>602</v>
      </c>
      <c r="C611" s="1" t="s">
        <v>296</v>
      </c>
      <c r="D611" s="1" t="s">
        <v>8</v>
      </c>
      <c r="E611" s="1" t="s">
        <v>367</v>
      </c>
      <c r="F611" s="1" t="s">
        <v>301</v>
      </c>
      <c r="G611" s="12" t="s">
        <v>302</v>
      </c>
      <c r="J611" s="64"/>
    </row>
    <row r="612" spans="1:10" ht="15" hidden="1" x14ac:dyDescent="0.25">
      <c r="A612" s="7">
        <v>608</v>
      </c>
      <c r="B612" s="7" t="s">
        <v>602</v>
      </c>
      <c r="C612" s="1" t="s">
        <v>296</v>
      </c>
      <c r="D612" s="1" t="s">
        <v>8</v>
      </c>
      <c r="E612" s="1" t="s">
        <v>367</v>
      </c>
      <c r="F612" s="1" t="s">
        <v>303</v>
      </c>
      <c r="G612" s="12" t="s">
        <v>304</v>
      </c>
      <c r="J612" s="64"/>
    </row>
    <row r="613" spans="1:10" ht="15" hidden="1" x14ac:dyDescent="0.25">
      <c r="A613" s="7">
        <v>609</v>
      </c>
      <c r="B613" s="7" t="s">
        <v>602</v>
      </c>
      <c r="C613" s="1" t="s">
        <v>296</v>
      </c>
      <c r="D613" s="1" t="s">
        <v>8</v>
      </c>
      <c r="E613" s="1" t="s">
        <v>367</v>
      </c>
      <c r="F613" s="1" t="s">
        <v>305</v>
      </c>
      <c r="G613" s="12" t="s">
        <v>306</v>
      </c>
      <c r="J613" s="64"/>
    </row>
    <row r="614" spans="1:10" ht="15" hidden="1" x14ac:dyDescent="0.25">
      <c r="A614" s="7">
        <v>610</v>
      </c>
      <c r="B614" s="7" t="s">
        <v>602</v>
      </c>
      <c r="C614" s="1" t="s">
        <v>296</v>
      </c>
      <c r="D614" s="1" t="s">
        <v>8</v>
      </c>
      <c r="E614" s="1" t="s">
        <v>367</v>
      </c>
      <c r="F614" s="1" t="s">
        <v>307</v>
      </c>
      <c r="G614" s="12" t="s">
        <v>308</v>
      </c>
      <c r="J614" s="64"/>
    </row>
    <row r="615" spans="1:10" ht="15" hidden="1" x14ac:dyDescent="0.25">
      <c r="A615" s="7">
        <v>611</v>
      </c>
      <c r="B615" s="7" t="s">
        <v>602</v>
      </c>
      <c r="C615" s="1" t="s">
        <v>296</v>
      </c>
      <c r="D615" s="1" t="s">
        <v>8</v>
      </c>
      <c r="E615" s="1" t="s">
        <v>367</v>
      </c>
      <c r="F615" s="1" t="s">
        <v>309</v>
      </c>
      <c r="G615" s="12" t="s">
        <v>310</v>
      </c>
      <c r="J615" s="64"/>
    </row>
    <row r="616" spans="1:10" ht="15" hidden="1" x14ac:dyDescent="0.25">
      <c r="A616" s="7">
        <v>612</v>
      </c>
      <c r="B616" s="7" t="s">
        <v>602</v>
      </c>
      <c r="C616" s="1" t="s">
        <v>296</v>
      </c>
      <c r="D616" s="1" t="s">
        <v>15</v>
      </c>
      <c r="E616" s="1" t="s">
        <v>367</v>
      </c>
      <c r="F616" s="1" t="s">
        <v>311</v>
      </c>
      <c r="G616" s="12" t="s">
        <v>312</v>
      </c>
      <c r="J616" s="64"/>
    </row>
    <row r="617" spans="1:10" ht="15" hidden="1" x14ac:dyDescent="0.25">
      <c r="A617" s="7">
        <v>613</v>
      </c>
      <c r="B617" s="7" t="s">
        <v>602</v>
      </c>
      <c r="C617" s="1" t="s">
        <v>296</v>
      </c>
      <c r="D617" s="1" t="s">
        <v>15</v>
      </c>
      <c r="E617" s="1" t="s">
        <v>367</v>
      </c>
      <c r="F617" s="1" t="s">
        <v>313</v>
      </c>
      <c r="G617" s="12" t="s">
        <v>314</v>
      </c>
      <c r="J617" s="64"/>
    </row>
    <row r="618" spans="1:10" ht="15" hidden="1" x14ac:dyDescent="0.25">
      <c r="A618" s="7">
        <v>614</v>
      </c>
      <c r="B618" s="7" t="s">
        <v>602</v>
      </c>
      <c r="C618" s="1" t="s">
        <v>296</v>
      </c>
      <c r="D618" s="1" t="s">
        <v>8</v>
      </c>
      <c r="E618" s="1" t="s">
        <v>367</v>
      </c>
      <c r="F618" s="1" t="s">
        <v>315</v>
      </c>
      <c r="G618" s="12" t="s">
        <v>316</v>
      </c>
      <c r="I618" s="15">
        <v>9003</v>
      </c>
      <c r="J618" s="64"/>
    </row>
    <row r="619" spans="1:10" ht="15" hidden="1" x14ac:dyDescent="0.25">
      <c r="A619" s="7">
        <v>615</v>
      </c>
      <c r="B619" s="7" t="s">
        <v>602</v>
      </c>
      <c r="C619" s="1" t="s">
        <v>296</v>
      </c>
      <c r="D619" s="1" t="s">
        <v>8</v>
      </c>
      <c r="E619" s="1" t="s">
        <v>367</v>
      </c>
      <c r="F619" s="1" t="s">
        <v>317</v>
      </c>
      <c r="G619" s="12" t="s">
        <v>318</v>
      </c>
      <c r="J619" s="64"/>
    </row>
    <row r="620" spans="1:10" ht="15" hidden="1" x14ac:dyDescent="0.25">
      <c r="A620" s="7">
        <v>616</v>
      </c>
      <c r="B620" s="7" t="s">
        <v>602</v>
      </c>
      <c r="C620" s="1" t="s">
        <v>296</v>
      </c>
      <c r="D620" s="1" t="s">
        <v>8</v>
      </c>
      <c r="E620" s="1" t="s">
        <v>367</v>
      </c>
      <c r="F620" s="1" t="s">
        <v>319</v>
      </c>
      <c r="G620" s="12" t="s">
        <v>320</v>
      </c>
      <c r="I620" s="15">
        <v>-9003</v>
      </c>
      <c r="J620" s="64"/>
    </row>
    <row r="621" spans="1:10" ht="15" hidden="1" x14ac:dyDescent="0.25">
      <c r="A621" s="7">
        <v>617</v>
      </c>
      <c r="B621" s="7" t="s">
        <v>602</v>
      </c>
      <c r="C621" s="1" t="s">
        <v>7</v>
      </c>
      <c r="D621" s="1" t="s">
        <v>8</v>
      </c>
      <c r="E621" s="1" t="s">
        <v>367</v>
      </c>
      <c r="F621" s="1" t="s">
        <v>9</v>
      </c>
      <c r="G621" s="12" t="s">
        <v>10</v>
      </c>
      <c r="I621" s="16">
        <v>5522</v>
      </c>
      <c r="J621" s="64"/>
    </row>
    <row r="622" spans="1:10" ht="15" hidden="1" x14ac:dyDescent="0.25">
      <c r="A622" s="7">
        <v>618</v>
      </c>
      <c r="B622" s="7" t="s">
        <v>602</v>
      </c>
      <c r="C622" s="1" t="s">
        <v>7</v>
      </c>
      <c r="D622" s="1" t="s">
        <v>8</v>
      </c>
      <c r="E622" s="1" t="s">
        <v>367</v>
      </c>
      <c r="F622" s="1" t="s">
        <v>11</v>
      </c>
      <c r="G622" s="12" t="s">
        <v>12</v>
      </c>
      <c r="I622" s="16"/>
      <c r="J622" s="64"/>
    </row>
    <row r="623" spans="1:10" ht="15" hidden="1" x14ac:dyDescent="0.25">
      <c r="A623" s="7">
        <v>619</v>
      </c>
      <c r="B623" s="7" t="s">
        <v>602</v>
      </c>
      <c r="C623" s="1" t="s">
        <v>7</v>
      </c>
      <c r="D623" s="1" t="s">
        <v>8</v>
      </c>
      <c r="E623" s="1" t="s">
        <v>367</v>
      </c>
      <c r="F623" s="1" t="s">
        <v>13</v>
      </c>
      <c r="G623" s="12" t="s">
        <v>14</v>
      </c>
      <c r="I623" s="16"/>
      <c r="J623" s="64"/>
    </row>
    <row r="624" spans="1:10" ht="15" hidden="1" x14ac:dyDescent="0.25">
      <c r="A624" s="7">
        <v>620</v>
      </c>
      <c r="B624" s="7" t="s">
        <v>602</v>
      </c>
      <c r="C624" s="1" t="s">
        <v>7</v>
      </c>
      <c r="D624" s="1" t="s">
        <v>15</v>
      </c>
      <c r="E624" s="1" t="s">
        <v>367</v>
      </c>
      <c r="F624" s="1" t="s">
        <v>16</v>
      </c>
      <c r="G624" s="12" t="s">
        <v>17</v>
      </c>
      <c r="I624" s="17">
        <v>5522</v>
      </c>
      <c r="J624" s="64"/>
    </row>
    <row r="625" spans="1:10" ht="15" hidden="1" x14ac:dyDescent="0.25">
      <c r="A625" s="7">
        <v>621</v>
      </c>
      <c r="B625" s="7" t="s">
        <v>602</v>
      </c>
      <c r="C625" s="1" t="s">
        <v>7</v>
      </c>
      <c r="D625" s="1" t="s">
        <v>8</v>
      </c>
      <c r="E625" s="1" t="s">
        <v>367</v>
      </c>
      <c r="F625" s="1" t="s">
        <v>18</v>
      </c>
      <c r="G625" s="12" t="s">
        <v>19</v>
      </c>
      <c r="I625" s="16"/>
      <c r="J625" s="64"/>
    </row>
    <row r="626" spans="1:10" ht="15" hidden="1" x14ac:dyDescent="0.25">
      <c r="A626" s="7">
        <v>622</v>
      </c>
      <c r="B626" s="7" t="s">
        <v>602</v>
      </c>
      <c r="C626" s="1" t="s">
        <v>7</v>
      </c>
      <c r="D626" s="1" t="s">
        <v>8</v>
      </c>
      <c r="E626" s="1" t="s">
        <v>367</v>
      </c>
      <c r="F626" s="1" t="s">
        <v>20</v>
      </c>
      <c r="G626" s="12" t="s">
        <v>21</v>
      </c>
      <c r="I626" s="16"/>
      <c r="J626" s="64"/>
    </row>
    <row r="627" spans="1:10" ht="15" hidden="1" x14ac:dyDescent="0.25">
      <c r="A627" s="7">
        <v>623</v>
      </c>
      <c r="B627" s="7" t="s">
        <v>602</v>
      </c>
      <c r="C627" s="1" t="s">
        <v>7</v>
      </c>
      <c r="D627" s="1" t="s">
        <v>15</v>
      </c>
      <c r="E627" s="1" t="s">
        <v>367</v>
      </c>
      <c r="F627" s="1" t="s">
        <v>22</v>
      </c>
      <c r="G627" s="12" t="s">
        <v>23</v>
      </c>
      <c r="I627" s="17"/>
      <c r="J627" s="64"/>
    </row>
    <row r="628" spans="1:10" ht="15" hidden="1" x14ac:dyDescent="0.25">
      <c r="A628" s="7">
        <v>624</v>
      </c>
      <c r="B628" s="7" t="s">
        <v>602</v>
      </c>
      <c r="C628" s="1" t="s">
        <v>7</v>
      </c>
      <c r="D628" s="1" t="s">
        <v>8</v>
      </c>
      <c r="E628" s="1" t="s">
        <v>367</v>
      </c>
      <c r="F628" s="1" t="s">
        <v>24</v>
      </c>
      <c r="G628" s="12" t="s">
        <v>25</v>
      </c>
      <c r="I628" s="16"/>
      <c r="J628" s="64"/>
    </row>
    <row r="629" spans="1:10" ht="15" hidden="1" x14ac:dyDescent="0.25">
      <c r="A629" s="7">
        <v>625</v>
      </c>
      <c r="B629" s="7" t="s">
        <v>602</v>
      </c>
      <c r="C629" s="1" t="s">
        <v>7</v>
      </c>
      <c r="D629" s="1" t="s">
        <v>8</v>
      </c>
      <c r="E629" s="1" t="s">
        <v>367</v>
      </c>
      <c r="F629" s="1" t="s">
        <v>26</v>
      </c>
      <c r="G629" s="12" t="s">
        <v>27</v>
      </c>
      <c r="I629" s="16"/>
      <c r="J629" s="64"/>
    </row>
    <row r="630" spans="1:10" ht="15" hidden="1" x14ac:dyDescent="0.25">
      <c r="A630" s="7">
        <v>626</v>
      </c>
      <c r="B630" s="7" t="s">
        <v>602</v>
      </c>
      <c r="C630" s="1" t="s">
        <v>7</v>
      </c>
      <c r="D630" s="1" t="s">
        <v>8</v>
      </c>
      <c r="E630" s="1" t="s">
        <v>367</v>
      </c>
      <c r="F630" s="1" t="s">
        <v>28</v>
      </c>
      <c r="G630" s="12" t="s">
        <v>29</v>
      </c>
      <c r="I630" s="16"/>
      <c r="J630" s="64"/>
    </row>
    <row r="631" spans="1:10" ht="15" hidden="1" x14ac:dyDescent="0.25">
      <c r="A631" s="7">
        <v>627</v>
      </c>
      <c r="B631" s="7" t="s">
        <v>602</v>
      </c>
      <c r="C631" s="1" t="s">
        <v>7</v>
      </c>
      <c r="D631" s="1" t="s">
        <v>8</v>
      </c>
      <c r="E631" s="1" t="s">
        <v>367</v>
      </c>
      <c r="F631" s="1" t="s">
        <v>30</v>
      </c>
      <c r="G631" s="12" t="s">
        <v>31</v>
      </c>
      <c r="I631" s="16">
        <v>10563</v>
      </c>
      <c r="J631" s="64"/>
    </row>
    <row r="632" spans="1:10" ht="15" hidden="1" x14ac:dyDescent="0.25">
      <c r="A632" s="7">
        <v>628</v>
      </c>
      <c r="B632" s="7" t="s">
        <v>602</v>
      </c>
      <c r="C632" s="1" t="s">
        <v>7</v>
      </c>
      <c r="D632" s="1" t="s">
        <v>8</v>
      </c>
      <c r="E632" s="1" t="s">
        <v>367</v>
      </c>
      <c r="F632" s="1" t="s">
        <v>32</v>
      </c>
      <c r="G632" s="12" t="s">
        <v>33</v>
      </c>
      <c r="I632" s="16"/>
      <c r="J632" s="64"/>
    </row>
    <row r="633" spans="1:10" ht="15" hidden="1" x14ac:dyDescent="0.25">
      <c r="A633" s="7">
        <v>629</v>
      </c>
      <c r="B633" s="7" t="s">
        <v>602</v>
      </c>
      <c r="C633" s="1" t="s">
        <v>7</v>
      </c>
      <c r="D633" s="1" t="s">
        <v>8</v>
      </c>
      <c r="E633" s="1" t="s">
        <v>367</v>
      </c>
      <c r="F633" s="1" t="s">
        <v>34</v>
      </c>
      <c r="G633" s="12" t="s">
        <v>35</v>
      </c>
      <c r="I633" s="16"/>
      <c r="J633" s="64"/>
    </row>
    <row r="634" spans="1:10" ht="15" hidden="1" x14ac:dyDescent="0.25">
      <c r="A634" s="7">
        <v>630</v>
      </c>
      <c r="B634" s="7" t="s">
        <v>602</v>
      </c>
      <c r="C634" s="1" t="s">
        <v>7</v>
      </c>
      <c r="D634" s="1" t="s">
        <v>8</v>
      </c>
      <c r="E634" s="1" t="s">
        <v>367</v>
      </c>
      <c r="F634" s="1" t="s">
        <v>36</v>
      </c>
      <c r="G634" s="12" t="s">
        <v>37</v>
      </c>
      <c r="I634" s="16"/>
      <c r="J634" s="64"/>
    </row>
    <row r="635" spans="1:10" ht="15" hidden="1" x14ac:dyDescent="0.25">
      <c r="A635" s="7">
        <v>631</v>
      </c>
      <c r="B635" s="7" t="s">
        <v>602</v>
      </c>
      <c r="C635" s="1" t="s">
        <v>7</v>
      </c>
      <c r="D635" s="1" t="s">
        <v>8</v>
      </c>
      <c r="E635" s="1" t="s">
        <v>367</v>
      </c>
      <c r="F635" s="1" t="s">
        <v>38</v>
      </c>
      <c r="G635" s="12" t="s">
        <v>39</v>
      </c>
      <c r="I635" s="16"/>
      <c r="J635" s="64"/>
    </row>
    <row r="636" spans="1:10" ht="15" hidden="1" x14ac:dyDescent="0.25">
      <c r="A636" s="7">
        <v>632</v>
      </c>
      <c r="B636" s="7" t="s">
        <v>602</v>
      </c>
      <c r="C636" s="1" t="s">
        <v>7</v>
      </c>
      <c r="D636" s="1" t="s">
        <v>8</v>
      </c>
      <c r="E636" s="1" t="s">
        <v>367</v>
      </c>
      <c r="F636" s="1" t="s">
        <v>40</v>
      </c>
      <c r="G636" s="12" t="s">
        <v>41</v>
      </c>
      <c r="I636" s="16"/>
      <c r="J636" s="64"/>
    </row>
    <row r="637" spans="1:10" ht="15" hidden="1" x14ac:dyDescent="0.25">
      <c r="A637" s="7">
        <v>633</v>
      </c>
      <c r="B637" s="7" t="s">
        <v>602</v>
      </c>
      <c r="C637" s="1" t="s">
        <v>7</v>
      </c>
      <c r="D637" s="1" t="s">
        <v>8</v>
      </c>
      <c r="E637" s="1" t="s">
        <v>367</v>
      </c>
      <c r="F637" s="1" t="s">
        <v>42</v>
      </c>
      <c r="G637" s="12" t="s">
        <v>43</v>
      </c>
      <c r="I637" s="16"/>
      <c r="J637" s="64"/>
    </row>
    <row r="638" spans="1:10" ht="15" hidden="1" x14ac:dyDescent="0.25">
      <c r="A638" s="7">
        <v>634</v>
      </c>
      <c r="B638" s="7" t="s">
        <v>602</v>
      </c>
      <c r="C638" s="1" t="s">
        <v>7</v>
      </c>
      <c r="D638" s="1" t="s">
        <v>8</v>
      </c>
      <c r="E638" s="1" t="s">
        <v>367</v>
      </c>
      <c r="F638" s="1" t="s">
        <v>44</v>
      </c>
      <c r="G638" s="12" t="s">
        <v>45</v>
      </c>
      <c r="I638" s="16"/>
      <c r="J638" s="64"/>
    </row>
    <row r="639" spans="1:10" ht="15" hidden="1" x14ac:dyDescent="0.25">
      <c r="A639" s="7">
        <v>635</v>
      </c>
      <c r="B639" s="7" t="s">
        <v>602</v>
      </c>
      <c r="C639" s="1" t="s">
        <v>7</v>
      </c>
      <c r="D639" s="1" t="s">
        <v>8</v>
      </c>
      <c r="E639" s="1" t="s">
        <v>367</v>
      </c>
      <c r="F639" s="1" t="s">
        <v>46</v>
      </c>
      <c r="G639" s="12" t="s">
        <v>47</v>
      </c>
      <c r="I639" s="16"/>
      <c r="J639" s="64"/>
    </row>
    <row r="640" spans="1:10" ht="15" hidden="1" x14ac:dyDescent="0.25">
      <c r="A640" s="7">
        <v>636</v>
      </c>
      <c r="B640" s="7" t="s">
        <v>602</v>
      </c>
      <c r="C640" s="1" t="s">
        <v>7</v>
      </c>
      <c r="D640" s="1" t="s">
        <v>8</v>
      </c>
      <c r="E640" s="1" t="s">
        <v>367</v>
      </c>
      <c r="F640" s="1" t="s">
        <v>48</v>
      </c>
      <c r="G640" s="12" t="s">
        <v>49</v>
      </c>
      <c r="I640" s="16"/>
      <c r="J640" s="64"/>
    </row>
    <row r="641" spans="1:10" ht="15" hidden="1" x14ac:dyDescent="0.25">
      <c r="A641" s="7">
        <v>637</v>
      </c>
      <c r="B641" s="7" t="s">
        <v>602</v>
      </c>
      <c r="C641" s="1" t="s">
        <v>7</v>
      </c>
      <c r="D641" s="1" t="s">
        <v>8</v>
      </c>
      <c r="E641" s="1" t="s">
        <v>367</v>
      </c>
      <c r="F641" s="1" t="s">
        <v>50</v>
      </c>
      <c r="G641" s="12" t="s">
        <v>51</v>
      </c>
      <c r="I641" s="16"/>
      <c r="J641" s="64"/>
    </row>
    <row r="642" spans="1:10" ht="15" hidden="1" x14ac:dyDescent="0.25">
      <c r="A642" s="7">
        <v>638</v>
      </c>
      <c r="B642" s="7" t="s">
        <v>602</v>
      </c>
      <c r="C642" s="1" t="s">
        <v>7</v>
      </c>
      <c r="D642" s="1" t="s">
        <v>8</v>
      </c>
      <c r="E642" s="1" t="s">
        <v>367</v>
      </c>
      <c r="F642" s="1" t="s">
        <v>52</v>
      </c>
      <c r="G642" s="12" t="s">
        <v>53</v>
      </c>
      <c r="I642" s="16"/>
      <c r="J642" s="64"/>
    </row>
    <row r="643" spans="1:10" ht="15" hidden="1" x14ac:dyDescent="0.25">
      <c r="A643" s="7">
        <v>639</v>
      </c>
      <c r="B643" s="7" t="s">
        <v>602</v>
      </c>
      <c r="C643" s="1" t="s">
        <v>7</v>
      </c>
      <c r="D643" s="1" t="s">
        <v>8</v>
      </c>
      <c r="E643" s="1" t="s">
        <v>367</v>
      </c>
      <c r="F643" s="1" t="s">
        <v>54</v>
      </c>
      <c r="G643" s="12" t="s">
        <v>55</v>
      </c>
      <c r="I643" s="16"/>
      <c r="J643" s="64"/>
    </row>
    <row r="644" spans="1:10" ht="15" hidden="1" x14ac:dyDescent="0.25">
      <c r="A644" s="7">
        <v>640</v>
      </c>
      <c r="B644" s="7" t="s">
        <v>602</v>
      </c>
      <c r="C644" s="1" t="s">
        <v>7</v>
      </c>
      <c r="D644" s="1" t="s">
        <v>8</v>
      </c>
      <c r="E644" s="1" t="s">
        <v>367</v>
      </c>
      <c r="F644" s="1" t="s">
        <v>56</v>
      </c>
      <c r="G644" s="12" t="s">
        <v>57</v>
      </c>
      <c r="I644" s="16"/>
      <c r="J644" s="64"/>
    </row>
    <row r="645" spans="1:10" ht="15" hidden="1" x14ac:dyDescent="0.25">
      <c r="A645" s="7">
        <v>641</v>
      </c>
      <c r="B645" s="7" t="s">
        <v>602</v>
      </c>
      <c r="C645" s="1" t="s">
        <v>7</v>
      </c>
      <c r="D645" s="1" t="s">
        <v>8</v>
      </c>
      <c r="E645" s="1" t="s">
        <v>367</v>
      </c>
      <c r="F645" s="1" t="s">
        <v>58</v>
      </c>
      <c r="G645" s="12" t="s">
        <v>59</v>
      </c>
      <c r="I645" s="16"/>
      <c r="J645" s="64"/>
    </row>
    <row r="646" spans="1:10" ht="15" hidden="1" x14ac:dyDescent="0.25">
      <c r="A646" s="7">
        <v>642</v>
      </c>
      <c r="B646" s="7" t="s">
        <v>602</v>
      </c>
      <c r="C646" s="1" t="s">
        <v>7</v>
      </c>
      <c r="D646" s="1" t="s">
        <v>8</v>
      </c>
      <c r="E646" s="1" t="s">
        <v>367</v>
      </c>
      <c r="F646" s="1" t="s">
        <v>60</v>
      </c>
      <c r="G646" s="12" t="s">
        <v>61</v>
      </c>
      <c r="I646" s="16"/>
      <c r="J646" s="64"/>
    </row>
    <row r="647" spans="1:10" ht="15" hidden="1" x14ac:dyDescent="0.25">
      <c r="A647" s="7">
        <v>643</v>
      </c>
      <c r="B647" s="7" t="s">
        <v>602</v>
      </c>
      <c r="C647" s="1" t="s">
        <v>7</v>
      </c>
      <c r="D647" s="1" t="s">
        <v>8</v>
      </c>
      <c r="E647" s="1" t="s">
        <v>367</v>
      </c>
      <c r="F647" s="1" t="s">
        <v>62</v>
      </c>
      <c r="G647" s="12" t="s">
        <v>63</v>
      </c>
      <c r="I647" s="16"/>
      <c r="J647" s="64"/>
    </row>
    <row r="648" spans="1:10" ht="15" hidden="1" x14ac:dyDescent="0.25">
      <c r="A648" s="7">
        <v>644</v>
      </c>
      <c r="B648" s="7" t="s">
        <v>602</v>
      </c>
      <c r="C648" s="1" t="s">
        <v>7</v>
      </c>
      <c r="D648" s="1" t="s">
        <v>8</v>
      </c>
      <c r="E648" s="1" t="s">
        <v>367</v>
      </c>
      <c r="F648" s="1" t="s">
        <v>64</v>
      </c>
      <c r="G648" s="12" t="s">
        <v>65</v>
      </c>
      <c r="I648" s="16"/>
      <c r="J648" s="64"/>
    </row>
    <row r="649" spans="1:10" ht="15" hidden="1" x14ac:dyDescent="0.25">
      <c r="A649" s="7">
        <v>645</v>
      </c>
      <c r="B649" s="7" t="s">
        <v>602</v>
      </c>
      <c r="C649" s="1" t="s">
        <v>7</v>
      </c>
      <c r="D649" s="1" t="s">
        <v>8</v>
      </c>
      <c r="E649" s="1" t="s">
        <v>367</v>
      </c>
      <c r="F649" s="1" t="s">
        <v>66</v>
      </c>
      <c r="G649" s="12" t="s">
        <v>67</v>
      </c>
      <c r="I649" s="16"/>
      <c r="J649" s="64"/>
    </row>
    <row r="650" spans="1:10" ht="15" hidden="1" x14ac:dyDescent="0.25">
      <c r="A650" s="7">
        <v>646</v>
      </c>
      <c r="B650" s="7" t="s">
        <v>602</v>
      </c>
      <c r="C650" s="1" t="s">
        <v>7</v>
      </c>
      <c r="D650" s="1" t="s">
        <v>8</v>
      </c>
      <c r="E650" s="1" t="s">
        <v>367</v>
      </c>
      <c r="F650" s="1" t="s">
        <v>68</v>
      </c>
      <c r="G650" s="12" t="s">
        <v>69</v>
      </c>
      <c r="I650" s="16"/>
      <c r="J650" s="64"/>
    </row>
    <row r="651" spans="1:10" ht="15" hidden="1" x14ac:dyDescent="0.25">
      <c r="A651" s="7">
        <v>647</v>
      </c>
      <c r="B651" s="7" t="s">
        <v>602</v>
      </c>
      <c r="C651" s="1" t="s">
        <v>7</v>
      </c>
      <c r="D651" s="1" t="s">
        <v>8</v>
      </c>
      <c r="E651" s="1" t="s">
        <v>367</v>
      </c>
      <c r="F651" s="1" t="s">
        <v>70</v>
      </c>
      <c r="G651" s="12" t="s">
        <v>71</v>
      </c>
      <c r="I651" s="16"/>
      <c r="J651" s="64"/>
    </row>
    <row r="652" spans="1:10" ht="15" hidden="1" x14ac:dyDescent="0.25">
      <c r="A652" s="7">
        <v>648</v>
      </c>
      <c r="B652" s="7" t="s">
        <v>602</v>
      </c>
      <c r="C652" s="1" t="s">
        <v>7</v>
      </c>
      <c r="D652" s="1" t="s">
        <v>8</v>
      </c>
      <c r="E652" s="1" t="s">
        <v>367</v>
      </c>
      <c r="F652" s="1" t="s">
        <v>72</v>
      </c>
      <c r="G652" s="12" t="s">
        <v>73</v>
      </c>
      <c r="I652" s="16"/>
      <c r="J652" s="64"/>
    </row>
    <row r="653" spans="1:10" ht="15" hidden="1" x14ac:dyDescent="0.25">
      <c r="A653" s="7">
        <v>649</v>
      </c>
      <c r="B653" s="7" t="s">
        <v>602</v>
      </c>
      <c r="C653" s="1" t="s">
        <v>7</v>
      </c>
      <c r="D653" s="1" t="s">
        <v>8</v>
      </c>
      <c r="E653" s="1" t="s">
        <v>367</v>
      </c>
      <c r="F653" s="1" t="s">
        <v>74</v>
      </c>
      <c r="G653" s="12" t="s">
        <v>75</v>
      </c>
      <c r="I653" s="16"/>
      <c r="J653" s="64"/>
    </row>
    <row r="654" spans="1:10" ht="15" hidden="1" x14ac:dyDescent="0.25">
      <c r="A654" s="7">
        <v>650</v>
      </c>
      <c r="B654" s="7" t="s">
        <v>602</v>
      </c>
      <c r="C654" s="1" t="s">
        <v>7</v>
      </c>
      <c r="D654" s="1" t="s">
        <v>8</v>
      </c>
      <c r="E654" s="1" t="s">
        <v>367</v>
      </c>
      <c r="F654" s="1" t="s">
        <v>76</v>
      </c>
      <c r="G654" s="12" t="s">
        <v>77</v>
      </c>
      <c r="I654" s="16"/>
      <c r="J654" s="64"/>
    </row>
    <row r="655" spans="1:10" ht="15" hidden="1" x14ac:dyDescent="0.25">
      <c r="A655" s="7">
        <v>651</v>
      </c>
      <c r="B655" s="7" t="s">
        <v>602</v>
      </c>
      <c r="C655" s="1" t="s">
        <v>7</v>
      </c>
      <c r="D655" s="1" t="s">
        <v>8</v>
      </c>
      <c r="E655" s="1" t="s">
        <v>367</v>
      </c>
      <c r="F655" s="1" t="s">
        <v>78</v>
      </c>
      <c r="G655" s="12" t="s">
        <v>79</v>
      </c>
      <c r="I655" s="16"/>
      <c r="J655" s="64"/>
    </row>
    <row r="656" spans="1:10" ht="15" hidden="1" x14ac:dyDescent="0.25">
      <c r="A656" s="7">
        <v>652</v>
      </c>
      <c r="B656" s="7" t="s">
        <v>602</v>
      </c>
      <c r="C656" s="1" t="s">
        <v>7</v>
      </c>
      <c r="D656" s="1" t="s">
        <v>8</v>
      </c>
      <c r="E656" s="1" t="s">
        <v>367</v>
      </c>
      <c r="F656" s="1" t="s">
        <v>80</v>
      </c>
      <c r="G656" s="12" t="s">
        <v>81</v>
      </c>
      <c r="I656" s="16"/>
      <c r="J656" s="64"/>
    </row>
    <row r="657" spans="1:10" ht="15" hidden="1" x14ac:dyDescent="0.25">
      <c r="A657" s="7">
        <v>653</v>
      </c>
      <c r="B657" s="7" t="s">
        <v>602</v>
      </c>
      <c r="C657" s="1" t="s">
        <v>7</v>
      </c>
      <c r="D657" s="1" t="s">
        <v>8</v>
      </c>
      <c r="E657" s="1" t="s">
        <v>367</v>
      </c>
      <c r="F657" s="1" t="s">
        <v>82</v>
      </c>
      <c r="G657" s="12" t="s">
        <v>83</v>
      </c>
      <c r="I657" s="16"/>
      <c r="J657" s="64"/>
    </row>
    <row r="658" spans="1:10" ht="15" hidden="1" x14ac:dyDescent="0.25">
      <c r="A658" s="7">
        <v>654</v>
      </c>
      <c r="B658" s="7" t="s">
        <v>602</v>
      </c>
      <c r="C658" s="1" t="s">
        <v>7</v>
      </c>
      <c r="D658" s="1" t="s">
        <v>8</v>
      </c>
      <c r="E658" s="1" t="s">
        <v>367</v>
      </c>
      <c r="F658" s="1" t="s">
        <v>84</v>
      </c>
      <c r="G658" s="12" t="s">
        <v>85</v>
      </c>
      <c r="I658" s="16"/>
      <c r="J658" s="64"/>
    </row>
    <row r="659" spans="1:10" ht="15" hidden="1" x14ac:dyDescent="0.25">
      <c r="A659" s="7">
        <v>655</v>
      </c>
      <c r="B659" s="7" t="s">
        <v>602</v>
      </c>
      <c r="C659" s="1" t="s">
        <v>7</v>
      </c>
      <c r="D659" s="1" t="s">
        <v>8</v>
      </c>
      <c r="E659" s="1" t="s">
        <v>367</v>
      </c>
      <c r="F659" s="1" t="s">
        <v>86</v>
      </c>
      <c r="G659" s="12" t="s">
        <v>87</v>
      </c>
      <c r="I659" s="16"/>
      <c r="J659" s="64"/>
    </row>
    <row r="660" spans="1:10" ht="15" hidden="1" x14ac:dyDescent="0.25">
      <c r="A660" s="7">
        <v>656</v>
      </c>
      <c r="B660" s="7" t="s">
        <v>602</v>
      </c>
      <c r="C660" s="1" t="s">
        <v>7</v>
      </c>
      <c r="D660" s="1" t="s">
        <v>8</v>
      </c>
      <c r="E660" s="1" t="s">
        <v>367</v>
      </c>
      <c r="F660" s="1" t="s">
        <v>88</v>
      </c>
      <c r="G660" s="12" t="s">
        <v>89</v>
      </c>
      <c r="I660" s="16"/>
      <c r="J660" s="64"/>
    </row>
    <row r="661" spans="1:10" ht="15" hidden="1" x14ac:dyDescent="0.25">
      <c r="A661" s="7">
        <v>657</v>
      </c>
      <c r="B661" s="7" t="s">
        <v>602</v>
      </c>
      <c r="C661" s="1" t="s">
        <v>7</v>
      </c>
      <c r="D661" s="1" t="s">
        <v>8</v>
      </c>
      <c r="E661" s="1" t="s">
        <v>367</v>
      </c>
      <c r="F661" s="1" t="s">
        <v>90</v>
      </c>
      <c r="G661" s="12" t="s">
        <v>91</v>
      </c>
      <c r="I661" s="16"/>
      <c r="J661" s="64"/>
    </row>
    <row r="662" spans="1:10" ht="15" hidden="1" x14ac:dyDescent="0.25">
      <c r="A662" s="7">
        <v>658</v>
      </c>
      <c r="B662" s="7" t="s">
        <v>602</v>
      </c>
      <c r="C662" s="1" t="s">
        <v>7</v>
      </c>
      <c r="D662" s="1" t="s">
        <v>8</v>
      </c>
      <c r="E662" s="1" t="s">
        <v>367</v>
      </c>
      <c r="F662" s="1" t="s">
        <v>92</v>
      </c>
      <c r="G662" s="12" t="s">
        <v>93</v>
      </c>
      <c r="I662" s="16"/>
      <c r="J662" s="64"/>
    </row>
    <row r="663" spans="1:10" ht="15" hidden="1" x14ac:dyDescent="0.25">
      <c r="A663" s="7">
        <v>659</v>
      </c>
      <c r="B663" s="7" t="s">
        <v>602</v>
      </c>
      <c r="C663" s="1" t="s">
        <v>7</v>
      </c>
      <c r="D663" s="1" t="s">
        <v>15</v>
      </c>
      <c r="E663" s="1" t="s">
        <v>367</v>
      </c>
      <c r="F663" s="1" t="s">
        <v>94</v>
      </c>
      <c r="G663" s="12" t="s">
        <v>95</v>
      </c>
      <c r="I663" s="18">
        <v>10563</v>
      </c>
      <c r="J663" s="64"/>
    </row>
    <row r="664" spans="1:10" ht="15" hidden="1" x14ac:dyDescent="0.25">
      <c r="A664" s="7">
        <v>660</v>
      </c>
      <c r="B664" s="7" t="s">
        <v>602</v>
      </c>
      <c r="C664" s="1" t="s">
        <v>7</v>
      </c>
      <c r="D664" s="1" t="s">
        <v>8</v>
      </c>
      <c r="E664" s="1" t="s">
        <v>367</v>
      </c>
      <c r="F664" s="1" t="s">
        <v>96</v>
      </c>
      <c r="G664" s="12" t="s">
        <v>97</v>
      </c>
      <c r="I664" s="16"/>
      <c r="J664" s="64"/>
    </row>
    <row r="665" spans="1:10" ht="15" hidden="1" x14ac:dyDescent="0.25">
      <c r="A665" s="7">
        <v>661</v>
      </c>
      <c r="B665" s="7" t="s">
        <v>602</v>
      </c>
      <c r="C665" s="1" t="s">
        <v>7</v>
      </c>
      <c r="D665" s="1" t="s">
        <v>8</v>
      </c>
      <c r="E665" s="1" t="s">
        <v>367</v>
      </c>
      <c r="F665" s="1" t="s">
        <v>98</v>
      </c>
      <c r="G665" s="12" t="s">
        <v>99</v>
      </c>
      <c r="I665" s="16"/>
      <c r="J665" s="64"/>
    </row>
    <row r="666" spans="1:10" ht="15" hidden="1" x14ac:dyDescent="0.25">
      <c r="A666" s="7">
        <v>662</v>
      </c>
      <c r="B666" s="7" t="s">
        <v>602</v>
      </c>
      <c r="C666" s="1" t="s">
        <v>7</v>
      </c>
      <c r="D666" s="1" t="s">
        <v>8</v>
      </c>
      <c r="E666" s="1" t="s">
        <v>367</v>
      </c>
      <c r="F666" s="1" t="s">
        <v>100</v>
      </c>
      <c r="G666" s="12" t="s">
        <v>101</v>
      </c>
      <c r="I666" s="16"/>
      <c r="J666" s="64"/>
    </row>
    <row r="667" spans="1:10" ht="15" hidden="1" x14ac:dyDescent="0.25">
      <c r="A667" s="7">
        <v>663</v>
      </c>
      <c r="B667" s="7" t="s">
        <v>602</v>
      </c>
      <c r="C667" s="1" t="s">
        <v>7</v>
      </c>
      <c r="D667" s="1" t="s">
        <v>8</v>
      </c>
      <c r="E667" s="1" t="s">
        <v>367</v>
      </c>
      <c r="F667" s="1" t="s">
        <v>102</v>
      </c>
      <c r="G667" s="12" t="s">
        <v>103</v>
      </c>
      <c r="I667" s="16"/>
      <c r="J667" s="64"/>
    </row>
    <row r="668" spans="1:10" ht="15" hidden="1" x14ac:dyDescent="0.25">
      <c r="A668" s="7">
        <v>664</v>
      </c>
      <c r="B668" s="7" t="s">
        <v>602</v>
      </c>
      <c r="C668" s="1" t="s">
        <v>7</v>
      </c>
      <c r="D668" s="1" t="s">
        <v>8</v>
      </c>
      <c r="E668" s="1" t="s">
        <v>367</v>
      </c>
      <c r="F668" s="1" t="s">
        <v>104</v>
      </c>
      <c r="G668" s="12" t="s">
        <v>105</v>
      </c>
      <c r="I668" s="16">
        <v>361</v>
      </c>
      <c r="J668" s="64"/>
    </row>
    <row r="669" spans="1:10" ht="15" hidden="1" x14ac:dyDescent="0.25">
      <c r="A669" s="7">
        <v>665</v>
      </c>
      <c r="B669" s="7" t="s">
        <v>602</v>
      </c>
      <c r="C669" s="1" t="s">
        <v>7</v>
      </c>
      <c r="D669" s="1" t="s">
        <v>8</v>
      </c>
      <c r="E669" s="1" t="s">
        <v>367</v>
      </c>
      <c r="F669" s="1" t="s">
        <v>106</v>
      </c>
      <c r="G669" s="12" t="s">
        <v>107</v>
      </c>
      <c r="I669" s="16">
        <v>2621</v>
      </c>
      <c r="J669" s="64"/>
    </row>
    <row r="670" spans="1:10" ht="15" hidden="1" x14ac:dyDescent="0.25">
      <c r="A670" s="7">
        <v>666</v>
      </c>
      <c r="B670" s="7" t="s">
        <v>602</v>
      </c>
      <c r="C670" s="1" t="s">
        <v>7</v>
      </c>
      <c r="D670" s="1" t="s">
        <v>8</v>
      </c>
      <c r="E670" s="1" t="s">
        <v>367</v>
      </c>
      <c r="F670" s="1" t="s">
        <v>108</v>
      </c>
      <c r="G670" s="12" t="s">
        <v>109</v>
      </c>
      <c r="I670" s="16"/>
      <c r="J670" s="64"/>
    </row>
    <row r="671" spans="1:10" ht="15" hidden="1" x14ac:dyDescent="0.25">
      <c r="A671" s="7">
        <v>667</v>
      </c>
      <c r="B671" s="7" t="s">
        <v>602</v>
      </c>
      <c r="C671" s="1" t="s">
        <v>7</v>
      </c>
      <c r="D671" s="1" t="s">
        <v>8</v>
      </c>
      <c r="E671" s="1" t="s">
        <v>367</v>
      </c>
      <c r="F671" s="1" t="s">
        <v>110</v>
      </c>
      <c r="G671" s="12" t="s">
        <v>111</v>
      </c>
      <c r="I671" s="16"/>
      <c r="J671" s="64"/>
    </row>
    <row r="672" spans="1:10" ht="15" hidden="1" x14ac:dyDescent="0.25">
      <c r="A672" s="7">
        <v>668</v>
      </c>
      <c r="B672" s="7" t="s">
        <v>602</v>
      </c>
      <c r="C672" s="1" t="s">
        <v>7</v>
      </c>
      <c r="D672" s="1" t="s">
        <v>8</v>
      </c>
      <c r="E672" s="1" t="s">
        <v>367</v>
      </c>
      <c r="F672" s="1" t="s">
        <v>112</v>
      </c>
      <c r="G672" s="12" t="s">
        <v>113</v>
      </c>
      <c r="I672" s="16"/>
      <c r="J672" s="64"/>
    </row>
    <row r="673" spans="1:10" ht="15" hidden="1" x14ac:dyDescent="0.25">
      <c r="A673" s="7">
        <v>669</v>
      </c>
      <c r="B673" s="7" t="s">
        <v>602</v>
      </c>
      <c r="C673" s="1" t="s">
        <v>7</v>
      </c>
      <c r="D673" s="1" t="s">
        <v>15</v>
      </c>
      <c r="E673" s="1" t="s">
        <v>367</v>
      </c>
      <c r="F673" s="1" t="s">
        <v>114</v>
      </c>
      <c r="G673" s="12" t="s">
        <v>115</v>
      </c>
      <c r="I673" s="18">
        <v>19067</v>
      </c>
      <c r="J673" s="64"/>
    </row>
    <row r="674" spans="1:10" ht="15" hidden="1" x14ac:dyDescent="0.25">
      <c r="A674" s="7">
        <v>670</v>
      </c>
      <c r="B674" s="7" t="s">
        <v>602</v>
      </c>
      <c r="C674" s="1" t="s">
        <v>116</v>
      </c>
      <c r="D674" s="1" t="s">
        <v>8</v>
      </c>
      <c r="E674" s="1" t="s">
        <v>364</v>
      </c>
      <c r="F674" s="1" t="s">
        <v>117</v>
      </c>
      <c r="G674" s="12" t="s">
        <v>118</v>
      </c>
      <c r="H674" s="19">
        <v>0.02</v>
      </c>
      <c r="I674" s="20">
        <v>2027</v>
      </c>
      <c r="J674" s="64">
        <f t="shared" ref="J674:J708" si="6">I674/H674</f>
        <v>101350</v>
      </c>
    </row>
    <row r="675" spans="1:10" ht="15" hidden="1" x14ac:dyDescent="0.25">
      <c r="A675" s="7">
        <v>671</v>
      </c>
      <c r="B675" s="7" t="s">
        <v>602</v>
      </c>
      <c r="C675" s="1" t="s">
        <v>116</v>
      </c>
      <c r="D675" s="1" t="s">
        <v>8</v>
      </c>
      <c r="E675" s="1" t="s">
        <v>364</v>
      </c>
      <c r="F675" s="1" t="s">
        <v>119</v>
      </c>
      <c r="G675" s="12" t="s">
        <v>120</v>
      </c>
      <c r="H675" s="19"/>
      <c r="I675" s="20"/>
      <c r="J675" s="57"/>
    </row>
    <row r="676" spans="1:10" ht="15" hidden="1" x14ac:dyDescent="0.25">
      <c r="A676" s="7">
        <v>672</v>
      </c>
      <c r="B676" s="7" t="s">
        <v>602</v>
      </c>
      <c r="C676" s="1" t="s">
        <v>116</v>
      </c>
      <c r="D676" s="1" t="s">
        <v>8</v>
      </c>
      <c r="E676" s="1" t="s">
        <v>364</v>
      </c>
      <c r="F676" s="1" t="s">
        <v>121</v>
      </c>
      <c r="G676" s="12" t="s">
        <v>122</v>
      </c>
      <c r="H676" s="19"/>
      <c r="I676" s="20"/>
      <c r="J676" s="64"/>
    </row>
    <row r="677" spans="1:10" ht="15" hidden="1" x14ac:dyDescent="0.25">
      <c r="A677" s="7">
        <v>673</v>
      </c>
      <c r="B677" s="7" t="s">
        <v>602</v>
      </c>
      <c r="C677" s="1" t="s">
        <v>116</v>
      </c>
      <c r="D677" s="1" t="s">
        <v>8</v>
      </c>
      <c r="E677" s="1" t="s">
        <v>364</v>
      </c>
      <c r="F677" s="1" t="s">
        <v>123</v>
      </c>
      <c r="G677" s="12" t="s">
        <v>124</v>
      </c>
      <c r="H677" s="19"/>
      <c r="I677" s="20"/>
      <c r="J677" s="64"/>
    </row>
    <row r="678" spans="1:10" ht="15" hidden="1" x14ac:dyDescent="0.25">
      <c r="A678" s="7">
        <v>674</v>
      </c>
      <c r="B678" s="7" t="s">
        <v>602</v>
      </c>
      <c r="C678" s="1" t="s">
        <v>116</v>
      </c>
      <c r="D678" s="1" t="s">
        <v>8</v>
      </c>
      <c r="E678" s="1" t="s">
        <v>366</v>
      </c>
      <c r="F678" s="1" t="s">
        <v>125</v>
      </c>
      <c r="G678" s="12" t="s">
        <v>126</v>
      </c>
      <c r="H678" s="19"/>
      <c r="I678" s="20"/>
      <c r="J678" s="64"/>
    </row>
    <row r="679" spans="1:10" ht="15" hidden="1" x14ac:dyDescent="0.25">
      <c r="A679" s="7">
        <v>675</v>
      </c>
      <c r="B679" s="7" t="s">
        <v>602</v>
      </c>
      <c r="C679" s="1" t="s">
        <v>116</v>
      </c>
      <c r="D679" s="1" t="s">
        <v>8</v>
      </c>
      <c r="E679" s="1" t="s">
        <v>366</v>
      </c>
      <c r="F679" s="1" t="s">
        <v>127</v>
      </c>
      <c r="G679" s="12" t="s">
        <v>128</v>
      </c>
      <c r="H679" s="19"/>
      <c r="I679" s="20"/>
      <c r="J679" s="64"/>
    </row>
    <row r="680" spans="1:10" ht="15" hidden="1" x14ac:dyDescent="0.25">
      <c r="A680" s="7">
        <v>676</v>
      </c>
      <c r="B680" s="7" t="s">
        <v>602</v>
      </c>
      <c r="C680" s="1" t="s">
        <v>116</v>
      </c>
      <c r="D680" s="1" t="s">
        <v>8</v>
      </c>
      <c r="E680" s="1" t="s">
        <v>366</v>
      </c>
      <c r="F680" s="1" t="s">
        <v>129</v>
      </c>
      <c r="G680" s="12" t="s">
        <v>130</v>
      </c>
      <c r="H680" s="19"/>
      <c r="I680" s="20"/>
      <c r="J680" s="64"/>
    </row>
    <row r="681" spans="1:10" ht="15" hidden="1" x14ac:dyDescent="0.25">
      <c r="A681" s="7">
        <v>677</v>
      </c>
      <c r="B681" s="7" t="s">
        <v>602</v>
      </c>
      <c r="C681" s="1" t="s">
        <v>116</v>
      </c>
      <c r="D681" s="1" t="s">
        <v>8</v>
      </c>
      <c r="E681" s="1" t="s">
        <v>366</v>
      </c>
      <c r="F681" s="1" t="s">
        <v>131</v>
      </c>
      <c r="G681" s="12" t="s">
        <v>132</v>
      </c>
      <c r="H681" s="19"/>
      <c r="I681" s="20"/>
      <c r="J681" s="64"/>
    </row>
    <row r="682" spans="1:10" ht="15" hidden="1" x14ac:dyDescent="0.25">
      <c r="A682" s="7">
        <v>678</v>
      </c>
      <c r="B682" s="7" t="s">
        <v>602</v>
      </c>
      <c r="C682" s="1" t="s">
        <v>116</v>
      </c>
      <c r="D682" s="1" t="s">
        <v>8</v>
      </c>
      <c r="E682" s="1" t="s">
        <v>366</v>
      </c>
      <c r="F682" s="1" t="s">
        <v>133</v>
      </c>
      <c r="G682" s="12" t="s">
        <v>134</v>
      </c>
      <c r="H682" s="19"/>
      <c r="I682" s="20"/>
      <c r="J682" s="64"/>
    </row>
    <row r="683" spans="1:10" ht="15" hidden="1" x14ac:dyDescent="0.25">
      <c r="A683" s="7">
        <v>679</v>
      </c>
      <c r="B683" s="7" t="s">
        <v>602</v>
      </c>
      <c r="C683" s="1" t="s">
        <v>116</v>
      </c>
      <c r="D683" s="1" t="s">
        <v>8</v>
      </c>
      <c r="E683" s="1" t="s">
        <v>366</v>
      </c>
      <c r="F683" s="1" t="s">
        <v>135</v>
      </c>
      <c r="G683" s="12" t="s">
        <v>136</v>
      </c>
      <c r="H683" s="19"/>
      <c r="I683" s="20"/>
      <c r="J683" s="64"/>
    </row>
    <row r="684" spans="1:10" ht="15" hidden="1" x14ac:dyDescent="0.25">
      <c r="A684" s="7">
        <v>680</v>
      </c>
      <c r="B684" s="7" t="s">
        <v>602</v>
      </c>
      <c r="C684" s="1" t="s">
        <v>116</v>
      </c>
      <c r="D684" s="1" t="s">
        <v>8</v>
      </c>
      <c r="E684" s="1" t="s">
        <v>366</v>
      </c>
      <c r="F684" s="1" t="s">
        <v>137</v>
      </c>
      <c r="G684" s="12" t="s">
        <v>138</v>
      </c>
      <c r="H684" s="19"/>
      <c r="I684" s="20"/>
      <c r="J684" s="64"/>
    </row>
    <row r="685" spans="1:10" ht="15" hidden="1" x14ac:dyDescent="0.25">
      <c r="A685" s="7">
        <v>681</v>
      </c>
      <c r="B685" s="7" t="s">
        <v>602</v>
      </c>
      <c r="C685" s="1" t="s">
        <v>116</v>
      </c>
      <c r="D685" s="1" t="s">
        <v>8</v>
      </c>
      <c r="E685" s="1" t="s">
        <v>366</v>
      </c>
      <c r="F685" s="1" t="s">
        <v>139</v>
      </c>
      <c r="G685" s="12" t="s">
        <v>140</v>
      </c>
      <c r="H685" s="19"/>
      <c r="I685" s="20"/>
      <c r="J685" s="64"/>
    </row>
    <row r="686" spans="1:10" ht="15" hidden="1" x14ac:dyDescent="0.25">
      <c r="A686" s="7">
        <v>682</v>
      </c>
      <c r="B686" s="7" t="s">
        <v>602</v>
      </c>
      <c r="C686" s="1" t="s">
        <v>116</v>
      </c>
      <c r="D686" s="1" t="s">
        <v>8</v>
      </c>
      <c r="E686" s="1" t="s">
        <v>366</v>
      </c>
      <c r="F686" s="1" t="s">
        <v>141</v>
      </c>
      <c r="G686" s="12" t="s">
        <v>142</v>
      </c>
      <c r="H686" s="19"/>
      <c r="I686" s="20"/>
      <c r="J686" s="64"/>
    </row>
    <row r="687" spans="1:10" ht="15" hidden="1" x14ac:dyDescent="0.25">
      <c r="A687" s="7">
        <v>683</v>
      </c>
      <c r="B687" s="7" t="s">
        <v>602</v>
      </c>
      <c r="C687" s="1" t="s">
        <v>116</v>
      </c>
      <c r="D687" s="1" t="s">
        <v>8</v>
      </c>
      <c r="E687" s="1" t="s">
        <v>366</v>
      </c>
      <c r="F687" s="1" t="s">
        <v>143</v>
      </c>
      <c r="G687" s="12" t="s">
        <v>144</v>
      </c>
      <c r="H687" s="19"/>
      <c r="I687" s="20"/>
      <c r="J687" s="64"/>
    </row>
    <row r="688" spans="1:10" ht="15" hidden="1" x14ac:dyDescent="0.25">
      <c r="A688" s="7">
        <v>684</v>
      </c>
      <c r="B688" s="7" t="s">
        <v>602</v>
      </c>
      <c r="C688" s="1" t="s">
        <v>116</v>
      </c>
      <c r="D688" s="1" t="s">
        <v>8</v>
      </c>
      <c r="E688" s="1" t="s">
        <v>366</v>
      </c>
      <c r="F688" s="1" t="s">
        <v>145</v>
      </c>
      <c r="G688" s="12" t="s">
        <v>146</v>
      </c>
      <c r="H688" s="19"/>
      <c r="I688" s="20"/>
      <c r="J688" s="64"/>
    </row>
    <row r="689" spans="1:10" ht="15" hidden="1" x14ac:dyDescent="0.25">
      <c r="A689" s="7">
        <v>685</v>
      </c>
      <c r="B689" s="7" t="s">
        <v>602</v>
      </c>
      <c r="C689" s="1" t="s">
        <v>116</v>
      </c>
      <c r="D689" s="1" t="s">
        <v>8</v>
      </c>
      <c r="E689" s="1" t="s">
        <v>366</v>
      </c>
      <c r="F689" s="1" t="s">
        <v>147</v>
      </c>
      <c r="G689" s="12" t="s">
        <v>148</v>
      </c>
      <c r="H689" s="19"/>
      <c r="I689" s="20"/>
      <c r="J689" s="64"/>
    </row>
    <row r="690" spans="1:10" ht="15" hidden="1" x14ac:dyDescent="0.25">
      <c r="A690" s="7">
        <v>686</v>
      </c>
      <c r="B690" s="7" t="s">
        <v>602</v>
      </c>
      <c r="C690" s="1" t="s">
        <v>116</v>
      </c>
      <c r="D690" s="1" t="s">
        <v>8</v>
      </c>
      <c r="E690" s="1" t="s">
        <v>366</v>
      </c>
      <c r="F690" s="1" t="s">
        <v>149</v>
      </c>
      <c r="G690" s="12" t="s">
        <v>150</v>
      </c>
      <c r="H690" s="19"/>
      <c r="I690" s="20"/>
      <c r="J690" s="64"/>
    </row>
    <row r="691" spans="1:10" ht="15" hidden="1" x14ac:dyDescent="0.25">
      <c r="A691" s="7">
        <v>687</v>
      </c>
      <c r="B691" s="7" t="s">
        <v>602</v>
      </c>
      <c r="C691" s="1" t="s">
        <v>116</v>
      </c>
      <c r="D691" s="1" t="s">
        <v>8</v>
      </c>
      <c r="E691" s="1" t="s">
        <v>366</v>
      </c>
      <c r="F691" s="1" t="s">
        <v>151</v>
      </c>
      <c r="G691" s="12" t="s">
        <v>152</v>
      </c>
      <c r="H691" s="19"/>
      <c r="I691" s="20"/>
      <c r="J691" s="64"/>
    </row>
    <row r="692" spans="1:10" ht="15" hidden="1" x14ac:dyDescent="0.25">
      <c r="A692" s="7">
        <v>688</v>
      </c>
      <c r="B692" s="7" t="s">
        <v>602</v>
      </c>
      <c r="C692" s="1" t="s">
        <v>116</v>
      </c>
      <c r="D692" s="1" t="s">
        <v>8</v>
      </c>
      <c r="E692" s="1" t="s">
        <v>366</v>
      </c>
      <c r="F692" s="1" t="s">
        <v>153</v>
      </c>
      <c r="G692" s="12" t="s">
        <v>154</v>
      </c>
      <c r="H692" s="19"/>
      <c r="I692" s="20"/>
      <c r="J692" s="64"/>
    </row>
    <row r="693" spans="1:10" ht="15" hidden="1" x14ac:dyDescent="0.25">
      <c r="A693" s="7">
        <v>689</v>
      </c>
      <c r="B693" s="7" t="s">
        <v>602</v>
      </c>
      <c r="C693" s="1" t="s">
        <v>116</v>
      </c>
      <c r="D693" s="1" t="s">
        <v>8</v>
      </c>
      <c r="E693" s="1" t="s">
        <v>366</v>
      </c>
      <c r="F693" s="1" t="s">
        <v>155</v>
      </c>
      <c r="G693" s="12" t="s">
        <v>156</v>
      </c>
      <c r="H693" s="19"/>
      <c r="I693" s="20"/>
      <c r="J693" s="64"/>
    </row>
    <row r="694" spans="1:10" ht="15" hidden="1" x14ac:dyDescent="0.25">
      <c r="A694" s="7">
        <v>690</v>
      </c>
      <c r="B694" s="7" t="s">
        <v>602</v>
      </c>
      <c r="C694" s="1" t="s">
        <v>116</v>
      </c>
      <c r="D694" s="1" t="s">
        <v>8</v>
      </c>
      <c r="E694" s="1" t="s">
        <v>366</v>
      </c>
      <c r="F694" s="1" t="s">
        <v>157</v>
      </c>
      <c r="G694" s="12" t="s">
        <v>158</v>
      </c>
      <c r="H694" s="19"/>
      <c r="I694" s="20"/>
      <c r="J694" s="64"/>
    </row>
    <row r="695" spans="1:10" ht="15" hidden="1" x14ac:dyDescent="0.25">
      <c r="A695" s="7">
        <v>691</v>
      </c>
      <c r="B695" s="7" t="s">
        <v>602</v>
      </c>
      <c r="C695" s="1" t="s">
        <v>116</v>
      </c>
      <c r="D695" s="1" t="s">
        <v>8</v>
      </c>
      <c r="E695" s="1" t="s">
        <v>366</v>
      </c>
      <c r="F695" s="1" t="s">
        <v>159</v>
      </c>
      <c r="G695" s="12" t="s">
        <v>160</v>
      </c>
      <c r="H695" s="19"/>
      <c r="I695" s="20"/>
      <c r="J695" s="64"/>
    </row>
    <row r="696" spans="1:10" ht="15" hidden="1" x14ac:dyDescent="0.25">
      <c r="A696" s="7">
        <v>692</v>
      </c>
      <c r="B696" s="7" t="s">
        <v>602</v>
      </c>
      <c r="C696" s="1" t="s">
        <v>116</v>
      </c>
      <c r="D696" s="1" t="s">
        <v>8</v>
      </c>
      <c r="E696" s="1" t="s">
        <v>366</v>
      </c>
      <c r="F696" s="1" t="s">
        <v>161</v>
      </c>
      <c r="G696" s="12" t="s">
        <v>162</v>
      </c>
      <c r="H696" s="19">
        <v>0.01</v>
      </c>
      <c r="I696" s="20">
        <v>482</v>
      </c>
      <c r="J696" s="64">
        <f t="shared" si="6"/>
        <v>48200</v>
      </c>
    </row>
    <row r="697" spans="1:10" ht="15" hidden="1" x14ac:dyDescent="0.25">
      <c r="A697" s="7">
        <v>693</v>
      </c>
      <c r="B697" s="7" t="s">
        <v>602</v>
      </c>
      <c r="C697" s="1" t="s">
        <v>116</v>
      </c>
      <c r="D697" s="1" t="s">
        <v>8</v>
      </c>
      <c r="E697" s="1" t="s">
        <v>366</v>
      </c>
      <c r="F697" s="1" t="s">
        <v>163</v>
      </c>
      <c r="G697" s="12" t="s">
        <v>164</v>
      </c>
      <c r="H697" s="19">
        <v>0.22</v>
      </c>
      <c r="I697" s="20">
        <v>8038</v>
      </c>
      <c r="J697" s="64">
        <f t="shared" si="6"/>
        <v>36536.36363636364</v>
      </c>
    </row>
    <row r="698" spans="1:10" ht="15" hidden="1" x14ac:dyDescent="0.25">
      <c r="A698" s="7">
        <v>694</v>
      </c>
      <c r="B698" s="7" t="s">
        <v>602</v>
      </c>
      <c r="C698" s="1" t="s">
        <v>116</v>
      </c>
      <c r="D698" s="1" t="s">
        <v>8</v>
      </c>
      <c r="E698" s="1" t="s">
        <v>366</v>
      </c>
      <c r="F698" s="1" t="s">
        <v>165</v>
      </c>
      <c r="G698" s="12" t="s">
        <v>166</v>
      </c>
      <c r="H698" s="19">
        <v>0.02</v>
      </c>
      <c r="I698" s="20">
        <v>948</v>
      </c>
      <c r="J698" s="64">
        <f t="shared" si="6"/>
        <v>47400</v>
      </c>
    </row>
    <row r="699" spans="1:10" ht="15" hidden="1" x14ac:dyDescent="0.25">
      <c r="A699" s="7">
        <v>695</v>
      </c>
      <c r="B699" s="7" t="s">
        <v>602</v>
      </c>
      <c r="C699" s="1" t="s">
        <v>116</v>
      </c>
      <c r="D699" s="1" t="s">
        <v>8</v>
      </c>
      <c r="E699" s="1" t="s">
        <v>366</v>
      </c>
      <c r="F699" s="1" t="s">
        <v>167</v>
      </c>
      <c r="G699" s="12" t="s">
        <v>168</v>
      </c>
      <c r="H699" s="19"/>
      <c r="I699" s="20"/>
      <c r="J699" s="64"/>
    </row>
    <row r="700" spans="1:10" ht="15" hidden="1" x14ac:dyDescent="0.25">
      <c r="A700" s="7">
        <v>696</v>
      </c>
      <c r="B700" s="7" t="s">
        <v>602</v>
      </c>
      <c r="C700" s="1" t="s">
        <v>116</v>
      </c>
      <c r="D700" s="1" t="s">
        <v>8</v>
      </c>
      <c r="E700" s="1" t="s">
        <v>366</v>
      </c>
      <c r="F700" s="1" t="s">
        <v>169</v>
      </c>
      <c r="G700" s="12" t="s">
        <v>170</v>
      </c>
      <c r="H700" s="19"/>
      <c r="I700" s="20"/>
      <c r="J700" s="64"/>
    </row>
    <row r="701" spans="1:10" ht="15" hidden="1" x14ac:dyDescent="0.25">
      <c r="A701" s="7">
        <v>697</v>
      </c>
      <c r="B701" s="7" t="s">
        <v>602</v>
      </c>
      <c r="C701" s="1" t="s">
        <v>116</v>
      </c>
      <c r="D701" s="1" t="s">
        <v>8</v>
      </c>
      <c r="E701" s="1" t="s">
        <v>366</v>
      </c>
      <c r="F701" s="1" t="s">
        <v>171</v>
      </c>
      <c r="G701" s="12" t="s">
        <v>172</v>
      </c>
      <c r="H701" s="19"/>
      <c r="I701" s="20"/>
      <c r="J701" s="64"/>
    </row>
    <row r="702" spans="1:10" ht="15" hidden="1" x14ac:dyDescent="0.25">
      <c r="A702" s="7">
        <v>698</v>
      </c>
      <c r="B702" s="7" t="s">
        <v>602</v>
      </c>
      <c r="C702" s="1" t="s">
        <v>116</v>
      </c>
      <c r="D702" s="1" t="s">
        <v>8</v>
      </c>
      <c r="E702" s="1" t="s">
        <v>366</v>
      </c>
      <c r="F702" s="1" t="s">
        <v>173</v>
      </c>
      <c r="G702" s="12" t="s">
        <v>174</v>
      </c>
      <c r="H702" s="19"/>
      <c r="I702" s="20"/>
      <c r="J702" s="64"/>
    </row>
    <row r="703" spans="1:10" ht="15" hidden="1" x14ac:dyDescent="0.25">
      <c r="A703" s="7">
        <v>699</v>
      </c>
      <c r="B703" s="7" t="s">
        <v>602</v>
      </c>
      <c r="C703" s="1" t="s">
        <v>116</v>
      </c>
      <c r="D703" s="1" t="s">
        <v>8</v>
      </c>
      <c r="E703" s="1" t="s">
        <v>366</v>
      </c>
      <c r="F703" s="1" t="s">
        <v>175</v>
      </c>
      <c r="G703" s="12" t="s">
        <v>176</v>
      </c>
      <c r="H703" s="19"/>
      <c r="I703" s="20"/>
      <c r="J703" s="64"/>
    </row>
    <row r="704" spans="1:10" ht="15" hidden="1" x14ac:dyDescent="0.25">
      <c r="A704" s="7">
        <v>700</v>
      </c>
      <c r="B704" s="7" t="s">
        <v>602</v>
      </c>
      <c r="C704" s="1" t="s">
        <v>116</v>
      </c>
      <c r="D704" s="1" t="s">
        <v>8</v>
      </c>
      <c r="E704" s="1" t="s">
        <v>366</v>
      </c>
      <c r="F704" s="1" t="s">
        <v>177</v>
      </c>
      <c r="G704" s="12" t="s">
        <v>178</v>
      </c>
      <c r="H704" s="19"/>
      <c r="I704" s="20"/>
      <c r="J704" s="64"/>
    </row>
    <row r="705" spans="1:10" ht="15" hidden="1" x14ac:dyDescent="0.25">
      <c r="A705" s="7">
        <v>701</v>
      </c>
      <c r="B705" s="7" t="s">
        <v>602</v>
      </c>
      <c r="C705" s="1" t="s">
        <v>116</v>
      </c>
      <c r="D705" s="1" t="s">
        <v>8</v>
      </c>
      <c r="E705" s="1" t="s">
        <v>366</v>
      </c>
      <c r="F705" s="1" t="s">
        <v>179</v>
      </c>
      <c r="G705" s="12" t="s">
        <v>180</v>
      </c>
      <c r="H705" s="19"/>
      <c r="I705" s="20"/>
      <c r="J705" s="64"/>
    </row>
    <row r="706" spans="1:10" ht="15" hidden="1" x14ac:dyDescent="0.25">
      <c r="A706" s="7">
        <v>702</v>
      </c>
      <c r="B706" s="7" t="s">
        <v>602</v>
      </c>
      <c r="C706" s="1" t="s">
        <v>116</v>
      </c>
      <c r="D706" s="1" t="s">
        <v>8</v>
      </c>
      <c r="E706" s="1" t="s">
        <v>366</v>
      </c>
      <c r="F706" s="1" t="s">
        <v>181</v>
      </c>
      <c r="G706" s="12" t="s">
        <v>182</v>
      </c>
      <c r="H706" s="19"/>
      <c r="I706" s="20"/>
      <c r="J706" s="64"/>
    </row>
    <row r="707" spans="1:10" ht="15" hidden="1" x14ac:dyDescent="0.25">
      <c r="A707" s="7">
        <v>703</v>
      </c>
      <c r="B707" s="7" t="s">
        <v>602</v>
      </c>
      <c r="C707" s="1" t="s">
        <v>116</v>
      </c>
      <c r="D707" s="1" t="s">
        <v>8</v>
      </c>
      <c r="E707" s="1" t="s">
        <v>366</v>
      </c>
      <c r="F707" s="1" t="s">
        <v>183</v>
      </c>
      <c r="G707" s="12" t="s">
        <v>184</v>
      </c>
      <c r="H707" s="19"/>
      <c r="I707" s="20"/>
      <c r="J707" s="64"/>
    </row>
    <row r="708" spans="1:10" ht="15" hidden="1" x14ac:dyDescent="0.25">
      <c r="A708" s="7">
        <v>704</v>
      </c>
      <c r="B708" s="7" t="s">
        <v>602</v>
      </c>
      <c r="C708" s="1" t="s">
        <v>116</v>
      </c>
      <c r="D708" s="1" t="s">
        <v>8</v>
      </c>
      <c r="E708" s="1" t="s">
        <v>365</v>
      </c>
      <c r="F708" s="1" t="s">
        <v>185</v>
      </c>
      <c r="G708" s="12" t="s">
        <v>186</v>
      </c>
      <c r="H708" s="14">
        <v>0.02</v>
      </c>
      <c r="I708" s="15">
        <v>583</v>
      </c>
      <c r="J708" s="64">
        <f t="shared" si="6"/>
        <v>29150</v>
      </c>
    </row>
    <row r="709" spans="1:10" ht="15" hidden="1" x14ac:dyDescent="0.25">
      <c r="A709" s="7">
        <v>705</v>
      </c>
      <c r="B709" s="7" t="s">
        <v>602</v>
      </c>
      <c r="C709" s="1" t="s">
        <v>116</v>
      </c>
      <c r="D709" s="1" t="s">
        <v>8</v>
      </c>
      <c r="E709" s="1" t="s">
        <v>365</v>
      </c>
      <c r="F709" s="1" t="s">
        <v>187</v>
      </c>
      <c r="G709" s="12" t="s">
        <v>188</v>
      </c>
      <c r="H709" s="19"/>
      <c r="I709" s="20"/>
      <c r="J709" s="64"/>
    </row>
    <row r="710" spans="1:10" ht="15" hidden="1" x14ac:dyDescent="0.25">
      <c r="A710" s="7">
        <v>706</v>
      </c>
      <c r="B710" s="7" t="s">
        <v>602</v>
      </c>
      <c r="C710" s="1" t="s">
        <v>116</v>
      </c>
      <c r="D710" s="1" t="s">
        <v>8</v>
      </c>
      <c r="E710" s="1" t="s">
        <v>365</v>
      </c>
      <c r="F710" s="1" t="s">
        <v>189</v>
      </c>
      <c r="G710" s="12" t="s">
        <v>190</v>
      </c>
      <c r="H710" s="19"/>
      <c r="I710" s="20"/>
      <c r="J710" s="64"/>
    </row>
    <row r="711" spans="1:10" ht="15" hidden="1" x14ac:dyDescent="0.25">
      <c r="A711" s="7">
        <v>707</v>
      </c>
      <c r="B711" s="7" t="s">
        <v>602</v>
      </c>
      <c r="C711" s="1" t="s">
        <v>116</v>
      </c>
      <c r="D711" s="1" t="s">
        <v>8</v>
      </c>
      <c r="E711" s="1" t="s">
        <v>367</v>
      </c>
      <c r="F711" s="1" t="s">
        <v>191</v>
      </c>
      <c r="G711" s="12" t="s">
        <v>192</v>
      </c>
      <c r="H711" s="21" t="s">
        <v>340</v>
      </c>
      <c r="I711" s="20"/>
      <c r="J711" s="64"/>
    </row>
    <row r="712" spans="1:10" ht="15" hidden="1" x14ac:dyDescent="0.25">
      <c r="A712" s="7">
        <v>708</v>
      </c>
      <c r="B712" s="7" t="s">
        <v>602</v>
      </c>
      <c r="C712" s="1" t="s">
        <v>116</v>
      </c>
      <c r="D712" s="1" t="s">
        <v>15</v>
      </c>
      <c r="E712" s="1" t="s">
        <v>367</v>
      </c>
      <c r="F712" s="1" t="s">
        <v>193</v>
      </c>
      <c r="G712" s="12" t="s">
        <v>194</v>
      </c>
      <c r="H712" s="22">
        <v>0.28999999999999998</v>
      </c>
      <c r="I712" s="23">
        <v>12078</v>
      </c>
      <c r="J712" s="64">
        <f t="shared" ref="J712" si="7">I712/H712</f>
        <v>41648.275862068971</v>
      </c>
    </row>
    <row r="713" spans="1:10" ht="15" hidden="1" x14ac:dyDescent="0.25">
      <c r="A713" s="7">
        <v>709</v>
      </c>
      <c r="B713" s="7" t="s">
        <v>602</v>
      </c>
      <c r="C713" s="1" t="s">
        <v>195</v>
      </c>
      <c r="D713" s="1" t="s">
        <v>15</v>
      </c>
      <c r="E713" s="1" t="s">
        <v>367</v>
      </c>
      <c r="F713" s="1" t="s">
        <v>196</v>
      </c>
      <c r="G713" s="12" t="s">
        <v>197</v>
      </c>
      <c r="H713" s="22"/>
      <c r="I713" s="23">
        <v>12078</v>
      </c>
      <c r="J713" s="64"/>
    </row>
    <row r="714" spans="1:10" ht="15" hidden="1" x14ac:dyDescent="0.25">
      <c r="A714" s="7">
        <v>710</v>
      </c>
      <c r="B714" s="7" t="s">
        <v>602</v>
      </c>
      <c r="C714" s="1" t="s">
        <v>195</v>
      </c>
      <c r="D714" s="1" t="s">
        <v>8</v>
      </c>
      <c r="E714" s="1" t="s">
        <v>367</v>
      </c>
      <c r="F714" s="1" t="s">
        <v>198</v>
      </c>
      <c r="G714" s="12" t="s">
        <v>199</v>
      </c>
      <c r="H714" s="19"/>
      <c r="I714" s="20"/>
      <c r="J714" s="64"/>
    </row>
    <row r="715" spans="1:10" ht="15" hidden="1" x14ac:dyDescent="0.25">
      <c r="A715" s="7">
        <v>711</v>
      </c>
      <c r="B715" s="7" t="s">
        <v>602</v>
      </c>
      <c r="C715" s="1" t="s">
        <v>195</v>
      </c>
      <c r="D715" s="1" t="s">
        <v>8</v>
      </c>
      <c r="E715" s="1" t="s">
        <v>367</v>
      </c>
      <c r="F715" s="1" t="s">
        <v>200</v>
      </c>
      <c r="G715" s="12" t="s">
        <v>201</v>
      </c>
      <c r="H715" s="19"/>
      <c r="I715" s="20"/>
      <c r="J715" s="64"/>
    </row>
    <row r="716" spans="1:10" ht="15" hidden="1" x14ac:dyDescent="0.25">
      <c r="A716" s="7">
        <v>712</v>
      </c>
      <c r="B716" s="7" t="s">
        <v>602</v>
      </c>
      <c r="C716" s="1" t="s">
        <v>195</v>
      </c>
      <c r="D716" s="1" t="s">
        <v>8</v>
      </c>
      <c r="E716" s="1" t="s">
        <v>367</v>
      </c>
      <c r="F716" s="1" t="s">
        <v>202</v>
      </c>
      <c r="G716" s="12" t="s">
        <v>203</v>
      </c>
      <c r="H716" s="19"/>
      <c r="I716" s="20"/>
      <c r="J716" s="64"/>
    </row>
    <row r="717" spans="1:10" ht="15" hidden="1" x14ac:dyDescent="0.25">
      <c r="A717" s="7">
        <v>713</v>
      </c>
      <c r="B717" s="7" t="s">
        <v>602</v>
      </c>
      <c r="C717" s="1" t="s">
        <v>195</v>
      </c>
      <c r="D717" s="1" t="s">
        <v>8</v>
      </c>
      <c r="E717" s="1" t="s">
        <v>367</v>
      </c>
      <c r="F717" s="1" t="s">
        <v>204</v>
      </c>
      <c r="G717" s="12" t="s">
        <v>205</v>
      </c>
      <c r="H717" s="19"/>
      <c r="I717" s="20"/>
      <c r="J717" s="64"/>
    </row>
    <row r="718" spans="1:10" ht="15" hidden="1" x14ac:dyDescent="0.25">
      <c r="A718" s="7">
        <v>714</v>
      </c>
      <c r="B718" s="7" t="s">
        <v>602</v>
      </c>
      <c r="C718" s="1" t="s">
        <v>195</v>
      </c>
      <c r="D718" s="1" t="s">
        <v>15</v>
      </c>
      <c r="E718" s="1" t="s">
        <v>367</v>
      </c>
      <c r="F718" s="1" t="s">
        <v>206</v>
      </c>
      <c r="G718" s="12" t="s">
        <v>207</v>
      </c>
      <c r="H718" s="22"/>
      <c r="I718" s="23"/>
      <c r="J718" s="64"/>
    </row>
    <row r="719" spans="1:10" ht="15" hidden="1" x14ac:dyDescent="0.25">
      <c r="A719" s="7">
        <v>715</v>
      </c>
      <c r="B719" s="7" t="s">
        <v>602</v>
      </c>
      <c r="C719" s="1" t="s">
        <v>195</v>
      </c>
      <c r="D719" s="1" t="s">
        <v>8</v>
      </c>
      <c r="E719" s="1" t="s">
        <v>367</v>
      </c>
      <c r="F719" s="1" t="s">
        <v>208</v>
      </c>
      <c r="G719" s="12" t="s">
        <v>209</v>
      </c>
      <c r="H719" s="19"/>
      <c r="I719" s="20"/>
      <c r="J719" s="64"/>
    </row>
    <row r="720" spans="1:10" ht="15" hidden="1" x14ac:dyDescent="0.25">
      <c r="A720" s="7">
        <v>716</v>
      </c>
      <c r="B720" s="7" t="s">
        <v>602</v>
      </c>
      <c r="C720" s="1" t="s">
        <v>195</v>
      </c>
      <c r="D720" s="1" t="s">
        <v>15</v>
      </c>
      <c r="E720" s="1" t="s">
        <v>367</v>
      </c>
      <c r="F720" s="1" t="s">
        <v>210</v>
      </c>
      <c r="G720" s="12" t="s">
        <v>211</v>
      </c>
      <c r="H720" s="22"/>
      <c r="I720" s="23">
        <v>12078</v>
      </c>
      <c r="J720" s="64"/>
    </row>
    <row r="721" spans="1:10" ht="15" hidden="1" x14ac:dyDescent="0.25">
      <c r="A721" s="7">
        <v>717</v>
      </c>
      <c r="B721" s="7" t="s">
        <v>602</v>
      </c>
      <c r="C721" s="1" t="s">
        <v>195</v>
      </c>
      <c r="D721" s="1" t="s">
        <v>8</v>
      </c>
      <c r="E721" s="1" t="s">
        <v>367</v>
      </c>
      <c r="F721" s="1" t="s">
        <v>212</v>
      </c>
      <c r="G721" s="12" t="s">
        <v>213</v>
      </c>
      <c r="I721" s="20">
        <v>910</v>
      </c>
      <c r="J721" s="64"/>
    </row>
    <row r="722" spans="1:10" ht="15" hidden="1" x14ac:dyDescent="0.25">
      <c r="A722" s="7">
        <v>718</v>
      </c>
      <c r="B722" s="7" t="s">
        <v>602</v>
      </c>
      <c r="C722" s="1" t="s">
        <v>195</v>
      </c>
      <c r="D722" s="1" t="s">
        <v>8</v>
      </c>
      <c r="E722" s="1" t="s">
        <v>367</v>
      </c>
      <c r="F722" s="1" t="s">
        <v>214</v>
      </c>
      <c r="G722" s="12" t="s">
        <v>215</v>
      </c>
      <c r="I722" s="20">
        <v>1240</v>
      </c>
      <c r="J722" s="64"/>
    </row>
    <row r="723" spans="1:10" ht="15" hidden="1" x14ac:dyDescent="0.25">
      <c r="A723" s="7">
        <v>719</v>
      </c>
      <c r="B723" s="7" t="s">
        <v>602</v>
      </c>
      <c r="C723" s="1" t="s">
        <v>195</v>
      </c>
      <c r="D723" s="1" t="s">
        <v>8</v>
      </c>
      <c r="E723" s="1" t="s">
        <v>367</v>
      </c>
      <c r="F723" s="1" t="s">
        <v>216</v>
      </c>
      <c r="G723" s="12" t="s">
        <v>217</v>
      </c>
      <c r="I723" s="20"/>
      <c r="J723" s="64"/>
    </row>
    <row r="724" spans="1:10" ht="15" hidden="1" x14ac:dyDescent="0.25">
      <c r="A724" s="7">
        <v>720</v>
      </c>
      <c r="B724" s="7" t="s">
        <v>602</v>
      </c>
      <c r="C724" s="1" t="s">
        <v>195</v>
      </c>
      <c r="D724" s="1" t="s">
        <v>15</v>
      </c>
      <c r="E724" s="1" t="s">
        <v>367</v>
      </c>
      <c r="F724" s="1" t="s">
        <v>218</v>
      </c>
      <c r="G724" s="12" t="s">
        <v>219</v>
      </c>
      <c r="I724" s="23">
        <v>14228</v>
      </c>
      <c r="J724" s="64"/>
    </row>
    <row r="725" spans="1:10" ht="15" hidden="1" x14ac:dyDescent="0.25">
      <c r="A725" s="7">
        <v>721</v>
      </c>
      <c r="B725" s="7" t="s">
        <v>602</v>
      </c>
      <c r="C725" s="1" t="s">
        <v>195</v>
      </c>
      <c r="D725" s="1" t="s">
        <v>8</v>
      </c>
      <c r="E725" s="1" t="s">
        <v>367</v>
      </c>
      <c r="F725" s="1" t="s">
        <v>220</v>
      </c>
      <c r="G725" s="12" t="s">
        <v>221</v>
      </c>
      <c r="I725" s="20">
        <v>937</v>
      </c>
      <c r="J725" s="64"/>
    </row>
    <row r="726" spans="1:10" ht="15" hidden="1" x14ac:dyDescent="0.25">
      <c r="A726" s="7">
        <v>722</v>
      </c>
      <c r="B726" s="7" t="s">
        <v>602</v>
      </c>
      <c r="C726" s="1" t="s">
        <v>195</v>
      </c>
      <c r="D726" s="1" t="s">
        <v>8</v>
      </c>
      <c r="E726" s="1" t="s">
        <v>367</v>
      </c>
      <c r="F726" s="1" t="s">
        <v>222</v>
      </c>
      <c r="G726" s="12" t="s">
        <v>223</v>
      </c>
      <c r="I726" s="20">
        <v>22</v>
      </c>
      <c r="J726" s="64"/>
    </row>
    <row r="727" spans="1:10" ht="15" hidden="1" x14ac:dyDescent="0.25">
      <c r="A727" s="7">
        <v>723</v>
      </c>
      <c r="B727" s="7" t="s">
        <v>602</v>
      </c>
      <c r="C727" s="1" t="s">
        <v>195</v>
      </c>
      <c r="D727" s="1" t="s">
        <v>8</v>
      </c>
      <c r="E727" s="1" t="s">
        <v>367</v>
      </c>
      <c r="F727" s="1" t="s">
        <v>224</v>
      </c>
      <c r="G727" s="12" t="s">
        <v>225</v>
      </c>
      <c r="I727" s="20">
        <v>897</v>
      </c>
      <c r="J727" s="64"/>
    </row>
    <row r="728" spans="1:10" ht="15" hidden="1" x14ac:dyDescent="0.25">
      <c r="A728" s="7">
        <v>724</v>
      </c>
      <c r="B728" s="7" t="s">
        <v>602</v>
      </c>
      <c r="C728" s="1" t="s">
        <v>195</v>
      </c>
      <c r="D728" s="1" t="s">
        <v>8</v>
      </c>
      <c r="E728" s="1" t="s">
        <v>367</v>
      </c>
      <c r="F728" s="1" t="s">
        <v>226</v>
      </c>
      <c r="G728" s="12" t="s">
        <v>227</v>
      </c>
      <c r="I728" s="20">
        <v>131</v>
      </c>
      <c r="J728" s="64"/>
    </row>
    <row r="729" spans="1:10" ht="15" hidden="1" x14ac:dyDescent="0.25">
      <c r="A729" s="7">
        <v>725</v>
      </c>
      <c r="B729" s="7" t="s">
        <v>602</v>
      </c>
      <c r="C729" s="1" t="s">
        <v>195</v>
      </c>
      <c r="D729" s="1" t="s">
        <v>15</v>
      </c>
      <c r="E729" s="1" t="s">
        <v>367</v>
      </c>
      <c r="F729" s="1" t="s">
        <v>228</v>
      </c>
      <c r="G729" s="12" t="s">
        <v>229</v>
      </c>
      <c r="I729" s="23">
        <v>1987</v>
      </c>
      <c r="J729" s="64"/>
    </row>
    <row r="730" spans="1:10" ht="15" hidden="1" x14ac:dyDescent="0.25">
      <c r="A730" s="7">
        <v>726</v>
      </c>
      <c r="B730" s="7" t="s">
        <v>602</v>
      </c>
      <c r="C730" s="1" t="s">
        <v>195</v>
      </c>
      <c r="D730" s="1" t="s">
        <v>8</v>
      </c>
      <c r="E730" s="1" t="s">
        <v>367</v>
      </c>
      <c r="F730" s="1" t="s">
        <v>230</v>
      </c>
      <c r="G730" s="12" t="s">
        <v>231</v>
      </c>
      <c r="I730" s="20"/>
      <c r="J730" s="64"/>
    </row>
    <row r="731" spans="1:10" ht="15" hidden="1" x14ac:dyDescent="0.25">
      <c r="A731" s="7">
        <v>727</v>
      </c>
      <c r="B731" s="7" t="s">
        <v>602</v>
      </c>
      <c r="C731" s="1" t="s">
        <v>195</v>
      </c>
      <c r="D731" s="1" t="s">
        <v>8</v>
      </c>
      <c r="E731" s="1" t="s">
        <v>367</v>
      </c>
      <c r="F731" s="1" t="s">
        <v>232</v>
      </c>
      <c r="G731" s="12" t="s">
        <v>233</v>
      </c>
      <c r="I731" s="20"/>
      <c r="J731" s="64"/>
    </row>
    <row r="732" spans="1:10" ht="15" hidden="1" x14ac:dyDescent="0.25">
      <c r="A732" s="7">
        <v>728</v>
      </c>
      <c r="B732" s="7" t="s">
        <v>602</v>
      </c>
      <c r="C732" s="1" t="s">
        <v>195</v>
      </c>
      <c r="D732" s="1" t="s">
        <v>8</v>
      </c>
      <c r="E732" s="1" t="s">
        <v>367</v>
      </c>
      <c r="F732" s="1" t="s">
        <v>234</v>
      </c>
      <c r="G732" s="12" t="s">
        <v>235</v>
      </c>
      <c r="I732" s="20"/>
      <c r="J732" s="64"/>
    </row>
    <row r="733" spans="1:10" ht="15" hidden="1" x14ac:dyDescent="0.25">
      <c r="A733" s="7">
        <v>729</v>
      </c>
      <c r="B733" s="7" t="s">
        <v>602</v>
      </c>
      <c r="C733" s="1" t="s">
        <v>195</v>
      </c>
      <c r="D733" s="1" t="s">
        <v>8</v>
      </c>
      <c r="E733" s="1" t="s">
        <v>367</v>
      </c>
      <c r="F733" s="1" t="s">
        <v>236</v>
      </c>
      <c r="G733" s="12" t="s">
        <v>237</v>
      </c>
      <c r="I733" s="20"/>
      <c r="J733" s="64"/>
    </row>
    <row r="734" spans="1:10" ht="15" hidden="1" x14ac:dyDescent="0.25">
      <c r="A734" s="7">
        <v>730</v>
      </c>
      <c r="B734" s="7" t="s">
        <v>602</v>
      </c>
      <c r="C734" s="1" t="s">
        <v>195</v>
      </c>
      <c r="D734" s="1" t="s">
        <v>8</v>
      </c>
      <c r="E734" s="1" t="s">
        <v>367</v>
      </c>
      <c r="F734" s="1" t="s">
        <v>238</v>
      </c>
      <c r="G734" s="12" t="s">
        <v>239</v>
      </c>
      <c r="I734" s="20">
        <v>74</v>
      </c>
      <c r="J734" s="64"/>
    </row>
    <row r="735" spans="1:10" ht="15" hidden="1" x14ac:dyDescent="0.25">
      <c r="A735" s="7">
        <v>731</v>
      </c>
      <c r="B735" s="7" t="s">
        <v>602</v>
      </c>
      <c r="C735" s="1" t="s">
        <v>195</v>
      </c>
      <c r="D735" s="1" t="s">
        <v>8</v>
      </c>
      <c r="E735" s="1" t="s">
        <v>367</v>
      </c>
      <c r="F735" s="1" t="s">
        <v>240</v>
      </c>
      <c r="G735" s="12" t="s">
        <v>241</v>
      </c>
      <c r="I735" s="20"/>
      <c r="J735" s="64"/>
    </row>
    <row r="736" spans="1:10" ht="15" hidden="1" x14ac:dyDescent="0.25">
      <c r="A736" s="7">
        <v>732</v>
      </c>
      <c r="B736" s="7" t="s">
        <v>602</v>
      </c>
      <c r="C736" s="1" t="s">
        <v>195</v>
      </c>
      <c r="D736" s="1" t="s">
        <v>8</v>
      </c>
      <c r="E736" s="1" t="s">
        <v>367</v>
      </c>
      <c r="F736" s="1" t="s">
        <v>242</v>
      </c>
      <c r="G736" s="12" t="s">
        <v>243</v>
      </c>
      <c r="I736" s="20">
        <v>115</v>
      </c>
      <c r="J736" s="64"/>
    </row>
    <row r="737" spans="1:10" ht="15" hidden="1" x14ac:dyDescent="0.25">
      <c r="A737" s="7">
        <v>733</v>
      </c>
      <c r="B737" s="7" t="s">
        <v>602</v>
      </c>
      <c r="C737" s="1" t="s">
        <v>195</v>
      </c>
      <c r="D737" s="1" t="s">
        <v>8</v>
      </c>
      <c r="E737" s="1" t="s">
        <v>367</v>
      </c>
      <c r="F737" s="1" t="s">
        <v>244</v>
      </c>
      <c r="G737" s="12" t="s">
        <v>245</v>
      </c>
      <c r="I737" s="20"/>
      <c r="J737" s="64"/>
    </row>
    <row r="738" spans="1:10" ht="15" hidden="1" x14ac:dyDescent="0.25">
      <c r="A738" s="7">
        <v>734</v>
      </c>
      <c r="B738" s="7" t="s">
        <v>602</v>
      </c>
      <c r="C738" s="1" t="s">
        <v>195</v>
      </c>
      <c r="D738" s="1" t="s">
        <v>8</v>
      </c>
      <c r="E738" s="1" t="s">
        <v>367</v>
      </c>
      <c r="F738" s="1" t="s">
        <v>246</v>
      </c>
      <c r="G738" s="12" t="s">
        <v>247</v>
      </c>
      <c r="I738" s="20"/>
      <c r="J738" s="64"/>
    </row>
    <row r="739" spans="1:10" ht="15" hidden="1" x14ac:dyDescent="0.25">
      <c r="A739" s="7">
        <v>735</v>
      </c>
      <c r="B739" s="7" t="s">
        <v>602</v>
      </c>
      <c r="C739" s="1" t="s">
        <v>195</v>
      </c>
      <c r="D739" s="1" t="s">
        <v>8</v>
      </c>
      <c r="E739" s="1" t="s">
        <v>367</v>
      </c>
      <c r="F739" s="1" t="s">
        <v>248</v>
      </c>
      <c r="G739" s="12" t="s">
        <v>249</v>
      </c>
      <c r="I739" s="20"/>
      <c r="J739" s="64"/>
    </row>
    <row r="740" spans="1:10" ht="15" hidden="1" x14ac:dyDescent="0.25">
      <c r="A740" s="7">
        <v>736</v>
      </c>
      <c r="B740" s="7" t="s">
        <v>602</v>
      </c>
      <c r="C740" s="1" t="s">
        <v>195</v>
      </c>
      <c r="D740" s="1" t="s">
        <v>8</v>
      </c>
      <c r="E740" s="1" t="s">
        <v>367</v>
      </c>
      <c r="F740" s="1" t="s">
        <v>250</v>
      </c>
      <c r="G740" s="12" t="s">
        <v>251</v>
      </c>
      <c r="I740" s="20"/>
      <c r="J740" s="64"/>
    </row>
    <row r="741" spans="1:10" ht="15" hidden="1" x14ac:dyDescent="0.25">
      <c r="A741" s="7">
        <v>737</v>
      </c>
      <c r="B741" s="7" t="s">
        <v>602</v>
      </c>
      <c r="C741" s="1" t="s">
        <v>195</v>
      </c>
      <c r="D741" s="1" t="s">
        <v>8</v>
      </c>
      <c r="E741" s="1" t="s">
        <v>367</v>
      </c>
      <c r="F741" s="1" t="s">
        <v>252</v>
      </c>
      <c r="G741" s="12" t="s">
        <v>253</v>
      </c>
      <c r="I741" s="20"/>
      <c r="J741" s="64"/>
    </row>
    <row r="742" spans="1:10" ht="15" hidden="1" x14ac:dyDescent="0.25">
      <c r="A742" s="7">
        <v>738</v>
      </c>
      <c r="B742" s="7" t="s">
        <v>602</v>
      </c>
      <c r="C742" s="1" t="s">
        <v>195</v>
      </c>
      <c r="D742" s="1" t="s">
        <v>8</v>
      </c>
      <c r="E742" s="1" t="s">
        <v>367</v>
      </c>
      <c r="F742" s="1" t="s">
        <v>254</v>
      </c>
      <c r="G742" s="12" t="s">
        <v>255</v>
      </c>
      <c r="I742" s="20"/>
      <c r="J742" s="64"/>
    </row>
    <row r="743" spans="1:10" ht="15" hidden="1" x14ac:dyDescent="0.25">
      <c r="A743" s="7">
        <v>739</v>
      </c>
      <c r="B743" s="7" t="s">
        <v>602</v>
      </c>
      <c r="C743" s="1" t="s">
        <v>195</v>
      </c>
      <c r="D743" s="1" t="s">
        <v>8</v>
      </c>
      <c r="E743" s="1" t="s">
        <v>367</v>
      </c>
      <c r="F743" s="1" t="s">
        <v>256</v>
      </c>
      <c r="G743" s="12" t="s">
        <v>257</v>
      </c>
      <c r="I743" s="20"/>
      <c r="J743" s="64"/>
    </row>
    <row r="744" spans="1:10" ht="15" hidden="1" x14ac:dyDescent="0.25">
      <c r="A744" s="7">
        <v>740</v>
      </c>
      <c r="B744" s="7" t="s">
        <v>602</v>
      </c>
      <c r="C744" s="1" t="s">
        <v>195</v>
      </c>
      <c r="D744" s="1" t="s">
        <v>8</v>
      </c>
      <c r="E744" s="1" t="s">
        <v>367</v>
      </c>
      <c r="F744" s="1" t="s">
        <v>258</v>
      </c>
      <c r="G744" s="12" t="s">
        <v>259</v>
      </c>
      <c r="I744" s="20"/>
      <c r="J744" s="64"/>
    </row>
    <row r="745" spans="1:10" ht="15" hidden="1" x14ac:dyDescent="0.25">
      <c r="A745" s="7">
        <v>741</v>
      </c>
      <c r="B745" s="7" t="s">
        <v>602</v>
      </c>
      <c r="C745" s="1" t="s">
        <v>195</v>
      </c>
      <c r="D745" s="1" t="s">
        <v>8</v>
      </c>
      <c r="E745" s="1" t="s">
        <v>367</v>
      </c>
      <c r="F745" s="1" t="s">
        <v>260</v>
      </c>
      <c r="G745" s="12" t="s">
        <v>261</v>
      </c>
      <c r="I745" s="20">
        <v>548</v>
      </c>
      <c r="J745" s="64"/>
    </row>
    <row r="746" spans="1:10" ht="15" hidden="1" x14ac:dyDescent="0.25">
      <c r="A746" s="7">
        <v>742</v>
      </c>
      <c r="B746" s="7" t="s">
        <v>602</v>
      </c>
      <c r="C746" s="1" t="s">
        <v>195</v>
      </c>
      <c r="D746" s="1" t="s">
        <v>8</v>
      </c>
      <c r="E746" s="1" t="s">
        <v>367</v>
      </c>
      <c r="F746" s="1" t="s">
        <v>262</v>
      </c>
      <c r="G746" s="12" t="s">
        <v>263</v>
      </c>
      <c r="I746" s="20"/>
      <c r="J746" s="64"/>
    </row>
    <row r="747" spans="1:10" ht="15" hidden="1" x14ac:dyDescent="0.25">
      <c r="A747" s="7">
        <v>743</v>
      </c>
      <c r="B747" s="7" t="s">
        <v>602</v>
      </c>
      <c r="C747" s="1" t="s">
        <v>195</v>
      </c>
      <c r="D747" s="1" t="s">
        <v>8</v>
      </c>
      <c r="E747" s="1" t="s">
        <v>367</v>
      </c>
      <c r="F747" s="1" t="s">
        <v>264</v>
      </c>
      <c r="G747" s="12" t="s">
        <v>265</v>
      </c>
      <c r="I747" s="20"/>
      <c r="J747" s="64"/>
    </row>
    <row r="748" spans="1:10" ht="15" hidden="1" x14ac:dyDescent="0.25">
      <c r="A748" s="7">
        <v>744</v>
      </c>
      <c r="B748" s="7" t="s">
        <v>602</v>
      </c>
      <c r="C748" s="1" t="s">
        <v>195</v>
      </c>
      <c r="D748" s="1" t="s">
        <v>15</v>
      </c>
      <c r="E748" s="1" t="s">
        <v>367</v>
      </c>
      <c r="F748" s="1" t="s">
        <v>266</v>
      </c>
      <c r="G748" s="12" t="s">
        <v>267</v>
      </c>
      <c r="I748" s="23">
        <v>737</v>
      </c>
      <c r="J748" s="64"/>
    </row>
    <row r="749" spans="1:10" ht="15" hidden="1" x14ac:dyDescent="0.25">
      <c r="A749" s="7">
        <v>745</v>
      </c>
      <c r="B749" s="7" t="s">
        <v>602</v>
      </c>
      <c r="C749" s="1" t="s">
        <v>195</v>
      </c>
      <c r="D749" s="1" t="s">
        <v>8</v>
      </c>
      <c r="E749" s="1" t="s">
        <v>367</v>
      </c>
      <c r="F749" s="1" t="s">
        <v>268</v>
      </c>
      <c r="G749" s="12" t="s">
        <v>269</v>
      </c>
      <c r="I749" s="20">
        <v>149</v>
      </c>
      <c r="J749" s="64"/>
    </row>
    <row r="750" spans="1:10" ht="15" hidden="1" x14ac:dyDescent="0.25">
      <c r="A750" s="7">
        <v>746</v>
      </c>
      <c r="B750" s="7" t="s">
        <v>602</v>
      </c>
      <c r="C750" s="1" t="s">
        <v>195</v>
      </c>
      <c r="D750" s="1" t="s">
        <v>8</v>
      </c>
      <c r="E750" s="1" t="s">
        <v>367</v>
      </c>
      <c r="F750" s="1" t="s">
        <v>270</v>
      </c>
      <c r="G750" s="12" t="s">
        <v>271</v>
      </c>
      <c r="I750" s="20">
        <v>12</v>
      </c>
      <c r="J750" s="64"/>
    </row>
    <row r="751" spans="1:10" ht="15" hidden="1" x14ac:dyDescent="0.25">
      <c r="A751" s="7">
        <v>747</v>
      </c>
      <c r="B751" s="7" t="s">
        <v>602</v>
      </c>
      <c r="C751" s="1" t="s">
        <v>195</v>
      </c>
      <c r="D751" s="1" t="s">
        <v>8</v>
      </c>
      <c r="E751" s="1" t="s">
        <v>367</v>
      </c>
      <c r="F751" s="1" t="s">
        <v>272</v>
      </c>
      <c r="G751" s="12" t="s">
        <v>273</v>
      </c>
      <c r="I751" s="20"/>
      <c r="J751" s="64"/>
    </row>
    <row r="752" spans="1:10" ht="15" hidden="1" x14ac:dyDescent="0.25">
      <c r="A752" s="7">
        <v>748</v>
      </c>
      <c r="B752" s="7" t="s">
        <v>602</v>
      </c>
      <c r="C752" s="1" t="s">
        <v>195</v>
      </c>
      <c r="D752" s="1" t="s">
        <v>8</v>
      </c>
      <c r="E752" s="1" t="s">
        <v>367</v>
      </c>
      <c r="F752" s="1" t="s">
        <v>274</v>
      </c>
      <c r="G752" s="12" t="s">
        <v>275</v>
      </c>
      <c r="I752" s="20"/>
      <c r="J752" s="64"/>
    </row>
    <row r="753" spans="1:10" ht="15" hidden="1" x14ac:dyDescent="0.25">
      <c r="A753" s="7">
        <v>749</v>
      </c>
      <c r="B753" s="7" t="s">
        <v>602</v>
      </c>
      <c r="C753" s="1" t="s">
        <v>195</v>
      </c>
      <c r="D753" s="1" t="s">
        <v>8</v>
      </c>
      <c r="E753" s="1" t="s">
        <v>367</v>
      </c>
      <c r="F753" s="1" t="s">
        <v>276</v>
      </c>
      <c r="G753" s="12" t="s">
        <v>277</v>
      </c>
      <c r="I753" s="20"/>
      <c r="J753" s="64"/>
    </row>
    <row r="754" spans="1:10" ht="15" hidden="1" x14ac:dyDescent="0.25">
      <c r="A754" s="7">
        <v>750</v>
      </c>
      <c r="B754" s="7" t="s">
        <v>602</v>
      </c>
      <c r="C754" s="1" t="s">
        <v>195</v>
      </c>
      <c r="D754" s="1" t="s">
        <v>8</v>
      </c>
      <c r="E754" s="1" t="s">
        <v>367</v>
      </c>
      <c r="F754" s="1" t="s">
        <v>278</v>
      </c>
      <c r="G754" s="12" t="s">
        <v>279</v>
      </c>
      <c r="I754" s="20"/>
      <c r="J754" s="64"/>
    </row>
    <row r="755" spans="1:10" ht="15" hidden="1" x14ac:dyDescent="0.25">
      <c r="A755" s="7">
        <v>751</v>
      </c>
      <c r="B755" s="7" t="s">
        <v>602</v>
      </c>
      <c r="C755" s="1" t="s">
        <v>195</v>
      </c>
      <c r="D755" s="1" t="s">
        <v>15</v>
      </c>
      <c r="E755" s="1" t="s">
        <v>367</v>
      </c>
      <c r="F755" s="1" t="s">
        <v>280</v>
      </c>
      <c r="G755" s="12" t="s">
        <v>281</v>
      </c>
      <c r="I755" s="23">
        <v>161</v>
      </c>
      <c r="J755" s="64"/>
    </row>
    <row r="756" spans="1:10" ht="15" hidden="1" x14ac:dyDescent="0.25">
      <c r="A756" s="7">
        <v>752</v>
      </c>
      <c r="B756" s="7" t="s">
        <v>602</v>
      </c>
      <c r="C756" s="1" t="s">
        <v>195</v>
      </c>
      <c r="D756" s="1" t="s">
        <v>8</v>
      </c>
      <c r="E756" s="1" t="s">
        <v>367</v>
      </c>
      <c r="F756" s="1" t="s">
        <v>282</v>
      </c>
      <c r="G756" s="12" t="s">
        <v>283</v>
      </c>
      <c r="I756" s="24">
        <v>2541</v>
      </c>
      <c r="J756" s="64"/>
    </row>
    <row r="757" spans="1:10" ht="15" hidden="1" x14ac:dyDescent="0.25">
      <c r="A757" s="7">
        <v>753</v>
      </c>
      <c r="B757" s="7" t="s">
        <v>602</v>
      </c>
      <c r="C757" s="1" t="s">
        <v>195</v>
      </c>
      <c r="D757" s="1" t="s">
        <v>15</v>
      </c>
      <c r="E757" s="1" t="s">
        <v>367</v>
      </c>
      <c r="F757" s="1" t="s">
        <v>284</v>
      </c>
      <c r="G757" s="12" t="s">
        <v>285</v>
      </c>
      <c r="I757" s="23">
        <v>19654</v>
      </c>
      <c r="J757" s="64"/>
    </row>
    <row r="758" spans="1:10" ht="15" hidden="1" x14ac:dyDescent="0.25">
      <c r="A758" s="7">
        <v>754</v>
      </c>
      <c r="B758" s="7" t="s">
        <v>602</v>
      </c>
      <c r="C758" s="1" t="s">
        <v>195</v>
      </c>
      <c r="D758" s="1" t="s">
        <v>8</v>
      </c>
      <c r="E758" s="1" t="s">
        <v>367</v>
      </c>
      <c r="F758" s="1" t="s">
        <v>286</v>
      </c>
      <c r="G758" s="12" t="s">
        <v>287</v>
      </c>
      <c r="I758" s="20"/>
      <c r="J758" s="64"/>
    </row>
    <row r="759" spans="1:10" ht="15" hidden="1" x14ac:dyDescent="0.25">
      <c r="A759" s="7">
        <v>755</v>
      </c>
      <c r="B759" s="7" t="s">
        <v>602</v>
      </c>
      <c r="C759" s="1" t="s">
        <v>195</v>
      </c>
      <c r="D759" s="1" t="s">
        <v>8</v>
      </c>
      <c r="E759" s="1" t="s">
        <v>367</v>
      </c>
      <c r="F759" s="1" t="s">
        <v>288</v>
      </c>
      <c r="G759" s="12" t="s">
        <v>289</v>
      </c>
      <c r="I759" s="20"/>
      <c r="J759" s="64"/>
    </row>
    <row r="760" spans="1:10" ht="15" hidden="1" x14ac:dyDescent="0.25">
      <c r="A760" s="7">
        <v>756</v>
      </c>
      <c r="B760" s="7" t="s">
        <v>602</v>
      </c>
      <c r="C760" s="1" t="s">
        <v>195</v>
      </c>
      <c r="D760" s="1" t="s">
        <v>15</v>
      </c>
      <c r="E760" s="1" t="s">
        <v>367</v>
      </c>
      <c r="F760" s="1" t="s">
        <v>290</v>
      </c>
      <c r="G760" s="12" t="s">
        <v>291</v>
      </c>
      <c r="I760" s="23">
        <v>19654</v>
      </c>
      <c r="J760" s="64"/>
    </row>
    <row r="761" spans="1:10" ht="15" hidden="1" x14ac:dyDescent="0.25">
      <c r="A761" s="7">
        <v>757</v>
      </c>
      <c r="B761" s="7" t="s">
        <v>602</v>
      </c>
      <c r="C761" s="1" t="s">
        <v>195</v>
      </c>
      <c r="D761" s="1" t="s">
        <v>15</v>
      </c>
      <c r="E761" s="1" t="s">
        <v>367</v>
      </c>
      <c r="F761" s="1" t="s">
        <v>292</v>
      </c>
      <c r="G761" s="12" t="s">
        <v>293</v>
      </c>
      <c r="I761" s="23">
        <v>19067</v>
      </c>
      <c r="J761" s="64"/>
    </row>
    <row r="762" spans="1:10" ht="15" hidden="1" x14ac:dyDescent="0.25">
      <c r="A762" s="7">
        <v>758</v>
      </c>
      <c r="B762" s="7" t="s">
        <v>602</v>
      </c>
      <c r="C762" s="1" t="s">
        <v>195</v>
      </c>
      <c r="D762" s="1" t="s">
        <v>8</v>
      </c>
      <c r="E762" s="1" t="s">
        <v>367</v>
      </c>
      <c r="F762" s="1" t="s">
        <v>294</v>
      </c>
      <c r="G762" s="12" t="s">
        <v>295</v>
      </c>
      <c r="I762" s="23">
        <v>-587</v>
      </c>
      <c r="J762" s="64"/>
    </row>
    <row r="763" spans="1:10" ht="15" hidden="1" x14ac:dyDescent="0.25">
      <c r="A763" s="7">
        <v>759</v>
      </c>
      <c r="B763" s="7" t="s">
        <v>602</v>
      </c>
      <c r="C763" s="1" t="s">
        <v>296</v>
      </c>
      <c r="D763" s="1" t="s">
        <v>8</v>
      </c>
      <c r="E763" s="1" t="s">
        <v>367</v>
      </c>
      <c r="F763" s="1" t="s">
        <v>297</v>
      </c>
      <c r="G763" s="12" t="s">
        <v>298</v>
      </c>
      <c r="I763" s="287"/>
      <c r="J763" s="64"/>
    </row>
    <row r="764" spans="1:10" ht="15" hidden="1" x14ac:dyDescent="0.25">
      <c r="A764" s="7">
        <v>760</v>
      </c>
      <c r="B764" s="7" t="s">
        <v>602</v>
      </c>
      <c r="C764" s="1" t="s">
        <v>296</v>
      </c>
      <c r="D764" s="1" t="s">
        <v>8</v>
      </c>
      <c r="E764" s="1" t="s">
        <v>367</v>
      </c>
      <c r="F764" s="1" t="s">
        <v>299</v>
      </c>
      <c r="G764" s="12" t="s">
        <v>300</v>
      </c>
      <c r="I764" s="287"/>
      <c r="J764" s="64"/>
    </row>
    <row r="765" spans="1:10" ht="15" hidden="1" x14ac:dyDescent="0.25">
      <c r="A765" s="7">
        <v>761</v>
      </c>
      <c r="B765" s="7" t="s">
        <v>602</v>
      </c>
      <c r="C765" s="1" t="s">
        <v>296</v>
      </c>
      <c r="D765" s="1" t="s">
        <v>8</v>
      </c>
      <c r="E765" s="1" t="s">
        <v>367</v>
      </c>
      <c r="F765" s="1" t="s">
        <v>301</v>
      </c>
      <c r="G765" s="12" t="s">
        <v>302</v>
      </c>
      <c r="I765" s="287"/>
      <c r="J765" s="64"/>
    </row>
    <row r="766" spans="1:10" ht="15" hidden="1" x14ac:dyDescent="0.25">
      <c r="A766" s="7">
        <v>762</v>
      </c>
      <c r="B766" s="7" t="s">
        <v>602</v>
      </c>
      <c r="C766" s="1" t="s">
        <v>296</v>
      </c>
      <c r="D766" s="1" t="s">
        <v>8</v>
      </c>
      <c r="E766" s="1" t="s">
        <v>367</v>
      </c>
      <c r="F766" s="1" t="s">
        <v>303</v>
      </c>
      <c r="G766" s="12" t="s">
        <v>304</v>
      </c>
      <c r="I766" s="287"/>
      <c r="J766" s="64"/>
    </row>
    <row r="767" spans="1:10" ht="15" hidden="1" x14ac:dyDescent="0.25">
      <c r="A767" s="7">
        <v>763</v>
      </c>
      <c r="B767" s="7" t="s">
        <v>602</v>
      </c>
      <c r="C767" s="1" t="s">
        <v>296</v>
      </c>
      <c r="D767" s="1" t="s">
        <v>8</v>
      </c>
      <c r="E767" s="1" t="s">
        <v>367</v>
      </c>
      <c r="F767" s="1" t="s">
        <v>305</v>
      </c>
      <c r="G767" s="12" t="s">
        <v>306</v>
      </c>
      <c r="I767" s="287"/>
      <c r="J767" s="64"/>
    </row>
    <row r="768" spans="1:10" ht="15" hidden="1" x14ac:dyDescent="0.25">
      <c r="A768" s="7">
        <v>764</v>
      </c>
      <c r="B768" s="7" t="s">
        <v>602</v>
      </c>
      <c r="C768" s="1" t="s">
        <v>296</v>
      </c>
      <c r="D768" s="1" t="s">
        <v>8</v>
      </c>
      <c r="E768" s="1" t="s">
        <v>367</v>
      </c>
      <c r="F768" s="1" t="s">
        <v>307</v>
      </c>
      <c r="G768" s="12" t="s">
        <v>308</v>
      </c>
      <c r="I768" s="287"/>
      <c r="J768" s="64"/>
    </row>
    <row r="769" spans="1:10" ht="15" hidden="1" x14ac:dyDescent="0.25">
      <c r="A769" s="7">
        <v>765</v>
      </c>
      <c r="B769" s="7" t="s">
        <v>602</v>
      </c>
      <c r="C769" s="1" t="s">
        <v>296</v>
      </c>
      <c r="D769" s="1" t="s">
        <v>8</v>
      </c>
      <c r="E769" s="1" t="s">
        <v>367</v>
      </c>
      <c r="F769" s="1" t="s">
        <v>309</v>
      </c>
      <c r="G769" s="12" t="s">
        <v>310</v>
      </c>
      <c r="I769" s="287"/>
      <c r="J769" s="64"/>
    </row>
    <row r="770" spans="1:10" ht="15" hidden="1" x14ac:dyDescent="0.25">
      <c r="A770" s="7">
        <v>766</v>
      </c>
      <c r="B770" s="7" t="s">
        <v>602</v>
      </c>
      <c r="C770" s="1" t="s">
        <v>296</v>
      </c>
      <c r="D770" s="1" t="s">
        <v>15</v>
      </c>
      <c r="E770" s="1" t="s">
        <v>367</v>
      </c>
      <c r="F770" s="1" t="s">
        <v>311</v>
      </c>
      <c r="G770" s="12" t="s">
        <v>312</v>
      </c>
      <c r="I770" s="26"/>
      <c r="J770" s="64"/>
    </row>
    <row r="771" spans="1:10" ht="15" hidden="1" x14ac:dyDescent="0.25">
      <c r="A771" s="7">
        <v>767</v>
      </c>
      <c r="B771" s="7" t="s">
        <v>602</v>
      </c>
      <c r="C771" s="1" t="s">
        <v>296</v>
      </c>
      <c r="D771" s="1" t="s">
        <v>15</v>
      </c>
      <c r="E771" s="1" t="s">
        <v>367</v>
      </c>
      <c r="F771" s="1" t="s">
        <v>313</v>
      </c>
      <c r="G771" s="12" t="s">
        <v>314</v>
      </c>
      <c r="I771" s="26"/>
      <c r="J771" s="64"/>
    </row>
    <row r="772" spans="1:10" ht="15" hidden="1" x14ac:dyDescent="0.25">
      <c r="A772" s="7">
        <v>768</v>
      </c>
      <c r="B772" s="7" t="s">
        <v>602</v>
      </c>
      <c r="C772" s="1" t="s">
        <v>296</v>
      </c>
      <c r="D772" s="1" t="s">
        <v>8</v>
      </c>
      <c r="E772" s="1" t="s">
        <v>367</v>
      </c>
      <c r="F772" s="1" t="s">
        <v>315</v>
      </c>
      <c r="G772" s="12" t="s">
        <v>316</v>
      </c>
      <c r="I772" s="26">
        <v>8504</v>
      </c>
      <c r="J772" s="64"/>
    </row>
    <row r="773" spans="1:10" ht="15" hidden="1" x14ac:dyDescent="0.25">
      <c r="A773" s="7">
        <v>769</v>
      </c>
      <c r="B773" s="7" t="s">
        <v>602</v>
      </c>
      <c r="C773" s="1" t="s">
        <v>296</v>
      </c>
      <c r="D773" s="1" t="s">
        <v>8</v>
      </c>
      <c r="E773" s="1" t="s">
        <v>367</v>
      </c>
      <c r="F773" s="1" t="s">
        <v>317</v>
      </c>
      <c r="G773" s="12" t="s">
        <v>318</v>
      </c>
      <c r="I773" s="27"/>
      <c r="J773" s="64"/>
    </row>
    <row r="774" spans="1:10" ht="15" hidden="1" x14ac:dyDescent="0.25">
      <c r="A774" s="7">
        <v>770</v>
      </c>
      <c r="B774" s="7" t="s">
        <v>602</v>
      </c>
      <c r="C774" s="1" t="s">
        <v>296</v>
      </c>
      <c r="D774" s="1" t="s">
        <v>8</v>
      </c>
      <c r="E774" s="1" t="s">
        <v>367</v>
      </c>
      <c r="F774" s="1" t="s">
        <v>319</v>
      </c>
      <c r="G774" s="12" t="s">
        <v>320</v>
      </c>
      <c r="I774" s="26">
        <v>-8504</v>
      </c>
      <c r="J774" s="64"/>
    </row>
    <row r="775" spans="1:10" ht="15" hidden="1" x14ac:dyDescent="0.25">
      <c r="A775" s="7">
        <v>771</v>
      </c>
      <c r="B775" s="7" t="s">
        <v>358</v>
      </c>
      <c r="C775" s="1" t="s">
        <v>7</v>
      </c>
      <c r="D775" s="1" t="s">
        <v>8</v>
      </c>
      <c r="E775" s="1" t="s">
        <v>367</v>
      </c>
      <c r="F775" s="1" t="s">
        <v>9</v>
      </c>
      <c r="G775" s="12" t="s">
        <v>10</v>
      </c>
      <c r="I775" s="16">
        <v>500</v>
      </c>
      <c r="J775" s="64"/>
    </row>
    <row r="776" spans="1:10" ht="15" hidden="1" x14ac:dyDescent="0.25">
      <c r="A776" s="7">
        <v>772</v>
      </c>
      <c r="B776" s="7" t="s">
        <v>358</v>
      </c>
      <c r="C776" s="1" t="s">
        <v>7</v>
      </c>
      <c r="D776" s="1" t="s">
        <v>8</v>
      </c>
      <c r="E776" s="1" t="s">
        <v>367</v>
      </c>
      <c r="F776" s="1" t="s">
        <v>11</v>
      </c>
      <c r="G776" s="12" t="s">
        <v>12</v>
      </c>
      <c r="I776" s="16"/>
      <c r="J776" s="64"/>
    </row>
    <row r="777" spans="1:10" ht="15" hidden="1" x14ac:dyDescent="0.25">
      <c r="A777" s="7">
        <v>773</v>
      </c>
      <c r="B777" s="7" t="s">
        <v>358</v>
      </c>
      <c r="C777" s="1" t="s">
        <v>7</v>
      </c>
      <c r="D777" s="1" t="s">
        <v>8</v>
      </c>
      <c r="E777" s="1" t="s">
        <v>367</v>
      </c>
      <c r="F777" s="1" t="s">
        <v>13</v>
      </c>
      <c r="G777" s="12" t="s">
        <v>14</v>
      </c>
      <c r="I777" s="16"/>
      <c r="J777" s="64"/>
    </row>
    <row r="778" spans="1:10" ht="15" hidden="1" x14ac:dyDescent="0.25">
      <c r="A778" s="7">
        <v>774</v>
      </c>
      <c r="B778" s="7" t="s">
        <v>358</v>
      </c>
      <c r="C778" s="1" t="s">
        <v>7</v>
      </c>
      <c r="D778" s="1" t="s">
        <v>15</v>
      </c>
      <c r="E778" s="1" t="s">
        <v>367</v>
      </c>
      <c r="F778" s="1" t="s">
        <v>16</v>
      </c>
      <c r="G778" s="12" t="s">
        <v>17</v>
      </c>
      <c r="I778" s="17">
        <v>500</v>
      </c>
      <c r="J778" s="64"/>
    </row>
    <row r="779" spans="1:10" ht="15" hidden="1" x14ac:dyDescent="0.25">
      <c r="A779" s="7">
        <v>775</v>
      </c>
      <c r="B779" s="7" t="s">
        <v>358</v>
      </c>
      <c r="C779" s="1" t="s">
        <v>7</v>
      </c>
      <c r="D779" s="1" t="s">
        <v>8</v>
      </c>
      <c r="E779" s="1" t="s">
        <v>367</v>
      </c>
      <c r="F779" s="1" t="s">
        <v>18</v>
      </c>
      <c r="G779" s="12" t="s">
        <v>19</v>
      </c>
      <c r="I779" s="16"/>
      <c r="J779" s="64"/>
    </row>
    <row r="780" spans="1:10" ht="15" hidden="1" x14ac:dyDescent="0.25">
      <c r="A780" s="7">
        <v>776</v>
      </c>
      <c r="B780" s="7" t="s">
        <v>358</v>
      </c>
      <c r="C780" s="1" t="s">
        <v>7</v>
      </c>
      <c r="D780" s="1" t="s">
        <v>8</v>
      </c>
      <c r="E780" s="1" t="s">
        <v>367</v>
      </c>
      <c r="F780" s="1" t="s">
        <v>20</v>
      </c>
      <c r="G780" s="12" t="s">
        <v>21</v>
      </c>
      <c r="I780" s="16"/>
      <c r="J780" s="64"/>
    </row>
    <row r="781" spans="1:10" ht="15" hidden="1" x14ac:dyDescent="0.25">
      <c r="A781" s="7">
        <v>777</v>
      </c>
      <c r="B781" s="7" t="s">
        <v>358</v>
      </c>
      <c r="C781" s="1" t="s">
        <v>7</v>
      </c>
      <c r="D781" s="1" t="s">
        <v>15</v>
      </c>
      <c r="E781" s="1" t="s">
        <v>367</v>
      </c>
      <c r="F781" s="1" t="s">
        <v>22</v>
      </c>
      <c r="G781" s="12" t="s">
        <v>23</v>
      </c>
      <c r="I781" s="17">
        <v>0</v>
      </c>
      <c r="J781" s="64"/>
    </row>
    <row r="782" spans="1:10" ht="15" hidden="1" x14ac:dyDescent="0.25">
      <c r="A782" s="7">
        <v>778</v>
      </c>
      <c r="B782" s="7" t="s">
        <v>358</v>
      </c>
      <c r="C782" s="1" t="s">
        <v>7</v>
      </c>
      <c r="D782" s="1" t="s">
        <v>8</v>
      </c>
      <c r="E782" s="1" t="s">
        <v>367</v>
      </c>
      <c r="F782" s="1" t="s">
        <v>24</v>
      </c>
      <c r="G782" s="12" t="s">
        <v>25</v>
      </c>
      <c r="I782" s="16"/>
      <c r="J782" s="64"/>
    </row>
    <row r="783" spans="1:10" ht="15" hidden="1" x14ac:dyDescent="0.25">
      <c r="A783" s="7">
        <v>779</v>
      </c>
      <c r="B783" s="7" t="s">
        <v>358</v>
      </c>
      <c r="C783" s="1" t="s">
        <v>7</v>
      </c>
      <c r="D783" s="1" t="s">
        <v>8</v>
      </c>
      <c r="E783" s="1" t="s">
        <v>367</v>
      </c>
      <c r="F783" s="1" t="s">
        <v>26</v>
      </c>
      <c r="G783" s="12" t="s">
        <v>27</v>
      </c>
      <c r="I783" s="16"/>
      <c r="J783" s="64"/>
    </row>
    <row r="784" spans="1:10" ht="15" hidden="1" x14ac:dyDescent="0.25">
      <c r="A784" s="7">
        <v>780</v>
      </c>
      <c r="B784" s="7" t="s">
        <v>358</v>
      </c>
      <c r="C784" s="1" t="s">
        <v>7</v>
      </c>
      <c r="D784" s="1" t="s">
        <v>8</v>
      </c>
      <c r="E784" s="1" t="s">
        <v>367</v>
      </c>
      <c r="F784" s="1" t="s">
        <v>28</v>
      </c>
      <c r="G784" s="12" t="s">
        <v>29</v>
      </c>
      <c r="I784" s="16"/>
      <c r="J784" s="64"/>
    </row>
    <row r="785" spans="1:10" ht="15" hidden="1" x14ac:dyDescent="0.25">
      <c r="A785" s="7">
        <v>781</v>
      </c>
      <c r="B785" s="7" t="s">
        <v>358</v>
      </c>
      <c r="C785" s="1" t="s">
        <v>7</v>
      </c>
      <c r="D785" s="1" t="s">
        <v>8</v>
      </c>
      <c r="E785" s="1" t="s">
        <v>367</v>
      </c>
      <c r="F785" s="1" t="s">
        <v>30</v>
      </c>
      <c r="G785" s="12" t="s">
        <v>31</v>
      </c>
      <c r="I785" s="16">
        <v>303935</v>
      </c>
      <c r="J785" s="64"/>
    </row>
    <row r="786" spans="1:10" ht="15" hidden="1" x14ac:dyDescent="0.25">
      <c r="A786" s="7">
        <v>782</v>
      </c>
      <c r="B786" s="7" t="s">
        <v>358</v>
      </c>
      <c r="C786" s="1" t="s">
        <v>7</v>
      </c>
      <c r="D786" s="1" t="s">
        <v>8</v>
      </c>
      <c r="E786" s="1" t="s">
        <v>367</v>
      </c>
      <c r="F786" s="1" t="s">
        <v>32</v>
      </c>
      <c r="G786" s="12" t="s">
        <v>33</v>
      </c>
      <c r="I786" s="16"/>
      <c r="J786" s="64"/>
    </row>
    <row r="787" spans="1:10" ht="15" hidden="1" x14ac:dyDescent="0.25">
      <c r="A787" s="7">
        <v>783</v>
      </c>
      <c r="B787" s="7" t="s">
        <v>358</v>
      </c>
      <c r="C787" s="1" t="s">
        <v>7</v>
      </c>
      <c r="D787" s="1" t="s">
        <v>8</v>
      </c>
      <c r="E787" s="1" t="s">
        <v>367</v>
      </c>
      <c r="F787" s="1" t="s">
        <v>34</v>
      </c>
      <c r="G787" s="12" t="s">
        <v>35</v>
      </c>
      <c r="I787" s="16"/>
      <c r="J787" s="64"/>
    </row>
    <row r="788" spans="1:10" ht="15" hidden="1" x14ac:dyDescent="0.25">
      <c r="A788" s="7">
        <v>784</v>
      </c>
      <c r="B788" s="7" t="s">
        <v>358</v>
      </c>
      <c r="C788" s="1" t="s">
        <v>7</v>
      </c>
      <c r="D788" s="1" t="s">
        <v>8</v>
      </c>
      <c r="E788" s="1" t="s">
        <v>367</v>
      </c>
      <c r="F788" s="1" t="s">
        <v>36</v>
      </c>
      <c r="G788" s="12" t="s">
        <v>37</v>
      </c>
      <c r="I788" s="16"/>
      <c r="J788" s="64"/>
    </row>
    <row r="789" spans="1:10" ht="15" hidden="1" x14ac:dyDescent="0.25">
      <c r="A789" s="7">
        <v>785</v>
      </c>
      <c r="B789" s="7" t="s">
        <v>358</v>
      </c>
      <c r="C789" s="1" t="s">
        <v>7</v>
      </c>
      <c r="D789" s="1" t="s">
        <v>8</v>
      </c>
      <c r="E789" s="1" t="s">
        <v>367</v>
      </c>
      <c r="F789" s="1" t="s">
        <v>38</v>
      </c>
      <c r="G789" s="12" t="s">
        <v>39</v>
      </c>
      <c r="I789" s="16"/>
      <c r="J789" s="64"/>
    </row>
    <row r="790" spans="1:10" ht="15" hidden="1" x14ac:dyDescent="0.25">
      <c r="A790" s="7">
        <v>786</v>
      </c>
      <c r="B790" s="7" t="s">
        <v>358</v>
      </c>
      <c r="C790" s="1" t="s">
        <v>7</v>
      </c>
      <c r="D790" s="1" t="s">
        <v>8</v>
      </c>
      <c r="E790" s="1" t="s">
        <v>367</v>
      </c>
      <c r="F790" s="1" t="s">
        <v>40</v>
      </c>
      <c r="G790" s="12" t="s">
        <v>41</v>
      </c>
      <c r="I790" s="16"/>
      <c r="J790" s="64"/>
    </row>
    <row r="791" spans="1:10" ht="15" hidden="1" x14ac:dyDescent="0.25">
      <c r="A791" s="7">
        <v>787</v>
      </c>
      <c r="B791" s="7" t="s">
        <v>358</v>
      </c>
      <c r="C791" s="1" t="s">
        <v>7</v>
      </c>
      <c r="D791" s="1" t="s">
        <v>8</v>
      </c>
      <c r="E791" s="1" t="s">
        <v>367</v>
      </c>
      <c r="F791" s="1" t="s">
        <v>42</v>
      </c>
      <c r="G791" s="12" t="s">
        <v>43</v>
      </c>
      <c r="I791" s="16"/>
      <c r="J791" s="64"/>
    </row>
    <row r="792" spans="1:10" ht="15" hidden="1" x14ac:dyDescent="0.25">
      <c r="A792" s="7">
        <v>788</v>
      </c>
      <c r="B792" s="7" t="s">
        <v>358</v>
      </c>
      <c r="C792" s="1" t="s">
        <v>7</v>
      </c>
      <c r="D792" s="1" t="s">
        <v>8</v>
      </c>
      <c r="E792" s="1" t="s">
        <v>367</v>
      </c>
      <c r="F792" s="1" t="s">
        <v>44</v>
      </c>
      <c r="G792" s="12" t="s">
        <v>45</v>
      </c>
      <c r="I792" s="16"/>
      <c r="J792" s="64"/>
    </row>
    <row r="793" spans="1:10" ht="15" hidden="1" x14ac:dyDescent="0.25">
      <c r="A793" s="7">
        <v>789</v>
      </c>
      <c r="B793" s="7" t="s">
        <v>358</v>
      </c>
      <c r="C793" s="1" t="s">
        <v>7</v>
      </c>
      <c r="D793" s="1" t="s">
        <v>8</v>
      </c>
      <c r="E793" s="1" t="s">
        <v>367</v>
      </c>
      <c r="F793" s="1" t="s">
        <v>46</v>
      </c>
      <c r="G793" s="12" t="s">
        <v>47</v>
      </c>
      <c r="I793" s="16"/>
      <c r="J793" s="64"/>
    </row>
    <row r="794" spans="1:10" ht="15" hidden="1" x14ac:dyDescent="0.25">
      <c r="A794" s="7">
        <v>790</v>
      </c>
      <c r="B794" s="7" t="s">
        <v>358</v>
      </c>
      <c r="C794" s="1" t="s">
        <v>7</v>
      </c>
      <c r="D794" s="1" t="s">
        <v>8</v>
      </c>
      <c r="E794" s="1" t="s">
        <v>367</v>
      </c>
      <c r="F794" s="1" t="s">
        <v>48</v>
      </c>
      <c r="G794" s="12" t="s">
        <v>49</v>
      </c>
      <c r="I794" s="16"/>
      <c r="J794" s="64"/>
    </row>
    <row r="795" spans="1:10" ht="15" hidden="1" x14ac:dyDescent="0.25">
      <c r="A795" s="7">
        <v>791</v>
      </c>
      <c r="B795" s="7" t="s">
        <v>358</v>
      </c>
      <c r="C795" s="1" t="s">
        <v>7</v>
      </c>
      <c r="D795" s="1" t="s">
        <v>8</v>
      </c>
      <c r="E795" s="1" t="s">
        <v>367</v>
      </c>
      <c r="F795" s="1" t="s">
        <v>50</v>
      </c>
      <c r="G795" s="12" t="s">
        <v>51</v>
      </c>
      <c r="I795" s="16"/>
      <c r="J795" s="64"/>
    </row>
    <row r="796" spans="1:10" ht="15" hidden="1" x14ac:dyDescent="0.25">
      <c r="A796" s="7">
        <v>792</v>
      </c>
      <c r="B796" s="7" t="s">
        <v>358</v>
      </c>
      <c r="C796" s="1" t="s">
        <v>7</v>
      </c>
      <c r="D796" s="1" t="s">
        <v>8</v>
      </c>
      <c r="E796" s="1" t="s">
        <v>367</v>
      </c>
      <c r="F796" s="1" t="s">
        <v>52</v>
      </c>
      <c r="G796" s="12" t="s">
        <v>53</v>
      </c>
      <c r="I796" s="16"/>
      <c r="J796" s="64"/>
    </row>
    <row r="797" spans="1:10" ht="15" hidden="1" x14ac:dyDescent="0.25">
      <c r="A797" s="7">
        <v>793</v>
      </c>
      <c r="B797" s="7" t="s">
        <v>358</v>
      </c>
      <c r="C797" s="1" t="s">
        <v>7</v>
      </c>
      <c r="D797" s="1" t="s">
        <v>8</v>
      </c>
      <c r="E797" s="1" t="s">
        <v>367</v>
      </c>
      <c r="F797" s="1" t="s">
        <v>54</v>
      </c>
      <c r="G797" s="12" t="s">
        <v>55</v>
      </c>
      <c r="I797" s="16"/>
      <c r="J797" s="64"/>
    </row>
    <row r="798" spans="1:10" ht="15" hidden="1" x14ac:dyDescent="0.25">
      <c r="A798" s="7">
        <v>794</v>
      </c>
      <c r="B798" s="7" t="s">
        <v>358</v>
      </c>
      <c r="C798" s="1" t="s">
        <v>7</v>
      </c>
      <c r="D798" s="1" t="s">
        <v>8</v>
      </c>
      <c r="E798" s="1" t="s">
        <v>367</v>
      </c>
      <c r="F798" s="1" t="s">
        <v>56</v>
      </c>
      <c r="G798" s="12" t="s">
        <v>57</v>
      </c>
      <c r="I798" s="16"/>
      <c r="J798" s="64"/>
    </row>
    <row r="799" spans="1:10" ht="15" hidden="1" x14ac:dyDescent="0.25">
      <c r="A799" s="7">
        <v>795</v>
      </c>
      <c r="B799" s="7" t="s">
        <v>358</v>
      </c>
      <c r="C799" s="1" t="s">
        <v>7</v>
      </c>
      <c r="D799" s="1" t="s">
        <v>8</v>
      </c>
      <c r="E799" s="1" t="s">
        <v>367</v>
      </c>
      <c r="F799" s="1" t="s">
        <v>58</v>
      </c>
      <c r="G799" s="12" t="s">
        <v>59</v>
      </c>
      <c r="I799" s="16"/>
      <c r="J799" s="64"/>
    </row>
    <row r="800" spans="1:10" ht="15" hidden="1" x14ac:dyDescent="0.25">
      <c r="A800" s="7">
        <v>796</v>
      </c>
      <c r="B800" s="7" t="s">
        <v>358</v>
      </c>
      <c r="C800" s="1" t="s">
        <v>7</v>
      </c>
      <c r="D800" s="1" t="s">
        <v>8</v>
      </c>
      <c r="E800" s="1" t="s">
        <v>367</v>
      </c>
      <c r="F800" s="1" t="s">
        <v>60</v>
      </c>
      <c r="G800" s="12" t="s">
        <v>61</v>
      </c>
      <c r="I800" s="16"/>
      <c r="J800" s="64"/>
    </row>
    <row r="801" spans="1:10" ht="15" hidden="1" x14ac:dyDescent="0.25">
      <c r="A801" s="7">
        <v>797</v>
      </c>
      <c r="B801" s="7" t="s">
        <v>358</v>
      </c>
      <c r="C801" s="1" t="s">
        <v>7</v>
      </c>
      <c r="D801" s="1" t="s">
        <v>8</v>
      </c>
      <c r="E801" s="1" t="s">
        <v>367</v>
      </c>
      <c r="F801" s="1" t="s">
        <v>62</v>
      </c>
      <c r="G801" s="12" t="s">
        <v>63</v>
      </c>
      <c r="I801" s="16"/>
      <c r="J801" s="64"/>
    </row>
    <row r="802" spans="1:10" ht="15" hidden="1" x14ac:dyDescent="0.25">
      <c r="A802" s="7">
        <v>798</v>
      </c>
      <c r="B802" s="7" t="s">
        <v>358</v>
      </c>
      <c r="C802" s="1" t="s">
        <v>7</v>
      </c>
      <c r="D802" s="1" t="s">
        <v>8</v>
      </c>
      <c r="E802" s="1" t="s">
        <v>367</v>
      </c>
      <c r="F802" s="1" t="s">
        <v>64</v>
      </c>
      <c r="G802" s="12" t="s">
        <v>65</v>
      </c>
      <c r="I802" s="16">
        <v>2680</v>
      </c>
      <c r="J802" s="64"/>
    </row>
    <row r="803" spans="1:10" ht="15" hidden="1" x14ac:dyDescent="0.25">
      <c r="A803" s="7">
        <v>799</v>
      </c>
      <c r="B803" s="7" t="s">
        <v>358</v>
      </c>
      <c r="C803" s="1" t="s">
        <v>7</v>
      </c>
      <c r="D803" s="1" t="s">
        <v>8</v>
      </c>
      <c r="E803" s="1" t="s">
        <v>367</v>
      </c>
      <c r="F803" s="1" t="s">
        <v>66</v>
      </c>
      <c r="G803" s="12" t="s">
        <v>67</v>
      </c>
      <c r="I803" s="16"/>
      <c r="J803" s="64"/>
    </row>
    <row r="804" spans="1:10" ht="15" hidden="1" x14ac:dyDescent="0.25">
      <c r="A804" s="7">
        <v>800</v>
      </c>
      <c r="B804" s="7" t="s">
        <v>358</v>
      </c>
      <c r="C804" s="1" t="s">
        <v>7</v>
      </c>
      <c r="D804" s="1" t="s">
        <v>8</v>
      </c>
      <c r="E804" s="1" t="s">
        <v>367</v>
      </c>
      <c r="F804" s="1" t="s">
        <v>68</v>
      </c>
      <c r="G804" s="12" t="s">
        <v>69</v>
      </c>
      <c r="I804" s="16"/>
      <c r="J804" s="64"/>
    </row>
    <row r="805" spans="1:10" ht="15" hidden="1" x14ac:dyDescent="0.25">
      <c r="A805" s="7">
        <v>801</v>
      </c>
      <c r="B805" s="7" t="s">
        <v>358</v>
      </c>
      <c r="C805" s="1" t="s">
        <v>7</v>
      </c>
      <c r="D805" s="1" t="s">
        <v>8</v>
      </c>
      <c r="E805" s="1" t="s">
        <v>367</v>
      </c>
      <c r="F805" s="1" t="s">
        <v>70</v>
      </c>
      <c r="G805" s="12" t="s">
        <v>71</v>
      </c>
      <c r="I805" s="16"/>
      <c r="J805" s="64"/>
    </row>
    <row r="806" spans="1:10" ht="15" hidden="1" x14ac:dyDescent="0.25">
      <c r="A806" s="7">
        <v>802</v>
      </c>
      <c r="B806" s="7" t="s">
        <v>358</v>
      </c>
      <c r="C806" s="1" t="s">
        <v>7</v>
      </c>
      <c r="D806" s="1" t="s">
        <v>8</v>
      </c>
      <c r="E806" s="1" t="s">
        <v>367</v>
      </c>
      <c r="F806" s="1" t="s">
        <v>72</v>
      </c>
      <c r="G806" s="12" t="s">
        <v>73</v>
      </c>
      <c r="I806" s="16"/>
      <c r="J806" s="64"/>
    </row>
    <row r="807" spans="1:10" ht="15" hidden="1" x14ac:dyDescent="0.25">
      <c r="A807" s="7">
        <v>803</v>
      </c>
      <c r="B807" s="7" t="s">
        <v>358</v>
      </c>
      <c r="C807" s="1" t="s">
        <v>7</v>
      </c>
      <c r="D807" s="1" t="s">
        <v>8</v>
      </c>
      <c r="E807" s="1" t="s">
        <v>367</v>
      </c>
      <c r="F807" s="1" t="s">
        <v>74</v>
      </c>
      <c r="G807" s="12" t="s">
        <v>75</v>
      </c>
      <c r="I807" s="16"/>
      <c r="J807" s="64"/>
    </row>
    <row r="808" spans="1:10" ht="15" hidden="1" x14ac:dyDescent="0.25">
      <c r="A808" s="7">
        <v>804</v>
      </c>
      <c r="B808" s="7" t="s">
        <v>358</v>
      </c>
      <c r="C808" s="1" t="s">
        <v>7</v>
      </c>
      <c r="D808" s="1" t="s">
        <v>8</v>
      </c>
      <c r="E808" s="1" t="s">
        <v>367</v>
      </c>
      <c r="F808" s="1" t="s">
        <v>76</v>
      </c>
      <c r="G808" s="12" t="s">
        <v>77</v>
      </c>
      <c r="I808" s="16"/>
      <c r="J808" s="64"/>
    </row>
    <row r="809" spans="1:10" ht="15" hidden="1" x14ac:dyDescent="0.25">
      <c r="A809" s="7">
        <v>805</v>
      </c>
      <c r="B809" s="7" t="s">
        <v>358</v>
      </c>
      <c r="C809" s="1" t="s">
        <v>7</v>
      </c>
      <c r="D809" s="1" t="s">
        <v>8</v>
      </c>
      <c r="E809" s="1" t="s">
        <v>367</v>
      </c>
      <c r="F809" s="1" t="s">
        <v>78</v>
      </c>
      <c r="G809" s="12" t="s">
        <v>79</v>
      </c>
      <c r="I809" s="16"/>
      <c r="J809" s="64"/>
    </row>
    <row r="810" spans="1:10" ht="15" hidden="1" x14ac:dyDescent="0.25">
      <c r="A810" s="7">
        <v>806</v>
      </c>
      <c r="B810" s="7" t="s">
        <v>358</v>
      </c>
      <c r="C810" s="1" t="s">
        <v>7</v>
      </c>
      <c r="D810" s="1" t="s">
        <v>8</v>
      </c>
      <c r="E810" s="1" t="s">
        <v>367</v>
      </c>
      <c r="F810" s="1" t="s">
        <v>80</v>
      </c>
      <c r="G810" s="12" t="s">
        <v>81</v>
      </c>
      <c r="I810" s="16"/>
      <c r="J810" s="64"/>
    </row>
    <row r="811" spans="1:10" ht="15" hidden="1" x14ac:dyDescent="0.25">
      <c r="A811" s="7">
        <v>807</v>
      </c>
      <c r="B811" s="7" t="s">
        <v>358</v>
      </c>
      <c r="C811" s="1" t="s">
        <v>7</v>
      </c>
      <c r="D811" s="1" t="s">
        <v>8</v>
      </c>
      <c r="E811" s="1" t="s">
        <v>367</v>
      </c>
      <c r="F811" s="1" t="s">
        <v>82</v>
      </c>
      <c r="G811" s="12" t="s">
        <v>83</v>
      </c>
      <c r="I811" s="16"/>
      <c r="J811" s="64"/>
    </row>
    <row r="812" spans="1:10" ht="15" hidden="1" x14ac:dyDescent="0.25">
      <c r="A812" s="7">
        <v>808</v>
      </c>
      <c r="B812" s="7" t="s">
        <v>358</v>
      </c>
      <c r="C812" s="1" t="s">
        <v>7</v>
      </c>
      <c r="D812" s="1" t="s">
        <v>8</v>
      </c>
      <c r="E812" s="1" t="s">
        <v>367</v>
      </c>
      <c r="F812" s="1" t="s">
        <v>84</v>
      </c>
      <c r="G812" s="12" t="s">
        <v>85</v>
      </c>
      <c r="I812" s="16"/>
      <c r="J812" s="64"/>
    </row>
    <row r="813" spans="1:10" ht="15" hidden="1" x14ac:dyDescent="0.25">
      <c r="A813" s="7">
        <v>809</v>
      </c>
      <c r="B813" s="7" t="s">
        <v>358</v>
      </c>
      <c r="C813" s="1" t="s">
        <v>7</v>
      </c>
      <c r="D813" s="1" t="s">
        <v>8</v>
      </c>
      <c r="E813" s="1" t="s">
        <v>367</v>
      </c>
      <c r="F813" s="1" t="s">
        <v>86</v>
      </c>
      <c r="G813" s="12" t="s">
        <v>87</v>
      </c>
      <c r="I813" s="16"/>
      <c r="J813" s="64"/>
    </row>
    <row r="814" spans="1:10" ht="15" hidden="1" x14ac:dyDescent="0.25">
      <c r="A814" s="7">
        <v>810</v>
      </c>
      <c r="B814" s="7" t="s">
        <v>358</v>
      </c>
      <c r="C814" s="1" t="s">
        <v>7</v>
      </c>
      <c r="D814" s="1" t="s">
        <v>8</v>
      </c>
      <c r="E814" s="1" t="s">
        <v>367</v>
      </c>
      <c r="F814" s="1" t="s">
        <v>88</v>
      </c>
      <c r="G814" s="12" t="s">
        <v>89</v>
      </c>
      <c r="I814" s="16"/>
      <c r="J814" s="64"/>
    </row>
    <row r="815" spans="1:10" ht="15" hidden="1" x14ac:dyDescent="0.25">
      <c r="A815" s="7">
        <v>811</v>
      </c>
      <c r="B815" s="7" t="s">
        <v>358</v>
      </c>
      <c r="C815" s="1" t="s">
        <v>7</v>
      </c>
      <c r="D815" s="1" t="s">
        <v>8</v>
      </c>
      <c r="E815" s="1" t="s">
        <v>367</v>
      </c>
      <c r="F815" s="1" t="s">
        <v>90</v>
      </c>
      <c r="G815" s="12" t="s">
        <v>91</v>
      </c>
      <c r="I815" s="16"/>
      <c r="J815" s="64"/>
    </row>
    <row r="816" spans="1:10" ht="15" hidden="1" x14ac:dyDescent="0.25">
      <c r="A816" s="7">
        <v>812</v>
      </c>
      <c r="B816" s="7" t="s">
        <v>358</v>
      </c>
      <c r="C816" s="1" t="s">
        <v>7</v>
      </c>
      <c r="D816" s="1" t="s">
        <v>8</v>
      </c>
      <c r="E816" s="1" t="s">
        <v>367</v>
      </c>
      <c r="F816" s="1" t="s">
        <v>92</v>
      </c>
      <c r="G816" s="12" t="s">
        <v>93</v>
      </c>
      <c r="I816" s="16"/>
      <c r="J816" s="64"/>
    </row>
    <row r="817" spans="1:10" ht="15" hidden="1" x14ac:dyDescent="0.25">
      <c r="A817" s="7">
        <v>813</v>
      </c>
      <c r="B817" s="7" t="s">
        <v>358</v>
      </c>
      <c r="C817" s="1" t="s">
        <v>7</v>
      </c>
      <c r="D817" s="1" t="s">
        <v>15</v>
      </c>
      <c r="E817" s="1" t="s">
        <v>367</v>
      </c>
      <c r="F817" s="1" t="s">
        <v>94</v>
      </c>
      <c r="G817" s="12" t="s">
        <v>95</v>
      </c>
      <c r="I817" s="18">
        <v>306615</v>
      </c>
      <c r="J817" s="64"/>
    </row>
    <row r="818" spans="1:10" ht="15" hidden="1" x14ac:dyDescent="0.25">
      <c r="A818" s="7">
        <v>814</v>
      </c>
      <c r="B818" s="7" t="s">
        <v>358</v>
      </c>
      <c r="C818" s="1" t="s">
        <v>7</v>
      </c>
      <c r="D818" s="1" t="s">
        <v>8</v>
      </c>
      <c r="E818" s="1" t="s">
        <v>367</v>
      </c>
      <c r="F818" s="1" t="s">
        <v>96</v>
      </c>
      <c r="G818" s="12" t="s">
        <v>97</v>
      </c>
      <c r="I818" s="16"/>
      <c r="J818" s="64"/>
    </row>
    <row r="819" spans="1:10" ht="15" hidden="1" x14ac:dyDescent="0.25">
      <c r="A819" s="7">
        <v>815</v>
      </c>
      <c r="B819" s="7" t="s">
        <v>358</v>
      </c>
      <c r="C819" s="1" t="s">
        <v>7</v>
      </c>
      <c r="D819" s="1" t="s">
        <v>8</v>
      </c>
      <c r="E819" s="1" t="s">
        <v>367</v>
      </c>
      <c r="F819" s="1" t="s">
        <v>98</v>
      </c>
      <c r="G819" s="12" t="s">
        <v>99</v>
      </c>
      <c r="I819" s="16"/>
      <c r="J819" s="64"/>
    </row>
    <row r="820" spans="1:10" ht="15" hidden="1" x14ac:dyDescent="0.25">
      <c r="A820" s="7">
        <v>816</v>
      </c>
      <c r="B820" s="7" t="s">
        <v>358</v>
      </c>
      <c r="C820" s="1" t="s">
        <v>7</v>
      </c>
      <c r="D820" s="1" t="s">
        <v>8</v>
      </c>
      <c r="E820" s="1" t="s">
        <v>367</v>
      </c>
      <c r="F820" s="1" t="s">
        <v>100</v>
      </c>
      <c r="G820" s="12" t="s">
        <v>101</v>
      </c>
      <c r="I820" s="16"/>
      <c r="J820" s="64"/>
    </row>
    <row r="821" spans="1:10" ht="15" hidden="1" x14ac:dyDescent="0.25">
      <c r="A821" s="7">
        <v>817</v>
      </c>
      <c r="B821" s="7" t="s">
        <v>358</v>
      </c>
      <c r="C821" s="1" t="s">
        <v>7</v>
      </c>
      <c r="D821" s="1" t="s">
        <v>8</v>
      </c>
      <c r="E821" s="1" t="s">
        <v>367</v>
      </c>
      <c r="F821" s="1" t="s">
        <v>102</v>
      </c>
      <c r="G821" s="12" t="s">
        <v>103</v>
      </c>
      <c r="I821" s="16"/>
      <c r="J821" s="64"/>
    </row>
    <row r="822" spans="1:10" ht="15" hidden="1" x14ac:dyDescent="0.25">
      <c r="A822" s="7">
        <v>818</v>
      </c>
      <c r="B822" s="7" t="s">
        <v>358</v>
      </c>
      <c r="C822" s="1" t="s">
        <v>7</v>
      </c>
      <c r="D822" s="1" t="s">
        <v>8</v>
      </c>
      <c r="E822" s="1" t="s">
        <v>367</v>
      </c>
      <c r="F822" s="1" t="s">
        <v>104</v>
      </c>
      <c r="G822" s="12" t="s">
        <v>105</v>
      </c>
      <c r="I822" s="16"/>
      <c r="J822" s="64"/>
    </row>
    <row r="823" spans="1:10" ht="15" hidden="1" x14ac:dyDescent="0.25">
      <c r="A823" s="7">
        <v>819</v>
      </c>
      <c r="B823" s="7" t="s">
        <v>358</v>
      </c>
      <c r="C823" s="1" t="s">
        <v>7</v>
      </c>
      <c r="D823" s="1" t="s">
        <v>8</v>
      </c>
      <c r="E823" s="1" t="s">
        <v>367</v>
      </c>
      <c r="F823" s="1" t="s">
        <v>106</v>
      </c>
      <c r="G823" s="12" t="s">
        <v>107</v>
      </c>
      <c r="I823" s="16"/>
      <c r="J823" s="64"/>
    </row>
    <row r="824" spans="1:10" ht="15" hidden="1" x14ac:dyDescent="0.25">
      <c r="A824" s="7">
        <v>820</v>
      </c>
      <c r="B824" s="7" t="s">
        <v>358</v>
      </c>
      <c r="C824" s="1" t="s">
        <v>7</v>
      </c>
      <c r="D824" s="1" t="s">
        <v>8</v>
      </c>
      <c r="E824" s="1" t="s">
        <v>367</v>
      </c>
      <c r="F824" s="1" t="s">
        <v>108</v>
      </c>
      <c r="G824" s="12" t="s">
        <v>109</v>
      </c>
      <c r="I824" s="16"/>
      <c r="J824" s="64"/>
    </row>
    <row r="825" spans="1:10" ht="15" hidden="1" x14ac:dyDescent="0.25">
      <c r="A825" s="7">
        <v>821</v>
      </c>
      <c r="B825" s="7" t="s">
        <v>358</v>
      </c>
      <c r="C825" s="1" t="s">
        <v>7</v>
      </c>
      <c r="D825" s="1" t="s">
        <v>8</v>
      </c>
      <c r="E825" s="1" t="s">
        <v>367</v>
      </c>
      <c r="F825" s="1" t="s">
        <v>110</v>
      </c>
      <c r="G825" s="12" t="s">
        <v>111</v>
      </c>
      <c r="I825" s="16"/>
      <c r="J825" s="64"/>
    </row>
    <row r="826" spans="1:10" ht="15" hidden="1" x14ac:dyDescent="0.25">
      <c r="A826" s="7">
        <v>822</v>
      </c>
      <c r="B826" s="7" t="s">
        <v>358</v>
      </c>
      <c r="C826" s="1" t="s">
        <v>7</v>
      </c>
      <c r="D826" s="1" t="s">
        <v>8</v>
      </c>
      <c r="E826" s="1" t="s">
        <v>367</v>
      </c>
      <c r="F826" s="1" t="s">
        <v>112</v>
      </c>
      <c r="G826" s="12" t="s">
        <v>113</v>
      </c>
      <c r="I826" s="16"/>
      <c r="J826" s="64"/>
    </row>
    <row r="827" spans="1:10" ht="15" hidden="1" x14ac:dyDescent="0.25">
      <c r="A827" s="7">
        <v>823</v>
      </c>
      <c r="B827" s="7" t="s">
        <v>358</v>
      </c>
      <c r="C827" s="1" t="s">
        <v>7</v>
      </c>
      <c r="D827" s="1" t="s">
        <v>15</v>
      </c>
      <c r="E827" s="1" t="s">
        <v>367</v>
      </c>
      <c r="F827" s="1" t="s">
        <v>114</v>
      </c>
      <c r="G827" s="12" t="s">
        <v>115</v>
      </c>
      <c r="I827" s="18">
        <v>307115</v>
      </c>
      <c r="J827" s="64"/>
    </row>
    <row r="828" spans="1:10" ht="15" hidden="1" x14ac:dyDescent="0.25">
      <c r="A828" s="7">
        <v>824</v>
      </c>
      <c r="B828" s="7" t="s">
        <v>358</v>
      </c>
      <c r="C828" s="1" t="s">
        <v>116</v>
      </c>
      <c r="D828" s="1" t="s">
        <v>8</v>
      </c>
      <c r="E828" s="1" t="s">
        <v>364</v>
      </c>
      <c r="F828" s="1" t="s">
        <v>117</v>
      </c>
      <c r="G828" s="12" t="s">
        <v>118</v>
      </c>
      <c r="H828" s="14">
        <v>0.1</v>
      </c>
      <c r="I828" s="15">
        <v>7277</v>
      </c>
      <c r="J828" s="64">
        <f t="shared" ref="J828" si="8">I828/H828</f>
        <v>72770</v>
      </c>
    </row>
    <row r="829" spans="1:10" ht="15" hidden="1" x14ac:dyDescent="0.25">
      <c r="A829" s="7">
        <v>825</v>
      </c>
      <c r="B829" s="7" t="s">
        <v>358</v>
      </c>
      <c r="C829" s="1" t="s">
        <v>116</v>
      </c>
      <c r="D829" s="1" t="s">
        <v>8</v>
      </c>
      <c r="E829" s="1" t="s">
        <v>364</v>
      </c>
      <c r="F829" s="1" t="s">
        <v>119</v>
      </c>
      <c r="G829" s="12" t="s">
        <v>120</v>
      </c>
      <c r="J829" s="57"/>
    </row>
    <row r="830" spans="1:10" ht="15" hidden="1" x14ac:dyDescent="0.25">
      <c r="A830" s="7">
        <v>826</v>
      </c>
      <c r="B830" s="7" t="s">
        <v>358</v>
      </c>
      <c r="C830" s="1" t="s">
        <v>116</v>
      </c>
      <c r="D830" s="1" t="s">
        <v>8</v>
      </c>
      <c r="E830" s="1" t="s">
        <v>364</v>
      </c>
      <c r="F830" s="1" t="s">
        <v>121</v>
      </c>
      <c r="G830" s="12" t="s">
        <v>122</v>
      </c>
      <c r="J830" s="64"/>
    </row>
    <row r="831" spans="1:10" ht="15" hidden="1" x14ac:dyDescent="0.25">
      <c r="A831" s="7">
        <v>827</v>
      </c>
      <c r="B831" s="7" t="s">
        <v>358</v>
      </c>
      <c r="C831" s="1" t="s">
        <v>116</v>
      </c>
      <c r="D831" s="1" t="s">
        <v>8</v>
      </c>
      <c r="E831" s="1" t="s">
        <v>364</v>
      </c>
      <c r="F831" s="1" t="s">
        <v>123</v>
      </c>
      <c r="G831" s="12" t="s">
        <v>124</v>
      </c>
      <c r="J831" s="64"/>
    </row>
    <row r="832" spans="1:10" ht="15" hidden="1" x14ac:dyDescent="0.25">
      <c r="A832" s="7">
        <v>828</v>
      </c>
      <c r="B832" s="7" t="s">
        <v>358</v>
      </c>
      <c r="C832" s="1" t="s">
        <v>116</v>
      </c>
      <c r="D832" s="1" t="s">
        <v>8</v>
      </c>
      <c r="E832" s="1" t="s">
        <v>366</v>
      </c>
      <c r="F832" s="1" t="s">
        <v>125</v>
      </c>
      <c r="G832" s="12" t="s">
        <v>126</v>
      </c>
      <c r="J832" s="64"/>
    </row>
    <row r="833" spans="1:10" ht="15" hidden="1" x14ac:dyDescent="0.25">
      <c r="A833" s="7">
        <v>829</v>
      </c>
      <c r="B833" s="7" t="s">
        <v>358</v>
      </c>
      <c r="C833" s="1" t="s">
        <v>116</v>
      </c>
      <c r="D833" s="1" t="s">
        <v>8</v>
      </c>
      <c r="E833" s="1" t="s">
        <v>366</v>
      </c>
      <c r="F833" s="1" t="s">
        <v>127</v>
      </c>
      <c r="G833" s="12" t="s">
        <v>128</v>
      </c>
      <c r="J833" s="64"/>
    </row>
    <row r="834" spans="1:10" ht="15" hidden="1" x14ac:dyDescent="0.25">
      <c r="A834" s="7">
        <v>830</v>
      </c>
      <c r="B834" s="7" t="s">
        <v>358</v>
      </c>
      <c r="C834" s="1" t="s">
        <v>116</v>
      </c>
      <c r="D834" s="1" t="s">
        <v>8</v>
      </c>
      <c r="E834" s="1" t="s">
        <v>366</v>
      </c>
      <c r="F834" s="1" t="s">
        <v>129</v>
      </c>
      <c r="G834" s="12" t="s">
        <v>130</v>
      </c>
      <c r="J834" s="64"/>
    </row>
    <row r="835" spans="1:10" ht="15" hidden="1" x14ac:dyDescent="0.25">
      <c r="A835" s="7">
        <v>831</v>
      </c>
      <c r="B835" s="7" t="s">
        <v>358</v>
      </c>
      <c r="C835" s="1" t="s">
        <v>116</v>
      </c>
      <c r="D835" s="1" t="s">
        <v>8</v>
      </c>
      <c r="E835" s="1" t="s">
        <v>366</v>
      </c>
      <c r="F835" s="1" t="s">
        <v>131</v>
      </c>
      <c r="G835" s="12" t="s">
        <v>132</v>
      </c>
      <c r="J835" s="64"/>
    </row>
    <row r="836" spans="1:10" ht="15" hidden="1" x14ac:dyDescent="0.25">
      <c r="A836" s="7">
        <v>832</v>
      </c>
      <c r="B836" s="7" t="s">
        <v>358</v>
      </c>
      <c r="C836" s="1" t="s">
        <v>116</v>
      </c>
      <c r="D836" s="1" t="s">
        <v>8</v>
      </c>
      <c r="E836" s="1" t="s">
        <v>366</v>
      </c>
      <c r="F836" s="1" t="s">
        <v>133</v>
      </c>
      <c r="G836" s="12" t="s">
        <v>134</v>
      </c>
      <c r="J836" s="64"/>
    </row>
    <row r="837" spans="1:10" ht="15" hidden="1" x14ac:dyDescent="0.25">
      <c r="A837" s="7">
        <v>833</v>
      </c>
      <c r="B837" s="7" t="s">
        <v>358</v>
      </c>
      <c r="C837" s="1" t="s">
        <v>116</v>
      </c>
      <c r="D837" s="1" t="s">
        <v>8</v>
      </c>
      <c r="E837" s="1" t="s">
        <v>366</v>
      </c>
      <c r="F837" s="1" t="s">
        <v>135</v>
      </c>
      <c r="G837" s="12" t="s">
        <v>136</v>
      </c>
      <c r="J837" s="64"/>
    </row>
    <row r="838" spans="1:10" ht="15" hidden="1" x14ac:dyDescent="0.25">
      <c r="A838" s="7">
        <v>834</v>
      </c>
      <c r="B838" s="7" t="s">
        <v>358</v>
      </c>
      <c r="C838" s="1" t="s">
        <v>116</v>
      </c>
      <c r="D838" s="1" t="s">
        <v>8</v>
      </c>
      <c r="E838" s="1" t="s">
        <v>366</v>
      </c>
      <c r="F838" s="1" t="s">
        <v>137</v>
      </c>
      <c r="G838" s="12" t="s">
        <v>138</v>
      </c>
      <c r="J838" s="64"/>
    </row>
    <row r="839" spans="1:10" ht="15" hidden="1" x14ac:dyDescent="0.25">
      <c r="A839" s="7">
        <v>835</v>
      </c>
      <c r="B839" s="7" t="s">
        <v>358</v>
      </c>
      <c r="C839" s="1" t="s">
        <v>116</v>
      </c>
      <c r="D839" s="1" t="s">
        <v>8</v>
      </c>
      <c r="E839" s="1" t="s">
        <v>366</v>
      </c>
      <c r="F839" s="1" t="s">
        <v>139</v>
      </c>
      <c r="G839" s="12" t="s">
        <v>140</v>
      </c>
      <c r="J839" s="64"/>
    </row>
    <row r="840" spans="1:10" ht="15" hidden="1" x14ac:dyDescent="0.25">
      <c r="A840" s="7">
        <v>836</v>
      </c>
      <c r="B840" s="7" t="s">
        <v>358</v>
      </c>
      <c r="C840" s="1" t="s">
        <v>116</v>
      </c>
      <c r="D840" s="1" t="s">
        <v>8</v>
      </c>
      <c r="E840" s="1" t="s">
        <v>366</v>
      </c>
      <c r="F840" s="1" t="s">
        <v>141</v>
      </c>
      <c r="G840" s="12" t="s">
        <v>142</v>
      </c>
      <c r="J840" s="64"/>
    </row>
    <row r="841" spans="1:10" ht="15" hidden="1" x14ac:dyDescent="0.25">
      <c r="A841" s="7">
        <v>837</v>
      </c>
      <c r="B841" s="7" t="s">
        <v>358</v>
      </c>
      <c r="C841" s="1" t="s">
        <v>116</v>
      </c>
      <c r="D841" s="1" t="s">
        <v>8</v>
      </c>
      <c r="E841" s="1" t="s">
        <v>366</v>
      </c>
      <c r="F841" s="1" t="s">
        <v>143</v>
      </c>
      <c r="G841" s="12" t="s">
        <v>144</v>
      </c>
      <c r="J841" s="64"/>
    </row>
    <row r="842" spans="1:10" ht="15" hidden="1" x14ac:dyDescent="0.25">
      <c r="A842" s="7">
        <v>838</v>
      </c>
      <c r="B842" s="7" t="s">
        <v>358</v>
      </c>
      <c r="C842" s="1" t="s">
        <v>116</v>
      </c>
      <c r="D842" s="1" t="s">
        <v>8</v>
      </c>
      <c r="E842" s="1" t="s">
        <v>366</v>
      </c>
      <c r="F842" s="1" t="s">
        <v>145</v>
      </c>
      <c r="G842" s="12" t="s">
        <v>146</v>
      </c>
      <c r="J842" s="64"/>
    </row>
    <row r="843" spans="1:10" ht="15" hidden="1" x14ac:dyDescent="0.25">
      <c r="A843" s="7">
        <v>839</v>
      </c>
      <c r="B843" s="7" t="s">
        <v>358</v>
      </c>
      <c r="C843" s="1" t="s">
        <v>116</v>
      </c>
      <c r="D843" s="1" t="s">
        <v>8</v>
      </c>
      <c r="E843" s="1" t="s">
        <v>366</v>
      </c>
      <c r="F843" s="1" t="s">
        <v>147</v>
      </c>
      <c r="G843" s="12" t="s">
        <v>148</v>
      </c>
      <c r="J843" s="64"/>
    </row>
    <row r="844" spans="1:10" ht="15" hidden="1" x14ac:dyDescent="0.25">
      <c r="A844" s="7">
        <v>840</v>
      </c>
      <c r="B844" s="7" t="s">
        <v>358</v>
      </c>
      <c r="C844" s="1" t="s">
        <v>116</v>
      </c>
      <c r="D844" s="1" t="s">
        <v>8</v>
      </c>
      <c r="E844" s="1" t="s">
        <v>366</v>
      </c>
      <c r="F844" s="1" t="s">
        <v>149</v>
      </c>
      <c r="G844" s="12" t="s">
        <v>150</v>
      </c>
      <c r="J844" s="64"/>
    </row>
    <row r="845" spans="1:10" ht="15" hidden="1" x14ac:dyDescent="0.25">
      <c r="A845" s="7">
        <v>841</v>
      </c>
      <c r="B845" s="7" t="s">
        <v>358</v>
      </c>
      <c r="C845" s="1" t="s">
        <v>116</v>
      </c>
      <c r="D845" s="1" t="s">
        <v>8</v>
      </c>
      <c r="E845" s="1" t="s">
        <v>366</v>
      </c>
      <c r="F845" s="1" t="s">
        <v>151</v>
      </c>
      <c r="G845" s="12" t="s">
        <v>152</v>
      </c>
      <c r="J845" s="64"/>
    </row>
    <row r="846" spans="1:10" ht="15" hidden="1" x14ac:dyDescent="0.25">
      <c r="A846" s="7">
        <v>842</v>
      </c>
      <c r="B846" s="7" t="s">
        <v>358</v>
      </c>
      <c r="C846" s="1" t="s">
        <v>116</v>
      </c>
      <c r="D846" s="1" t="s">
        <v>8</v>
      </c>
      <c r="E846" s="1" t="s">
        <v>366</v>
      </c>
      <c r="F846" s="1" t="s">
        <v>153</v>
      </c>
      <c r="G846" s="12" t="s">
        <v>154</v>
      </c>
      <c r="J846" s="64"/>
    </row>
    <row r="847" spans="1:10" ht="15" hidden="1" x14ac:dyDescent="0.25">
      <c r="A847" s="7">
        <v>843</v>
      </c>
      <c r="B847" s="7" t="s">
        <v>358</v>
      </c>
      <c r="C847" s="1" t="s">
        <v>116</v>
      </c>
      <c r="D847" s="1" t="s">
        <v>8</v>
      </c>
      <c r="E847" s="1" t="s">
        <v>366</v>
      </c>
      <c r="F847" s="1" t="s">
        <v>155</v>
      </c>
      <c r="G847" s="12" t="s">
        <v>156</v>
      </c>
      <c r="J847" s="64"/>
    </row>
    <row r="848" spans="1:10" ht="15" hidden="1" x14ac:dyDescent="0.25">
      <c r="A848" s="7">
        <v>844</v>
      </c>
      <c r="B848" s="7" t="s">
        <v>358</v>
      </c>
      <c r="C848" s="1" t="s">
        <v>116</v>
      </c>
      <c r="D848" s="1" t="s">
        <v>8</v>
      </c>
      <c r="E848" s="1" t="s">
        <v>366</v>
      </c>
      <c r="F848" s="1" t="s">
        <v>157</v>
      </c>
      <c r="G848" s="12" t="s">
        <v>158</v>
      </c>
      <c r="J848" s="64"/>
    </row>
    <row r="849" spans="1:10" ht="15" hidden="1" x14ac:dyDescent="0.25">
      <c r="A849" s="7">
        <v>845</v>
      </c>
      <c r="B849" s="7" t="s">
        <v>358</v>
      </c>
      <c r="C849" s="1" t="s">
        <v>116</v>
      </c>
      <c r="D849" s="1" t="s">
        <v>8</v>
      </c>
      <c r="E849" s="1" t="s">
        <v>366</v>
      </c>
      <c r="F849" s="1" t="s">
        <v>159</v>
      </c>
      <c r="G849" s="12" t="s">
        <v>160</v>
      </c>
      <c r="J849" s="64"/>
    </row>
    <row r="850" spans="1:10" ht="15" hidden="1" x14ac:dyDescent="0.25">
      <c r="A850" s="7">
        <v>846</v>
      </c>
      <c r="B850" s="7" t="s">
        <v>358</v>
      </c>
      <c r="C850" s="1" t="s">
        <v>116</v>
      </c>
      <c r="D850" s="1" t="s">
        <v>8</v>
      </c>
      <c r="E850" s="1" t="s">
        <v>366</v>
      </c>
      <c r="F850" s="1" t="s">
        <v>161</v>
      </c>
      <c r="G850" s="12" t="s">
        <v>162</v>
      </c>
      <c r="J850" s="64"/>
    </row>
    <row r="851" spans="1:10" ht="15" hidden="1" x14ac:dyDescent="0.25">
      <c r="A851" s="7">
        <v>847</v>
      </c>
      <c r="B851" s="7" t="s">
        <v>358</v>
      </c>
      <c r="C851" s="1" t="s">
        <v>116</v>
      </c>
      <c r="D851" s="1" t="s">
        <v>8</v>
      </c>
      <c r="E851" s="1" t="s">
        <v>366</v>
      </c>
      <c r="F851" s="1" t="s">
        <v>163</v>
      </c>
      <c r="G851" s="12" t="s">
        <v>164</v>
      </c>
      <c r="J851" s="64"/>
    </row>
    <row r="852" spans="1:10" ht="15" hidden="1" x14ac:dyDescent="0.25">
      <c r="A852" s="7">
        <v>848</v>
      </c>
      <c r="B852" s="7" t="s">
        <v>358</v>
      </c>
      <c r="C852" s="1" t="s">
        <v>116</v>
      </c>
      <c r="D852" s="1" t="s">
        <v>8</v>
      </c>
      <c r="E852" s="1" t="s">
        <v>366</v>
      </c>
      <c r="F852" s="1" t="s">
        <v>165</v>
      </c>
      <c r="G852" s="12" t="s">
        <v>166</v>
      </c>
      <c r="J852" s="64"/>
    </row>
    <row r="853" spans="1:10" ht="15" hidden="1" x14ac:dyDescent="0.25">
      <c r="A853" s="7">
        <v>849</v>
      </c>
      <c r="B853" s="7" t="s">
        <v>358</v>
      </c>
      <c r="C853" s="1" t="s">
        <v>116</v>
      </c>
      <c r="D853" s="1" t="s">
        <v>8</v>
      </c>
      <c r="E853" s="1" t="s">
        <v>366</v>
      </c>
      <c r="F853" s="1" t="s">
        <v>167</v>
      </c>
      <c r="G853" s="12" t="s">
        <v>168</v>
      </c>
      <c r="J853" s="64"/>
    </row>
    <row r="854" spans="1:10" ht="15" hidden="1" x14ac:dyDescent="0.25">
      <c r="A854" s="7">
        <v>850</v>
      </c>
      <c r="B854" s="7" t="s">
        <v>358</v>
      </c>
      <c r="C854" s="1" t="s">
        <v>116</v>
      </c>
      <c r="D854" s="1" t="s">
        <v>8</v>
      </c>
      <c r="E854" s="1" t="s">
        <v>366</v>
      </c>
      <c r="F854" s="1" t="s">
        <v>169</v>
      </c>
      <c r="G854" s="12" t="s">
        <v>170</v>
      </c>
      <c r="J854" s="64"/>
    </row>
    <row r="855" spans="1:10" ht="15" hidden="1" x14ac:dyDescent="0.25">
      <c r="A855" s="7">
        <v>851</v>
      </c>
      <c r="B855" s="7" t="s">
        <v>358</v>
      </c>
      <c r="C855" s="1" t="s">
        <v>116</v>
      </c>
      <c r="D855" s="1" t="s">
        <v>8</v>
      </c>
      <c r="E855" s="1" t="s">
        <v>366</v>
      </c>
      <c r="F855" s="1" t="s">
        <v>171</v>
      </c>
      <c r="G855" s="12" t="s">
        <v>172</v>
      </c>
      <c r="H855" s="14">
        <v>1.1399999999999999</v>
      </c>
      <c r="I855" s="15">
        <v>38092</v>
      </c>
      <c r="J855" s="64">
        <f t="shared" ref="J855:J866" si="9">I855/H855</f>
        <v>33414.035087719298</v>
      </c>
    </row>
    <row r="856" spans="1:10" ht="15" hidden="1" x14ac:dyDescent="0.25">
      <c r="A856" s="7">
        <v>852</v>
      </c>
      <c r="B856" s="7" t="s">
        <v>358</v>
      </c>
      <c r="C856" s="1" t="s">
        <v>116</v>
      </c>
      <c r="D856" s="1" t="s">
        <v>8</v>
      </c>
      <c r="E856" s="1" t="s">
        <v>366</v>
      </c>
      <c r="F856" s="1" t="s">
        <v>173</v>
      </c>
      <c r="G856" s="12" t="s">
        <v>174</v>
      </c>
      <c r="J856" s="64"/>
    </row>
    <row r="857" spans="1:10" ht="15" hidden="1" x14ac:dyDescent="0.25">
      <c r="A857" s="7">
        <v>853</v>
      </c>
      <c r="B857" s="7" t="s">
        <v>358</v>
      </c>
      <c r="C857" s="1" t="s">
        <v>116</v>
      </c>
      <c r="D857" s="1" t="s">
        <v>8</v>
      </c>
      <c r="E857" s="1" t="s">
        <v>366</v>
      </c>
      <c r="F857" s="1" t="s">
        <v>175</v>
      </c>
      <c r="G857" s="12" t="s">
        <v>176</v>
      </c>
      <c r="J857" s="64"/>
    </row>
    <row r="858" spans="1:10" ht="15" hidden="1" x14ac:dyDescent="0.25">
      <c r="A858" s="7">
        <v>854</v>
      </c>
      <c r="B858" s="7" t="s">
        <v>358</v>
      </c>
      <c r="C858" s="1" t="s">
        <v>116</v>
      </c>
      <c r="D858" s="1" t="s">
        <v>8</v>
      </c>
      <c r="E858" s="1" t="s">
        <v>366</v>
      </c>
      <c r="F858" s="1" t="s">
        <v>177</v>
      </c>
      <c r="G858" s="12" t="s">
        <v>178</v>
      </c>
      <c r="J858" s="64"/>
    </row>
    <row r="859" spans="1:10" ht="15" hidden="1" x14ac:dyDescent="0.25">
      <c r="A859" s="7">
        <v>855</v>
      </c>
      <c r="B859" s="7" t="s">
        <v>358</v>
      </c>
      <c r="C859" s="1" t="s">
        <v>116</v>
      </c>
      <c r="D859" s="1" t="s">
        <v>8</v>
      </c>
      <c r="E859" s="1" t="s">
        <v>366</v>
      </c>
      <c r="F859" s="1" t="s">
        <v>179</v>
      </c>
      <c r="G859" s="12" t="s">
        <v>180</v>
      </c>
      <c r="H859" s="14">
        <v>0.45</v>
      </c>
      <c r="I859" s="15">
        <v>22468</v>
      </c>
      <c r="J859" s="64">
        <f t="shared" si="9"/>
        <v>49928.888888888891</v>
      </c>
    </row>
    <row r="860" spans="1:10" ht="15" hidden="1" x14ac:dyDescent="0.25">
      <c r="A860" s="7">
        <v>856</v>
      </c>
      <c r="B860" s="7" t="s">
        <v>358</v>
      </c>
      <c r="C860" s="1" t="s">
        <v>116</v>
      </c>
      <c r="D860" s="1" t="s">
        <v>8</v>
      </c>
      <c r="E860" s="1" t="s">
        <v>366</v>
      </c>
      <c r="F860" s="1" t="s">
        <v>181</v>
      </c>
      <c r="G860" s="12" t="s">
        <v>182</v>
      </c>
      <c r="J860" s="64"/>
    </row>
    <row r="861" spans="1:10" ht="15" hidden="1" x14ac:dyDescent="0.25">
      <c r="A861" s="7">
        <v>857</v>
      </c>
      <c r="B861" s="7" t="s">
        <v>358</v>
      </c>
      <c r="C861" s="1" t="s">
        <v>116</v>
      </c>
      <c r="D861" s="1" t="s">
        <v>8</v>
      </c>
      <c r="E861" s="1" t="s">
        <v>366</v>
      </c>
      <c r="F861" s="1" t="s">
        <v>183</v>
      </c>
      <c r="G861" s="12" t="s">
        <v>184</v>
      </c>
      <c r="H861" s="14">
        <v>3.11</v>
      </c>
      <c r="I861" s="15">
        <v>113336</v>
      </c>
      <c r="J861" s="64">
        <f t="shared" si="9"/>
        <v>36442.443729903542</v>
      </c>
    </row>
    <row r="862" spans="1:10" ht="15" hidden="1" x14ac:dyDescent="0.25">
      <c r="A862" s="7">
        <v>858</v>
      </c>
      <c r="B862" s="7" t="s">
        <v>358</v>
      </c>
      <c r="C862" s="1" t="s">
        <v>116</v>
      </c>
      <c r="D862" s="1" t="s">
        <v>8</v>
      </c>
      <c r="E862" s="1" t="s">
        <v>365</v>
      </c>
      <c r="F862" s="1" t="s">
        <v>185</v>
      </c>
      <c r="G862" s="12" t="s">
        <v>186</v>
      </c>
      <c r="H862" s="14">
        <v>0.62</v>
      </c>
      <c r="I862" s="15">
        <v>13880</v>
      </c>
      <c r="J862" s="64">
        <f t="shared" si="9"/>
        <v>22387.096774193549</v>
      </c>
    </row>
    <row r="863" spans="1:10" ht="15" hidden="1" x14ac:dyDescent="0.25">
      <c r="A863" s="7">
        <v>859</v>
      </c>
      <c r="B863" s="7" t="s">
        <v>358</v>
      </c>
      <c r="C863" s="1" t="s">
        <v>116</v>
      </c>
      <c r="D863" s="1" t="s">
        <v>8</v>
      </c>
      <c r="E863" s="1" t="s">
        <v>365</v>
      </c>
      <c r="F863" s="1" t="s">
        <v>187</v>
      </c>
      <c r="G863" s="12" t="s">
        <v>188</v>
      </c>
      <c r="H863" s="14">
        <v>0.04</v>
      </c>
      <c r="I863" s="15">
        <v>824</v>
      </c>
      <c r="J863" s="64">
        <f t="shared" si="9"/>
        <v>20600</v>
      </c>
    </row>
    <row r="864" spans="1:10" ht="15" hidden="1" x14ac:dyDescent="0.25">
      <c r="A864" s="7">
        <v>860</v>
      </c>
      <c r="B864" s="7" t="s">
        <v>358</v>
      </c>
      <c r="C864" s="1" t="s">
        <v>116</v>
      </c>
      <c r="D864" s="1" t="s">
        <v>8</v>
      </c>
      <c r="E864" s="1" t="s">
        <v>365</v>
      </c>
      <c r="F864" s="1" t="s">
        <v>189</v>
      </c>
      <c r="G864" s="12" t="s">
        <v>190</v>
      </c>
      <c r="J864" s="64"/>
    </row>
    <row r="865" spans="1:10" ht="15" hidden="1" x14ac:dyDescent="0.25">
      <c r="A865" s="7">
        <v>861</v>
      </c>
      <c r="B865" s="7" t="s">
        <v>358</v>
      </c>
      <c r="C865" s="1" t="s">
        <v>116</v>
      </c>
      <c r="D865" s="1" t="s">
        <v>8</v>
      </c>
      <c r="E865" s="1" t="s">
        <v>367</v>
      </c>
      <c r="F865" s="1" t="s">
        <v>191</v>
      </c>
      <c r="G865" s="12" t="s">
        <v>192</v>
      </c>
      <c r="H865" s="14" t="s">
        <v>340</v>
      </c>
      <c r="I865" s="15">
        <v>3664</v>
      </c>
      <c r="J865" s="64"/>
    </row>
    <row r="866" spans="1:10" ht="15" hidden="1" x14ac:dyDescent="0.25">
      <c r="A866" s="7">
        <v>862</v>
      </c>
      <c r="B866" s="7" t="s">
        <v>358</v>
      </c>
      <c r="C866" s="1" t="s">
        <v>116</v>
      </c>
      <c r="D866" s="1" t="s">
        <v>15</v>
      </c>
      <c r="E866" s="1" t="s">
        <v>367</v>
      </c>
      <c r="F866" s="1" t="s">
        <v>193</v>
      </c>
      <c r="G866" s="12" t="s">
        <v>194</v>
      </c>
      <c r="H866" s="14">
        <v>5.46</v>
      </c>
      <c r="I866" s="15">
        <v>199541</v>
      </c>
      <c r="J866" s="64">
        <f t="shared" si="9"/>
        <v>36545.970695970696</v>
      </c>
    </row>
    <row r="867" spans="1:10" ht="15" hidden="1" x14ac:dyDescent="0.25">
      <c r="A867" s="7">
        <v>863</v>
      </c>
      <c r="B867" s="7" t="s">
        <v>358</v>
      </c>
      <c r="C867" s="1" t="s">
        <v>195</v>
      </c>
      <c r="D867" s="1" t="s">
        <v>15</v>
      </c>
      <c r="E867" s="1" t="s">
        <v>367</v>
      </c>
      <c r="F867" s="1" t="s">
        <v>196</v>
      </c>
      <c r="G867" s="12" t="s">
        <v>197</v>
      </c>
      <c r="I867" s="15">
        <v>199541</v>
      </c>
      <c r="J867" s="64"/>
    </row>
    <row r="868" spans="1:10" ht="15" hidden="1" x14ac:dyDescent="0.25">
      <c r="A868" s="7">
        <v>864</v>
      </c>
      <c r="B868" s="7" t="s">
        <v>358</v>
      </c>
      <c r="C868" s="1" t="s">
        <v>195</v>
      </c>
      <c r="D868" s="1" t="s">
        <v>8</v>
      </c>
      <c r="E868" s="1" t="s">
        <v>367</v>
      </c>
      <c r="F868" s="1" t="s">
        <v>198</v>
      </c>
      <c r="G868" s="12" t="s">
        <v>199</v>
      </c>
      <c r="J868" s="64"/>
    </row>
    <row r="869" spans="1:10" ht="15" hidden="1" x14ac:dyDescent="0.25">
      <c r="A869" s="7">
        <v>865</v>
      </c>
      <c r="B869" s="7" t="s">
        <v>358</v>
      </c>
      <c r="C869" s="1" t="s">
        <v>195</v>
      </c>
      <c r="D869" s="1" t="s">
        <v>8</v>
      </c>
      <c r="E869" s="1" t="s">
        <v>367</v>
      </c>
      <c r="F869" s="1" t="s">
        <v>200</v>
      </c>
      <c r="G869" s="12" t="s">
        <v>201</v>
      </c>
      <c r="J869" s="64"/>
    </row>
    <row r="870" spans="1:10" ht="15" hidden="1" x14ac:dyDescent="0.25">
      <c r="A870" s="7">
        <v>866</v>
      </c>
      <c r="B870" s="7" t="s">
        <v>358</v>
      </c>
      <c r="C870" s="1" t="s">
        <v>195</v>
      </c>
      <c r="D870" s="1" t="s">
        <v>8</v>
      </c>
      <c r="E870" s="1" t="s">
        <v>367</v>
      </c>
      <c r="F870" s="1" t="s">
        <v>202</v>
      </c>
      <c r="G870" s="12" t="s">
        <v>203</v>
      </c>
      <c r="J870" s="64"/>
    </row>
    <row r="871" spans="1:10" ht="15" hidden="1" x14ac:dyDescent="0.25">
      <c r="A871" s="7">
        <v>867</v>
      </c>
      <c r="B871" s="7" t="s">
        <v>358</v>
      </c>
      <c r="C871" s="1" t="s">
        <v>195</v>
      </c>
      <c r="D871" s="1" t="s">
        <v>8</v>
      </c>
      <c r="E871" s="1" t="s">
        <v>367</v>
      </c>
      <c r="F871" s="1" t="s">
        <v>204</v>
      </c>
      <c r="G871" s="12" t="s">
        <v>205</v>
      </c>
      <c r="J871" s="64"/>
    </row>
    <row r="872" spans="1:10" ht="15" hidden="1" x14ac:dyDescent="0.25">
      <c r="A872" s="7">
        <v>868</v>
      </c>
      <c r="B872" s="7" t="s">
        <v>358</v>
      </c>
      <c r="C872" s="1" t="s">
        <v>195</v>
      </c>
      <c r="D872" s="1" t="s">
        <v>15</v>
      </c>
      <c r="E872" s="1" t="s">
        <v>367</v>
      </c>
      <c r="F872" s="1" t="s">
        <v>206</v>
      </c>
      <c r="G872" s="12" t="s">
        <v>207</v>
      </c>
      <c r="I872" s="15">
        <v>0</v>
      </c>
      <c r="J872" s="64"/>
    </row>
    <row r="873" spans="1:10" ht="15" hidden="1" x14ac:dyDescent="0.25">
      <c r="A873" s="7">
        <v>869</v>
      </c>
      <c r="B873" s="7" t="s">
        <v>358</v>
      </c>
      <c r="C873" s="1" t="s">
        <v>195</v>
      </c>
      <c r="D873" s="1" t="s">
        <v>8</v>
      </c>
      <c r="E873" s="1" t="s">
        <v>367</v>
      </c>
      <c r="F873" s="1" t="s">
        <v>208</v>
      </c>
      <c r="G873" s="12" t="s">
        <v>209</v>
      </c>
      <c r="J873" s="64"/>
    </row>
    <row r="874" spans="1:10" ht="15" hidden="1" x14ac:dyDescent="0.25">
      <c r="A874" s="7">
        <v>870</v>
      </c>
      <c r="B874" s="7" t="s">
        <v>358</v>
      </c>
      <c r="C874" s="1" t="s">
        <v>195</v>
      </c>
      <c r="D874" s="1" t="s">
        <v>15</v>
      </c>
      <c r="E874" s="1" t="s">
        <v>367</v>
      </c>
      <c r="F874" s="1" t="s">
        <v>210</v>
      </c>
      <c r="G874" s="12" t="s">
        <v>211</v>
      </c>
      <c r="I874" s="15">
        <v>199541</v>
      </c>
      <c r="J874" s="64"/>
    </row>
    <row r="875" spans="1:10" ht="15" hidden="1" x14ac:dyDescent="0.25">
      <c r="A875" s="7">
        <v>871</v>
      </c>
      <c r="B875" s="7" t="s">
        <v>358</v>
      </c>
      <c r="C875" s="1" t="s">
        <v>195</v>
      </c>
      <c r="D875" s="1" t="s">
        <v>8</v>
      </c>
      <c r="E875" s="1" t="s">
        <v>367</v>
      </c>
      <c r="F875" s="1" t="s">
        <v>212</v>
      </c>
      <c r="G875" s="12" t="s">
        <v>213</v>
      </c>
      <c r="I875" s="15">
        <v>15330</v>
      </c>
      <c r="J875" s="64"/>
    </row>
    <row r="876" spans="1:10" ht="15" hidden="1" x14ac:dyDescent="0.25">
      <c r="A876" s="7">
        <v>872</v>
      </c>
      <c r="B876" s="7" t="s">
        <v>358</v>
      </c>
      <c r="C876" s="1" t="s">
        <v>195</v>
      </c>
      <c r="D876" s="1" t="s">
        <v>8</v>
      </c>
      <c r="E876" s="1" t="s">
        <v>367</v>
      </c>
      <c r="F876" s="1" t="s">
        <v>214</v>
      </c>
      <c r="G876" s="12" t="s">
        <v>215</v>
      </c>
      <c r="I876" s="15">
        <v>29250</v>
      </c>
      <c r="J876" s="64"/>
    </row>
    <row r="877" spans="1:10" ht="15" hidden="1" x14ac:dyDescent="0.25">
      <c r="A877" s="7">
        <v>873</v>
      </c>
      <c r="B877" s="7" t="s">
        <v>358</v>
      </c>
      <c r="C877" s="1" t="s">
        <v>195</v>
      </c>
      <c r="D877" s="1" t="s">
        <v>8</v>
      </c>
      <c r="E877" s="1" t="s">
        <v>367</v>
      </c>
      <c r="F877" s="1" t="s">
        <v>216</v>
      </c>
      <c r="G877" s="12" t="s">
        <v>217</v>
      </c>
      <c r="J877" s="64"/>
    </row>
    <row r="878" spans="1:10" ht="15" hidden="1" x14ac:dyDescent="0.25">
      <c r="A878" s="7">
        <v>874</v>
      </c>
      <c r="B878" s="7" t="s">
        <v>358</v>
      </c>
      <c r="C878" s="1" t="s">
        <v>195</v>
      </c>
      <c r="D878" s="1" t="s">
        <v>15</v>
      </c>
      <c r="E878" s="1" t="s">
        <v>367</v>
      </c>
      <c r="F878" s="1" t="s">
        <v>218</v>
      </c>
      <c r="G878" s="12" t="s">
        <v>219</v>
      </c>
      <c r="I878" s="15">
        <v>244121</v>
      </c>
      <c r="J878" s="64"/>
    </row>
    <row r="879" spans="1:10" ht="15" hidden="1" x14ac:dyDescent="0.25">
      <c r="A879" s="7">
        <v>875</v>
      </c>
      <c r="B879" s="7" t="s">
        <v>358</v>
      </c>
      <c r="C879" s="1" t="s">
        <v>195</v>
      </c>
      <c r="D879" s="1" t="s">
        <v>8</v>
      </c>
      <c r="E879" s="1" t="s">
        <v>367</v>
      </c>
      <c r="F879" s="1" t="s">
        <v>220</v>
      </c>
      <c r="G879" s="12" t="s">
        <v>221</v>
      </c>
      <c r="I879" s="15">
        <v>10245</v>
      </c>
      <c r="J879" s="64"/>
    </row>
    <row r="880" spans="1:10" ht="15" hidden="1" x14ac:dyDescent="0.25">
      <c r="A880" s="7">
        <v>876</v>
      </c>
      <c r="B880" s="7" t="s">
        <v>358</v>
      </c>
      <c r="C880" s="1" t="s">
        <v>195</v>
      </c>
      <c r="D880" s="1" t="s">
        <v>8</v>
      </c>
      <c r="E880" s="1" t="s">
        <v>367</v>
      </c>
      <c r="F880" s="1" t="s">
        <v>222</v>
      </c>
      <c r="G880" s="12" t="s">
        <v>223</v>
      </c>
      <c r="I880" s="15">
        <v>801</v>
      </c>
      <c r="J880" s="64"/>
    </row>
    <row r="881" spans="1:10" ht="15" hidden="1" x14ac:dyDescent="0.25">
      <c r="A881" s="7">
        <v>877</v>
      </c>
      <c r="B881" s="7" t="s">
        <v>358</v>
      </c>
      <c r="C881" s="1" t="s">
        <v>195</v>
      </c>
      <c r="D881" s="1" t="s">
        <v>8</v>
      </c>
      <c r="E881" s="1" t="s">
        <v>367</v>
      </c>
      <c r="F881" s="1" t="s">
        <v>224</v>
      </c>
      <c r="G881" s="12" t="s">
        <v>225</v>
      </c>
      <c r="I881" s="15">
        <v>643</v>
      </c>
      <c r="J881" s="64"/>
    </row>
    <row r="882" spans="1:10" ht="15" hidden="1" x14ac:dyDescent="0.25">
      <c r="A882" s="7">
        <v>878</v>
      </c>
      <c r="B882" s="7" t="s">
        <v>358</v>
      </c>
      <c r="C882" s="1" t="s">
        <v>195</v>
      </c>
      <c r="D882" s="1" t="s">
        <v>8</v>
      </c>
      <c r="E882" s="1" t="s">
        <v>367</v>
      </c>
      <c r="F882" s="1" t="s">
        <v>226</v>
      </c>
      <c r="G882" s="12" t="s">
        <v>227</v>
      </c>
      <c r="I882" s="15">
        <v>421</v>
      </c>
      <c r="J882" s="64"/>
    </row>
    <row r="883" spans="1:10" ht="15" hidden="1" x14ac:dyDescent="0.25">
      <c r="A883" s="7">
        <v>879</v>
      </c>
      <c r="B883" s="7" t="s">
        <v>358</v>
      </c>
      <c r="C883" s="1" t="s">
        <v>195</v>
      </c>
      <c r="D883" s="1" t="s">
        <v>15</v>
      </c>
      <c r="E883" s="1" t="s">
        <v>367</v>
      </c>
      <c r="F883" s="1" t="s">
        <v>228</v>
      </c>
      <c r="G883" s="12" t="s">
        <v>229</v>
      </c>
      <c r="I883" s="15">
        <v>12110</v>
      </c>
      <c r="J883" s="64"/>
    </row>
    <row r="884" spans="1:10" ht="15" hidden="1" x14ac:dyDescent="0.25">
      <c r="A884" s="7">
        <v>880</v>
      </c>
      <c r="B884" s="7" t="s">
        <v>358</v>
      </c>
      <c r="C884" s="1" t="s">
        <v>195</v>
      </c>
      <c r="D884" s="1" t="s">
        <v>8</v>
      </c>
      <c r="E884" s="1" t="s">
        <v>367</v>
      </c>
      <c r="F884" s="1" t="s">
        <v>230</v>
      </c>
      <c r="G884" s="12" t="s">
        <v>231</v>
      </c>
      <c r="J884" s="64"/>
    </row>
    <row r="885" spans="1:10" ht="15" hidden="1" x14ac:dyDescent="0.25">
      <c r="A885" s="7">
        <v>881</v>
      </c>
      <c r="B885" s="7" t="s">
        <v>358</v>
      </c>
      <c r="C885" s="1" t="s">
        <v>195</v>
      </c>
      <c r="D885" s="1" t="s">
        <v>8</v>
      </c>
      <c r="E885" s="1" t="s">
        <v>367</v>
      </c>
      <c r="F885" s="1" t="s">
        <v>232</v>
      </c>
      <c r="G885" s="12" t="s">
        <v>233</v>
      </c>
      <c r="J885" s="64"/>
    </row>
    <row r="886" spans="1:10" ht="15" hidden="1" x14ac:dyDescent="0.25">
      <c r="A886" s="7">
        <v>882</v>
      </c>
      <c r="B886" s="7" t="s">
        <v>358</v>
      </c>
      <c r="C886" s="1" t="s">
        <v>195</v>
      </c>
      <c r="D886" s="1" t="s">
        <v>8</v>
      </c>
      <c r="E886" s="1" t="s">
        <v>367</v>
      </c>
      <c r="F886" s="1" t="s">
        <v>234</v>
      </c>
      <c r="G886" s="12" t="s">
        <v>235</v>
      </c>
      <c r="J886" s="64"/>
    </row>
    <row r="887" spans="1:10" ht="15" hidden="1" x14ac:dyDescent="0.25">
      <c r="A887" s="7">
        <v>883</v>
      </c>
      <c r="B887" s="7" t="s">
        <v>358</v>
      </c>
      <c r="C887" s="1" t="s">
        <v>195</v>
      </c>
      <c r="D887" s="1" t="s">
        <v>8</v>
      </c>
      <c r="E887" s="1" t="s">
        <v>367</v>
      </c>
      <c r="F887" s="1" t="s">
        <v>236</v>
      </c>
      <c r="G887" s="12" t="s">
        <v>237</v>
      </c>
      <c r="J887" s="64"/>
    </row>
    <row r="888" spans="1:10" ht="15" hidden="1" x14ac:dyDescent="0.25">
      <c r="A888" s="7">
        <v>884</v>
      </c>
      <c r="B888" s="7" t="s">
        <v>358</v>
      </c>
      <c r="C888" s="1" t="s">
        <v>195</v>
      </c>
      <c r="D888" s="1" t="s">
        <v>8</v>
      </c>
      <c r="E888" s="1" t="s">
        <v>367</v>
      </c>
      <c r="F888" s="1" t="s">
        <v>238</v>
      </c>
      <c r="G888" s="12" t="s">
        <v>239</v>
      </c>
      <c r="I888" s="15">
        <v>345</v>
      </c>
      <c r="J888" s="64"/>
    </row>
    <row r="889" spans="1:10" ht="15" hidden="1" x14ac:dyDescent="0.25">
      <c r="A889" s="7">
        <v>885</v>
      </c>
      <c r="B889" s="7" t="s">
        <v>358</v>
      </c>
      <c r="C889" s="1" t="s">
        <v>195</v>
      </c>
      <c r="D889" s="1" t="s">
        <v>8</v>
      </c>
      <c r="E889" s="1" t="s">
        <v>367</v>
      </c>
      <c r="F889" s="1" t="s">
        <v>240</v>
      </c>
      <c r="G889" s="12" t="s">
        <v>241</v>
      </c>
      <c r="I889" s="15">
        <v>13910</v>
      </c>
      <c r="J889" s="64"/>
    </row>
    <row r="890" spans="1:10" ht="15" hidden="1" x14ac:dyDescent="0.25">
      <c r="A890" s="7">
        <v>886</v>
      </c>
      <c r="B890" s="7" t="s">
        <v>358</v>
      </c>
      <c r="C890" s="1" t="s">
        <v>195</v>
      </c>
      <c r="D890" s="1" t="s">
        <v>8</v>
      </c>
      <c r="E890" s="1" t="s">
        <v>367</v>
      </c>
      <c r="F890" s="1" t="s">
        <v>242</v>
      </c>
      <c r="G890" s="12" t="s">
        <v>243</v>
      </c>
      <c r="I890" s="15">
        <v>174</v>
      </c>
      <c r="J890" s="64"/>
    </row>
    <row r="891" spans="1:10" ht="15" hidden="1" x14ac:dyDescent="0.25">
      <c r="A891" s="7">
        <v>887</v>
      </c>
      <c r="B891" s="7" t="s">
        <v>358</v>
      </c>
      <c r="C891" s="1" t="s">
        <v>195</v>
      </c>
      <c r="D891" s="1" t="s">
        <v>8</v>
      </c>
      <c r="E891" s="1" t="s">
        <v>367</v>
      </c>
      <c r="F891" s="1" t="s">
        <v>244</v>
      </c>
      <c r="G891" s="12" t="s">
        <v>245</v>
      </c>
      <c r="I891" s="15">
        <v>23</v>
      </c>
      <c r="J891" s="64"/>
    </row>
    <row r="892" spans="1:10" ht="15" hidden="1" x14ac:dyDescent="0.25">
      <c r="A892" s="7">
        <v>888</v>
      </c>
      <c r="B892" s="7" t="s">
        <v>358</v>
      </c>
      <c r="C892" s="1" t="s">
        <v>195</v>
      </c>
      <c r="D892" s="1" t="s">
        <v>8</v>
      </c>
      <c r="E892" s="1" t="s">
        <v>367</v>
      </c>
      <c r="F892" s="1" t="s">
        <v>246</v>
      </c>
      <c r="G892" s="12" t="s">
        <v>247</v>
      </c>
      <c r="J892" s="64"/>
    </row>
    <row r="893" spans="1:10" ht="15" hidden="1" x14ac:dyDescent="0.25">
      <c r="A893" s="7">
        <v>889</v>
      </c>
      <c r="B893" s="7" t="s">
        <v>358</v>
      </c>
      <c r="C893" s="1" t="s">
        <v>195</v>
      </c>
      <c r="D893" s="1" t="s">
        <v>8</v>
      </c>
      <c r="E893" s="1" t="s">
        <v>367</v>
      </c>
      <c r="F893" s="1" t="s">
        <v>248</v>
      </c>
      <c r="G893" s="12" t="s">
        <v>249</v>
      </c>
      <c r="J893" s="64"/>
    </row>
    <row r="894" spans="1:10" ht="15" hidden="1" x14ac:dyDescent="0.25">
      <c r="A894" s="7">
        <v>890</v>
      </c>
      <c r="B894" s="7" t="s">
        <v>358</v>
      </c>
      <c r="C894" s="1" t="s">
        <v>195</v>
      </c>
      <c r="D894" s="1" t="s">
        <v>8</v>
      </c>
      <c r="E894" s="1" t="s">
        <v>367</v>
      </c>
      <c r="F894" s="1" t="s">
        <v>250</v>
      </c>
      <c r="G894" s="12" t="s">
        <v>251</v>
      </c>
      <c r="I894" s="15">
        <v>13</v>
      </c>
      <c r="J894" s="64"/>
    </row>
    <row r="895" spans="1:10" ht="15" hidden="1" x14ac:dyDescent="0.25">
      <c r="A895" s="7">
        <v>891</v>
      </c>
      <c r="B895" s="7" t="s">
        <v>358</v>
      </c>
      <c r="C895" s="1" t="s">
        <v>195</v>
      </c>
      <c r="D895" s="1" t="s">
        <v>8</v>
      </c>
      <c r="E895" s="1" t="s">
        <v>367</v>
      </c>
      <c r="F895" s="1" t="s">
        <v>252</v>
      </c>
      <c r="G895" s="12" t="s">
        <v>253</v>
      </c>
      <c r="J895" s="64"/>
    </row>
    <row r="896" spans="1:10" ht="15" hidden="1" x14ac:dyDescent="0.25">
      <c r="A896" s="7">
        <v>892</v>
      </c>
      <c r="B896" s="7" t="s">
        <v>358</v>
      </c>
      <c r="C896" s="1" t="s">
        <v>195</v>
      </c>
      <c r="D896" s="1" t="s">
        <v>8</v>
      </c>
      <c r="E896" s="1" t="s">
        <v>367</v>
      </c>
      <c r="F896" s="1" t="s">
        <v>254</v>
      </c>
      <c r="G896" s="12" t="s">
        <v>255</v>
      </c>
      <c r="J896" s="64"/>
    </row>
    <row r="897" spans="1:10" ht="15" hidden="1" x14ac:dyDescent="0.25">
      <c r="A897" s="7">
        <v>893</v>
      </c>
      <c r="B897" s="7" t="s">
        <v>358</v>
      </c>
      <c r="C897" s="1" t="s">
        <v>195</v>
      </c>
      <c r="D897" s="1" t="s">
        <v>8</v>
      </c>
      <c r="E897" s="1" t="s">
        <v>367</v>
      </c>
      <c r="F897" s="1" t="s">
        <v>256</v>
      </c>
      <c r="G897" s="12" t="s">
        <v>257</v>
      </c>
      <c r="J897" s="64"/>
    </row>
    <row r="898" spans="1:10" ht="15" hidden="1" x14ac:dyDescent="0.25">
      <c r="A898" s="7">
        <v>894</v>
      </c>
      <c r="B898" s="7" t="s">
        <v>358</v>
      </c>
      <c r="C898" s="1" t="s">
        <v>195</v>
      </c>
      <c r="D898" s="1" t="s">
        <v>8</v>
      </c>
      <c r="E898" s="1" t="s">
        <v>367</v>
      </c>
      <c r="F898" s="1" t="s">
        <v>258</v>
      </c>
      <c r="G898" s="12" t="s">
        <v>259</v>
      </c>
      <c r="J898" s="64"/>
    </row>
    <row r="899" spans="1:10" ht="15" hidden="1" x14ac:dyDescent="0.25">
      <c r="A899" s="7">
        <v>895</v>
      </c>
      <c r="B899" s="7" t="s">
        <v>358</v>
      </c>
      <c r="C899" s="1" t="s">
        <v>195</v>
      </c>
      <c r="D899" s="1" t="s">
        <v>8</v>
      </c>
      <c r="E899" s="1" t="s">
        <v>367</v>
      </c>
      <c r="F899" s="1" t="s">
        <v>260</v>
      </c>
      <c r="G899" s="12" t="s">
        <v>261</v>
      </c>
      <c r="I899" s="15">
        <v>1799</v>
      </c>
      <c r="J899" s="64"/>
    </row>
    <row r="900" spans="1:10" ht="15" hidden="1" x14ac:dyDescent="0.25">
      <c r="A900" s="7">
        <v>896</v>
      </c>
      <c r="B900" s="7" t="s">
        <v>358</v>
      </c>
      <c r="C900" s="1" t="s">
        <v>195</v>
      </c>
      <c r="D900" s="1" t="s">
        <v>8</v>
      </c>
      <c r="E900" s="1" t="s">
        <v>367</v>
      </c>
      <c r="F900" s="1" t="s">
        <v>262</v>
      </c>
      <c r="G900" s="12" t="s">
        <v>263</v>
      </c>
      <c r="J900" s="64"/>
    </row>
    <row r="901" spans="1:10" ht="15" hidden="1" x14ac:dyDescent="0.25">
      <c r="A901" s="7">
        <v>897</v>
      </c>
      <c r="B901" s="7" t="s">
        <v>358</v>
      </c>
      <c r="C901" s="1" t="s">
        <v>195</v>
      </c>
      <c r="D901" s="1" t="s">
        <v>8</v>
      </c>
      <c r="E901" s="1" t="s">
        <v>367</v>
      </c>
      <c r="F901" s="1" t="s">
        <v>264</v>
      </c>
      <c r="G901" s="12" t="s">
        <v>265</v>
      </c>
      <c r="J901" s="64"/>
    </row>
    <row r="902" spans="1:10" ht="15" hidden="1" x14ac:dyDescent="0.25">
      <c r="A902" s="7">
        <v>898</v>
      </c>
      <c r="B902" s="7" t="s">
        <v>358</v>
      </c>
      <c r="C902" s="1" t="s">
        <v>195</v>
      </c>
      <c r="D902" s="1" t="s">
        <v>15</v>
      </c>
      <c r="E902" s="1" t="s">
        <v>367</v>
      </c>
      <c r="F902" s="1" t="s">
        <v>266</v>
      </c>
      <c r="G902" s="12" t="s">
        <v>267</v>
      </c>
      <c r="I902" s="15">
        <v>16264</v>
      </c>
      <c r="J902" s="64"/>
    </row>
    <row r="903" spans="1:10" ht="15" hidden="1" x14ac:dyDescent="0.25">
      <c r="A903" s="7">
        <v>899</v>
      </c>
      <c r="B903" s="7" t="s">
        <v>358</v>
      </c>
      <c r="C903" s="1" t="s">
        <v>195</v>
      </c>
      <c r="D903" s="1" t="s">
        <v>8</v>
      </c>
      <c r="E903" s="1" t="s">
        <v>367</v>
      </c>
      <c r="F903" s="1" t="s">
        <v>268</v>
      </c>
      <c r="G903" s="12" t="s">
        <v>269</v>
      </c>
      <c r="J903" s="64"/>
    </row>
    <row r="904" spans="1:10" ht="15" hidden="1" x14ac:dyDescent="0.25">
      <c r="A904" s="7">
        <v>900</v>
      </c>
      <c r="B904" s="7" t="s">
        <v>358</v>
      </c>
      <c r="C904" s="1" t="s">
        <v>195</v>
      </c>
      <c r="D904" s="1" t="s">
        <v>8</v>
      </c>
      <c r="E904" s="1" t="s">
        <v>367</v>
      </c>
      <c r="F904" s="1" t="s">
        <v>270</v>
      </c>
      <c r="G904" s="12" t="s">
        <v>271</v>
      </c>
      <c r="J904" s="64"/>
    </row>
    <row r="905" spans="1:10" ht="15" hidden="1" x14ac:dyDescent="0.25">
      <c r="A905" s="7">
        <v>901</v>
      </c>
      <c r="B905" s="7" t="s">
        <v>358</v>
      </c>
      <c r="C905" s="1" t="s">
        <v>195</v>
      </c>
      <c r="D905" s="1" t="s">
        <v>8</v>
      </c>
      <c r="E905" s="1" t="s">
        <v>367</v>
      </c>
      <c r="F905" s="1" t="s">
        <v>272</v>
      </c>
      <c r="G905" s="12" t="s">
        <v>273</v>
      </c>
      <c r="J905" s="64"/>
    </row>
    <row r="906" spans="1:10" ht="15" hidden="1" x14ac:dyDescent="0.25">
      <c r="A906" s="7">
        <v>902</v>
      </c>
      <c r="B906" s="7" t="s">
        <v>358</v>
      </c>
      <c r="C906" s="1" t="s">
        <v>195</v>
      </c>
      <c r="D906" s="1" t="s">
        <v>8</v>
      </c>
      <c r="E906" s="1" t="s">
        <v>367</v>
      </c>
      <c r="F906" s="1" t="s">
        <v>274</v>
      </c>
      <c r="G906" s="12" t="s">
        <v>275</v>
      </c>
      <c r="I906" s="15">
        <v>1921</v>
      </c>
      <c r="J906" s="64"/>
    </row>
    <row r="907" spans="1:10" ht="15" hidden="1" x14ac:dyDescent="0.25">
      <c r="A907" s="7">
        <v>903</v>
      </c>
      <c r="B907" s="7" t="s">
        <v>358</v>
      </c>
      <c r="C907" s="1" t="s">
        <v>195</v>
      </c>
      <c r="D907" s="1" t="s">
        <v>8</v>
      </c>
      <c r="E907" s="1" t="s">
        <v>367</v>
      </c>
      <c r="F907" s="1" t="s">
        <v>276</v>
      </c>
      <c r="G907" s="12" t="s">
        <v>277</v>
      </c>
      <c r="I907" s="15">
        <v>912</v>
      </c>
      <c r="J907" s="64"/>
    </row>
    <row r="908" spans="1:10" ht="15" hidden="1" x14ac:dyDescent="0.25">
      <c r="A908" s="7">
        <v>904</v>
      </c>
      <c r="B908" s="7" t="s">
        <v>358</v>
      </c>
      <c r="C908" s="1" t="s">
        <v>195</v>
      </c>
      <c r="D908" s="1" t="s">
        <v>8</v>
      </c>
      <c r="E908" s="1" t="s">
        <v>367</v>
      </c>
      <c r="F908" s="1" t="s">
        <v>278</v>
      </c>
      <c r="G908" s="12" t="s">
        <v>279</v>
      </c>
      <c r="J908" s="64"/>
    </row>
    <row r="909" spans="1:10" ht="15" hidden="1" x14ac:dyDescent="0.25">
      <c r="A909" s="7">
        <v>905</v>
      </c>
      <c r="B909" s="7" t="s">
        <v>358</v>
      </c>
      <c r="C909" s="1" t="s">
        <v>195</v>
      </c>
      <c r="D909" s="1" t="s">
        <v>15</v>
      </c>
      <c r="E909" s="1" t="s">
        <v>367</v>
      </c>
      <c r="F909" s="1" t="s">
        <v>280</v>
      </c>
      <c r="G909" s="12" t="s">
        <v>281</v>
      </c>
      <c r="I909" s="15">
        <v>2833</v>
      </c>
      <c r="J909" s="64"/>
    </row>
    <row r="910" spans="1:10" ht="15" hidden="1" x14ac:dyDescent="0.25">
      <c r="A910" s="7">
        <v>906</v>
      </c>
      <c r="B910" s="7" t="s">
        <v>358</v>
      </c>
      <c r="C910" s="1" t="s">
        <v>195</v>
      </c>
      <c r="D910" s="1" t="s">
        <v>8</v>
      </c>
      <c r="E910" s="1" t="s">
        <v>367</v>
      </c>
      <c r="F910" s="1" t="s">
        <v>282</v>
      </c>
      <c r="G910" s="12" t="s">
        <v>283</v>
      </c>
      <c r="I910" s="15">
        <v>29704.198873464007</v>
      </c>
      <c r="J910" s="64"/>
    </row>
    <row r="911" spans="1:10" ht="15" hidden="1" x14ac:dyDescent="0.25">
      <c r="A911" s="7">
        <v>907</v>
      </c>
      <c r="B911" s="7" t="s">
        <v>358</v>
      </c>
      <c r="C911" s="1" t="s">
        <v>195</v>
      </c>
      <c r="D911" s="1" t="s">
        <v>15</v>
      </c>
      <c r="E911" s="1" t="s">
        <v>367</v>
      </c>
      <c r="F911" s="1" t="s">
        <v>284</v>
      </c>
      <c r="G911" s="12" t="s">
        <v>285</v>
      </c>
      <c r="I911" s="15">
        <v>305032.19887346402</v>
      </c>
      <c r="J911" s="64"/>
    </row>
    <row r="912" spans="1:10" ht="15" hidden="1" x14ac:dyDescent="0.25">
      <c r="A912" s="7">
        <v>908</v>
      </c>
      <c r="B912" s="7" t="s">
        <v>358</v>
      </c>
      <c r="C912" s="1" t="s">
        <v>195</v>
      </c>
      <c r="D912" s="1" t="s">
        <v>8</v>
      </c>
      <c r="E912" s="1" t="s">
        <v>367</v>
      </c>
      <c r="F912" s="1" t="s">
        <v>286</v>
      </c>
      <c r="G912" s="12" t="s">
        <v>287</v>
      </c>
      <c r="J912" s="64"/>
    </row>
    <row r="913" spans="1:10" ht="15" hidden="1" x14ac:dyDescent="0.25">
      <c r="A913" s="7">
        <v>909</v>
      </c>
      <c r="B913" s="7" t="s">
        <v>358</v>
      </c>
      <c r="C913" s="1" t="s">
        <v>195</v>
      </c>
      <c r="D913" s="1" t="s">
        <v>8</v>
      </c>
      <c r="E913" s="1" t="s">
        <v>367</v>
      </c>
      <c r="F913" s="1" t="s">
        <v>288</v>
      </c>
      <c r="G913" s="12" t="s">
        <v>289</v>
      </c>
      <c r="J913" s="64"/>
    </row>
    <row r="914" spans="1:10" ht="15" hidden="1" x14ac:dyDescent="0.25">
      <c r="A914" s="7">
        <v>910</v>
      </c>
      <c r="B914" s="7" t="s">
        <v>358</v>
      </c>
      <c r="C914" s="1" t="s">
        <v>195</v>
      </c>
      <c r="D914" s="1" t="s">
        <v>15</v>
      </c>
      <c r="E914" s="1" t="s">
        <v>367</v>
      </c>
      <c r="F914" s="1" t="s">
        <v>290</v>
      </c>
      <c r="G914" s="12" t="s">
        <v>291</v>
      </c>
      <c r="I914" s="15">
        <v>305032.19887346402</v>
      </c>
      <c r="J914" s="64"/>
    </row>
    <row r="915" spans="1:10" ht="15" hidden="1" x14ac:dyDescent="0.25">
      <c r="A915" s="7">
        <v>911</v>
      </c>
      <c r="B915" s="7" t="s">
        <v>358</v>
      </c>
      <c r="C915" s="1" t="s">
        <v>195</v>
      </c>
      <c r="D915" s="1" t="s">
        <v>15</v>
      </c>
      <c r="E915" s="1" t="s">
        <v>367</v>
      </c>
      <c r="F915" s="1" t="s">
        <v>292</v>
      </c>
      <c r="G915" s="12" t="s">
        <v>293</v>
      </c>
      <c r="I915" s="15">
        <v>307115</v>
      </c>
      <c r="J915" s="64"/>
    </row>
    <row r="916" spans="1:10" ht="15" hidden="1" x14ac:dyDescent="0.25">
      <c r="A916" s="7">
        <v>912</v>
      </c>
      <c r="B916" s="7" t="s">
        <v>358</v>
      </c>
      <c r="C916" s="1" t="s">
        <v>195</v>
      </c>
      <c r="D916" s="1" t="s">
        <v>8</v>
      </c>
      <c r="E916" s="1" t="s">
        <v>367</v>
      </c>
      <c r="F916" s="1" t="s">
        <v>294</v>
      </c>
      <c r="G916" s="12" t="s">
        <v>295</v>
      </c>
      <c r="I916" s="15">
        <v>2082.8011265359819</v>
      </c>
      <c r="J916" s="64"/>
    </row>
    <row r="917" spans="1:10" ht="15" hidden="1" x14ac:dyDescent="0.25">
      <c r="A917" s="7">
        <v>913</v>
      </c>
      <c r="B917" s="7" t="s">
        <v>358</v>
      </c>
      <c r="C917" s="1" t="s">
        <v>296</v>
      </c>
      <c r="D917" s="1" t="s">
        <v>8</v>
      </c>
      <c r="E917" s="1" t="s">
        <v>367</v>
      </c>
      <c r="F917" s="1" t="s">
        <v>297</v>
      </c>
      <c r="G917" s="12" t="s">
        <v>298</v>
      </c>
      <c r="J917" s="64"/>
    </row>
    <row r="918" spans="1:10" ht="15" hidden="1" x14ac:dyDescent="0.25">
      <c r="A918" s="7">
        <v>914</v>
      </c>
      <c r="B918" s="7" t="s">
        <v>358</v>
      </c>
      <c r="C918" s="1" t="s">
        <v>296</v>
      </c>
      <c r="D918" s="1" t="s">
        <v>8</v>
      </c>
      <c r="E918" s="1" t="s">
        <v>367</v>
      </c>
      <c r="F918" s="1" t="s">
        <v>299</v>
      </c>
      <c r="G918" s="12" t="s">
        <v>300</v>
      </c>
      <c r="J918" s="64"/>
    </row>
    <row r="919" spans="1:10" ht="15" hidden="1" x14ac:dyDescent="0.25">
      <c r="A919" s="7">
        <v>915</v>
      </c>
      <c r="B919" s="7" t="s">
        <v>358</v>
      </c>
      <c r="C919" s="1" t="s">
        <v>296</v>
      </c>
      <c r="D919" s="1" t="s">
        <v>8</v>
      </c>
      <c r="E919" s="1" t="s">
        <v>367</v>
      </c>
      <c r="F919" s="1" t="s">
        <v>301</v>
      </c>
      <c r="G919" s="12" t="s">
        <v>302</v>
      </c>
      <c r="J919" s="64"/>
    </row>
    <row r="920" spans="1:10" ht="15" hidden="1" x14ac:dyDescent="0.25">
      <c r="A920" s="7">
        <v>916</v>
      </c>
      <c r="B920" s="7" t="s">
        <v>358</v>
      </c>
      <c r="C920" s="1" t="s">
        <v>296</v>
      </c>
      <c r="D920" s="1" t="s">
        <v>8</v>
      </c>
      <c r="E920" s="1" t="s">
        <v>367</v>
      </c>
      <c r="F920" s="1" t="s">
        <v>303</v>
      </c>
      <c r="G920" s="12" t="s">
        <v>304</v>
      </c>
      <c r="J920" s="64"/>
    </row>
    <row r="921" spans="1:10" ht="15" hidden="1" x14ac:dyDescent="0.25">
      <c r="A921" s="7">
        <v>917</v>
      </c>
      <c r="B921" s="7" t="s">
        <v>358</v>
      </c>
      <c r="C921" s="1" t="s">
        <v>296</v>
      </c>
      <c r="D921" s="1" t="s">
        <v>8</v>
      </c>
      <c r="E921" s="1" t="s">
        <v>367</v>
      </c>
      <c r="F921" s="1" t="s">
        <v>305</v>
      </c>
      <c r="G921" s="12" t="s">
        <v>306</v>
      </c>
      <c r="J921" s="64"/>
    </row>
    <row r="922" spans="1:10" ht="15" hidden="1" x14ac:dyDescent="0.25">
      <c r="A922" s="7">
        <v>918</v>
      </c>
      <c r="B922" s="7" t="s">
        <v>358</v>
      </c>
      <c r="C922" s="1" t="s">
        <v>296</v>
      </c>
      <c r="D922" s="1" t="s">
        <v>8</v>
      </c>
      <c r="E922" s="1" t="s">
        <v>367</v>
      </c>
      <c r="F922" s="1" t="s">
        <v>307</v>
      </c>
      <c r="G922" s="12" t="s">
        <v>308</v>
      </c>
      <c r="J922" s="64"/>
    </row>
    <row r="923" spans="1:10" ht="15" hidden="1" x14ac:dyDescent="0.25">
      <c r="A923" s="7">
        <v>919</v>
      </c>
      <c r="B923" s="7" t="s">
        <v>358</v>
      </c>
      <c r="C923" s="1" t="s">
        <v>296</v>
      </c>
      <c r="D923" s="1" t="s">
        <v>8</v>
      </c>
      <c r="E923" s="1" t="s">
        <v>367</v>
      </c>
      <c r="F923" s="1" t="s">
        <v>309</v>
      </c>
      <c r="G923" s="12" t="s">
        <v>310</v>
      </c>
      <c r="J923" s="64"/>
    </row>
    <row r="924" spans="1:10" ht="15" hidden="1" x14ac:dyDescent="0.25">
      <c r="A924" s="7">
        <v>920</v>
      </c>
      <c r="B924" s="7" t="s">
        <v>358</v>
      </c>
      <c r="C924" s="1" t="s">
        <v>296</v>
      </c>
      <c r="D924" s="1" t="s">
        <v>15</v>
      </c>
      <c r="E924" s="1" t="s">
        <v>367</v>
      </c>
      <c r="F924" s="1" t="s">
        <v>311</v>
      </c>
      <c r="G924" s="12" t="s">
        <v>312</v>
      </c>
      <c r="I924" s="15">
        <v>0</v>
      </c>
      <c r="J924" s="64"/>
    </row>
    <row r="925" spans="1:10" ht="15" hidden="1" x14ac:dyDescent="0.25">
      <c r="A925" s="7">
        <v>921</v>
      </c>
      <c r="B925" s="7" t="s">
        <v>358</v>
      </c>
      <c r="C925" s="1" t="s">
        <v>296</v>
      </c>
      <c r="D925" s="1" t="s">
        <v>15</v>
      </c>
      <c r="E925" s="1" t="s">
        <v>367</v>
      </c>
      <c r="F925" s="1" t="s">
        <v>313</v>
      </c>
      <c r="G925" s="12" t="s">
        <v>314</v>
      </c>
      <c r="I925" s="15">
        <v>0</v>
      </c>
      <c r="J925" s="64"/>
    </row>
    <row r="926" spans="1:10" ht="15" hidden="1" x14ac:dyDescent="0.25">
      <c r="A926" s="7">
        <v>922</v>
      </c>
      <c r="B926" s="7" t="s">
        <v>358</v>
      </c>
      <c r="C926" s="1" t="s">
        <v>296</v>
      </c>
      <c r="D926" s="1" t="s">
        <v>8</v>
      </c>
      <c r="E926" s="1" t="s">
        <v>367</v>
      </c>
      <c r="F926" s="1" t="s">
        <v>315</v>
      </c>
      <c r="G926" s="12" t="s">
        <v>316</v>
      </c>
      <c r="I926" s="15">
        <v>500</v>
      </c>
      <c r="J926" s="64"/>
    </row>
    <row r="927" spans="1:10" ht="15" hidden="1" x14ac:dyDescent="0.25">
      <c r="A927" s="7">
        <v>923</v>
      </c>
      <c r="B927" s="7" t="s">
        <v>358</v>
      </c>
      <c r="C927" s="1" t="s">
        <v>296</v>
      </c>
      <c r="D927" s="1" t="s">
        <v>8</v>
      </c>
      <c r="E927" s="1" t="s">
        <v>367</v>
      </c>
      <c r="F927" s="1" t="s">
        <v>317</v>
      </c>
      <c r="G927" s="12" t="s">
        <v>318</v>
      </c>
      <c r="J927" s="64"/>
    </row>
    <row r="928" spans="1:10" ht="15" hidden="1" x14ac:dyDescent="0.25">
      <c r="A928" s="7">
        <v>924</v>
      </c>
      <c r="B928" s="7" t="s">
        <v>358</v>
      </c>
      <c r="C928" s="1" t="s">
        <v>296</v>
      </c>
      <c r="D928" s="1" t="s">
        <v>8</v>
      </c>
      <c r="E928" s="1" t="s">
        <v>367</v>
      </c>
      <c r="F928" s="1" t="s">
        <v>319</v>
      </c>
      <c r="G928" s="12" t="s">
        <v>320</v>
      </c>
      <c r="I928" s="15">
        <v>-500</v>
      </c>
      <c r="J928" s="64"/>
    </row>
    <row r="929" spans="1:10" ht="15" hidden="1" x14ac:dyDescent="0.25">
      <c r="A929" s="7">
        <v>925</v>
      </c>
      <c r="B929" s="7" t="s">
        <v>400</v>
      </c>
      <c r="C929" s="1" t="s">
        <v>7</v>
      </c>
      <c r="D929" s="1" t="s">
        <v>8</v>
      </c>
      <c r="E929" s="1" t="s">
        <v>367</v>
      </c>
      <c r="F929" s="1" t="s">
        <v>9</v>
      </c>
      <c r="G929" s="12" t="s">
        <v>10</v>
      </c>
      <c r="I929" s="15">
        <v>1000</v>
      </c>
      <c r="J929" s="64"/>
    </row>
    <row r="930" spans="1:10" ht="15" hidden="1" x14ac:dyDescent="0.25">
      <c r="A930" s="7">
        <v>926</v>
      </c>
      <c r="B930" s="7" t="s">
        <v>400</v>
      </c>
      <c r="C930" s="1" t="s">
        <v>7</v>
      </c>
      <c r="D930" s="1" t="s">
        <v>8</v>
      </c>
      <c r="E930" s="1" t="s">
        <v>367</v>
      </c>
      <c r="F930" s="1" t="s">
        <v>11</v>
      </c>
      <c r="G930" s="12" t="s">
        <v>12</v>
      </c>
      <c r="I930" s="15">
        <v>0</v>
      </c>
      <c r="J930" s="64"/>
    </row>
    <row r="931" spans="1:10" ht="15" hidden="1" x14ac:dyDescent="0.25">
      <c r="A931" s="7">
        <v>927</v>
      </c>
      <c r="B931" s="7" t="s">
        <v>400</v>
      </c>
      <c r="C931" s="1" t="s">
        <v>7</v>
      </c>
      <c r="D931" s="1" t="s">
        <v>8</v>
      </c>
      <c r="E931" s="1" t="s">
        <v>367</v>
      </c>
      <c r="F931" s="1" t="s">
        <v>13</v>
      </c>
      <c r="G931" s="12" t="s">
        <v>14</v>
      </c>
      <c r="I931" s="15">
        <v>0</v>
      </c>
      <c r="J931" s="64"/>
    </row>
    <row r="932" spans="1:10" ht="15" hidden="1" x14ac:dyDescent="0.25">
      <c r="A932" s="7">
        <v>928</v>
      </c>
      <c r="B932" s="7" t="s">
        <v>400</v>
      </c>
      <c r="C932" s="1" t="s">
        <v>7</v>
      </c>
      <c r="D932" s="1" t="s">
        <v>15</v>
      </c>
      <c r="E932" s="1" t="s">
        <v>367</v>
      </c>
      <c r="F932" s="1" t="s">
        <v>16</v>
      </c>
      <c r="G932" s="12" t="s">
        <v>17</v>
      </c>
      <c r="I932" s="15">
        <v>1000</v>
      </c>
      <c r="J932" s="64"/>
    </row>
    <row r="933" spans="1:10" ht="15" hidden="1" x14ac:dyDescent="0.25">
      <c r="A933" s="7">
        <v>929</v>
      </c>
      <c r="B933" s="7" t="s">
        <v>400</v>
      </c>
      <c r="C933" s="1" t="s">
        <v>7</v>
      </c>
      <c r="D933" s="1" t="s">
        <v>8</v>
      </c>
      <c r="E933" s="1" t="s">
        <v>367</v>
      </c>
      <c r="F933" s="1" t="s">
        <v>18</v>
      </c>
      <c r="G933" s="12" t="s">
        <v>19</v>
      </c>
      <c r="I933" s="15">
        <v>0</v>
      </c>
      <c r="J933" s="64"/>
    </row>
    <row r="934" spans="1:10" ht="15" hidden="1" x14ac:dyDescent="0.25">
      <c r="A934" s="7">
        <v>930</v>
      </c>
      <c r="B934" s="7" t="s">
        <v>400</v>
      </c>
      <c r="C934" s="1" t="s">
        <v>7</v>
      </c>
      <c r="D934" s="1" t="s">
        <v>8</v>
      </c>
      <c r="E934" s="1" t="s">
        <v>367</v>
      </c>
      <c r="F934" s="1" t="s">
        <v>20</v>
      </c>
      <c r="G934" s="12" t="s">
        <v>21</v>
      </c>
      <c r="I934" s="15">
        <v>0</v>
      </c>
      <c r="J934" s="64"/>
    </row>
    <row r="935" spans="1:10" ht="15" hidden="1" x14ac:dyDescent="0.25">
      <c r="A935" s="7">
        <v>931</v>
      </c>
      <c r="B935" s="7" t="s">
        <v>400</v>
      </c>
      <c r="C935" s="1" t="s">
        <v>7</v>
      </c>
      <c r="D935" s="1" t="s">
        <v>15</v>
      </c>
      <c r="E935" s="1" t="s">
        <v>367</v>
      </c>
      <c r="F935" s="1" t="s">
        <v>22</v>
      </c>
      <c r="G935" s="12" t="s">
        <v>23</v>
      </c>
      <c r="I935" s="15">
        <v>0</v>
      </c>
      <c r="J935" s="64"/>
    </row>
    <row r="936" spans="1:10" ht="15" hidden="1" x14ac:dyDescent="0.25">
      <c r="A936" s="7">
        <v>932</v>
      </c>
      <c r="B936" s="7" t="s">
        <v>400</v>
      </c>
      <c r="C936" s="1" t="s">
        <v>7</v>
      </c>
      <c r="D936" s="1" t="s">
        <v>8</v>
      </c>
      <c r="E936" s="1" t="s">
        <v>367</v>
      </c>
      <c r="F936" s="1" t="s">
        <v>24</v>
      </c>
      <c r="G936" s="12" t="s">
        <v>25</v>
      </c>
      <c r="I936" s="15">
        <v>0</v>
      </c>
      <c r="J936" s="64"/>
    </row>
    <row r="937" spans="1:10" ht="15" hidden="1" x14ac:dyDescent="0.25">
      <c r="A937" s="7">
        <v>933</v>
      </c>
      <c r="B937" s="7" t="s">
        <v>400</v>
      </c>
      <c r="C937" s="1" t="s">
        <v>7</v>
      </c>
      <c r="D937" s="1" t="s">
        <v>8</v>
      </c>
      <c r="E937" s="1" t="s">
        <v>367</v>
      </c>
      <c r="F937" s="1" t="s">
        <v>26</v>
      </c>
      <c r="G937" s="12" t="s">
        <v>27</v>
      </c>
      <c r="I937" s="15">
        <v>0</v>
      </c>
      <c r="J937" s="64"/>
    </row>
    <row r="938" spans="1:10" ht="15" hidden="1" x14ac:dyDescent="0.25">
      <c r="A938" s="7">
        <v>934</v>
      </c>
      <c r="B938" s="7" t="s">
        <v>400</v>
      </c>
      <c r="C938" s="1" t="s">
        <v>7</v>
      </c>
      <c r="D938" s="1" t="s">
        <v>8</v>
      </c>
      <c r="E938" s="1" t="s">
        <v>367</v>
      </c>
      <c r="F938" s="1" t="s">
        <v>28</v>
      </c>
      <c r="G938" s="12" t="s">
        <v>29</v>
      </c>
      <c r="I938" s="15">
        <v>0</v>
      </c>
      <c r="J938" s="64"/>
    </row>
    <row r="939" spans="1:10" ht="15" hidden="1" x14ac:dyDescent="0.25">
      <c r="A939" s="7">
        <v>935</v>
      </c>
      <c r="B939" s="7" t="s">
        <v>400</v>
      </c>
      <c r="C939" s="1" t="s">
        <v>7</v>
      </c>
      <c r="D939" s="1" t="s">
        <v>8</v>
      </c>
      <c r="E939" s="1" t="s">
        <v>367</v>
      </c>
      <c r="F939" s="1" t="s">
        <v>30</v>
      </c>
      <c r="G939" s="12" t="s">
        <v>31</v>
      </c>
      <c r="I939" s="15">
        <v>142035</v>
      </c>
      <c r="J939" s="64"/>
    </row>
    <row r="940" spans="1:10" ht="15" hidden="1" x14ac:dyDescent="0.25">
      <c r="A940" s="7">
        <v>936</v>
      </c>
      <c r="B940" s="7" t="s">
        <v>400</v>
      </c>
      <c r="C940" s="1" t="s">
        <v>7</v>
      </c>
      <c r="D940" s="1" t="s">
        <v>8</v>
      </c>
      <c r="E940" s="1" t="s">
        <v>367</v>
      </c>
      <c r="F940" s="1" t="s">
        <v>32</v>
      </c>
      <c r="G940" s="12" t="s">
        <v>33</v>
      </c>
      <c r="I940" s="15">
        <v>0</v>
      </c>
      <c r="J940" s="64"/>
    </row>
    <row r="941" spans="1:10" ht="15" hidden="1" x14ac:dyDescent="0.25">
      <c r="A941" s="7">
        <v>937</v>
      </c>
      <c r="B941" s="7" t="s">
        <v>400</v>
      </c>
      <c r="C941" s="1" t="s">
        <v>7</v>
      </c>
      <c r="D941" s="1" t="s">
        <v>8</v>
      </c>
      <c r="E941" s="1" t="s">
        <v>367</v>
      </c>
      <c r="F941" s="1" t="s">
        <v>34</v>
      </c>
      <c r="G941" s="12" t="s">
        <v>35</v>
      </c>
      <c r="I941" s="15">
        <v>0</v>
      </c>
      <c r="J941" s="64"/>
    </row>
    <row r="942" spans="1:10" ht="15" hidden="1" x14ac:dyDescent="0.25">
      <c r="A942" s="7">
        <v>938</v>
      </c>
      <c r="B942" s="7" t="s">
        <v>400</v>
      </c>
      <c r="C942" s="1" t="s">
        <v>7</v>
      </c>
      <c r="D942" s="1" t="s">
        <v>8</v>
      </c>
      <c r="E942" s="1" t="s">
        <v>367</v>
      </c>
      <c r="F942" s="1" t="s">
        <v>36</v>
      </c>
      <c r="G942" s="12" t="s">
        <v>37</v>
      </c>
      <c r="I942" s="15">
        <v>0</v>
      </c>
      <c r="J942" s="64"/>
    </row>
    <row r="943" spans="1:10" ht="15" hidden="1" x14ac:dyDescent="0.25">
      <c r="A943" s="7">
        <v>939</v>
      </c>
      <c r="B943" s="7" t="s">
        <v>400</v>
      </c>
      <c r="C943" s="1" t="s">
        <v>7</v>
      </c>
      <c r="D943" s="1" t="s">
        <v>8</v>
      </c>
      <c r="E943" s="1" t="s">
        <v>367</v>
      </c>
      <c r="F943" s="1" t="s">
        <v>38</v>
      </c>
      <c r="G943" s="12" t="s">
        <v>39</v>
      </c>
      <c r="I943" s="15">
        <v>0</v>
      </c>
      <c r="J943" s="64"/>
    </row>
    <row r="944" spans="1:10" ht="15" hidden="1" x14ac:dyDescent="0.25">
      <c r="A944" s="7">
        <v>940</v>
      </c>
      <c r="B944" s="7" t="s">
        <v>400</v>
      </c>
      <c r="C944" s="1" t="s">
        <v>7</v>
      </c>
      <c r="D944" s="1" t="s">
        <v>8</v>
      </c>
      <c r="E944" s="1" t="s">
        <v>367</v>
      </c>
      <c r="F944" s="1" t="s">
        <v>40</v>
      </c>
      <c r="G944" s="12" t="s">
        <v>41</v>
      </c>
      <c r="I944" s="15">
        <v>0</v>
      </c>
      <c r="J944" s="64"/>
    </row>
    <row r="945" spans="1:10" ht="15" hidden="1" x14ac:dyDescent="0.25">
      <c r="A945" s="7">
        <v>941</v>
      </c>
      <c r="B945" s="7" t="s">
        <v>400</v>
      </c>
      <c r="C945" s="1" t="s">
        <v>7</v>
      </c>
      <c r="D945" s="1" t="s">
        <v>8</v>
      </c>
      <c r="E945" s="1" t="s">
        <v>367</v>
      </c>
      <c r="F945" s="1" t="s">
        <v>42</v>
      </c>
      <c r="G945" s="12" t="s">
        <v>43</v>
      </c>
      <c r="I945" s="15">
        <v>0</v>
      </c>
      <c r="J945" s="64"/>
    </row>
    <row r="946" spans="1:10" ht="15" hidden="1" x14ac:dyDescent="0.25">
      <c r="A946" s="7">
        <v>942</v>
      </c>
      <c r="B946" s="7" t="s">
        <v>400</v>
      </c>
      <c r="C946" s="1" t="s">
        <v>7</v>
      </c>
      <c r="D946" s="1" t="s">
        <v>8</v>
      </c>
      <c r="E946" s="1" t="s">
        <v>367</v>
      </c>
      <c r="F946" s="1" t="s">
        <v>44</v>
      </c>
      <c r="G946" s="12" t="s">
        <v>45</v>
      </c>
      <c r="I946" s="15">
        <v>0</v>
      </c>
      <c r="J946" s="64"/>
    </row>
    <row r="947" spans="1:10" ht="15" hidden="1" x14ac:dyDescent="0.25">
      <c r="A947" s="7">
        <v>943</v>
      </c>
      <c r="B947" s="7" t="s">
        <v>400</v>
      </c>
      <c r="C947" s="1" t="s">
        <v>7</v>
      </c>
      <c r="D947" s="1" t="s">
        <v>8</v>
      </c>
      <c r="E947" s="1" t="s">
        <v>367</v>
      </c>
      <c r="F947" s="1" t="s">
        <v>46</v>
      </c>
      <c r="G947" s="12" t="s">
        <v>47</v>
      </c>
      <c r="I947" s="15">
        <v>0</v>
      </c>
      <c r="J947" s="64"/>
    </row>
    <row r="948" spans="1:10" ht="15" hidden="1" x14ac:dyDescent="0.25">
      <c r="A948" s="7">
        <v>944</v>
      </c>
      <c r="B948" s="7" t="s">
        <v>400</v>
      </c>
      <c r="C948" s="1" t="s">
        <v>7</v>
      </c>
      <c r="D948" s="1" t="s">
        <v>8</v>
      </c>
      <c r="E948" s="1" t="s">
        <v>367</v>
      </c>
      <c r="F948" s="1" t="s">
        <v>48</v>
      </c>
      <c r="G948" s="12" t="s">
        <v>49</v>
      </c>
      <c r="I948" s="15">
        <v>0</v>
      </c>
      <c r="J948" s="64"/>
    </row>
    <row r="949" spans="1:10" ht="15" hidden="1" x14ac:dyDescent="0.25">
      <c r="A949" s="7">
        <v>945</v>
      </c>
      <c r="B949" s="7" t="s">
        <v>400</v>
      </c>
      <c r="C949" s="1" t="s">
        <v>7</v>
      </c>
      <c r="D949" s="1" t="s">
        <v>8</v>
      </c>
      <c r="E949" s="1" t="s">
        <v>367</v>
      </c>
      <c r="F949" s="1" t="s">
        <v>50</v>
      </c>
      <c r="G949" s="12" t="s">
        <v>51</v>
      </c>
      <c r="I949" s="15">
        <v>0</v>
      </c>
      <c r="J949" s="64"/>
    </row>
    <row r="950" spans="1:10" ht="15" hidden="1" x14ac:dyDescent="0.25">
      <c r="A950" s="7">
        <v>946</v>
      </c>
      <c r="B950" s="7" t="s">
        <v>400</v>
      </c>
      <c r="C950" s="1" t="s">
        <v>7</v>
      </c>
      <c r="D950" s="1" t="s">
        <v>8</v>
      </c>
      <c r="E950" s="1" t="s">
        <v>367</v>
      </c>
      <c r="F950" s="1" t="s">
        <v>52</v>
      </c>
      <c r="G950" s="12" t="s">
        <v>53</v>
      </c>
      <c r="I950" s="15">
        <v>0</v>
      </c>
      <c r="J950" s="64"/>
    </row>
    <row r="951" spans="1:10" ht="15" hidden="1" x14ac:dyDescent="0.25">
      <c r="A951" s="7">
        <v>947</v>
      </c>
      <c r="B951" s="7" t="s">
        <v>400</v>
      </c>
      <c r="C951" s="1" t="s">
        <v>7</v>
      </c>
      <c r="D951" s="1" t="s">
        <v>8</v>
      </c>
      <c r="E951" s="1" t="s">
        <v>367</v>
      </c>
      <c r="F951" s="1" t="s">
        <v>54</v>
      </c>
      <c r="G951" s="12" t="s">
        <v>55</v>
      </c>
      <c r="I951" s="15">
        <v>0</v>
      </c>
      <c r="J951" s="64"/>
    </row>
    <row r="952" spans="1:10" ht="15" hidden="1" x14ac:dyDescent="0.25">
      <c r="A952" s="7">
        <v>948</v>
      </c>
      <c r="B952" s="7" t="s">
        <v>400</v>
      </c>
      <c r="C952" s="1" t="s">
        <v>7</v>
      </c>
      <c r="D952" s="1" t="s">
        <v>8</v>
      </c>
      <c r="E952" s="1" t="s">
        <v>367</v>
      </c>
      <c r="F952" s="1" t="s">
        <v>56</v>
      </c>
      <c r="G952" s="12" t="s">
        <v>57</v>
      </c>
      <c r="I952" s="15">
        <v>0</v>
      </c>
      <c r="J952" s="64"/>
    </row>
    <row r="953" spans="1:10" ht="15" hidden="1" x14ac:dyDescent="0.25">
      <c r="A953" s="7">
        <v>949</v>
      </c>
      <c r="B953" s="7" t="s">
        <v>400</v>
      </c>
      <c r="C953" s="1" t="s">
        <v>7</v>
      </c>
      <c r="D953" s="1" t="s">
        <v>8</v>
      </c>
      <c r="E953" s="1" t="s">
        <v>367</v>
      </c>
      <c r="F953" s="1" t="s">
        <v>58</v>
      </c>
      <c r="G953" s="12" t="s">
        <v>59</v>
      </c>
      <c r="I953" s="15">
        <v>0</v>
      </c>
      <c r="J953" s="64"/>
    </row>
    <row r="954" spans="1:10" ht="15" hidden="1" x14ac:dyDescent="0.25">
      <c r="A954" s="7">
        <v>950</v>
      </c>
      <c r="B954" s="7" t="s">
        <v>400</v>
      </c>
      <c r="C954" s="1" t="s">
        <v>7</v>
      </c>
      <c r="D954" s="1" t="s">
        <v>8</v>
      </c>
      <c r="E954" s="1" t="s">
        <v>367</v>
      </c>
      <c r="F954" s="1" t="s">
        <v>60</v>
      </c>
      <c r="G954" s="12" t="s">
        <v>61</v>
      </c>
      <c r="I954" s="15">
        <v>0</v>
      </c>
      <c r="J954" s="64"/>
    </row>
    <row r="955" spans="1:10" ht="15" hidden="1" x14ac:dyDescent="0.25">
      <c r="A955" s="7">
        <v>951</v>
      </c>
      <c r="B955" s="7" t="s">
        <v>400</v>
      </c>
      <c r="C955" s="1" t="s">
        <v>7</v>
      </c>
      <c r="D955" s="1" t="s">
        <v>8</v>
      </c>
      <c r="E955" s="1" t="s">
        <v>367</v>
      </c>
      <c r="F955" s="1" t="s">
        <v>62</v>
      </c>
      <c r="G955" s="12" t="s">
        <v>63</v>
      </c>
      <c r="I955" s="15">
        <v>0</v>
      </c>
      <c r="J955" s="64"/>
    </row>
    <row r="956" spans="1:10" ht="15" hidden="1" x14ac:dyDescent="0.25">
      <c r="A956" s="7">
        <v>952</v>
      </c>
      <c r="B956" s="7" t="s">
        <v>400</v>
      </c>
      <c r="C956" s="1" t="s">
        <v>7</v>
      </c>
      <c r="D956" s="1" t="s">
        <v>8</v>
      </c>
      <c r="E956" s="1" t="s">
        <v>367</v>
      </c>
      <c r="F956" s="1" t="s">
        <v>64</v>
      </c>
      <c r="G956" s="12" t="s">
        <v>65</v>
      </c>
      <c r="I956" s="15">
        <v>0</v>
      </c>
      <c r="J956" s="64"/>
    </row>
    <row r="957" spans="1:10" ht="15" hidden="1" x14ac:dyDescent="0.25">
      <c r="A957" s="7">
        <v>953</v>
      </c>
      <c r="B957" s="7" t="s">
        <v>400</v>
      </c>
      <c r="C957" s="1" t="s">
        <v>7</v>
      </c>
      <c r="D957" s="1" t="s">
        <v>8</v>
      </c>
      <c r="E957" s="1" t="s">
        <v>367</v>
      </c>
      <c r="F957" s="1" t="s">
        <v>66</v>
      </c>
      <c r="G957" s="12" t="s">
        <v>67</v>
      </c>
      <c r="I957" s="15">
        <v>532</v>
      </c>
      <c r="J957" s="64"/>
    </row>
    <row r="958" spans="1:10" ht="15" hidden="1" x14ac:dyDescent="0.25">
      <c r="A958" s="7">
        <v>954</v>
      </c>
      <c r="B958" s="7" t="s">
        <v>400</v>
      </c>
      <c r="C958" s="1" t="s">
        <v>7</v>
      </c>
      <c r="D958" s="1" t="s">
        <v>8</v>
      </c>
      <c r="E958" s="1" t="s">
        <v>367</v>
      </c>
      <c r="F958" s="1" t="s">
        <v>68</v>
      </c>
      <c r="G958" s="12" t="s">
        <v>69</v>
      </c>
      <c r="I958" s="15">
        <v>0</v>
      </c>
      <c r="J958" s="64"/>
    </row>
    <row r="959" spans="1:10" ht="15" hidden="1" x14ac:dyDescent="0.25">
      <c r="A959" s="7">
        <v>955</v>
      </c>
      <c r="B959" s="7" t="s">
        <v>400</v>
      </c>
      <c r="C959" s="1" t="s">
        <v>7</v>
      </c>
      <c r="D959" s="1" t="s">
        <v>8</v>
      </c>
      <c r="E959" s="1" t="s">
        <v>367</v>
      </c>
      <c r="F959" s="1" t="s">
        <v>70</v>
      </c>
      <c r="G959" s="12" t="s">
        <v>71</v>
      </c>
      <c r="I959" s="15">
        <v>0</v>
      </c>
      <c r="J959" s="64"/>
    </row>
    <row r="960" spans="1:10" ht="15" hidden="1" x14ac:dyDescent="0.25">
      <c r="A960" s="7">
        <v>956</v>
      </c>
      <c r="B960" s="7" t="s">
        <v>400</v>
      </c>
      <c r="C960" s="1" t="s">
        <v>7</v>
      </c>
      <c r="D960" s="1" t="s">
        <v>8</v>
      </c>
      <c r="E960" s="1" t="s">
        <v>367</v>
      </c>
      <c r="F960" s="1" t="s">
        <v>72</v>
      </c>
      <c r="G960" s="12" t="s">
        <v>73</v>
      </c>
      <c r="I960" s="15">
        <v>0</v>
      </c>
      <c r="J960" s="64"/>
    </row>
    <row r="961" spans="1:10" ht="15" hidden="1" x14ac:dyDescent="0.25">
      <c r="A961" s="7">
        <v>957</v>
      </c>
      <c r="B961" s="7" t="s">
        <v>400</v>
      </c>
      <c r="C961" s="1" t="s">
        <v>7</v>
      </c>
      <c r="D961" s="1" t="s">
        <v>8</v>
      </c>
      <c r="E961" s="1" t="s">
        <v>367</v>
      </c>
      <c r="F961" s="1" t="s">
        <v>74</v>
      </c>
      <c r="G961" s="12" t="s">
        <v>75</v>
      </c>
      <c r="I961" s="15">
        <v>0</v>
      </c>
      <c r="J961" s="64"/>
    </row>
    <row r="962" spans="1:10" ht="15" hidden="1" x14ac:dyDescent="0.25">
      <c r="A962" s="7">
        <v>958</v>
      </c>
      <c r="B962" s="7" t="s">
        <v>400</v>
      </c>
      <c r="C962" s="1" t="s">
        <v>7</v>
      </c>
      <c r="D962" s="1" t="s">
        <v>8</v>
      </c>
      <c r="E962" s="1" t="s">
        <v>367</v>
      </c>
      <c r="F962" s="1" t="s">
        <v>76</v>
      </c>
      <c r="G962" s="12" t="s">
        <v>77</v>
      </c>
      <c r="I962" s="15">
        <v>0</v>
      </c>
      <c r="J962" s="64"/>
    </row>
    <row r="963" spans="1:10" ht="15" hidden="1" x14ac:dyDescent="0.25">
      <c r="A963" s="7">
        <v>959</v>
      </c>
      <c r="B963" s="7" t="s">
        <v>400</v>
      </c>
      <c r="C963" s="1" t="s">
        <v>7</v>
      </c>
      <c r="D963" s="1" t="s">
        <v>8</v>
      </c>
      <c r="E963" s="1" t="s">
        <v>367</v>
      </c>
      <c r="F963" s="1" t="s">
        <v>78</v>
      </c>
      <c r="G963" s="12" t="s">
        <v>79</v>
      </c>
      <c r="I963" s="15">
        <v>0</v>
      </c>
      <c r="J963" s="64"/>
    </row>
    <row r="964" spans="1:10" ht="15" hidden="1" x14ac:dyDescent="0.25">
      <c r="A964" s="7">
        <v>960</v>
      </c>
      <c r="B964" s="7" t="s">
        <v>400</v>
      </c>
      <c r="C964" s="1" t="s">
        <v>7</v>
      </c>
      <c r="D964" s="1" t="s">
        <v>8</v>
      </c>
      <c r="E964" s="1" t="s">
        <v>367</v>
      </c>
      <c r="F964" s="1" t="s">
        <v>80</v>
      </c>
      <c r="G964" s="12" t="s">
        <v>81</v>
      </c>
      <c r="I964" s="15">
        <v>0</v>
      </c>
      <c r="J964" s="64"/>
    </row>
    <row r="965" spans="1:10" ht="15" hidden="1" x14ac:dyDescent="0.25">
      <c r="A965" s="7">
        <v>961</v>
      </c>
      <c r="B965" s="7" t="s">
        <v>400</v>
      </c>
      <c r="C965" s="1" t="s">
        <v>7</v>
      </c>
      <c r="D965" s="1" t="s">
        <v>8</v>
      </c>
      <c r="E965" s="1" t="s">
        <v>367</v>
      </c>
      <c r="F965" s="1" t="s">
        <v>82</v>
      </c>
      <c r="G965" s="12" t="s">
        <v>83</v>
      </c>
      <c r="I965" s="15">
        <v>0</v>
      </c>
      <c r="J965" s="64"/>
    </row>
    <row r="966" spans="1:10" ht="15" hidden="1" x14ac:dyDescent="0.25">
      <c r="A966" s="7">
        <v>962</v>
      </c>
      <c r="B966" s="7" t="s">
        <v>400</v>
      </c>
      <c r="C966" s="1" t="s">
        <v>7</v>
      </c>
      <c r="D966" s="1" t="s">
        <v>8</v>
      </c>
      <c r="E966" s="1" t="s">
        <v>367</v>
      </c>
      <c r="F966" s="1" t="s">
        <v>84</v>
      </c>
      <c r="G966" s="12" t="s">
        <v>85</v>
      </c>
      <c r="I966" s="15">
        <v>0</v>
      </c>
      <c r="J966" s="64"/>
    </row>
    <row r="967" spans="1:10" ht="15" hidden="1" x14ac:dyDescent="0.25">
      <c r="A967" s="7">
        <v>963</v>
      </c>
      <c r="B967" s="7" t="s">
        <v>400</v>
      </c>
      <c r="C967" s="1" t="s">
        <v>7</v>
      </c>
      <c r="D967" s="1" t="s">
        <v>8</v>
      </c>
      <c r="E967" s="1" t="s">
        <v>367</v>
      </c>
      <c r="F967" s="1" t="s">
        <v>86</v>
      </c>
      <c r="G967" s="12" t="s">
        <v>87</v>
      </c>
      <c r="I967" s="15">
        <v>0</v>
      </c>
      <c r="J967" s="64"/>
    </row>
    <row r="968" spans="1:10" ht="15" hidden="1" x14ac:dyDescent="0.25">
      <c r="A968" s="7">
        <v>964</v>
      </c>
      <c r="B968" s="7" t="s">
        <v>400</v>
      </c>
      <c r="C968" s="1" t="s">
        <v>7</v>
      </c>
      <c r="D968" s="1" t="s">
        <v>8</v>
      </c>
      <c r="E968" s="1" t="s">
        <v>367</v>
      </c>
      <c r="F968" s="1" t="s">
        <v>88</v>
      </c>
      <c r="G968" s="12" t="s">
        <v>89</v>
      </c>
      <c r="I968" s="15">
        <v>0</v>
      </c>
      <c r="J968" s="64"/>
    </row>
    <row r="969" spans="1:10" ht="15" hidden="1" x14ac:dyDescent="0.25">
      <c r="A969" s="7">
        <v>965</v>
      </c>
      <c r="B969" s="7" t="s">
        <v>400</v>
      </c>
      <c r="C969" s="1" t="s">
        <v>7</v>
      </c>
      <c r="D969" s="1" t="s">
        <v>8</v>
      </c>
      <c r="E969" s="1" t="s">
        <v>367</v>
      </c>
      <c r="F969" s="1" t="s">
        <v>90</v>
      </c>
      <c r="G969" s="12" t="s">
        <v>91</v>
      </c>
      <c r="I969" s="15">
        <v>0</v>
      </c>
      <c r="J969" s="64"/>
    </row>
    <row r="970" spans="1:10" ht="15" hidden="1" x14ac:dyDescent="0.25">
      <c r="A970" s="7">
        <v>966</v>
      </c>
      <c r="B970" s="7" t="s">
        <v>400</v>
      </c>
      <c r="C970" s="1" t="s">
        <v>7</v>
      </c>
      <c r="D970" s="1" t="s">
        <v>8</v>
      </c>
      <c r="E970" s="1" t="s">
        <v>367</v>
      </c>
      <c r="F970" s="1" t="s">
        <v>92</v>
      </c>
      <c r="G970" s="12" t="s">
        <v>93</v>
      </c>
      <c r="I970" s="15">
        <v>0</v>
      </c>
      <c r="J970" s="64"/>
    </row>
    <row r="971" spans="1:10" ht="15" hidden="1" x14ac:dyDescent="0.25">
      <c r="A971" s="7">
        <v>967</v>
      </c>
      <c r="B971" s="7" t="s">
        <v>400</v>
      </c>
      <c r="C971" s="1" t="s">
        <v>7</v>
      </c>
      <c r="D971" s="1" t="s">
        <v>15</v>
      </c>
      <c r="E971" s="1" t="s">
        <v>367</v>
      </c>
      <c r="F971" s="1" t="s">
        <v>94</v>
      </c>
      <c r="G971" s="12" t="s">
        <v>95</v>
      </c>
      <c r="I971" s="15">
        <v>142567</v>
      </c>
      <c r="J971" s="64"/>
    </row>
    <row r="972" spans="1:10" ht="15" hidden="1" x14ac:dyDescent="0.25">
      <c r="A972" s="7">
        <v>968</v>
      </c>
      <c r="B972" s="7" t="s">
        <v>400</v>
      </c>
      <c r="C972" s="1" t="s">
        <v>7</v>
      </c>
      <c r="D972" s="1" t="s">
        <v>8</v>
      </c>
      <c r="E972" s="1" t="s">
        <v>367</v>
      </c>
      <c r="F972" s="1" t="s">
        <v>96</v>
      </c>
      <c r="G972" s="12" t="s">
        <v>97</v>
      </c>
      <c r="I972" s="15">
        <v>1786</v>
      </c>
      <c r="J972" s="64"/>
    </row>
    <row r="973" spans="1:10" ht="15" hidden="1" x14ac:dyDescent="0.25">
      <c r="A973" s="7">
        <v>969</v>
      </c>
      <c r="B973" s="7" t="s">
        <v>400</v>
      </c>
      <c r="C973" s="1" t="s">
        <v>7</v>
      </c>
      <c r="D973" s="1" t="s">
        <v>8</v>
      </c>
      <c r="E973" s="1" t="s">
        <v>367</v>
      </c>
      <c r="F973" s="1" t="s">
        <v>98</v>
      </c>
      <c r="G973" s="12" t="s">
        <v>99</v>
      </c>
      <c r="I973" s="15">
        <v>0</v>
      </c>
      <c r="J973" s="64"/>
    </row>
    <row r="974" spans="1:10" ht="15" hidden="1" x14ac:dyDescent="0.25">
      <c r="A974" s="7">
        <v>970</v>
      </c>
      <c r="B974" s="7" t="s">
        <v>400</v>
      </c>
      <c r="C974" s="1" t="s">
        <v>7</v>
      </c>
      <c r="D974" s="1" t="s">
        <v>8</v>
      </c>
      <c r="E974" s="1" t="s">
        <v>367</v>
      </c>
      <c r="F974" s="1" t="s">
        <v>100</v>
      </c>
      <c r="G974" s="12" t="s">
        <v>101</v>
      </c>
      <c r="I974" s="15">
        <v>0</v>
      </c>
      <c r="J974" s="64"/>
    </row>
    <row r="975" spans="1:10" ht="15" hidden="1" x14ac:dyDescent="0.25">
      <c r="A975" s="7">
        <v>971</v>
      </c>
      <c r="B975" s="7" t="s">
        <v>400</v>
      </c>
      <c r="C975" s="1" t="s">
        <v>7</v>
      </c>
      <c r="D975" s="1" t="s">
        <v>8</v>
      </c>
      <c r="E975" s="1" t="s">
        <v>367</v>
      </c>
      <c r="F975" s="1" t="s">
        <v>102</v>
      </c>
      <c r="G975" s="12" t="s">
        <v>103</v>
      </c>
      <c r="I975" s="15">
        <v>0</v>
      </c>
      <c r="J975" s="64"/>
    </row>
    <row r="976" spans="1:10" ht="15" hidden="1" x14ac:dyDescent="0.25">
      <c r="A976" s="7">
        <v>972</v>
      </c>
      <c r="B976" s="7" t="s">
        <v>400</v>
      </c>
      <c r="C976" s="1" t="s">
        <v>7</v>
      </c>
      <c r="D976" s="1" t="s">
        <v>8</v>
      </c>
      <c r="E976" s="1" t="s">
        <v>367</v>
      </c>
      <c r="F976" s="1" t="s">
        <v>104</v>
      </c>
      <c r="G976" s="12" t="s">
        <v>105</v>
      </c>
      <c r="I976" s="15">
        <v>0</v>
      </c>
      <c r="J976" s="64"/>
    </row>
    <row r="977" spans="1:10" ht="15" hidden="1" x14ac:dyDescent="0.25">
      <c r="A977" s="7">
        <v>973</v>
      </c>
      <c r="B977" s="7" t="s">
        <v>400</v>
      </c>
      <c r="C977" s="1" t="s">
        <v>7</v>
      </c>
      <c r="D977" s="1" t="s">
        <v>8</v>
      </c>
      <c r="E977" s="1" t="s">
        <v>367</v>
      </c>
      <c r="F977" s="1" t="s">
        <v>106</v>
      </c>
      <c r="G977" s="12" t="s">
        <v>107</v>
      </c>
      <c r="I977" s="15">
        <v>0</v>
      </c>
      <c r="J977" s="64"/>
    </row>
    <row r="978" spans="1:10" ht="15" hidden="1" x14ac:dyDescent="0.25">
      <c r="A978" s="7">
        <v>974</v>
      </c>
      <c r="B978" s="7" t="s">
        <v>400</v>
      </c>
      <c r="C978" s="1" t="s">
        <v>7</v>
      </c>
      <c r="D978" s="1" t="s">
        <v>8</v>
      </c>
      <c r="E978" s="1" t="s">
        <v>367</v>
      </c>
      <c r="F978" s="1" t="s">
        <v>108</v>
      </c>
      <c r="G978" s="12" t="s">
        <v>109</v>
      </c>
      <c r="I978" s="15">
        <v>0</v>
      </c>
      <c r="J978" s="64"/>
    </row>
    <row r="979" spans="1:10" ht="15" hidden="1" x14ac:dyDescent="0.25">
      <c r="A979" s="7">
        <v>975</v>
      </c>
      <c r="B979" s="7" t="s">
        <v>400</v>
      </c>
      <c r="C979" s="1" t="s">
        <v>7</v>
      </c>
      <c r="D979" s="1" t="s">
        <v>8</v>
      </c>
      <c r="E979" s="1" t="s">
        <v>367</v>
      </c>
      <c r="F979" s="1" t="s">
        <v>110</v>
      </c>
      <c r="G979" s="12" t="s">
        <v>111</v>
      </c>
      <c r="I979" s="15">
        <v>0</v>
      </c>
      <c r="J979" s="64"/>
    </row>
    <row r="980" spans="1:10" ht="15" hidden="1" x14ac:dyDescent="0.25">
      <c r="A980" s="7">
        <v>976</v>
      </c>
      <c r="B980" s="7" t="s">
        <v>400</v>
      </c>
      <c r="C980" s="1" t="s">
        <v>7</v>
      </c>
      <c r="D980" s="1" t="s">
        <v>8</v>
      </c>
      <c r="E980" s="1" t="s">
        <v>367</v>
      </c>
      <c r="F980" s="1" t="s">
        <v>112</v>
      </c>
      <c r="G980" s="12" t="s">
        <v>113</v>
      </c>
      <c r="I980" s="15">
        <v>0</v>
      </c>
      <c r="J980" s="64"/>
    </row>
    <row r="981" spans="1:10" ht="15" hidden="1" x14ac:dyDescent="0.25">
      <c r="A981" s="7">
        <v>977</v>
      </c>
      <c r="B981" s="7" t="s">
        <v>400</v>
      </c>
      <c r="C981" s="1" t="s">
        <v>7</v>
      </c>
      <c r="D981" s="1" t="s">
        <v>15</v>
      </c>
      <c r="E981" s="1" t="s">
        <v>367</v>
      </c>
      <c r="F981" s="1" t="s">
        <v>114</v>
      </c>
      <c r="G981" s="12" t="s">
        <v>115</v>
      </c>
      <c r="I981" s="15">
        <v>145353</v>
      </c>
      <c r="J981" s="64"/>
    </row>
    <row r="982" spans="1:10" ht="15" hidden="1" x14ac:dyDescent="0.25">
      <c r="A982" s="7">
        <v>978</v>
      </c>
      <c r="B982" s="7" t="s">
        <v>400</v>
      </c>
      <c r="C982" s="1" t="s">
        <v>116</v>
      </c>
      <c r="D982" s="1" t="s">
        <v>8</v>
      </c>
      <c r="E982" s="1" t="s">
        <v>364</v>
      </c>
      <c r="F982" s="1" t="s">
        <v>117</v>
      </c>
      <c r="G982" s="12" t="s">
        <v>118</v>
      </c>
      <c r="H982" s="14">
        <v>0.02</v>
      </c>
      <c r="I982" s="15">
        <v>1538</v>
      </c>
      <c r="J982" s="64">
        <f t="shared" ref="J982:J1020" si="10">I982/H982</f>
        <v>76900</v>
      </c>
    </row>
    <row r="983" spans="1:10" ht="15" hidden="1" x14ac:dyDescent="0.25">
      <c r="A983" s="7">
        <v>979</v>
      </c>
      <c r="B983" s="7" t="s">
        <v>400</v>
      </c>
      <c r="C983" s="1" t="s">
        <v>116</v>
      </c>
      <c r="D983" s="1" t="s">
        <v>8</v>
      </c>
      <c r="E983" s="1" t="s">
        <v>364</v>
      </c>
      <c r="F983" s="1" t="s">
        <v>119</v>
      </c>
      <c r="G983" s="12" t="s">
        <v>120</v>
      </c>
      <c r="H983" s="14">
        <v>0.08</v>
      </c>
      <c r="I983" s="15">
        <v>6112</v>
      </c>
      <c r="J983" s="57">
        <f t="shared" si="10"/>
        <v>76400</v>
      </c>
    </row>
    <row r="984" spans="1:10" ht="15" hidden="1" x14ac:dyDescent="0.25">
      <c r="A984" s="7">
        <v>980</v>
      </c>
      <c r="B984" s="7" t="s">
        <v>400</v>
      </c>
      <c r="C984" s="1" t="s">
        <v>116</v>
      </c>
      <c r="D984" s="1" t="s">
        <v>8</v>
      </c>
      <c r="E984" s="1" t="s">
        <v>364</v>
      </c>
      <c r="F984" s="1" t="s">
        <v>121</v>
      </c>
      <c r="G984" s="12" t="s">
        <v>122</v>
      </c>
      <c r="H984" s="14">
        <v>0.02</v>
      </c>
      <c r="I984" s="15">
        <v>681</v>
      </c>
      <c r="J984" s="64">
        <f t="shared" si="10"/>
        <v>34050</v>
      </c>
    </row>
    <row r="985" spans="1:10" ht="15" hidden="1" x14ac:dyDescent="0.25">
      <c r="A985" s="7">
        <v>981</v>
      </c>
      <c r="B985" s="7" t="s">
        <v>400</v>
      </c>
      <c r="C985" s="1" t="s">
        <v>116</v>
      </c>
      <c r="D985" s="1" t="s">
        <v>8</v>
      </c>
      <c r="E985" s="1" t="s">
        <v>364</v>
      </c>
      <c r="F985" s="1" t="s">
        <v>123</v>
      </c>
      <c r="G985" s="12" t="s">
        <v>124</v>
      </c>
      <c r="J985" s="64"/>
    </row>
    <row r="986" spans="1:10" ht="15" hidden="1" x14ac:dyDescent="0.25">
      <c r="A986" s="7">
        <v>982</v>
      </c>
      <c r="B986" s="7" t="s">
        <v>400</v>
      </c>
      <c r="C986" s="1" t="s">
        <v>116</v>
      </c>
      <c r="D986" s="1" t="s">
        <v>8</v>
      </c>
      <c r="E986" s="1" t="s">
        <v>366</v>
      </c>
      <c r="F986" s="1" t="s">
        <v>125</v>
      </c>
      <c r="G986" s="12" t="s">
        <v>126</v>
      </c>
      <c r="J986" s="64"/>
    </row>
    <row r="987" spans="1:10" ht="15" hidden="1" x14ac:dyDescent="0.25">
      <c r="A987" s="7">
        <v>983</v>
      </c>
      <c r="B987" s="7" t="s">
        <v>400</v>
      </c>
      <c r="C987" s="1" t="s">
        <v>116</v>
      </c>
      <c r="D987" s="1" t="s">
        <v>8</v>
      </c>
      <c r="E987" s="1" t="s">
        <v>366</v>
      </c>
      <c r="F987" s="1" t="s">
        <v>127</v>
      </c>
      <c r="G987" s="12" t="s">
        <v>128</v>
      </c>
      <c r="J987" s="64"/>
    </row>
    <row r="988" spans="1:10" ht="15" hidden="1" x14ac:dyDescent="0.25">
      <c r="A988" s="7">
        <v>984</v>
      </c>
      <c r="B988" s="7" t="s">
        <v>400</v>
      </c>
      <c r="C988" s="1" t="s">
        <v>116</v>
      </c>
      <c r="D988" s="1" t="s">
        <v>8</v>
      </c>
      <c r="E988" s="1" t="s">
        <v>366</v>
      </c>
      <c r="F988" s="1" t="s">
        <v>129</v>
      </c>
      <c r="G988" s="12" t="s">
        <v>130</v>
      </c>
      <c r="J988" s="64"/>
    </row>
    <row r="989" spans="1:10" ht="15" hidden="1" x14ac:dyDescent="0.25">
      <c r="A989" s="7">
        <v>985</v>
      </c>
      <c r="B989" s="7" t="s">
        <v>400</v>
      </c>
      <c r="C989" s="1" t="s">
        <v>116</v>
      </c>
      <c r="D989" s="1" t="s">
        <v>8</v>
      </c>
      <c r="E989" s="1" t="s">
        <v>366</v>
      </c>
      <c r="F989" s="1" t="s">
        <v>131</v>
      </c>
      <c r="G989" s="12" t="s">
        <v>132</v>
      </c>
      <c r="J989" s="64"/>
    </row>
    <row r="990" spans="1:10" ht="15" hidden="1" x14ac:dyDescent="0.25">
      <c r="A990" s="7">
        <v>986</v>
      </c>
      <c r="B990" s="7" t="s">
        <v>400</v>
      </c>
      <c r="C990" s="1" t="s">
        <v>116</v>
      </c>
      <c r="D990" s="1" t="s">
        <v>8</v>
      </c>
      <c r="E990" s="1" t="s">
        <v>366</v>
      </c>
      <c r="F990" s="1" t="s">
        <v>133</v>
      </c>
      <c r="G990" s="12" t="s">
        <v>134</v>
      </c>
      <c r="J990" s="64"/>
    </row>
    <row r="991" spans="1:10" ht="15" hidden="1" x14ac:dyDescent="0.25">
      <c r="A991" s="7">
        <v>987</v>
      </c>
      <c r="B991" s="7" t="s">
        <v>400</v>
      </c>
      <c r="C991" s="1" t="s">
        <v>116</v>
      </c>
      <c r="D991" s="1" t="s">
        <v>8</v>
      </c>
      <c r="E991" s="1" t="s">
        <v>366</v>
      </c>
      <c r="F991" s="1" t="s">
        <v>135</v>
      </c>
      <c r="G991" s="12" t="s">
        <v>136</v>
      </c>
      <c r="J991" s="64"/>
    </row>
    <row r="992" spans="1:10" ht="15" hidden="1" x14ac:dyDescent="0.25">
      <c r="A992" s="7">
        <v>988</v>
      </c>
      <c r="B992" s="7" t="s">
        <v>400</v>
      </c>
      <c r="C992" s="1" t="s">
        <v>116</v>
      </c>
      <c r="D992" s="1" t="s">
        <v>8</v>
      </c>
      <c r="E992" s="1" t="s">
        <v>366</v>
      </c>
      <c r="F992" s="1" t="s">
        <v>137</v>
      </c>
      <c r="G992" s="12" t="s">
        <v>138</v>
      </c>
      <c r="J992" s="64"/>
    </row>
    <row r="993" spans="1:10" ht="15" hidden="1" x14ac:dyDescent="0.25">
      <c r="A993" s="7">
        <v>989</v>
      </c>
      <c r="B993" s="7" t="s">
        <v>400</v>
      </c>
      <c r="C993" s="1" t="s">
        <v>116</v>
      </c>
      <c r="D993" s="1" t="s">
        <v>8</v>
      </c>
      <c r="E993" s="1" t="s">
        <v>366</v>
      </c>
      <c r="F993" s="1" t="s">
        <v>139</v>
      </c>
      <c r="G993" s="12" t="s">
        <v>140</v>
      </c>
      <c r="J993" s="64"/>
    </row>
    <row r="994" spans="1:10" ht="15" hidden="1" x14ac:dyDescent="0.25">
      <c r="A994" s="7">
        <v>990</v>
      </c>
      <c r="B994" s="7" t="s">
        <v>400</v>
      </c>
      <c r="C994" s="1" t="s">
        <v>116</v>
      </c>
      <c r="D994" s="1" t="s">
        <v>8</v>
      </c>
      <c r="E994" s="1" t="s">
        <v>366</v>
      </c>
      <c r="F994" s="1" t="s">
        <v>141</v>
      </c>
      <c r="G994" s="12" t="s">
        <v>142</v>
      </c>
      <c r="J994" s="64"/>
    </row>
    <row r="995" spans="1:10" ht="15" hidden="1" x14ac:dyDescent="0.25">
      <c r="A995" s="7">
        <v>991</v>
      </c>
      <c r="B995" s="7" t="s">
        <v>400</v>
      </c>
      <c r="C995" s="1" t="s">
        <v>116</v>
      </c>
      <c r="D995" s="1" t="s">
        <v>8</v>
      </c>
      <c r="E995" s="1" t="s">
        <v>366</v>
      </c>
      <c r="F995" s="1" t="s">
        <v>143</v>
      </c>
      <c r="G995" s="12" t="s">
        <v>144</v>
      </c>
      <c r="J995" s="64"/>
    </row>
    <row r="996" spans="1:10" ht="15" hidden="1" x14ac:dyDescent="0.25">
      <c r="A996" s="7">
        <v>992</v>
      </c>
      <c r="B996" s="7" t="s">
        <v>400</v>
      </c>
      <c r="C996" s="1" t="s">
        <v>116</v>
      </c>
      <c r="D996" s="1" t="s">
        <v>8</v>
      </c>
      <c r="E996" s="1" t="s">
        <v>366</v>
      </c>
      <c r="F996" s="1" t="s">
        <v>145</v>
      </c>
      <c r="G996" s="12" t="s">
        <v>146</v>
      </c>
      <c r="J996" s="64"/>
    </row>
    <row r="997" spans="1:10" ht="15" hidden="1" x14ac:dyDescent="0.25">
      <c r="A997" s="7">
        <v>993</v>
      </c>
      <c r="B997" s="7" t="s">
        <v>400</v>
      </c>
      <c r="C997" s="1" t="s">
        <v>116</v>
      </c>
      <c r="D997" s="1" t="s">
        <v>8</v>
      </c>
      <c r="E997" s="1" t="s">
        <v>366</v>
      </c>
      <c r="F997" s="1" t="s">
        <v>147</v>
      </c>
      <c r="G997" s="12" t="s">
        <v>148</v>
      </c>
      <c r="J997" s="64"/>
    </row>
    <row r="998" spans="1:10" ht="15" hidden="1" x14ac:dyDescent="0.25">
      <c r="A998" s="7">
        <v>994</v>
      </c>
      <c r="B998" s="7" t="s">
        <v>400</v>
      </c>
      <c r="C998" s="1" t="s">
        <v>116</v>
      </c>
      <c r="D998" s="1" t="s">
        <v>8</v>
      </c>
      <c r="E998" s="1" t="s">
        <v>366</v>
      </c>
      <c r="F998" s="1" t="s">
        <v>149</v>
      </c>
      <c r="G998" s="12" t="s">
        <v>150</v>
      </c>
      <c r="J998" s="64"/>
    </row>
    <row r="999" spans="1:10" ht="15" hidden="1" x14ac:dyDescent="0.25">
      <c r="A999" s="7">
        <v>995</v>
      </c>
      <c r="B999" s="7" t="s">
        <v>400</v>
      </c>
      <c r="C999" s="1" t="s">
        <v>116</v>
      </c>
      <c r="D999" s="1" t="s">
        <v>8</v>
      </c>
      <c r="E999" s="1" t="s">
        <v>366</v>
      </c>
      <c r="F999" s="1" t="s">
        <v>151</v>
      </c>
      <c r="G999" s="12" t="s">
        <v>152</v>
      </c>
      <c r="J999" s="64"/>
    </row>
    <row r="1000" spans="1:10" ht="15" hidden="1" x14ac:dyDescent="0.25">
      <c r="A1000" s="7">
        <v>996</v>
      </c>
      <c r="B1000" s="7" t="s">
        <v>400</v>
      </c>
      <c r="C1000" s="1" t="s">
        <v>116</v>
      </c>
      <c r="D1000" s="1" t="s">
        <v>8</v>
      </c>
      <c r="E1000" s="1" t="s">
        <v>366</v>
      </c>
      <c r="F1000" s="1" t="s">
        <v>153</v>
      </c>
      <c r="G1000" s="12" t="s">
        <v>154</v>
      </c>
      <c r="J1000" s="64"/>
    </row>
    <row r="1001" spans="1:10" ht="15" hidden="1" x14ac:dyDescent="0.25">
      <c r="A1001" s="7">
        <v>997</v>
      </c>
      <c r="B1001" s="7" t="s">
        <v>400</v>
      </c>
      <c r="C1001" s="1" t="s">
        <v>116</v>
      </c>
      <c r="D1001" s="1" t="s">
        <v>8</v>
      </c>
      <c r="E1001" s="1" t="s">
        <v>366</v>
      </c>
      <c r="F1001" s="1" t="s">
        <v>155</v>
      </c>
      <c r="G1001" s="12" t="s">
        <v>156</v>
      </c>
      <c r="J1001" s="64"/>
    </row>
    <row r="1002" spans="1:10" ht="15" hidden="1" x14ac:dyDescent="0.25">
      <c r="A1002" s="7">
        <v>998</v>
      </c>
      <c r="B1002" s="7" t="s">
        <v>400</v>
      </c>
      <c r="C1002" s="1" t="s">
        <v>116</v>
      </c>
      <c r="D1002" s="1" t="s">
        <v>8</v>
      </c>
      <c r="E1002" s="1" t="s">
        <v>366</v>
      </c>
      <c r="F1002" s="1" t="s">
        <v>157</v>
      </c>
      <c r="G1002" s="12" t="s">
        <v>158</v>
      </c>
      <c r="J1002" s="64"/>
    </row>
    <row r="1003" spans="1:10" ht="15" hidden="1" x14ac:dyDescent="0.25">
      <c r="A1003" s="7">
        <v>999</v>
      </c>
      <c r="B1003" s="7" t="s">
        <v>400</v>
      </c>
      <c r="C1003" s="1" t="s">
        <v>116</v>
      </c>
      <c r="D1003" s="1" t="s">
        <v>8</v>
      </c>
      <c r="E1003" s="1" t="s">
        <v>366</v>
      </c>
      <c r="F1003" s="1" t="s">
        <v>159</v>
      </c>
      <c r="G1003" s="12" t="s">
        <v>160</v>
      </c>
      <c r="J1003" s="64"/>
    </row>
    <row r="1004" spans="1:10" ht="15" hidden="1" x14ac:dyDescent="0.25">
      <c r="A1004" s="7">
        <v>1000</v>
      </c>
      <c r="B1004" s="7" t="s">
        <v>400</v>
      </c>
      <c r="C1004" s="1" t="s">
        <v>116</v>
      </c>
      <c r="D1004" s="1" t="s">
        <v>8</v>
      </c>
      <c r="E1004" s="1" t="s">
        <v>366</v>
      </c>
      <c r="F1004" s="1" t="s">
        <v>161</v>
      </c>
      <c r="G1004" s="12" t="s">
        <v>162</v>
      </c>
      <c r="J1004" s="64"/>
    </row>
    <row r="1005" spans="1:10" ht="15" hidden="1" x14ac:dyDescent="0.25">
      <c r="A1005" s="7">
        <v>1001</v>
      </c>
      <c r="B1005" s="7" t="s">
        <v>400</v>
      </c>
      <c r="C1005" s="1" t="s">
        <v>116</v>
      </c>
      <c r="D1005" s="1" t="s">
        <v>8</v>
      </c>
      <c r="E1005" s="1" t="s">
        <v>366</v>
      </c>
      <c r="F1005" s="1" t="s">
        <v>163</v>
      </c>
      <c r="G1005" s="12" t="s">
        <v>164</v>
      </c>
      <c r="J1005" s="64"/>
    </row>
    <row r="1006" spans="1:10" ht="15" hidden="1" x14ac:dyDescent="0.25">
      <c r="A1006" s="7">
        <v>1002</v>
      </c>
      <c r="B1006" s="7" t="s">
        <v>400</v>
      </c>
      <c r="C1006" s="1" t="s">
        <v>116</v>
      </c>
      <c r="D1006" s="1" t="s">
        <v>8</v>
      </c>
      <c r="E1006" s="1" t="s">
        <v>366</v>
      </c>
      <c r="F1006" s="1" t="s">
        <v>165</v>
      </c>
      <c r="G1006" s="12" t="s">
        <v>166</v>
      </c>
      <c r="J1006" s="64"/>
    </row>
    <row r="1007" spans="1:10" ht="15" hidden="1" x14ac:dyDescent="0.25">
      <c r="A1007" s="7">
        <v>1003</v>
      </c>
      <c r="B1007" s="7" t="s">
        <v>400</v>
      </c>
      <c r="C1007" s="1" t="s">
        <v>116</v>
      </c>
      <c r="D1007" s="1" t="s">
        <v>8</v>
      </c>
      <c r="E1007" s="1" t="s">
        <v>366</v>
      </c>
      <c r="F1007" s="1" t="s">
        <v>167</v>
      </c>
      <c r="G1007" s="12" t="s">
        <v>168</v>
      </c>
      <c r="J1007" s="64"/>
    </row>
    <row r="1008" spans="1:10" ht="15" hidden="1" x14ac:dyDescent="0.25">
      <c r="A1008" s="7">
        <v>1004</v>
      </c>
      <c r="B1008" s="7" t="s">
        <v>400</v>
      </c>
      <c r="C1008" s="1" t="s">
        <v>116</v>
      </c>
      <c r="D1008" s="1" t="s">
        <v>8</v>
      </c>
      <c r="E1008" s="1" t="s">
        <v>366</v>
      </c>
      <c r="F1008" s="1" t="s">
        <v>169</v>
      </c>
      <c r="G1008" s="12" t="s">
        <v>170</v>
      </c>
      <c r="J1008" s="64"/>
    </row>
    <row r="1009" spans="1:10" ht="15" hidden="1" x14ac:dyDescent="0.25">
      <c r="A1009" s="7">
        <v>1005</v>
      </c>
      <c r="B1009" s="7" t="s">
        <v>400</v>
      </c>
      <c r="C1009" s="1" t="s">
        <v>116</v>
      </c>
      <c r="D1009" s="1" t="s">
        <v>8</v>
      </c>
      <c r="E1009" s="1" t="s">
        <v>366</v>
      </c>
      <c r="F1009" s="1" t="s">
        <v>171</v>
      </c>
      <c r="G1009" s="12" t="s">
        <v>172</v>
      </c>
      <c r="J1009" s="64"/>
    </row>
    <row r="1010" spans="1:10" ht="15" hidden="1" x14ac:dyDescent="0.25">
      <c r="A1010" s="7">
        <v>1006</v>
      </c>
      <c r="B1010" s="7" t="s">
        <v>400</v>
      </c>
      <c r="C1010" s="1" t="s">
        <v>116</v>
      </c>
      <c r="D1010" s="1" t="s">
        <v>8</v>
      </c>
      <c r="E1010" s="1" t="s">
        <v>366</v>
      </c>
      <c r="F1010" s="1" t="s">
        <v>173</v>
      </c>
      <c r="G1010" s="12" t="s">
        <v>174</v>
      </c>
      <c r="J1010" s="64"/>
    </row>
    <row r="1011" spans="1:10" ht="15" hidden="1" x14ac:dyDescent="0.25">
      <c r="A1011" s="7">
        <v>1007</v>
      </c>
      <c r="B1011" s="7" t="s">
        <v>400</v>
      </c>
      <c r="C1011" s="1" t="s">
        <v>116</v>
      </c>
      <c r="D1011" s="1" t="s">
        <v>8</v>
      </c>
      <c r="E1011" s="1" t="s">
        <v>366</v>
      </c>
      <c r="F1011" s="1" t="s">
        <v>175</v>
      </c>
      <c r="G1011" s="12" t="s">
        <v>176</v>
      </c>
      <c r="H1011" s="14">
        <v>1.29</v>
      </c>
      <c r="I1011" s="15">
        <v>41586</v>
      </c>
      <c r="J1011" s="64">
        <f t="shared" si="10"/>
        <v>32237.20930232558</v>
      </c>
    </row>
    <row r="1012" spans="1:10" ht="15" hidden="1" x14ac:dyDescent="0.25">
      <c r="A1012" s="7">
        <v>1008</v>
      </c>
      <c r="B1012" s="7" t="s">
        <v>400</v>
      </c>
      <c r="C1012" s="1" t="s">
        <v>116</v>
      </c>
      <c r="D1012" s="1" t="s">
        <v>8</v>
      </c>
      <c r="E1012" s="1" t="s">
        <v>366</v>
      </c>
      <c r="F1012" s="1" t="s">
        <v>177</v>
      </c>
      <c r="G1012" s="12" t="s">
        <v>178</v>
      </c>
      <c r="H1012" s="14">
        <v>0.22</v>
      </c>
      <c r="I1012" s="15">
        <v>9699</v>
      </c>
      <c r="J1012" s="64">
        <f t="shared" si="10"/>
        <v>44086.36363636364</v>
      </c>
    </row>
    <row r="1013" spans="1:10" ht="15" hidden="1" x14ac:dyDescent="0.25">
      <c r="A1013" s="7">
        <v>1009</v>
      </c>
      <c r="B1013" s="7" t="s">
        <v>400</v>
      </c>
      <c r="C1013" s="1" t="s">
        <v>116</v>
      </c>
      <c r="D1013" s="1" t="s">
        <v>8</v>
      </c>
      <c r="E1013" s="1" t="s">
        <v>366</v>
      </c>
      <c r="F1013" s="1" t="s">
        <v>179</v>
      </c>
      <c r="G1013" s="12" t="s">
        <v>180</v>
      </c>
      <c r="J1013" s="64"/>
    </row>
    <row r="1014" spans="1:10" ht="15" hidden="1" x14ac:dyDescent="0.25">
      <c r="A1014" s="7">
        <v>1010</v>
      </c>
      <c r="B1014" s="7" t="s">
        <v>400</v>
      </c>
      <c r="C1014" s="1" t="s">
        <v>116</v>
      </c>
      <c r="D1014" s="1" t="s">
        <v>8</v>
      </c>
      <c r="E1014" s="1" t="s">
        <v>366</v>
      </c>
      <c r="F1014" s="1" t="s">
        <v>181</v>
      </c>
      <c r="G1014" s="12" t="s">
        <v>182</v>
      </c>
      <c r="J1014" s="64"/>
    </row>
    <row r="1015" spans="1:10" ht="15" hidden="1" x14ac:dyDescent="0.25">
      <c r="A1015" s="7">
        <v>1011</v>
      </c>
      <c r="B1015" s="7" t="s">
        <v>400</v>
      </c>
      <c r="C1015" s="1" t="s">
        <v>116</v>
      </c>
      <c r="D1015" s="1" t="s">
        <v>8</v>
      </c>
      <c r="E1015" s="1" t="s">
        <v>366</v>
      </c>
      <c r="F1015" s="1" t="s">
        <v>183</v>
      </c>
      <c r="G1015" s="12" t="s">
        <v>184</v>
      </c>
      <c r="H1015" s="14">
        <v>0.61</v>
      </c>
      <c r="I1015" s="15">
        <v>18639</v>
      </c>
      <c r="J1015" s="64">
        <f t="shared" si="10"/>
        <v>30555.737704918032</v>
      </c>
    </row>
    <row r="1016" spans="1:10" ht="15" hidden="1" x14ac:dyDescent="0.25">
      <c r="A1016" s="7">
        <v>1012</v>
      </c>
      <c r="B1016" s="7" t="s">
        <v>400</v>
      </c>
      <c r="C1016" s="1" t="s">
        <v>116</v>
      </c>
      <c r="D1016" s="1" t="s">
        <v>8</v>
      </c>
      <c r="E1016" s="1" t="s">
        <v>365</v>
      </c>
      <c r="F1016" s="1" t="s">
        <v>185</v>
      </c>
      <c r="G1016" s="12" t="s">
        <v>186</v>
      </c>
      <c r="I1016" s="15">
        <v>84</v>
      </c>
      <c r="J1016" s="64"/>
    </row>
    <row r="1017" spans="1:10" ht="15" hidden="1" x14ac:dyDescent="0.25">
      <c r="A1017" s="7">
        <v>1013</v>
      </c>
      <c r="B1017" s="7" t="s">
        <v>400</v>
      </c>
      <c r="C1017" s="1" t="s">
        <v>116</v>
      </c>
      <c r="D1017" s="1" t="s">
        <v>8</v>
      </c>
      <c r="E1017" s="1" t="s">
        <v>365</v>
      </c>
      <c r="F1017" s="1" t="s">
        <v>187</v>
      </c>
      <c r="G1017" s="12" t="s">
        <v>188</v>
      </c>
      <c r="J1017" s="64"/>
    </row>
    <row r="1018" spans="1:10" ht="15" hidden="1" x14ac:dyDescent="0.25">
      <c r="A1018" s="7">
        <v>1014</v>
      </c>
      <c r="B1018" s="7" t="s">
        <v>400</v>
      </c>
      <c r="C1018" s="1" t="s">
        <v>116</v>
      </c>
      <c r="D1018" s="1" t="s">
        <v>8</v>
      </c>
      <c r="E1018" s="1" t="s">
        <v>365</v>
      </c>
      <c r="F1018" s="1" t="s">
        <v>189</v>
      </c>
      <c r="G1018" s="12" t="s">
        <v>190</v>
      </c>
      <c r="J1018" s="64"/>
    </row>
    <row r="1019" spans="1:10" ht="15" hidden="1" x14ac:dyDescent="0.25">
      <c r="A1019" s="7">
        <v>1015</v>
      </c>
      <c r="B1019" s="7" t="s">
        <v>400</v>
      </c>
      <c r="C1019" s="1" t="s">
        <v>116</v>
      </c>
      <c r="D1019" s="1" t="s">
        <v>8</v>
      </c>
      <c r="E1019" s="1" t="s">
        <v>367</v>
      </c>
      <c r="F1019" s="1" t="s">
        <v>191</v>
      </c>
      <c r="G1019" s="12" t="s">
        <v>192</v>
      </c>
      <c r="H1019" s="14" t="s">
        <v>340</v>
      </c>
      <c r="J1019" s="64"/>
    </row>
    <row r="1020" spans="1:10" ht="15" hidden="1" x14ac:dyDescent="0.25">
      <c r="A1020" s="7">
        <v>1016</v>
      </c>
      <c r="B1020" s="7" t="s">
        <v>400</v>
      </c>
      <c r="C1020" s="1" t="s">
        <v>116</v>
      </c>
      <c r="D1020" s="1" t="s">
        <v>15</v>
      </c>
      <c r="E1020" s="1" t="s">
        <v>367</v>
      </c>
      <c r="F1020" s="1" t="s">
        <v>193</v>
      </c>
      <c r="G1020" s="12" t="s">
        <v>194</v>
      </c>
      <c r="H1020" s="14">
        <v>2.2400000000000002</v>
      </c>
      <c r="I1020" s="15">
        <v>78339</v>
      </c>
      <c r="J1020" s="64">
        <f t="shared" si="10"/>
        <v>34972.767857142855</v>
      </c>
    </row>
    <row r="1021" spans="1:10" ht="15" hidden="1" x14ac:dyDescent="0.25">
      <c r="A1021" s="7">
        <v>1017</v>
      </c>
      <c r="B1021" s="7" t="s">
        <v>400</v>
      </c>
      <c r="C1021" s="1" t="s">
        <v>195</v>
      </c>
      <c r="D1021" s="1" t="s">
        <v>15</v>
      </c>
      <c r="E1021" s="1" t="s">
        <v>367</v>
      </c>
      <c r="F1021" s="1" t="s">
        <v>196</v>
      </c>
      <c r="G1021" s="12" t="s">
        <v>197</v>
      </c>
      <c r="I1021" s="15">
        <v>78339</v>
      </c>
      <c r="J1021" s="64"/>
    </row>
    <row r="1022" spans="1:10" ht="15" hidden="1" x14ac:dyDescent="0.25">
      <c r="A1022" s="7">
        <v>1018</v>
      </c>
      <c r="B1022" s="7" t="s">
        <v>400</v>
      </c>
      <c r="C1022" s="1" t="s">
        <v>195</v>
      </c>
      <c r="D1022" s="1" t="s">
        <v>8</v>
      </c>
      <c r="E1022" s="1" t="s">
        <v>367</v>
      </c>
      <c r="F1022" s="1" t="s">
        <v>198</v>
      </c>
      <c r="G1022" s="12" t="s">
        <v>199</v>
      </c>
      <c r="I1022" s="15">
        <v>0</v>
      </c>
      <c r="J1022" s="64"/>
    </row>
    <row r="1023" spans="1:10" ht="15" hidden="1" x14ac:dyDescent="0.25">
      <c r="A1023" s="7">
        <v>1019</v>
      </c>
      <c r="B1023" s="7" t="s">
        <v>400</v>
      </c>
      <c r="C1023" s="1" t="s">
        <v>195</v>
      </c>
      <c r="D1023" s="1" t="s">
        <v>8</v>
      </c>
      <c r="E1023" s="1" t="s">
        <v>367</v>
      </c>
      <c r="F1023" s="1" t="s">
        <v>200</v>
      </c>
      <c r="G1023" s="12" t="s">
        <v>201</v>
      </c>
      <c r="I1023" s="15">
        <v>0</v>
      </c>
      <c r="J1023" s="64"/>
    </row>
    <row r="1024" spans="1:10" ht="15" hidden="1" x14ac:dyDescent="0.25">
      <c r="A1024" s="7">
        <v>1020</v>
      </c>
      <c r="B1024" s="7" t="s">
        <v>400</v>
      </c>
      <c r="C1024" s="1" t="s">
        <v>195</v>
      </c>
      <c r="D1024" s="1" t="s">
        <v>8</v>
      </c>
      <c r="E1024" s="1" t="s">
        <v>367</v>
      </c>
      <c r="F1024" s="1" t="s">
        <v>202</v>
      </c>
      <c r="G1024" s="12" t="s">
        <v>203</v>
      </c>
      <c r="I1024" s="15">
        <v>0</v>
      </c>
      <c r="J1024" s="64"/>
    </row>
    <row r="1025" spans="1:10" ht="15" hidden="1" x14ac:dyDescent="0.25">
      <c r="A1025" s="7">
        <v>1021</v>
      </c>
      <c r="B1025" s="7" t="s">
        <v>400</v>
      </c>
      <c r="C1025" s="1" t="s">
        <v>195</v>
      </c>
      <c r="D1025" s="1" t="s">
        <v>8</v>
      </c>
      <c r="E1025" s="1" t="s">
        <v>367</v>
      </c>
      <c r="F1025" s="1" t="s">
        <v>204</v>
      </c>
      <c r="G1025" s="12" t="s">
        <v>205</v>
      </c>
      <c r="I1025" s="15">
        <v>0</v>
      </c>
      <c r="J1025" s="64"/>
    </row>
    <row r="1026" spans="1:10" ht="15" hidden="1" x14ac:dyDescent="0.25">
      <c r="A1026" s="7">
        <v>1022</v>
      </c>
      <c r="B1026" s="7" t="s">
        <v>400</v>
      </c>
      <c r="C1026" s="1" t="s">
        <v>195</v>
      </c>
      <c r="D1026" s="1" t="s">
        <v>15</v>
      </c>
      <c r="E1026" s="1" t="s">
        <v>367</v>
      </c>
      <c r="F1026" s="1" t="s">
        <v>206</v>
      </c>
      <c r="G1026" s="12" t="s">
        <v>207</v>
      </c>
      <c r="I1026" s="15">
        <v>0</v>
      </c>
      <c r="J1026" s="64"/>
    </row>
    <row r="1027" spans="1:10" ht="15" hidden="1" x14ac:dyDescent="0.25">
      <c r="A1027" s="7">
        <v>1023</v>
      </c>
      <c r="B1027" s="7" t="s">
        <v>400</v>
      </c>
      <c r="C1027" s="1" t="s">
        <v>195</v>
      </c>
      <c r="D1027" s="1" t="s">
        <v>8</v>
      </c>
      <c r="E1027" s="1" t="s">
        <v>367</v>
      </c>
      <c r="F1027" s="1" t="s">
        <v>208</v>
      </c>
      <c r="G1027" s="12" t="s">
        <v>209</v>
      </c>
      <c r="I1027" s="15">
        <v>0</v>
      </c>
      <c r="J1027" s="64"/>
    </row>
    <row r="1028" spans="1:10" ht="15" hidden="1" x14ac:dyDescent="0.25">
      <c r="A1028" s="7">
        <v>1024</v>
      </c>
      <c r="B1028" s="7" t="s">
        <v>400</v>
      </c>
      <c r="C1028" s="1" t="s">
        <v>195</v>
      </c>
      <c r="D1028" s="1" t="s">
        <v>15</v>
      </c>
      <c r="E1028" s="1" t="s">
        <v>367</v>
      </c>
      <c r="F1028" s="1" t="s">
        <v>210</v>
      </c>
      <c r="G1028" s="12" t="s">
        <v>211</v>
      </c>
      <c r="I1028" s="15">
        <v>78339</v>
      </c>
      <c r="J1028" s="64"/>
    </row>
    <row r="1029" spans="1:10" ht="15" hidden="1" x14ac:dyDescent="0.25">
      <c r="A1029" s="7">
        <v>1025</v>
      </c>
      <c r="B1029" s="7" t="s">
        <v>400</v>
      </c>
      <c r="C1029" s="1" t="s">
        <v>195</v>
      </c>
      <c r="D1029" s="1" t="s">
        <v>8</v>
      </c>
      <c r="E1029" s="1" t="s">
        <v>367</v>
      </c>
      <c r="F1029" s="1" t="s">
        <v>212</v>
      </c>
      <c r="G1029" s="12" t="s">
        <v>213</v>
      </c>
      <c r="I1029" s="15">
        <v>9489</v>
      </c>
      <c r="J1029" s="64"/>
    </row>
    <row r="1030" spans="1:10" ht="15" hidden="1" x14ac:dyDescent="0.25">
      <c r="A1030" s="7">
        <v>1026</v>
      </c>
      <c r="B1030" s="7" t="s">
        <v>400</v>
      </c>
      <c r="C1030" s="1" t="s">
        <v>195</v>
      </c>
      <c r="D1030" s="1" t="s">
        <v>8</v>
      </c>
      <c r="E1030" s="1" t="s">
        <v>367</v>
      </c>
      <c r="F1030" s="1" t="s">
        <v>214</v>
      </c>
      <c r="G1030" s="12" t="s">
        <v>215</v>
      </c>
      <c r="I1030" s="15">
        <v>10957</v>
      </c>
      <c r="J1030" s="64"/>
    </row>
    <row r="1031" spans="1:10" ht="15" hidden="1" x14ac:dyDescent="0.25">
      <c r="A1031" s="7">
        <v>1027</v>
      </c>
      <c r="B1031" s="7" t="s">
        <v>400</v>
      </c>
      <c r="C1031" s="1" t="s">
        <v>195</v>
      </c>
      <c r="D1031" s="1" t="s">
        <v>8</v>
      </c>
      <c r="E1031" s="1" t="s">
        <v>367</v>
      </c>
      <c r="F1031" s="1" t="s">
        <v>216</v>
      </c>
      <c r="G1031" s="12" t="s">
        <v>217</v>
      </c>
      <c r="I1031" s="15">
        <v>0</v>
      </c>
      <c r="J1031" s="64"/>
    </row>
    <row r="1032" spans="1:10" ht="15" hidden="1" x14ac:dyDescent="0.25">
      <c r="A1032" s="7">
        <v>1028</v>
      </c>
      <c r="B1032" s="7" t="s">
        <v>400</v>
      </c>
      <c r="C1032" s="1" t="s">
        <v>195</v>
      </c>
      <c r="D1032" s="1" t="s">
        <v>15</v>
      </c>
      <c r="E1032" s="1" t="s">
        <v>367</v>
      </c>
      <c r="F1032" s="1" t="s">
        <v>218</v>
      </c>
      <c r="G1032" s="12" t="s">
        <v>219</v>
      </c>
      <c r="I1032" s="15">
        <v>98785</v>
      </c>
      <c r="J1032" s="64"/>
    </row>
    <row r="1033" spans="1:10" ht="15" hidden="1" x14ac:dyDescent="0.25">
      <c r="A1033" s="7">
        <v>1029</v>
      </c>
      <c r="B1033" s="7" t="s">
        <v>400</v>
      </c>
      <c r="C1033" s="1" t="s">
        <v>195</v>
      </c>
      <c r="D1033" s="1" t="s">
        <v>8</v>
      </c>
      <c r="E1033" s="1" t="s">
        <v>367</v>
      </c>
      <c r="F1033" s="1" t="s">
        <v>220</v>
      </c>
      <c r="G1033" s="12" t="s">
        <v>221</v>
      </c>
      <c r="I1033" s="15">
        <v>12471</v>
      </c>
      <c r="J1033" s="64"/>
    </row>
    <row r="1034" spans="1:10" ht="15" hidden="1" x14ac:dyDescent="0.25">
      <c r="A1034" s="7">
        <v>1030</v>
      </c>
      <c r="B1034" s="7" t="s">
        <v>400</v>
      </c>
      <c r="C1034" s="1" t="s">
        <v>195</v>
      </c>
      <c r="D1034" s="1" t="s">
        <v>8</v>
      </c>
      <c r="E1034" s="1" t="s">
        <v>367</v>
      </c>
      <c r="F1034" s="1" t="s">
        <v>222</v>
      </c>
      <c r="G1034" s="12" t="s">
        <v>223</v>
      </c>
      <c r="I1034" s="15">
        <v>0</v>
      </c>
      <c r="J1034" s="64"/>
    </row>
    <row r="1035" spans="1:10" ht="15" hidden="1" x14ac:dyDescent="0.25">
      <c r="A1035" s="7">
        <v>1031</v>
      </c>
      <c r="B1035" s="7" t="s">
        <v>400</v>
      </c>
      <c r="C1035" s="1" t="s">
        <v>195</v>
      </c>
      <c r="D1035" s="1" t="s">
        <v>8</v>
      </c>
      <c r="E1035" s="1" t="s">
        <v>367</v>
      </c>
      <c r="F1035" s="1" t="s">
        <v>224</v>
      </c>
      <c r="G1035" s="12" t="s">
        <v>225</v>
      </c>
      <c r="I1035" s="15">
        <v>715</v>
      </c>
      <c r="J1035" s="64"/>
    </row>
    <row r="1036" spans="1:10" ht="15" hidden="1" x14ac:dyDescent="0.25">
      <c r="A1036" s="7">
        <v>1032</v>
      </c>
      <c r="B1036" s="7" t="s">
        <v>400</v>
      </c>
      <c r="C1036" s="1" t="s">
        <v>195</v>
      </c>
      <c r="D1036" s="1" t="s">
        <v>8</v>
      </c>
      <c r="E1036" s="1" t="s">
        <v>367</v>
      </c>
      <c r="F1036" s="1" t="s">
        <v>226</v>
      </c>
      <c r="G1036" s="12" t="s">
        <v>227</v>
      </c>
      <c r="I1036" s="15">
        <v>241</v>
      </c>
      <c r="J1036" s="64"/>
    </row>
    <row r="1037" spans="1:10" ht="15" hidden="1" x14ac:dyDescent="0.25">
      <c r="A1037" s="7">
        <v>1033</v>
      </c>
      <c r="B1037" s="7" t="s">
        <v>400</v>
      </c>
      <c r="C1037" s="1" t="s">
        <v>195</v>
      </c>
      <c r="D1037" s="1" t="s">
        <v>15</v>
      </c>
      <c r="E1037" s="1" t="s">
        <v>367</v>
      </c>
      <c r="F1037" s="1" t="s">
        <v>228</v>
      </c>
      <c r="G1037" s="12" t="s">
        <v>229</v>
      </c>
      <c r="I1037" s="15">
        <v>13427</v>
      </c>
      <c r="J1037" s="64"/>
    </row>
    <row r="1038" spans="1:10" ht="15" hidden="1" x14ac:dyDescent="0.25">
      <c r="A1038" s="7">
        <v>1034</v>
      </c>
      <c r="B1038" s="7" t="s">
        <v>400</v>
      </c>
      <c r="C1038" s="1" t="s">
        <v>195</v>
      </c>
      <c r="D1038" s="1" t="s">
        <v>8</v>
      </c>
      <c r="E1038" s="1" t="s">
        <v>367</v>
      </c>
      <c r="F1038" s="1" t="s">
        <v>230</v>
      </c>
      <c r="G1038" s="12" t="s">
        <v>231</v>
      </c>
      <c r="I1038" s="15">
        <v>0</v>
      </c>
      <c r="J1038" s="64"/>
    </row>
    <row r="1039" spans="1:10" ht="15" hidden="1" x14ac:dyDescent="0.25">
      <c r="A1039" s="7">
        <v>1035</v>
      </c>
      <c r="B1039" s="7" t="s">
        <v>400</v>
      </c>
      <c r="C1039" s="1" t="s">
        <v>195</v>
      </c>
      <c r="D1039" s="1" t="s">
        <v>8</v>
      </c>
      <c r="E1039" s="1" t="s">
        <v>367</v>
      </c>
      <c r="F1039" s="1" t="s">
        <v>232</v>
      </c>
      <c r="G1039" s="12" t="s">
        <v>233</v>
      </c>
      <c r="I1039" s="15">
        <v>0</v>
      </c>
      <c r="J1039" s="64"/>
    </row>
    <row r="1040" spans="1:10" ht="15" hidden="1" x14ac:dyDescent="0.25">
      <c r="A1040" s="7">
        <v>1036</v>
      </c>
      <c r="B1040" s="7" t="s">
        <v>400</v>
      </c>
      <c r="C1040" s="1" t="s">
        <v>195</v>
      </c>
      <c r="D1040" s="1" t="s">
        <v>8</v>
      </c>
      <c r="E1040" s="1" t="s">
        <v>367</v>
      </c>
      <c r="F1040" s="1" t="s">
        <v>234</v>
      </c>
      <c r="G1040" s="12" t="s">
        <v>235</v>
      </c>
      <c r="I1040" s="15">
        <v>0</v>
      </c>
      <c r="J1040" s="64"/>
    </row>
    <row r="1041" spans="1:10" ht="15" hidden="1" x14ac:dyDescent="0.25">
      <c r="A1041" s="7">
        <v>1037</v>
      </c>
      <c r="B1041" s="7" t="s">
        <v>400</v>
      </c>
      <c r="C1041" s="1" t="s">
        <v>195</v>
      </c>
      <c r="D1041" s="1" t="s">
        <v>8</v>
      </c>
      <c r="E1041" s="1" t="s">
        <v>367</v>
      </c>
      <c r="F1041" s="1" t="s">
        <v>236</v>
      </c>
      <c r="G1041" s="12" t="s">
        <v>237</v>
      </c>
      <c r="I1041" s="15">
        <v>0</v>
      </c>
      <c r="J1041" s="64"/>
    </row>
    <row r="1042" spans="1:10" ht="15" hidden="1" x14ac:dyDescent="0.25">
      <c r="A1042" s="7">
        <v>1038</v>
      </c>
      <c r="B1042" s="7" t="s">
        <v>400</v>
      </c>
      <c r="C1042" s="1" t="s">
        <v>195</v>
      </c>
      <c r="D1042" s="1" t="s">
        <v>8</v>
      </c>
      <c r="E1042" s="1" t="s">
        <v>367</v>
      </c>
      <c r="F1042" s="1" t="s">
        <v>238</v>
      </c>
      <c r="G1042" s="12" t="s">
        <v>239</v>
      </c>
      <c r="I1042" s="15">
        <v>422</v>
      </c>
      <c r="J1042" s="64"/>
    </row>
    <row r="1043" spans="1:10" ht="15" hidden="1" x14ac:dyDescent="0.25">
      <c r="A1043" s="7">
        <v>1039</v>
      </c>
      <c r="B1043" s="7" t="s">
        <v>400</v>
      </c>
      <c r="C1043" s="1" t="s">
        <v>195</v>
      </c>
      <c r="D1043" s="1" t="s">
        <v>8</v>
      </c>
      <c r="E1043" s="1" t="s">
        <v>367</v>
      </c>
      <c r="F1043" s="1" t="s">
        <v>240</v>
      </c>
      <c r="G1043" s="12" t="s">
        <v>241</v>
      </c>
      <c r="I1043" s="15">
        <v>4127</v>
      </c>
      <c r="J1043" s="64"/>
    </row>
    <row r="1044" spans="1:10" ht="15" hidden="1" x14ac:dyDescent="0.25">
      <c r="A1044" s="7">
        <v>1040</v>
      </c>
      <c r="B1044" s="7" t="s">
        <v>400</v>
      </c>
      <c r="C1044" s="1" t="s">
        <v>195</v>
      </c>
      <c r="D1044" s="1" t="s">
        <v>8</v>
      </c>
      <c r="E1044" s="1" t="s">
        <v>367</v>
      </c>
      <c r="F1044" s="1" t="s">
        <v>242</v>
      </c>
      <c r="G1044" s="12" t="s">
        <v>243</v>
      </c>
      <c r="I1044" s="15">
        <v>0</v>
      </c>
      <c r="J1044" s="64"/>
    </row>
    <row r="1045" spans="1:10" ht="15" hidden="1" x14ac:dyDescent="0.25">
      <c r="A1045" s="7">
        <v>1041</v>
      </c>
      <c r="B1045" s="7" t="s">
        <v>400</v>
      </c>
      <c r="C1045" s="1" t="s">
        <v>195</v>
      </c>
      <c r="D1045" s="1" t="s">
        <v>8</v>
      </c>
      <c r="E1045" s="1" t="s">
        <v>367</v>
      </c>
      <c r="F1045" s="1" t="s">
        <v>244</v>
      </c>
      <c r="G1045" s="12" t="s">
        <v>245</v>
      </c>
      <c r="I1045" s="15">
        <v>0</v>
      </c>
      <c r="J1045" s="64"/>
    </row>
    <row r="1046" spans="1:10" ht="15" hidden="1" x14ac:dyDescent="0.25">
      <c r="A1046" s="7">
        <v>1042</v>
      </c>
      <c r="B1046" s="7" t="s">
        <v>400</v>
      </c>
      <c r="C1046" s="1" t="s">
        <v>195</v>
      </c>
      <c r="D1046" s="1" t="s">
        <v>8</v>
      </c>
      <c r="E1046" s="1" t="s">
        <v>367</v>
      </c>
      <c r="F1046" s="1" t="s">
        <v>246</v>
      </c>
      <c r="G1046" s="12" t="s">
        <v>247</v>
      </c>
      <c r="I1046" s="15">
        <v>0</v>
      </c>
      <c r="J1046" s="64"/>
    </row>
    <row r="1047" spans="1:10" ht="15" hidden="1" x14ac:dyDescent="0.25">
      <c r="A1047" s="7">
        <v>1043</v>
      </c>
      <c r="B1047" s="7" t="s">
        <v>400</v>
      </c>
      <c r="C1047" s="1" t="s">
        <v>195</v>
      </c>
      <c r="D1047" s="1" t="s">
        <v>8</v>
      </c>
      <c r="E1047" s="1" t="s">
        <v>367</v>
      </c>
      <c r="F1047" s="1" t="s">
        <v>248</v>
      </c>
      <c r="G1047" s="12" t="s">
        <v>249</v>
      </c>
      <c r="I1047" s="15">
        <v>0</v>
      </c>
      <c r="J1047" s="64"/>
    </row>
    <row r="1048" spans="1:10" ht="15" hidden="1" x14ac:dyDescent="0.25">
      <c r="A1048" s="7">
        <v>1044</v>
      </c>
      <c r="B1048" s="7" t="s">
        <v>400</v>
      </c>
      <c r="C1048" s="1" t="s">
        <v>195</v>
      </c>
      <c r="D1048" s="1" t="s">
        <v>8</v>
      </c>
      <c r="E1048" s="1" t="s">
        <v>367</v>
      </c>
      <c r="F1048" s="1" t="s">
        <v>250</v>
      </c>
      <c r="G1048" s="12" t="s">
        <v>251</v>
      </c>
      <c r="I1048" s="15">
        <v>0</v>
      </c>
      <c r="J1048" s="64"/>
    </row>
    <row r="1049" spans="1:10" ht="15" hidden="1" x14ac:dyDescent="0.25">
      <c r="A1049" s="7">
        <v>1045</v>
      </c>
      <c r="B1049" s="7" t="s">
        <v>400</v>
      </c>
      <c r="C1049" s="1" t="s">
        <v>195</v>
      </c>
      <c r="D1049" s="1" t="s">
        <v>8</v>
      </c>
      <c r="E1049" s="1" t="s">
        <v>367</v>
      </c>
      <c r="F1049" s="1" t="s">
        <v>252</v>
      </c>
      <c r="G1049" s="12" t="s">
        <v>253</v>
      </c>
      <c r="I1049" s="15">
        <v>0</v>
      </c>
      <c r="J1049" s="64"/>
    </row>
    <row r="1050" spans="1:10" ht="15" hidden="1" x14ac:dyDescent="0.25">
      <c r="A1050" s="7">
        <v>1046</v>
      </c>
      <c r="B1050" s="7" t="s">
        <v>400</v>
      </c>
      <c r="C1050" s="1" t="s">
        <v>195</v>
      </c>
      <c r="D1050" s="1" t="s">
        <v>8</v>
      </c>
      <c r="E1050" s="1" t="s">
        <v>367</v>
      </c>
      <c r="F1050" s="1" t="s">
        <v>254</v>
      </c>
      <c r="G1050" s="12" t="s">
        <v>255</v>
      </c>
      <c r="I1050" s="15">
        <v>0</v>
      </c>
      <c r="J1050" s="64"/>
    </row>
    <row r="1051" spans="1:10" ht="15" hidden="1" x14ac:dyDescent="0.25">
      <c r="A1051" s="7">
        <v>1047</v>
      </c>
      <c r="B1051" s="7" t="s">
        <v>400</v>
      </c>
      <c r="C1051" s="1" t="s">
        <v>195</v>
      </c>
      <c r="D1051" s="1" t="s">
        <v>8</v>
      </c>
      <c r="E1051" s="1" t="s">
        <v>367</v>
      </c>
      <c r="F1051" s="1" t="s">
        <v>256</v>
      </c>
      <c r="G1051" s="12" t="s">
        <v>257</v>
      </c>
      <c r="I1051" s="15">
        <v>0</v>
      </c>
      <c r="J1051" s="64"/>
    </row>
    <row r="1052" spans="1:10" ht="15" hidden="1" x14ac:dyDescent="0.25">
      <c r="A1052" s="7">
        <v>1048</v>
      </c>
      <c r="B1052" s="7" t="s">
        <v>400</v>
      </c>
      <c r="C1052" s="1" t="s">
        <v>195</v>
      </c>
      <c r="D1052" s="1" t="s">
        <v>8</v>
      </c>
      <c r="E1052" s="1" t="s">
        <v>367</v>
      </c>
      <c r="F1052" s="1" t="s">
        <v>258</v>
      </c>
      <c r="G1052" s="12" t="s">
        <v>259</v>
      </c>
      <c r="I1052" s="15">
        <v>0</v>
      </c>
      <c r="J1052" s="64"/>
    </row>
    <row r="1053" spans="1:10" ht="15" hidden="1" x14ac:dyDescent="0.25">
      <c r="A1053" s="7">
        <v>1049</v>
      </c>
      <c r="B1053" s="7" t="s">
        <v>400</v>
      </c>
      <c r="C1053" s="1" t="s">
        <v>195</v>
      </c>
      <c r="D1053" s="1" t="s">
        <v>8</v>
      </c>
      <c r="E1053" s="1" t="s">
        <v>367</v>
      </c>
      <c r="F1053" s="1" t="s">
        <v>260</v>
      </c>
      <c r="G1053" s="12" t="s">
        <v>261</v>
      </c>
      <c r="I1053" s="15">
        <v>174</v>
      </c>
      <c r="J1053" s="64"/>
    </row>
    <row r="1054" spans="1:10" ht="15" hidden="1" x14ac:dyDescent="0.25">
      <c r="A1054" s="7">
        <v>1050</v>
      </c>
      <c r="B1054" s="7" t="s">
        <v>400</v>
      </c>
      <c r="C1054" s="1" t="s">
        <v>195</v>
      </c>
      <c r="D1054" s="1" t="s">
        <v>8</v>
      </c>
      <c r="E1054" s="1" t="s">
        <v>367</v>
      </c>
      <c r="F1054" s="1" t="s">
        <v>262</v>
      </c>
      <c r="G1054" s="12" t="s">
        <v>263</v>
      </c>
      <c r="I1054" s="15">
        <v>0</v>
      </c>
      <c r="J1054" s="64"/>
    </row>
    <row r="1055" spans="1:10" ht="15" hidden="1" x14ac:dyDescent="0.25">
      <c r="A1055" s="7">
        <v>1051</v>
      </c>
      <c r="B1055" s="7" t="s">
        <v>400</v>
      </c>
      <c r="C1055" s="1" t="s">
        <v>195</v>
      </c>
      <c r="D1055" s="1" t="s">
        <v>8</v>
      </c>
      <c r="E1055" s="1" t="s">
        <v>367</v>
      </c>
      <c r="F1055" s="1" t="s">
        <v>264</v>
      </c>
      <c r="G1055" s="12" t="s">
        <v>265</v>
      </c>
      <c r="I1055" s="15">
        <v>0</v>
      </c>
      <c r="J1055" s="64"/>
    </row>
    <row r="1056" spans="1:10" ht="15" hidden="1" x14ac:dyDescent="0.25">
      <c r="A1056" s="7">
        <v>1052</v>
      </c>
      <c r="B1056" s="7" t="s">
        <v>400</v>
      </c>
      <c r="C1056" s="1" t="s">
        <v>195</v>
      </c>
      <c r="D1056" s="1" t="s">
        <v>15</v>
      </c>
      <c r="E1056" s="1" t="s">
        <v>367</v>
      </c>
      <c r="F1056" s="1" t="s">
        <v>266</v>
      </c>
      <c r="G1056" s="12" t="s">
        <v>267</v>
      </c>
      <c r="I1056" s="15">
        <v>4723</v>
      </c>
      <c r="J1056" s="64"/>
    </row>
    <row r="1057" spans="1:10" ht="15" hidden="1" x14ac:dyDescent="0.25">
      <c r="A1057" s="7">
        <v>1053</v>
      </c>
      <c r="B1057" s="7" t="s">
        <v>400</v>
      </c>
      <c r="C1057" s="1" t="s">
        <v>195</v>
      </c>
      <c r="D1057" s="1" t="s">
        <v>8</v>
      </c>
      <c r="E1057" s="1" t="s">
        <v>367</v>
      </c>
      <c r="F1057" s="1" t="s">
        <v>268</v>
      </c>
      <c r="G1057" s="12" t="s">
        <v>269</v>
      </c>
      <c r="I1057" s="15">
        <v>295</v>
      </c>
      <c r="J1057" s="64"/>
    </row>
    <row r="1058" spans="1:10" ht="15" hidden="1" x14ac:dyDescent="0.25">
      <c r="A1058" s="7">
        <v>1054</v>
      </c>
      <c r="B1058" s="7" t="s">
        <v>400</v>
      </c>
      <c r="C1058" s="1" t="s">
        <v>195</v>
      </c>
      <c r="D1058" s="1" t="s">
        <v>8</v>
      </c>
      <c r="E1058" s="1" t="s">
        <v>367</v>
      </c>
      <c r="F1058" s="1" t="s">
        <v>270</v>
      </c>
      <c r="G1058" s="12" t="s">
        <v>271</v>
      </c>
      <c r="I1058" s="15">
        <v>0</v>
      </c>
      <c r="J1058" s="64"/>
    </row>
    <row r="1059" spans="1:10" ht="15" hidden="1" x14ac:dyDescent="0.25">
      <c r="A1059" s="7">
        <v>1055</v>
      </c>
      <c r="B1059" s="7" t="s">
        <v>400</v>
      </c>
      <c r="C1059" s="1" t="s">
        <v>195</v>
      </c>
      <c r="D1059" s="1" t="s">
        <v>8</v>
      </c>
      <c r="E1059" s="1" t="s">
        <v>367</v>
      </c>
      <c r="F1059" s="1" t="s">
        <v>272</v>
      </c>
      <c r="G1059" s="12" t="s">
        <v>273</v>
      </c>
      <c r="I1059" s="15">
        <v>0</v>
      </c>
      <c r="J1059" s="64"/>
    </row>
    <row r="1060" spans="1:10" ht="15" hidden="1" x14ac:dyDescent="0.25">
      <c r="A1060" s="7">
        <v>1056</v>
      </c>
      <c r="B1060" s="7" t="s">
        <v>400</v>
      </c>
      <c r="C1060" s="1" t="s">
        <v>195</v>
      </c>
      <c r="D1060" s="1" t="s">
        <v>8</v>
      </c>
      <c r="E1060" s="1" t="s">
        <v>367</v>
      </c>
      <c r="F1060" s="1" t="s">
        <v>274</v>
      </c>
      <c r="G1060" s="12" t="s">
        <v>275</v>
      </c>
      <c r="I1060" s="15">
        <v>1732</v>
      </c>
      <c r="J1060" s="64"/>
    </row>
    <row r="1061" spans="1:10" ht="15" hidden="1" x14ac:dyDescent="0.25">
      <c r="A1061" s="7">
        <v>1057</v>
      </c>
      <c r="B1061" s="7" t="s">
        <v>400</v>
      </c>
      <c r="C1061" s="1" t="s">
        <v>195</v>
      </c>
      <c r="D1061" s="1" t="s">
        <v>8</v>
      </c>
      <c r="E1061" s="1" t="s">
        <v>367</v>
      </c>
      <c r="F1061" s="1" t="s">
        <v>276</v>
      </c>
      <c r="G1061" s="12" t="s">
        <v>277</v>
      </c>
      <c r="I1061" s="15">
        <v>490</v>
      </c>
      <c r="J1061" s="64"/>
    </row>
    <row r="1062" spans="1:10" ht="15" hidden="1" x14ac:dyDescent="0.25">
      <c r="A1062" s="7">
        <v>1058</v>
      </c>
      <c r="B1062" s="7" t="s">
        <v>400</v>
      </c>
      <c r="C1062" s="1" t="s">
        <v>195</v>
      </c>
      <c r="D1062" s="1" t="s">
        <v>8</v>
      </c>
      <c r="E1062" s="1" t="s">
        <v>367</v>
      </c>
      <c r="F1062" s="1" t="s">
        <v>278</v>
      </c>
      <c r="G1062" s="12" t="s">
        <v>279</v>
      </c>
      <c r="I1062" s="15">
        <v>0</v>
      </c>
      <c r="J1062" s="64"/>
    </row>
    <row r="1063" spans="1:10" ht="15" hidden="1" x14ac:dyDescent="0.25">
      <c r="A1063" s="7">
        <v>1059</v>
      </c>
      <c r="B1063" s="7" t="s">
        <v>400</v>
      </c>
      <c r="C1063" s="1" t="s">
        <v>195</v>
      </c>
      <c r="D1063" s="1" t="s">
        <v>15</v>
      </c>
      <c r="E1063" s="1" t="s">
        <v>367</v>
      </c>
      <c r="F1063" s="1" t="s">
        <v>280</v>
      </c>
      <c r="G1063" s="12" t="s">
        <v>281</v>
      </c>
      <c r="I1063" s="15">
        <v>2517</v>
      </c>
      <c r="J1063" s="64"/>
    </row>
    <row r="1064" spans="1:10" ht="15" hidden="1" x14ac:dyDescent="0.25">
      <c r="A1064" s="7">
        <v>1060</v>
      </c>
      <c r="B1064" s="7" t="s">
        <v>400</v>
      </c>
      <c r="C1064" s="1" t="s">
        <v>195</v>
      </c>
      <c r="D1064" s="1" t="s">
        <v>8</v>
      </c>
      <c r="E1064" s="1" t="s">
        <v>367</v>
      </c>
      <c r="F1064" s="1" t="s">
        <v>282</v>
      </c>
      <c r="G1064" s="12" t="s">
        <v>283</v>
      </c>
      <c r="I1064" s="15">
        <v>20126.19746097489</v>
      </c>
      <c r="J1064" s="64"/>
    </row>
    <row r="1065" spans="1:10" ht="15" hidden="1" x14ac:dyDescent="0.25">
      <c r="A1065" s="7">
        <v>1061</v>
      </c>
      <c r="B1065" s="7" t="s">
        <v>400</v>
      </c>
      <c r="C1065" s="1" t="s">
        <v>195</v>
      </c>
      <c r="D1065" s="1" t="s">
        <v>15</v>
      </c>
      <c r="E1065" s="1" t="s">
        <v>367</v>
      </c>
      <c r="F1065" s="1" t="s">
        <v>284</v>
      </c>
      <c r="G1065" s="12" t="s">
        <v>285</v>
      </c>
      <c r="I1065" s="15">
        <v>139578.19746097489</v>
      </c>
      <c r="J1065" s="64"/>
    </row>
    <row r="1066" spans="1:10" ht="15" hidden="1" x14ac:dyDescent="0.25">
      <c r="A1066" s="7">
        <v>1062</v>
      </c>
      <c r="B1066" s="7" t="s">
        <v>400</v>
      </c>
      <c r="C1066" s="1" t="s">
        <v>195</v>
      </c>
      <c r="D1066" s="1" t="s">
        <v>8</v>
      </c>
      <c r="E1066" s="1" t="s">
        <v>367</v>
      </c>
      <c r="F1066" s="1" t="s">
        <v>286</v>
      </c>
      <c r="G1066" s="12" t="s">
        <v>287</v>
      </c>
      <c r="I1066" s="15">
        <v>29</v>
      </c>
      <c r="J1066" s="64"/>
    </row>
    <row r="1067" spans="1:10" ht="15" hidden="1" x14ac:dyDescent="0.25">
      <c r="A1067" s="7">
        <v>1063</v>
      </c>
      <c r="B1067" s="7" t="s">
        <v>400</v>
      </c>
      <c r="C1067" s="1" t="s">
        <v>195</v>
      </c>
      <c r="D1067" s="1" t="s">
        <v>8</v>
      </c>
      <c r="E1067" s="1" t="s">
        <v>367</v>
      </c>
      <c r="F1067" s="1" t="s">
        <v>288</v>
      </c>
      <c r="G1067" s="12" t="s">
        <v>289</v>
      </c>
      <c r="I1067" s="15">
        <v>0</v>
      </c>
      <c r="J1067" s="64"/>
    </row>
    <row r="1068" spans="1:10" ht="15" hidden="1" x14ac:dyDescent="0.25">
      <c r="A1068" s="7">
        <v>1064</v>
      </c>
      <c r="B1068" s="7" t="s">
        <v>400</v>
      </c>
      <c r="C1068" s="1" t="s">
        <v>195</v>
      </c>
      <c r="D1068" s="1" t="s">
        <v>15</v>
      </c>
      <c r="E1068" s="1" t="s">
        <v>367</v>
      </c>
      <c r="F1068" s="1" t="s">
        <v>290</v>
      </c>
      <c r="G1068" s="12" t="s">
        <v>291</v>
      </c>
      <c r="I1068" s="15">
        <v>139607.19746097489</v>
      </c>
      <c r="J1068" s="64"/>
    </row>
    <row r="1069" spans="1:10" ht="15" hidden="1" x14ac:dyDescent="0.25">
      <c r="A1069" s="7">
        <v>1065</v>
      </c>
      <c r="B1069" s="7" t="s">
        <v>400</v>
      </c>
      <c r="C1069" s="1" t="s">
        <v>195</v>
      </c>
      <c r="D1069" s="1" t="s">
        <v>15</v>
      </c>
      <c r="E1069" s="1" t="s">
        <v>367</v>
      </c>
      <c r="F1069" s="1" t="s">
        <v>292</v>
      </c>
      <c r="G1069" s="12" t="s">
        <v>293</v>
      </c>
      <c r="I1069" s="15">
        <v>145353</v>
      </c>
      <c r="J1069" s="64"/>
    </row>
    <row r="1070" spans="1:10" ht="15" hidden="1" x14ac:dyDescent="0.25">
      <c r="A1070" s="7">
        <v>1066</v>
      </c>
      <c r="B1070" s="7" t="s">
        <v>400</v>
      </c>
      <c r="C1070" s="1" t="s">
        <v>195</v>
      </c>
      <c r="D1070" s="1" t="s">
        <v>8</v>
      </c>
      <c r="E1070" s="1" t="s">
        <v>367</v>
      </c>
      <c r="F1070" s="1" t="s">
        <v>294</v>
      </c>
      <c r="G1070" s="12" t="s">
        <v>295</v>
      </c>
      <c r="I1070" s="15">
        <v>5745.8025390251132</v>
      </c>
      <c r="J1070" s="64"/>
    </row>
    <row r="1071" spans="1:10" ht="15" hidden="1" x14ac:dyDescent="0.25">
      <c r="A1071" s="7">
        <v>1067</v>
      </c>
      <c r="B1071" s="7" t="s">
        <v>400</v>
      </c>
      <c r="C1071" s="1" t="s">
        <v>296</v>
      </c>
      <c r="D1071" s="1" t="s">
        <v>8</v>
      </c>
      <c r="E1071" s="1" t="s">
        <v>367</v>
      </c>
      <c r="F1071" s="1" t="s">
        <v>297</v>
      </c>
      <c r="G1071" s="12" t="s">
        <v>298</v>
      </c>
      <c r="I1071" s="15">
        <v>0</v>
      </c>
      <c r="J1071" s="64"/>
    </row>
    <row r="1072" spans="1:10" ht="15" hidden="1" x14ac:dyDescent="0.25">
      <c r="A1072" s="7">
        <v>1068</v>
      </c>
      <c r="B1072" s="7" t="s">
        <v>400</v>
      </c>
      <c r="C1072" s="1" t="s">
        <v>296</v>
      </c>
      <c r="D1072" s="1" t="s">
        <v>8</v>
      </c>
      <c r="E1072" s="1" t="s">
        <v>367</v>
      </c>
      <c r="F1072" s="1" t="s">
        <v>299</v>
      </c>
      <c r="G1072" s="12" t="s">
        <v>300</v>
      </c>
      <c r="I1072" s="15">
        <v>0</v>
      </c>
      <c r="J1072" s="64"/>
    </row>
    <row r="1073" spans="1:10" ht="15" hidden="1" x14ac:dyDescent="0.25">
      <c r="A1073" s="7">
        <v>1069</v>
      </c>
      <c r="B1073" s="7" t="s">
        <v>400</v>
      </c>
      <c r="C1073" s="1" t="s">
        <v>296</v>
      </c>
      <c r="D1073" s="1" t="s">
        <v>8</v>
      </c>
      <c r="E1073" s="1" t="s">
        <v>367</v>
      </c>
      <c r="F1073" s="1" t="s">
        <v>301</v>
      </c>
      <c r="G1073" s="12" t="s">
        <v>302</v>
      </c>
      <c r="I1073" s="15">
        <v>29</v>
      </c>
      <c r="J1073" s="64"/>
    </row>
    <row r="1074" spans="1:10" ht="15" hidden="1" x14ac:dyDescent="0.25">
      <c r="A1074" s="7">
        <v>1070</v>
      </c>
      <c r="B1074" s="7" t="s">
        <v>400</v>
      </c>
      <c r="C1074" s="1" t="s">
        <v>296</v>
      </c>
      <c r="D1074" s="1" t="s">
        <v>8</v>
      </c>
      <c r="E1074" s="1" t="s">
        <v>367</v>
      </c>
      <c r="F1074" s="1" t="s">
        <v>303</v>
      </c>
      <c r="G1074" s="12" t="s">
        <v>304</v>
      </c>
      <c r="I1074" s="15">
        <v>0</v>
      </c>
      <c r="J1074" s="64"/>
    </row>
    <row r="1075" spans="1:10" ht="15" hidden="1" x14ac:dyDescent="0.25">
      <c r="A1075" s="7">
        <v>1071</v>
      </c>
      <c r="B1075" s="7" t="s">
        <v>400</v>
      </c>
      <c r="C1075" s="1" t="s">
        <v>296</v>
      </c>
      <c r="D1075" s="1" t="s">
        <v>8</v>
      </c>
      <c r="E1075" s="1" t="s">
        <v>367</v>
      </c>
      <c r="F1075" s="1" t="s">
        <v>305</v>
      </c>
      <c r="G1075" s="12" t="s">
        <v>306</v>
      </c>
      <c r="I1075" s="15">
        <v>0</v>
      </c>
      <c r="J1075" s="64"/>
    </row>
    <row r="1076" spans="1:10" ht="15" hidden="1" x14ac:dyDescent="0.25">
      <c r="A1076" s="7">
        <v>1072</v>
      </c>
      <c r="B1076" s="7" t="s">
        <v>400</v>
      </c>
      <c r="C1076" s="1" t="s">
        <v>296</v>
      </c>
      <c r="D1076" s="1" t="s">
        <v>8</v>
      </c>
      <c r="E1076" s="1" t="s">
        <v>367</v>
      </c>
      <c r="F1076" s="1" t="s">
        <v>307</v>
      </c>
      <c r="G1076" s="12" t="s">
        <v>308</v>
      </c>
      <c r="I1076" s="15">
        <v>0</v>
      </c>
      <c r="J1076" s="64"/>
    </row>
    <row r="1077" spans="1:10" ht="15" hidden="1" x14ac:dyDescent="0.25">
      <c r="A1077" s="7">
        <v>1073</v>
      </c>
      <c r="B1077" s="7" t="s">
        <v>400</v>
      </c>
      <c r="C1077" s="1" t="s">
        <v>296</v>
      </c>
      <c r="D1077" s="1" t="s">
        <v>8</v>
      </c>
      <c r="E1077" s="1" t="s">
        <v>367</v>
      </c>
      <c r="F1077" s="1" t="s">
        <v>309</v>
      </c>
      <c r="G1077" s="12" t="s">
        <v>310</v>
      </c>
      <c r="I1077" s="15">
        <v>0</v>
      </c>
      <c r="J1077" s="64"/>
    </row>
    <row r="1078" spans="1:10" ht="15" hidden="1" x14ac:dyDescent="0.25">
      <c r="A1078" s="7">
        <v>1074</v>
      </c>
      <c r="B1078" s="7" t="s">
        <v>400</v>
      </c>
      <c r="C1078" s="1" t="s">
        <v>296</v>
      </c>
      <c r="D1078" s="1" t="s">
        <v>15</v>
      </c>
      <c r="E1078" s="1" t="s">
        <v>367</v>
      </c>
      <c r="F1078" s="1" t="s">
        <v>311</v>
      </c>
      <c r="G1078" s="12" t="s">
        <v>312</v>
      </c>
      <c r="I1078" s="15">
        <v>29</v>
      </c>
      <c r="J1078" s="64"/>
    </row>
    <row r="1079" spans="1:10" ht="15" hidden="1" x14ac:dyDescent="0.25">
      <c r="A1079" s="7">
        <v>1075</v>
      </c>
      <c r="B1079" s="7" t="s">
        <v>400</v>
      </c>
      <c r="C1079" s="1" t="s">
        <v>296</v>
      </c>
      <c r="D1079" s="1" t="s">
        <v>15</v>
      </c>
      <c r="E1079" s="1" t="s">
        <v>367</v>
      </c>
      <c r="F1079" s="1" t="s">
        <v>313</v>
      </c>
      <c r="G1079" s="12" t="s">
        <v>314</v>
      </c>
      <c r="I1079" s="15">
        <v>29</v>
      </c>
      <c r="J1079" s="64"/>
    </row>
    <row r="1080" spans="1:10" ht="15" hidden="1" x14ac:dyDescent="0.25">
      <c r="A1080" s="7">
        <v>1076</v>
      </c>
      <c r="B1080" s="7" t="s">
        <v>400</v>
      </c>
      <c r="C1080" s="1" t="s">
        <v>296</v>
      </c>
      <c r="D1080" s="1" t="s">
        <v>8</v>
      </c>
      <c r="E1080" s="1" t="s">
        <v>367</v>
      </c>
      <c r="F1080" s="1" t="s">
        <v>315</v>
      </c>
      <c r="G1080" s="12" t="s">
        <v>316</v>
      </c>
      <c r="I1080" s="15">
        <v>2786</v>
      </c>
      <c r="J1080" s="64"/>
    </row>
    <row r="1081" spans="1:10" ht="15" hidden="1" x14ac:dyDescent="0.25">
      <c r="A1081" s="7">
        <v>1077</v>
      </c>
      <c r="B1081" s="7" t="s">
        <v>400</v>
      </c>
      <c r="C1081" s="1" t="s">
        <v>296</v>
      </c>
      <c r="D1081" s="1" t="s">
        <v>8</v>
      </c>
      <c r="E1081" s="1" t="s">
        <v>367</v>
      </c>
      <c r="F1081" s="1" t="s">
        <v>317</v>
      </c>
      <c r="G1081" s="12" t="s">
        <v>318</v>
      </c>
      <c r="I1081" s="15">
        <v>0</v>
      </c>
      <c r="J1081" s="64"/>
    </row>
    <row r="1082" spans="1:10" ht="15" hidden="1" x14ac:dyDescent="0.25">
      <c r="A1082" s="7">
        <v>1078</v>
      </c>
      <c r="B1082" s="7" t="s">
        <v>400</v>
      </c>
      <c r="C1082" s="1" t="s">
        <v>296</v>
      </c>
      <c r="D1082" s="1" t="s">
        <v>8</v>
      </c>
      <c r="E1082" s="1" t="s">
        <v>367</v>
      </c>
      <c r="F1082" s="1" t="s">
        <v>319</v>
      </c>
      <c r="G1082" s="12" t="s">
        <v>320</v>
      </c>
      <c r="I1082" s="15">
        <v>-2757</v>
      </c>
      <c r="J1082" s="64"/>
    </row>
    <row r="1083" spans="1:10" ht="15" hidden="1" x14ac:dyDescent="0.25">
      <c r="A1083" s="7">
        <v>1079</v>
      </c>
      <c r="B1083" s="7" t="s">
        <v>603</v>
      </c>
      <c r="C1083" s="1" t="s">
        <v>7</v>
      </c>
      <c r="D1083" s="1" t="s">
        <v>8</v>
      </c>
      <c r="E1083" s="1" t="s">
        <v>367</v>
      </c>
      <c r="F1083" s="1" t="s">
        <v>9</v>
      </c>
      <c r="G1083" s="12" t="s">
        <v>10</v>
      </c>
      <c r="J1083" s="64"/>
    </row>
    <row r="1084" spans="1:10" ht="15" hidden="1" x14ac:dyDescent="0.25">
      <c r="A1084" s="7">
        <v>1080</v>
      </c>
      <c r="B1084" s="7" t="s">
        <v>603</v>
      </c>
      <c r="C1084" s="1" t="s">
        <v>7</v>
      </c>
      <c r="D1084" s="1" t="s">
        <v>8</v>
      </c>
      <c r="E1084" s="1" t="s">
        <v>367</v>
      </c>
      <c r="F1084" s="1" t="s">
        <v>11</v>
      </c>
      <c r="G1084" s="12" t="s">
        <v>12</v>
      </c>
      <c r="J1084" s="64"/>
    </row>
    <row r="1085" spans="1:10" ht="15" hidden="1" x14ac:dyDescent="0.25">
      <c r="A1085" s="7">
        <v>1081</v>
      </c>
      <c r="B1085" s="7" t="s">
        <v>603</v>
      </c>
      <c r="C1085" s="1" t="s">
        <v>7</v>
      </c>
      <c r="D1085" s="1" t="s">
        <v>8</v>
      </c>
      <c r="E1085" s="1" t="s">
        <v>367</v>
      </c>
      <c r="F1085" s="1" t="s">
        <v>13</v>
      </c>
      <c r="G1085" s="12" t="s">
        <v>14</v>
      </c>
      <c r="J1085" s="64"/>
    </row>
    <row r="1086" spans="1:10" ht="15" hidden="1" x14ac:dyDescent="0.25">
      <c r="A1086" s="7">
        <v>1082</v>
      </c>
      <c r="B1086" s="7" t="s">
        <v>603</v>
      </c>
      <c r="C1086" s="1" t="s">
        <v>7</v>
      </c>
      <c r="D1086" s="1" t="s">
        <v>15</v>
      </c>
      <c r="E1086" s="1" t="s">
        <v>367</v>
      </c>
      <c r="F1086" s="1" t="s">
        <v>16</v>
      </c>
      <c r="G1086" s="12" t="s">
        <v>17</v>
      </c>
      <c r="J1086" s="64"/>
    </row>
    <row r="1087" spans="1:10" ht="15" hidden="1" x14ac:dyDescent="0.25">
      <c r="A1087" s="7">
        <v>1083</v>
      </c>
      <c r="B1087" s="7" t="s">
        <v>603</v>
      </c>
      <c r="C1087" s="1" t="s">
        <v>7</v>
      </c>
      <c r="D1087" s="1" t="s">
        <v>8</v>
      </c>
      <c r="E1087" s="1" t="s">
        <v>367</v>
      </c>
      <c r="F1087" s="1" t="s">
        <v>18</v>
      </c>
      <c r="G1087" s="12" t="s">
        <v>19</v>
      </c>
      <c r="J1087" s="64"/>
    </row>
    <row r="1088" spans="1:10" ht="15" hidden="1" x14ac:dyDescent="0.25">
      <c r="A1088" s="7">
        <v>1084</v>
      </c>
      <c r="B1088" s="7" t="s">
        <v>603</v>
      </c>
      <c r="C1088" s="1" t="s">
        <v>7</v>
      </c>
      <c r="D1088" s="1" t="s">
        <v>8</v>
      </c>
      <c r="E1088" s="1" t="s">
        <v>367</v>
      </c>
      <c r="F1088" s="1" t="s">
        <v>20</v>
      </c>
      <c r="G1088" s="12" t="s">
        <v>21</v>
      </c>
      <c r="J1088" s="64"/>
    </row>
    <row r="1089" spans="1:10" ht="15" hidden="1" x14ac:dyDescent="0.25">
      <c r="A1089" s="7">
        <v>1085</v>
      </c>
      <c r="B1089" s="7" t="s">
        <v>603</v>
      </c>
      <c r="C1089" s="1" t="s">
        <v>7</v>
      </c>
      <c r="D1089" s="1" t="s">
        <v>15</v>
      </c>
      <c r="E1089" s="1" t="s">
        <v>367</v>
      </c>
      <c r="F1089" s="1" t="s">
        <v>22</v>
      </c>
      <c r="G1089" s="12" t="s">
        <v>23</v>
      </c>
      <c r="J1089" s="64"/>
    </row>
    <row r="1090" spans="1:10" ht="15" hidden="1" x14ac:dyDescent="0.25">
      <c r="A1090" s="7">
        <v>1086</v>
      </c>
      <c r="B1090" s="7" t="s">
        <v>603</v>
      </c>
      <c r="C1090" s="1" t="s">
        <v>7</v>
      </c>
      <c r="D1090" s="1" t="s">
        <v>8</v>
      </c>
      <c r="E1090" s="1" t="s">
        <v>367</v>
      </c>
      <c r="F1090" s="1" t="s">
        <v>24</v>
      </c>
      <c r="G1090" s="12" t="s">
        <v>25</v>
      </c>
      <c r="J1090" s="64"/>
    </row>
    <row r="1091" spans="1:10" ht="15" hidden="1" x14ac:dyDescent="0.25">
      <c r="A1091" s="7">
        <v>1087</v>
      </c>
      <c r="B1091" s="7" t="s">
        <v>603</v>
      </c>
      <c r="C1091" s="1" t="s">
        <v>7</v>
      </c>
      <c r="D1091" s="1" t="s">
        <v>8</v>
      </c>
      <c r="E1091" s="1" t="s">
        <v>367</v>
      </c>
      <c r="F1091" s="1" t="s">
        <v>26</v>
      </c>
      <c r="G1091" s="12" t="s">
        <v>27</v>
      </c>
      <c r="J1091" s="64"/>
    </row>
    <row r="1092" spans="1:10" ht="15" hidden="1" x14ac:dyDescent="0.25">
      <c r="A1092" s="7">
        <v>1088</v>
      </c>
      <c r="B1092" s="7" t="s">
        <v>603</v>
      </c>
      <c r="C1092" s="1" t="s">
        <v>7</v>
      </c>
      <c r="D1092" s="1" t="s">
        <v>8</v>
      </c>
      <c r="E1092" s="1" t="s">
        <v>367</v>
      </c>
      <c r="F1092" s="1" t="s">
        <v>28</v>
      </c>
      <c r="G1092" s="12" t="s">
        <v>29</v>
      </c>
      <c r="J1092" s="64"/>
    </row>
    <row r="1093" spans="1:10" ht="15" hidden="1" x14ac:dyDescent="0.25">
      <c r="A1093" s="7">
        <v>1089</v>
      </c>
      <c r="B1093" s="7" t="s">
        <v>603</v>
      </c>
      <c r="C1093" s="1" t="s">
        <v>7</v>
      </c>
      <c r="D1093" s="1" t="s">
        <v>8</v>
      </c>
      <c r="E1093" s="1" t="s">
        <v>367</v>
      </c>
      <c r="F1093" s="1" t="s">
        <v>30</v>
      </c>
      <c r="G1093" s="12" t="s">
        <v>31</v>
      </c>
      <c r="I1093" s="15">
        <v>104525</v>
      </c>
      <c r="J1093" s="64"/>
    </row>
    <row r="1094" spans="1:10" ht="15" hidden="1" x14ac:dyDescent="0.25">
      <c r="A1094" s="7">
        <v>1090</v>
      </c>
      <c r="B1094" s="7" t="s">
        <v>603</v>
      </c>
      <c r="C1094" s="1" t="s">
        <v>7</v>
      </c>
      <c r="D1094" s="1" t="s">
        <v>8</v>
      </c>
      <c r="E1094" s="1" t="s">
        <v>367</v>
      </c>
      <c r="F1094" s="1" t="s">
        <v>32</v>
      </c>
      <c r="G1094" s="12" t="s">
        <v>33</v>
      </c>
      <c r="J1094" s="64"/>
    </row>
    <row r="1095" spans="1:10" ht="15" hidden="1" x14ac:dyDescent="0.25">
      <c r="A1095" s="7">
        <v>1091</v>
      </c>
      <c r="B1095" s="7" t="s">
        <v>603</v>
      </c>
      <c r="C1095" s="1" t="s">
        <v>7</v>
      </c>
      <c r="D1095" s="1" t="s">
        <v>8</v>
      </c>
      <c r="E1095" s="1" t="s">
        <v>367</v>
      </c>
      <c r="F1095" s="1" t="s">
        <v>34</v>
      </c>
      <c r="G1095" s="12" t="s">
        <v>35</v>
      </c>
      <c r="J1095" s="64"/>
    </row>
    <row r="1096" spans="1:10" ht="15" hidden="1" x14ac:dyDescent="0.25">
      <c r="A1096" s="7">
        <v>1092</v>
      </c>
      <c r="B1096" s="7" t="s">
        <v>603</v>
      </c>
      <c r="C1096" s="1" t="s">
        <v>7</v>
      </c>
      <c r="D1096" s="1" t="s">
        <v>8</v>
      </c>
      <c r="E1096" s="1" t="s">
        <v>367</v>
      </c>
      <c r="F1096" s="1" t="s">
        <v>36</v>
      </c>
      <c r="G1096" s="12" t="s">
        <v>37</v>
      </c>
      <c r="J1096" s="64"/>
    </row>
    <row r="1097" spans="1:10" ht="15" hidden="1" x14ac:dyDescent="0.25">
      <c r="A1097" s="7">
        <v>1093</v>
      </c>
      <c r="B1097" s="7" t="s">
        <v>603</v>
      </c>
      <c r="C1097" s="1" t="s">
        <v>7</v>
      </c>
      <c r="D1097" s="1" t="s">
        <v>8</v>
      </c>
      <c r="E1097" s="1" t="s">
        <v>367</v>
      </c>
      <c r="F1097" s="1" t="s">
        <v>38</v>
      </c>
      <c r="G1097" s="12" t="s">
        <v>39</v>
      </c>
      <c r="J1097" s="64"/>
    </row>
    <row r="1098" spans="1:10" ht="15" hidden="1" x14ac:dyDescent="0.25">
      <c r="A1098" s="7">
        <v>1094</v>
      </c>
      <c r="B1098" s="7" t="s">
        <v>603</v>
      </c>
      <c r="C1098" s="1" t="s">
        <v>7</v>
      </c>
      <c r="D1098" s="1" t="s">
        <v>8</v>
      </c>
      <c r="E1098" s="1" t="s">
        <v>367</v>
      </c>
      <c r="F1098" s="1" t="s">
        <v>40</v>
      </c>
      <c r="G1098" s="12" t="s">
        <v>41</v>
      </c>
      <c r="J1098" s="64"/>
    </row>
    <row r="1099" spans="1:10" ht="15" hidden="1" x14ac:dyDescent="0.25">
      <c r="A1099" s="7">
        <v>1095</v>
      </c>
      <c r="B1099" s="7" t="s">
        <v>603</v>
      </c>
      <c r="C1099" s="1" t="s">
        <v>7</v>
      </c>
      <c r="D1099" s="1" t="s">
        <v>8</v>
      </c>
      <c r="E1099" s="1" t="s">
        <v>367</v>
      </c>
      <c r="F1099" s="1" t="s">
        <v>42</v>
      </c>
      <c r="G1099" s="12" t="s">
        <v>43</v>
      </c>
      <c r="J1099" s="64"/>
    </row>
    <row r="1100" spans="1:10" ht="15" hidden="1" x14ac:dyDescent="0.25">
      <c r="A1100" s="7">
        <v>1096</v>
      </c>
      <c r="B1100" s="7" t="s">
        <v>603</v>
      </c>
      <c r="C1100" s="1" t="s">
        <v>7</v>
      </c>
      <c r="D1100" s="1" t="s">
        <v>8</v>
      </c>
      <c r="E1100" s="1" t="s">
        <v>367</v>
      </c>
      <c r="F1100" s="1" t="s">
        <v>44</v>
      </c>
      <c r="G1100" s="12" t="s">
        <v>45</v>
      </c>
      <c r="J1100" s="64"/>
    </row>
    <row r="1101" spans="1:10" ht="15" hidden="1" x14ac:dyDescent="0.25">
      <c r="A1101" s="7">
        <v>1097</v>
      </c>
      <c r="B1101" s="7" t="s">
        <v>603</v>
      </c>
      <c r="C1101" s="1" t="s">
        <v>7</v>
      </c>
      <c r="D1101" s="1" t="s">
        <v>8</v>
      </c>
      <c r="E1101" s="1" t="s">
        <v>367</v>
      </c>
      <c r="F1101" s="1" t="s">
        <v>46</v>
      </c>
      <c r="G1101" s="12" t="s">
        <v>47</v>
      </c>
      <c r="J1101" s="64"/>
    </row>
    <row r="1102" spans="1:10" ht="15" hidden="1" x14ac:dyDescent="0.25">
      <c r="A1102" s="7">
        <v>1098</v>
      </c>
      <c r="B1102" s="7" t="s">
        <v>603</v>
      </c>
      <c r="C1102" s="1" t="s">
        <v>7</v>
      </c>
      <c r="D1102" s="1" t="s">
        <v>8</v>
      </c>
      <c r="E1102" s="1" t="s">
        <v>367</v>
      </c>
      <c r="F1102" s="1" t="s">
        <v>48</v>
      </c>
      <c r="G1102" s="12" t="s">
        <v>49</v>
      </c>
      <c r="J1102" s="64"/>
    </row>
    <row r="1103" spans="1:10" ht="15" hidden="1" x14ac:dyDescent="0.25">
      <c r="A1103" s="7">
        <v>1099</v>
      </c>
      <c r="B1103" s="7" t="s">
        <v>603</v>
      </c>
      <c r="C1103" s="1" t="s">
        <v>7</v>
      </c>
      <c r="D1103" s="1" t="s">
        <v>8</v>
      </c>
      <c r="E1103" s="1" t="s">
        <v>367</v>
      </c>
      <c r="F1103" s="1" t="s">
        <v>50</v>
      </c>
      <c r="G1103" s="12" t="s">
        <v>51</v>
      </c>
      <c r="J1103" s="64"/>
    </row>
    <row r="1104" spans="1:10" ht="15" hidden="1" x14ac:dyDescent="0.25">
      <c r="A1104" s="7">
        <v>1100</v>
      </c>
      <c r="B1104" s="7" t="s">
        <v>603</v>
      </c>
      <c r="C1104" s="1" t="s">
        <v>7</v>
      </c>
      <c r="D1104" s="1" t="s">
        <v>8</v>
      </c>
      <c r="E1104" s="1" t="s">
        <v>367</v>
      </c>
      <c r="F1104" s="1" t="s">
        <v>52</v>
      </c>
      <c r="G1104" s="12" t="s">
        <v>53</v>
      </c>
      <c r="J1104" s="64"/>
    </row>
    <row r="1105" spans="1:10" ht="15" hidden="1" x14ac:dyDescent="0.25">
      <c r="A1105" s="7">
        <v>1101</v>
      </c>
      <c r="B1105" s="7" t="s">
        <v>603</v>
      </c>
      <c r="C1105" s="1" t="s">
        <v>7</v>
      </c>
      <c r="D1105" s="1" t="s">
        <v>8</v>
      </c>
      <c r="E1105" s="1" t="s">
        <v>367</v>
      </c>
      <c r="F1105" s="1" t="s">
        <v>54</v>
      </c>
      <c r="G1105" s="12" t="s">
        <v>55</v>
      </c>
      <c r="J1105" s="64"/>
    </row>
    <row r="1106" spans="1:10" ht="15" hidden="1" x14ac:dyDescent="0.25">
      <c r="A1106" s="7">
        <v>1102</v>
      </c>
      <c r="B1106" s="7" t="s">
        <v>603</v>
      </c>
      <c r="C1106" s="1" t="s">
        <v>7</v>
      </c>
      <c r="D1106" s="1" t="s">
        <v>8</v>
      </c>
      <c r="E1106" s="1" t="s">
        <v>367</v>
      </c>
      <c r="F1106" s="1" t="s">
        <v>56</v>
      </c>
      <c r="G1106" s="12" t="s">
        <v>57</v>
      </c>
      <c r="J1106" s="64"/>
    </row>
    <row r="1107" spans="1:10" ht="15" hidden="1" x14ac:dyDescent="0.25">
      <c r="A1107" s="7">
        <v>1103</v>
      </c>
      <c r="B1107" s="7" t="s">
        <v>603</v>
      </c>
      <c r="C1107" s="1" t="s">
        <v>7</v>
      </c>
      <c r="D1107" s="1" t="s">
        <v>8</v>
      </c>
      <c r="E1107" s="1" t="s">
        <v>367</v>
      </c>
      <c r="F1107" s="1" t="s">
        <v>58</v>
      </c>
      <c r="G1107" s="12" t="s">
        <v>59</v>
      </c>
      <c r="J1107" s="64"/>
    </row>
    <row r="1108" spans="1:10" ht="15" hidden="1" x14ac:dyDescent="0.25">
      <c r="A1108" s="7">
        <v>1104</v>
      </c>
      <c r="B1108" s="7" t="s">
        <v>603</v>
      </c>
      <c r="C1108" s="1" t="s">
        <v>7</v>
      </c>
      <c r="D1108" s="1" t="s">
        <v>8</v>
      </c>
      <c r="E1108" s="1" t="s">
        <v>367</v>
      </c>
      <c r="F1108" s="1" t="s">
        <v>60</v>
      </c>
      <c r="G1108" s="12" t="s">
        <v>61</v>
      </c>
      <c r="J1108" s="64"/>
    </row>
    <row r="1109" spans="1:10" ht="15" hidden="1" x14ac:dyDescent="0.25">
      <c r="A1109" s="7">
        <v>1105</v>
      </c>
      <c r="B1109" s="7" t="s">
        <v>603</v>
      </c>
      <c r="C1109" s="1" t="s">
        <v>7</v>
      </c>
      <c r="D1109" s="1" t="s">
        <v>8</v>
      </c>
      <c r="E1109" s="1" t="s">
        <v>367</v>
      </c>
      <c r="F1109" s="1" t="s">
        <v>62</v>
      </c>
      <c r="G1109" s="12" t="s">
        <v>63</v>
      </c>
      <c r="J1109" s="64"/>
    </row>
    <row r="1110" spans="1:10" ht="15" hidden="1" x14ac:dyDescent="0.25">
      <c r="A1110" s="7">
        <v>1106</v>
      </c>
      <c r="B1110" s="7" t="s">
        <v>603</v>
      </c>
      <c r="C1110" s="1" t="s">
        <v>7</v>
      </c>
      <c r="D1110" s="1" t="s">
        <v>8</v>
      </c>
      <c r="E1110" s="1" t="s">
        <v>367</v>
      </c>
      <c r="F1110" s="1" t="s">
        <v>64</v>
      </c>
      <c r="G1110" s="12" t="s">
        <v>65</v>
      </c>
      <c r="J1110" s="64"/>
    </row>
    <row r="1111" spans="1:10" ht="15" hidden="1" x14ac:dyDescent="0.25">
      <c r="A1111" s="7">
        <v>1107</v>
      </c>
      <c r="B1111" s="7" t="s">
        <v>603</v>
      </c>
      <c r="C1111" s="1" t="s">
        <v>7</v>
      </c>
      <c r="D1111" s="1" t="s">
        <v>8</v>
      </c>
      <c r="E1111" s="1" t="s">
        <v>367</v>
      </c>
      <c r="F1111" s="1" t="s">
        <v>66</v>
      </c>
      <c r="G1111" s="12" t="s">
        <v>67</v>
      </c>
      <c r="I1111" s="15">
        <v>1285</v>
      </c>
      <c r="J1111" s="64"/>
    </row>
    <row r="1112" spans="1:10" ht="15" hidden="1" x14ac:dyDescent="0.25">
      <c r="A1112" s="7">
        <v>1108</v>
      </c>
      <c r="B1112" s="7" t="s">
        <v>603</v>
      </c>
      <c r="C1112" s="1" t="s">
        <v>7</v>
      </c>
      <c r="D1112" s="1" t="s">
        <v>8</v>
      </c>
      <c r="E1112" s="1" t="s">
        <v>367</v>
      </c>
      <c r="F1112" s="1" t="s">
        <v>68</v>
      </c>
      <c r="G1112" s="12" t="s">
        <v>69</v>
      </c>
      <c r="J1112" s="64"/>
    </row>
    <row r="1113" spans="1:10" ht="15" hidden="1" x14ac:dyDescent="0.25">
      <c r="A1113" s="7">
        <v>1109</v>
      </c>
      <c r="B1113" s="7" t="s">
        <v>603</v>
      </c>
      <c r="C1113" s="1" t="s">
        <v>7</v>
      </c>
      <c r="D1113" s="1" t="s">
        <v>8</v>
      </c>
      <c r="E1113" s="1" t="s">
        <v>367</v>
      </c>
      <c r="F1113" s="1" t="s">
        <v>70</v>
      </c>
      <c r="G1113" s="12" t="s">
        <v>71</v>
      </c>
      <c r="J1113" s="64"/>
    </row>
    <row r="1114" spans="1:10" ht="15" hidden="1" x14ac:dyDescent="0.25">
      <c r="A1114" s="7">
        <v>1110</v>
      </c>
      <c r="B1114" s="7" t="s">
        <v>603</v>
      </c>
      <c r="C1114" s="1" t="s">
        <v>7</v>
      </c>
      <c r="D1114" s="1" t="s">
        <v>8</v>
      </c>
      <c r="E1114" s="1" t="s">
        <v>367</v>
      </c>
      <c r="F1114" s="1" t="s">
        <v>72</v>
      </c>
      <c r="G1114" s="12" t="s">
        <v>73</v>
      </c>
      <c r="J1114" s="64"/>
    </row>
    <row r="1115" spans="1:10" ht="15" hidden="1" x14ac:dyDescent="0.25">
      <c r="A1115" s="7">
        <v>1111</v>
      </c>
      <c r="B1115" s="7" t="s">
        <v>603</v>
      </c>
      <c r="C1115" s="1" t="s">
        <v>7</v>
      </c>
      <c r="D1115" s="1" t="s">
        <v>8</v>
      </c>
      <c r="E1115" s="1" t="s">
        <v>367</v>
      </c>
      <c r="F1115" s="1" t="s">
        <v>74</v>
      </c>
      <c r="G1115" s="12" t="s">
        <v>75</v>
      </c>
      <c r="J1115" s="64"/>
    </row>
    <row r="1116" spans="1:10" ht="15" hidden="1" x14ac:dyDescent="0.25">
      <c r="A1116" s="7">
        <v>1112</v>
      </c>
      <c r="B1116" s="7" t="s">
        <v>603</v>
      </c>
      <c r="C1116" s="1" t="s">
        <v>7</v>
      </c>
      <c r="D1116" s="1" t="s">
        <v>8</v>
      </c>
      <c r="E1116" s="1" t="s">
        <v>367</v>
      </c>
      <c r="F1116" s="1" t="s">
        <v>76</v>
      </c>
      <c r="G1116" s="12" t="s">
        <v>77</v>
      </c>
      <c r="J1116" s="64"/>
    </row>
    <row r="1117" spans="1:10" ht="15" hidden="1" x14ac:dyDescent="0.25">
      <c r="A1117" s="7">
        <v>1113</v>
      </c>
      <c r="B1117" s="7" t="s">
        <v>603</v>
      </c>
      <c r="C1117" s="1" t="s">
        <v>7</v>
      </c>
      <c r="D1117" s="1" t="s">
        <v>8</v>
      </c>
      <c r="E1117" s="1" t="s">
        <v>367</v>
      </c>
      <c r="F1117" s="1" t="s">
        <v>78</v>
      </c>
      <c r="G1117" s="12" t="s">
        <v>79</v>
      </c>
      <c r="J1117" s="64"/>
    </row>
    <row r="1118" spans="1:10" ht="15" hidden="1" x14ac:dyDescent="0.25">
      <c r="A1118" s="7">
        <v>1114</v>
      </c>
      <c r="B1118" s="7" t="s">
        <v>603</v>
      </c>
      <c r="C1118" s="1" t="s">
        <v>7</v>
      </c>
      <c r="D1118" s="1" t="s">
        <v>8</v>
      </c>
      <c r="E1118" s="1" t="s">
        <v>367</v>
      </c>
      <c r="F1118" s="1" t="s">
        <v>80</v>
      </c>
      <c r="G1118" s="12" t="s">
        <v>81</v>
      </c>
      <c r="J1118" s="64"/>
    </row>
    <row r="1119" spans="1:10" ht="15" hidden="1" x14ac:dyDescent="0.25">
      <c r="A1119" s="7">
        <v>1115</v>
      </c>
      <c r="B1119" s="7" t="s">
        <v>603</v>
      </c>
      <c r="C1119" s="1" t="s">
        <v>7</v>
      </c>
      <c r="D1119" s="1" t="s">
        <v>8</v>
      </c>
      <c r="E1119" s="1" t="s">
        <v>367</v>
      </c>
      <c r="F1119" s="1" t="s">
        <v>82</v>
      </c>
      <c r="G1119" s="12" t="s">
        <v>83</v>
      </c>
      <c r="J1119" s="64"/>
    </row>
    <row r="1120" spans="1:10" ht="15" hidden="1" x14ac:dyDescent="0.25">
      <c r="A1120" s="7">
        <v>1116</v>
      </c>
      <c r="B1120" s="7" t="s">
        <v>603</v>
      </c>
      <c r="C1120" s="1" t="s">
        <v>7</v>
      </c>
      <c r="D1120" s="1" t="s">
        <v>8</v>
      </c>
      <c r="E1120" s="1" t="s">
        <v>367</v>
      </c>
      <c r="F1120" s="1" t="s">
        <v>84</v>
      </c>
      <c r="G1120" s="12" t="s">
        <v>85</v>
      </c>
      <c r="J1120" s="64"/>
    </row>
    <row r="1121" spans="1:10" ht="15" hidden="1" x14ac:dyDescent="0.25">
      <c r="A1121" s="7">
        <v>1117</v>
      </c>
      <c r="B1121" s="7" t="s">
        <v>603</v>
      </c>
      <c r="C1121" s="1" t="s">
        <v>7</v>
      </c>
      <c r="D1121" s="1" t="s">
        <v>8</v>
      </c>
      <c r="E1121" s="1" t="s">
        <v>367</v>
      </c>
      <c r="F1121" s="1" t="s">
        <v>86</v>
      </c>
      <c r="G1121" s="12" t="s">
        <v>87</v>
      </c>
      <c r="J1121" s="64"/>
    </row>
    <row r="1122" spans="1:10" ht="15" hidden="1" x14ac:dyDescent="0.25">
      <c r="A1122" s="7">
        <v>1118</v>
      </c>
      <c r="B1122" s="7" t="s">
        <v>603</v>
      </c>
      <c r="C1122" s="1" t="s">
        <v>7</v>
      </c>
      <c r="D1122" s="1" t="s">
        <v>8</v>
      </c>
      <c r="E1122" s="1" t="s">
        <v>367</v>
      </c>
      <c r="F1122" s="1" t="s">
        <v>88</v>
      </c>
      <c r="G1122" s="12" t="s">
        <v>89</v>
      </c>
      <c r="J1122" s="64"/>
    </row>
    <row r="1123" spans="1:10" ht="15" hidden="1" x14ac:dyDescent="0.25">
      <c r="A1123" s="7">
        <v>1119</v>
      </c>
      <c r="B1123" s="7" t="s">
        <v>603</v>
      </c>
      <c r="C1123" s="1" t="s">
        <v>7</v>
      </c>
      <c r="D1123" s="1" t="s">
        <v>8</v>
      </c>
      <c r="E1123" s="1" t="s">
        <v>367</v>
      </c>
      <c r="F1123" s="1" t="s">
        <v>90</v>
      </c>
      <c r="G1123" s="12" t="s">
        <v>91</v>
      </c>
      <c r="J1123" s="64"/>
    </row>
    <row r="1124" spans="1:10" ht="15" hidden="1" x14ac:dyDescent="0.25">
      <c r="A1124" s="7">
        <v>1120</v>
      </c>
      <c r="B1124" s="7" t="s">
        <v>603</v>
      </c>
      <c r="C1124" s="1" t="s">
        <v>7</v>
      </c>
      <c r="D1124" s="1" t="s">
        <v>8</v>
      </c>
      <c r="E1124" s="1" t="s">
        <v>367</v>
      </c>
      <c r="F1124" s="1" t="s">
        <v>92</v>
      </c>
      <c r="G1124" s="12" t="s">
        <v>93</v>
      </c>
      <c r="J1124" s="64"/>
    </row>
    <row r="1125" spans="1:10" ht="15" hidden="1" x14ac:dyDescent="0.25">
      <c r="A1125" s="7">
        <v>1121</v>
      </c>
      <c r="B1125" s="7" t="s">
        <v>603</v>
      </c>
      <c r="C1125" s="1" t="s">
        <v>7</v>
      </c>
      <c r="D1125" s="1" t="s">
        <v>15</v>
      </c>
      <c r="E1125" s="1" t="s">
        <v>367</v>
      </c>
      <c r="F1125" s="1" t="s">
        <v>94</v>
      </c>
      <c r="G1125" s="12" t="s">
        <v>95</v>
      </c>
      <c r="I1125" s="15">
        <v>105810</v>
      </c>
      <c r="J1125" s="64"/>
    </row>
    <row r="1126" spans="1:10" ht="15" hidden="1" x14ac:dyDescent="0.25">
      <c r="A1126" s="7">
        <v>1122</v>
      </c>
      <c r="B1126" s="7" t="s">
        <v>603</v>
      </c>
      <c r="C1126" s="1" t="s">
        <v>7</v>
      </c>
      <c r="D1126" s="1" t="s">
        <v>8</v>
      </c>
      <c r="E1126" s="1" t="s">
        <v>367</v>
      </c>
      <c r="F1126" s="1" t="s">
        <v>96</v>
      </c>
      <c r="G1126" s="12" t="s">
        <v>97</v>
      </c>
      <c r="J1126" s="64"/>
    </row>
    <row r="1127" spans="1:10" ht="15" hidden="1" x14ac:dyDescent="0.25">
      <c r="A1127" s="7">
        <v>1123</v>
      </c>
      <c r="B1127" s="7" t="s">
        <v>603</v>
      </c>
      <c r="C1127" s="1" t="s">
        <v>7</v>
      </c>
      <c r="D1127" s="1" t="s">
        <v>8</v>
      </c>
      <c r="E1127" s="1" t="s">
        <v>367</v>
      </c>
      <c r="F1127" s="1" t="s">
        <v>98</v>
      </c>
      <c r="G1127" s="12" t="s">
        <v>99</v>
      </c>
      <c r="J1127" s="64"/>
    </row>
    <row r="1128" spans="1:10" ht="15" hidden="1" x14ac:dyDescent="0.25">
      <c r="A1128" s="7">
        <v>1124</v>
      </c>
      <c r="B1128" s="7" t="s">
        <v>603</v>
      </c>
      <c r="C1128" s="1" t="s">
        <v>7</v>
      </c>
      <c r="D1128" s="1" t="s">
        <v>8</v>
      </c>
      <c r="E1128" s="1" t="s">
        <v>367</v>
      </c>
      <c r="F1128" s="1" t="s">
        <v>100</v>
      </c>
      <c r="G1128" s="12" t="s">
        <v>101</v>
      </c>
      <c r="J1128" s="64"/>
    </row>
    <row r="1129" spans="1:10" ht="15" hidden="1" x14ac:dyDescent="0.25">
      <c r="A1129" s="7">
        <v>1125</v>
      </c>
      <c r="B1129" s="7" t="s">
        <v>603</v>
      </c>
      <c r="C1129" s="1" t="s">
        <v>7</v>
      </c>
      <c r="D1129" s="1" t="s">
        <v>8</v>
      </c>
      <c r="E1129" s="1" t="s">
        <v>367</v>
      </c>
      <c r="F1129" s="1" t="s">
        <v>102</v>
      </c>
      <c r="G1129" s="12" t="s">
        <v>103</v>
      </c>
      <c r="J1129" s="64"/>
    </row>
    <row r="1130" spans="1:10" ht="15" hidden="1" x14ac:dyDescent="0.25">
      <c r="A1130" s="7">
        <v>1126</v>
      </c>
      <c r="B1130" s="7" t="s">
        <v>603</v>
      </c>
      <c r="C1130" s="1" t="s">
        <v>7</v>
      </c>
      <c r="D1130" s="1" t="s">
        <v>8</v>
      </c>
      <c r="E1130" s="1" t="s">
        <v>367</v>
      </c>
      <c r="F1130" s="1" t="s">
        <v>104</v>
      </c>
      <c r="G1130" s="12" t="s">
        <v>105</v>
      </c>
      <c r="J1130" s="64"/>
    </row>
    <row r="1131" spans="1:10" ht="15" hidden="1" x14ac:dyDescent="0.25">
      <c r="A1131" s="7">
        <v>1127</v>
      </c>
      <c r="B1131" s="7" t="s">
        <v>603</v>
      </c>
      <c r="C1131" s="1" t="s">
        <v>7</v>
      </c>
      <c r="D1131" s="1" t="s">
        <v>8</v>
      </c>
      <c r="E1131" s="1" t="s">
        <v>367</v>
      </c>
      <c r="F1131" s="1" t="s">
        <v>106</v>
      </c>
      <c r="G1131" s="12" t="s">
        <v>107</v>
      </c>
      <c r="J1131" s="64"/>
    </row>
    <row r="1132" spans="1:10" ht="15" hidden="1" x14ac:dyDescent="0.25">
      <c r="A1132" s="7">
        <v>1128</v>
      </c>
      <c r="B1132" s="7" t="s">
        <v>603</v>
      </c>
      <c r="C1132" s="1" t="s">
        <v>7</v>
      </c>
      <c r="D1132" s="1" t="s">
        <v>8</v>
      </c>
      <c r="E1132" s="1" t="s">
        <v>367</v>
      </c>
      <c r="F1132" s="1" t="s">
        <v>108</v>
      </c>
      <c r="G1132" s="12" t="s">
        <v>109</v>
      </c>
      <c r="J1132" s="64"/>
    </row>
    <row r="1133" spans="1:10" ht="15" hidden="1" x14ac:dyDescent="0.25">
      <c r="A1133" s="7">
        <v>1129</v>
      </c>
      <c r="B1133" s="7" t="s">
        <v>603</v>
      </c>
      <c r="C1133" s="1" t="s">
        <v>7</v>
      </c>
      <c r="D1133" s="1" t="s">
        <v>8</v>
      </c>
      <c r="E1133" s="1" t="s">
        <v>367</v>
      </c>
      <c r="F1133" s="1" t="s">
        <v>110</v>
      </c>
      <c r="G1133" s="12" t="s">
        <v>111</v>
      </c>
      <c r="J1133" s="64"/>
    </row>
    <row r="1134" spans="1:10" ht="15" hidden="1" x14ac:dyDescent="0.25">
      <c r="A1134" s="7">
        <v>1130</v>
      </c>
      <c r="B1134" s="7" t="s">
        <v>603</v>
      </c>
      <c r="C1134" s="1" t="s">
        <v>7</v>
      </c>
      <c r="D1134" s="1" t="s">
        <v>8</v>
      </c>
      <c r="E1134" s="1" t="s">
        <v>367</v>
      </c>
      <c r="F1134" s="1" t="s">
        <v>112</v>
      </c>
      <c r="G1134" s="12" t="s">
        <v>113</v>
      </c>
      <c r="J1134" s="64"/>
    </row>
    <row r="1135" spans="1:10" ht="15" hidden="1" x14ac:dyDescent="0.25">
      <c r="A1135" s="7">
        <v>1131</v>
      </c>
      <c r="B1135" s="7" t="s">
        <v>603</v>
      </c>
      <c r="C1135" s="1" t="s">
        <v>7</v>
      </c>
      <c r="D1135" s="1" t="s">
        <v>15</v>
      </c>
      <c r="E1135" s="1" t="s">
        <v>367</v>
      </c>
      <c r="F1135" s="1" t="s">
        <v>114</v>
      </c>
      <c r="G1135" s="12" t="s">
        <v>115</v>
      </c>
      <c r="I1135" s="15">
        <v>105810</v>
      </c>
      <c r="J1135" s="64"/>
    </row>
    <row r="1136" spans="1:10" ht="15" hidden="1" x14ac:dyDescent="0.25">
      <c r="A1136" s="7">
        <v>1132</v>
      </c>
      <c r="B1136" s="7" t="s">
        <v>603</v>
      </c>
      <c r="C1136" s="1" t="s">
        <v>116</v>
      </c>
      <c r="D1136" s="1" t="s">
        <v>8</v>
      </c>
      <c r="E1136" s="1" t="s">
        <v>364</v>
      </c>
      <c r="F1136" s="1" t="s">
        <v>117</v>
      </c>
      <c r="G1136" s="12" t="s">
        <v>118</v>
      </c>
      <c r="H1136" s="14">
        <v>0.03</v>
      </c>
      <c r="I1136" s="15">
        <v>1210</v>
      </c>
      <c r="J1136" s="64">
        <f t="shared" ref="J1136:J1137" si="11">I1136/H1136</f>
        <v>40333.333333333336</v>
      </c>
    </row>
    <row r="1137" spans="1:10" ht="15" hidden="1" x14ac:dyDescent="0.25">
      <c r="A1137" s="7">
        <v>1133</v>
      </c>
      <c r="B1137" s="7" t="s">
        <v>603</v>
      </c>
      <c r="C1137" s="1" t="s">
        <v>116</v>
      </c>
      <c r="D1137" s="1" t="s">
        <v>8</v>
      </c>
      <c r="E1137" s="1" t="s">
        <v>364</v>
      </c>
      <c r="F1137" s="1" t="s">
        <v>119</v>
      </c>
      <c r="G1137" s="12" t="s">
        <v>120</v>
      </c>
      <c r="H1137" s="14">
        <v>0.01</v>
      </c>
      <c r="I1137" s="15">
        <v>128</v>
      </c>
      <c r="J1137" s="57">
        <f t="shared" si="11"/>
        <v>12800</v>
      </c>
    </row>
    <row r="1138" spans="1:10" ht="15" hidden="1" x14ac:dyDescent="0.25">
      <c r="A1138" s="7">
        <v>1134</v>
      </c>
      <c r="B1138" s="7" t="s">
        <v>603</v>
      </c>
      <c r="C1138" s="1" t="s">
        <v>116</v>
      </c>
      <c r="D1138" s="1" t="s">
        <v>8</v>
      </c>
      <c r="E1138" s="1" t="s">
        <v>364</v>
      </c>
      <c r="F1138" s="1" t="s">
        <v>121</v>
      </c>
      <c r="G1138" s="12" t="s">
        <v>122</v>
      </c>
      <c r="J1138" s="64"/>
    </row>
    <row r="1139" spans="1:10" ht="15" hidden="1" x14ac:dyDescent="0.25">
      <c r="A1139" s="7">
        <v>1135</v>
      </c>
      <c r="B1139" s="7" t="s">
        <v>603</v>
      </c>
      <c r="C1139" s="1" t="s">
        <v>116</v>
      </c>
      <c r="D1139" s="1" t="s">
        <v>8</v>
      </c>
      <c r="E1139" s="1" t="s">
        <v>364</v>
      </c>
      <c r="F1139" s="1" t="s">
        <v>123</v>
      </c>
      <c r="G1139" s="12" t="s">
        <v>124</v>
      </c>
      <c r="J1139" s="64"/>
    </row>
    <row r="1140" spans="1:10" ht="15" hidden="1" x14ac:dyDescent="0.25">
      <c r="A1140" s="7">
        <v>1136</v>
      </c>
      <c r="B1140" s="7" t="s">
        <v>603</v>
      </c>
      <c r="C1140" s="1" t="s">
        <v>116</v>
      </c>
      <c r="D1140" s="1" t="s">
        <v>8</v>
      </c>
      <c r="E1140" s="1" t="s">
        <v>366</v>
      </c>
      <c r="F1140" s="1" t="s">
        <v>125</v>
      </c>
      <c r="G1140" s="12" t="s">
        <v>126</v>
      </c>
      <c r="J1140" s="64"/>
    </row>
    <row r="1141" spans="1:10" ht="15" hidden="1" x14ac:dyDescent="0.25">
      <c r="A1141" s="7">
        <v>1137</v>
      </c>
      <c r="B1141" s="7" t="s">
        <v>603</v>
      </c>
      <c r="C1141" s="1" t="s">
        <v>116</v>
      </c>
      <c r="D1141" s="1" t="s">
        <v>8</v>
      </c>
      <c r="E1141" s="1" t="s">
        <v>366</v>
      </c>
      <c r="F1141" s="1" t="s">
        <v>127</v>
      </c>
      <c r="G1141" s="12" t="s">
        <v>128</v>
      </c>
      <c r="J1141" s="64"/>
    </row>
    <row r="1142" spans="1:10" ht="15" hidden="1" x14ac:dyDescent="0.25">
      <c r="A1142" s="7">
        <v>1138</v>
      </c>
      <c r="B1142" s="7" t="s">
        <v>603</v>
      </c>
      <c r="C1142" s="1" t="s">
        <v>116</v>
      </c>
      <c r="D1142" s="1" t="s">
        <v>8</v>
      </c>
      <c r="E1142" s="1" t="s">
        <v>366</v>
      </c>
      <c r="F1142" s="1" t="s">
        <v>129</v>
      </c>
      <c r="G1142" s="12" t="s">
        <v>130</v>
      </c>
      <c r="J1142" s="64"/>
    </row>
    <row r="1143" spans="1:10" ht="15" hidden="1" x14ac:dyDescent="0.25">
      <c r="A1143" s="7">
        <v>1139</v>
      </c>
      <c r="B1143" s="7" t="s">
        <v>603</v>
      </c>
      <c r="C1143" s="1" t="s">
        <v>116</v>
      </c>
      <c r="D1143" s="1" t="s">
        <v>8</v>
      </c>
      <c r="E1143" s="1" t="s">
        <v>366</v>
      </c>
      <c r="F1143" s="1" t="s">
        <v>131</v>
      </c>
      <c r="G1143" s="12" t="s">
        <v>132</v>
      </c>
      <c r="J1143" s="64"/>
    </row>
    <row r="1144" spans="1:10" ht="15" hidden="1" x14ac:dyDescent="0.25">
      <c r="A1144" s="7">
        <v>1140</v>
      </c>
      <c r="B1144" s="7" t="s">
        <v>603</v>
      </c>
      <c r="C1144" s="1" t="s">
        <v>116</v>
      </c>
      <c r="D1144" s="1" t="s">
        <v>8</v>
      </c>
      <c r="E1144" s="1" t="s">
        <v>366</v>
      </c>
      <c r="F1144" s="1" t="s">
        <v>133</v>
      </c>
      <c r="G1144" s="12" t="s">
        <v>134</v>
      </c>
      <c r="J1144" s="64"/>
    </row>
    <row r="1145" spans="1:10" ht="15" hidden="1" x14ac:dyDescent="0.25">
      <c r="A1145" s="7">
        <v>1141</v>
      </c>
      <c r="B1145" s="7" t="s">
        <v>603</v>
      </c>
      <c r="C1145" s="1" t="s">
        <v>116</v>
      </c>
      <c r="D1145" s="1" t="s">
        <v>8</v>
      </c>
      <c r="E1145" s="1" t="s">
        <v>366</v>
      </c>
      <c r="F1145" s="1" t="s">
        <v>135</v>
      </c>
      <c r="G1145" s="12" t="s">
        <v>136</v>
      </c>
      <c r="J1145" s="64"/>
    </row>
    <row r="1146" spans="1:10" ht="15" hidden="1" x14ac:dyDescent="0.25">
      <c r="A1146" s="7">
        <v>1142</v>
      </c>
      <c r="B1146" s="7" t="s">
        <v>603</v>
      </c>
      <c r="C1146" s="1" t="s">
        <v>116</v>
      </c>
      <c r="D1146" s="1" t="s">
        <v>8</v>
      </c>
      <c r="E1146" s="1" t="s">
        <v>366</v>
      </c>
      <c r="F1146" s="1" t="s">
        <v>137</v>
      </c>
      <c r="G1146" s="12" t="s">
        <v>138</v>
      </c>
      <c r="J1146" s="64"/>
    </row>
    <row r="1147" spans="1:10" ht="15" hidden="1" x14ac:dyDescent="0.25">
      <c r="A1147" s="7">
        <v>1143</v>
      </c>
      <c r="B1147" s="7" t="s">
        <v>603</v>
      </c>
      <c r="C1147" s="1" t="s">
        <v>116</v>
      </c>
      <c r="D1147" s="1" t="s">
        <v>8</v>
      </c>
      <c r="E1147" s="1" t="s">
        <v>366</v>
      </c>
      <c r="F1147" s="1" t="s">
        <v>139</v>
      </c>
      <c r="G1147" s="12" t="s">
        <v>140</v>
      </c>
      <c r="J1147" s="64"/>
    </row>
    <row r="1148" spans="1:10" ht="15" hidden="1" x14ac:dyDescent="0.25">
      <c r="A1148" s="7">
        <v>1144</v>
      </c>
      <c r="B1148" s="7" t="s">
        <v>603</v>
      </c>
      <c r="C1148" s="1" t="s">
        <v>116</v>
      </c>
      <c r="D1148" s="1" t="s">
        <v>8</v>
      </c>
      <c r="E1148" s="1" t="s">
        <v>366</v>
      </c>
      <c r="F1148" s="1" t="s">
        <v>141</v>
      </c>
      <c r="G1148" s="12" t="s">
        <v>142</v>
      </c>
      <c r="J1148" s="64"/>
    </row>
    <row r="1149" spans="1:10" ht="15" hidden="1" x14ac:dyDescent="0.25">
      <c r="A1149" s="7">
        <v>1145</v>
      </c>
      <c r="B1149" s="7" t="s">
        <v>603</v>
      </c>
      <c r="C1149" s="1" t="s">
        <v>116</v>
      </c>
      <c r="D1149" s="1" t="s">
        <v>8</v>
      </c>
      <c r="E1149" s="1" t="s">
        <v>366</v>
      </c>
      <c r="F1149" s="1" t="s">
        <v>143</v>
      </c>
      <c r="G1149" s="12" t="s">
        <v>144</v>
      </c>
      <c r="J1149" s="64"/>
    </row>
    <row r="1150" spans="1:10" ht="15" hidden="1" x14ac:dyDescent="0.25">
      <c r="A1150" s="7">
        <v>1146</v>
      </c>
      <c r="B1150" s="7" t="s">
        <v>603</v>
      </c>
      <c r="C1150" s="1" t="s">
        <v>116</v>
      </c>
      <c r="D1150" s="1" t="s">
        <v>8</v>
      </c>
      <c r="E1150" s="1" t="s">
        <v>366</v>
      </c>
      <c r="F1150" s="1" t="s">
        <v>145</v>
      </c>
      <c r="G1150" s="12" t="s">
        <v>146</v>
      </c>
      <c r="J1150" s="64"/>
    </row>
    <row r="1151" spans="1:10" ht="15" hidden="1" x14ac:dyDescent="0.25">
      <c r="A1151" s="7">
        <v>1147</v>
      </c>
      <c r="B1151" s="7" t="s">
        <v>603</v>
      </c>
      <c r="C1151" s="1" t="s">
        <v>116</v>
      </c>
      <c r="D1151" s="1" t="s">
        <v>8</v>
      </c>
      <c r="E1151" s="1" t="s">
        <v>366</v>
      </c>
      <c r="F1151" s="1" t="s">
        <v>147</v>
      </c>
      <c r="G1151" s="12" t="s">
        <v>148</v>
      </c>
      <c r="J1151" s="64"/>
    </row>
    <row r="1152" spans="1:10" ht="15" hidden="1" x14ac:dyDescent="0.25">
      <c r="A1152" s="7">
        <v>1148</v>
      </c>
      <c r="B1152" s="7" t="s">
        <v>603</v>
      </c>
      <c r="C1152" s="1" t="s">
        <v>116</v>
      </c>
      <c r="D1152" s="1" t="s">
        <v>8</v>
      </c>
      <c r="E1152" s="1" t="s">
        <v>366</v>
      </c>
      <c r="F1152" s="1" t="s">
        <v>149</v>
      </c>
      <c r="G1152" s="12" t="s">
        <v>150</v>
      </c>
      <c r="J1152" s="64"/>
    </row>
    <row r="1153" spans="1:10" ht="15" hidden="1" x14ac:dyDescent="0.25">
      <c r="A1153" s="7">
        <v>1149</v>
      </c>
      <c r="B1153" s="7" t="s">
        <v>603</v>
      </c>
      <c r="C1153" s="1" t="s">
        <v>116</v>
      </c>
      <c r="D1153" s="1" t="s">
        <v>8</v>
      </c>
      <c r="E1153" s="1" t="s">
        <v>366</v>
      </c>
      <c r="F1153" s="1" t="s">
        <v>151</v>
      </c>
      <c r="G1153" s="12" t="s">
        <v>152</v>
      </c>
      <c r="J1153" s="64"/>
    </row>
    <row r="1154" spans="1:10" ht="15" hidden="1" x14ac:dyDescent="0.25">
      <c r="A1154" s="7">
        <v>1150</v>
      </c>
      <c r="B1154" s="7" t="s">
        <v>603</v>
      </c>
      <c r="C1154" s="1" t="s">
        <v>116</v>
      </c>
      <c r="D1154" s="1" t="s">
        <v>8</v>
      </c>
      <c r="E1154" s="1" t="s">
        <v>366</v>
      </c>
      <c r="F1154" s="1" t="s">
        <v>153</v>
      </c>
      <c r="G1154" s="12" t="s">
        <v>154</v>
      </c>
      <c r="J1154" s="64"/>
    </row>
    <row r="1155" spans="1:10" ht="15" hidden="1" x14ac:dyDescent="0.25">
      <c r="A1155" s="7">
        <v>1151</v>
      </c>
      <c r="B1155" s="7" t="s">
        <v>603</v>
      </c>
      <c r="C1155" s="1" t="s">
        <v>116</v>
      </c>
      <c r="D1155" s="1" t="s">
        <v>8</v>
      </c>
      <c r="E1155" s="1" t="s">
        <v>366</v>
      </c>
      <c r="F1155" s="1" t="s">
        <v>155</v>
      </c>
      <c r="G1155" s="12" t="s">
        <v>156</v>
      </c>
      <c r="J1155" s="64"/>
    </row>
    <row r="1156" spans="1:10" ht="15" hidden="1" x14ac:dyDescent="0.25">
      <c r="A1156" s="7">
        <v>1152</v>
      </c>
      <c r="B1156" s="7" t="s">
        <v>603</v>
      </c>
      <c r="C1156" s="1" t="s">
        <v>116</v>
      </c>
      <c r="D1156" s="1" t="s">
        <v>8</v>
      </c>
      <c r="E1156" s="1" t="s">
        <v>366</v>
      </c>
      <c r="F1156" s="1" t="s">
        <v>157</v>
      </c>
      <c r="G1156" s="12" t="s">
        <v>158</v>
      </c>
      <c r="J1156" s="64"/>
    </row>
    <row r="1157" spans="1:10" ht="15" hidden="1" x14ac:dyDescent="0.25">
      <c r="A1157" s="7">
        <v>1153</v>
      </c>
      <c r="B1157" s="7" t="s">
        <v>603</v>
      </c>
      <c r="C1157" s="1" t="s">
        <v>116</v>
      </c>
      <c r="D1157" s="1" t="s">
        <v>8</v>
      </c>
      <c r="E1157" s="1" t="s">
        <v>366</v>
      </c>
      <c r="F1157" s="1" t="s">
        <v>159</v>
      </c>
      <c r="G1157" s="12" t="s">
        <v>160</v>
      </c>
      <c r="J1157" s="64"/>
    </row>
    <row r="1158" spans="1:10" ht="15" hidden="1" x14ac:dyDescent="0.25">
      <c r="A1158" s="7">
        <v>1154</v>
      </c>
      <c r="B1158" s="7" t="s">
        <v>603</v>
      </c>
      <c r="C1158" s="1" t="s">
        <v>116</v>
      </c>
      <c r="D1158" s="1" t="s">
        <v>8</v>
      </c>
      <c r="E1158" s="1" t="s">
        <v>366</v>
      </c>
      <c r="F1158" s="1" t="s">
        <v>161</v>
      </c>
      <c r="G1158" s="12" t="s">
        <v>162</v>
      </c>
      <c r="J1158" s="64"/>
    </row>
    <row r="1159" spans="1:10" ht="15" hidden="1" x14ac:dyDescent="0.25">
      <c r="A1159" s="7">
        <v>1155</v>
      </c>
      <c r="B1159" s="7" t="s">
        <v>603</v>
      </c>
      <c r="C1159" s="1" t="s">
        <v>116</v>
      </c>
      <c r="D1159" s="1" t="s">
        <v>8</v>
      </c>
      <c r="E1159" s="1" t="s">
        <v>366</v>
      </c>
      <c r="F1159" s="1" t="s">
        <v>163</v>
      </c>
      <c r="G1159" s="12" t="s">
        <v>164</v>
      </c>
      <c r="J1159" s="64"/>
    </row>
    <row r="1160" spans="1:10" ht="15" hidden="1" x14ac:dyDescent="0.25">
      <c r="A1160" s="7">
        <v>1156</v>
      </c>
      <c r="B1160" s="7" t="s">
        <v>603</v>
      </c>
      <c r="C1160" s="1" t="s">
        <v>116</v>
      </c>
      <c r="D1160" s="1" t="s">
        <v>8</v>
      </c>
      <c r="E1160" s="1" t="s">
        <v>366</v>
      </c>
      <c r="F1160" s="1" t="s">
        <v>165</v>
      </c>
      <c r="G1160" s="12" t="s">
        <v>166</v>
      </c>
      <c r="J1160" s="64"/>
    </row>
    <row r="1161" spans="1:10" ht="15" hidden="1" x14ac:dyDescent="0.25">
      <c r="A1161" s="7">
        <v>1157</v>
      </c>
      <c r="B1161" s="7" t="s">
        <v>603</v>
      </c>
      <c r="C1161" s="1" t="s">
        <v>116</v>
      </c>
      <c r="D1161" s="1" t="s">
        <v>8</v>
      </c>
      <c r="E1161" s="1" t="s">
        <v>366</v>
      </c>
      <c r="F1161" s="1" t="s">
        <v>167</v>
      </c>
      <c r="G1161" s="12" t="s">
        <v>168</v>
      </c>
      <c r="J1161" s="64"/>
    </row>
    <row r="1162" spans="1:10" ht="15" hidden="1" x14ac:dyDescent="0.25">
      <c r="A1162" s="7">
        <v>1158</v>
      </c>
      <c r="B1162" s="7" t="s">
        <v>603</v>
      </c>
      <c r="C1162" s="1" t="s">
        <v>116</v>
      </c>
      <c r="D1162" s="1" t="s">
        <v>8</v>
      </c>
      <c r="E1162" s="1" t="s">
        <v>366</v>
      </c>
      <c r="F1162" s="1" t="s">
        <v>169</v>
      </c>
      <c r="G1162" s="12" t="s">
        <v>170</v>
      </c>
      <c r="J1162" s="64"/>
    </row>
    <row r="1163" spans="1:10" ht="15" hidden="1" x14ac:dyDescent="0.25">
      <c r="A1163" s="7">
        <v>1159</v>
      </c>
      <c r="B1163" s="7" t="s">
        <v>603</v>
      </c>
      <c r="C1163" s="1" t="s">
        <v>116</v>
      </c>
      <c r="D1163" s="1" t="s">
        <v>8</v>
      </c>
      <c r="E1163" s="1" t="s">
        <v>366</v>
      </c>
      <c r="F1163" s="1" t="s">
        <v>171</v>
      </c>
      <c r="G1163" s="12" t="s">
        <v>172</v>
      </c>
      <c r="J1163" s="64"/>
    </row>
    <row r="1164" spans="1:10" ht="15" hidden="1" x14ac:dyDescent="0.25">
      <c r="A1164" s="7">
        <v>1160</v>
      </c>
      <c r="B1164" s="7" t="s">
        <v>603</v>
      </c>
      <c r="C1164" s="1" t="s">
        <v>116</v>
      </c>
      <c r="D1164" s="1" t="s">
        <v>8</v>
      </c>
      <c r="E1164" s="1" t="s">
        <v>366</v>
      </c>
      <c r="F1164" s="1" t="s">
        <v>173</v>
      </c>
      <c r="G1164" s="12" t="s">
        <v>174</v>
      </c>
      <c r="J1164" s="64"/>
    </row>
    <row r="1165" spans="1:10" ht="15" hidden="1" x14ac:dyDescent="0.25">
      <c r="A1165" s="7">
        <v>1161</v>
      </c>
      <c r="B1165" s="7" t="s">
        <v>603</v>
      </c>
      <c r="C1165" s="1" t="s">
        <v>116</v>
      </c>
      <c r="D1165" s="1" t="s">
        <v>8</v>
      </c>
      <c r="E1165" s="1" t="s">
        <v>366</v>
      </c>
      <c r="F1165" s="1" t="s">
        <v>175</v>
      </c>
      <c r="G1165" s="12" t="s">
        <v>176</v>
      </c>
      <c r="H1165" s="14">
        <v>1.56</v>
      </c>
      <c r="I1165" s="15">
        <v>53655</v>
      </c>
      <c r="J1165" s="64">
        <f t="shared" ref="J1165:J1174" si="12">I1165/H1165</f>
        <v>34394.230769230766</v>
      </c>
    </row>
    <row r="1166" spans="1:10" ht="15" hidden="1" x14ac:dyDescent="0.25">
      <c r="A1166" s="7">
        <v>1162</v>
      </c>
      <c r="B1166" s="7" t="s">
        <v>603</v>
      </c>
      <c r="C1166" s="1" t="s">
        <v>116</v>
      </c>
      <c r="D1166" s="1" t="s">
        <v>8</v>
      </c>
      <c r="E1166" s="1" t="s">
        <v>366</v>
      </c>
      <c r="F1166" s="1" t="s">
        <v>177</v>
      </c>
      <c r="G1166" s="12" t="s">
        <v>178</v>
      </c>
      <c r="J1166" s="64"/>
    </row>
    <row r="1167" spans="1:10" ht="15" hidden="1" x14ac:dyDescent="0.25">
      <c r="A1167" s="7">
        <v>1163</v>
      </c>
      <c r="B1167" s="7" t="s">
        <v>603</v>
      </c>
      <c r="C1167" s="1" t="s">
        <v>116</v>
      </c>
      <c r="D1167" s="1" t="s">
        <v>8</v>
      </c>
      <c r="E1167" s="1" t="s">
        <v>366</v>
      </c>
      <c r="F1167" s="1" t="s">
        <v>179</v>
      </c>
      <c r="G1167" s="12" t="s">
        <v>180</v>
      </c>
      <c r="J1167" s="64"/>
    </row>
    <row r="1168" spans="1:10" ht="15" hidden="1" x14ac:dyDescent="0.25">
      <c r="A1168" s="7">
        <v>1164</v>
      </c>
      <c r="B1168" s="7" t="s">
        <v>603</v>
      </c>
      <c r="C1168" s="1" t="s">
        <v>116</v>
      </c>
      <c r="D1168" s="1" t="s">
        <v>8</v>
      </c>
      <c r="E1168" s="1" t="s">
        <v>366</v>
      </c>
      <c r="F1168" s="1" t="s">
        <v>181</v>
      </c>
      <c r="G1168" s="12" t="s">
        <v>182</v>
      </c>
      <c r="J1168" s="64"/>
    </row>
    <row r="1169" spans="1:10" ht="15" hidden="1" x14ac:dyDescent="0.25">
      <c r="A1169" s="7">
        <v>1165</v>
      </c>
      <c r="B1169" s="7" t="s">
        <v>603</v>
      </c>
      <c r="C1169" s="1" t="s">
        <v>116</v>
      </c>
      <c r="D1169" s="1" t="s">
        <v>8</v>
      </c>
      <c r="E1169" s="1" t="s">
        <v>366</v>
      </c>
      <c r="F1169" s="1" t="s">
        <v>183</v>
      </c>
      <c r="G1169" s="12" t="s">
        <v>184</v>
      </c>
      <c r="J1169" s="64"/>
    </row>
    <row r="1170" spans="1:10" ht="15" hidden="1" x14ac:dyDescent="0.25">
      <c r="A1170" s="7">
        <v>1166</v>
      </c>
      <c r="B1170" s="7" t="s">
        <v>603</v>
      </c>
      <c r="C1170" s="1" t="s">
        <v>116</v>
      </c>
      <c r="D1170" s="1" t="s">
        <v>8</v>
      </c>
      <c r="E1170" s="1" t="s">
        <v>365</v>
      </c>
      <c r="F1170" s="1" t="s">
        <v>185</v>
      </c>
      <c r="G1170" s="12" t="s">
        <v>186</v>
      </c>
      <c r="J1170" s="64"/>
    </row>
    <row r="1171" spans="1:10" ht="15" hidden="1" x14ac:dyDescent="0.25">
      <c r="A1171" s="7">
        <v>1167</v>
      </c>
      <c r="B1171" s="7" t="s">
        <v>603</v>
      </c>
      <c r="C1171" s="1" t="s">
        <v>116</v>
      </c>
      <c r="D1171" s="1" t="s">
        <v>8</v>
      </c>
      <c r="E1171" s="1" t="s">
        <v>365</v>
      </c>
      <c r="F1171" s="1" t="s">
        <v>187</v>
      </c>
      <c r="G1171" s="12" t="s">
        <v>188</v>
      </c>
      <c r="J1171" s="64"/>
    </row>
    <row r="1172" spans="1:10" ht="15" hidden="1" x14ac:dyDescent="0.25">
      <c r="A1172" s="7">
        <v>1168</v>
      </c>
      <c r="B1172" s="7" t="s">
        <v>603</v>
      </c>
      <c r="C1172" s="1" t="s">
        <v>116</v>
      </c>
      <c r="D1172" s="1" t="s">
        <v>8</v>
      </c>
      <c r="E1172" s="1" t="s">
        <v>365</v>
      </c>
      <c r="F1172" s="1" t="s">
        <v>189</v>
      </c>
      <c r="G1172" s="12" t="s">
        <v>190</v>
      </c>
      <c r="J1172" s="64"/>
    </row>
    <row r="1173" spans="1:10" ht="15" hidden="1" x14ac:dyDescent="0.25">
      <c r="A1173" s="7">
        <v>1169</v>
      </c>
      <c r="B1173" s="7" t="s">
        <v>603</v>
      </c>
      <c r="C1173" s="1" t="s">
        <v>116</v>
      </c>
      <c r="D1173" s="1" t="s">
        <v>8</v>
      </c>
      <c r="E1173" s="1" t="s">
        <v>367</v>
      </c>
      <c r="F1173" s="1" t="s">
        <v>191</v>
      </c>
      <c r="G1173" s="12" t="s">
        <v>192</v>
      </c>
      <c r="H1173" s="14" t="s">
        <v>340</v>
      </c>
      <c r="J1173" s="64"/>
    </row>
    <row r="1174" spans="1:10" ht="15" hidden="1" x14ac:dyDescent="0.25">
      <c r="A1174" s="7">
        <v>1170</v>
      </c>
      <c r="B1174" s="7" t="s">
        <v>603</v>
      </c>
      <c r="C1174" s="1" t="s">
        <v>116</v>
      </c>
      <c r="D1174" s="1" t="s">
        <v>15</v>
      </c>
      <c r="E1174" s="1" t="s">
        <v>367</v>
      </c>
      <c r="F1174" s="1" t="s">
        <v>193</v>
      </c>
      <c r="G1174" s="12" t="s">
        <v>194</v>
      </c>
      <c r="H1174" s="14">
        <v>1.6</v>
      </c>
      <c r="I1174" s="15">
        <v>54993</v>
      </c>
      <c r="J1174" s="64">
        <f t="shared" si="12"/>
        <v>34370.625</v>
      </c>
    </row>
    <row r="1175" spans="1:10" ht="15" hidden="1" x14ac:dyDescent="0.25">
      <c r="A1175" s="7">
        <v>1171</v>
      </c>
      <c r="B1175" s="7" t="s">
        <v>603</v>
      </c>
      <c r="C1175" s="1" t="s">
        <v>195</v>
      </c>
      <c r="D1175" s="1" t="s">
        <v>15</v>
      </c>
      <c r="E1175" s="1" t="s">
        <v>367</v>
      </c>
      <c r="F1175" s="1" t="s">
        <v>196</v>
      </c>
      <c r="G1175" s="12" t="s">
        <v>197</v>
      </c>
      <c r="I1175" s="15">
        <v>54993</v>
      </c>
      <c r="J1175" s="64"/>
    </row>
    <row r="1176" spans="1:10" ht="15" hidden="1" x14ac:dyDescent="0.25">
      <c r="A1176" s="7">
        <v>1172</v>
      </c>
      <c r="B1176" s="7" t="s">
        <v>603</v>
      </c>
      <c r="C1176" s="1" t="s">
        <v>195</v>
      </c>
      <c r="D1176" s="1" t="s">
        <v>8</v>
      </c>
      <c r="E1176" s="1" t="s">
        <v>367</v>
      </c>
      <c r="F1176" s="1" t="s">
        <v>198</v>
      </c>
      <c r="G1176" s="12" t="s">
        <v>199</v>
      </c>
      <c r="J1176" s="64"/>
    </row>
    <row r="1177" spans="1:10" ht="15" hidden="1" x14ac:dyDescent="0.25">
      <c r="A1177" s="7">
        <v>1173</v>
      </c>
      <c r="B1177" s="7" t="s">
        <v>603</v>
      </c>
      <c r="C1177" s="1" t="s">
        <v>195</v>
      </c>
      <c r="D1177" s="1" t="s">
        <v>8</v>
      </c>
      <c r="E1177" s="1" t="s">
        <v>367</v>
      </c>
      <c r="F1177" s="1" t="s">
        <v>200</v>
      </c>
      <c r="G1177" s="12" t="s">
        <v>201</v>
      </c>
      <c r="J1177" s="64"/>
    </row>
    <row r="1178" spans="1:10" ht="15" hidden="1" x14ac:dyDescent="0.25">
      <c r="A1178" s="7">
        <v>1174</v>
      </c>
      <c r="B1178" s="7" t="s">
        <v>603</v>
      </c>
      <c r="C1178" s="1" t="s">
        <v>195</v>
      </c>
      <c r="D1178" s="1" t="s">
        <v>8</v>
      </c>
      <c r="E1178" s="1" t="s">
        <v>367</v>
      </c>
      <c r="F1178" s="1" t="s">
        <v>202</v>
      </c>
      <c r="G1178" s="12" t="s">
        <v>203</v>
      </c>
      <c r="J1178" s="64"/>
    </row>
    <row r="1179" spans="1:10" ht="15" hidden="1" x14ac:dyDescent="0.25">
      <c r="A1179" s="7">
        <v>1175</v>
      </c>
      <c r="B1179" s="7" t="s">
        <v>603</v>
      </c>
      <c r="C1179" s="1" t="s">
        <v>195</v>
      </c>
      <c r="D1179" s="1" t="s">
        <v>8</v>
      </c>
      <c r="E1179" s="1" t="s">
        <v>367</v>
      </c>
      <c r="F1179" s="1" t="s">
        <v>204</v>
      </c>
      <c r="G1179" s="12" t="s">
        <v>205</v>
      </c>
      <c r="J1179" s="64"/>
    </row>
    <row r="1180" spans="1:10" ht="15" hidden="1" x14ac:dyDescent="0.25">
      <c r="A1180" s="7">
        <v>1176</v>
      </c>
      <c r="B1180" s="7" t="s">
        <v>603</v>
      </c>
      <c r="C1180" s="1" t="s">
        <v>195</v>
      </c>
      <c r="D1180" s="1" t="s">
        <v>15</v>
      </c>
      <c r="E1180" s="1" t="s">
        <v>367</v>
      </c>
      <c r="F1180" s="1" t="s">
        <v>206</v>
      </c>
      <c r="G1180" s="12" t="s">
        <v>207</v>
      </c>
      <c r="J1180" s="64"/>
    </row>
    <row r="1181" spans="1:10" ht="15" hidden="1" x14ac:dyDescent="0.25">
      <c r="A1181" s="7">
        <v>1177</v>
      </c>
      <c r="B1181" s="7" t="s">
        <v>603</v>
      </c>
      <c r="C1181" s="1" t="s">
        <v>195</v>
      </c>
      <c r="D1181" s="1" t="s">
        <v>8</v>
      </c>
      <c r="E1181" s="1" t="s">
        <v>367</v>
      </c>
      <c r="F1181" s="1" t="s">
        <v>208</v>
      </c>
      <c r="G1181" s="12" t="s">
        <v>209</v>
      </c>
      <c r="J1181" s="64"/>
    </row>
    <row r="1182" spans="1:10" ht="15" hidden="1" x14ac:dyDescent="0.25">
      <c r="A1182" s="7">
        <v>1178</v>
      </c>
      <c r="B1182" s="7" t="s">
        <v>603</v>
      </c>
      <c r="C1182" s="1" t="s">
        <v>195</v>
      </c>
      <c r="D1182" s="1" t="s">
        <v>15</v>
      </c>
      <c r="E1182" s="1" t="s">
        <v>367</v>
      </c>
      <c r="F1182" s="1" t="s">
        <v>210</v>
      </c>
      <c r="G1182" s="12" t="s">
        <v>211</v>
      </c>
      <c r="I1182" s="15">
        <v>54993</v>
      </c>
      <c r="J1182" s="64"/>
    </row>
    <row r="1183" spans="1:10" ht="15" hidden="1" x14ac:dyDescent="0.25">
      <c r="A1183" s="7">
        <v>1179</v>
      </c>
      <c r="B1183" s="7" t="s">
        <v>603</v>
      </c>
      <c r="C1183" s="1" t="s">
        <v>195</v>
      </c>
      <c r="D1183" s="1" t="s">
        <v>8</v>
      </c>
      <c r="E1183" s="1" t="s">
        <v>367</v>
      </c>
      <c r="F1183" s="1" t="s">
        <v>212</v>
      </c>
      <c r="G1183" s="12" t="s">
        <v>213</v>
      </c>
      <c r="I1183" s="15">
        <v>6599</v>
      </c>
      <c r="J1183" s="64"/>
    </row>
    <row r="1184" spans="1:10" ht="15" hidden="1" x14ac:dyDescent="0.25">
      <c r="A1184" s="7">
        <v>1180</v>
      </c>
      <c r="B1184" s="7" t="s">
        <v>603</v>
      </c>
      <c r="C1184" s="1" t="s">
        <v>195</v>
      </c>
      <c r="D1184" s="1" t="s">
        <v>8</v>
      </c>
      <c r="E1184" s="1" t="s">
        <v>367</v>
      </c>
      <c r="F1184" s="1" t="s">
        <v>214</v>
      </c>
      <c r="G1184" s="12" t="s">
        <v>215</v>
      </c>
      <c r="I1184" s="15">
        <v>11313</v>
      </c>
      <c r="J1184" s="64"/>
    </row>
    <row r="1185" spans="1:10" ht="15" hidden="1" x14ac:dyDescent="0.25">
      <c r="A1185" s="7">
        <v>1181</v>
      </c>
      <c r="B1185" s="7" t="s">
        <v>603</v>
      </c>
      <c r="C1185" s="1" t="s">
        <v>195</v>
      </c>
      <c r="D1185" s="1" t="s">
        <v>8</v>
      </c>
      <c r="E1185" s="1" t="s">
        <v>367</v>
      </c>
      <c r="F1185" s="1" t="s">
        <v>216</v>
      </c>
      <c r="G1185" s="12" t="s">
        <v>217</v>
      </c>
      <c r="J1185" s="64"/>
    </row>
    <row r="1186" spans="1:10" ht="15" hidden="1" x14ac:dyDescent="0.25">
      <c r="A1186" s="7">
        <v>1182</v>
      </c>
      <c r="B1186" s="7" t="s">
        <v>603</v>
      </c>
      <c r="C1186" s="1" t="s">
        <v>195</v>
      </c>
      <c r="D1186" s="1" t="s">
        <v>15</v>
      </c>
      <c r="E1186" s="1" t="s">
        <v>367</v>
      </c>
      <c r="F1186" s="1" t="s">
        <v>218</v>
      </c>
      <c r="G1186" s="12" t="s">
        <v>219</v>
      </c>
      <c r="I1186" s="15">
        <v>72905</v>
      </c>
      <c r="J1186" s="64"/>
    </row>
    <row r="1187" spans="1:10" ht="15" hidden="1" x14ac:dyDescent="0.25">
      <c r="A1187" s="7">
        <v>1183</v>
      </c>
      <c r="B1187" s="7" t="s">
        <v>603</v>
      </c>
      <c r="C1187" s="1" t="s">
        <v>195</v>
      </c>
      <c r="D1187" s="1" t="s">
        <v>8</v>
      </c>
      <c r="E1187" s="1" t="s">
        <v>367</v>
      </c>
      <c r="F1187" s="1" t="s">
        <v>220</v>
      </c>
      <c r="G1187" s="12" t="s">
        <v>221</v>
      </c>
      <c r="J1187" s="64"/>
    </row>
    <row r="1188" spans="1:10" ht="15" hidden="1" x14ac:dyDescent="0.25">
      <c r="A1188" s="7">
        <v>1184</v>
      </c>
      <c r="B1188" s="7" t="s">
        <v>603</v>
      </c>
      <c r="C1188" s="1" t="s">
        <v>195</v>
      </c>
      <c r="D1188" s="1" t="s">
        <v>8</v>
      </c>
      <c r="E1188" s="1" t="s">
        <v>367</v>
      </c>
      <c r="F1188" s="1" t="s">
        <v>222</v>
      </c>
      <c r="G1188" s="12" t="s">
        <v>223</v>
      </c>
      <c r="J1188" s="64"/>
    </row>
    <row r="1189" spans="1:10" ht="15" hidden="1" x14ac:dyDescent="0.25">
      <c r="A1189" s="7">
        <v>1185</v>
      </c>
      <c r="B1189" s="7" t="s">
        <v>603</v>
      </c>
      <c r="C1189" s="1" t="s">
        <v>195</v>
      </c>
      <c r="D1189" s="1" t="s">
        <v>8</v>
      </c>
      <c r="E1189" s="1" t="s">
        <v>367</v>
      </c>
      <c r="F1189" s="1" t="s">
        <v>224</v>
      </c>
      <c r="G1189" s="12" t="s">
        <v>225</v>
      </c>
      <c r="I1189" s="15">
        <v>340</v>
      </c>
      <c r="J1189" s="64"/>
    </row>
    <row r="1190" spans="1:10" ht="15" hidden="1" x14ac:dyDescent="0.25">
      <c r="A1190" s="7">
        <v>1186</v>
      </c>
      <c r="B1190" s="7" t="s">
        <v>603</v>
      </c>
      <c r="C1190" s="1" t="s">
        <v>195</v>
      </c>
      <c r="D1190" s="1" t="s">
        <v>8</v>
      </c>
      <c r="E1190" s="1" t="s">
        <v>367</v>
      </c>
      <c r="F1190" s="1" t="s">
        <v>226</v>
      </c>
      <c r="G1190" s="12" t="s">
        <v>227</v>
      </c>
      <c r="J1190" s="64"/>
    </row>
    <row r="1191" spans="1:10" ht="15" hidden="1" x14ac:dyDescent="0.25">
      <c r="A1191" s="7">
        <v>1187</v>
      </c>
      <c r="B1191" s="7" t="s">
        <v>603</v>
      </c>
      <c r="C1191" s="1" t="s">
        <v>195</v>
      </c>
      <c r="D1191" s="1" t="s">
        <v>15</v>
      </c>
      <c r="E1191" s="1" t="s">
        <v>367</v>
      </c>
      <c r="F1191" s="1" t="s">
        <v>228</v>
      </c>
      <c r="G1191" s="12" t="s">
        <v>229</v>
      </c>
      <c r="I1191" s="15">
        <v>340</v>
      </c>
      <c r="J1191" s="64"/>
    </row>
    <row r="1192" spans="1:10" ht="15" hidden="1" x14ac:dyDescent="0.25">
      <c r="A1192" s="7">
        <v>1188</v>
      </c>
      <c r="B1192" s="7" t="s">
        <v>603</v>
      </c>
      <c r="C1192" s="1" t="s">
        <v>195</v>
      </c>
      <c r="D1192" s="1" t="s">
        <v>8</v>
      </c>
      <c r="E1192" s="1" t="s">
        <v>367</v>
      </c>
      <c r="F1192" s="1" t="s">
        <v>230</v>
      </c>
      <c r="G1192" s="12" t="s">
        <v>231</v>
      </c>
      <c r="J1192" s="64"/>
    </row>
    <row r="1193" spans="1:10" ht="15" hidden="1" x14ac:dyDescent="0.25">
      <c r="A1193" s="7">
        <v>1189</v>
      </c>
      <c r="B1193" s="7" t="s">
        <v>603</v>
      </c>
      <c r="C1193" s="1" t="s">
        <v>195</v>
      </c>
      <c r="D1193" s="1" t="s">
        <v>8</v>
      </c>
      <c r="E1193" s="1" t="s">
        <v>367</v>
      </c>
      <c r="F1193" s="1" t="s">
        <v>232</v>
      </c>
      <c r="G1193" s="12" t="s">
        <v>233</v>
      </c>
      <c r="J1193" s="64"/>
    </row>
    <row r="1194" spans="1:10" ht="15" hidden="1" x14ac:dyDescent="0.25">
      <c r="A1194" s="7">
        <v>1190</v>
      </c>
      <c r="B1194" s="7" t="s">
        <v>603</v>
      </c>
      <c r="C1194" s="1" t="s">
        <v>195</v>
      </c>
      <c r="D1194" s="1" t="s">
        <v>8</v>
      </c>
      <c r="E1194" s="1" t="s">
        <v>367</v>
      </c>
      <c r="F1194" s="1" t="s">
        <v>234</v>
      </c>
      <c r="G1194" s="12" t="s">
        <v>235</v>
      </c>
      <c r="J1194" s="64"/>
    </row>
    <row r="1195" spans="1:10" ht="15" hidden="1" x14ac:dyDescent="0.25">
      <c r="A1195" s="7">
        <v>1191</v>
      </c>
      <c r="B1195" s="7" t="s">
        <v>603</v>
      </c>
      <c r="C1195" s="1" t="s">
        <v>195</v>
      </c>
      <c r="D1195" s="1" t="s">
        <v>8</v>
      </c>
      <c r="E1195" s="1" t="s">
        <v>367</v>
      </c>
      <c r="F1195" s="1" t="s">
        <v>236</v>
      </c>
      <c r="G1195" s="12" t="s">
        <v>237</v>
      </c>
      <c r="J1195" s="64"/>
    </row>
    <row r="1196" spans="1:10" ht="15" hidden="1" x14ac:dyDescent="0.25">
      <c r="A1196" s="7">
        <v>1192</v>
      </c>
      <c r="B1196" s="7" t="s">
        <v>603</v>
      </c>
      <c r="C1196" s="1" t="s">
        <v>195</v>
      </c>
      <c r="D1196" s="1" t="s">
        <v>8</v>
      </c>
      <c r="E1196" s="1" t="s">
        <v>367</v>
      </c>
      <c r="F1196" s="1" t="s">
        <v>238</v>
      </c>
      <c r="G1196" s="12" t="s">
        <v>239</v>
      </c>
      <c r="I1196" s="15">
        <v>200</v>
      </c>
      <c r="J1196" s="64"/>
    </row>
    <row r="1197" spans="1:10" ht="15" hidden="1" x14ac:dyDescent="0.25">
      <c r="A1197" s="7">
        <v>1193</v>
      </c>
      <c r="B1197" s="7" t="s">
        <v>603</v>
      </c>
      <c r="C1197" s="1" t="s">
        <v>195</v>
      </c>
      <c r="D1197" s="1" t="s">
        <v>8</v>
      </c>
      <c r="E1197" s="1" t="s">
        <v>367</v>
      </c>
      <c r="F1197" s="1" t="s">
        <v>240</v>
      </c>
      <c r="G1197" s="12" t="s">
        <v>241</v>
      </c>
      <c r="I1197" s="15">
        <v>5903</v>
      </c>
      <c r="J1197" s="64"/>
    </row>
    <row r="1198" spans="1:10" ht="15" hidden="1" x14ac:dyDescent="0.25">
      <c r="A1198" s="7">
        <v>1194</v>
      </c>
      <c r="B1198" s="7" t="s">
        <v>603</v>
      </c>
      <c r="C1198" s="1" t="s">
        <v>195</v>
      </c>
      <c r="D1198" s="1" t="s">
        <v>8</v>
      </c>
      <c r="E1198" s="1" t="s">
        <v>367</v>
      </c>
      <c r="F1198" s="1" t="s">
        <v>242</v>
      </c>
      <c r="G1198" s="12" t="s">
        <v>243</v>
      </c>
      <c r="J1198" s="64"/>
    </row>
    <row r="1199" spans="1:10" ht="15" hidden="1" x14ac:dyDescent="0.25">
      <c r="A1199" s="7">
        <v>1195</v>
      </c>
      <c r="B1199" s="7" t="s">
        <v>603</v>
      </c>
      <c r="C1199" s="1" t="s">
        <v>195</v>
      </c>
      <c r="D1199" s="1" t="s">
        <v>8</v>
      </c>
      <c r="E1199" s="1" t="s">
        <v>367</v>
      </c>
      <c r="F1199" s="1" t="s">
        <v>244</v>
      </c>
      <c r="G1199" s="12" t="s">
        <v>245</v>
      </c>
      <c r="J1199" s="64"/>
    </row>
    <row r="1200" spans="1:10" ht="15" hidden="1" x14ac:dyDescent="0.25">
      <c r="A1200" s="7">
        <v>1196</v>
      </c>
      <c r="B1200" s="7" t="s">
        <v>603</v>
      </c>
      <c r="C1200" s="1" t="s">
        <v>195</v>
      </c>
      <c r="D1200" s="1" t="s">
        <v>8</v>
      </c>
      <c r="E1200" s="1" t="s">
        <v>367</v>
      </c>
      <c r="F1200" s="1" t="s">
        <v>246</v>
      </c>
      <c r="G1200" s="12" t="s">
        <v>247</v>
      </c>
      <c r="I1200" s="15">
        <v>23</v>
      </c>
      <c r="J1200" s="64"/>
    </row>
    <row r="1201" spans="1:10" ht="15" hidden="1" x14ac:dyDescent="0.25">
      <c r="A1201" s="7">
        <v>1197</v>
      </c>
      <c r="B1201" s="7" t="s">
        <v>603</v>
      </c>
      <c r="C1201" s="1" t="s">
        <v>195</v>
      </c>
      <c r="D1201" s="1" t="s">
        <v>8</v>
      </c>
      <c r="E1201" s="1" t="s">
        <v>367</v>
      </c>
      <c r="F1201" s="1" t="s">
        <v>248</v>
      </c>
      <c r="G1201" s="12" t="s">
        <v>249</v>
      </c>
      <c r="J1201" s="64"/>
    </row>
    <row r="1202" spans="1:10" ht="15" hidden="1" x14ac:dyDescent="0.25">
      <c r="A1202" s="7">
        <v>1198</v>
      </c>
      <c r="B1202" s="7" t="s">
        <v>603</v>
      </c>
      <c r="C1202" s="1" t="s">
        <v>195</v>
      </c>
      <c r="D1202" s="1" t="s">
        <v>8</v>
      </c>
      <c r="E1202" s="1" t="s">
        <v>367</v>
      </c>
      <c r="F1202" s="1" t="s">
        <v>250</v>
      </c>
      <c r="G1202" s="12" t="s">
        <v>251</v>
      </c>
      <c r="J1202" s="64"/>
    </row>
    <row r="1203" spans="1:10" ht="15" hidden="1" x14ac:dyDescent="0.25">
      <c r="A1203" s="7">
        <v>1199</v>
      </c>
      <c r="B1203" s="7" t="s">
        <v>603</v>
      </c>
      <c r="C1203" s="1" t="s">
        <v>195</v>
      </c>
      <c r="D1203" s="1" t="s">
        <v>8</v>
      </c>
      <c r="E1203" s="1" t="s">
        <v>367</v>
      </c>
      <c r="F1203" s="1" t="s">
        <v>252</v>
      </c>
      <c r="G1203" s="12" t="s">
        <v>253</v>
      </c>
      <c r="J1203" s="64"/>
    </row>
    <row r="1204" spans="1:10" ht="15" hidden="1" x14ac:dyDescent="0.25">
      <c r="A1204" s="7">
        <v>1200</v>
      </c>
      <c r="B1204" s="7" t="s">
        <v>603</v>
      </c>
      <c r="C1204" s="1" t="s">
        <v>195</v>
      </c>
      <c r="D1204" s="1" t="s">
        <v>8</v>
      </c>
      <c r="E1204" s="1" t="s">
        <v>367</v>
      </c>
      <c r="F1204" s="1" t="s">
        <v>254</v>
      </c>
      <c r="G1204" s="12" t="s">
        <v>255</v>
      </c>
      <c r="J1204" s="64"/>
    </row>
    <row r="1205" spans="1:10" ht="15" hidden="1" x14ac:dyDescent="0.25">
      <c r="A1205" s="7">
        <v>1201</v>
      </c>
      <c r="B1205" s="7" t="s">
        <v>603</v>
      </c>
      <c r="C1205" s="1" t="s">
        <v>195</v>
      </c>
      <c r="D1205" s="1" t="s">
        <v>8</v>
      </c>
      <c r="E1205" s="1" t="s">
        <v>367</v>
      </c>
      <c r="F1205" s="1" t="s">
        <v>256</v>
      </c>
      <c r="G1205" s="12" t="s">
        <v>257</v>
      </c>
      <c r="J1205" s="64"/>
    </row>
    <row r="1206" spans="1:10" ht="15" hidden="1" x14ac:dyDescent="0.25">
      <c r="A1206" s="7">
        <v>1202</v>
      </c>
      <c r="B1206" s="7" t="s">
        <v>603</v>
      </c>
      <c r="C1206" s="1" t="s">
        <v>195</v>
      </c>
      <c r="D1206" s="1" t="s">
        <v>8</v>
      </c>
      <c r="E1206" s="1" t="s">
        <v>367</v>
      </c>
      <c r="F1206" s="1" t="s">
        <v>258</v>
      </c>
      <c r="G1206" s="12" t="s">
        <v>259</v>
      </c>
      <c r="J1206" s="64"/>
    </row>
    <row r="1207" spans="1:10" ht="15" hidden="1" x14ac:dyDescent="0.25">
      <c r="A1207" s="7">
        <v>1203</v>
      </c>
      <c r="B1207" s="7" t="s">
        <v>603</v>
      </c>
      <c r="C1207" s="1" t="s">
        <v>195</v>
      </c>
      <c r="D1207" s="1" t="s">
        <v>8</v>
      </c>
      <c r="E1207" s="1" t="s">
        <v>367</v>
      </c>
      <c r="F1207" s="1" t="s">
        <v>260</v>
      </c>
      <c r="G1207" s="12" t="s">
        <v>261</v>
      </c>
      <c r="J1207" s="64"/>
    </row>
    <row r="1208" spans="1:10" ht="15" hidden="1" x14ac:dyDescent="0.25">
      <c r="A1208" s="7">
        <v>1204</v>
      </c>
      <c r="B1208" s="7" t="s">
        <v>603</v>
      </c>
      <c r="C1208" s="1" t="s">
        <v>195</v>
      </c>
      <c r="D1208" s="1" t="s">
        <v>8</v>
      </c>
      <c r="E1208" s="1" t="s">
        <v>367</v>
      </c>
      <c r="F1208" s="1" t="s">
        <v>262</v>
      </c>
      <c r="G1208" s="12" t="s">
        <v>263</v>
      </c>
      <c r="J1208" s="64"/>
    </row>
    <row r="1209" spans="1:10" ht="15" hidden="1" x14ac:dyDescent="0.25">
      <c r="A1209" s="7">
        <v>1205</v>
      </c>
      <c r="B1209" s="7" t="s">
        <v>603</v>
      </c>
      <c r="C1209" s="1" t="s">
        <v>195</v>
      </c>
      <c r="D1209" s="1" t="s">
        <v>8</v>
      </c>
      <c r="E1209" s="1" t="s">
        <v>367</v>
      </c>
      <c r="F1209" s="1" t="s">
        <v>264</v>
      </c>
      <c r="G1209" s="12" t="s">
        <v>265</v>
      </c>
      <c r="J1209" s="64"/>
    </row>
    <row r="1210" spans="1:10" ht="15" hidden="1" x14ac:dyDescent="0.25">
      <c r="A1210" s="7">
        <v>1206</v>
      </c>
      <c r="B1210" s="7" t="s">
        <v>603</v>
      </c>
      <c r="C1210" s="1" t="s">
        <v>195</v>
      </c>
      <c r="D1210" s="1" t="s">
        <v>15</v>
      </c>
      <c r="E1210" s="1" t="s">
        <v>367</v>
      </c>
      <c r="F1210" s="1" t="s">
        <v>266</v>
      </c>
      <c r="G1210" s="12" t="s">
        <v>267</v>
      </c>
      <c r="I1210" s="15">
        <v>6126</v>
      </c>
      <c r="J1210" s="64"/>
    </row>
    <row r="1211" spans="1:10" ht="15" hidden="1" x14ac:dyDescent="0.25">
      <c r="A1211" s="7">
        <v>1207</v>
      </c>
      <c r="B1211" s="7" t="s">
        <v>603</v>
      </c>
      <c r="C1211" s="1" t="s">
        <v>195</v>
      </c>
      <c r="D1211" s="1" t="s">
        <v>8</v>
      </c>
      <c r="E1211" s="1" t="s">
        <v>367</v>
      </c>
      <c r="F1211" s="1" t="s">
        <v>268</v>
      </c>
      <c r="G1211" s="12" t="s">
        <v>269</v>
      </c>
      <c r="J1211" s="64"/>
    </row>
    <row r="1212" spans="1:10" ht="15" hidden="1" x14ac:dyDescent="0.25">
      <c r="A1212" s="7">
        <v>1208</v>
      </c>
      <c r="B1212" s="7" t="s">
        <v>603</v>
      </c>
      <c r="C1212" s="1" t="s">
        <v>195</v>
      </c>
      <c r="D1212" s="1" t="s">
        <v>8</v>
      </c>
      <c r="E1212" s="1" t="s">
        <v>367</v>
      </c>
      <c r="F1212" s="1" t="s">
        <v>270</v>
      </c>
      <c r="G1212" s="12" t="s">
        <v>271</v>
      </c>
      <c r="J1212" s="64"/>
    </row>
    <row r="1213" spans="1:10" ht="15" hidden="1" x14ac:dyDescent="0.25">
      <c r="A1213" s="7">
        <v>1209</v>
      </c>
      <c r="B1213" s="7" t="s">
        <v>603</v>
      </c>
      <c r="C1213" s="1" t="s">
        <v>195</v>
      </c>
      <c r="D1213" s="1" t="s">
        <v>8</v>
      </c>
      <c r="E1213" s="1" t="s">
        <v>367</v>
      </c>
      <c r="F1213" s="1" t="s">
        <v>272</v>
      </c>
      <c r="G1213" s="12" t="s">
        <v>273</v>
      </c>
      <c r="J1213" s="64"/>
    </row>
    <row r="1214" spans="1:10" ht="15" hidden="1" x14ac:dyDescent="0.25">
      <c r="A1214" s="7">
        <v>1210</v>
      </c>
      <c r="B1214" s="7" t="s">
        <v>603</v>
      </c>
      <c r="C1214" s="1" t="s">
        <v>195</v>
      </c>
      <c r="D1214" s="1" t="s">
        <v>8</v>
      </c>
      <c r="E1214" s="1" t="s">
        <v>367</v>
      </c>
      <c r="F1214" s="1" t="s">
        <v>274</v>
      </c>
      <c r="G1214" s="12" t="s">
        <v>275</v>
      </c>
      <c r="I1214" s="15">
        <v>1222</v>
      </c>
      <c r="J1214" s="64"/>
    </row>
    <row r="1215" spans="1:10" ht="15" hidden="1" x14ac:dyDescent="0.25">
      <c r="A1215" s="7">
        <v>1211</v>
      </c>
      <c r="B1215" s="7" t="s">
        <v>603</v>
      </c>
      <c r="C1215" s="1" t="s">
        <v>195</v>
      </c>
      <c r="D1215" s="1" t="s">
        <v>8</v>
      </c>
      <c r="E1215" s="1" t="s">
        <v>367</v>
      </c>
      <c r="F1215" s="1" t="s">
        <v>276</v>
      </c>
      <c r="G1215" s="12" t="s">
        <v>277</v>
      </c>
      <c r="J1215" s="64"/>
    </row>
    <row r="1216" spans="1:10" ht="15" hidden="1" x14ac:dyDescent="0.25">
      <c r="A1216" s="7">
        <v>1212</v>
      </c>
      <c r="B1216" s="7" t="s">
        <v>603</v>
      </c>
      <c r="C1216" s="1" t="s">
        <v>195</v>
      </c>
      <c r="D1216" s="1" t="s">
        <v>8</v>
      </c>
      <c r="E1216" s="1" t="s">
        <v>367</v>
      </c>
      <c r="F1216" s="1" t="s">
        <v>278</v>
      </c>
      <c r="G1216" s="12" t="s">
        <v>279</v>
      </c>
      <c r="J1216" s="64"/>
    </row>
    <row r="1217" spans="1:10" ht="15" hidden="1" x14ac:dyDescent="0.25">
      <c r="A1217" s="7">
        <v>1213</v>
      </c>
      <c r="B1217" s="7" t="s">
        <v>603</v>
      </c>
      <c r="C1217" s="1" t="s">
        <v>195</v>
      </c>
      <c r="D1217" s="1" t="s">
        <v>15</v>
      </c>
      <c r="E1217" s="1" t="s">
        <v>367</v>
      </c>
      <c r="F1217" s="1" t="s">
        <v>280</v>
      </c>
      <c r="G1217" s="12" t="s">
        <v>281</v>
      </c>
      <c r="I1217" s="15">
        <v>1222</v>
      </c>
      <c r="J1217" s="64"/>
    </row>
    <row r="1218" spans="1:10" ht="15" hidden="1" x14ac:dyDescent="0.25">
      <c r="A1218" s="7">
        <v>1214</v>
      </c>
      <c r="B1218" s="7" t="s">
        <v>603</v>
      </c>
      <c r="C1218" s="1" t="s">
        <v>195</v>
      </c>
      <c r="D1218" s="1" t="s">
        <v>8</v>
      </c>
      <c r="E1218" s="1" t="s">
        <v>367</v>
      </c>
      <c r="F1218" s="1" t="s">
        <v>282</v>
      </c>
      <c r="G1218" s="12" t="s">
        <v>283</v>
      </c>
      <c r="I1218" s="15">
        <v>7342</v>
      </c>
      <c r="J1218" s="64"/>
    </row>
    <row r="1219" spans="1:10" ht="15" hidden="1" x14ac:dyDescent="0.25">
      <c r="A1219" s="7">
        <v>1215</v>
      </c>
      <c r="B1219" s="7" t="s">
        <v>603</v>
      </c>
      <c r="C1219" s="1" t="s">
        <v>195</v>
      </c>
      <c r="D1219" s="1" t="s">
        <v>15</v>
      </c>
      <c r="E1219" s="1" t="s">
        <v>367</v>
      </c>
      <c r="F1219" s="1" t="s">
        <v>284</v>
      </c>
      <c r="G1219" s="12" t="s">
        <v>285</v>
      </c>
      <c r="I1219" s="15">
        <v>87935</v>
      </c>
      <c r="J1219" s="64"/>
    </row>
    <row r="1220" spans="1:10" ht="15" hidden="1" x14ac:dyDescent="0.25">
      <c r="A1220" s="7">
        <v>1216</v>
      </c>
      <c r="B1220" s="7" t="s">
        <v>603</v>
      </c>
      <c r="C1220" s="1" t="s">
        <v>195</v>
      </c>
      <c r="D1220" s="1" t="s">
        <v>8</v>
      </c>
      <c r="E1220" s="1" t="s">
        <v>367</v>
      </c>
      <c r="F1220" s="1" t="s">
        <v>286</v>
      </c>
      <c r="G1220" s="12" t="s">
        <v>287</v>
      </c>
      <c r="J1220" s="64"/>
    </row>
    <row r="1221" spans="1:10" ht="15" hidden="1" x14ac:dyDescent="0.25">
      <c r="A1221" s="7">
        <v>1217</v>
      </c>
      <c r="B1221" s="7" t="s">
        <v>603</v>
      </c>
      <c r="C1221" s="1" t="s">
        <v>195</v>
      </c>
      <c r="D1221" s="1" t="s">
        <v>8</v>
      </c>
      <c r="E1221" s="1" t="s">
        <v>367</v>
      </c>
      <c r="F1221" s="1" t="s">
        <v>288</v>
      </c>
      <c r="G1221" s="12" t="s">
        <v>289</v>
      </c>
      <c r="J1221" s="64"/>
    </row>
    <row r="1222" spans="1:10" ht="15" hidden="1" x14ac:dyDescent="0.25">
      <c r="A1222" s="7">
        <v>1218</v>
      </c>
      <c r="B1222" s="7" t="s">
        <v>603</v>
      </c>
      <c r="C1222" s="1" t="s">
        <v>195</v>
      </c>
      <c r="D1222" s="1" t="s">
        <v>15</v>
      </c>
      <c r="E1222" s="1" t="s">
        <v>367</v>
      </c>
      <c r="F1222" s="1" t="s">
        <v>290</v>
      </c>
      <c r="G1222" s="12" t="s">
        <v>291</v>
      </c>
      <c r="I1222" s="15">
        <v>87935</v>
      </c>
      <c r="J1222" s="64"/>
    </row>
    <row r="1223" spans="1:10" ht="15" hidden="1" x14ac:dyDescent="0.25">
      <c r="A1223" s="7">
        <v>1219</v>
      </c>
      <c r="B1223" s="7" t="s">
        <v>603</v>
      </c>
      <c r="C1223" s="1" t="s">
        <v>195</v>
      </c>
      <c r="D1223" s="1" t="s">
        <v>15</v>
      </c>
      <c r="E1223" s="1" t="s">
        <v>367</v>
      </c>
      <c r="F1223" s="1" t="s">
        <v>292</v>
      </c>
      <c r="G1223" s="12" t="s">
        <v>293</v>
      </c>
      <c r="I1223" s="15">
        <v>105810</v>
      </c>
      <c r="J1223" s="64"/>
    </row>
    <row r="1224" spans="1:10" ht="15" hidden="1" x14ac:dyDescent="0.25">
      <c r="A1224" s="7">
        <v>1220</v>
      </c>
      <c r="B1224" s="7" t="s">
        <v>603</v>
      </c>
      <c r="C1224" s="1" t="s">
        <v>195</v>
      </c>
      <c r="D1224" s="1" t="s">
        <v>8</v>
      </c>
      <c r="E1224" s="1" t="s">
        <v>367</v>
      </c>
      <c r="F1224" s="1" t="s">
        <v>294</v>
      </c>
      <c r="G1224" s="12" t="s">
        <v>295</v>
      </c>
      <c r="I1224" s="15">
        <v>17875</v>
      </c>
      <c r="J1224" s="64"/>
    </row>
    <row r="1225" spans="1:10" ht="15" hidden="1" x14ac:dyDescent="0.25">
      <c r="A1225" s="7">
        <v>1221</v>
      </c>
      <c r="B1225" s="7" t="s">
        <v>603</v>
      </c>
      <c r="C1225" s="1" t="s">
        <v>296</v>
      </c>
      <c r="D1225" s="1" t="s">
        <v>8</v>
      </c>
      <c r="E1225" s="1" t="s">
        <v>367</v>
      </c>
      <c r="F1225" s="1" t="s">
        <v>297</v>
      </c>
      <c r="G1225" s="12" t="s">
        <v>298</v>
      </c>
      <c r="J1225" s="64"/>
    </row>
    <row r="1226" spans="1:10" ht="15" hidden="1" x14ac:dyDescent="0.25">
      <c r="A1226" s="7">
        <v>1222</v>
      </c>
      <c r="B1226" s="7" t="s">
        <v>603</v>
      </c>
      <c r="C1226" s="1" t="s">
        <v>296</v>
      </c>
      <c r="D1226" s="1" t="s">
        <v>8</v>
      </c>
      <c r="E1226" s="1" t="s">
        <v>367</v>
      </c>
      <c r="F1226" s="1" t="s">
        <v>299</v>
      </c>
      <c r="G1226" s="12" t="s">
        <v>300</v>
      </c>
      <c r="J1226" s="64"/>
    </row>
    <row r="1227" spans="1:10" ht="15" hidden="1" x14ac:dyDescent="0.25">
      <c r="A1227" s="7">
        <v>1223</v>
      </c>
      <c r="B1227" s="7" t="s">
        <v>603</v>
      </c>
      <c r="C1227" s="1" t="s">
        <v>296</v>
      </c>
      <c r="D1227" s="1" t="s">
        <v>8</v>
      </c>
      <c r="E1227" s="1" t="s">
        <v>367</v>
      </c>
      <c r="F1227" s="1" t="s">
        <v>301</v>
      </c>
      <c r="G1227" s="12" t="s">
        <v>302</v>
      </c>
      <c r="J1227" s="64"/>
    </row>
    <row r="1228" spans="1:10" ht="15" hidden="1" x14ac:dyDescent="0.25">
      <c r="A1228" s="7">
        <v>1224</v>
      </c>
      <c r="B1228" s="7" t="s">
        <v>603</v>
      </c>
      <c r="C1228" s="1" t="s">
        <v>296</v>
      </c>
      <c r="D1228" s="1" t="s">
        <v>8</v>
      </c>
      <c r="E1228" s="1" t="s">
        <v>367</v>
      </c>
      <c r="F1228" s="1" t="s">
        <v>303</v>
      </c>
      <c r="G1228" s="12" t="s">
        <v>304</v>
      </c>
      <c r="J1228" s="64"/>
    </row>
    <row r="1229" spans="1:10" ht="15" hidden="1" x14ac:dyDescent="0.25">
      <c r="A1229" s="7">
        <v>1225</v>
      </c>
      <c r="B1229" s="7" t="s">
        <v>603</v>
      </c>
      <c r="C1229" s="1" t="s">
        <v>296</v>
      </c>
      <c r="D1229" s="1" t="s">
        <v>8</v>
      </c>
      <c r="E1229" s="1" t="s">
        <v>367</v>
      </c>
      <c r="F1229" s="1" t="s">
        <v>305</v>
      </c>
      <c r="G1229" s="12" t="s">
        <v>306</v>
      </c>
      <c r="J1229" s="64"/>
    </row>
    <row r="1230" spans="1:10" ht="15" hidden="1" x14ac:dyDescent="0.25">
      <c r="A1230" s="7">
        <v>1226</v>
      </c>
      <c r="B1230" s="7" t="s">
        <v>603</v>
      </c>
      <c r="C1230" s="1" t="s">
        <v>296</v>
      </c>
      <c r="D1230" s="1" t="s">
        <v>8</v>
      </c>
      <c r="E1230" s="1" t="s">
        <v>367</v>
      </c>
      <c r="F1230" s="1" t="s">
        <v>307</v>
      </c>
      <c r="G1230" s="12" t="s">
        <v>308</v>
      </c>
      <c r="J1230" s="64"/>
    </row>
    <row r="1231" spans="1:10" ht="15" hidden="1" x14ac:dyDescent="0.25">
      <c r="A1231" s="7">
        <v>1227</v>
      </c>
      <c r="B1231" s="7" t="s">
        <v>603</v>
      </c>
      <c r="C1231" s="1" t="s">
        <v>296</v>
      </c>
      <c r="D1231" s="1" t="s">
        <v>8</v>
      </c>
      <c r="E1231" s="1" t="s">
        <v>367</v>
      </c>
      <c r="F1231" s="1" t="s">
        <v>309</v>
      </c>
      <c r="G1231" s="12" t="s">
        <v>310</v>
      </c>
      <c r="J1231" s="64"/>
    </row>
    <row r="1232" spans="1:10" ht="15" hidden="1" x14ac:dyDescent="0.25">
      <c r="A1232" s="7">
        <v>1228</v>
      </c>
      <c r="B1232" s="7" t="s">
        <v>603</v>
      </c>
      <c r="C1232" s="1" t="s">
        <v>296</v>
      </c>
      <c r="D1232" s="1" t="s">
        <v>15</v>
      </c>
      <c r="E1232" s="1" t="s">
        <v>367</v>
      </c>
      <c r="F1232" s="1" t="s">
        <v>311</v>
      </c>
      <c r="G1232" s="12" t="s">
        <v>312</v>
      </c>
      <c r="J1232" s="64"/>
    </row>
    <row r="1233" spans="1:10" ht="15" hidden="1" x14ac:dyDescent="0.25">
      <c r="A1233" s="7">
        <v>1229</v>
      </c>
      <c r="B1233" s="7" t="s">
        <v>603</v>
      </c>
      <c r="C1233" s="1" t="s">
        <v>296</v>
      </c>
      <c r="D1233" s="1" t="s">
        <v>15</v>
      </c>
      <c r="E1233" s="1" t="s">
        <v>367</v>
      </c>
      <c r="F1233" s="1" t="s">
        <v>313</v>
      </c>
      <c r="G1233" s="12" t="s">
        <v>314</v>
      </c>
      <c r="J1233" s="64"/>
    </row>
    <row r="1234" spans="1:10" ht="15" hidden="1" x14ac:dyDescent="0.25">
      <c r="A1234" s="7">
        <v>1230</v>
      </c>
      <c r="B1234" s="7" t="s">
        <v>603</v>
      </c>
      <c r="C1234" s="1" t="s">
        <v>296</v>
      </c>
      <c r="D1234" s="1" t="s">
        <v>8</v>
      </c>
      <c r="E1234" s="1" t="s">
        <v>367</v>
      </c>
      <c r="F1234" s="1" t="s">
        <v>315</v>
      </c>
      <c r="G1234" s="12" t="s">
        <v>316</v>
      </c>
      <c r="J1234" s="64"/>
    </row>
    <row r="1235" spans="1:10" ht="15" hidden="1" x14ac:dyDescent="0.25">
      <c r="A1235" s="7">
        <v>1231</v>
      </c>
      <c r="B1235" s="7" t="s">
        <v>603</v>
      </c>
      <c r="C1235" s="1" t="s">
        <v>296</v>
      </c>
      <c r="D1235" s="1" t="s">
        <v>8</v>
      </c>
      <c r="E1235" s="1" t="s">
        <v>367</v>
      </c>
      <c r="F1235" s="1" t="s">
        <v>317</v>
      </c>
      <c r="G1235" s="12" t="s">
        <v>318</v>
      </c>
      <c r="J1235" s="64"/>
    </row>
    <row r="1236" spans="1:10" ht="15" hidden="1" x14ac:dyDescent="0.25">
      <c r="A1236" s="7">
        <v>1232</v>
      </c>
      <c r="B1236" s="7" t="s">
        <v>603</v>
      </c>
      <c r="C1236" s="1" t="s">
        <v>296</v>
      </c>
      <c r="D1236" s="1" t="s">
        <v>8</v>
      </c>
      <c r="E1236" s="1" t="s">
        <v>367</v>
      </c>
      <c r="F1236" s="1" t="s">
        <v>319</v>
      </c>
      <c r="G1236" s="12" t="s">
        <v>320</v>
      </c>
      <c r="J1236" s="64"/>
    </row>
    <row r="1237" spans="1:10" ht="15" hidden="1" x14ac:dyDescent="0.25">
      <c r="A1237" s="7">
        <v>1233</v>
      </c>
      <c r="B1237" s="7" t="s">
        <v>356</v>
      </c>
      <c r="C1237" s="1" t="s">
        <v>7</v>
      </c>
      <c r="D1237" s="1" t="s">
        <v>8</v>
      </c>
      <c r="E1237" s="1" t="s">
        <v>367</v>
      </c>
      <c r="F1237" s="1" t="s">
        <v>9</v>
      </c>
      <c r="G1237" s="12" t="s">
        <v>10</v>
      </c>
      <c r="J1237" s="64"/>
    </row>
    <row r="1238" spans="1:10" ht="15" hidden="1" x14ac:dyDescent="0.25">
      <c r="A1238" s="7">
        <v>1234</v>
      </c>
      <c r="B1238" s="7" t="s">
        <v>356</v>
      </c>
      <c r="C1238" s="1" t="s">
        <v>7</v>
      </c>
      <c r="D1238" s="1" t="s">
        <v>8</v>
      </c>
      <c r="E1238" s="1" t="s">
        <v>367</v>
      </c>
      <c r="F1238" s="1" t="s">
        <v>11</v>
      </c>
      <c r="G1238" s="12" t="s">
        <v>12</v>
      </c>
      <c r="J1238" s="64"/>
    </row>
    <row r="1239" spans="1:10" ht="15" hidden="1" x14ac:dyDescent="0.25">
      <c r="A1239" s="7">
        <v>1235</v>
      </c>
      <c r="B1239" s="7" t="s">
        <v>356</v>
      </c>
      <c r="C1239" s="1" t="s">
        <v>7</v>
      </c>
      <c r="D1239" s="1" t="s">
        <v>8</v>
      </c>
      <c r="E1239" s="1" t="s">
        <v>367</v>
      </c>
      <c r="F1239" s="1" t="s">
        <v>13</v>
      </c>
      <c r="G1239" s="12" t="s">
        <v>14</v>
      </c>
      <c r="J1239" s="64"/>
    </row>
    <row r="1240" spans="1:10" ht="15" hidden="1" x14ac:dyDescent="0.25">
      <c r="A1240" s="7">
        <v>1236</v>
      </c>
      <c r="B1240" s="7" t="s">
        <v>356</v>
      </c>
      <c r="C1240" s="1" t="s">
        <v>7</v>
      </c>
      <c r="D1240" s="1" t="s">
        <v>15</v>
      </c>
      <c r="E1240" s="1" t="s">
        <v>367</v>
      </c>
      <c r="F1240" s="1" t="s">
        <v>16</v>
      </c>
      <c r="G1240" s="12" t="s">
        <v>17</v>
      </c>
      <c r="I1240" s="15">
        <v>0</v>
      </c>
      <c r="J1240" s="64"/>
    </row>
    <row r="1241" spans="1:10" ht="15" hidden="1" x14ac:dyDescent="0.25">
      <c r="A1241" s="7">
        <v>1237</v>
      </c>
      <c r="B1241" s="7" t="s">
        <v>356</v>
      </c>
      <c r="C1241" s="1" t="s">
        <v>7</v>
      </c>
      <c r="D1241" s="1" t="s">
        <v>8</v>
      </c>
      <c r="E1241" s="1" t="s">
        <v>367</v>
      </c>
      <c r="F1241" s="1" t="s">
        <v>18</v>
      </c>
      <c r="G1241" s="12" t="s">
        <v>19</v>
      </c>
      <c r="J1241" s="64"/>
    </row>
    <row r="1242" spans="1:10" ht="15" hidden="1" x14ac:dyDescent="0.25">
      <c r="A1242" s="7">
        <v>1238</v>
      </c>
      <c r="B1242" s="7" t="s">
        <v>356</v>
      </c>
      <c r="C1242" s="1" t="s">
        <v>7</v>
      </c>
      <c r="D1242" s="1" t="s">
        <v>8</v>
      </c>
      <c r="E1242" s="1" t="s">
        <v>367</v>
      </c>
      <c r="F1242" s="1" t="s">
        <v>20</v>
      </c>
      <c r="G1242" s="12" t="s">
        <v>21</v>
      </c>
      <c r="J1242" s="64"/>
    </row>
    <row r="1243" spans="1:10" ht="15" hidden="1" x14ac:dyDescent="0.25">
      <c r="A1243" s="7">
        <v>1239</v>
      </c>
      <c r="B1243" s="7" t="s">
        <v>356</v>
      </c>
      <c r="C1243" s="1" t="s">
        <v>7</v>
      </c>
      <c r="D1243" s="1" t="s">
        <v>15</v>
      </c>
      <c r="E1243" s="1" t="s">
        <v>367</v>
      </c>
      <c r="F1243" s="1" t="s">
        <v>22</v>
      </c>
      <c r="G1243" s="12" t="s">
        <v>23</v>
      </c>
      <c r="I1243" s="15">
        <v>0</v>
      </c>
      <c r="J1243" s="64"/>
    </row>
    <row r="1244" spans="1:10" ht="15" hidden="1" x14ac:dyDescent="0.25">
      <c r="A1244" s="7">
        <v>1240</v>
      </c>
      <c r="B1244" s="7" t="s">
        <v>356</v>
      </c>
      <c r="C1244" s="1" t="s">
        <v>7</v>
      </c>
      <c r="D1244" s="1" t="s">
        <v>8</v>
      </c>
      <c r="E1244" s="1" t="s">
        <v>367</v>
      </c>
      <c r="F1244" s="1" t="s">
        <v>24</v>
      </c>
      <c r="G1244" s="12" t="s">
        <v>25</v>
      </c>
      <c r="J1244" s="64"/>
    </row>
    <row r="1245" spans="1:10" ht="15" hidden="1" x14ac:dyDescent="0.25">
      <c r="A1245" s="7">
        <v>1241</v>
      </c>
      <c r="B1245" s="7" t="s">
        <v>356</v>
      </c>
      <c r="C1245" s="1" t="s">
        <v>7</v>
      </c>
      <c r="D1245" s="1" t="s">
        <v>8</v>
      </c>
      <c r="E1245" s="1" t="s">
        <v>367</v>
      </c>
      <c r="F1245" s="1" t="s">
        <v>26</v>
      </c>
      <c r="G1245" s="12" t="s">
        <v>27</v>
      </c>
      <c r="J1245" s="64"/>
    </row>
    <row r="1246" spans="1:10" ht="15" hidden="1" x14ac:dyDescent="0.25">
      <c r="A1246" s="7">
        <v>1242</v>
      </c>
      <c r="B1246" s="7" t="s">
        <v>356</v>
      </c>
      <c r="C1246" s="1" t="s">
        <v>7</v>
      </c>
      <c r="D1246" s="1" t="s">
        <v>8</v>
      </c>
      <c r="E1246" s="1" t="s">
        <v>367</v>
      </c>
      <c r="F1246" s="1" t="s">
        <v>28</v>
      </c>
      <c r="G1246" s="12" t="s">
        <v>29</v>
      </c>
      <c r="J1246" s="64"/>
    </row>
    <row r="1247" spans="1:10" ht="15" hidden="1" x14ac:dyDescent="0.25">
      <c r="A1247" s="7">
        <v>1243</v>
      </c>
      <c r="B1247" s="7" t="s">
        <v>356</v>
      </c>
      <c r="C1247" s="1" t="s">
        <v>7</v>
      </c>
      <c r="D1247" s="1" t="s">
        <v>8</v>
      </c>
      <c r="E1247" s="1" t="s">
        <v>367</v>
      </c>
      <c r="F1247" s="1" t="s">
        <v>30</v>
      </c>
      <c r="G1247" s="12" t="s">
        <v>31</v>
      </c>
      <c r="I1247" s="15">
        <v>96459</v>
      </c>
      <c r="J1247" s="64"/>
    </row>
    <row r="1248" spans="1:10" ht="15" hidden="1" x14ac:dyDescent="0.25">
      <c r="A1248" s="7">
        <v>1244</v>
      </c>
      <c r="B1248" s="7" t="s">
        <v>356</v>
      </c>
      <c r="C1248" s="1" t="s">
        <v>7</v>
      </c>
      <c r="D1248" s="1" t="s">
        <v>8</v>
      </c>
      <c r="E1248" s="1" t="s">
        <v>367</v>
      </c>
      <c r="F1248" s="1" t="s">
        <v>32</v>
      </c>
      <c r="G1248" s="12" t="s">
        <v>33</v>
      </c>
      <c r="J1248" s="64"/>
    </row>
    <row r="1249" spans="1:10" ht="15" hidden="1" x14ac:dyDescent="0.25">
      <c r="A1249" s="7">
        <v>1245</v>
      </c>
      <c r="B1249" s="7" t="s">
        <v>356</v>
      </c>
      <c r="C1249" s="1" t="s">
        <v>7</v>
      </c>
      <c r="D1249" s="1" t="s">
        <v>8</v>
      </c>
      <c r="E1249" s="1" t="s">
        <v>367</v>
      </c>
      <c r="F1249" s="1" t="s">
        <v>34</v>
      </c>
      <c r="G1249" s="12" t="s">
        <v>35</v>
      </c>
      <c r="J1249" s="64"/>
    </row>
    <row r="1250" spans="1:10" ht="15" hidden="1" x14ac:dyDescent="0.25">
      <c r="A1250" s="7">
        <v>1246</v>
      </c>
      <c r="B1250" s="7" t="s">
        <v>356</v>
      </c>
      <c r="C1250" s="1" t="s">
        <v>7</v>
      </c>
      <c r="D1250" s="1" t="s">
        <v>8</v>
      </c>
      <c r="E1250" s="1" t="s">
        <v>367</v>
      </c>
      <c r="F1250" s="1" t="s">
        <v>36</v>
      </c>
      <c r="G1250" s="12" t="s">
        <v>37</v>
      </c>
      <c r="J1250" s="64"/>
    </row>
    <row r="1251" spans="1:10" ht="15" hidden="1" x14ac:dyDescent="0.25">
      <c r="A1251" s="7">
        <v>1247</v>
      </c>
      <c r="B1251" s="7" t="s">
        <v>356</v>
      </c>
      <c r="C1251" s="1" t="s">
        <v>7</v>
      </c>
      <c r="D1251" s="1" t="s">
        <v>8</v>
      </c>
      <c r="E1251" s="1" t="s">
        <v>367</v>
      </c>
      <c r="F1251" s="1" t="s">
        <v>38</v>
      </c>
      <c r="G1251" s="12" t="s">
        <v>39</v>
      </c>
      <c r="J1251" s="64"/>
    </row>
    <row r="1252" spans="1:10" ht="15" hidden="1" x14ac:dyDescent="0.25">
      <c r="A1252" s="7">
        <v>1248</v>
      </c>
      <c r="B1252" s="7" t="s">
        <v>356</v>
      </c>
      <c r="C1252" s="1" t="s">
        <v>7</v>
      </c>
      <c r="D1252" s="1" t="s">
        <v>8</v>
      </c>
      <c r="E1252" s="1" t="s">
        <v>367</v>
      </c>
      <c r="F1252" s="1" t="s">
        <v>40</v>
      </c>
      <c r="G1252" s="12" t="s">
        <v>41</v>
      </c>
      <c r="J1252" s="64"/>
    </row>
    <row r="1253" spans="1:10" ht="15" hidden="1" x14ac:dyDescent="0.25">
      <c r="A1253" s="7">
        <v>1249</v>
      </c>
      <c r="B1253" s="7" t="s">
        <v>356</v>
      </c>
      <c r="C1253" s="1" t="s">
        <v>7</v>
      </c>
      <c r="D1253" s="1" t="s">
        <v>8</v>
      </c>
      <c r="E1253" s="1" t="s">
        <v>367</v>
      </c>
      <c r="F1253" s="1" t="s">
        <v>42</v>
      </c>
      <c r="G1253" s="12" t="s">
        <v>43</v>
      </c>
      <c r="J1253" s="64"/>
    </row>
    <row r="1254" spans="1:10" ht="15" hidden="1" x14ac:dyDescent="0.25">
      <c r="A1254" s="7">
        <v>1250</v>
      </c>
      <c r="B1254" s="7" t="s">
        <v>356</v>
      </c>
      <c r="C1254" s="1" t="s">
        <v>7</v>
      </c>
      <c r="D1254" s="1" t="s">
        <v>8</v>
      </c>
      <c r="E1254" s="1" t="s">
        <v>367</v>
      </c>
      <c r="F1254" s="1" t="s">
        <v>44</v>
      </c>
      <c r="G1254" s="12" t="s">
        <v>45</v>
      </c>
      <c r="J1254" s="64"/>
    </row>
    <row r="1255" spans="1:10" ht="15" hidden="1" x14ac:dyDescent="0.25">
      <c r="A1255" s="7">
        <v>1251</v>
      </c>
      <c r="B1255" s="7" t="s">
        <v>356</v>
      </c>
      <c r="C1255" s="1" t="s">
        <v>7</v>
      </c>
      <c r="D1255" s="1" t="s">
        <v>8</v>
      </c>
      <c r="E1255" s="1" t="s">
        <v>367</v>
      </c>
      <c r="F1255" s="1" t="s">
        <v>46</v>
      </c>
      <c r="G1255" s="12" t="s">
        <v>47</v>
      </c>
      <c r="J1255" s="64"/>
    </row>
    <row r="1256" spans="1:10" ht="15" hidden="1" x14ac:dyDescent="0.25">
      <c r="A1256" s="7">
        <v>1252</v>
      </c>
      <c r="B1256" s="7" t="s">
        <v>356</v>
      </c>
      <c r="C1256" s="1" t="s">
        <v>7</v>
      </c>
      <c r="D1256" s="1" t="s">
        <v>8</v>
      </c>
      <c r="E1256" s="1" t="s">
        <v>367</v>
      </c>
      <c r="F1256" s="1" t="s">
        <v>48</v>
      </c>
      <c r="G1256" s="12" t="s">
        <v>49</v>
      </c>
      <c r="J1256" s="64"/>
    </row>
    <row r="1257" spans="1:10" ht="15" hidden="1" x14ac:dyDescent="0.25">
      <c r="A1257" s="7">
        <v>1253</v>
      </c>
      <c r="B1257" s="7" t="s">
        <v>356</v>
      </c>
      <c r="C1257" s="1" t="s">
        <v>7</v>
      </c>
      <c r="D1257" s="1" t="s">
        <v>8</v>
      </c>
      <c r="E1257" s="1" t="s">
        <v>367</v>
      </c>
      <c r="F1257" s="1" t="s">
        <v>50</v>
      </c>
      <c r="G1257" s="12" t="s">
        <v>51</v>
      </c>
      <c r="J1257" s="64"/>
    </row>
    <row r="1258" spans="1:10" ht="15" hidden="1" x14ac:dyDescent="0.25">
      <c r="A1258" s="7">
        <v>1254</v>
      </c>
      <c r="B1258" s="7" t="s">
        <v>356</v>
      </c>
      <c r="C1258" s="1" t="s">
        <v>7</v>
      </c>
      <c r="D1258" s="1" t="s">
        <v>8</v>
      </c>
      <c r="E1258" s="1" t="s">
        <v>367</v>
      </c>
      <c r="F1258" s="1" t="s">
        <v>52</v>
      </c>
      <c r="G1258" s="12" t="s">
        <v>53</v>
      </c>
      <c r="J1258" s="64"/>
    </row>
    <row r="1259" spans="1:10" ht="15" hidden="1" x14ac:dyDescent="0.25">
      <c r="A1259" s="7">
        <v>1255</v>
      </c>
      <c r="B1259" s="7" t="s">
        <v>356</v>
      </c>
      <c r="C1259" s="1" t="s">
        <v>7</v>
      </c>
      <c r="D1259" s="1" t="s">
        <v>8</v>
      </c>
      <c r="E1259" s="1" t="s">
        <v>367</v>
      </c>
      <c r="F1259" s="1" t="s">
        <v>54</v>
      </c>
      <c r="G1259" s="12" t="s">
        <v>55</v>
      </c>
      <c r="J1259" s="64"/>
    </row>
    <row r="1260" spans="1:10" ht="15" hidden="1" x14ac:dyDescent="0.25">
      <c r="A1260" s="7">
        <v>1256</v>
      </c>
      <c r="B1260" s="7" t="s">
        <v>356</v>
      </c>
      <c r="C1260" s="1" t="s">
        <v>7</v>
      </c>
      <c r="D1260" s="1" t="s">
        <v>8</v>
      </c>
      <c r="E1260" s="1" t="s">
        <v>367</v>
      </c>
      <c r="F1260" s="1" t="s">
        <v>56</v>
      </c>
      <c r="G1260" s="12" t="s">
        <v>57</v>
      </c>
      <c r="J1260" s="64"/>
    </row>
    <row r="1261" spans="1:10" ht="15" hidden="1" x14ac:dyDescent="0.25">
      <c r="A1261" s="7">
        <v>1257</v>
      </c>
      <c r="B1261" s="7" t="s">
        <v>356</v>
      </c>
      <c r="C1261" s="1" t="s">
        <v>7</v>
      </c>
      <c r="D1261" s="1" t="s">
        <v>8</v>
      </c>
      <c r="E1261" s="1" t="s">
        <v>367</v>
      </c>
      <c r="F1261" s="1" t="s">
        <v>58</v>
      </c>
      <c r="G1261" s="12" t="s">
        <v>59</v>
      </c>
      <c r="J1261" s="64"/>
    </row>
    <row r="1262" spans="1:10" ht="15" hidden="1" x14ac:dyDescent="0.25">
      <c r="A1262" s="7">
        <v>1258</v>
      </c>
      <c r="B1262" s="7" t="s">
        <v>356</v>
      </c>
      <c r="C1262" s="1" t="s">
        <v>7</v>
      </c>
      <c r="D1262" s="1" t="s">
        <v>8</v>
      </c>
      <c r="E1262" s="1" t="s">
        <v>367</v>
      </c>
      <c r="F1262" s="1" t="s">
        <v>60</v>
      </c>
      <c r="G1262" s="12" t="s">
        <v>61</v>
      </c>
      <c r="J1262" s="64"/>
    </row>
    <row r="1263" spans="1:10" ht="15" hidden="1" x14ac:dyDescent="0.25">
      <c r="A1263" s="7">
        <v>1259</v>
      </c>
      <c r="B1263" s="7" t="s">
        <v>356</v>
      </c>
      <c r="C1263" s="1" t="s">
        <v>7</v>
      </c>
      <c r="D1263" s="1" t="s">
        <v>8</v>
      </c>
      <c r="E1263" s="1" t="s">
        <v>367</v>
      </c>
      <c r="F1263" s="1" t="s">
        <v>62</v>
      </c>
      <c r="G1263" s="12" t="s">
        <v>63</v>
      </c>
      <c r="J1263" s="64"/>
    </row>
    <row r="1264" spans="1:10" ht="15" hidden="1" x14ac:dyDescent="0.25">
      <c r="A1264" s="7">
        <v>1260</v>
      </c>
      <c r="B1264" s="7" t="s">
        <v>356</v>
      </c>
      <c r="C1264" s="1" t="s">
        <v>7</v>
      </c>
      <c r="D1264" s="1" t="s">
        <v>8</v>
      </c>
      <c r="E1264" s="1" t="s">
        <v>367</v>
      </c>
      <c r="F1264" s="1" t="s">
        <v>64</v>
      </c>
      <c r="G1264" s="12" t="s">
        <v>65</v>
      </c>
      <c r="J1264" s="64"/>
    </row>
    <row r="1265" spans="1:10" ht="15" hidden="1" x14ac:dyDescent="0.25">
      <c r="A1265" s="7">
        <v>1261</v>
      </c>
      <c r="B1265" s="7" t="s">
        <v>356</v>
      </c>
      <c r="C1265" s="1" t="s">
        <v>7</v>
      </c>
      <c r="D1265" s="1" t="s">
        <v>8</v>
      </c>
      <c r="E1265" s="1" t="s">
        <v>367</v>
      </c>
      <c r="F1265" s="1" t="s">
        <v>66</v>
      </c>
      <c r="G1265" s="12" t="s">
        <v>67</v>
      </c>
      <c r="I1265" s="15">
        <v>1229</v>
      </c>
      <c r="J1265" s="64"/>
    </row>
    <row r="1266" spans="1:10" ht="15" hidden="1" x14ac:dyDescent="0.25">
      <c r="A1266" s="7">
        <v>1262</v>
      </c>
      <c r="B1266" s="7" t="s">
        <v>356</v>
      </c>
      <c r="C1266" s="1" t="s">
        <v>7</v>
      </c>
      <c r="D1266" s="1" t="s">
        <v>8</v>
      </c>
      <c r="E1266" s="1" t="s">
        <v>367</v>
      </c>
      <c r="F1266" s="1" t="s">
        <v>68</v>
      </c>
      <c r="G1266" s="12" t="s">
        <v>69</v>
      </c>
      <c r="J1266" s="64"/>
    </row>
    <row r="1267" spans="1:10" ht="15" hidden="1" x14ac:dyDescent="0.25">
      <c r="A1267" s="7">
        <v>1263</v>
      </c>
      <c r="B1267" s="7" t="s">
        <v>356</v>
      </c>
      <c r="C1267" s="1" t="s">
        <v>7</v>
      </c>
      <c r="D1267" s="1" t="s">
        <v>8</v>
      </c>
      <c r="E1267" s="1" t="s">
        <v>367</v>
      </c>
      <c r="F1267" s="1" t="s">
        <v>70</v>
      </c>
      <c r="G1267" s="12" t="s">
        <v>71</v>
      </c>
      <c r="J1267" s="64"/>
    </row>
    <row r="1268" spans="1:10" ht="15" hidden="1" x14ac:dyDescent="0.25">
      <c r="A1268" s="7">
        <v>1264</v>
      </c>
      <c r="B1268" s="7" t="s">
        <v>356</v>
      </c>
      <c r="C1268" s="1" t="s">
        <v>7</v>
      </c>
      <c r="D1268" s="1" t="s">
        <v>8</v>
      </c>
      <c r="E1268" s="1" t="s">
        <v>367</v>
      </c>
      <c r="F1268" s="1" t="s">
        <v>72</v>
      </c>
      <c r="G1268" s="12" t="s">
        <v>73</v>
      </c>
      <c r="J1268" s="64"/>
    </row>
    <row r="1269" spans="1:10" ht="15" hidden="1" x14ac:dyDescent="0.25">
      <c r="A1269" s="7">
        <v>1265</v>
      </c>
      <c r="B1269" s="7" t="s">
        <v>356</v>
      </c>
      <c r="C1269" s="1" t="s">
        <v>7</v>
      </c>
      <c r="D1269" s="1" t="s">
        <v>8</v>
      </c>
      <c r="E1269" s="1" t="s">
        <v>367</v>
      </c>
      <c r="F1269" s="1" t="s">
        <v>74</v>
      </c>
      <c r="G1269" s="12" t="s">
        <v>75</v>
      </c>
      <c r="J1269" s="64"/>
    </row>
    <row r="1270" spans="1:10" ht="15" hidden="1" x14ac:dyDescent="0.25">
      <c r="A1270" s="7">
        <v>1266</v>
      </c>
      <c r="B1270" s="7" t="s">
        <v>356</v>
      </c>
      <c r="C1270" s="1" t="s">
        <v>7</v>
      </c>
      <c r="D1270" s="1" t="s">
        <v>8</v>
      </c>
      <c r="E1270" s="1" t="s">
        <v>367</v>
      </c>
      <c r="F1270" s="1" t="s">
        <v>76</v>
      </c>
      <c r="G1270" s="12" t="s">
        <v>77</v>
      </c>
      <c r="J1270" s="64"/>
    </row>
    <row r="1271" spans="1:10" ht="15" hidden="1" x14ac:dyDescent="0.25">
      <c r="A1271" s="7">
        <v>1267</v>
      </c>
      <c r="B1271" s="7" t="s">
        <v>356</v>
      </c>
      <c r="C1271" s="1" t="s">
        <v>7</v>
      </c>
      <c r="D1271" s="1" t="s">
        <v>8</v>
      </c>
      <c r="E1271" s="1" t="s">
        <v>367</v>
      </c>
      <c r="F1271" s="1" t="s">
        <v>78</v>
      </c>
      <c r="G1271" s="12" t="s">
        <v>79</v>
      </c>
      <c r="J1271" s="64"/>
    </row>
    <row r="1272" spans="1:10" ht="15" hidden="1" x14ac:dyDescent="0.25">
      <c r="A1272" s="7">
        <v>1268</v>
      </c>
      <c r="B1272" s="7" t="s">
        <v>356</v>
      </c>
      <c r="C1272" s="1" t="s">
        <v>7</v>
      </c>
      <c r="D1272" s="1" t="s">
        <v>8</v>
      </c>
      <c r="E1272" s="1" t="s">
        <v>367</v>
      </c>
      <c r="F1272" s="1" t="s">
        <v>80</v>
      </c>
      <c r="G1272" s="12" t="s">
        <v>81</v>
      </c>
      <c r="J1272" s="64"/>
    </row>
    <row r="1273" spans="1:10" ht="15" hidden="1" x14ac:dyDescent="0.25">
      <c r="A1273" s="7">
        <v>1269</v>
      </c>
      <c r="B1273" s="7" t="s">
        <v>356</v>
      </c>
      <c r="C1273" s="1" t="s">
        <v>7</v>
      </c>
      <c r="D1273" s="1" t="s">
        <v>8</v>
      </c>
      <c r="E1273" s="1" t="s">
        <v>367</v>
      </c>
      <c r="F1273" s="1" t="s">
        <v>82</v>
      </c>
      <c r="G1273" s="12" t="s">
        <v>83</v>
      </c>
      <c r="J1273" s="64"/>
    </row>
    <row r="1274" spans="1:10" ht="15" hidden="1" x14ac:dyDescent="0.25">
      <c r="A1274" s="7">
        <v>1270</v>
      </c>
      <c r="B1274" s="7" t="s">
        <v>356</v>
      </c>
      <c r="C1274" s="1" t="s">
        <v>7</v>
      </c>
      <c r="D1274" s="1" t="s">
        <v>8</v>
      </c>
      <c r="E1274" s="1" t="s">
        <v>367</v>
      </c>
      <c r="F1274" s="1" t="s">
        <v>84</v>
      </c>
      <c r="G1274" s="12" t="s">
        <v>85</v>
      </c>
      <c r="J1274" s="64"/>
    </row>
    <row r="1275" spans="1:10" ht="15" hidden="1" x14ac:dyDescent="0.25">
      <c r="A1275" s="7">
        <v>1271</v>
      </c>
      <c r="B1275" s="7" t="s">
        <v>356</v>
      </c>
      <c r="C1275" s="1" t="s">
        <v>7</v>
      </c>
      <c r="D1275" s="1" t="s">
        <v>8</v>
      </c>
      <c r="E1275" s="1" t="s">
        <v>367</v>
      </c>
      <c r="F1275" s="1" t="s">
        <v>86</v>
      </c>
      <c r="G1275" s="12" t="s">
        <v>87</v>
      </c>
      <c r="J1275" s="64"/>
    </row>
    <row r="1276" spans="1:10" ht="15" hidden="1" x14ac:dyDescent="0.25">
      <c r="A1276" s="7">
        <v>1272</v>
      </c>
      <c r="B1276" s="7" t="s">
        <v>356</v>
      </c>
      <c r="C1276" s="1" t="s">
        <v>7</v>
      </c>
      <c r="D1276" s="1" t="s">
        <v>8</v>
      </c>
      <c r="E1276" s="1" t="s">
        <v>367</v>
      </c>
      <c r="F1276" s="1" t="s">
        <v>88</v>
      </c>
      <c r="G1276" s="12" t="s">
        <v>89</v>
      </c>
      <c r="J1276" s="64"/>
    </row>
    <row r="1277" spans="1:10" ht="15" hidden="1" x14ac:dyDescent="0.25">
      <c r="A1277" s="7">
        <v>1273</v>
      </c>
      <c r="B1277" s="7" t="s">
        <v>356</v>
      </c>
      <c r="C1277" s="1" t="s">
        <v>7</v>
      </c>
      <c r="D1277" s="1" t="s">
        <v>8</v>
      </c>
      <c r="E1277" s="1" t="s">
        <v>367</v>
      </c>
      <c r="F1277" s="1" t="s">
        <v>90</v>
      </c>
      <c r="G1277" s="12" t="s">
        <v>91</v>
      </c>
      <c r="J1277" s="64"/>
    </row>
    <row r="1278" spans="1:10" ht="15" hidden="1" x14ac:dyDescent="0.25">
      <c r="A1278" s="7">
        <v>1274</v>
      </c>
      <c r="B1278" s="7" t="s">
        <v>356</v>
      </c>
      <c r="C1278" s="1" t="s">
        <v>7</v>
      </c>
      <c r="D1278" s="1" t="s">
        <v>8</v>
      </c>
      <c r="E1278" s="1" t="s">
        <v>367</v>
      </c>
      <c r="F1278" s="1" t="s">
        <v>92</v>
      </c>
      <c r="G1278" s="12" t="s">
        <v>93</v>
      </c>
      <c r="J1278" s="64"/>
    </row>
    <row r="1279" spans="1:10" ht="15" hidden="1" x14ac:dyDescent="0.25">
      <c r="A1279" s="7">
        <v>1275</v>
      </c>
      <c r="B1279" s="7" t="s">
        <v>356</v>
      </c>
      <c r="C1279" s="1" t="s">
        <v>7</v>
      </c>
      <c r="D1279" s="1" t="s">
        <v>15</v>
      </c>
      <c r="E1279" s="1" t="s">
        <v>367</v>
      </c>
      <c r="F1279" s="1" t="s">
        <v>94</v>
      </c>
      <c r="G1279" s="12" t="s">
        <v>95</v>
      </c>
      <c r="I1279" s="15">
        <v>97688</v>
      </c>
      <c r="J1279" s="64"/>
    </row>
    <row r="1280" spans="1:10" ht="15" hidden="1" x14ac:dyDescent="0.25">
      <c r="A1280" s="7">
        <v>1276</v>
      </c>
      <c r="B1280" s="7" t="s">
        <v>356</v>
      </c>
      <c r="C1280" s="1" t="s">
        <v>7</v>
      </c>
      <c r="D1280" s="1" t="s">
        <v>8</v>
      </c>
      <c r="E1280" s="1" t="s">
        <v>367</v>
      </c>
      <c r="F1280" s="1" t="s">
        <v>96</v>
      </c>
      <c r="G1280" s="12" t="s">
        <v>97</v>
      </c>
      <c r="J1280" s="64"/>
    </row>
    <row r="1281" spans="1:10" ht="15" hidden="1" x14ac:dyDescent="0.25">
      <c r="A1281" s="7">
        <v>1277</v>
      </c>
      <c r="B1281" s="7" t="s">
        <v>356</v>
      </c>
      <c r="C1281" s="1" t="s">
        <v>7</v>
      </c>
      <c r="D1281" s="1" t="s">
        <v>8</v>
      </c>
      <c r="E1281" s="1" t="s">
        <v>367</v>
      </c>
      <c r="F1281" s="1" t="s">
        <v>98</v>
      </c>
      <c r="G1281" s="12" t="s">
        <v>99</v>
      </c>
      <c r="J1281" s="64"/>
    </row>
    <row r="1282" spans="1:10" ht="15" hidden="1" x14ac:dyDescent="0.25">
      <c r="A1282" s="7">
        <v>1278</v>
      </c>
      <c r="B1282" s="7" t="s">
        <v>356</v>
      </c>
      <c r="C1282" s="1" t="s">
        <v>7</v>
      </c>
      <c r="D1282" s="1" t="s">
        <v>8</v>
      </c>
      <c r="E1282" s="1" t="s">
        <v>367</v>
      </c>
      <c r="F1282" s="1" t="s">
        <v>100</v>
      </c>
      <c r="G1282" s="12" t="s">
        <v>101</v>
      </c>
      <c r="J1282" s="64"/>
    </row>
    <row r="1283" spans="1:10" ht="15" hidden="1" x14ac:dyDescent="0.25">
      <c r="A1283" s="7">
        <v>1279</v>
      </c>
      <c r="B1283" s="7" t="s">
        <v>356</v>
      </c>
      <c r="C1283" s="1" t="s">
        <v>7</v>
      </c>
      <c r="D1283" s="1" t="s">
        <v>8</v>
      </c>
      <c r="E1283" s="1" t="s">
        <v>367</v>
      </c>
      <c r="F1283" s="1" t="s">
        <v>102</v>
      </c>
      <c r="G1283" s="12" t="s">
        <v>103</v>
      </c>
      <c r="J1283" s="64"/>
    </row>
    <row r="1284" spans="1:10" ht="15" hidden="1" x14ac:dyDescent="0.25">
      <c r="A1284" s="7">
        <v>1280</v>
      </c>
      <c r="B1284" s="7" t="s">
        <v>356</v>
      </c>
      <c r="C1284" s="1" t="s">
        <v>7</v>
      </c>
      <c r="D1284" s="1" t="s">
        <v>8</v>
      </c>
      <c r="E1284" s="1" t="s">
        <v>367</v>
      </c>
      <c r="F1284" s="1" t="s">
        <v>104</v>
      </c>
      <c r="G1284" s="12" t="s">
        <v>105</v>
      </c>
      <c r="J1284" s="64"/>
    </row>
    <row r="1285" spans="1:10" ht="15" hidden="1" x14ac:dyDescent="0.25">
      <c r="A1285" s="7">
        <v>1281</v>
      </c>
      <c r="B1285" s="7" t="s">
        <v>356</v>
      </c>
      <c r="C1285" s="1" t="s">
        <v>7</v>
      </c>
      <c r="D1285" s="1" t="s">
        <v>8</v>
      </c>
      <c r="E1285" s="1" t="s">
        <v>367</v>
      </c>
      <c r="F1285" s="1" t="s">
        <v>106</v>
      </c>
      <c r="G1285" s="12" t="s">
        <v>107</v>
      </c>
      <c r="J1285" s="64"/>
    </row>
    <row r="1286" spans="1:10" ht="15" hidden="1" x14ac:dyDescent="0.25">
      <c r="A1286" s="7">
        <v>1282</v>
      </c>
      <c r="B1286" s="7" t="s">
        <v>356</v>
      </c>
      <c r="C1286" s="1" t="s">
        <v>7</v>
      </c>
      <c r="D1286" s="1" t="s">
        <v>8</v>
      </c>
      <c r="E1286" s="1" t="s">
        <v>367</v>
      </c>
      <c r="F1286" s="1" t="s">
        <v>108</v>
      </c>
      <c r="G1286" s="12" t="s">
        <v>109</v>
      </c>
      <c r="J1286" s="64"/>
    </row>
    <row r="1287" spans="1:10" ht="15" hidden="1" x14ac:dyDescent="0.25">
      <c r="A1287" s="7">
        <v>1283</v>
      </c>
      <c r="B1287" s="7" t="s">
        <v>356</v>
      </c>
      <c r="C1287" s="1" t="s">
        <v>7</v>
      </c>
      <c r="D1287" s="1" t="s">
        <v>8</v>
      </c>
      <c r="E1287" s="1" t="s">
        <v>367</v>
      </c>
      <c r="F1287" s="1" t="s">
        <v>110</v>
      </c>
      <c r="G1287" s="12" t="s">
        <v>111</v>
      </c>
      <c r="J1287" s="64"/>
    </row>
    <row r="1288" spans="1:10" ht="15" hidden="1" x14ac:dyDescent="0.25">
      <c r="A1288" s="7">
        <v>1284</v>
      </c>
      <c r="B1288" s="7" t="s">
        <v>356</v>
      </c>
      <c r="C1288" s="1" t="s">
        <v>7</v>
      </c>
      <c r="D1288" s="1" t="s">
        <v>8</v>
      </c>
      <c r="E1288" s="1" t="s">
        <v>367</v>
      </c>
      <c r="F1288" s="1" t="s">
        <v>112</v>
      </c>
      <c r="G1288" s="12" t="s">
        <v>113</v>
      </c>
      <c r="J1288" s="64"/>
    </row>
    <row r="1289" spans="1:10" ht="15" hidden="1" x14ac:dyDescent="0.25">
      <c r="A1289" s="7">
        <v>1285</v>
      </c>
      <c r="B1289" s="7" t="s">
        <v>356</v>
      </c>
      <c r="C1289" s="1" t="s">
        <v>7</v>
      </c>
      <c r="D1289" s="1" t="s">
        <v>15</v>
      </c>
      <c r="E1289" s="1" t="s">
        <v>367</v>
      </c>
      <c r="F1289" s="1" t="s">
        <v>114</v>
      </c>
      <c r="G1289" s="12" t="s">
        <v>115</v>
      </c>
      <c r="I1289" s="15">
        <v>97688</v>
      </c>
      <c r="J1289" s="64"/>
    </row>
    <row r="1290" spans="1:10" ht="15" hidden="1" x14ac:dyDescent="0.25">
      <c r="A1290" s="7">
        <v>1286</v>
      </c>
      <c r="B1290" s="7" t="s">
        <v>356</v>
      </c>
      <c r="C1290" s="1" t="s">
        <v>116</v>
      </c>
      <c r="D1290" s="1" t="s">
        <v>8</v>
      </c>
      <c r="E1290" s="1" t="s">
        <v>364</v>
      </c>
      <c r="F1290" s="1" t="s">
        <v>117</v>
      </c>
      <c r="G1290" s="12" t="s">
        <v>118</v>
      </c>
      <c r="J1290" s="64"/>
    </row>
    <row r="1291" spans="1:10" ht="15" hidden="1" x14ac:dyDescent="0.25">
      <c r="A1291" s="7">
        <v>1287</v>
      </c>
      <c r="B1291" s="7" t="s">
        <v>356</v>
      </c>
      <c r="C1291" s="1" t="s">
        <v>116</v>
      </c>
      <c r="D1291" s="1" t="s">
        <v>8</v>
      </c>
      <c r="E1291" s="1" t="s">
        <v>364</v>
      </c>
      <c r="F1291" s="1" t="s">
        <v>119</v>
      </c>
      <c r="G1291" s="12" t="s">
        <v>120</v>
      </c>
      <c r="J1291" s="57"/>
    </row>
    <row r="1292" spans="1:10" ht="15" hidden="1" x14ac:dyDescent="0.25">
      <c r="A1292" s="7">
        <v>1288</v>
      </c>
      <c r="B1292" s="7" t="s">
        <v>356</v>
      </c>
      <c r="C1292" s="1" t="s">
        <v>116</v>
      </c>
      <c r="D1292" s="1" t="s">
        <v>8</v>
      </c>
      <c r="E1292" s="1" t="s">
        <v>364</v>
      </c>
      <c r="F1292" s="1" t="s">
        <v>121</v>
      </c>
      <c r="G1292" s="12" t="s">
        <v>122</v>
      </c>
      <c r="J1292" s="64"/>
    </row>
    <row r="1293" spans="1:10" ht="15" hidden="1" x14ac:dyDescent="0.25">
      <c r="A1293" s="7">
        <v>1289</v>
      </c>
      <c r="B1293" s="7" t="s">
        <v>356</v>
      </c>
      <c r="C1293" s="1" t="s">
        <v>116</v>
      </c>
      <c r="D1293" s="1" t="s">
        <v>8</v>
      </c>
      <c r="E1293" s="1" t="s">
        <v>364</v>
      </c>
      <c r="F1293" s="1" t="s">
        <v>123</v>
      </c>
      <c r="G1293" s="12" t="s">
        <v>124</v>
      </c>
      <c r="J1293" s="64"/>
    </row>
    <row r="1294" spans="1:10" ht="15" hidden="1" x14ac:dyDescent="0.25">
      <c r="A1294" s="7">
        <v>1290</v>
      </c>
      <c r="B1294" s="7" t="s">
        <v>356</v>
      </c>
      <c r="C1294" s="1" t="s">
        <v>116</v>
      </c>
      <c r="D1294" s="1" t="s">
        <v>8</v>
      </c>
      <c r="E1294" s="1" t="s">
        <v>366</v>
      </c>
      <c r="F1294" s="1" t="s">
        <v>125</v>
      </c>
      <c r="G1294" s="12" t="s">
        <v>126</v>
      </c>
      <c r="J1294" s="64"/>
    </row>
    <row r="1295" spans="1:10" ht="15" hidden="1" x14ac:dyDescent="0.25">
      <c r="A1295" s="7">
        <v>1291</v>
      </c>
      <c r="B1295" s="7" t="s">
        <v>356</v>
      </c>
      <c r="C1295" s="1" t="s">
        <v>116</v>
      </c>
      <c r="D1295" s="1" t="s">
        <v>8</v>
      </c>
      <c r="E1295" s="1" t="s">
        <v>366</v>
      </c>
      <c r="F1295" s="1" t="s">
        <v>127</v>
      </c>
      <c r="G1295" s="12" t="s">
        <v>128</v>
      </c>
      <c r="J1295" s="64"/>
    </row>
    <row r="1296" spans="1:10" ht="15" hidden="1" x14ac:dyDescent="0.25">
      <c r="A1296" s="7">
        <v>1292</v>
      </c>
      <c r="B1296" s="7" t="s">
        <v>356</v>
      </c>
      <c r="C1296" s="1" t="s">
        <v>116</v>
      </c>
      <c r="D1296" s="1" t="s">
        <v>8</v>
      </c>
      <c r="E1296" s="1" t="s">
        <v>366</v>
      </c>
      <c r="F1296" s="1" t="s">
        <v>129</v>
      </c>
      <c r="G1296" s="12" t="s">
        <v>130</v>
      </c>
      <c r="J1296" s="64"/>
    </row>
    <row r="1297" spans="1:10" ht="15" hidden="1" x14ac:dyDescent="0.25">
      <c r="A1297" s="7">
        <v>1293</v>
      </c>
      <c r="B1297" s="7" t="s">
        <v>356</v>
      </c>
      <c r="C1297" s="1" t="s">
        <v>116</v>
      </c>
      <c r="D1297" s="1" t="s">
        <v>8</v>
      </c>
      <c r="E1297" s="1" t="s">
        <v>366</v>
      </c>
      <c r="F1297" s="1" t="s">
        <v>131</v>
      </c>
      <c r="G1297" s="12" t="s">
        <v>132</v>
      </c>
      <c r="J1297" s="64"/>
    </row>
    <row r="1298" spans="1:10" ht="15" hidden="1" x14ac:dyDescent="0.25">
      <c r="A1298" s="7">
        <v>1294</v>
      </c>
      <c r="B1298" s="7" t="s">
        <v>356</v>
      </c>
      <c r="C1298" s="1" t="s">
        <v>116</v>
      </c>
      <c r="D1298" s="1" t="s">
        <v>8</v>
      </c>
      <c r="E1298" s="1" t="s">
        <v>366</v>
      </c>
      <c r="F1298" s="1" t="s">
        <v>133</v>
      </c>
      <c r="G1298" s="12" t="s">
        <v>134</v>
      </c>
      <c r="J1298" s="64"/>
    </row>
    <row r="1299" spans="1:10" ht="15" hidden="1" x14ac:dyDescent="0.25">
      <c r="A1299" s="7">
        <v>1295</v>
      </c>
      <c r="B1299" s="7" t="s">
        <v>356</v>
      </c>
      <c r="C1299" s="1" t="s">
        <v>116</v>
      </c>
      <c r="D1299" s="1" t="s">
        <v>8</v>
      </c>
      <c r="E1299" s="1" t="s">
        <v>366</v>
      </c>
      <c r="F1299" s="1" t="s">
        <v>135</v>
      </c>
      <c r="G1299" s="12" t="s">
        <v>136</v>
      </c>
      <c r="J1299" s="64"/>
    </row>
    <row r="1300" spans="1:10" ht="15" hidden="1" x14ac:dyDescent="0.25">
      <c r="A1300" s="7">
        <v>1296</v>
      </c>
      <c r="B1300" s="7" t="s">
        <v>356</v>
      </c>
      <c r="C1300" s="1" t="s">
        <v>116</v>
      </c>
      <c r="D1300" s="1" t="s">
        <v>8</v>
      </c>
      <c r="E1300" s="1" t="s">
        <v>366</v>
      </c>
      <c r="F1300" s="1" t="s">
        <v>137</v>
      </c>
      <c r="G1300" s="12" t="s">
        <v>138</v>
      </c>
      <c r="J1300" s="64"/>
    </row>
    <row r="1301" spans="1:10" ht="15" hidden="1" x14ac:dyDescent="0.25">
      <c r="A1301" s="7">
        <v>1297</v>
      </c>
      <c r="B1301" s="7" t="s">
        <v>356</v>
      </c>
      <c r="C1301" s="1" t="s">
        <v>116</v>
      </c>
      <c r="D1301" s="1" t="s">
        <v>8</v>
      </c>
      <c r="E1301" s="1" t="s">
        <v>366</v>
      </c>
      <c r="F1301" s="1" t="s">
        <v>139</v>
      </c>
      <c r="G1301" s="12" t="s">
        <v>140</v>
      </c>
      <c r="J1301" s="64"/>
    </row>
    <row r="1302" spans="1:10" ht="15" hidden="1" x14ac:dyDescent="0.25">
      <c r="A1302" s="7">
        <v>1298</v>
      </c>
      <c r="B1302" s="7" t="s">
        <v>356</v>
      </c>
      <c r="C1302" s="1" t="s">
        <v>116</v>
      </c>
      <c r="D1302" s="1" t="s">
        <v>8</v>
      </c>
      <c r="E1302" s="1" t="s">
        <v>366</v>
      </c>
      <c r="F1302" s="1" t="s">
        <v>141</v>
      </c>
      <c r="G1302" s="12" t="s">
        <v>142</v>
      </c>
      <c r="J1302" s="64"/>
    </row>
    <row r="1303" spans="1:10" ht="15" hidden="1" x14ac:dyDescent="0.25">
      <c r="A1303" s="7">
        <v>1299</v>
      </c>
      <c r="B1303" s="7" t="s">
        <v>356</v>
      </c>
      <c r="C1303" s="1" t="s">
        <v>116</v>
      </c>
      <c r="D1303" s="1" t="s">
        <v>8</v>
      </c>
      <c r="E1303" s="1" t="s">
        <v>366</v>
      </c>
      <c r="F1303" s="1" t="s">
        <v>143</v>
      </c>
      <c r="G1303" s="12" t="s">
        <v>144</v>
      </c>
      <c r="J1303" s="64"/>
    </row>
    <row r="1304" spans="1:10" ht="15" hidden="1" x14ac:dyDescent="0.25">
      <c r="A1304" s="7">
        <v>1300</v>
      </c>
      <c r="B1304" s="7" t="s">
        <v>356</v>
      </c>
      <c r="C1304" s="1" t="s">
        <v>116</v>
      </c>
      <c r="D1304" s="1" t="s">
        <v>8</v>
      </c>
      <c r="E1304" s="1" t="s">
        <v>366</v>
      </c>
      <c r="F1304" s="1" t="s">
        <v>145</v>
      </c>
      <c r="G1304" s="12" t="s">
        <v>146</v>
      </c>
      <c r="J1304" s="64"/>
    </row>
    <row r="1305" spans="1:10" ht="15" hidden="1" x14ac:dyDescent="0.25">
      <c r="A1305" s="7">
        <v>1301</v>
      </c>
      <c r="B1305" s="7" t="s">
        <v>356</v>
      </c>
      <c r="C1305" s="1" t="s">
        <v>116</v>
      </c>
      <c r="D1305" s="1" t="s">
        <v>8</v>
      </c>
      <c r="E1305" s="1" t="s">
        <v>366</v>
      </c>
      <c r="F1305" s="1" t="s">
        <v>147</v>
      </c>
      <c r="G1305" s="12" t="s">
        <v>148</v>
      </c>
      <c r="J1305" s="64"/>
    </row>
    <row r="1306" spans="1:10" ht="15" hidden="1" x14ac:dyDescent="0.25">
      <c r="A1306" s="7">
        <v>1302</v>
      </c>
      <c r="B1306" s="7" t="s">
        <v>356</v>
      </c>
      <c r="C1306" s="1" t="s">
        <v>116</v>
      </c>
      <c r="D1306" s="1" t="s">
        <v>8</v>
      </c>
      <c r="E1306" s="1" t="s">
        <v>366</v>
      </c>
      <c r="F1306" s="1" t="s">
        <v>149</v>
      </c>
      <c r="G1306" s="12" t="s">
        <v>150</v>
      </c>
      <c r="J1306" s="64"/>
    </row>
    <row r="1307" spans="1:10" ht="15" hidden="1" x14ac:dyDescent="0.25">
      <c r="A1307" s="7">
        <v>1303</v>
      </c>
      <c r="B1307" s="7" t="s">
        <v>356</v>
      </c>
      <c r="C1307" s="1" t="s">
        <v>116</v>
      </c>
      <c r="D1307" s="1" t="s">
        <v>8</v>
      </c>
      <c r="E1307" s="1" t="s">
        <v>366</v>
      </c>
      <c r="F1307" s="1" t="s">
        <v>151</v>
      </c>
      <c r="G1307" s="12" t="s">
        <v>152</v>
      </c>
      <c r="J1307" s="64"/>
    </row>
    <row r="1308" spans="1:10" ht="15" hidden="1" x14ac:dyDescent="0.25">
      <c r="A1308" s="7">
        <v>1304</v>
      </c>
      <c r="B1308" s="7" t="s">
        <v>356</v>
      </c>
      <c r="C1308" s="1" t="s">
        <v>116</v>
      </c>
      <c r="D1308" s="1" t="s">
        <v>8</v>
      </c>
      <c r="E1308" s="1" t="s">
        <v>366</v>
      </c>
      <c r="F1308" s="1" t="s">
        <v>153</v>
      </c>
      <c r="G1308" s="12" t="s">
        <v>154</v>
      </c>
      <c r="J1308" s="64"/>
    </row>
    <row r="1309" spans="1:10" ht="15" hidden="1" x14ac:dyDescent="0.25">
      <c r="A1309" s="7">
        <v>1305</v>
      </c>
      <c r="B1309" s="7" t="s">
        <v>356</v>
      </c>
      <c r="C1309" s="1" t="s">
        <v>116</v>
      </c>
      <c r="D1309" s="1" t="s">
        <v>8</v>
      </c>
      <c r="E1309" s="1" t="s">
        <v>366</v>
      </c>
      <c r="F1309" s="1" t="s">
        <v>155</v>
      </c>
      <c r="G1309" s="12" t="s">
        <v>156</v>
      </c>
      <c r="J1309" s="64"/>
    </row>
    <row r="1310" spans="1:10" ht="15" hidden="1" x14ac:dyDescent="0.25">
      <c r="A1310" s="7">
        <v>1306</v>
      </c>
      <c r="B1310" s="7" t="s">
        <v>356</v>
      </c>
      <c r="C1310" s="1" t="s">
        <v>116</v>
      </c>
      <c r="D1310" s="1" t="s">
        <v>8</v>
      </c>
      <c r="E1310" s="1" t="s">
        <v>366</v>
      </c>
      <c r="F1310" s="1" t="s">
        <v>157</v>
      </c>
      <c r="G1310" s="12" t="s">
        <v>158</v>
      </c>
      <c r="J1310" s="64"/>
    </row>
    <row r="1311" spans="1:10" ht="15" hidden="1" x14ac:dyDescent="0.25">
      <c r="A1311" s="7">
        <v>1307</v>
      </c>
      <c r="B1311" s="7" t="s">
        <v>356</v>
      </c>
      <c r="C1311" s="1" t="s">
        <v>116</v>
      </c>
      <c r="D1311" s="1" t="s">
        <v>8</v>
      </c>
      <c r="E1311" s="1" t="s">
        <v>366</v>
      </c>
      <c r="F1311" s="1" t="s">
        <v>159</v>
      </c>
      <c r="G1311" s="12" t="s">
        <v>160</v>
      </c>
      <c r="J1311" s="64"/>
    </row>
    <row r="1312" spans="1:10" ht="15" hidden="1" x14ac:dyDescent="0.25">
      <c r="A1312" s="7">
        <v>1308</v>
      </c>
      <c r="B1312" s="7" t="s">
        <v>356</v>
      </c>
      <c r="C1312" s="1" t="s">
        <v>116</v>
      </c>
      <c r="D1312" s="1" t="s">
        <v>8</v>
      </c>
      <c r="E1312" s="1" t="s">
        <v>366</v>
      </c>
      <c r="F1312" s="1" t="s">
        <v>161</v>
      </c>
      <c r="G1312" s="12" t="s">
        <v>162</v>
      </c>
      <c r="J1312" s="64"/>
    </row>
    <row r="1313" spans="1:10" ht="15" hidden="1" x14ac:dyDescent="0.25">
      <c r="A1313" s="7">
        <v>1309</v>
      </c>
      <c r="B1313" s="7" t="s">
        <v>356</v>
      </c>
      <c r="C1313" s="1" t="s">
        <v>116</v>
      </c>
      <c r="D1313" s="1" t="s">
        <v>8</v>
      </c>
      <c r="E1313" s="1" t="s">
        <v>366</v>
      </c>
      <c r="F1313" s="1" t="s">
        <v>163</v>
      </c>
      <c r="G1313" s="12" t="s">
        <v>164</v>
      </c>
      <c r="J1313" s="64"/>
    </row>
    <row r="1314" spans="1:10" ht="15" hidden="1" x14ac:dyDescent="0.25">
      <c r="A1314" s="7">
        <v>1310</v>
      </c>
      <c r="B1314" s="7" t="s">
        <v>356</v>
      </c>
      <c r="C1314" s="1" t="s">
        <v>116</v>
      </c>
      <c r="D1314" s="1" t="s">
        <v>8</v>
      </c>
      <c r="E1314" s="1" t="s">
        <v>366</v>
      </c>
      <c r="F1314" s="1" t="s">
        <v>165</v>
      </c>
      <c r="G1314" s="12" t="s">
        <v>166</v>
      </c>
      <c r="J1314" s="64"/>
    </row>
    <row r="1315" spans="1:10" ht="15" hidden="1" x14ac:dyDescent="0.25">
      <c r="A1315" s="7">
        <v>1311</v>
      </c>
      <c r="B1315" s="7" t="s">
        <v>356</v>
      </c>
      <c r="C1315" s="1" t="s">
        <v>116</v>
      </c>
      <c r="D1315" s="1" t="s">
        <v>8</v>
      </c>
      <c r="E1315" s="1" t="s">
        <v>366</v>
      </c>
      <c r="F1315" s="1" t="s">
        <v>167</v>
      </c>
      <c r="G1315" s="12" t="s">
        <v>168</v>
      </c>
      <c r="J1315" s="64"/>
    </row>
    <row r="1316" spans="1:10" ht="15" hidden="1" x14ac:dyDescent="0.25">
      <c r="A1316" s="7">
        <v>1312</v>
      </c>
      <c r="B1316" s="7" t="s">
        <v>356</v>
      </c>
      <c r="C1316" s="1" t="s">
        <v>116</v>
      </c>
      <c r="D1316" s="1" t="s">
        <v>8</v>
      </c>
      <c r="E1316" s="1" t="s">
        <v>366</v>
      </c>
      <c r="F1316" s="1" t="s">
        <v>169</v>
      </c>
      <c r="G1316" s="12" t="s">
        <v>170</v>
      </c>
      <c r="J1316" s="64"/>
    </row>
    <row r="1317" spans="1:10" ht="15" hidden="1" x14ac:dyDescent="0.25">
      <c r="A1317" s="7">
        <v>1313</v>
      </c>
      <c r="B1317" s="7" t="s">
        <v>356</v>
      </c>
      <c r="C1317" s="1" t="s">
        <v>116</v>
      </c>
      <c r="D1317" s="1" t="s">
        <v>8</v>
      </c>
      <c r="E1317" s="1" t="s">
        <v>366</v>
      </c>
      <c r="F1317" s="1" t="s">
        <v>171</v>
      </c>
      <c r="G1317" s="12" t="s">
        <v>172</v>
      </c>
      <c r="J1317" s="64"/>
    </row>
    <row r="1318" spans="1:10" ht="15" hidden="1" x14ac:dyDescent="0.25">
      <c r="A1318" s="7">
        <v>1314</v>
      </c>
      <c r="B1318" s="7" t="s">
        <v>356</v>
      </c>
      <c r="C1318" s="1" t="s">
        <v>116</v>
      </c>
      <c r="D1318" s="1" t="s">
        <v>8</v>
      </c>
      <c r="E1318" s="1" t="s">
        <v>366</v>
      </c>
      <c r="F1318" s="1" t="s">
        <v>173</v>
      </c>
      <c r="G1318" s="12" t="s">
        <v>174</v>
      </c>
      <c r="J1318" s="64"/>
    </row>
    <row r="1319" spans="1:10" ht="15" hidden="1" x14ac:dyDescent="0.25">
      <c r="A1319" s="7">
        <v>1315</v>
      </c>
      <c r="B1319" s="7" t="s">
        <v>356</v>
      </c>
      <c r="C1319" s="1" t="s">
        <v>116</v>
      </c>
      <c r="D1319" s="1" t="s">
        <v>8</v>
      </c>
      <c r="E1319" s="1" t="s">
        <v>366</v>
      </c>
      <c r="F1319" s="1" t="s">
        <v>175</v>
      </c>
      <c r="G1319" s="12" t="s">
        <v>176</v>
      </c>
      <c r="J1319" s="64"/>
    </row>
    <row r="1320" spans="1:10" ht="15" hidden="1" x14ac:dyDescent="0.25">
      <c r="A1320" s="7">
        <v>1316</v>
      </c>
      <c r="B1320" s="7" t="s">
        <v>356</v>
      </c>
      <c r="C1320" s="1" t="s">
        <v>116</v>
      </c>
      <c r="D1320" s="1" t="s">
        <v>8</v>
      </c>
      <c r="E1320" s="1" t="s">
        <v>366</v>
      </c>
      <c r="F1320" s="1" t="s">
        <v>177</v>
      </c>
      <c r="G1320" s="12" t="s">
        <v>178</v>
      </c>
      <c r="J1320" s="64"/>
    </row>
    <row r="1321" spans="1:10" ht="15" hidden="1" x14ac:dyDescent="0.25">
      <c r="A1321" s="7">
        <v>1317</v>
      </c>
      <c r="B1321" s="7" t="s">
        <v>356</v>
      </c>
      <c r="C1321" s="1" t="s">
        <v>116</v>
      </c>
      <c r="D1321" s="1" t="s">
        <v>8</v>
      </c>
      <c r="E1321" s="1" t="s">
        <v>366</v>
      </c>
      <c r="F1321" s="1" t="s">
        <v>179</v>
      </c>
      <c r="G1321" s="12" t="s">
        <v>180</v>
      </c>
      <c r="H1321" s="14">
        <v>0.96</v>
      </c>
      <c r="I1321" s="15">
        <v>35448</v>
      </c>
      <c r="J1321" s="64">
        <f t="shared" ref="J1321:J1328" si="13">I1321/H1321</f>
        <v>36925</v>
      </c>
    </row>
    <row r="1322" spans="1:10" ht="15" hidden="1" x14ac:dyDescent="0.25">
      <c r="A1322" s="7">
        <v>1318</v>
      </c>
      <c r="B1322" s="7" t="s">
        <v>356</v>
      </c>
      <c r="C1322" s="1" t="s">
        <v>116</v>
      </c>
      <c r="D1322" s="1" t="s">
        <v>8</v>
      </c>
      <c r="E1322" s="1" t="s">
        <v>366</v>
      </c>
      <c r="F1322" s="1" t="s">
        <v>181</v>
      </c>
      <c r="G1322" s="12" t="s">
        <v>182</v>
      </c>
      <c r="J1322" s="64"/>
    </row>
    <row r="1323" spans="1:10" ht="15" hidden="1" x14ac:dyDescent="0.25">
      <c r="A1323" s="7">
        <v>1319</v>
      </c>
      <c r="B1323" s="7" t="s">
        <v>356</v>
      </c>
      <c r="C1323" s="1" t="s">
        <v>116</v>
      </c>
      <c r="D1323" s="1" t="s">
        <v>8</v>
      </c>
      <c r="E1323" s="1" t="s">
        <v>366</v>
      </c>
      <c r="F1323" s="1" t="s">
        <v>183</v>
      </c>
      <c r="G1323" s="12" t="s">
        <v>184</v>
      </c>
      <c r="J1323" s="64"/>
    </row>
    <row r="1324" spans="1:10" ht="15" hidden="1" x14ac:dyDescent="0.25">
      <c r="A1324" s="7">
        <v>1320</v>
      </c>
      <c r="B1324" s="7" t="s">
        <v>356</v>
      </c>
      <c r="C1324" s="1" t="s">
        <v>116</v>
      </c>
      <c r="D1324" s="1" t="s">
        <v>8</v>
      </c>
      <c r="E1324" s="1" t="s">
        <v>365</v>
      </c>
      <c r="F1324" s="1" t="s">
        <v>185</v>
      </c>
      <c r="G1324" s="12" t="s">
        <v>186</v>
      </c>
      <c r="J1324" s="64"/>
    </row>
    <row r="1325" spans="1:10" ht="15" hidden="1" x14ac:dyDescent="0.25">
      <c r="A1325" s="7">
        <v>1321</v>
      </c>
      <c r="B1325" s="7" t="s">
        <v>356</v>
      </c>
      <c r="C1325" s="1" t="s">
        <v>116</v>
      </c>
      <c r="D1325" s="1" t="s">
        <v>8</v>
      </c>
      <c r="E1325" s="1" t="s">
        <v>365</v>
      </c>
      <c r="F1325" s="1" t="s">
        <v>187</v>
      </c>
      <c r="G1325" s="12" t="s">
        <v>188</v>
      </c>
      <c r="J1325" s="64"/>
    </row>
    <row r="1326" spans="1:10" ht="15" hidden="1" x14ac:dyDescent="0.25">
      <c r="A1326" s="7">
        <v>1322</v>
      </c>
      <c r="B1326" s="7" t="s">
        <v>356</v>
      </c>
      <c r="C1326" s="1" t="s">
        <v>116</v>
      </c>
      <c r="D1326" s="1" t="s">
        <v>8</v>
      </c>
      <c r="E1326" s="1" t="s">
        <v>365</v>
      </c>
      <c r="F1326" s="1" t="s">
        <v>189</v>
      </c>
      <c r="G1326" s="12" t="s">
        <v>190</v>
      </c>
      <c r="J1326" s="64"/>
    </row>
    <row r="1327" spans="1:10" ht="15" hidden="1" x14ac:dyDescent="0.25">
      <c r="A1327" s="7">
        <v>1323</v>
      </c>
      <c r="B1327" s="7" t="s">
        <v>356</v>
      </c>
      <c r="C1327" s="1" t="s">
        <v>116</v>
      </c>
      <c r="D1327" s="1" t="s">
        <v>8</v>
      </c>
      <c r="E1327" s="1" t="s">
        <v>367</v>
      </c>
      <c r="F1327" s="1" t="s">
        <v>191</v>
      </c>
      <c r="G1327" s="12" t="s">
        <v>192</v>
      </c>
      <c r="H1327" s="14" t="s">
        <v>340</v>
      </c>
      <c r="J1327" s="64"/>
    </row>
    <row r="1328" spans="1:10" ht="15" hidden="1" x14ac:dyDescent="0.25">
      <c r="A1328" s="7">
        <v>1324</v>
      </c>
      <c r="B1328" s="7" t="s">
        <v>356</v>
      </c>
      <c r="C1328" s="1" t="s">
        <v>116</v>
      </c>
      <c r="D1328" s="1" t="s">
        <v>15</v>
      </c>
      <c r="E1328" s="1" t="s">
        <v>367</v>
      </c>
      <c r="F1328" s="1" t="s">
        <v>193</v>
      </c>
      <c r="G1328" s="12" t="s">
        <v>194</v>
      </c>
      <c r="H1328" s="14">
        <v>0.96</v>
      </c>
      <c r="I1328" s="15">
        <v>35448</v>
      </c>
      <c r="J1328" s="64">
        <f t="shared" si="13"/>
        <v>36925</v>
      </c>
    </row>
    <row r="1329" spans="1:10" ht="15" hidden="1" x14ac:dyDescent="0.25">
      <c r="A1329" s="7">
        <v>1325</v>
      </c>
      <c r="B1329" s="7" t="s">
        <v>356</v>
      </c>
      <c r="C1329" s="1" t="s">
        <v>195</v>
      </c>
      <c r="D1329" s="1" t="s">
        <v>15</v>
      </c>
      <c r="E1329" s="1" t="s">
        <v>367</v>
      </c>
      <c r="F1329" s="1" t="s">
        <v>196</v>
      </c>
      <c r="G1329" s="12" t="s">
        <v>197</v>
      </c>
      <c r="I1329" s="15">
        <v>35448</v>
      </c>
      <c r="J1329" s="64"/>
    </row>
    <row r="1330" spans="1:10" ht="15" hidden="1" x14ac:dyDescent="0.25">
      <c r="A1330" s="7">
        <v>1326</v>
      </c>
      <c r="B1330" s="7" t="s">
        <v>356</v>
      </c>
      <c r="C1330" s="1" t="s">
        <v>195</v>
      </c>
      <c r="D1330" s="1" t="s">
        <v>8</v>
      </c>
      <c r="E1330" s="1" t="s">
        <v>367</v>
      </c>
      <c r="F1330" s="1" t="s">
        <v>198</v>
      </c>
      <c r="G1330" s="12" t="s">
        <v>199</v>
      </c>
      <c r="J1330" s="64"/>
    </row>
    <row r="1331" spans="1:10" ht="15" hidden="1" x14ac:dyDescent="0.25">
      <c r="A1331" s="7">
        <v>1327</v>
      </c>
      <c r="B1331" s="7" t="s">
        <v>356</v>
      </c>
      <c r="C1331" s="1" t="s">
        <v>195</v>
      </c>
      <c r="D1331" s="1" t="s">
        <v>8</v>
      </c>
      <c r="E1331" s="1" t="s">
        <v>367</v>
      </c>
      <c r="F1331" s="1" t="s">
        <v>200</v>
      </c>
      <c r="G1331" s="12" t="s">
        <v>201</v>
      </c>
      <c r="J1331" s="64"/>
    </row>
    <row r="1332" spans="1:10" ht="15" hidden="1" x14ac:dyDescent="0.25">
      <c r="A1332" s="7">
        <v>1328</v>
      </c>
      <c r="B1332" s="7" t="s">
        <v>356</v>
      </c>
      <c r="C1332" s="1" t="s">
        <v>195</v>
      </c>
      <c r="D1332" s="1" t="s">
        <v>8</v>
      </c>
      <c r="E1332" s="1" t="s">
        <v>367</v>
      </c>
      <c r="F1332" s="1" t="s">
        <v>202</v>
      </c>
      <c r="G1332" s="12" t="s">
        <v>203</v>
      </c>
      <c r="J1332" s="64"/>
    </row>
    <row r="1333" spans="1:10" ht="15" hidden="1" x14ac:dyDescent="0.25">
      <c r="A1333" s="7">
        <v>1329</v>
      </c>
      <c r="B1333" s="7" t="s">
        <v>356</v>
      </c>
      <c r="C1333" s="1" t="s">
        <v>195</v>
      </c>
      <c r="D1333" s="1" t="s">
        <v>8</v>
      </c>
      <c r="E1333" s="1" t="s">
        <v>367</v>
      </c>
      <c r="F1333" s="1" t="s">
        <v>204</v>
      </c>
      <c r="G1333" s="12" t="s">
        <v>205</v>
      </c>
      <c r="J1333" s="64"/>
    </row>
    <row r="1334" spans="1:10" ht="15" hidden="1" x14ac:dyDescent="0.25">
      <c r="A1334" s="7">
        <v>1330</v>
      </c>
      <c r="B1334" s="7" t="s">
        <v>356</v>
      </c>
      <c r="C1334" s="1" t="s">
        <v>195</v>
      </c>
      <c r="D1334" s="1" t="s">
        <v>15</v>
      </c>
      <c r="E1334" s="1" t="s">
        <v>367</v>
      </c>
      <c r="F1334" s="1" t="s">
        <v>206</v>
      </c>
      <c r="G1334" s="12" t="s">
        <v>207</v>
      </c>
      <c r="I1334" s="15">
        <v>0</v>
      </c>
      <c r="J1334" s="64"/>
    </row>
    <row r="1335" spans="1:10" ht="15" hidden="1" x14ac:dyDescent="0.25">
      <c r="A1335" s="7">
        <v>1331</v>
      </c>
      <c r="B1335" s="7" t="s">
        <v>356</v>
      </c>
      <c r="C1335" s="1" t="s">
        <v>195</v>
      </c>
      <c r="D1335" s="1" t="s">
        <v>8</v>
      </c>
      <c r="E1335" s="1" t="s">
        <v>367</v>
      </c>
      <c r="F1335" s="1" t="s">
        <v>208</v>
      </c>
      <c r="G1335" s="12" t="s">
        <v>209</v>
      </c>
      <c r="J1335" s="64"/>
    </row>
    <row r="1336" spans="1:10" ht="15" hidden="1" x14ac:dyDescent="0.25">
      <c r="A1336" s="7">
        <v>1332</v>
      </c>
      <c r="B1336" s="7" t="s">
        <v>356</v>
      </c>
      <c r="C1336" s="1" t="s">
        <v>195</v>
      </c>
      <c r="D1336" s="1" t="s">
        <v>15</v>
      </c>
      <c r="E1336" s="1" t="s">
        <v>367</v>
      </c>
      <c r="F1336" s="1" t="s">
        <v>210</v>
      </c>
      <c r="G1336" s="12" t="s">
        <v>211</v>
      </c>
      <c r="I1336" s="15">
        <v>35448</v>
      </c>
      <c r="J1336" s="64"/>
    </row>
    <row r="1337" spans="1:10" ht="15" hidden="1" x14ac:dyDescent="0.25">
      <c r="A1337" s="7">
        <v>1333</v>
      </c>
      <c r="B1337" s="7" t="s">
        <v>356</v>
      </c>
      <c r="C1337" s="1" t="s">
        <v>195</v>
      </c>
      <c r="D1337" s="1" t="s">
        <v>8</v>
      </c>
      <c r="E1337" s="1" t="s">
        <v>367</v>
      </c>
      <c r="F1337" s="1" t="s">
        <v>212</v>
      </c>
      <c r="G1337" s="12" t="s">
        <v>213</v>
      </c>
      <c r="I1337" s="15">
        <v>2591</v>
      </c>
      <c r="J1337" s="64"/>
    </row>
    <row r="1338" spans="1:10" ht="15" hidden="1" x14ac:dyDescent="0.25">
      <c r="A1338" s="7">
        <v>1334</v>
      </c>
      <c r="B1338" s="7" t="s">
        <v>356</v>
      </c>
      <c r="C1338" s="1" t="s">
        <v>195</v>
      </c>
      <c r="D1338" s="1" t="s">
        <v>8</v>
      </c>
      <c r="E1338" s="1" t="s">
        <v>367</v>
      </c>
      <c r="F1338" s="1" t="s">
        <v>214</v>
      </c>
      <c r="G1338" s="12" t="s">
        <v>215</v>
      </c>
      <c r="I1338" s="15">
        <v>5557</v>
      </c>
      <c r="J1338" s="64"/>
    </row>
    <row r="1339" spans="1:10" ht="15" hidden="1" x14ac:dyDescent="0.25">
      <c r="A1339" s="7">
        <v>1335</v>
      </c>
      <c r="B1339" s="7" t="s">
        <v>356</v>
      </c>
      <c r="C1339" s="1" t="s">
        <v>195</v>
      </c>
      <c r="D1339" s="1" t="s">
        <v>8</v>
      </c>
      <c r="E1339" s="1" t="s">
        <v>367</v>
      </c>
      <c r="F1339" s="1" t="s">
        <v>216</v>
      </c>
      <c r="G1339" s="12" t="s">
        <v>217</v>
      </c>
      <c r="J1339" s="64"/>
    </row>
    <row r="1340" spans="1:10" ht="15" hidden="1" x14ac:dyDescent="0.25">
      <c r="A1340" s="7">
        <v>1336</v>
      </c>
      <c r="B1340" s="7" t="s">
        <v>356</v>
      </c>
      <c r="C1340" s="1" t="s">
        <v>195</v>
      </c>
      <c r="D1340" s="1" t="s">
        <v>15</v>
      </c>
      <c r="E1340" s="1" t="s">
        <v>367</v>
      </c>
      <c r="F1340" s="1" t="s">
        <v>218</v>
      </c>
      <c r="G1340" s="12" t="s">
        <v>219</v>
      </c>
      <c r="I1340" s="15">
        <v>43596</v>
      </c>
      <c r="J1340" s="64"/>
    </row>
    <row r="1341" spans="1:10" ht="15" hidden="1" x14ac:dyDescent="0.25">
      <c r="A1341" s="7">
        <v>1337</v>
      </c>
      <c r="B1341" s="7" t="s">
        <v>356</v>
      </c>
      <c r="C1341" s="1" t="s">
        <v>195</v>
      </c>
      <c r="D1341" s="1" t="s">
        <v>8</v>
      </c>
      <c r="E1341" s="1" t="s">
        <v>367</v>
      </c>
      <c r="F1341" s="1" t="s">
        <v>220</v>
      </c>
      <c r="G1341" s="12" t="s">
        <v>221</v>
      </c>
      <c r="I1341" s="15">
        <v>3970</v>
      </c>
      <c r="J1341" s="64"/>
    </row>
    <row r="1342" spans="1:10" ht="15" hidden="1" x14ac:dyDescent="0.25">
      <c r="A1342" s="7">
        <v>1338</v>
      </c>
      <c r="B1342" s="7" t="s">
        <v>356</v>
      </c>
      <c r="C1342" s="1" t="s">
        <v>195</v>
      </c>
      <c r="D1342" s="1" t="s">
        <v>8</v>
      </c>
      <c r="E1342" s="1" t="s">
        <v>367</v>
      </c>
      <c r="F1342" s="1" t="s">
        <v>222</v>
      </c>
      <c r="G1342" s="12" t="s">
        <v>223</v>
      </c>
      <c r="J1342" s="64"/>
    </row>
    <row r="1343" spans="1:10" ht="15" hidden="1" x14ac:dyDescent="0.25">
      <c r="A1343" s="7">
        <v>1339</v>
      </c>
      <c r="B1343" s="7" t="s">
        <v>356</v>
      </c>
      <c r="C1343" s="1" t="s">
        <v>195</v>
      </c>
      <c r="D1343" s="1" t="s">
        <v>8</v>
      </c>
      <c r="E1343" s="1" t="s">
        <v>367</v>
      </c>
      <c r="F1343" s="1" t="s">
        <v>224</v>
      </c>
      <c r="G1343" s="12" t="s">
        <v>225</v>
      </c>
      <c r="J1343" s="64"/>
    </row>
    <row r="1344" spans="1:10" ht="15" hidden="1" x14ac:dyDescent="0.25">
      <c r="A1344" s="7">
        <v>1340</v>
      </c>
      <c r="B1344" s="7" t="s">
        <v>356</v>
      </c>
      <c r="C1344" s="1" t="s">
        <v>195</v>
      </c>
      <c r="D1344" s="1" t="s">
        <v>8</v>
      </c>
      <c r="E1344" s="1" t="s">
        <v>367</v>
      </c>
      <c r="F1344" s="1" t="s">
        <v>226</v>
      </c>
      <c r="G1344" s="12" t="s">
        <v>227</v>
      </c>
      <c r="J1344" s="64"/>
    </row>
    <row r="1345" spans="1:10" ht="15" hidden="1" x14ac:dyDescent="0.25">
      <c r="A1345" s="7">
        <v>1341</v>
      </c>
      <c r="B1345" s="7" t="s">
        <v>356</v>
      </c>
      <c r="C1345" s="1" t="s">
        <v>195</v>
      </c>
      <c r="D1345" s="1" t="s">
        <v>15</v>
      </c>
      <c r="E1345" s="1" t="s">
        <v>367</v>
      </c>
      <c r="F1345" s="1" t="s">
        <v>228</v>
      </c>
      <c r="G1345" s="12" t="s">
        <v>229</v>
      </c>
      <c r="I1345" s="15">
        <v>3970</v>
      </c>
      <c r="J1345" s="64"/>
    </row>
    <row r="1346" spans="1:10" ht="15" hidden="1" x14ac:dyDescent="0.25">
      <c r="A1346" s="7">
        <v>1342</v>
      </c>
      <c r="B1346" s="7" t="s">
        <v>356</v>
      </c>
      <c r="C1346" s="1" t="s">
        <v>195</v>
      </c>
      <c r="D1346" s="1" t="s">
        <v>8</v>
      </c>
      <c r="E1346" s="1" t="s">
        <v>367</v>
      </c>
      <c r="F1346" s="1" t="s">
        <v>230</v>
      </c>
      <c r="G1346" s="12" t="s">
        <v>231</v>
      </c>
      <c r="J1346" s="64"/>
    </row>
    <row r="1347" spans="1:10" ht="15" hidden="1" x14ac:dyDescent="0.25">
      <c r="A1347" s="7">
        <v>1343</v>
      </c>
      <c r="B1347" s="7" t="s">
        <v>356</v>
      </c>
      <c r="C1347" s="1" t="s">
        <v>195</v>
      </c>
      <c r="D1347" s="1" t="s">
        <v>8</v>
      </c>
      <c r="E1347" s="1" t="s">
        <v>367</v>
      </c>
      <c r="F1347" s="1" t="s">
        <v>232</v>
      </c>
      <c r="G1347" s="12" t="s">
        <v>233</v>
      </c>
      <c r="J1347" s="64"/>
    </row>
    <row r="1348" spans="1:10" ht="15" hidden="1" x14ac:dyDescent="0.25">
      <c r="A1348" s="7">
        <v>1344</v>
      </c>
      <c r="B1348" s="7" t="s">
        <v>356</v>
      </c>
      <c r="C1348" s="1" t="s">
        <v>195</v>
      </c>
      <c r="D1348" s="1" t="s">
        <v>8</v>
      </c>
      <c r="E1348" s="1" t="s">
        <v>367</v>
      </c>
      <c r="F1348" s="1" t="s">
        <v>234</v>
      </c>
      <c r="G1348" s="12" t="s">
        <v>235</v>
      </c>
      <c r="J1348" s="64"/>
    </row>
    <row r="1349" spans="1:10" ht="15" hidden="1" x14ac:dyDescent="0.25">
      <c r="A1349" s="7">
        <v>1345</v>
      </c>
      <c r="B1349" s="7" t="s">
        <v>356</v>
      </c>
      <c r="C1349" s="1" t="s">
        <v>195</v>
      </c>
      <c r="D1349" s="1" t="s">
        <v>8</v>
      </c>
      <c r="E1349" s="1" t="s">
        <v>367</v>
      </c>
      <c r="F1349" s="1" t="s">
        <v>236</v>
      </c>
      <c r="G1349" s="12" t="s">
        <v>237</v>
      </c>
      <c r="J1349" s="64"/>
    </row>
    <row r="1350" spans="1:10" ht="15" hidden="1" x14ac:dyDescent="0.25">
      <c r="A1350" s="7">
        <v>1346</v>
      </c>
      <c r="B1350" s="7" t="s">
        <v>356</v>
      </c>
      <c r="C1350" s="1" t="s">
        <v>195</v>
      </c>
      <c r="D1350" s="1" t="s">
        <v>8</v>
      </c>
      <c r="E1350" s="1" t="s">
        <v>367</v>
      </c>
      <c r="F1350" s="1" t="s">
        <v>238</v>
      </c>
      <c r="G1350" s="12" t="s">
        <v>239</v>
      </c>
      <c r="I1350" s="15">
        <v>425</v>
      </c>
      <c r="J1350" s="64"/>
    </row>
    <row r="1351" spans="1:10" ht="15" hidden="1" x14ac:dyDescent="0.25">
      <c r="A1351" s="7">
        <v>1347</v>
      </c>
      <c r="B1351" s="7" t="s">
        <v>356</v>
      </c>
      <c r="C1351" s="1" t="s">
        <v>195</v>
      </c>
      <c r="D1351" s="1" t="s">
        <v>8</v>
      </c>
      <c r="E1351" s="1" t="s">
        <v>367</v>
      </c>
      <c r="F1351" s="1" t="s">
        <v>240</v>
      </c>
      <c r="G1351" s="12" t="s">
        <v>241</v>
      </c>
      <c r="I1351" s="15">
        <v>115</v>
      </c>
      <c r="J1351" s="64"/>
    </row>
    <row r="1352" spans="1:10" ht="15" hidden="1" x14ac:dyDescent="0.25">
      <c r="A1352" s="7">
        <v>1348</v>
      </c>
      <c r="B1352" s="7" t="s">
        <v>356</v>
      </c>
      <c r="C1352" s="1" t="s">
        <v>195</v>
      </c>
      <c r="D1352" s="1" t="s">
        <v>8</v>
      </c>
      <c r="E1352" s="1" t="s">
        <v>367</v>
      </c>
      <c r="F1352" s="1" t="s">
        <v>242</v>
      </c>
      <c r="G1352" s="12" t="s">
        <v>243</v>
      </c>
      <c r="I1352" s="15">
        <v>309</v>
      </c>
      <c r="J1352" s="64"/>
    </row>
    <row r="1353" spans="1:10" ht="15" hidden="1" x14ac:dyDescent="0.25">
      <c r="A1353" s="7">
        <v>1349</v>
      </c>
      <c r="B1353" s="7" t="s">
        <v>356</v>
      </c>
      <c r="C1353" s="1" t="s">
        <v>195</v>
      </c>
      <c r="D1353" s="1" t="s">
        <v>8</v>
      </c>
      <c r="E1353" s="1" t="s">
        <v>367</v>
      </c>
      <c r="F1353" s="1" t="s">
        <v>244</v>
      </c>
      <c r="G1353" s="12" t="s">
        <v>245</v>
      </c>
      <c r="J1353" s="64"/>
    </row>
    <row r="1354" spans="1:10" ht="15" hidden="1" x14ac:dyDescent="0.25">
      <c r="A1354" s="7">
        <v>1350</v>
      </c>
      <c r="B1354" s="7" t="s">
        <v>356</v>
      </c>
      <c r="C1354" s="1" t="s">
        <v>195</v>
      </c>
      <c r="D1354" s="1" t="s">
        <v>8</v>
      </c>
      <c r="E1354" s="1" t="s">
        <v>367</v>
      </c>
      <c r="F1354" s="1" t="s">
        <v>246</v>
      </c>
      <c r="G1354" s="12" t="s">
        <v>247</v>
      </c>
      <c r="J1354" s="64"/>
    </row>
    <row r="1355" spans="1:10" ht="15" hidden="1" x14ac:dyDescent="0.25">
      <c r="A1355" s="7">
        <v>1351</v>
      </c>
      <c r="B1355" s="7" t="s">
        <v>356</v>
      </c>
      <c r="C1355" s="1" t="s">
        <v>195</v>
      </c>
      <c r="D1355" s="1" t="s">
        <v>8</v>
      </c>
      <c r="E1355" s="1" t="s">
        <v>367</v>
      </c>
      <c r="F1355" s="1" t="s">
        <v>248</v>
      </c>
      <c r="G1355" s="12" t="s">
        <v>249</v>
      </c>
      <c r="J1355" s="64"/>
    </row>
    <row r="1356" spans="1:10" ht="15" hidden="1" x14ac:dyDescent="0.25">
      <c r="A1356" s="7">
        <v>1352</v>
      </c>
      <c r="B1356" s="7" t="s">
        <v>356</v>
      </c>
      <c r="C1356" s="1" t="s">
        <v>195</v>
      </c>
      <c r="D1356" s="1" t="s">
        <v>8</v>
      </c>
      <c r="E1356" s="1" t="s">
        <v>367</v>
      </c>
      <c r="F1356" s="1" t="s">
        <v>250</v>
      </c>
      <c r="G1356" s="12" t="s">
        <v>251</v>
      </c>
      <c r="J1356" s="64"/>
    </row>
    <row r="1357" spans="1:10" ht="15" hidden="1" x14ac:dyDescent="0.25">
      <c r="A1357" s="7">
        <v>1353</v>
      </c>
      <c r="B1357" s="7" t="s">
        <v>356</v>
      </c>
      <c r="C1357" s="1" t="s">
        <v>195</v>
      </c>
      <c r="D1357" s="1" t="s">
        <v>8</v>
      </c>
      <c r="E1357" s="1" t="s">
        <v>367</v>
      </c>
      <c r="F1357" s="1" t="s">
        <v>252</v>
      </c>
      <c r="G1357" s="12" t="s">
        <v>253</v>
      </c>
      <c r="I1357" s="15">
        <v>3523</v>
      </c>
      <c r="J1357" s="64"/>
    </row>
    <row r="1358" spans="1:10" ht="15" hidden="1" x14ac:dyDescent="0.25">
      <c r="A1358" s="7">
        <v>1354</v>
      </c>
      <c r="B1358" s="7" t="s">
        <v>356</v>
      </c>
      <c r="C1358" s="1" t="s">
        <v>195</v>
      </c>
      <c r="D1358" s="1" t="s">
        <v>8</v>
      </c>
      <c r="E1358" s="1" t="s">
        <v>367</v>
      </c>
      <c r="F1358" s="1" t="s">
        <v>254</v>
      </c>
      <c r="G1358" s="12" t="s">
        <v>255</v>
      </c>
      <c r="J1358" s="64"/>
    </row>
    <row r="1359" spans="1:10" ht="15" hidden="1" x14ac:dyDescent="0.25">
      <c r="A1359" s="7">
        <v>1355</v>
      </c>
      <c r="B1359" s="7" t="s">
        <v>356</v>
      </c>
      <c r="C1359" s="1" t="s">
        <v>195</v>
      </c>
      <c r="D1359" s="1" t="s">
        <v>8</v>
      </c>
      <c r="E1359" s="1" t="s">
        <v>367</v>
      </c>
      <c r="F1359" s="1" t="s">
        <v>256</v>
      </c>
      <c r="G1359" s="12" t="s">
        <v>257</v>
      </c>
      <c r="J1359" s="64"/>
    </row>
    <row r="1360" spans="1:10" ht="15" hidden="1" x14ac:dyDescent="0.25">
      <c r="A1360" s="7">
        <v>1356</v>
      </c>
      <c r="B1360" s="7" t="s">
        <v>356</v>
      </c>
      <c r="C1360" s="1" t="s">
        <v>195</v>
      </c>
      <c r="D1360" s="1" t="s">
        <v>8</v>
      </c>
      <c r="E1360" s="1" t="s">
        <v>367</v>
      </c>
      <c r="F1360" s="1" t="s">
        <v>258</v>
      </c>
      <c r="G1360" s="12" t="s">
        <v>259</v>
      </c>
      <c r="J1360" s="64"/>
    </row>
    <row r="1361" spans="1:10" ht="15" hidden="1" x14ac:dyDescent="0.25">
      <c r="A1361" s="7">
        <v>1357</v>
      </c>
      <c r="B1361" s="7" t="s">
        <v>356</v>
      </c>
      <c r="C1361" s="1" t="s">
        <v>195</v>
      </c>
      <c r="D1361" s="1" t="s">
        <v>8</v>
      </c>
      <c r="E1361" s="1" t="s">
        <v>367</v>
      </c>
      <c r="F1361" s="1" t="s">
        <v>260</v>
      </c>
      <c r="G1361" s="12" t="s">
        <v>261</v>
      </c>
      <c r="I1361" s="15">
        <v>5085</v>
      </c>
      <c r="J1361" s="64"/>
    </row>
    <row r="1362" spans="1:10" ht="15" hidden="1" x14ac:dyDescent="0.25">
      <c r="A1362" s="7">
        <v>1358</v>
      </c>
      <c r="B1362" s="7" t="s">
        <v>356</v>
      </c>
      <c r="C1362" s="1" t="s">
        <v>195</v>
      </c>
      <c r="D1362" s="1" t="s">
        <v>8</v>
      </c>
      <c r="E1362" s="1" t="s">
        <v>367</v>
      </c>
      <c r="F1362" s="1" t="s">
        <v>262</v>
      </c>
      <c r="G1362" s="12" t="s">
        <v>263</v>
      </c>
      <c r="J1362" s="64"/>
    </row>
    <row r="1363" spans="1:10" ht="15" hidden="1" x14ac:dyDescent="0.25">
      <c r="A1363" s="7">
        <v>1359</v>
      </c>
      <c r="B1363" s="7" t="s">
        <v>356</v>
      </c>
      <c r="C1363" s="1" t="s">
        <v>195</v>
      </c>
      <c r="D1363" s="1" t="s">
        <v>8</v>
      </c>
      <c r="E1363" s="1" t="s">
        <v>367</v>
      </c>
      <c r="F1363" s="1" t="s">
        <v>264</v>
      </c>
      <c r="G1363" s="12" t="s">
        <v>265</v>
      </c>
      <c r="J1363" s="64"/>
    </row>
    <row r="1364" spans="1:10" ht="15" hidden="1" x14ac:dyDescent="0.25">
      <c r="A1364" s="7">
        <v>1360</v>
      </c>
      <c r="B1364" s="7" t="s">
        <v>356</v>
      </c>
      <c r="C1364" s="1" t="s">
        <v>195</v>
      </c>
      <c r="D1364" s="1" t="s">
        <v>15</v>
      </c>
      <c r="E1364" s="1" t="s">
        <v>367</v>
      </c>
      <c r="F1364" s="1" t="s">
        <v>266</v>
      </c>
      <c r="G1364" s="12" t="s">
        <v>267</v>
      </c>
      <c r="I1364" s="15">
        <v>9457</v>
      </c>
      <c r="J1364" s="64"/>
    </row>
    <row r="1365" spans="1:10" ht="15" hidden="1" x14ac:dyDescent="0.25">
      <c r="A1365" s="7">
        <v>1361</v>
      </c>
      <c r="B1365" s="7" t="s">
        <v>356</v>
      </c>
      <c r="C1365" s="1" t="s">
        <v>195</v>
      </c>
      <c r="D1365" s="1" t="s">
        <v>8</v>
      </c>
      <c r="E1365" s="1" t="s">
        <v>367</v>
      </c>
      <c r="F1365" s="1" t="s">
        <v>268</v>
      </c>
      <c r="G1365" s="12" t="s">
        <v>269</v>
      </c>
      <c r="J1365" s="64"/>
    </row>
    <row r="1366" spans="1:10" ht="15" hidden="1" x14ac:dyDescent="0.25">
      <c r="A1366" s="7">
        <v>1362</v>
      </c>
      <c r="B1366" s="7" t="s">
        <v>356</v>
      </c>
      <c r="C1366" s="1" t="s">
        <v>195</v>
      </c>
      <c r="D1366" s="1" t="s">
        <v>8</v>
      </c>
      <c r="E1366" s="1" t="s">
        <v>367</v>
      </c>
      <c r="F1366" s="1" t="s">
        <v>270</v>
      </c>
      <c r="G1366" s="12" t="s">
        <v>271</v>
      </c>
      <c r="J1366" s="64"/>
    </row>
    <row r="1367" spans="1:10" ht="15" hidden="1" x14ac:dyDescent="0.25">
      <c r="A1367" s="7">
        <v>1363</v>
      </c>
      <c r="B1367" s="7" t="s">
        <v>356</v>
      </c>
      <c r="C1367" s="1" t="s">
        <v>195</v>
      </c>
      <c r="D1367" s="1" t="s">
        <v>8</v>
      </c>
      <c r="E1367" s="1" t="s">
        <v>367</v>
      </c>
      <c r="F1367" s="1" t="s">
        <v>272</v>
      </c>
      <c r="G1367" s="12" t="s">
        <v>273</v>
      </c>
      <c r="J1367" s="64"/>
    </row>
    <row r="1368" spans="1:10" ht="15" hidden="1" x14ac:dyDescent="0.25">
      <c r="A1368" s="7">
        <v>1364</v>
      </c>
      <c r="B1368" s="7" t="s">
        <v>356</v>
      </c>
      <c r="C1368" s="1" t="s">
        <v>195</v>
      </c>
      <c r="D1368" s="1" t="s">
        <v>8</v>
      </c>
      <c r="E1368" s="1" t="s">
        <v>367</v>
      </c>
      <c r="F1368" s="1" t="s">
        <v>274</v>
      </c>
      <c r="G1368" s="12" t="s">
        <v>275</v>
      </c>
      <c r="J1368" s="64"/>
    </row>
    <row r="1369" spans="1:10" ht="15" hidden="1" x14ac:dyDescent="0.25">
      <c r="A1369" s="7">
        <v>1365</v>
      </c>
      <c r="B1369" s="7" t="s">
        <v>356</v>
      </c>
      <c r="C1369" s="1" t="s">
        <v>195</v>
      </c>
      <c r="D1369" s="1" t="s">
        <v>8</v>
      </c>
      <c r="E1369" s="1" t="s">
        <v>367</v>
      </c>
      <c r="F1369" s="1" t="s">
        <v>276</v>
      </c>
      <c r="G1369" s="12" t="s">
        <v>277</v>
      </c>
      <c r="J1369" s="64"/>
    </row>
    <row r="1370" spans="1:10" ht="15" hidden="1" x14ac:dyDescent="0.25">
      <c r="A1370" s="7">
        <v>1366</v>
      </c>
      <c r="B1370" s="7" t="s">
        <v>356</v>
      </c>
      <c r="C1370" s="1" t="s">
        <v>195</v>
      </c>
      <c r="D1370" s="1" t="s">
        <v>8</v>
      </c>
      <c r="E1370" s="1" t="s">
        <v>367</v>
      </c>
      <c r="F1370" s="1" t="s">
        <v>278</v>
      </c>
      <c r="G1370" s="12" t="s">
        <v>279</v>
      </c>
      <c r="J1370" s="64"/>
    </row>
    <row r="1371" spans="1:10" ht="15" hidden="1" x14ac:dyDescent="0.25">
      <c r="A1371" s="7">
        <v>1367</v>
      </c>
      <c r="B1371" s="7" t="s">
        <v>356</v>
      </c>
      <c r="C1371" s="1" t="s">
        <v>195</v>
      </c>
      <c r="D1371" s="1" t="s">
        <v>15</v>
      </c>
      <c r="E1371" s="1" t="s">
        <v>367</v>
      </c>
      <c r="F1371" s="1" t="s">
        <v>280</v>
      </c>
      <c r="G1371" s="12" t="s">
        <v>281</v>
      </c>
      <c r="I1371" s="15">
        <v>0</v>
      </c>
      <c r="J1371" s="64"/>
    </row>
    <row r="1372" spans="1:10" ht="15" hidden="1" x14ac:dyDescent="0.25">
      <c r="A1372" s="7">
        <v>1368</v>
      </c>
      <c r="B1372" s="7" t="s">
        <v>356</v>
      </c>
      <c r="C1372" s="1" t="s">
        <v>195</v>
      </c>
      <c r="D1372" s="1" t="s">
        <v>8</v>
      </c>
      <c r="E1372" s="1" t="s">
        <v>367</v>
      </c>
      <c r="F1372" s="1" t="s">
        <v>282</v>
      </c>
      <c r="G1372" s="12" t="s">
        <v>283</v>
      </c>
      <c r="I1372" s="15">
        <v>13077.212740155197</v>
      </c>
      <c r="J1372" s="64"/>
    </row>
    <row r="1373" spans="1:10" ht="15" hidden="1" x14ac:dyDescent="0.25">
      <c r="A1373" s="7">
        <v>1369</v>
      </c>
      <c r="B1373" s="7" t="s">
        <v>356</v>
      </c>
      <c r="C1373" s="1" t="s">
        <v>195</v>
      </c>
      <c r="D1373" s="1" t="s">
        <v>15</v>
      </c>
      <c r="E1373" s="1" t="s">
        <v>367</v>
      </c>
      <c r="F1373" s="1" t="s">
        <v>284</v>
      </c>
      <c r="G1373" s="12" t="s">
        <v>285</v>
      </c>
      <c r="I1373" s="15">
        <v>70100.212740155199</v>
      </c>
      <c r="J1373" s="64"/>
    </row>
    <row r="1374" spans="1:10" ht="15" hidden="1" x14ac:dyDescent="0.25">
      <c r="A1374" s="7">
        <v>1370</v>
      </c>
      <c r="B1374" s="7" t="s">
        <v>356</v>
      </c>
      <c r="C1374" s="1" t="s">
        <v>195</v>
      </c>
      <c r="D1374" s="1" t="s">
        <v>8</v>
      </c>
      <c r="E1374" s="1" t="s">
        <v>367</v>
      </c>
      <c r="F1374" s="1" t="s">
        <v>286</v>
      </c>
      <c r="G1374" s="12" t="s">
        <v>287</v>
      </c>
      <c r="J1374" s="64"/>
    </row>
    <row r="1375" spans="1:10" ht="15" hidden="1" x14ac:dyDescent="0.25">
      <c r="A1375" s="7">
        <v>1371</v>
      </c>
      <c r="B1375" s="7" t="s">
        <v>356</v>
      </c>
      <c r="C1375" s="1" t="s">
        <v>195</v>
      </c>
      <c r="D1375" s="1" t="s">
        <v>8</v>
      </c>
      <c r="E1375" s="1" t="s">
        <v>367</v>
      </c>
      <c r="F1375" s="1" t="s">
        <v>288</v>
      </c>
      <c r="G1375" s="12" t="s">
        <v>289</v>
      </c>
      <c r="J1375" s="64"/>
    </row>
    <row r="1376" spans="1:10" ht="15" hidden="1" x14ac:dyDescent="0.25">
      <c r="A1376" s="7">
        <v>1372</v>
      </c>
      <c r="B1376" s="7" t="s">
        <v>356</v>
      </c>
      <c r="C1376" s="1" t="s">
        <v>195</v>
      </c>
      <c r="D1376" s="1" t="s">
        <v>15</v>
      </c>
      <c r="E1376" s="1" t="s">
        <v>367</v>
      </c>
      <c r="F1376" s="1" t="s">
        <v>290</v>
      </c>
      <c r="G1376" s="12" t="s">
        <v>291</v>
      </c>
      <c r="I1376" s="15">
        <v>70100.212740155199</v>
      </c>
      <c r="J1376" s="64"/>
    </row>
    <row r="1377" spans="1:10" ht="15" hidden="1" x14ac:dyDescent="0.25">
      <c r="A1377" s="7">
        <v>1373</v>
      </c>
      <c r="B1377" s="7" t="s">
        <v>356</v>
      </c>
      <c r="C1377" s="1" t="s">
        <v>195</v>
      </c>
      <c r="D1377" s="1" t="s">
        <v>15</v>
      </c>
      <c r="E1377" s="1" t="s">
        <v>367</v>
      </c>
      <c r="F1377" s="1" t="s">
        <v>292</v>
      </c>
      <c r="G1377" s="12" t="s">
        <v>293</v>
      </c>
      <c r="I1377" s="15">
        <v>97688</v>
      </c>
      <c r="J1377" s="64"/>
    </row>
    <row r="1378" spans="1:10" ht="15" hidden="1" x14ac:dyDescent="0.25">
      <c r="A1378" s="7">
        <v>1374</v>
      </c>
      <c r="B1378" s="7" t="s">
        <v>356</v>
      </c>
      <c r="C1378" s="1" t="s">
        <v>195</v>
      </c>
      <c r="D1378" s="1" t="s">
        <v>8</v>
      </c>
      <c r="E1378" s="1" t="s">
        <v>367</v>
      </c>
      <c r="F1378" s="1" t="s">
        <v>294</v>
      </c>
      <c r="G1378" s="12" t="s">
        <v>295</v>
      </c>
      <c r="I1378" s="15">
        <v>27587.787259844801</v>
      </c>
      <c r="J1378" s="64"/>
    </row>
    <row r="1379" spans="1:10" ht="15" hidden="1" x14ac:dyDescent="0.25">
      <c r="A1379" s="7">
        <v>1375</v>
      </c>
      <c r="B1379" s="7" t="s">
        <v>356</v>
      </c>
      <c r="C1379" s="1" t="s">
        <v>296</v>
      </c>
      <c r="D1379" s="1" t="s">
        <v>8</v>
      </c>
      <c r="E1379" s="1" t="s">
        <v>367</v>
      </c>
      <c r="F1379" s="1" t="s">
        <v>297</v>
      </c>
      <c r="G1379" s="12" t="s">
        <v>298</v>
      </c>
      <c r="I1379" s="15">
        <v>0</v>
      </c>
      <c r="J1379" s="64"/>
    </row>
    <row r="1380" spans="1:10" ht="15" hidden="1" x14ac:dyDescent="0.25">
      <c r="A1380" s="7">
        <v>1376</v>
      </c>
      <c r="B1380" s="7" t="s">
        <v>356</v>
      </c>
      <c r="C1380" s="1" t="s">
        <v>296</v>
      </c>
      <c r="D1380" s="1" t="s">
        <v>8</v>
      </c>
      <c r="E1380" s="1" t="s">
        <v>367</v>
      </c>
      <c r="F1380" s="1" t="s">
        <v>299</v>
      </c>
      <c r="G1380" s="12" t="s">
        <v>300</v>
      </c>
      <c r="J1380" s="64"/>
    </row>
    <row r="1381" spans="1:10" ht="15" hidden="1" x14ac:dyDescent="0.25">
      <c r="A1381" s="7">
        <v>1377</v>
      </c>
      <c r="B1381" s="7" t="s">
        <v>356</v>
      </c>
      <c r="C1381" s="1" t="s">
        <v>296</v>
      </c>
      <c r="D1381" s="1" t="s">
        <v>8</v>
      </c>
      <c r="E1381" s="1" t="s">
        <v>367</v>
      </c>
      <c r="F1381" s="1" t="s">
        <v>301</v>
      </c>
      <c r="G1381" s="12" t="s">
        <v>302</v>
      </c>
      <c r="J1381" s="64"/>
    </row>
    <row r="1382" spans="1:10" ht="15" hidden="1" x14ac:dyDescent="0.25">
      <c r="A1382" s="7">
        <v>1378</v>
      </c>
      <c r="B1382" s="7" t="s">
        <v>356</v>
      </c>
      <c r="C1382" s="1" t="s">
        <v>296</v>
      </c>
      <c r="D1382" s="1" t="s">
        <v>8</v>
      </c>
      <c r="E1382" s="1" t="s">
        <v>367</v>
      </c>
      <c r="F1382" s="1" t="s">
        <v>303</v>
      </c>
      <c r="G1382" s="12" t="s">
        <v>304</v>
      </c>
      <c r="J1382" s="64"/>
    </row>
    <row r="1383" spans="1:10" ht="15" hidden="1" x14ac:dyDescent="0.25">
      <c r="A1383" s="7">
        <v>1379</v>
      </c>
      <c r="B1383" s="7" t="s">
        <v>356</v>
      </c>
      <c r="C1383" s="1" t="s">
        <v>296</v>
      </c>
      <c r="D1383" s="1" t="s">
        <v>8</v>
      </c>
      <c r="E1383" s="1" t="s">
        <v>367</v>
      </c>
      <c r="F1383" s="1" t="s">
        <v>305</v>
      </c>
      <c r="G1383" s="12" t="s">
        <v>306</v>
      </c>
      <c r="J1383" s="64"/>
    </row>
    <row r="1384" spans="1:10" ht="15" hidden="1" x14ac:dyDescent="0.25">
      <c r="A1384" s="7">
        <v>1380</v>
      </c>
      <c r="B1384" s="7" t="s">
        <v>356</v>
      </c>
      <c r="C1384" s="1" t="s">
        <v>296</v>
      </c>
      <c r="D1384" s="1" t="s">
        <v>8</v>
      </c>
      <c r="E1384" s="1" t="s">
        <v>367</v>
      </c>
      <c r="F1384" s="1" t="s">
        <v>307</v>
      </c>
      <c r="G1384" s="12" t="s">
        <v>308</v>
      </c>
      <c r="J1384" s="64"/>
    </row>
    <row r="1385" spans="1:10" ht="15" hidden="1" x14ac:dyDescent="0.25">
      <c r="A1385" s="7">
        <v>1381</v>
      </c>
      <c r="B1385" s="7" t="s">
        <v>356</v>
      </c>
      <c r="C1385" s="1" t="s">
        <v>296</v>
      </c>
      <c r="D1385" s="1" t="s">
        <v>8</v>
      </c>
      <c r="E1385" s="1" t="s">
        <v>367</v>
      </c>
      <c r="F1385" s="1" t="s">
        <v>309</v>
      </c>
      <c r="G1385" s="12" t="s">
        <v>310</v>
      </c>
      <c r="J1385" s="64"/>
    </row>
    <row r="1386" spans="1:10" ht="15" hidden="1" x14ac:dyDescent="0.25">
      <c r="A1386" s="7">
        <v>1382</v>
      </c>
      <c r="B1386" s="7" t="s">
        <v>356</v>
      </c>
      <c r="C1386" s="1" t="s">
        <v>296</v>
      </c>
      <c r="D1386" s="1" t="s">
        <v>15</v>
      </c>
      <c r="E1386" s="1" t="s">
        <v>367</v>
      </c>
      <c r="F1386" s="1" t="s">
        <v>311</v>
      </c>
      <c r="G1386" s="12" t="s">
        <v>312</v>
      </c>
      <c r="J1386" s="64"/>
    </row>
    <row r="1387" spans="1:10" ht="15" hidden="1" x14ac:dyDescent="0.25">
      <c r="A1387" s="7">
        <v>1383</v>
      </c>
      <c r="B1387" s="7" t="s">
        <v>356</v>
      </c>
      <c r="C1387" s="1" t="s">
        <v>296</v>
      </c>
      <c r="D1387" s="1" t="s">
        <v>15</v>
      </c>
      <c r="E1387" s="1" t="s">
        <v>367</v>
      </c>
      <c r="F1387" s="1" t="s">
        <v>313</v>
      </c>
      <c r="G1387" s="12" t="s">
        <v>314</v>
      </c>
      <c r="J1387" s="64"/>
    </row>
    <row r="1388" spans="1:10" ht="15" hidden="1" x14ac:dyDescent="0.25">
      <c r="A1388" s="7">
        <v>1384</v>
      </c>
      <c r="B1388" s="7" t="s">
        <v>356</v>
      </c>
      <c r="C1388" s="1" t="s">
        <v>296</v>
      </c>
      <c r="D1388" s="1" t="s">
        <v>8</v>
      </c>
      <c r="E1388" s="1" t="s">
        <v>367</v>
      </c>
      <c r="F1388" s="1" t="s">
        <v>315</v>
      </c>
      <c r="G1388" s="12" t="s">
        <v>316</v>
      </c>
      <c r="J1388" s="64"/>
    </row>
    <row r="1389" spans="1:10" ht="15" hidden="1" x14ac:dyDescent="0.25">
      <c r="A1389" s="7">
        <v>1385</v>
      </c>
      <c r="B1389" s="7" t="s">
        <v>356</v>
      </c>
      <c r="C1389" s="1" t="s">
        <v>296</v>
      </c>
      <c r="D1389" s="1" t="s">
        <v>8</v>
      </c>
      <c r="E1389" s="1" t="s">
        <v>367</v>
      </c>
      <c r="F1389" s="1" t="s">
        <v>317</v>
      </c>
      <c r="G1389" s="12" t="s">
        <v>318</v>
      </c>
      <c r="J1389" s="64"/>
    </row>
    <row r="1390" spans="1:10" ht="15" hidden="1" x14ac:dyDescent="0.25">
      <c r="A1390" s="7">
        <v>1386</v>
      </c>
      <c r="B1390" s="7" t="s">
        <v>356</v>
      </c>
      <c r="C1390" s="1" t="s">
        <v>296</v>
      </c>
      <c r="D1390" s="1" t="s">
        <v>8</v>
      </c>
      <c r="E1390" s="1" t="s">
        <v>367</v>
      </c>
      <c r="F1390" s="1" t="s">
        <v>319</v>
      </c>
      <c r="G1390" s="12" t="s">
        <v>320</v>
      </c>
      <c r="J1390" s="64"/>
    </row>
    <row r="1391" spans="1:10" ht="15" hidden="1" x14ac:dyDescent="0.25">
      <c r="A1391" s="7">
        <v>1387</v>
      </c>
      <c r="B1391" s="7" t="s">
        <v>350</v>
      </c>
      <c r="C1391" s="1" t="s">
        <v>7</v>
      </c>
      <c r="D1391" s="1" t="s">
        <v>8</v>
      </c>
      <c r="E1391" s="1" t="s">
        <v>367</v>
      </c>
      <c r="F1391" s="1" t="s">
        <v>9</v>
      </c>
      <c r="G1391" s="12" t="s">
        <v>10</v>
      </c>
      <c r="I1391" s="15">
        <v>125</v>
      </c>
      <c r="J1391" s="64"/>
    </row>
    <row r="1392" spans="1:10" ht="15" hidden="1" x14ac:dyDescent="0.25">
      <c r="A1392" s="7">
        <v>1388</v>
      </c>
      <c r="B1392" s="7" t="s">
        <v>350</v>
      </c>
      <c r="C1392" s="1" t="s">
        <v>7</v>
      </c>
      <c r="D1392" s="1" t="s">
        <v>8</v>
      </c>
      <c r="E1392" s="1" t="s">
        <v>367</v>
      </c>
      <c r="F1392" s="1" t="s">
        <v>11</v>
      </c>
      <c r="G1392" s="12" t="s">
        <v>12</v>
      </c>
      <c r="J1392" s="64"/>
    </row>
    <row r="1393" spans="1:10" ht="15" hidden="1" x14ac:dyDescent="0.25">
      <c r="A1393" s="7">
        <v>1389</v>
      </c>
      <c r="B1393" s="7" t="s">
        <v>350</v>
      </c>
      <c r="C1393" s="1" t="s">
        <v>7</v>
      </c>
      <c r="D1393" s="1" t="s">
        <v>8</v>
      </c>
      <c r="E1393" s="1" t="s">
        <v>367</v>
      </c>
      <c r="F1393" s="1" t="s">
        <v>13</v>
      </c>
      <c r="G1393" s="12" t="s">
        <v>14</v>
      </c>
      <c r="J1393" s="64"/>
    </row>
    <row r="1394" spans="1:10" ht="15" hidden="1" x14ac:dyDescent="0.25">
      <c r="A1394" s="7">
        <v>1390</v>
      </c>
      <c r="B1394" s="7" t="s">
        <v>350</v>
      </c>
      <c r="C1394" s="1" t="s">
        <v>7</v>
      </c>
      <c r="D1394" s="1" t="s">
        <v>15</v>
      </c>
      <c r="E1394" s="1" t="s">
        <v>367</v>
      </c>
      <c r="F1394" s="1" t="s">
        <v>16</v>
      </c>
      <c r="G1394" s="12" t="s">
        <v>17</v>
      </c>
      <c r="I1394" s="15">
        <v>125</v>
      </c>
      <c r="J1394" s="64"/>
    </row>
    <row r="1395" spans="1:10" ht="15" hidden="1" x14ac:dyDescent="0.25">
      <c r="A1395" s="7">
        <v>1391</v>
      </c>
      <c r="B1395" s="7" t="s">
        <v>350</v>
      </c>
      <c r="C1395" s="1" t="s">
        <v>7</v>
      </c>
      <c r="D1395" s="1" t="s">
        <v>8</v>
      </c>
      <c r="E1395" s="1" t="s">
        <v>367</v>
      </c>
      <c r="F1395" s="1" t="s">
        <v>18</v>
      </c>
      <c r="G1395" s="12" t="s">
        <v>19</v>
      </c>
      <c r="I1395" s="15">
        <v>0</v>
      </c>
      <c r="J1395" s="64"/>
    </row>
    <row r="1396" spans="1:10" ht="15" hidden="1" x14ac:dyDescent="0.25">
      <c r="A1396" s="7">
        <v>1392</v>
      </c>
      <c r="B1396" s="7" t="s">
        <v>350</v>
      </c>
      <c r="C1396" s="1" t="s">
        <v>7</v>
      </c>
      <c r="D1396" s="1" t="s">
        <v>8</v>
      </c>
      <c r="E1396" s="1" t="s">
        <v>367</v>
      </c>
      <c r="F1396" s="1" t="s">
        <v>20</v>
      </c>
      <c r="G1396" s="12" t="s">
        <v>21</v>
      </c>
      <c r="J1396" s="64"/>
    </row>
    <row r="1397" spans="1:10" ht="15" hidden="1" x14ac:dyDescent="0.25">
      <c r="A1397" s="7">
        <v>1393</v>
      </c>
      <c r="B1397" s="7" t="s">
        <v>350</v>
      </c>
      <c r="C1397" s="1" t="s">
        <v>7</v>
      </c>
      <c r="D1397" s="1" t="s">
        <v>15</v>
      </c>
      <c r="E1397" s="1" t="s">
        <v>367</v>
      </c>
      <c r="F1397" s="1" t="s">
        <v>22</v>
      </c>
      <c r="G1397" s="12" t="s">
        <v>23</v>
      </c>
      <c r="I1397" s="15">
        <v>0</v>
      </c>
      <c r="J1397" s="64"/>
    </row>
    <row r="1398" spans="1:10" ht="15" hidden="1" x14ac:dyDescent="0.25">
      <c r="A1398" s="7">
        <v>1394</v>
      </c>
      <c r="B1398" s="7" t="s">
        <v>350</v>
      </c>
      <c r="C1398" s="1" t="s">
        <v>7</v>
      </c>
      <c r="D1398" s="1" t="s">
        <v>8</v>
      </c>
      <c r="E1398" s="1" t="s">
        <v>367</v>
      </c>
      <c r="F1398" s="1" t="s">
        <v>24</v>
      </c>
      <c r="G1398" s="12" t="s">
        <v>25</v>
      </c>
      <c r="J1398" s="64"/>
    </row>
    <row r="1399" spans="1:10" ht="15" hidden="1" x14ac:dyDescent="0.25">
      <c r="A1399" s="7">
        <v>1395</v>
      </c>
      <c r="B1399" s="7" t="s">
        <v>350</v>
      </c>
      <c r="C1399" s="1" t="s">
        <v>7</v>
      </c>
      <c r="D1399" s="1" t="s">
        <v>8</v>
      </c>
      <c r="E1399" s="1" t="s">
        <v>367</v>
      </c>
      <c r="F1399" s="1" t="s">
        <v>26</v>
      </c>
      <c r="G1399" s="12" t="s">
        <v>27</v>
      </c>
      <c r="J1399" s="64"/>
    </row>
    <row r="1400" spans="1:10" ht="15" hidden="1" x14ac:dyDescent="0.25">
      <c r="A1400" s="7">
        <v>1396</v>
      </c>
      <c r="B1400" s="7" t="s">
        <v>350</v>
      </c>
      <c r="C1400" s="1" t="s">
        <v>7</v>
      </c>
      <c r="D1400" s="1" t="s">
        <v>8</v>
      </c>
      <c r="E1400" s="1" t="s">
        <v>367</v>
      </c>
      <c r="F1400" s="1" t="s">
        <v>28</v>
      </c>
      <c r="G1400" s="12" t="s">
        <v>29</v>
      </c>
      <c r="J1400" s="64"/>
    </row>
    <row r="1401" spans="1:10" ht="15" hidden="1" x14ac:dyDescent="0.25">
      <c r="A1401" s="7">
        <v>1397</v>
      </c>
      <c r="B1401" s="7" t="s">
        <v>350</v>
      </c>
      <c r="C1401" s="1" t="s">
        <v>7</v>
      </c>
      <c r="D1401" s="1" t="s">
        <v>8</v>
      </c>
      <c r="E1401" s="1" t="s">
        <v>367</v>
      </c>
      <c r="F1401" s="1" t="s">
        <v>30</v>
      </c>
      <c r="G1401" s="12" t="s">
        <v>31</v>
      </c>
      <c r="I1401" s="15">
        <v>50996</v>
      </c>
      <c r="J1401" s="64"/>
    </row>
    <row r="1402" spans="1:10" ht="15" hidden="1" x14ac:dyDescent="0.25">
      <c r="A1402" s="7">
        <v>1398</v>
      </c>
      <c r="B1402" s="7" t="s">
        <v>350</v>
      </c>
      <c r="C1402" s="1" t="s">
        <v>7</v>
      </c>
      <c r="D1402" s="1" t="s">
        <v>8</v>
      </c>
      <c r="E1402" s="1" t="s">
        <v>367</v>
      </c>
      <c r="F1402" s="1" t="s">
        <v>32</v>
      </c>
      <c r="G1402" s="12" t="s">
        <v>33</v>
      </c>
      <c r="J1402" s="64"/>
    </row>
    <row r="1403" spans="1:10" ht="15" hidden="1" x14ac:dyDescent="0.25">
      <c r="A1403" s="7">
        <v>1399</v>
      </c>
      <c r="B1403" s="7" t="s">
        <v>350</v>
      </c>
      <c r="C1403" s="1" t="s">
        <v>7</v>
      </c>
      <c r="D1403" s="1" t="s">
        <v>8</v>
      </c>
      <c r="E1403" s="1" t="s">
        <v>367</v>
      </c>
      <c r="F1403" s="1" t="s">
        <v>34</v>
      </c>
      <c r="G1403" s="12" t="s">
        <v>35</v>
      </c>
      <c r="J1403" s="64"/>
    </row>
    <row r="1404" spans="1:10" ht="15" hidden="1" x14ac:dyDescent="0.25">
      <c r="A1404" s="7">
        <v>1400</v>
      </c>
      <c r="B1404" s="7" t="s">
        <v>350</v>
      </c>
      <c r="C1404" s="1" t="s">
        <v>7</v>
      </c>
      <c r="D1404" s="1" t="s">
        <v>8</v>
      </c>
      <c r="E1404" s="1" t="s">
        <v>367</v>
      </c>
      <c r="F1404" s="1" t="s">
        <v>36</v>
      </c>
      <c r="G1404" s="12" t="s">
        <v>37</v>
      </c>
      <c r="J1404" s="64"/>
    </row>
    <row r="1405" spans="1:10" ht="15" hidden="1" x14ac:dyDescent="0.25">
      <c r="A1405" s="7">
        <v>1401</v>
      </c>
      <c r="B1405" s="7" t="s">
        <v>350</v>
      </c>
      <c r="C1405" s="1" t="s">
        <v>7</v>
      </c>
      <c r="D1405" s="1" t="s">
        <v>8</v>
      </c>
      <c r="E1405" s="1" t="s">
        <v>367</v>
      </c>
      <c r="F1405" s="1" t="s">
        <v>38</v>
      </c>
      <c r="G1405" s="12" t="s">
        <v>39</v>
      </c>
      <c r="J1405" s="64"/>
    </row>
    <row r="1406" spans="1:10" ht="15" hidden="1" x14ac:dyDescent="0.25">
      <c r="A1406" s="7">
        <v>1402</v>
      </c>
      <c r="B1406" s="7" t="s">
        <v>350</v>
      </c>
      <c r="C1406" s="1" t="s">
        <v>7</v>
      </c>
      <c r="D1406" s="1" t="s">
        <v>8</v>
      </c>
      <c r="E1406" s="1" t="s">
        <v>367</v>
      </c>
      <c r="F1406" s="1" t="s">
        <v>40</v>
      </c>
      <c r="G1406" s="12" t="s">
        <v>41</v>
      </c>
      <c r="J1406" s="64"/>
    </row>
    <row r="1407" spans="1:10" ht="15" hidden="1" x14ac:dyDescent="0.25">
      <c r="A1407" s="7">
        <v>1403</v>
      </c>
      <c r="B1407" s="7" t="s">
        <v>350</v>
      </c>
      <c r="C1407" s="1" t="s">
        <v>7</v>
      </c>
      <c r="D1407" s="1" t="s">
        <v>8</v>
      </c>
      <c r="E1407" s="1" t="s">
        <v>367</v>
      </c>
      <c r="F1407" s="1" t="s">
        <v>42</v>
      </c>
      <c r="G1407" s="12" t="s">
        <v>43</v>
      </c>
      <c r="J1407" s="64"/>
    </row>
    <row r="1408" spans="1:10" ht="15" hidden="1" x14ac:dyDescent="0.25">
      <c r="A1408" s="7">
        <v>1404</v>
      </c>
      <c r="B1408" s="7" t="s">
        <v>350</v>
      </c>
      <c r="C1408" s="1" t="s">
        <v>7</v>
      </c>
      <c r="D1408" s="1" t="s">
        <v>8</v>
      </c>
      <c r="E1408" s="1" t="s">
        <v>367</v>
      </c>
      <c r="F1408" s="1" t="s">
        <v>44</v>
      </c>
      <c r="G1408" s="12" t="s">
        <v>45</v>
      </c>
      <c r="J1408" s="64"/>
    </row>
    <row r="1409" spans="1:10" ht="15" hidden="1" x14ac:dyDescent="0.25">
      <c r="A1409" s="7">
        <v>1405</v>
      </c>
      <c r="B1409" s="7" t="s">
        <v>350</v>
      </c>
      <c r="C1409" s="1" t="s">
        <v>7</v>
      </c>
      <c r="D1409" s="1" t="s">
        <v>8</v>
      </c>
      <c r="E1409" s="1" t="s">
        <v>367</v>
      </c>
      <c r="F1409" s="1" t="s">
        <v>46</v>
      </c>
      <c r="G1409" s="12" t="s">
        <v>47</v>
      </c>
      <c r="J1409" s="64"/>
    </row>
    <row r="1410" spans="1:10" ht="15" hidden="1" x14ac:dyDescent="0.25">
      <c r="A1410" s="7">
        <v>1406</v>
      </c>
      <c r="B1410" s="7" t="s">
        <v>350</v>
      </c>
      <c r="C1410" s="1" t="s">
        <v>7</v>
      </c>
      <c r="D1410" s="1" t="s">
        <v>8</v>
      </c>
      <c r="E1410" s="1" t="s">
        <v>367</v>
      </c>
      <c r="F1410" s="1" t="s">
        <v>48</v>
      </c>
      <c r="G1410" s="12" t="s">
        <v>49</v>
      </c>
      <c r="J1410" s="64"/>
    </row>
    <row r="1411" spans="1:10" ht="15" hidden="1" x14ac:dyDescent="0.25">
      <c r="A1411" s="7">
        <v>1407</v>
      </c>
      <c r="B1411" s="7" t="s">
        <v>350</v>
      </c>
      <c r="C1411" s="1" t="s">
        <v>7</v>
      </c>
      <c r="D1411" s="1" t="s">
        <v>8</v>
      </c>
      <c r="E1411" s="1" t="s">
        <v>367</v>
      </c>
      <c r="F1411" s="1" t="s">
        <v>50</v>
      </c>
      <c r="G1411" s="12" t="s">
        <v>51</v>
      </c>
      <c r="J1411" s="64"/>
    </row>
    <row r="1412" spans="1:10" ht="15" hidden="1" x14ac:dyDescent="0.25">
      <c r="A1412" s="7">
        <v>1408</v>
      </c>
      <c r="B1412" s="7" t="s">
        <v>350</v>
      </c>
      <c r="C1412" s="1" t="s">
        <v>7</v>
      </c>
      <c r="D1412" s="1" t="s">
        <v>8</v>
      </c>
      <c r="E1412" s="1" t="s">
        <v>367</v>
      </c>
      <c r="F1412" s="1" t="s">
        <v>52</v>
      </c>
      <c r="G1412" s="12" t="s">
        <v>53</v>
      </c>
      <c r="J1412" s="64"/>
    </row>
    <row r="1413" spans="1:10" ht="15" hidden="1" x14ac:dyDescent="0.25">
      <c r="A1413" s="7">
        <v>1409</v>
      </c>
      <c r="B1413" s="7" t="s">
        <v>350</v>
      </c>
      <c r="C1413" s="1" t="s">
        <v>7</v>
      </c>
      <c r="D1413" s="1" t="s">
        <v>8</v>
      </c>
      <c r="E1413" s="1" t="s">
        <v>367</v>
      </c>
      <c r="F1413" s="1" t="s">
        <v>54</v>
      </c>
      <c r="G1413" s="12" t="s">
        <v>55</v>
      </c>
      <c r="J1413" s="64"/>
    </row>
    <row r="1414" spans="1:10" ht="15" hidden="1" x14ac:dyDescent="0.25">
      <c r="A1414" s="7">
        <v>1410</v>
      </c>
      <c r="B1414" s="7" t="s">
        <v>350</v>
      </c>
      <c r="C1414" s="1" t="s">
        <v>7</v>
      </c>
      <c r="D1414" s="1" t="s">
        <v>8</v>
      </c>
      <c r="E1414" s="1" t="s">
        <v>367</v>
      </c>
      <c r="F1414" s="1" t="s">
        <v>56</v>
      </c>
      <c r="G1414" s="12" t="s">
        <v>57</v>
      </c>
      <c r="J1414" s="64"/>
    </row>
    <row r="1415" spans="1:10" ht="15" hidden="1" x14ac:dyDescent="0.25">
      <c r="A1415" s="7">
        <v>1411</v>
      </c>
      <c r="B1415" s="7" t="s">
        <v>350</v>
      </c>
      <c r="C1415" s="1" t="s">
        <v>7</v>
      </c>
      <c r="D1415" s="1" t="s">
        <v>8</v>
      </c>
      <c r="E1415" s="1" t="s">
        <v>367</v>
      </c>
      <c r="F1415" s="1" t="s">
        <v>58</v>
      </c>
      <c r="G1415" s="12" t="s">
        <v>59</v>
      </c>
      <c r="J1415" s="64"/>
    </row>
    <row r="1416" spans="1:10" ht="15" hidden="1" x14ac:dyDescent="0.25">
      <c r="A1416" s="7">
        <v>1412</v>
      </c>
      <c r="B1416" s="7" t="s">
        <v>350</v>
      </c>
      <c r="C1416" s="1" t="s">
        <v>7</v>
      </c>
      <c r="D1416" s="1" t="s">
        <v>8</v>
      </c>
      <c r="E1416" s="1" t="s">
        <v>367</v>
      </c>
      <c r="F1416" s="1" t="s">
        <v>60</v>
      </c>
      <c r="G1416" s="12" t="s">
        <v>61</v>
      </c>
      <c r="J1416" s="64"/>
    </row>
    <row r="1417" spans="1:10" ht="15" hidden="1" x14ac:dyDescent="0.25">
      <c r="A1417" s="7">
        <v>1413</v>
      </c>
      <c r="B1417" s="7" t="s">
        <v>350</v>
      </c>
      <c r="C1417" s="1" t="s">
        <v>7</v>
      </c>
      <c r="D1417" s="1" t="s">
        <v>8</v>
      </c>
      <c r="E1417" s="1" t="s">
        <v>367</v>
      </c>
      <c r="F1417" s="1" t="s">
        <v>62</v>
      </c>
      <c r="G1417" s="12" t="s">
        <v>63</v>
      </c>
      <c r="J1417" s="64"/>
    </row>
    <row r="1418" spans="1:10" ht="15" hidden="1" x14ac:dyDescent="0.25">
      <c r="A1418" s="7">
        <v>1414</v>
      </c>
      <c r="B1418" s="7" t="s">
        <v>350</v>
      </c>
      <c r="C1418" s="1" t="s">
        <v>7</v>
      </c>
      <c r="D1418" s="1" t="s">
        <v>8</v>
      </c>
      <c r="E1418" s="1" t="s">
        <v>367</v>
      </c>
      <c r="F1418" s="1" t="s">
        <v>64</v>
      </c>
      <c r="G1418" s="12" t="s">
        <v>65</v>
      </c>
      <c r="J1418" s="64"/>
    </row>
    <row r="1419" spans="1:10" ht="15" hidden="1" x14ac:dyDescent="0.25">
      <c r="A1419" s="7">
        <v>1415</v>
      </c>
      <c r="B1419" s="7" t="s">
        <v>350</v>
      </c>
      <c r="C1419" s="1" t="s">
        <v>7</v>
      </c>
      <c r="D1419" s="1" t="s">
        <v>8</v>
      </c>
      <c r="E1419" s="1" t="s">
        <v>367</v>
      </c>
      <c r="F1419" s="1" t="s">
        <v>66</v>
      </c>
      <c r="G1419" s="12" t="s">
        <v>67</v>
      </c>
      <c r="J1419" s="64"/>
    </row>
    <row r="1420" spans="1:10" ht="15" hidden="1" x14ac:dyDescent="0.25">
      <c r="A1420" s="7">
        <v>1416</v>
      </c>
      <c r="B1420" s="7" t="s">
        <v>350</v>
      </c>
      <c r="C1420" s="1" t="s">
        <v>7</v>
      </c>
      <c r="D1420" s="1" t="s">
        <v>8</v>
      </c>
      <c r="E1420" s="1" t="s">
        <v>367</v>
      </c>
      <c r="F1420" s="1" t="s">
        <v>68</v>
      </c>
      <c r="G1420" s="12" t="s">
        <v>69</v>
      </c>
      <c r="J1420" s="64"/>
    </row>
    <row r="1421" spans="1:10" ht="15" hidden="1" x14ac:dyDescent="0.25">
      <c r="A1421" s="7">
        <v>1417</v>
      </c>
      <c r="B1421" s="7" t="s">
        <v>350</v>
      </c>
      <c r="C1421" s="1" t="s">
        <v>7</v>
      </c>
      <c r="D1421" s="1" t="s">
        <v>8</v>
      </c>
      <c r="E1421" s="1" t="s">
        <v>367</v>
      </c>
      <c r="F1421" s="1" t="s">
        <v>70</v>
      </c>
      <c r="G1421" s="12" t="s">
        <v>71</v>
      </c>
      <c r="I1421" s="15">
        <v>26770</v>
      </c>
      <c r="J1421" s="64"/>
    </row>
    <row r="1422" spans="1:10" ht="15" hidden="1" x14ac:dyDescent="0.25">
      <c r="A1422" s="7">
        <v>1418</v>
      </c>
      <c r="B1422" s="7" t="s">
        <v>350</v>
      </c>
      <c r="C1422" s="1" t="s">
        <v>7</v>
      </c>
      <c r="D1422" s="1" t="s">
        <v>8</v>
      </c>
      <c r="E1422" s="1" t="s">
        <v>367</v>
      </c>
      <c r="F1422" s="1" t="s">
        <v>72</v>
      </c>
      <c r="G1422" s="12" t="s">
        <v>73</v>
      </c>
      <c r="J1422" s="64"/>
    </row>
    <row r="1423" spans="1:10" ht="15" hidden="1" x14ac:dyDescent="0.25">
      <c r="A1423" s="7">
        <v>1419</v>
      </c>
      <c r="B1423" s="7" t="s">
        <v>350</v>
      </c>
      <c r="C1423" s="1" t="s">
        <v>7</v>
      </c>
      <c r="D1423" s="1" t="s">
        <v>8</v>
      </c>
      <c r="E1423" s="1" t="s">
        <v>367</v>
      </c>
      <c r="F1423" s="1" t="s">
        <v>74</v>
      </c>
      <c r="G1423" s="12" t="s">
        <v>75</v>
      </c>
      <c r="J1423" s="64"/>
    </row>
    <row r="1424" spans="1:10" ht="15" hidden="1" x14ac:dyDescent="0.25">
      <c r="A1424" s="7">
        <v>1420</v>
      </c>
      <c r="B1424" s="7" t="s">
        <v>350</v>
      </c>
      <c r="C1424" s="1" t="s">
        <v>7</v>
      </c>
      <c r="D1424" s="1" t="s">
        <v>8</v>
      </c>
      <c r="E1424" s="1" t="s">
        <v>367</v>
      </c>
      <c r="F1424" s="1" t="s">
        <v>76</v>
      </c>
      <c r="G1424" s="12" t="s">
        <v>77</v>
      </c>
      <c r="J1424" s="64"/>
    </row>
    <row r="1425" spans="1:10" ht="15" hidden="1" x14ac:dyDescent="0.25">
      <c r="A1425" s="7">
        <v>1421</v>
      </c>
      <c r="B1425" s="7" t="s">
        <v>350</v>
      </c>
      <c r="C1425" s="1" t="s">
        <v>7</v>
      </c>
      <c r="D1425" s="1" t="s">
        <v>8</v>
      </c>
      <c r="E1425" s="1" t="s">
        <v>367</v>
      </c>
      <c r="F1425" s="1" t="s">
        <v>78</v>
      </c>
      <c r="G1425" s="12" t="s">
        <v>79</v>
      </c>
      <c r="J1425" s="64"/>
    </row>
    <row r="1426" spans="1:10" ht="15" hidden="1" x14ac:dyDescent="0.25">
      <c r="A1426" s="7">
        <v>1422</v>
      </c>
      <c r="B1426" s="7" t="s">
        <v>350</v>
      </c>
      <c r="C1426" s="1" t="s">
        <v>7</v>
      </c>
      <c r="D1426" s="1" t="s">
        <v>8</v>
      </c>
      <c r="E1426" s="1" t="s">
        <v>367</v>
      </c>
      <c r="F1426" s="1" t="s">
        <v>80</v>
      </c>
      <c r="G1426" s="12" t="s">
        <v>81</v>
      </c>
      <c r="J1426" s="64"/>
    </row>
    <row r="1427" spans="1:10" ht="15" hidden="1" x14ac:dyDescent="0.25">
      <c r="A1427" s="7">
        <v>1423</v>
      </c>
      <c r="B1427" s="7" t="s">
        <v>350</v>
      </c>
      <c r="C1427" s="1" t="s">
        <v>7</v>
      </c>
      <c r="D1427" s="1" t="s">
        <v>8</v>
      </c>
      <c r="E1427" s="1" t="s">
        <v>367</v>
      </c>
      <c r="F1427" s="1" t="s">
        <v>82</v>
      </c>
      <c r="G1427" s="12" t="s">
        <v>83</v>
      </c>
      <c r="J1427" s="64"/>
    </row>
    <row r="1428" spans="1:10" ht="15" hidden="1" x14ac:dyDescent="0.25">
      <c r="A1428" s="7">
        <v>1424</v>
      </c>
      <c r="B1428" s="7" t="s">
        <v>350</v>
      </c>
      <c r="C1428" s="1" t="s">
        <v>7</v>
      </c>
      <c r="D1428" s="1" t="s">
        <v>8</v>
      </c>
      <c r="E1428" s="1" t="s">
        <v>367</v>
      </c>
      <c r="F1428" s="1" t="s">
        <v>84</v>
      </c>
      <c r="G1428" s="12" t="s">
        <v>85</v>
      </c>
      <c r="J1428" s="64"/>
    </row>
    <row r="1429" spans="1:10" ht="15" hidden="1" x14ac:dyDescent="0.25">
      <c r="A1429" s="7">
        <v>1425</v>
      </c>
      <c r="B1429" s="7" t="s">
        <v>350</v>
      </c>
      <c r="C1429" s="1" t="s">
        <v>7</v>
      </c>
      <c r="D1429" s="1" t="s">
        <v>8</v>
      </c>
      <c r="E1429" s="1" t="s">
        <v>367</v>
      </c>
      <c r="F1429" s="1" t="s">
        <v>86</v>
      </c>
      <c r="G1429" s="12" t="s">
        <v>87</v>
      </c>
      <c r="J1429" s="64"/>
    </row>
    <row r="1430" spans="1:10" ht="15" hidden="1" x14ac:dyDescent="0.25">
      <c r="A1430" s="7">
        <v>1426</v>
      </c>
      <c r="B1430" s="7" t="s">
        <v>350</v>
      </c>
      <c r="C1430" s="1" t="s">
        <v>7</v>
      </c>
      <c r="D1430" s="1" t="s">
        <v>8</v>
      </c>
      <c r="E1430" s="1" t="s">
        <v>367</v>
      </c>
      <c r="F1430" s="1" t="s">
        <v>88</v>
      </c>
      <c r="G1430" s="12" t="s">
        <v>89</v>
      </c>
      <c r="J1430" s="64"/>
    </row>
    <row r="1431" spans="1:10" ht="15" hidden="1" x14ac:dyDescent="0.25">
      <c r="A1431" s="7">
        <v>1427</v>
      </c>
      <c r="B1431" s="7" t="s">
        <v>350</v>
      </c>
      <c r="C1431" s="1" t="s">
        <v>7</v>
      </c>
      <c r="D1431" s="1" t="s">
        <v>8</v>
      </c>
      <c r="E1431" s="1" t="s">
        <v>367</v>
      </c>
      <c r="F1431" s="1" t="s">
        <v>90</v>
      </c>
      <c r="G1431" s="12" t="s">
        <v>91</v>
      </c>
      <c r="I1431" s="15">
        <v>375</v>
      </c>
      <c r="J1431" s="64"/>
    </row>
    <row r="1432" spans="1:10" ht="15" hidden="1" x14ac:dyDescent="0.25">
      <c r="A1432" s="7">
        <v>1428</v>
      </c>
      <c r="B1432" s="7" t="s">
        <v>350</v>
      </c>
      <c r="C1432" s="1" t="s">
        <v>7</v>
      </c>
      <c r="D1432" s="1" t="s">
        <v>8</v>
      </c>
      <c r="E1432" s="1" t="s">
        <v>367</v>
      </c>
      <c r="F1432" s="1" t="s">
        <v>92</v>
      </c>
      <c r="G1432" s="12" t="s">
        <v>93</v>
      </c>
      <c r="J1432" s="64"/>
    </row>
    <row r="1433" spans="1:10" ht="15" hidden="1" x14ac:dyDescent="0.25">
      <c r="A1433" s="7">
        <v>1429</v>
      </c>
      <c r="B1433" s="7" t="s">
        <v>350</v>
      </c>
      <c r="C1433" s="1" t="s">
        <v>7</v>
      </c>
      <c r="D1433" s="1" t="s">
        <v>15</v>
      </c>
      <c r="E1433" s="1" t="s">
        <v>367</v>
      </c>
      <c r="F1433" s="1" t="s">
        <v>94</v>
      </c>
      <c r="G1433" s="12" t="s">
        <v>95</v>
      </c>
      <c r="I1433" s="15">
        <v>78141</v>
      </c>
      <c r="J1433" s="64"/>
    </row>
    <row r="1434" spans="1:10" ht="15" hidden="1" x14ac:dyDescent="0.25">
      <c r="A1434" s="7">
        <v>1430</v>
      </c>
      <c r="B1434" s="7" t="s">
        <v>350</v>
      </c>
      <c r="C1434" s="1" t="s">
        <v>7</v>
      </c>
      <c r="D1434" s="1" t="s">
        <v>8</v>
      </c>
      <c r="E1434" s="1" t="s">
        <v>367</v>
      </c>
      <c r="F1434" s="1" t="s">
        <v>96</v>
      </c>
      <c r="G1434" s="12" t="s">
        <v>97</v>
      </c>
      <c r="I1434" s="15">
        <v>31953</v>
      </c>
      <c r="J1434" s="64"/>
    </row>
    <row r="1435" spans="1:10" ht="15" hidden="1" x14ac:dyDescent="0.25">
      <c r="A1435" s="7">
        <v>1431</v>
      </c>
      <c r="B1435" s="7" t="s">
        <v>350</v>
      </c>
      <c r="C1435" s="1" t="s">
        <v>7</v>
      </c>
      <c r="D1435" s="1" t="s">
        <v>8</v>
      </c>
      <c r="E1435" s="1" t="s">
        <v>367</v>
      </c>
      <c r="F1435" s="1" t="s">
        <v>98</v>
      </c>
      <c r="G1435" s="12" t="s">
        <v>99</v>
      </c>
      <c r="J1435" s="64"/>
    </row>
    <row r="1436" spans="1:10" ht="15" hidden="1" x14ac:dyDescent="0.25">
      <c r="A1436" s="7">
        <v>1432</v>
      </c>
      <c r="B1436" s="7" t="s">
        <v>350</v>
      </c>
      <c r="C1436" s="1" t="s">
        <v>7</v>
      </c>
      <c r="D1436" s="1" t="s">
        <v>8</v>
      </c>
      <c r="E1436" s="1" t="s">
        <v>367</v>
      </c>
      <c r="F1436" s="1" t="s">
        <v>100</v>
      </c>
      <c r="G1436" s="12" t="s">
        <v>101</v>
      </c>
      <c r="J1436" s="64"/>
    </row>
    <row r="1437" spans="1:10" ht="15" hidden="1" x14ac:dyDescent="0.25">
      <c r="A1437" s="7">
        <v>1433</v>
      </c>
      <c r="B1437" s="7" t="s">
        <v>350</v>
      </c>
      <c r="C1437" s="1" t="s">
        <v>7</v>
      </c>
      <c r="D1437" s="1" t="s">
        <v>8</v>
      </c>
      <c r="E1437" s="1" t="s">
        <v>367</v>
      </c>
      <c r="F1437" s="1" t="s">
        <v>102</v>
      </c>
      <c r="G1437" s="12" t="s">
        <v>103</v>
      </c>
      <c r="J1437" s="64"/>
    </row>
    <row r="1438" spans="1:10" ht="15" hidden="1" x14ac:dyDescent="0.25">
      <c r="A1438" s="7">
        <v>1434</v>
      </c>
      <c r="B1438" s="7" t="s">
        <v>350</v>
      </c>
      <c r="C1438" s="1" t="s">
        <v>7</v>
      </c>
      <c r="D1438" s="1" t="s">
        <v>8</v>
      </c>
      <c r="E1438" s="1" t="s">
        <v>367</v>
      </c>
      <c r="F1438" s="1" t="s">
        <v>104</v>
      </c>
      <c r="G1438" s="12" t="s">
        <v>105</v>
      </c>
      <c r="J1438" s="64"/>
    </row>
    <row r="1439" spans="1:10" ht="15" hidden="1" x14ac:dyDescent="0.25">
      <c r="A1439" s="7">
        <v>1435</v>
      </c>
      <c r="B1439" s="7" t="s">
        <v>350</v>
      </c>
      <c r="C1439" s="1" t="s">
        <v>7</v>
      </c>
      <c r="D1439" s="1" t="s">
        <v>8</v>
      </c>
      <c r="E1439" s="1" t="s">
        <v>367</v>
      </c>
      <c r="F1439" s="1" t="s">
        <v>106</v>
      </c>
      <c r="G1439" s="12" t="s">
        <v>107</v>
      </c>
      <c r="J1439" s="64"/>
    </row>
    <row r="1440" spans="1:10" ht="15" hidden="1" x14ac:dyDescent="0.25">
      <c r="A1440" s="7">
        <v>1436</v>
      </c>
      <c r="B1440" s="7" t="s">
        <v>350</v>
      </c>
      <c r="C1440" s="1" t="s">
        <v>7</v>
      </c>
      <c r="D1440" s="1" t="s">
        <v>8</v>
      </c>
      <c r="E1440" s="1" t="s">
        <v>367</v>
      </c>
      <c r="F1440" s="1" t="s">
        <v>108</v>
      </c>
      <c r="G1440" s="12" t="s">
        <v>109</v>
      </c>
      <c r="I1440" s="15">
        <v>85500.41</v>
      </c>
      <c r="J1440" s="64"/>
    </row>
    <row r="1441" spans="1:10" ht="15" hidden="1" x14ac:dyDescent="0.25">
      <c r="A1441" s="7">
        <v>1437</v>
      </c>
      <c r="B1441" s="7" t="s">
        <v>350</v>
      </c>
      <c r="C1441" s="1" t="s">
        <v>7</v>
      </c>
      <c r="D1441" s="1" t="s">
        <v>8</v>
      </c>
      <c r="E1441" s="1" t="s">
        <v>367</v>
      </c>
      <c r="F1441" s="1" t="s">
        <v>110</v>
      </c>
      <c r="G1441" s="12" t="s">
        <v>111</v>
      </c>
      <c r="J1441" s="64"/>
    </row>
    <row r="1442" spans="1:10" ht="15" hidden="1" x14ac:dyDescent="0.25">
      <c r="A1442" s="7">
        <v>1438</v>
      </c>
      <c r="B1442" s="7" t="s">
        <v>350</v>
      </c>
      <c r="C1442" s="1" t="s">
        <v>7</v>
      </c>
      <c r="D1442" s="1" t="s">
        <v>8</v>
      </c>
      <c r="E1442" s="1" t="s">
        <v>367</v>
      </c>
      <c r="F1442" s="1" t="s">
        <v>112</v>
      </c>
      <c r="G1442" s="12" t="s">
        <v>113</v>
      </c>
      <c r="J1442" s="64"/>
    </row>
    <row r="1443" spans="1:10" ht="15" hidden="1" x14ac:dyDescent="0.25">
      <c r="A1443" s="7">
        <v>1439</v>
      </c>
      <c r="B1443" s="7" t="s">
        <v>350</v>
      </c>
      <c r="C1443" s="1" t="s">
        <v>7</v>
      </c>
      <c r="D1443" s="1" t="s">
        <v>15</v>
      </c>
      <c r="E1443" s="1" t="s">
        <v>367</v>
      </c>
      <c r="F1443" s="1" t="s">
        <v>114</v>
      </c>
      <c r="G1443" s="12" t="s">
        <v>115</v>
      </c>
      <c r="I1443" s="15">
        <v>195719.41</v>
      </c>
      <c r="J1443" s="64"/>
    </row>
    <row r="1444" spans="1:10" ht="15" hidden="1" x14ac:dyDescent="0.25">
      <c r="A1444" s="7">
        <v>1440</v>
      </c>
      <c r="B1444" s="7" t="s">
        <v>350</v>
      </c>
      <c r="C1444" s="1" t="s">
        <v>116</v>
      </c>
      <c r="D1444" s="1" t="s">
        <v>8</v>
      </c>
      <c r="E1444" s="1" t="s">
        <v>364</v>
      </c>
      <c r="F1444" s="1" t="s">
        <v>117</v>
      </c>
      <c r="G1444" s="12" t="s">
        <v>118</v>
      </c>
      <c r="H1444" s="288">
        <v>1.24</v>
      </c>
      <c r="I1444" s="289">
        <v>72648</v>
      </c>
      <c r="J1444" s="64">
        <f t="shared" ref="J1444:J1468" si="14">I1444/H1444</f>
        <v>58587.096774193546</v>
      </c>
    </row>
    <row r="1445" spans="1:10" ht="15" hidden="1" x14ac:dyDescent="0.25">
      <c r="A1445" s="7">
        <v>1441</v>
      </c>
      <c r="B1445" s="7" t="s">
        <v>350</v>
      </c>
      <c r="C1445" s="1" t="s">
        <v>116</v>
      </c>
      <c r="D1445" s="1" t="s">
        <v>8</v>
      </c>
      <c r="E1445" s="1" t="s">
        <v>364</v>
      </c>
      <c r="F1445" s="1" t="s">
        <v>119</v>
      </c>
      <c r="G1445" s="12" t="s">
        <v>120</v>
      </c>
      <c r="H1445" s="288"/>
      <c r="I1445" s="289"/>
      <c r="J1445" s="57"/>
    </row>
    <row r="1446" spans="1:10" ht="15" hidden="1" x14ac:dyDescent="0.25">
      <c r="A1446" s="7">
        <v>1442</v>
      </c>
      <c r="B1446" s="7" t="s">
        <v>350</v>
      </c>
      <c r="C1446" s="1" t="s">
        <v>116</v>
      </c>
      <c r="D1446" s="1" t="s">
        <v>8</v>
      </c>
      <c r="E1446" s="1" t="s">
        <v>364</v>
      </c>
      <c r="F1446" s="1" t="s">
        <v>121</v>
      </c>
      <c r="G1446" s="12" t="s">
        <v>122</v>
      </c>
      <c r="H1446" s="288"/>
      <c r="I1446" s="289"/>
      <c r="J1446" s="64"/>
    </row>
    <row r="1447" spans="1:10" ht="15" hidden="1" x14ac:dyDescent="0.25">
      <c r="A1447" s="7">
        <v>1443</v>
      </c>
      <c r="B1447" s="7" t="s">
        <v>350</v>
      </c>
      <c r="C1447" s="1" t="s">
        <v>116</v>
      </c>
      <c r="D1447" s="1" t="s">
        <v>8</v>
      </c>
      <c r="E1447" s="1" t="s">
        <v>364</v>
      </c>
      <c r="F1447" s="1" t="s">
        <v>123</v>
      </c>
      <c r="G1447" s="12" t="s">
        <v>124</v>
      </c>
      <c r="H1447" s="288"/>
      <c r="I1447" s="289"/>
      <c r="J1447" s="64"/>
    </row>
    <row r="1448" spans="1:10" ht="15" hidden="1" x14ac:dyDescent="0.25">
      <c r="A1448" s="7">
        <v>1444</v>
      </c>
      <c r="B1448" s="7" t="s">
        <v>350</v>
      </c>
      <c r="C1448" s="1" t="s">
        <v>116</v>
      </c>
      <c r="D1448" s="1" t="s">
        <v>8</v>
      </c>
      <c r="E1448" s="1" t="s">
        <v>366</v>
      </c>
      <c r="F1448" s="1" t="s">
        <v>125</v>
      </c>
      <c r="G1448" s="12" t="s">
        <v>126</v>
      </c>
      <c r="H1448" s="288"/>
      <c r="I1448" s="289"/>
      <c r="J1448" s="64"/>
    </row>
    <row r="1449" spans="1:10" ht="15" hidden="1" x14ac:dyDescent="0.25">
      <c r="A1449" s="7">
        <v>1445</v>
      </c>
      <c r="B1449" s="7" t="s">
        <v>350</v>
      </c>
      <c r="C1449" s="1" t="s">
        <v>116</v>
      </c>
      <c r="D1449" s="1" t="s">
        <v>8</v>
      </c>
      <c r="E1449" s="1" t="s">
        <v>366</v>
      </c>
      <c r="F1449" s="1" t="s">
        <v>127</v>
      </c>
      <c r="G1449" s="12" t="s">
        <v>128</v>
      </c>
      <c r="H1449" s="288"/>
      <c r="I1449" s="289"/>
      <c r="J1449" s="64"/>
    </row>
    <row r="1450" spans="1:10" ht="15" hidden="1" x14ac:dyDescent="0.25">
      <c r="A1450" s="7">
        <v>1446</v>
      </c>
      <c r="B1450" s="7" t="s">
        <v>350</v>
      </c>
      <c r="C1450" s="1" t="s">
        <v>116</v>
      </c>
      <c r="D1450" s="1" t="s">
        <v>8</v>
      </c>
      <c r="E1450" s="1" t="s">
        <v>366</v>
      </c>
      <c r="F1450" s="1" t="s">
        <v>129</v>
      </c>
      <c r="G1450" s="12" t="s">
        <v>130</v>
      </c>
      <c r="H1450" s="288"/>
      <c r="I1450" s="289"/>
      <c r="J1450" s="64"/>
    </row>
    <row r="1451" spans="1:10" ht="15" hidden="1" x14ac:dyDescent="0.25">
      <c r="A1451" s="7">
        <v>1447</v>
      </c>
      <c r="B1451" s="7" t="s">
        <v>350</v>
      </c>
      <c r="C1451" s="1" t="s">
        <v>116</v>
      </c>
      <c r="D1451" s="1" t="s">
        <v>8</v>
      </c>
      <c r="E1451" s="1" t="s">
        <v>366</v>
      </c>
      <c r="F1451" s="1" t="s">
        <v>131</v>
      </c>
      <c r="G1451" s="12" t="s">
        <v>132</v>
      </c>
      <c r="H1451" s="288"/>
      <c r="I1451" s="289"/>
      <c r="J1451" s="64"/>
    </row>
    <row r="1452" spans="1:10" ht="15" hidden="1" x14ac:dyDescent="0.25">
      <c r="A1452" s="7">
        <v>1448</v>
      </c>
      <c r="B1452" s="7" t="s">
        <v>350</v>
      </c>
      <c r="C1452" s="1" t="s">
        <v>116</v>
      </c>
      <c r="D1452" s="1" t="s">
        <v>8</v>
      </c>
      <c r="E1452" s="1" t="s">
        <v>366</v>
      </c>
      <c r="F1452" s="1" t="s">
        <v>133</v>
      </c>
      <c r="G1452" s="12" t="s">
        <v>134</v>
      </c>
      <c r="H1452" s="288"/>
      <c r="I1452" s="289"/>
      <c r="J1452" s="64"/>
    </row>
    <row r="1453" spans="1:10" ht="15" hidden="1" x14ac:dyDescent="0.25">
      <c r="A1453" s="7">
        <v>1449</v>
      </c>
      <c r="B1453" s="7" t="s">
        <v>350</v>
      </c>
      <c r="C1453" s="1" t="s">
        <v>116</v>
      </c>
      <c r="D1453" s="1" t="s">
        <v>8</v>
      </c>
      <c r="E1453" s="1" t="s">
        <v>366</v>
      </c>
      <c r="F1453" s="1" t="s">
        <v>135</v>
      </c>
      <c r="G1453" s="12" t="s">
        <v>136</v>
      </c>
      <c r="H1453" s="288"/>
      <c r="I1453" s="289"/>
      <c r="J1453" s="64"/>
    </row>
    <row r="1454" spans="1:10" ht="15" hidden="1" x14ac:dyDescent="0.25">
      <c r="A1454" s="7">
        <v>1450</v>
      </c>
      <c r="B1454" s="7" t="s">
        <v>350</v>
      </c>
      <c r="C1454" s="1" t="s">
        <v>116</v>
      </c>
      <c r="D1454" s="1" t="s">
        <v>8</v>
      </c>
      <c r="E1454" s="1" t="s">
        <v>366</v>
      </c>
      <c r="F1454" s="1" t="s">
        <v>137</v>
      </c>
      <c r="G1454" s="12" t="s">
        <v>138</v>
      </c>
      <c r="H1454" s="288"/>
      <c r="I1454" s="289"/>
      <c r="J1454" s="64"/>
    </row>
    <row r="1455" spans="1:10" ht="15" hidden="1" x14ac:dyDescent="0.25">
      <c r="A1455" s="7">
        <v>1451</v>
      </c>
      <c r="B1455" s="7" t="s">
        <v>350</v>
      </c>
      <c r="C1455" s="1" t="s">
        <v>116</v>
      </c>
      <c r="D1455" s="1" t="s">
        <v>8</v>
      </c>
      <c r="E1455" s="1" t="s">
        <v>366</v>
      </c>
      <c r="F1455" s="1" t="s">
        <v>139</v>
      </c>
      <c r="G1455" s="12" t="s">
        <v>140</v>
      </c>
      <c r="H1455" s="288"/>
      <c r="I1455" s="289"/>
      <c r="J1455" s="64"/>
    </row>
    <row r="1456" spans="1:10" ht="15" hidden="1" x14ac:dyDescent="0.25">
      <c r="A1456" s="7">
        <v>1452</v>
      </c>
      <c r="B1456" s="7" t="s">
        <v>350</v>
      </c>
      <c r="C1456" s="1" t="s">
        <v>116</v>
      </c>
      <c r="D1456" s="1" t="s">
        <v>8</v>
      </c>
      <c r="E1456" s="1" t="s">
        <v>366</v>
      </c>
      <c r="F1456" s="1" t="s">
        <v>141</v>
      </c>
      <c r="G1456" s="12" t="s">
        <v>142</v>
      </c>
      <c r="H1456" s="288"/>
      <c r="I1456" s="289"/>
      <c r="J1456" s="64"/>
    </row>
    <row r="1457" spans="1:10" ht="15" hidden="1" x14ac:dyDescent="0.25">
      <c r="A1457" s="7">
        <v>1453</v>
      </c>
      <c r="B1457" s="7" t="s">
        <v>350</v>
      </c>
      <c r="C1457" s="1" t="s">
        <v>116</v>
      </c>
      <c r="D1457" s="1" t="s">
        <v>8</v>
      </c>
      <c r="E1457" s="1" t="s">
        <v>366</v>
      </c>
      <c r="F1457" s="1" t="s">
        <v>143</v>
      </c>
      <c r="G1457" s="12" t="s">
        <v>144</v>
      </c>
      <c r="H1457" s="288"/>
      <c r="I1457" s="289"/>
      <c r="J1457" s="64"/>
    </row>
    <row r="1458" spans="1:10" ht="15" hidden="1" x14ac:dyDescent="0.25">
      <c r="A1458" s="7">
        <v>1454</v>
      </c>
      <c r="B1458" s="7" t="s">
        <v>350</v>
      </c>
      <c r="C1458" s="1" t="s">
        <v>116</v>
      </c>
      <c r="D1458" s="1" t="s">
        <v>8</v>
      </c>
      <c r="E1458" s="1" t="s">
        <v>366</v>
      </c>
      <c r="F1458" s="1" t="s">
        <v>145</v>
      </c>
      <c r="G1458" s="12" t="s">
        <v>146</v>
      </c>
      <c r="H1458" s="288"/>
      <c r="I1458" s="289"/>
      <c r="J1458" s="64"/>
    </row>
    <row r="1459" spans="1:10" ht="15" hidden="1" x14ac:dyDescent="0.25">
      <c r="A1459" s="7">
        <v>1455</v>
      </c>
      <c r="B1459" s="7" t="s">
        <v>350</v>
      </c>
      <c r="C1459" s="1" t="s">
        <v>116</v>
      </c>
      <c r="D1459" s="1" t="s">
        <v>8</v>
      </c>
      <c r="E1459" s="1" t="s">
        <v>366</v>
      </c>
      <c r="F1459" s="1" t="s">
        <v>147</v>
      </c>
      <c r="G1459" s="12" t="s">
        <v>148</v>
      </c>
      <c r="H1459" s="288"/>
      <c r="I1459" s="289"/>
      <c r="J1459" s="64"/>
    </row>
    <row r="1460" spans="1:10" ht="15" hidden="1" x14ac:dyDescent="0.25">
      <c r="A1460" s="7">
        <v>1456</v>
      </c>
      <c r="B1460" s="7" t="s">
        <v>350</v>
      </c>
      <c r="C1460" s="1" t="s">
        <v>116</v>
      </c>
      <c r="D1460" s="1" t="s">
        <v>8</v>
      </c>
      <c r="E1460" s="1" t="s">
        <v>366</v>
      </c>
      <c r="F1460" s="1" t="s">
        <v>149</v>
      </c>
      <c r="G1460" s="12" t="s">
        <v>150</v>
      </c>
      <c r="H1460" s="288"/>
      <c r="I1460" s="289"/>
      <c r="J1460" s="64"/>
    </row>
    <row r="1461" spans="1:10" ht="15" hidden="1" x14ac:dyDescent="0.25">
      <c r="A1461" s="7">
        <v>1457</v>
      </c>
      <c r="B1461" s="7" t="s">
        <v>350</v>
      </c>
      <c r="C1461" s="1" t="s">
        <v>116</v>
      </c>
      <c r="D1461" s="1" t="s">
        <v>8</v>
      </c>
      <c r="E1461" s="1" t="s">
        <v>366</v>
      </c>
      <c r="F1461" s="1" t="s">
        <v>151</v>
      </c>
      <c r="G1461" s="12" t="s">
        <v>152</v>
      </c>
      <c r="H1461" s="288"/>
      <c r="I1461" s="289"/>
      <c r="J1461" s="64"/>
    </row>
    <row r="1462" spans="1:10" ht="15" hidden="1" x14ac:dyDescent="0.25">
      <c r="A1462" s="7">
        <v>1458</v>
      </c>
      <c r="B1462" s="7" t="s">
        <v>350</v>
      </c>
      <c r="C1462" s="1" t="s">
        <v>116</v>
      </c>
      <c r="D1462" s="1" t="s">
        <v>8</v>
      </c>
      <c r="E1462" s="1" t="s">
        <v>366</v>
      </c>
      <c r="F1462" s="1" t="s">
        <v>153</v>
      </c>
      <c r="G1462" s="12" t="s">
        <v>154</v>
      </c>
      <c r="H1462" s="288"/>
      <c r="I1462" s="289"/>
      <c r="J1462" s="64"/>
    </row>
    <row r="1463" spans="1:10" ht="15" hidden="1" x14ac:dyDescent="0.25">
      <c r="A1463" s="7">
        <v>1459</v>
      </c>
      <c r="B1463" s="7" t="s">
        <v>350</v>
      </c>
      <c r="C1463" s="1" t="s">
        <v>116</v>
      </c>
      <c r="D1463" s="1" t="s">
        <v>8</v>
      </c>
      <c r="E1463" s="1" t="s">
        <v>366</v>
      </c>
      <c r="F1463" s="1" t="s">
        <v>155</v>
      </c>
      <c r="G1463" s="12" t="s">
        <v>156</v>
      </c>
      <c r="H1463" s="288"/>
      <c r="I1463" s="289"/>
      <c r="J1463" s="64"/>
    </row>
    <row r="1464" spans="1:10" ht="15" hidden="1" x14ac:dyDescent="0.25">
      <c r="A1464" s="7">
        <v>1460</v>
      </c>
      <c r="B1464" s="7" t="s">
        <v>350</v>
      </c>
      <c r="C1464" s="1" t="s">
        <v>116</v>
      </c>
      <c r="D1464" s="1" t="s">
        <v>8</v>
      </c>
      <c r="E1464" s="1" t="s">
        <v>366</v>
      </c>
      <c r="F1464" s="1" t="s">
        <v>157</v>
      </c>
      <c r="G1464" s="12" t="s">
        <v>158</v>
      </c>
      <c r="H1464" s="288"/>
      <c r="I1464" s="289"/>
      <c r="J1464" s="64"/>
    </row>
    <row r="1465" spans="1:10" ht="15" hidden="1" x14ac:dyDescent="0.25">
      <c r="A1465" s="7">
        <v>1461</v>
      </c>
      <c r="B1465" s="7" t="s">
        <v>350</v>
      </c>
      <c r="C1465" s="1" t="s">
        <v>116</v>
      </c>
      <c r="D1465" s="1" t="s">
        <v>8</v>
      </c>
      <c r="E1465" s="1" t="s">
        <v>366</v>
      </c>
      <c r="F1465" s="1" t="s">
        <v>159</v>
      </c>
      <c r="G1465" s="12" t="s">
        <v>160</v>
      </c>
      <c r="H1465" s="288"/>
      <c r="I1465" s="289"/>
      <c r="J1465" s="64"/>
    </row>
    <row r="1466" spans="1:10" ht="15" hidden="1" x14ac:dyDescent="0.25">
      <c r="A1466" s="7">
        <v>1462</v>
      </c>
      <c r="B1466" s="7" t="s">
        <v>350</v>
      </c>
      <c r="C1466" s="1" t="s">
        <v>116</v>
      </c>
      <c r="D1466" s="1" t="s">
        <v>8</v>
      </c>
      <c r="E1466" s="1" t="s">
        <v>366</v>
      </c>
      <c r="F1466" s="1" t="s">
        <v>161</v>
      </c>
      <c r="G1466" s="12" t="s">
        <v>162</v>
      </c>
      <c r="H1466" s="288"/>
      <c r="I1466" s="289"/>
      <c r="J1466" s="64"/>
    </row>
    <row r="1467" spans="1:10" ht="15" hidden="1" x14ac:dyDescent="0.25">
      <c r="A1467" s="7">
        <v>1463</v>
      </c>
      <c r="B1467" s="7" t="s">
        <v>350</v>
      </c>
      <c r="C1467" s="1" t="s">
        <v>116</v>
      </c>
      <c r="D1467" s="1" t="s">
        <v>8</v>
      </c>
      <c r="E1467" s="1" t="s">
        <v>366</v>
      </c>
      <c r="F1467" s="1" t="s">
        <v>163</v>
      </c>
      <c r="G1467" s="12" t="s">
        <v>164</v>
      </c>
      <c r="H1467" s="288"/>
      <c r="I1467" s="289"/>
      <c r="J1467" s="64"/>
    </row>
    <row r="1468" spans="1:10" ht="15" hidden="1" x14ac:dyDescent="0.25">
      <c r="A1468" s="7">
        <v>1464</v>
      </c>
      <c r="B1468" s="7" t="s">
        <v>350</v>
      </c>
      <c r="C1468" s="1" t="s">
        <v>116</v>
      </c>
      <c r="D1468" s="1" t="s">
        <v>8</v>
      </c>
      <c r="E1468" s="1" t="s">
        <v>366</v>
      </c>
      <c r="F1468" s="1" t="s">
        <v>165</v>
      </c>
      <c r="G1468" s="12" t="s">
        <v>166</v>
      </c>
      <c r="H1468" s="288">
        <v>1.5</v>
      </c>
      <c r="I1468" s="289">
        <v>73902</v>
      </c>
      <c r="J1468" s="64">
        <f t="shared" si="14"/>
        <v>49268</v>
      </c>
    </row>
    <row r="1469" spans="1:10" ht="15" hidden="1" x14ac:dyDescent="0.25">
      <c r="A1469" s="7">
        <v>1465</v>
      </c>
      <c r="B1469" s="7" t="s">
        <v>350</v>
      </c>
      <c r="C1469" s="1" t="s">
        <v>116</v>
      </c>
      <c r="D1469" s="1" t="s">
        <v>8</v>
      </c>
      <c r="E1469" s="1" t="s">
        <v>366</v>
      </c>
      <c r="F1469" s="1" t="s">
        <v>167</v>
      </c>
      <c r="G1469" s="12" t="s">
        <v>168</v>
      </c>
      <c r="H1469" s="288"/>
      <c r="I1469" s="289"/>
      <c r="J1469" s="64"/>
    </row>
    <row r="1470" spans="1:10" ht="15" hidden="1" x14ac:dyDescent="0.25">
      <c r="A1470" s="7">
        <v>1466</v>
      </c>
      <c r="B1470" s="7" t="s">
        <v>350</v>
      </c>
      <c r="C1470" s="1" t="s">
        <v>116</v>
      </c>
      <c r="D1470" s="1" t="s">
        <v>8</v>
      </c>
      <c r="E1470" s="1" t="s">
        <v>366</v>
      </c>
      <c r="F1470" s="1" t="s">
        <v>169</v>
      </c>
      <c r="G1470" s="12" t="s">
        <v>170</v>
      </c>
      <c r="H1470" s="288"/>
      <c r="I1470" s="289"/>
      <c r="J1470" s="64"/>
    </row>
    <row r="1471" spans="1:10" ht="15" hidden="1" x14ac:dyDescent="0.25">
      <c r="A1471" s="7">
        <v>1467</v>
      </c>
      <c r="B1471" s="7" t="s">
        <v>350</v>
      </c>
      <c r="C1471" s="1" t="s">
        <v>116</v>
      </c>
      <c r="D1471" s="1" t="s">
        <v>8</v>
      </c>
      <c r="E1471" s="1" t="s">
        <v>366</v>
      </c>
      <c r="F1471" s="1" t="s">
        <v>171</v>
      </c>
      <c r="G1471" s="12" t="s">
        <v>172</v>
      </c>
      <c r="H1471" s="288"/>
      <c r="I1471" s="289"/>
      <c r="J1471" s="64"/>
    </row>
    <row r="1472" spans="1:10" ht="15" hidden="1" x14ac:dyDescent="0.25">
      <c r="A1472" s="7">
        <v>1468</v>
      </c>
      <c r="B1472" s="7" t="s">
        <v>350</v>
      </c>
      <c r="C1472" s="1" t="s">
        <v>116</v>
      </c>
      <c r="D1472" s="1" t="s">
        <v>8</v>
      </c>
      <c r="E1472" s="1" t="s">
        <v>366</v>
      </c>
      <c r="F1472" s="1" t="s">
        <v>173</v>
      </c>
      <c r="G1472" s="12" t="s">
        <v>174</v>
      </c>
      <c r="H1472" s="288"/>
      <c r="I1472" s="289"/>
      <c r="J1472" s="64"/>
    </row>
    <row r="1473" spans="1:10" ht="15" hidden="1" x14ac:dyDescent="0.25">
      <c r="A1473" s="7">
        <v>1469</v>
      </c>
      <c r="B1473" s="7" t="s">
        <v>350</v>
      </c>
      <c r="C1473" s="1" t="s">
        <v>116</v>
      </c>
      <c r="D1473" s="1" t="s">
        <v>8</v>
      </c>
      <c r="E1473" s="1" t="s">
        <v>366</v>
      </c>
      <c r="F1473" s="1" t="s">
        <v>175</v>
      </c>
      <c r="G1473" s="12" t="s">
        <v>176</v>
      </c>
      <c r="H1473" s="288"/>
      <c r="I1473" s="289"/>
      <c r="J1473" s="64"/>
    </row>
    <row r="1474" spans="1:10" ht="15" hidden="1" x14ac:dyDescent="0.25">
      <c r="A1474" s="7">
        <v>1470</v>
      </c>
      <c r="B1474" s="7" t="s">
        <v>350</v>
      </c>
      <c r="C1474" s="1" t="s">
        <v>116</v>
      </c>
      <c r="D1474" s="1" t="s">
        <v>8</v>
      </c>
      <c r="E1474" s="1" t="s">
        <v>366</v>
      </c>
      <c r="F1474" s="1" t="s">
        <v>177</v>
      </c>
      <c r="G1474" s="12" t="s">
        <v>178</v>
      </c>
      <c r="H1474" s="288"/>
      <c r="I1474" s="289"/>
      <c r="J1474" s="64"/>
    </row>
    <row r="1475" spans="1:10" ht="15" hidden="1" x14ac:dyDescent="0.25">
      <c r="A1475" s="7">
        <v>1471</v>
      </c>
      <c r="B1475" s="7" t="s">
        <v>350</v>
      </c>
      <c r="C1475" s="1" t="s">
        <v>116</v>
      </c>
      <c r="D1475" s="1" t="s">
        <v>8</v>
      </c>
      <c r="E1475" s="1" t="s">
        <v>366</v>
      </c>
      <c r="F1475" s="1" t="s">
        <v>179</v>
      </c>
      <c r="G1475" s="12" t="s">
        <v>180</v>
      </c>
      <c r="H1475" s="288"/>
      <c r="I1475" s="289"/>
      <c r="J1475" s="64"/>
    </row>
    <row r="1476" spans="1:10" ht="15" hidden="1" x14ac:dyDescent="0.25">
      <c r="A1476" s="7">
        <v>1472</v>
      </c>
      <c r="B1476" s="7" t="s">
        <v>350</v>
      </c>
      <c r="C1476" s="1" t="s">
        <v>116</v>
      </c>
      <c r="D1476" s="1" t="s">
        <v>8</v>
      </c>
      <c r="E1476" s="1" t="s">
        <v>366</v>
      </c>
      <c r="F1476" s="1" t="s">
        <v>181</v>
      </c>
      <c r="G1476" s="12" t="s">
        <v>182</v>
      </c>
      <c r="H1476" s="288"/>
      <c r="I1476" s="289"/>
      <c r="J1476" s="64"/>
    </row>
    <row r="1477" spans="1:10" ht="15" hidden="1" x14ac:dyDescent="0.25">
      <c r="A1477" s="7">
        <v>1473</v>
      </c>
      <c r="B1477" s="7" t="s">
        <v>350</v>
      </c>
      <c r="C1477" s="1" t="s">
        <v>116</v>
      </c>
      <c r="D1477" s="1" t="s">
        <v>8</v>
      </c>
      <c r="E1477" s="1" t="s">
        <v>366</v>
      </c>
      <c r="F1477" s="1" t="s">
        <v>183</v>
      </c>
      <c r="G1477" s="12" t="s">
        <v>184</v>
      </c>
      <c r="H1477" s="288"/>
      <c r="I1477" s="289"/>
      <c r="J1477" s="64"/>
    </row>
    <row r="1478" spans="1:10" ht="15" hidden="1" x14ac:dyDescent="0.25">
      <c r="A1478" s="7">
        <v>1474</v>
      </c>
      <c r="B1478" s="7" t="s">
        <v>350</v>
      </c>
      <c r="C1478" s="1" t="s">
        <v>116</v>
      </c>
      <c r="D1478" s="1" t="s">
        <v>8</v>
      </c>
      <c r="E1478" s="1" t="s">
        <v>365</v>
      </c>
      <c r="F1478" s="1" t="s">
        <v>185</v>
      </c>
      <c r="G1478" s="12" t="s">
        <v>186</v>
      </c>
      <c r="H1478" s="288"/>
      <c r="I1478" s="289"/>
      <c r="J1478" s="64"/>
    </row>
    <row r="1479" spans="1:10" ht="15" hidden="1" x14ac:dyDescent="0.25">
      <c r="A1479" s="7">
        <v>1475</v>
      </c>
      <c r="B1479" s="7" t="s">
        <v>350</v>
      </c>
      <c r="C1479" s="1" t="s">
        <v>116</v>
      </c>
      <c r="D1479" s="1" t="s">
        <v>8</v>
      </c>
      <c r="E1479" s="1" t="s">
        <v>365</v>
      </c>
      <c r="F1479" s="1" t="s">
        <v>187</v>
      </c>
      <c r="G1479" s="12" t="s">
        <v>188</v>
      </c>
      <c r="H1479" s="288"/>
      <c r="I1479" s="289"/>
      <c r="J1479" s="64"/>
    </row>
    <row r="1480" spans="1:10" ht="15" hidden="1" x14ac:dyDescent="0.25">
      <c r="A1480" s="7">
        <v>1476</v>
      </c>
      <c r="B1480" s="7" t="s">
        <v>350</v>
      </c>
      <c r="C1480" s="1" t="s">
        <v>116</v>
      </c>
      <c r="D1480" s="1" t="s">
        <v>8</v>
      </c>
      <c r="E1480" s="1" t="s">
        <v>365</v>
      </c>
      <c r="F1480" s="1" t="s">
        <v>189</v>
      </c>
      <c r="G1480" s="12" t="s">
        <v>190</v>
      </c>
      <c r="H1480" s="288"/>
      <c r="I1480" s="289"/>
      <c r="J1480" s="64"/>
    </row>
    <row r="1481" spans="1:10" ht="15" hidden="1" x14ac:dyDescent="0.25">
      <c r="A1481" s="7">
        <v>1477</v>
      </c>
      <c r="B1481" s="7" t="s">
        <v>350</v>
      </c>
      <c r="C1481" s="1" t="s">
        <v>116</v>
      </c>
      <c r="D1481" s="1" t="s">
        <v>8</v>
      </c>
      <c r="E1481" s="1" t="s">
        <v>367</v>
      </c>
      <c r="F1481" s="1" t="s">
        <v>191</v>
      </c>
      <c r="G1481" s="12" t="s">
        <v>192</v>
      </c>
      <c r="H1481" s="288" t="s">
        <v>340</v>
      </c>
      <c r="I1481" s="289"/>
      <c r="J1481" s="64"/>
    </row>
    <row r="1482" spans="1:10" ht="15" hidden="1" x14ac:dyDescent="0.25">
      <c r="A1482" s="7">
        <v>1478</v>
      </c>
      <c r="B1482" s="7" t="s">
        <v>350</v>
      </c>
      <c r="C1482" s="1" t="s">
        <v>116</v>
      </c>
      <c r="D1482" s="1" t="s">
        <v>15</v>
      </c>
      <c r="E1482" s="1" t="s">
        <v>367</v>
      </c>
      <c r="F1482" s="1" t="s">
        <v>193</v>
      </c>
      <c r="G1482" s="12" t="s">
        <v>194</v>
      </c>
      <c r="H1482" s="288">
        <v>2.74</v>
      </c>
      <c r="I1482" s="289">
        <v>146550</v>
      </c>
      <c r="J1482" s="64">
        <f t="shared" ref="J1482" si="15">I1482/H1482</f>
        <v>53485.401459854009</v>
      </c>
    </row>
    <row r="1483" spans="1:10" ht="15" hidden="1" x14ac:dyDescent="0.25">
      <c r="A1483" s="7">
        <v>1479</v>
      </c>
      <c r="B1483" s="7" t="s">
        <v>350</v>
      </c>
      <c r="C1483" s="1" t="s">
        <v>195</v>
      </c>
      <c r="D1483" s="1" t="s">
        <v>15</v>
      </c>
      <c r="E1483" s="1" t="s">
        <v>367</v>
      </c>
      <c r="F1483" s="1" t="s">
        <v>196</v>
      </c>
      <c r="G1483" s="12" t="s">
        <v>197</v>
      </c>
      <c r="I1483" s="15">
        <v>146550</v>
      </c>
      <c r="J1483" s="64"/>
    </row>
    <row r="1484" spans="1:10" ht="15" hidden="1" x14ac:dyDescent="0.25">
      <c r="A1484" s="7">
        <v>1480</v>
      </c>
      <c r="B1484" s="7" t="s">
        <v>350</v>
      </c>
      <c r="C1484" s="1" t="s">
        <v>195</v>
      </c>
      <c r="D1484" s="1" t="s">
        <v>8</v>
      </c>
      <c r="E1484" s="1" t="s">
        <v>367</v>
      </c>
      <c r="F1484" s="1" t="s">
        <v>198</v>
      </c>
      <c r="G1484" s="12" t="s">
        <v>199</v>
      </c>
      <c r="J1484" s="64"/>
    </row>
    <row r="1485" spans="1:10" ht="15" hidden="1" x14ac:dyDescent="0.25">
      <c r="A1485" s="7">
        <v>1481</v>
      </c>
      <c r="B1485" s="7" t="s">
        <v>350</v>
      </c>
      <c r="C1485" s="1" t="s">
        <v>195</v>
      </c>
      <c r="D1485" s="1" t="s">
        <v>8</v>
      </c>
      <c r="E1485" s="1" t="s">
        <v>367</v>
      </c>
      <c r="F1485" s="1" t="s">
        <v>200</v>
      </c>
      <c r="G1485" s="12" t="s">
        <v>201</v>
      </c>
      <c r="J1485" s="64"/>
    </row>
    <row r="1486" spans="1:10" ht="15" hidden="1" x14ac:dyDescent="0.25">
      <c r="A1486" s="7">
        <v>1482</v>
      </c>
      <c r="B1486" s="7" t="s">
        <v>350</v>
      </c>
      <c r="C1486" s="1" t="s">
        <v>195</v>
      </c>
      <c r="D1486" s="1" t="s">
        <v>8</v>
      </c>
      <c r="E1486" s="1" t="s">
        <v>367</v>
      </c>
      <c r="F1486" s="1" t="s">
        <v>202</v>
      </c>
      <c r="G1486" s="12" t="s">
        <v>203</v>
      </c>
      <c r="J1486" s="64"/>
    </row>
    <row r="1487" spans="1:10" ht="15" hidden="1" x14ac:dyDescent="0.25">
      <c r="A1487" s="7">
        <v>1483</v>
      </c>
      <c r="B1487" s="7" t="s">
        <v>350</v>
      </c>
      <c r="C1487" s="1" t="s">
        <v>195</v>
      </c>
      <c r="D1487" s="1" t="s">
        <v>8</v>
      </c>
      <c r="E1487" s="1" t="s">
        <v>367</v>
      </c>
      <c r="F1487" s="1" t="s">
        <v>204</v>
      </c>
      <c r="G1487" s="12" t="s">
        <v>205</v>
      </c>
      <c r="J1487" s="64"/>
    </row>
    <row r="1488" spans="1:10" ht="15" hidden="1" x14ac:dyDescent="0.25">
      <c r="A1488" s="7">
        <v>1484</v>
      </c>
      <c r="B1488" s="7" t="s">
        <v>350</v>
      </c>
      <c r="C1488" s="1" t="s">
        <v>195</v>
      </c>
      <c r="D1488" s="1" t="s">
        <v>15</v>
      </c>
      <c r="E1488" s="1" t="s">
        <v>367</v>
      </c>
      <c r="F1488" s="1" t="s">
        <v>206</v>
      </c>
      <c r="G1488" s="12" t="s">
        <v>207</v>
      </c>
      <c r="I1488" s="15">
        <v>0</v>
      </c>
      <c r="J1488" s="64"/>
    </row>
    <row r="1489" spans="1:10" ht="15" hidden="1" x14ac:dyDescent="0.25">
      <c r="A1489" s="7">
        <v>1485</v>
      </c>
      <c r="B1489" s="7" t="s">
        <v>350</v>
      </c>
      <c r="C1489" s="1" t="s">
        <v>195</v>
      </c>
      <c r="D1489" s="1" t="s">
        <v>8</v>
      </c>
      <c r="E1489" s="1" t="s">
        <v>367</v>
      </c>
      <c r="F1489" s="1" t="s">
        <v>208</v>
      </c>
      <c r="G1489" s="12" t="s">
        <v>209</v>
      </c>
      <c r="J1489" s="64"/>
    </row>
    <row r="1490" spans="1:10" ht="15" hidden="1" x14ac:dyDescent="0.25">
      <c r="A1490" s="7">
        <v>1486</v>
      </c>
      <c r="B1490" s="7" t="s">
        <v>350</v>
      </c>
      <c r="C1490" s="1" t="s">
        <v>195</v>
      </c>
      <c r="D1490" s="1" t="s">
        <v>15</v>
      </c>
      <c r="E1490" s="1" t="s">
        <v>367</v>
      </c>
      <c r="F1490" s="1" t="s">
        <v>210</v>
      </c>
      <c r="G1490" s="12" t="s">
        <v>211</v>
      </c>
      <c r="I1490" s="15">
        <v>146550</v>
      </c>
      <c r="J1490" s="64"/>
    </row>
    <row r="1491" spans="1:10" ht="15" hidden="1" x14ac:dyDescent="0.25">
      <c r="A1491" s="7">
        <v>1487</v>
      </c>
      <c r="B1491" s="7" t="s">
        <v>350</v>
      </c>
      <c r="C1491" s="1" t="s">
        <v>195</v>
      </c>
      <c r="D1491" s="1" t="s">
        <v>8</v>
      </c>
      <c r="E1491" s="1" t="s">
        <v>367</v>
      </c>
      <c r="F1491" s="1" t="s">
        <v>212</v>
      </c>
      <c r="G1491" s="12" t="s">
        <v>213</v>
      </c>
      <c r="I1491" s="15">
        <v>13074</v>
      </c>
      <c r="J1491" s="64"/>
    </row>
    <row r="1492" spans="1:10" ht="15" hidden="1" x14ac:dyDescent="0.25">
      <c r="A1492" s="7">
        <v>1488</v>
      </c>
      <c r="B1492" s="7" t="s">
        <v>350</v>
      </c>
      <c r="C1492" s="1" t="s">
        <v>195</v>
      </c>
      <c r="D1492" s="1" t="s">
        <v>8</v>
      </c>
      <c r="E1492" s="1" t="s">
        <v>367</v>
      </c>
      <c r="F1492" s="1" t="s">
        <v>214</v>
      </c>
      <c r="G1492" s="12" t="s">
        <v>215</v>
      </c>
      <c r="I1492" s="15">
        <v>17973</v>
      </c>
      <c r="J1492" s="64"/>
    </row>
    <row r="1493" spans="1:10" ht="15" hidden="1" x14ac:dyDescent="0.25">
      <c r="A1493" s="7">
        <v>1489</v>
      </c>
      <c r="B1493" s="7" t="s">
        <v>350</v>
      </c>
      <c r="C1493" s="1" t="s">
        <v>195</v>
      </c>
      <c r="D1493" s="1" t="s">
        <v>8</v>
      </c>
      <c r="E1493" s="1" t="s">
        <v>367</v>
      </c>
      <c r="F1493" s="1" t="s">
        <v>216</v>
      </c>
      <c r="G1493" s="12" t="s">
        <v>217</v>
      </c>
      <c r="I1493" s="15">
        <v>3799</v>
      </c>
      <c r="J1493" s="64"/>
    </row>
    <row r="1494" spans="1:10" ht="15" hidden="1" x14ac:dyDescent="0.25">
      <c r="A1494" s="7">
        <v>1490</v>
      </c>
      <c r="B1494" s="7" t="s">
        <v>350</v>
      </c>
      <c r="C1494" s="1" t="s">
        <v>195</v>
      </c>
      <c r="D1494" s="1" t="s">
        <v>15</v>
      </c>
      <c r="E1494" s="1" t="s">
        <v>367</v>
      </c>
      <c r="F1494" s="1" t="s">
        <v>218</v>
      </c>
      <c r="G1494" s="12" t="s">
        <v>219</v>
      </c>
      <c r="I1494" s="15">
        <v>181396</v>
      </c>
      <c r="J1494" s="64"/>
    </row>
    <row r="1495" spans="1:10" ht="15" hidden="1" x14ac:dyDescent="0.25">
      <c r="A1495" s="7">
        <v>1491</v>
      </c>
      <c r="B1495" s="7" t="s">
        <v>350</v>
      </c>
      <c r="C1495" s="1" t="s">
        <v>195</v>
      </c>
      <c r="D1495" s="1" t="s">
        <v>8</v>
      </c>
      <c r="E1495" s="1" t="s">
        <v>367</v>
      </c>
      <c r="F1495" s="1" t="s">
        <v>220</v>
      </c>
      <c r="G1495" s="12" t="s">
        <v>221</v>
      </c>
      <c r="J1495" s="64"/>
    </row>
    <row r="1496" spans="1:10" ht="15" hidden="1" x14ac:dyDescent="0.25">
      <c r="A1496" s="7">
        <v>1492</v>
      </c>
      <c r="B1496" s="7" t="s">
        <v>350</v>
      </c>
      <c r="C1496" s="1" t="s">
        <v>195</v>
      </c>
      <c r="D1496" s="1" t="s">
        <v>8</v>
      </c>
      <c r="E1496" s="1" t="s">
        <v>367</v>
      </c>
      <c r="F1496" s="1" t="s">
        <v>222</v>
      </c>
      <c r="G1496" s="12" t="s">
        <v>223</v>
      </c>
      <c r="I1496" s="15">
        <v>4631</v>
      </c>
      <c r="J1496" s="64"/>
    </row>
    <row r="1497" spans="1:10" ht="15" hidden="1" x14ac:dyDescent="0.25">
      <c r="A1497" s="7">
        <v>1493</v>
      </c>
      <c r="B1497" s="7" t="s">
        <v>350</v>
      </c>
      <c r="C1497" s="1" t="s">
        <v>195</v>
      </c>
      <c r="D1497" s="1" t="s">
        <v>8</v>
      </c>
      <c r="E1497" s="1" t="s">
        <v>367</v>
      </c>
      <c r="F1497" s="1" t="s">
        <v>224</v>
      </c>
      <c r="G1497" s="12" t="s">
        <v>225</v>
      </c>
      <c r="I1497" s="15">
        <v>11772</v>
      </c>
      <c r="J1497" s="64"/>
    </row>
    <row r="1498" spans="1:10" ht="15" hidden="1" x14ac:dyDescent="0.25">
      <c r="A1498" s="7">
        <v>1494</v>
      </c>
      <c r="B1498" s="7" t="s">
        <v>350</v>
      </c>
      <c r="C1498" s="1" t="s">
        <v>195</v>
      </c>
      <c r="D1498" s="1" t="s">
        <v>8</v>
      </c>
      <c r="E1498" s="1" t="s">
        <v>367</v>
      </c>
      <c r="F1498" s="1" t="s">
        <v>226</v>
      </c>
      <c r="G1498" s="12" t="s">
        <v>227</v>
      </c>
      <c r="I1498" s="15">
        <v>2203</v>
      </c>
      <c r="J1498" s="64"/>
    </row>
    <row r="1499" spans="1:10" ht="15" hidden="1" x14ac:dyDescent="0.25">
      <c r="A1499" s="7">
        <v>1495</v>
      </c>
      <c r="B1499" s="7" t="s">
        <v>350</v>
      </c>
      <c r="C1499" s="1" t="s">
        <v>195</v>
      </c>
      <c r="D1499" s="1" t="s">
        <v>15</v>
      </c>
      <c r="E1499" s="1" t="s">
        <v>367</v>
      </c>
      <c r="F1499" s="1" t="s">
        <v>228</v>
      </c>
      <c r="G1499" s="12" t="s">
        <v>229</v>
      </c>
      <c r="I1499" s="15">
        <v>18606</v>
      </c>
      <c r="J1499" s="64"/>
    </row>
    <row r="1500" spans="1:10" ht="15" hidden="1" x14ac:dyDescent="0.25">
      <c r="A1500" s="7">
        <v>1496</v>
      </c>
      <c r="B1500" s="7" t="s">
        <v>350</v>
      </c>
      <c r="C1500" s="1" t="s">
        <v>195</v>
      </c>
      <c r="D1500" s="1" t="s">
        <v>8</v>
      </c>
      <c r="E1500" s="1" t="s">
        <v>367</v>
      </c>
      <c r="F1500" s="1" t="s">
        <v>230</v>
      </c>
      <c r="G1500" s="12" t="s">
        <v>231</v>
      </c>
      <c r="J1500" s="64"/>
    </row>
    <row r="1501" spans="1:10" ht="15" hidden="1" x14ac:dyDescent="0.25">
      <c r="A1501" s="7">
        <v>1497</v>
      </c>
      <c r="B1501" s="7" t="s">
        <v>350</v>
      </c>
      <c r="C1501" s="1" t="s">
        <v>195</v>
      </c>
      <c r="D1501" s="1" t="s">
        <v>8</v>
      </c>
      <c r="E1501" s="1" t="s">
        <v>367</v>
      </c>
      <c r="F1501" s="1" t="s">
        <v>232</v>
      </c>
      <c r="G1501" s="12" t="s">
        <v>233</v>
      </c>
      <c r="J1501" s="64"/>
    </row>
    <row r="1502" spans="1:10" ht="15" hidden="1" x14ac:dyDescent="0.25">
      <c r="A1502" s="7">
        <v>1498</v>
      </c>
      <c r="B1502" s="7" t="s">
        <v>350</v>
      </c>
      <c r="C1502" s="1" t="s">
        <v>195</v>
      </c>
      <c r="D1502" s="1" t="s">
        <v>8</v>
      </c>
      <c r="E1502" s="1" t="s">
        <v>367</v>
      </c>
      <c r="F1502" s="1" t="s">
        <v>234</v>
      </c>
      <c r="G1502" s="12" t="s">
        <v>235</v>
      </c>
      <c r="J1502" s="64"/>
    </row>
    <row r="1503" spans="1:10" ht="15" hidden="1" x14ac:dyDescent="0.25">
      <c r="A1503" s="7">
        <v>1499</v>
      </c>
      <c r="B1503" s="7" t="s">
        <v>350</v>
      </c>
      <c r="C1503" s="1" t="s">
        <v>195</v>
      </c>
      <c r="D1503" s="1" t="s">
        <v>8</v>
      </c>
      <c r="E1503" s="1" t="s">
        <v>367</v>
      </c>
      <c r="F1503" s="1" t="s">
        <v>236</v>
      </c>
      <c r="G1503" s="12" t="s">
        <v>237</v>
      </c>
      <c r="J1503" s="64"/>
    </row>
    <row r="1504" spans="1:10" ht="15" hidden="1" x14ac:dyDescent="0.25">
      <c r="A1504" s="7">
        <v>1500</v>
      </c>
      <c r="B1504" s="7" t="s">
        <v>350</v>
      </c>
      <c r="C1504" s="1" t="s">
        <v>195</v>
      </c>
      <c r="D1504" s="1" t="s">
        <v>8</v>
      </c>
      <c r="E1504" s="1" t="s">
        <v>367</v>
      </c>
      <c r="F1504" s="1" t="s">
        <v>238</v>
      </c>
      <c r="G1504" s="12" t="s">
        <v>239</v>
      </c>
      <c r="I1504" s="15">
        <v>420</v>
      </c>
      <c r="J1504" s="64"/>
    </row>
    <row r="1505" spans="1:10" ht="15" hidden="1" x14ac:dyDescent="0.25">
      <c r="A1505" s="7">
        <v>1501</v>
      </c>
      <c r="B1505" s="7" t="s">
        <v>350</v>
      </c>
      <c r="C1505" s="1" t="s">
        <v>195</v>
      </c>
      <c r="D1505" s="1" t="s">
        <v>8</v>
      </c>
      <c r="E1505" s="1" t="s">
        <v>367</v>
      </c>
      <c r="F1505" s="1" t="s">
        <v>240</v>
      </c>
      <c r="G1505" s="12" t="s">
        <v>241</v>
      </c>
      <c r="I1505" s="15">
        <v>1493</v>
      </c>
      <c r="J1505" s="64"/>
    </row>
    <row r="1506" spans="1:10" ht="15" hidden="1" x14ac:dyDescent="0.25">
      <c r="A1506" s="7">
        <v>1502</v>
      </c>
      <c r="B1506" s="7" t="s">
        <v>350</v>
      </c>
      <c r="C1506" s="1" t="s">
        <v>195</v>
      </c>
      <c r="D1506" s="1" t="s">
        <v>8</v>
      </c>
      <c r="E1506" s="1" t="s">
        <v>367</v>
      </c>
      <c r="F1506" s="1" t="s">
        <v>242</v>
      </c>
      <c r="G1506" s="12" t="s">
        <v>243</v>
      </c>
      <c r="J1506" s="64"/>
    </row>
    <row r="1507" spans="1:10" ht="15" hidden="1" x14ac:dyDescent="0.25">
      <c r="A1507" s="7">
        <v>1503</v>
      </c>
      <c r="B1507" s="7" t="s">
        <v>350</v>
      </c>
      <c r="C1507" s="1" t="s">
        <v>195</v>
      </c>
      <c r="D1507" s="1" t="s">
        <v>8</v>
      </c>
      <c r="E1507" s="1" t="s">
        <v>367</v>
      </c>
      <c r="F1507" s="1" t="s">
        <v>244</v>
      </c>
      <c r="G1507" s="12" t="s">
        <v>245</v>
      </c>
      <c r="J1507" s="64"/>
    </row>
    <row r="1508" spans="1:10" ht="15" hidden="1" x14ac:dyDescent="0.25">
      <c r="A1508" s="7">
        <v>1504</v>
      </c>
      <c r="B1508" s="7" t="s">
        <v>350</v>
      </c>
      <c r="C1508" s="1" t="s">
        <v>195</v>
      </c>
      <c r="D1508" s="1" t="s">
        <v>8</v>
      </c>
      <c r="E1508" s="1" t="s">
        <v>367</v>
      </c>
      <c r="F1508" s="1" t="s">
        <v>246</v>
      </c>
      <c r="G1508" s="12" t="s">
        <v>247</v>
      </c>
      <c r="J1508" s="64"/>
    </row>
    <row r="1509" spans="1:10" ht="15" hidden="1" x14ac:dyDescent="0.25">
      <c r="A1509" s="7">
        <v>1505</v>
      </c>
      <c r="B1509" s="7" t="s">
        <v>350</v>
      </c>
      <c r="C1509" s="1" t="s">
        <v>195</v>
      </c>
      <c r="D1509" s="1" t="s">
        <v>8</v>
      </c>
      <c r="E1509" s="1" t="s">
        <v>367</v>
      </c>
      <c r="F1509" s="1" t="s">
        <v>248</v>
      </c>
      <c r="G1509" s="12" t="s">
        <v>249</v>
      </c>
      <c r="J1509" s="64"/>
    </row>
    <row r="1510" spans="1:10" ht="15" hidden="1" x14ac:dyDescent="0.25">
      <c r="A1510" s="7">
        <v>1506</v>
      </c>
      <c r="B1510" s="7" t="s">
        <v>350</v>
      </c>
      <c r="C1510" s="1" t="s">
        <v>195</v>
      </c>
      <c r="D1510" s="1" t="s">
        <v>8</v>
      </c>
      <c r="E1510" s="1" t="s">
        <v>367</v>
      </c>
      <c r="F1510" s="1" t="s">
        <v>250</v>
      </c>
      <c r="G1510" s="12" t="s">
        <v>251</v>
      </c>
      <c r="J1510" s="64"/>
    </row>
    <row r="1511" spans="1:10" ht="15" hidden="1" x14ac:dyDescent="0.25">
      <c r="A1511" s="7">
        <v>1507</v>
      </c>
      <c r="B1511" s="7" t="s">
        <v>350</v>
      </c>
      <c r="C1511" s="1" t="s">
        <v>195</v>
      </c>
      <c r="D1511" s="1" t="s">
        <v>8</v>
      </c>
      <c r="E1511" s="1" t="s">
        <v>367</v>
      </c>
      <c r="F1511" s="1" t="s">
        <v>252</v>
      </c>
      <c r="G1511" s="12" t="s">
        <v>253</v>
      </c>
      <c r="J1511" s="64"/>
    </row>
    <row r="1512" spans="1:10" ht="15" hidden="1" x14ac:dyDescent="0.25">
      <c r="A1512" s="7">
        <v>1508</v>
      </c>
      <c r="B1512" s="7" t="s">
        <v>350</v>
      </c>
      <c r="C1512" s="1" t="s">
        <v>195</v>
      </c>
      <c r="D1512" s="1" t="s">
        <v>8</v>
      </c>
      <c r="E1512" s="1" t="s">
        <v>367</v>
      </c>
      <c r="F1512" s="1" t="s">
        <v>254</v>
      </c>
      <c r="G1512" s="12" t="s">
        <v>255</v>
      </c>
      <c r="J1512" s="64"/>
    </row>
    <row r="1513" spans="1:10" ht="15" hidden="1" x14ac:dyDescent="0.25">
      <c r="A1513" s="7">
        <v>1509</v>
      </c>
      <c r="B1513" s="7" t="s">
        <v>350</v>
      </c>
      <c r="C1513" s="1" t="s">
        <v>195</v>
      </c>
      <c r="D1513" s="1" t="s">
        <v>8</v>
      </c>
      <c r="E1513" s="1" t="s">
        <v>367</v>
      </c>
      <c r="F1513" s="1" t="s">
        <v>256</v>
      </c>
      <c r="G1513" s="12" t="s">
        <v>257</v>
      </c>
      <c r="J1513" s="64"/>
    </row>
    <row r="1514" spans="1:10" ht="15" hidden="1" x14ac:dyDescent="0.25">
      <c r="A1514" s="7">
        <v>1510</v>
      </c>
      <c r="B1514" s="7" t="s">
        <v>350</v>
      </c>
      <c r="C1514" s="1" t="s">
        <v>195</v>
      </c>
      <c r="D1514" s="1" t="s">
        <v>8</v>
      </c>
      <c r="E1514" s="1" t="s">
        <v>367</v>
      </c>
      <c r="F1514" s="1" t="s">
        <v>258</v>
      </c>
      <c r="G1514" s="12" t="s">
        <v>259</v>
      </c>
      <c r="J1514" s="64"/>
    </row>
    <row r="1515" spans="1:10" ht="15" hidden="1" x14ac:dyDescent="0.25">
      <c r="A1515" s="7">
        <v>1511</v>
      </c>
      <c r="B1515" s="7" t="s">
        <v>350</v>
      </c>
      <c r="C1515" s="1" t="s">
        <v>195</v>
      </c>
      <c r="D1515" s="1" t="s">
        <v>8</v>
      </c>
      <c r="E1515" s="1" t="s">
        <v>367</v>
      </c>
      <c r="F1515" s="1" t="s">
        <v>260</v>
      </c>
      <c r="G1515" s="12" t="s">
        <v>261</v>
      </c>
      <c r="I1515" s="15">
        <v>856</v>
      </c>
      <c r="J1515" s="64"/>
    </row>
    <row r="1516" spans="1:10" ht="15" hidden="1" x14ac:dyDescent="0.25">
      <c r="A1516" s="7">
        <v>1512</v>
      </c>
      <c r="B1516" s="7" t="s">
        <v>350</v>
      </c>
      <c r="C1516" s="1" t="s">
        <v>195</v>
      </c>
      <c r="D1516" s="1" t="s">
        <v>8</v>
      </c>
      <c r="E1516" s="1" t="s">
        <v>367</v>
      </c>
      <c r="F1516" s="1" t="s">
        <v>262</v>
      </c>
      <c r="G1516" s="12" t="s">
        <v>263</v>
      </c>
      <c r="J1516" s="64"/>
    </row>
    <row r="1517" spans="1:10" ht="15" hidden="1" x14ac:dyDescent="0.25">
      <c r="A1517" s="7">
        <v>1513</v>
      </c>
      <c r="B1517" s="7" t="s">
        <v>350</v>
      </c>
      <c r="C1517" s="1" t="s">
        <v>195</v>
      </c>
      <c r="D1517" s="1" t="s">
        <v>8</v>
      </c>
      <c r="E1517" s="1" t="s">
        <v>367</v>
      </c>
      <c r="F1517" s="1" t="s">
        <v>264</v>
      </c>
      <c r="G1517" s="12" t="s">
        <v>265</v>
      </c>
      <c r="J1517" s="64"/>
    </row>
    <row r="1518" spans="1:10" ht="15" hidden="1" x14ac:dyDescent="0.25">
      <c r="A1518" s="7">
        <v>1514</v>
      </c>
      <c r="B1518" s="7" t="s">
        <v>350</v>
      </c>
      <c r="C1518" s="1" t="s">
        <v>195</v>
      </c>
      <c r="D1518" s="1" t="s">
        <v>15</v>
      </c>
      <c r="E1518" s="1" t="s">
        <v>367</v>
      </c>
      <c r="F1518" s="1" t="s">
        <v>266</v>
      </c>
      <c r="G1518" s="12" t="s">
        <v>267</v>
      </c>
      <c r="I1518" s="15">
        <v>2769</v>
      </c>
      <c r="J1518" s="64"/>
    </row>
    <row r="1519" spans="1:10" ht="15" hidden="1" x14ac:dyDescent="0.25">
      <c r="A1519" s="7">
        <v>1515</v>
      </c>
      <c r="B1519" s="7" t="s">
        <v>350</v>
      </c>
      <c r="C1519" s="1" t="s">
        <v>195</v>
      </c>
      <c r="D1519" s="1" t="s">
        <v>8</v>
      </c>
      <c r="E1519" s="1" t="s">
        <v>367</v>
      </c>
      <c r="F1519" s="1" t="s">
        <v>268</v>
      </c>
      <c r="G1519" s="12" t="s">
        <v>269</v>
      </c>
      <c r="I1519" s="15">
        <v>8620</v>
      </c>
      <c r="J1519" s="64"/>
    </row>
    <row r="1520" spans="1:10" ht="15" hidden="1" x14ac:dyDescent="0.25">
      <c r="A1520" s="7">
        <v>1516</v>
      </c>
      <c r="B1520" s="7" t="s">
        <v>350</v>
      </c>
      <c r="C1520" s="1" t="s">
        <v>195</v>
      </c>
      <c r="D1520" s="1" t="s">
        <v>8</v>
      </c>
      <c r="E1520" s="1" t="s">
        <v>367</v>
      </c>
      <c r="F1520" s="1" t="s">
        <v>270</v>
      </c>
      <c r="G1520" s="12" t="s">
        <v>271</v>
      </c>
      <c r="J1520" s="64"/>
    </row>
    <row r="1521" spans="1:10" ht="15" hidden="1" x14ac:dyDescent="0.25">
      <c r="A1521" s="7">
        <v>1517</v>
      </c>
      <c r="B1521" s="7" t="s">
        <v>350</v>
      </c>
      <c r="C1521" s="1" t="s">
        <v>195</v>
      </c>
      <c r="D1521" s="1" t="s">
        <v>8</v>
      </c>
      <c r="E1521" s="1" t="s">
        <v>367</v>
      </c>
      <c r="F1521" s="1" t="s">
        <v>272</v>
      </c>
      <c r="G1521" s="12" t="s">
        <v>273</v>
      </c>
      <c r="J1521" s="64"/>
    </row>
    <row r="1522" spans="1:10" ht="15" hidden="1" x14ac:dyDescent="0.25">
      <c r="A1522" s="7">
        <v>1518</v>
      </c>
      <c r="B1522" s="7" t="s">
        <v>350</v>
      </c>
      <c r="C1522" s="1" t="s">
        <v>195</v>
      </c>
      <c r="D1522" s="1" t="s">
        <v>8</v>
      </c>
      <c r="E1522" s="1" t="s">
        <v>367</v>
      </c>
      <c r="F1522" s="1" t="s">
        <v>274</v>
      </c>
      <c r="G1522" s="12" t="s">
        <v>275</v>
      </c>
      <c r="J1522" s="64"/>
    </row>
    <row r="1523" spans="1:10" ht="15" hidden="1" x14ac:dyDescent="0.25">
      <c r="A1523" s="7">
        <v>1519</v>
      </c>
      <c r="B1523" s="7" t="s">
        <v>350</v>
      </c>
      <c r="C1523" s="1" t="s">
        <v>195</v>
      </c>
      <c r="D1523" s="1" t="s">
        <v>8</v>
      </c>
      <c r="E1523" s="1" t="s">
        <v>367</v>
      </c>
      <c r="F1523" s="1" t="s">
        <v>276</v>
      </c>
      <c r="G1523" s="12" t="s">
        <v>277</v>
      </c>
      <c r="J1523" s="64"/>
    </row>
    <row r="1524" spans="1:10" ht="15" hidden="1" x14ac:dyDescent="0.25">
      <c r="A1524" s="7">
        <v>1520</v>
      </c>
      <c r="B1524" s="7" t="s">
        <v>350</v>
      </c>
      <c r="C1524" s="1" t="s">
        <v>195</v>
      </c>
      <c r="D1524" s="1" t="s">
        <v>8</v>
      </c>
      <c r="E1524" s="1" t="s">
        <v>367</v>
      </c>
      <c r="F1524" s="1" t="s">
        <v>278</v>
      </c>
      <c r="G1524" s="12" t="s">
        <v>279</v>
      </c>
      <c r="J1524" s="64"/>
    </row>
    <row r="1525" spans="1:10" ht="15" hidden="1" x14ac:dyDescent="0.25">
      <c r="A1525" s="7">
        <v>1521</v>
      </c>
      <c r="B1525" s="7" t="s">
        <v>350</v>
      </c>
      <c r="C1525" s="1" t="s">
        <v>195</v>
      </c>
      <c r="D1525" s="1" t="s">
        <v>15</v>
      </c>
      <c r="E1525" s="1" t="s">
        <v>367</v>
      </c>
      <c r="F1525" s="1" t="s">
        <v>280</v>
      </c>
      <c r="G1525" s="12" t="s">
        <v>281</v>
      </c>
      <c r="I1525" s="15">
        <v>8620</v>
      </c>
      <c r="J1525" s="64"/>
    </row>
    <row r="1526" spans="1:10" ht="15" hidden="1" x14ac:dyDescent="0.25">
      <c r="A1526" s="7">
        <v>1522</v>
      </c>
      <c r="B1526" s="7" t="s">
        <v>350</v>
      </c>
      <c r="C1526" s="1" t="s">
        <v>195</v>
      </c>
      <c r="D1526" s="1" t="s">
        <v>8</v>
      </c>
      <c r="E1526" s="1" t="s">
        <v>367</v>
      </c>
      <c r="F1526" s="1" t="s">
        <v>282</v>
      </c>
      <c r="G1526" s="12" t="s">
        <v>283</v>
      </c>
      <c r="I1526" s="15">
        <v>37710.64131810976</v>
      </c>
      <c r="J1526" s="64"/>
    </row>
    <row r="1527" spans="1:10" ht="15" hidden="1" x14ac:dyDescent="0.25">
      <c r="A1527" s="7">
        <v>1523</v>
      </c>
      <c r="B1527" s="7" t="s">
        <v>350</v>
      </c>
      <c r="C1527" s="1" t="s">
        <v>195</v>
      </c>
      <c r="D1527" s="1" t="s">
        <v>15</v>
      </c>
      <c r="E1527" s="1" t="s">
        <v>367</v>
      </c>
      <c r="F1527" s="1" t="s">
        <v>284</v>
      </c>
      <c r="G1527" s="12" t="s">
        <v>285</v>
      </c>
      <c r="I1527" s="15">
        <v>249101.64131810976</v>
      </c>
      <c r="J1527" s="64"/>
    </row>
    <row r="1528" spans="1:10" ht="15" hidden="1" x14ac:dyDescent="0.25">
      <c r="A1528" s="7">
        <v>1524</v>
      </c>
      <c r="B1528" s="7" t="s">
        <v>350</v>
      </c>
      <c r="C1528" s="1" t="s">
        <v>195</v>
      </c>
      <c r="D1528" s="1" t="s">
        <v>8</v>
      </c>
      <c r="E1528" s="1" t="s">
        <v>367</v>
      </c>
      <c r="F1528" s="1" t="s">
        <v>286</v>
      </c>
      <c r="G1528" s="12" t="s">
        <v>287</v>
      </c>
      <c r="J1528" s="64"/>
    </row>
    <row r="1529" spans="1:10" ht="15" hidden="1" x14ac:dyDescent="0.25">
      <c r="A1529" s="7">
        <v>1525</v>
      </c>
      <c r="B1529" s="7" t="s">
        <v>350</v>
      </c>
      <c r="C1529" s="1" t="s">
        <v>195</v>
      </c>
      <c r="D1529" s="1" t="s">
        <v>8</v>
      </c>
      <c r="E1529" s="1" t="s">
        <v>367</v>
      </c>
      <c r="F1529" s="1" t="s">
        <v>288</v>
      </c>
      <c r="G1529" s="12" t="s">
        <v>289</v>
      </c>
      <c r="J1529" s="64"/>
    </row>
    <row r="1530" spans="1:10" ht="15" hidden="1" x14ac:dyDescent="0.25">
      <c r="A1530" s="7">
        <v>1526</v>
      </c>
      <c r="B1530" s="7" t="s">
        <v>350</v>
      </c>
      <c r="C1530" s="1" t="s">
        <v>195</v>
      </c>
      <c r="D1530" s="1" t="s">
        <v>15</v>
      </c>
      <c r="E1530" s="1" t="s">
        <v>367</v>
      </c>
      <c r="F1530" s="1" t="s">
        <v>290</v>
      </c>
      <c r="G1530" s="12" t="s">
        <v>291</v>
      </c>
      <c r="I1530" s="15">
        <v>249101.64131810976</v>
      </c>
      <c r="J1530" s="64"/>
    </row>
    <row r="1531" spans="1:10" ht="15" hidden="1" x14ac:dyDescent="0.25">
      <c r="A1531" s="7">
        <v>1527</v>
      </c>
      <c r="B1531" s="7" t="s">
        <v>350</v>
      </c>
      <c r="C1531" s="1" t="s">
        <v>195</v>
      </c>
      <c r="D1531" s="1" t="s">
        <v>15</v>
      </c>
      <c r="E1531" s="1" t="s">
        <v>367</v>
      </c>
      <c r="F1531" s="1" t="s">
        <v>292</v>
      </c>
      <c r="G1531" s="12" t="s">
        <v>293</v>
      </c>
      <c r="I1531" s="15">
        <v>195719.41</v>
      </c>
      <c r="J1531" s="64"/>
    </row>
    <row r="1532" spans="1:10" ht="15" hidden="1" x14ac:dyDescent="0.25">
      <c r="A1532" s="7">
        <v>1528</v>
      </c>
      <c r="B1532" s="7" t="s">
        <v>350</v>
      </c>
      <c r="C1532" s="1" t="s">
        <v>195</v>
      </c>
      <c r="D1532" s="1" t="s">
        <v>8</v>
      </c>
      <c r="E1532" s="1" t="s">
        <v>367</v>
      </c>
      <c r="F1532" s="1" t="s">
        <v>294</v>
      </c>
      <c r="G1532" s="12" t="s">
        <v>295</v>
      </c>
      <c r="I1532" s="15">
        <v>-53382.231318109756</v>
      </c>
      <c r="J1532" s="64"/>
    </row>
    <row r="1533" spans="1:10" ht="15" hidden="1" x14ac:dyDescent="0.25">
      <c r="A1533" s="7">
        <v>1529</v>
      </c>
      <c r="B1533" s="7" t="s">
        <v>350</v>
      </c>
      <c r="C1533" s="1" t="s">
        <v>296</v>
      </c>
      <c r="D1533" s="1" t="s">
        <v>8</v>
      </c>
      <c r="E1533" s="1" t="s">
        <v>367</v>
      </c>
      <c r="F1533" s="1" t="s">
        <v>297</v>
      </c>
      <c r="G1533" s="12" t="s">
        <v>298</v>
      </c>
      <c r="J1533" s="64"/>
    </row>
    <row r="1534" spans="1:10" ht="15" hidden="1" x14ac:dyDescent="0.25">
      <c r="A1534" s="7">
        <v>1530</v>
      </c>
      <c r="B1534" s="7" t="s">
        <v>350</v>
      </c>
      <c r="C1534" s="1" t="s">
        <v>296</v>
      </c>
      <c r="D1534" s="1" t="s">
        <v>8</v>
      </c>
      <c r="E1534" s="1" t="s">
        <v>367</v>
      </c>
      <c r="F1534" s="1" t="s">
        <v>299</v>
      </c>
      <c r="G1534" s="12" t="s">
        <v>300</v>
      </c>
      <c r="J1534" s="64"/>
    </row>
    <row r="1535" spans="1:10" ht="15" hidden="1" x14ac:dyDescent="0.25">
      <c r="A1535" s="7">
        <v>1531</v>
      </c>
      <c r="B1535" s="7" t="s">
        <v>350</v>
      </c>
      <c r="C1535" s="1" t="s">
        <v>296</v>
      </c>
      <c r="D1535" s="1" t="s">
        <v>8</v>
      </c>
      <c r="E1535" s="1" t="s">
        <v>367</v>
      </c>
      <c r="F1535" s="1" t="s">
        <v>301</v>
      </c>
      <c r="G1535" s="12" t="s">
        <v>302</v>
      </c>
      <c r="J1535" s="64"/>
    </row>
    <row r="1536" spans="1:10" ht="15" hidden="1" x14ac:dyDescent="0.25">
      <c r="A1536" s="7">
        <v>1532</v>
      </c>
      <c r="B1536" s="7" t="s">
        <v>350</v>
      </c>
      <c r="C1536" s="1" t="s">
        <v>296</v>
      </c>
      <c r="D1536" s="1" t="s">
        <v>8</v>
      </c>
      <c r="E1536" s="1" t="s">
        <v>367</v>
      </c>
      <c r="F1536" s="1" t="s">
        <v>303</v>
      </c>
      <c r="G1536" s="12" t="s">
        <v>304</v>
      </c>
      <c r="J1536" s="64"/>
    </row>
    <row r="1537" spans="1:10" ht="15" hidden="1" x14ac:dyDescent="0.25">
      <c r="A1537" s="7">
        <v>1533</v>
      </c>
      <c r="B1537" s="7" t="s">
        <v>350</v>
      </c>
      <c r="C1537" s="1" t="s">
        <v>296</v>
      </c>
      <c r="D1537" s="1" t="s">
        <v>8</v>
      </c>
      <c r="E1537" s="1" t="s">
        <v>367</v>
      </c>
      <c r="F1537" s="1" t="s">
        <v>305</v>
      </c>
      <c r="G1537" s="12" t="s">
        <v>306</v>
      </c>
      <c r="J1537" s="64"/>
    </row>
    <row r="1538" spans="1:10" ht="15" hidden="1" x14ac:dyDescent="0.25">
      <c r="A1538" s="7">
        <v>1534</v>
      </c>
      <c r="B1538" s="7" t="s">
        <v>350</v>
      </c>
      <c r="C1538" s="1" t="s">
        <v>296</v>
      </c>
      <c r="D1538" s="1" t="s">
        <v>8</v>
      </c>
      <c r="E1538" s="1" t="s">
        <v>367</v>
      </c>
      <c r="F1538" s="1" t="s">
        <v>307</v>
      </c>
      <c r="G1538" s="12" t="s">
        <v>308</v>
      </c>
      <c r="J1538" s="64"/>
    </row>
    <row r="1539" spans="1:10" ht="15" hidden="1" x14ac:dyDescent="0.25">
      <c r="A1539" s="7">
        <v>1535</v>
      </c>
      <c r="B1539" s="7" t="s">
        <v>350</v>
      </c>
      <c r="C1539" s="1" t="s">
        <v>296</v>
      </c>
      <c r="D1539" s="1" t="s">
        <v>8</v>
      </c>
      <c r="E1539" s="1" t="s">
        <v>367</v>
      </c>
      <c r="F1539" s="1" t="s">
        <v>309</v>
      </c>
      <c r="G1539" s="12" t="s">
        <v>310</v>
      </c>
      <c r="J1539" s="64"/>
    </row>
    <row r="1540" spans="1:10" ht="15" hidden="1" x14ac:dyDescent="0.25">
      <c r="A1540" s="7">
        <v>1536</v>
      </c>
      <c r="B1540" s="7" t="s">
        <v>350</v>
      </c>
      <c r="C1540" s="1" t="s">
        <v>296</v>
      </c>
      <c r="D1540" s="1" t="s">
        <v>15</v>
      </c>
      <c r="E1540" s="1" t="s">
        <v>367</v>
      </c>
      <c r="F1540" s="1" t="s">
        <v>311</v>
      </c>
      <c r="G1540" s="12" t="s">
        <v>312</v>
      </c>
      <c r="I1540" s="15">
        <v>0</v>
      </c>
      <c r="J1540" s="64"/>
    </row>
    <row r="1541" spans="1:10" ht="15" hidden="1" x14ac:dyDescent="0.25">
      <c r="A1541" s="7">
        <v>1537</v>
      </c>
      <c r="B1541" s="7" t="s">
        <v>350</v>
      </c>
      <c r="C1541" s="1" t="s">
        <v>296</v>
      </c>
      <c r="D1541" s="1" t="s">
        <v>15</v>
      </c>
      <c r="E1541" s="1" t="s">
        <v>367</v>
      </c>
      <c r="F1541" s="1" t="s">
        <v>313</v>
      </c>
      <c r="G1541" s="12" t="s">
        <v>314</v>
      </c>
      <c r="I1541" s="15">
        <v>0</v>
      </c>
      <c r="J1541" s="64"/>
    </row>
    <row r="1542" spans="1:10" ht="15" hidden="1" x14ac:dyDescent="0.25">
      <c r="A1542" s="7">
        <v>1538</v>
      </c>
      <c r="B1542" s="7" t="s">
        <v>350</v>
      </c>
      <c r="C1542" s="1" t="s">
        <v>296</v>
      </c>
      <c r="D1542" s="1" t="s">
        <v>8</v>
      </c>
      <c r="E1542" s="1" t="s">
        <v>367</v>
      </c>
      <c r="F1542" s="1" t="s">
        <v>315</v>
      </c>
      <c r="G1542" s="12" t="s">
        <v>316</v>
      </c>
      <c r="I1542" s="15">
        <v>117578.41</v>
      </c>
      <c r="J1542" s="64"/>
    </row>
    <row r="1543" spans="1:10" ht="15" hidden="1" x14ac:dyDescent="0.25">
      <c r="A1543" s="7">
        <v>1539</v>
      </c>
      <c r="B1543" s="7" t="s">
        <v>350</v>
      </c>
      <c r="C1543" s="1" t="s">
        <v>296</v>
      </c>
      <c r="D1543" s="1" t="s">
        <v>8</v>
      </c>
      <c r="E1543" s="1" t="s">
        <v>367</v>
      </c>
      <c r="F1543" s="1" t="s">
        <v>317</v>
      </c>
      <c r="G1543" s="12" t="s">
        <v>318</v>
      </c>
      <c r="J1543" s="64"/>
    </row>
    <row r="1544" spans="1:10" ht="15" hidden="1" x14ac:dyDescent="0.25">
      <c r="A1544" s="7">
        <v>1540</v>
      </c>
      <c r="B1544" s="7" t="s">
        <v>350</v>
      </c>
      <c r="C1544" s="1" t="s">
        <v>296</v>
      </c>
      <c r="D1544" s="1" t="s">
        <v>8</v>
      </c>
      <c r="E1544" s="1" t="s">
        <v>367</v>
      </c>
      <c r="F1544" s="1" t="s">
        <v>319</v>
      </c>
      <c r="G1544" s="12" t="s">
        <v>320</v>
      </c>
      <c r="I1544" s="15">
        <v>-117578.41</v>
      </c>
      <c r="J1544" s="64"/>
    </row>
    <row r="1545" spans="1:10" ht="15" hidden="1" x14ac:dyDescent="0.25">
      <c r="A1545" s="7">
        <v>1541</v>
      </c>
      <c r="B1545" s="7" t="s">
        <v>604</v>
      </c>
      <c r="C1545" s="1" t="s">
        <v>7</v>
      </c>
      <c r="D1545" s="1" t="s">
        <v>8</v>
      </c>
      <c r="E1545" s="1" t="s">
        <v>367</v>
      </c>
      <c r="F1545" s="1" t="s">
        <v>9</v>
      </c>
      <c r="G1545" s="12" t="s">
        <v>10</v>
      </c>
      <c r="J1545" s="64"/>
    </row>
    <row r="1546" spans="1:10" ht="15" hidden="1" x14ac:dyDescent="0.25">
      <c r="A1546" s="7">
        <v>1542</v>
      </c>
      <c r="B1546" s="7" t="s">
        <v>604</v>
      </c>
      <c r="C1546" s="1" t="s">
        <v>7</v>
      </c>
      <c r="D1546" s="1" t="s">
        <v>8</v>
      </c>
      <c r="E1546" s="1" t="s">
        <v>367</v>
      </c>
      <c r="F1546" s="1" t="s">
        <v>11</v>
      </c>
      <c r="G1546" s="12" t="s">
        <v>12</v>
      </c>
      <c r="J1546" s="64"/>
    </row>
    <row r="1547" spans="1:10" ht="15" hidden="1" x14ac:dyDescent="0.25">
      <c r="A1547" s="7">
        <v>1543</v>
      </c>
      <c r="B1547" s="7" t="s">
        <v>604</v>
      </c>
      <c r="C1547" s="1" t="s">
        <v>7</v>
      </c>
      <c r="D1547" s="1" t="s">
        <v>8</v>
      </c>
      <c r="E1547" s="1" t="s">
        <v>367</v>
      </c>
      <c r="F1547" s="1" t="s">
        <v>13</v>
      </c>
      <c r="G1547" s="12" t="s">
        <v>14</v>
      </c>
      <c r="J1547" s="64"/>
    </row>
    <row r="1548" spans="1:10" ht="15" hidden="1" x14ac:dyDescent="0.25">
      <c r="A1548" s="7">
        <v>1544</v>
      </c>
      <c r="B1548" s="7" t="s">
        <v>604</v>
      </c>
      <c r="C1548" s="1" t="s">
        <v>7</v>
      </c>
      <c r="D1548" s="1" t="s">
        <v>15</v>
      </c>
      <c r="E1548" s="1" t="s">
        <v>367</v>
      </c>
      <c r="F1548" s="1" t="s">
        <v>16</v>
      </c>
      <c r="G1548" s="12" t="s">
        <v>17</v>
      </c>
      <c r="I1548" s="15">
        <v>0</v>
      </c>
      <c r="J1548" s="64"/>
    </row>
    <row r="1549" spans="1:10" ht="15" hidden="1" x14ac:dyDescent="0.25">
      <c r="A1549" s="7">
        <v>1545</v>
      </c>
      <c r="B1549" s="7" t="s">
        <v>604</v>
      </c>
      <c r="C1549" s="1" t="s">
        <v>7</v>
      </c>
      <c r="D1549" s="1" t="s">
        <v>8</v>
      </c>
      <c r="E1549" s="1" t="s">
        <v>367</v>
      </c>
      <c r="F1549" s="1" t="s">
        <v>18</v>
      </c>
      <c r="G1549" s="12" t="s">
        <v>19</v>
      </c>
      <c r="J1549" s="64"/>
    </row>
    <row r="1550" spans="1:10" ht="15" hidden="1" x14ac:dyDescent="0.25">
      <c r="A1550" s="7">
        <v>1546</v>
      </c>
      <c r="B1550" s="7" t="s">
        <v>604</v>
      </c>
      <c r="C1550" s="1" t="s">
        <v>7</v>
      </c>
      <c r="D1550" s="1" t="s">
        <v>8</v>
      </c>
      <c r="E1550" s="1" t="s">
        <v>367</v>
      </c>
      <c r="F1550" s="1" t="s">
        <v>20</v>
      </c>
      <c r="G1550" s="12" t="s">
        <v>21</v>
      </c>
      <c r="J1550" s="64"/>
    </row>
    <row r="1551" spans="1:10" ht="15" hidden="1" x14ac:dyDescent="0.25">
      <c r="A1551" s="7">
        <v>1547</v>
      </c>
      <c r="B1551" s="7" t="s">
        <v>604</v>
      </c>
      <c r="C1551" s="1" t="s">
        <v>7</v>
      </c>
      <c r="D1551" s="1" t="s">
        <v>15</v>
      </c>
      <c r="E1551" s="1" t="s">
        <v>367</v>
      </c>
      <c r="F1551" s="1" t="s">
        <v>22</v>
      </c>
      <c r="G1551" s="12" t="s">
        <v>23</v>
      </c>
      <c r="I1551" s="15">
        <v>0</v>
      </c>
      <c r="J1551" s="64"/>
    </row>
    <row r="1552" spans="1:10" ht="15" hidden="1" x14ac:dyDescent="0.25">
      <c r="A1552" s="7">
        <v>1548</v>
      </c>
      <c r="B1552" s="7" t="s">
        <v>604</v>
      </c>
      <c r="C1552" s="1" t="s">
        <v>7</v>
      </c>
      <c r="D1552" s="1" t="s">
        <v>8</v>
      </c>
      <c r="E1552" s="1" t="s">
        <v>367</v>
      </c>
      <c r="F1552" s="1" t="s">
        <v>24</v>
      </c>
      <c r="G1552" s="12" t="s">
        <v>25</v>
      </c>
      <c r="J1552" s="64"/>
    </row>
    <row r="1553" spans="1:10" ht="15" hidden="1" x14ac:dyDescent="0.25">
      <c r="A1553" s="7">
        <v>1549</v>
      </c>
      <c r="B1553" s="7" t="s">
        <v>604</v>
      </c>
      <c r="C1553" s="1" t="s">
        <v>7</v>
      </c>
      <c r="D1553" s="1" t="s">
        <v>8</v>
      </c>
      <c r="E1553" s="1" t="s">
        <v>367</v>
      </c>
      <c r="F1553" s="1" t="s">
        <v>26</v>
      </c>
      <c r="G1553" s="12" t="s">
        <v>27</v>
      </c>
      <c r="J1553" s="64"/>
    </row>
    <row r="1554" spans="1:10" ht="15" hidden="1" x14ac:dyDescent="0.25">
      <c r="A1554" s="7">
        <v>1550</v>
      </c>
      <c r="B1554" s="7" t="s">
        <v>604</v>
      </c>
      <c r="C1554" s="1" t="s">
        <v>7</v>
      </c>
      <c r="D1554" s="1" t="s">
        <v>8</v>
      </c>
      <c r="E1554" s="1" t="s">
        <v>367</v>
      </c>
      <c r="F1554" s="1" t="s">
        <v>28</v>
      </c>
      <c r="G1554" s="12" t="s">
        <v>29</v>
      </c>
      <c r="J1554" s="64"/>
    </row>
    <row r="1555" spans="1:10" ht="15" hidden="1" x14ac:dyDescent="0.25">
      <c r="A1555" s="7">
        <v>1551</v>
      </c>
      <c r="B1555" s="7" t="s">
        <v>604</v>
      </c>
      <c r="C1555" s="1" t="s">
        <v>7</v>
      </c>
      <c r="D1555" s="1" t="s">
        <v>8</v>
      </c>
      <c r="E1555" s="1" t="s">
        <v>367</v>
      </c>
      <c r="F1555" s="1" t="s">
        <v>30</v>
      </c>
      <c r="G1555" s="12" t="s">
        <v>31</v>
      </c>
      <c r="I1555" s="15">
        <v>63597</v>
      </c>
      <c r="J1555" s="64"/>
    </row>
    <row r="1556" spans="1:10" ht="15" hidden="1" x14ac:dyDescent="0.25">
      <c r="A1556" s="7">
        <v>1552</v>
      </c>
      <c r="B1556" s="7" t="s">
        <v>604</v>
      </c>
      <c r="C1556" s="1" t="s">
        <v>7</v>
      </c>
      <c r="D1556" s="1" t="s">
        <v>8</v>
      </c>
      <c r="E1556" s="1" t="s">
        <v>367</v>
      </c>
      <c r="F1556" s="1" t="s">
        <v>32</v>
      </c>
      <c r="G1556" s="12" t="s">
        <v>33</v>
      </c>
      <c r="J1556" s="64"/>
    </row>
    <row r="1557" spans="1:10" ht="15" hidden="1" x14ac:dyDescent="0.25">
      <c r="A1557" s="7">
        <v>1553</v>
      </c>
      <c r="B1557" s="7" t="s">
        <v>604</v>
      </c>
      <c r="C1557" s="1" t="s">
        <v>7</v>
      </c>
      <c r="D1557" s="1" t="s">
        <v>8</v>
      </c>
      <c r="E1557" s="1" t="s">
        <v>367</v>
      </c>
      <c r="F1557" s="1" t="s">
        <v>34</v>
      </c>
      <c r="G1557" s="12" t="s">
        <v>35</v>
      </c>
      <c r="J1557" s="64"/>
    </row>
    <row r="1558" spans="1:10" ht="15" hidden="1" x14ac:dyDescent="0.25">
      <c r="A1558" s="7">
        <v>1554</v>
      </c>
      <c r="B1558" s="7" t="s">
        <v>604</v>
      </c>
      <c r="C1558" s="1" t="s">
        <v>7</v>
      </c>
      <c r="D1558" s="1" t="s">
        <v>8</v>
      </c>
      <c r="E1558" s="1" t="s">
        <v>367</v>
      </c>
      <c r="F1558" s="1" t="s">
        <v>36</v>
      </c>
      <c r="G1558" s="12" t="s">
        <v>37</v>
      </c>
      <c r="J1558" s="64"/>
    </row>
    <row r="1559" spans="1:10" ht="15" hidden="1" x14ac:dyDescent="0.25">
      <c r="A1559" s="7">
        <v>1555</v>
      </c>
      <c r="B1559" s="7" t="s">
        <v>604</v>
      </c>
      <c r="C1559" s="1" t="s">
        <v>7</v>
      </c>
      <c r="D1559" s="1" t="s">
        <v>8</v>
      </c>
      <c r="E1559" s="1" t="s">
        <v>367</v>
      </c>
      <c r="F1559" s="1" t="s">
        <v>38</v>
      </c>
      <c r="G1559" s="12" t="s">
        <v>39</v>
      </c>
      <c r="J1559" s="64"/>
    </row>
    <row r="1560" spans="1:10" ht="15" hidden="1" x14ac:dyDescent="0.25">
      <c r="A1560" s="7">
        <v>1556</v>
      </c>
      <c r="B1560" s="7" t="s">
        <v>604</v>
      </c>
      <c r="C1560" s="1" t="s">
        <v>7</v>
      </c>
      <c r="D1560" s="1" t="s">
        <v>8</v>
      </c>
      <c r="E1560" s="1" t="s">
        <v>367</v>
      </c>
      <c r="F1560" s="1" t="s">
        <v>40</v>
      </c>
      <c r="G1560" s="12" t="s">
        <v>41</v>
      </c>
      <c r="J1560" s="64"/>
    </row>
    <row r="1561" spans="1:10" ht="15" hidden="1" x14ac:dyDescent="0.25">
      <c r="A1561" s="7">
        <v>1557</v>
      </c>
      <c r="B1561" s="7" t="s">
        <v>604</v>
      </c>
      <c r="C1561" s="1" t="s">
        <v>7</v>
      </c>
      <c r="D1561" s="1" t="s">
        <v>8</v>
      </c>
      <c r="E1561" s="1" t="s">
        <v>367</v>
      </c>
      <c r="F1561" s="1" t="s">
        <v>42</v>
      </c>
      <c r="G1561" s="12" t="s">
        <v>43</v>
      </c>
      <c r="J1561" s="64"/>
    </row>
    <row r="1562" spans="1:10" ht="15" hidden="1" x14ac:dyDescent="0.25">
      <c r="A1562" s="7">
        <v>1558</v>
      </c>
      <c r="B1562" s="7" t="s">
        <v>604</v>
      </c>
      <c r="C1562" s="1" t="s">
        <v>7</v>
      </c>
      <c r="D1562" s="1" t="s">
        <v>8</v>
      </c>
      <c r="E1562" s="1" t="s">
        <v>367</v>
      </c>
      <c r="F1562" s="1" t="s">
        <v>44</v>
      </c>
      <c r="G1562" s="12" t="s">
        <v>45</v>
      </c>
      <c r="J1562" s="64"/>
    </row>
    <row r="1563" spans="1:10" ht="15" hidden="1" x14ac:dyDescent="0.25">
      <c r="A1563" s="7">
        <v>1559</v>
      </c>
      <c r="B1563" s="7" t="s">
        <v>604</v>
      </c>
      <c r="C1563" s="1" t="s">
        <v>7</v>
      </c>
      <c r="D1563" s="1" t="s">
        <v>8</v>
      </c>
      <c r="E1563" s="1" t="s">
        <v>367</v>
      </c>
      <c r="F1563" s="1" t="s">
        <v>46</v>
      </c>
      <c r="G1563" s="12" t="s">
        <v>47</v>
      </c>
      <c r="J1563" s="64"/>
    </row>
    <row r="1564" spans="1:10" ht="15" hidden="1" x14ac:dyDescent="0.25">
      <c r="A1564" s="7">
        <v>1560</v>
      </c>
      <c r="B1564" s="7" t="s">
        <v>604</v>
      </c>
      <c r="C1564" s="1" t="s">
        <v>7</v>
      </c>
      <c r="D1564" s="1" t="s">
        <v>8</v>
      </c>
      <c r="E1564" s="1" t="s">
        <v>367</v>
      </c>
      <c r="F1564" s="1" t="s">
        <v>48</v>
      </c>
      <c r="G1564" s="12" t="s">
        <v>49</v>
      </c>
      <c r="J1564" s="64"/>
    </row>
    <row r="1565" spans="1:10" ht="15" hidden="1" x14ac:dyDescent="0.25">
      <c r="A1565" s="7">
        <v>1561</v>
      </c>
      <c r="B1565" s="7" t="s">
        <v>604</v>
      </c>
      <c r="C1565" s="1" t="s">
        <v>7</v>
      </c>
      <c r="D1565" s="1" t="s">
        <v>8</v>
      </c>
      <c r="E1565" s="1" t="s">
        <v>367</v>
      </c>
      <c r="F1565" s="1" t="s">
        <v>50</v>
      </c>
      <c r="G1565" s="12" t="s">
        <v>51</v>
      </c>
      <c r="J1565" s="64"/>
    </row>
    <row r="1566" spans="1:10" ht="15" hidden="1" x14ac:dyDescent="0.25">
      <c r="A1566" s="7">
        <v>1562</v>
      </c>
      <c r="B1566" s="7" t="s">
        <v>604</v>
      </c>
      <c r="C1566" s="1" t="s">
        <v>7</v>
      </c>
      <c r="D1566" s="1" t="s">
        <v>8</v>
      </c>
      <c r="E1566" s="1" t="s">
        <v>367</v>
      </c>
      <c r="F1566" s="1" t="s">
        <v>52</v>
      </c>
      <c r="G1566" s="12" t="s">
        <v>53</v>
      </c>
      <c r="J1566" s="64"/>
    </row>
    <row r="1567" spans="1:10" ht="15" hidden="1" x14ac:dyDescent="0.25">
      <c r="A1567" s="7">
        <v>1563</v>
      </c>
      <c r="B1567" s="7" t="s">
        <v>604</v>
      </c>
      <c r="C1567" s="1" t="s">
        <v>7</v>
      </c>
      <c r="D1567" s="1" t="s">
        <v>8</v>
      </c>
      <c r="E1567" s="1" t="s">
        <v>367</v>
      </c>
      <c r="F1567" s="1" t="s">
        <v>54</v>
      </c>
      <c r="G1567" s="12" t="s">
        <v>55</v>
      </c>
      <c r="J1567" s="64"/>
    </row>
    <row r="1568" spans="1:10" ht="15" hidden="1" x14ac:dyDescent="0.25">
      <c r="A1568" s="7">
        <v>1564</v>
      </c>
      <c r="B1568" s="7" t="s">
        <v>604</v>
      </c>
      <c r="C1568" s="1" t="s">
        <v>7</v>
      </c>
      <c r="D1568" s="1" t="s">
        <v>8</v>
      </c>
      <c r="E1568" s="1" t="s">
        <v>367</v>
      </c>
      <c r="F1568" s="1" t="s">
        <v>56</v>
      </c>
      <c r="G1568" s="12" t="s">
        <v>57</v>
      </c>
      <c r="J1568" s="64"/>
    </row>
    <row r="1569" spans="1:10" ht="15" hidden="1" x14ac:dyDescent="0.25">
      <c r="A1569" s="7">
        <v>1565</v>
      </c>
      <c r="B1569" s="7" t="s">
        <v>604</v>
      </c>
      <c r="C1569" s="1" t="s">
        <v>7</v>
      </c>
      <c r="D1569" s="1" t="s">
        <v>8</v>
      </c>
      <c r="E1569" s="1" t="s">
        <v>367</v>
      </c>
      <c r="F1569" s="1" t="s">
        <v>58</v>
      </c>
      <c r="G1569" s="12" t="s">
        <v>59</v>
      </c>
      <c r="J1569" s="64"/>
    </row>
    <row r="1570" spans="1:10" ht="15" hidden="1" x14ac:dyDescent="0.25">
      <c r="A1570" s="7">
        <v>1566</v>
      </c>
      <c r="B1570" s="7" t="s">
        <v>604</v>
      </c>
      <c r="C1570" s="1" t="s">
        <v>7</v>
      </c>
      <c r="D1570" s="1" t="s">
        <v>8</v>
      </c>
      <c r="E1570" s="1" t="s">
        <v>367</v>
      </c>
      <c r="F1570" s="1" t="s">
        <v>60</v>
      </c>
      <c r="G1570" s="12" t="s">
        <v>61</v>
      </c>
      <c r="J1570" s="64"/>
    </row>
    <row r="1571" spans="1:10" ht="15" hidden="1" x14ac:dyDescent="0.25">
      <c r="A1571" s="7">
        <v>1567</v>
      </c>
      <c r="B1571" s="7" t="s">
        <v>604</v>
      </c>
      <c r="C1571" s="1" t="s">
        <v>7</v>
      </c>
      <c r="D1571" s="1" t="s">
        <v>8</v>
      </c>
      <c r="E1571" s="1" t="s">
        <v>367</v>
      </c>
      <c r="F1571" s="1" t="s">
        <v>62</v>
      </c>
      <c r="G1571" s="12" t="s">
        <v>63</v>
      </c>
      <c r="J1571" s="64"/>
    </row>
    <row r="1572" spans="1:10" ht="15" hidden="1" x14ac:dyDescent="0.25">
      <c r="A1572" s="7">
        <v>1568</v>
      </c>
      <c r="B1572" s="7" t="s">
        <v>604</v>
      </c>
      <c r="C1572" s="1" t="s">
        <v>7</v>
      </c>
      <c r="D1572" s="1" t="s">
        <v>8</v>
      </c>
      <c r="E1572" s="1" t="s">
        <v>367</v>
      </c>
      <c r="F1572" s="1" t="s">
        <v>64</v>
      </c>
      <c r="G1572" s="12" t="s">
        <v>65</v>
      </c>
      <c r="J1572" s="64"/>
    </row>
    <row r="1573" spans="1:10" ht="15" hidden="1" x14ac:dyDescent="0.25">
      <c r="A1573" s="7">
        <v>1569</v>
      </c>
      <c r="B1573" s="7" t="s">
        <v>604</v>
      </c>
      <c r="C1573" s="1" t="s">
        <v>7</v>
      </c>
      <c r="D1573" s="1" t="s">
        <v>8</v>
      </c>
      <c r="E1573" s="1" t="s">
        <v>367</v>
      </c>
      <c r="F1573" s="1" t="s">
        <v>66</v>
      </c>
      <c r="G1573" s="12" t="s">
        <v>67</v>
      </c>
      <c r="J1573" s="64"/>
    </row>
    <row r="1574" spans="1:10" ht="15" hidden="1" x14ac:dyDescent="0.25">
      <c r="A1574" s="7">
        <v>1570</v>
      </c>
      <c r="B1574" s="7" t="s">
        <v>604</v>
      </c>
      <c r="C1574" s="1" t="s">
        <v>7</v>
      </c>
      <c r="D1574" s="1" t="s">
        <v>8</v>
      </c>
      <c r="E1574" s="1" t="s">
        <v>367</v>
      </c>
      <c r="F1574" s="1" t="s">
        <v>68</v>
      </c>
      <c r="G1574" s="12" t="s">
        <v>69</v>
      </c>
      <c r="J1574" s="64"/>
    </row>
    <row r="1575" spans="1:10" ht="15" hidden="1" x14ac:dyDescent="0.25">
      <c r="A1575" s="7">
        <v>1571</v>
      </c>
      <c r="B1575" s="7" t="s">
        <v>604</v>
      </c>
      <c r="C1575" s="1" t="s">
        <v>7</v>
      </c>
      <c r="D1575" s="1" t="s">
        <v>8</v>
      </c>
      <c r="E1575" s="1" t="s">
        <v>367</v>
      </c>
      <c r="F1575" s="1" t="s">
        <v>70</v>
      </c>
      <c r="G1575" s="12" t="s">
        <v>71</v>
      </c>
      <c r="J1575" s="64"/>
    </row>
    <row r="1576" spans="1:10" ht="15" hidden="1" x14ac:dyDescent="0.25">
      <c r="A1576" s="7">
        <v>1572</v>
      </c>
      <c r="B1576" s="7" t="s">
        <v>604</v>
      </c>
      <c r="C1576" s="1" t="s">
        <v>7</v>
      </c>
      <c r="D1576" s="1" t="s">
        <v>8</v>
      </c>
      <c r="E1576" s="1" t="s">
        <v>367</v>
      </c>
      <c r="F1576" s="1" t="s">
        <v>72</v>
      </c>
      <c r="G1576" s="12" t="s">
        <v>73</v>
      </c>
      <c r="J1576" s="64"/>
    </row>
    <row r="1577" spans="1:10" ht="15" hidden="1" x14ac:dyDescent="0.25">
      <c r="A1577" s="7">
        <v>1573</v>
      </c>
      <c r="B1577" s="7" t="s">
        <v>604</v>
      </c>
      <c r="C1577" s="1" t="s">
        <v>7</v>
      </c>
      <c r="D1577" s="1" t="s">
        <v>8</v>
      </c>
      <c r="E1577" s="1" t="s">
        <v>367</v>
      </c>
      <c r="F1577" s="1" t="s">
        <v>74</v>
      </c>
      <c r="G1577" s="12" t="s">
        <v>75</v>
      </c>
      <c r="J1577" s="64"/>
    </row>
    <row r="1578" spans="1:10" ht="15" hidden="1" x14ac:dyDescent="0.25">
      <c r="A1578" s="7">
        <v>1574</v>
      </c>
      <c r="B1578" s="7" t="s">
        <v>604</v>
      </c>
      <c r="C1578" s="1" t="s">
        <v>7</v>
      </c>
      <c r="D1578" s="1" t="s">
        <v>8</v>
      </c>
      <c r="E1578" s="1" t="s">
        <v>367</v>
      </c>
      <c r="F1578" s="1" t="s">
        <v>76</v>
      </c>
      <c r="G1578" s="12" t="s">
        <v>77</v>
      </c>
      <c r="J1578" s="64"/>
    </row>
    <row r="1579" spans="1:10" ht="15" hidden="1" x14ac:dyDescent="0.25">
      <c r="A1579" s="7">
        <v>1575</v>
      </c>
      <c r="B1579" s="7" t="s">
        <v>604</v>
      </c>
      <c r="C1579" s="1" t="s">
        <v>7</v>
      </c>
      <c r="D1579" s="1" t="s">
        <v>8</v>
      </c>
      <c r="E1579" s="1" t="s">
        <v>367</v>
      </c>
      <c r="F1579" s="1" t="s">
        <v>78</v>
      </c>
      <c r="G1579" s="12" t="s">
        <v>79</v>
      </c>
      <c r="J1579" s="64"/>
    </row>
    <row r="1580" spans="1:10" ht="15" hidden="1" x14ac:dyDescent="0.25">
      <c r="A1580" s="7">
        <v>1576</v>
      </c>
      <c r="B1580" s="7" t="s">
        <v>604</v>
      </c>
      <c r="C1580" s="1" t="s">
        <v>7</v>
      </c>
      <c r="D1580" s="1" t="s">
        <v>8</v>
      </c>
      <c r="E1580" s="1" t="s">
        <v>367</v>
      </c>
      <c r="F1580" s="1" t="s">
        <v>80</v>
      </c>
      <c r="G1580" s="12" t="s">
        <v>81</v>
      </c>
      <c r="J1580" s="64"/>
    </row>
    <row r="1581" spans="1:10" ht="15" hidden="1" x14ac:dyDescent="0.25">
      <c r="A1581" s="7">
        <v>1577</v>
      </c>
      <c r="B1581" s="7" t="s">
        <v>604</v>
      </c>
      <c r="C1581" s="1" t="s">
        <v>7</v>
      </c>
      <c r="D1581" s="1" t="s">
        <v>8</v>
      </c>
      <c r="E1581" s="1" t="s">
        <v>367</v>
      </c>
      <c r="F1581" s="1" t="s">
        <v>82</v>
      </c>
      <c r="G1581" s="12" t="s">
        <v>83</v>
      </c>
      <c r="J1581" s="64"/>
    </row>
    <row r="1582" spans="1:10" ht="15" hidden="1" x14ac:dyDescent="0.25">
      <c r="A1582" s="7">
        <v>1578</v>
      </c>
      <c r="B1582" s="7" t="s">
        <v>604</v>
      </c>
      <c r="C1582" s="1" t="s">
        <v>7</v>
      </c>
      <c r="D1582" s="1" t="s">
        <v>8</v>
      </c>
      <c r="E1582" s="1" t="s">
        <v>367</v>
      </c>
      <c r="F1582" s="1" t="s">
        <v>84</v>
      </c>
      <c r="G1582" s="12" t="s">
        <v>85</v>
      </c>
      <c r="J1582" s="64"/>
    </row>
    <row r="1583" spans="1:10" ht="15" hidden="1" x14ac:dyDescent="0.25">
      <c r="A1583" s="7">
        <v>1579</v>
      </c>
      <c r="B1583" s="7" t="s">
        <v>604</v>
      </c>
      <c r="C1583" s="1" t="s">
        <v>7</v>
      </c>
      <c r="D1583" s="1" t="s">
        <v>8</v>
      </c>
      <c r="E1583" s="1" t="s">
        <v>367</v>
      </c>
      <c r="F1583" s="1" t="s">
        <v>86</v>
      </c>
      <c r="G1583" s="12" t="s">
        <v>87</v>
      </c>
      <c r="J1583" s="64"/>
    </row>
    <row r="1584" spans="1:10" ht="15" hidden="1" x14ac:dyDescent="0.25">
      <c r="A1584" s="7">
        <v>1580</v>
      </c>
      <c r="B1584" s="7" t="s">
        <v>604</v>
      </c>
      <c r="C1584" s="1" t="s">
        <v>7</v>
      </c>
      <c r="D1584" s="1" t="s">
        <v>8</v>
      </c>
      <c r="E1584" s="1" t="s">
        <v>367</v>
      </c>
      <c r="F1584" s="1" t="s">
        <v>88</v>
      </c>
      <c r="G1584" s="12" t="s">
        <v>89</v>
      </c>
      <c r="J1584" s="64"/>
    </row>
    <row r="1585" spans="1:10" ht="15" hidden="1" x14ac:dyDescent="0.25">
      <c r="A1585" s="7">
        <v>1581</v>
      </c>
      <c r="B1585" s="7" t="s">
        <v>604</v>
      </c>
      <c r="C1585" s="1" t="s">
        <v>7</v>
      </c>
      <c r="D1585" s="1" t="s">
        <v>8</v>
      </c>
      <c r="E1585" s="1" t="s">
        <v>367</v>
      </c>
      <c r="F1585" s="1" t="s">
        <v>90</v>
      </c>
      <c r="G1585" s="12" t="s">
        <v>91</v>
      </c>
      <c r="J1585" s="64"/>
    </row>
    <row r="1586" spans="1:10" ht="15" hidden="1" x14ac:dyDescent="0.25">
      <c r="A1586" s="7">
        <v>1582</v>
      </c>
      <c r="B1586" s="7" t="s">
        <v>604</v>
      </c>
      <c r="C1586" s="1" t="s">
        <v>7</v>
      </c>
      <c r="D1586" s="1" t="s">
        <v>8</v>
      </c>
      <c r="E1586" s="1" t="s">
        <v>367</v>
      </c>
      <c r="F1586" s="1" t="s">
        <v>92</v>
      </c>
      <c r="G1586" s="12" t="s">
        <v>93</v>
      </c>
      <c r="J1586" s="64"/>
    </row>
    <row r="1587" spans="1:10" ht="15" hidden="1" x14ac:dyDescent="0.25">
      <c r="A1587" s="7">
        <v>1583</v>
      </c>
      <c r="B1587" s="7" t="s">
        <v>604</v>
      </c>
      <c r="C1587" s="1" t="s">
        <v>7</v>
      </c>
      <c r="D1587" s="1" t="s">
        <v>15</v>
      </c>
      <c r="E1587" s="1" t="s">
        <v>367</v>
      </c>
      <c r="F1587" s="1" t="s">
        <v>94</v>
      </c>
      <c r="G1587" s="12" t="s">
        <v>95</v>
      </c>
      <c r="I1587" s="15">
        <v>63597</v>
      </c>
      <c r="J1587" s="64"/>
    </row>
    <row r="1588" spans="1:10" ht="15" hidden="1" x14ac:dyDescent="0.25">
      <c r="A1588" s="7">
        <v>1584</v>
      </c>
      <c r="B1588" s="7" t="s">
        <v>604</v>
      </c>
      <c r="C1588" s="1" t="s">
        <v>7</v>
      </c>
      <c r="D1588" s="1" t="s">
        <v>8</v>
      </c>
      <c r="E1588" s="1" t="s">
        <v>367</v>
      </c>
      <c r="F1588" s="1" t="s">
        <v>96</v>
      </c>
      <c r="G1588" s="12" t="s">
        <v>97</v>
      </c>
      <c r="J1588" s="64"/>
    </row>
    <row r="1589" spans="1:10" ht="15" hidden="1" x14ac:dyDescent="0.25">
      <c r="A1589" s="7">
        <v>1585</v>
      </c>
      <c r="B1589" s="7" t="s">
        <v>604</v>
      </c>
      <c r="C1589" s="1" t="s">
        <v>7</v>
      </c>
      <c r="D1589" s="1" t="s">
        <v>8</v>
      </c>
      <c r="E1589" s="1" t="s">
        <v>367</v>
      </c>
      <c r="F1589" s="1" t="s">
        <v>98</v>
      </c>
      <c r="G1589" s="12" t="s">
        <v>99</v>
      </c>
      <c r="J1589" s="64"/>
    </row>
    <row r="1590" spans="1:10" ht="15" hidden="1" x14ac:dyDescent="0.25">
      <c r="A1590" s="7">
        <v>1586</v>
      </c>
      <c r="B1590" s="7" t="s">
        <v>604</v>
      </c>
      <c r="C1590" s="1" t="s">
        <v>7</v>
      </c>
      <c r="D1590" s="1" t="s">
        <v>8</v>
      </c>
      <c r="E1590" s="1" t="s">
        <v>367</v>
      </c>
      <c r="F1590" s="1" t="s">
        <v>100</v>
      </c>
      <c r="G1590" s="12" t="s">
        <v>101</v>
      </c>
      <c r="J1590" s="64"/>
    </row>
    <row r="1591" spans="1:10" ht="15" hidden="1" x14ac:dyDescent="0.25">
      <c r="A1591" s="7">
        <v>1587</v>
      </c>
      <c r="B1591" s="7" t="s">
        <v>604</v>
      </c>
      <c r="C1591" s="1" t="s">
        <v>7</v>
      </c>
      <c r="D1591" s="1" t="s">
        <v>8</v>
      </c>
      <c r="E1591" s="1" t="s">
        <v>367</v>
      </c>
      <c r="F1591" s="1" t="s">
        <v>102</v>
      </c>
      <c r="G1591" s="12" t="s">
        <v>103</v>
      </c>
      <c r="J1591" s="64"/>
    </row>
    <row r="1592" spans="1:10" ht="15" hidden="1" x14ac:dyDescent="0.25">
      <c r="A1592" s="7">
        <v>1588</v>
      </c>
      <c r="B1592" s="7" t="s">
        <v>604</v>
      </c>
      <c r="C1592" s="1" t="s">
        <v>7</v>
      </c>
      <c r="D1592" s="1" t="s">
        <v>8</v>
      </c>
      <c r="E1592" s="1" t="s">
        <v>367</v>
      </c>
      <c r="F1592" s="1" t="s">
        <v>104</v>
      </c>
      <c r="G1592" s="12" t="s">
        <v>105</v>
      </c>
      <c r="J1592" s="64"/>
    </row>
    <row r="1593" spans="1:10" ht="15" hidden="1" x14ac:dyDescent="0.25">
      <c r="A1593" s="7">
        <v>1589</v>
      </c>
      <c r="B1593" s="7" t="s">
        <v>604</v>
      </c>
      <c r="C1593" s="1" t="s">
        <v>7</v>
      </c>
      <c r="D1593" s="1" t="s">
        <v>8</v>
      </c>
      <c r="E1593" s="1" t="s">
        <v>367</v>
      </c>
      <c r="F1593" s="1" t="s">
        <v>106</v>
      </c>
      <c r="G1593" s="12" t="s">
        <v>107</v>
      </c>
      <c r="J1593" s="64"/>
    </row>
    <row r="1594" spans="1:10" ht="15" hidden="1" x14ac:dyDescent="0.25">
      <c r="A1594" s="7">
        <v>1590</v>
      </c>
      <c r="B1594" s="7" t="s">
        <v>604</v>
      </c>
      <c r="C1594" s="1" t="s">
        <v>7</v>
      </c>
      <c r="D1594" s="1" t="s">
        <v>8</v>
      </c>
      <c r="E1594" s="1" t="s">
        <v>367</v>
      </c>
      <c r="F1594" s="1" t="s">
        <v>108</v>
      </c>
      <c r="G1594" s="12" t="s">
        <v>109</v>
      </c>
      <c r="J1594" s="64"/>
    </row>
    <row r="1595" spans="1:10" ht="15" hidden="1" x14ac:dyDescent="0.25">
      <c r="A1595" s="7">
        <v>1591</v>
      </c>
      <c r="B1595" s="7" t="s">
        <v>604</v>
      </c>
      <c r="C1595" s="1" t="s">
        <v>7</v>
      </c>
      <c r="D1595" s="1" t="s">
        <v>8</v>
      </c>
      <c r="E1595" s="1" t="s">
        <v>367</v>
      </c>
      <c r="F1595" s="1" t="s">
        <v>110</v>
      </c>
      <c r="G1595" s="12" t="s">
        <v>111</v>
      </c>
      <c r="J1595" s="64"/>
    </row>
    <row r="1596" spans="1:10" ht="15" hidden="1" x14ac:dyDescent="0.25">
      <c r="A1596" s="7">
        <v>1592</v>
      </c>
      <c r="B1596" s="7" t="s">
        <v>604</v>
      </c>
      <c r="C1596" s="1" t="s">
        <v>7</v>
      </c>
      <c r="D1596" s="1" t="s">
        <v>8</v>
      </c>
      <c r="E1596" s="1" t="s">
        <v>367</v>
      </c>
      <c r="F1596" s="1" t="s">
        <v>112</v>
      </c>
      <c r="G1596" s="12" t="s">
        <v>113</v>
      </c>
      <c r="I1596" s="15">
        <v>163</v>
      </c>
      <c r="J1596" s="64"/>
    </row>
    <row r="1597" spans="1:10" ht="15" hidden="1" x14ac:dyDescent="0.25">
      <c r="A1597" s="7">
        <v>1593</v>
      </c>
      <c r="B1597" s="7" t="s">
        <v>604</v>
      </c>
      <c r="C1597" s="1" t="s">
        <v>7</v>
      </c>
      <c r="D1597" s="1" t="s">
        <v>15</v>
      </c>
      <c r="E1597" s="1" t="s">
        <v>367</v>
      </c>
      <c r="F1597" s="1" t="s">
        <v>114</v>
      </c>
      <c r="G1597" s="12" t="s">
        <v>115</v>
      </c>
      <c r="I1597" s="15">
        <v>63760</v>
      </c>
      <c r="J1597" s="64"/>
    </row>
    <row r="1598" spans="1:10" ht="15" hidden="1" x14ac:dyDescent="0.25">
      <c r="A1598" s="7">
        <v>1594</v>
      </c>
      <c r="B1598" s="7" t="s">
        <v>604</v>
      </c>
      <c r="C1598" s="1" t="s">
        <v>116</v>
      </c>
      <c r="D1598" s="1" t="s">
        <v>8</v>
      </c>
      <c r="E1598" s="1" t="s">
        <v>364</v>
      </c>
      <c r="F1598" s="1" t="s">
        <v>117</v>
      </c>
      <c r="G1598" s="12" t="s">
        <v>118</v>
      </c>
      <c r="H1598" s="14">
        <v>0.04</v>
      </c>
      <c r="I1598" s="15">
        <v>2429</v>
      </c>
      <c r="J1598" s="64">
        <f t="shared" ref="J1598" si="16">I1598/H1598</f>
        <v>60725</v>
      </c>
    </row>
    <row r="1599" spans="1:10" ht="15" hidden="1" x14ac:dyDescent="0.25">
      <c r="A1599" s="7">
        <v>1595</v>
      </c>
      <c r="B1599" s="7" t="s">
        <v>604</v>
      </c>
      <c r="C1599" s="1" t="s">
        <v>116</v>
      </c>
      <c r="D1599" s="1" t="s">
        <v>8</v>
      </c>
      <c r="E1599" s="1" t="s">
        <v>364</v>
      </c>
      <c r="F1599" s="1" t="s">
        <v>119</v>
      </c>
      <c r="G1599" s="12" t="s">
        <v>120</v>
      </c>
      <c r="J1599" s="57"/>
    </row>
    <row r="1600" spans="1:10" ht="15" hidden="1" x14ac:dyDescent="0.25">
      <c r="A1600" s="7">
        <v>1596</v>
      </c>
      <c r="B1600" s="7" t="s">
        <v>604</v>
      </c>
      <c r="C1600" s="1" t="s">
        <v>116</v>
      </c>
      <c r="D1600" s="1" t="s">
        <v>8</v>
      </c>
      <c r="E1600" s="1" t="s">
        <v>364</v>
      </c>
      <c r="F1600" s="1" t="s">
        <v>121</v>
      </c>
      <c r="G1600" s="12" t="s">
        <v>122</v>
      </c>
      <c r="J1600" s="64"/>
    </row>
    <row r="1601" spans="1:10" ht="15" hidden="1" x14ac:dyDescent="0.25">
      <c r="A1601" s="7">
        <v>1597</v>
      </c>
      <c r="B1601" s="7" t="s">
        <v>604</v>
      </c>
      <c r="C1601" s="1" t="s">
        <v>116</v>
      </c>
      <c r="D1601" s="1" t="s">
        <v>8</v>
      </c>
      <c r="E1601" s="1" t="s">
        <v>364</v>
      </c>
      <c r="F1601" s="1" t="s">
        <v>123</v>
      </c>
      <c r="G1601" s="12" t="s">
        <v>124</v>
      </c>
      <c r="J1601" s="64"/>
    </row>
    <row r="1602" spans="1:10" ht="15" hidden="1" x14ac:dyDescent="0.25">
      <c r="A1602" s="7">
        <v>1598</v>
      </c>
      <c r="B1602" s="7" t="s">
        <v>604</v>
      </c>
      <c r="C1602" s="1" t="s">
        <v>116</v>
      </c>
      <c r="D1602" s="1" t="s">
        <v>8</v>
      </c>
      <c r="E1602" s="1" t="s">
        <v>366</v>
      </c>
      <c r="F1602" s="1" t="s">
        <v>125</v>
      </c>
      <c r="G1602" s="12" t="s">
        <v>126</v>
      </c>
      <c r="J1602" s="64"/>
    </row>
    <row r="1603" spans="1:10" ht="15" hidden="1" x14ac:dyDescent="0.25">
      <c r="A1603" s="7">
        <v>1599</v>
      </c>
      <c r="B1603" s="7" t="s">
        <v>604</v>
      </c>
      <c r="C1603" s="1" t="s">
        <v>116</v>
      </c>
      <c r="D1603" s="1" t="s">
        <v>8</v>
      </c>
      <c r="E1603" s="1" t="s">
        <v>366</v>
      </c>
      <c r="F1603" s="1" t="s">
        <v>127</v>
      </c>
      <c r="G1603" s="12" t="s">
        <v>128</v>
      </c>
      <c r="J1603" s="64"/>
    </row>
    <row r="1604" spans="1:10" ht="15" hidden="1" x14ac:dyDescent="0.25">
      <c r="A1604" s="7">
        <v>1600</v>
      </c>
      <c r="B1604" s="7" t="s">
        <v>604</v>
      </c>
      <c r="C1604" s="1" t="s">
        <v>116</v>
      </c>
      <c r="D1604" s="1" t="s">
        <v>8</v>
      </c>
      <c r="E1604" s="1" t="s">
        <v>366</v>
      </c>
      <c r="F1604" s="1" t="s">
        <v>129</v>
      </c>
      <c r="G1604" s="12" t="s">
        <v>130</v>
      </c>
      <c r="J1604" s="64"/>
    </row>
    <row r="1605" spans="1:10" ht="15" hidden="1" x14ac:dyDescent="0.25">
      <c r="A1605" s="7">
        <v>1601</v>
      </c>
      <c r="B1605" s="7" t="s">
        <v>604</v>
      </c>
      <c r="C1605" s="1" t="s">
        <v>116</v>
      </c>
      <c r="D1605" s="1" t="s">
        <v>8</v>
      </c>
      <c r="E1605" s="1" t="s">
        <v>366</v>
      </c>
      <c r="F1605" s="1" t="s">
        <v>131</v>
      </c>
      <c r="G1605" s="12" t="s">
        <v>132</v>
      </c>
      <c r="J1605" s="64"/>
    </row>
    <row r="1606" spans="1:10" ht="15" hidden="1" x14ac:dyDescent="0.25">
      <c r="A1606" s="7">
        <v>1602</v>
      </c>
      <c r="B1606" s="7" t="s">
        <v>604</v>
      </c>
      <c r="C1606" s="1" t="s">
        <v>116</v>
      </c>
      <c r="D1606" s="1" t="s">
        <v>8</v>
      </c>
      <c r="E1606" s="1" t="s">
        <v>366</v>
      </c>
      <c r="F1606" s="1" t="s">
        <v>133</v>
      </c>
      <c r="G1606" s="12" t="s">
        <v>134</v>
      </c>
      <c r="J1606" s="64"/>
    </row>
    <row r="1607" spans="1:10" ht="15" hidden="1" x14ac:dyDescent="0.25">
      <c r="A1607" s="7">
        <v>1603</v>
      </c>
      <c r="B1607" s="7" t="s">
        <v>604</v>
      </c>
      <c r="C1607" s="1" t="s">
        <v>116</v>
      </c>
      <c r="D1607" s="1" t="s">
        <v>8</v>
      </c>
      <c r="E1607" s="1" t="s">
        <v>366</v>
      </c>
      <c r="F1607" s="1" t="s">
        <v>135</v>
      </c>
      <c r="G1607" s="12" t="s">
        <v>136</v>
      </c>
      <c r="J1607" s="64"/>
    </row>
    <row r="1608" spans="1:10" ht="15" hidden="1" x14ac:dyDescent="0.25">
      <c r="A1608" s="7">
        <v>1604</v>
      </c>
      <c r="B1608" s="7" t="s">
        <v>604</v>
      </c>
      <c r="C1608" s="1" t="s">
        <v>116</v>
      </c>
      <c r="D1608" s="1" t="s">
        <v>8</v>
      </c>
      <c r="E1608" s="1" t="s">
        <v>366</v>
      </c>
      <c r="F1608" s="1" t="s">
        <v>137</v>
      </c>
      <c r="G1608" s="12" t="s">
        <v>138</v>
      </c>
      <c r="J1608" s="64"/>
    </row>
    <row r="1609" spans="1:10" ht="15" hidden="1" x14ac:dyDescent="0.25">
      <c r="A1609" s="7">
        <v>1605</v>
      </c>
      <c r="B1609" s="7" t="s">
        <v>604</v>
      </c>
      <c r="C1609" s="1" t="s">
        <v>116</v>
      </c>
      <c r="D1609" s="1" t="s">
        <v>8</v>
      </c>
      <c r="E1609" s="1" t="s">
        <v>366</v>
      </c>
      <c r="F1609" s="1" t="s">
        <v>139</v>
      </c>
      <c r="G1609" s="12" t="s">
        <v>140</v>
      </c>
      <c r="J1609" s="64"/>
    </row>
    <row r="1610" spans="1:10" ht="15" hidden="1" x14ac:dyDescent="0.25">
      <c r="A1610" s="7">
        <v>1606</v>
      </c>
      <c r="B1610" s="7" t="s">
        <v>604</v>
      </c>
      <c r="C1610" s="1" t="s">
        <v>116</v>
      </c>
      <c r="D1610" s="1" t="s">
        <v>8</v>
      </c>
      <c r="E1610" s="1" t="s">
        <v>366</v>
      </c>
      <c r="F1610" s="1" t="s">
        <v>141</v>
      </c>
      <c r="G1610" s="12" t="s">
        <v>142</v>
      </c>
      <c r="J1610" s="64"/>
    </row>
    <row r="1611" spans="1:10" ht="15" hidden="1" x14ac:dyDescent="0.25">
      <c r="A1611" s="7">
        <v>1607</v>
      </c>
      <c r="B1611" s="7" t="s">
        <v>604</v>
      </c>
      <c r="C1611" s="1" t="s">
        <v>116</v>
      </c>
      <c r="D1611" s="1" t="s">
        <v>8</v>
      </c>
      <c r="E1611" s="1" t="s">
        <v>366</v>
      </c>
      <c r="F1611" s="1" t="s">
        <v>143</v>
      </c>
      <c r="G1611" s="12" t="s">
        <v>144</v>
      </c>
      <c r="J1611" s="64"/>
    </row>
    <row r="1612" spans="1:10" ht="15" hidden="1" x14ac:dyDescent="0.25">
      <c r="A1612" s="7">
        <v>1608</v>
      </c>
      <c r="B1612" s="7" t="s">
        <v>604</v>
      </c>
      <c r="C1612" s="1" t="s">
        <v>116</v>
      </c>
      <c r="D1612" s="1" t="s">
        <v>8</v>
      </c>
      <c r="E1612" s="1" t="s">
        <v>366</v>
      </c>
      <c r="F1612" s="1" t="s">
        <v>145</v>
      </c>
      <c r="G1612" s="12" t="s">
        <v>146</v>
      </c>
      <c r="J1612" s="64"/>
    </row>
    <row r="1613" spans="1:10" ht="15" hidden="1" x14ac:dyDescent="0.25">
      <c r="A1613" s="7">
        <v>1609</v>
      </c>
      <c r="B1613" s="7" t="s">
        <v>604</v>
      </c>
      <c r="C1613" s="1" t="s">
        <v>116</v>
      </c>
      <c r="D1613" s="1" t="s">
        <v>8</v>
      </c>
      <c r="E1613" s="1" t="s">
        <v>366</v>
      </c>
      <c r="F1613" s="1" t="s">
        <v>147</v>
      </c>
      <c r="G1613" s="12" t="s">
        <v>148</v>
      </c>
      <c r="J1613" s="64"/>
    </row>
    <row r="1614" spans="1:10" ht="15" hidden="1" x14ac:dyDescent="0.25">
      <c r="A1614" s="7">
        <v>1610</v>
      </c>
      <c r="B1614" s="7" t="s">
        <v>604</v>
      </c>
      <c r="C1614" s="1" t="s">
        <v>116</v>
      </c>
      <c r="D1614" s="1" t="s">
        <v>8</v>
      </c>
      <c r="E1614" s="1" t="s">
        <v>366</v>
      </c>
      <c r="F1614" s="1" t="s">
        <v>149</v>
      </c>
      <c r="G1614" s="12" t="s">
        <v>150</v>
      </c>
      <c r="J1614" s="64"/>
    </row>
    <row r="1615" spans="1:10" ht="15" hidden="1" x14ac:dyDescent="0.25">
      <c r="A1615" s="7">
        <v>1611</v>
      </c>
      <c r="B1615" s="7" t="s">
        <v>604</v>
      </c>
      <c r="C1615" s="1" t="s">
        <v>116</v>
      </c>
      <c r="D1615" s="1" t="s">
        <v>8</v>
      </c>
      <c r="E1615" s="1" t="s">
        <v>366</v>
      </c>
      <c r="F1615" s="1" t="s">
        <v>151</v>
      </c>
      <c r="G1615" s="12" t="s">
        <v>152</v>
      </c>
      <c r="J1615" s="64"/>
    </row>
    <row r="1616" spans="1:10" ht="15" hidden="1" x14ac:dyDescent="0.25">
      <c r="A1616" s="7">
        <v>1612</v>
      </c>
      <c r="B1616" s="7" t="s">
        <v>604</v>
      </c>
      <c r="C1616" s="1" t="s">
        <v>116</v>
      </c>
      <c r="D1616" s="1" t="s">
        <v>8</v>
      </c>
      <c r="E1616" s="1" t="s">
        <v>366</v>
      </c>
      <c r="F1616" s="1" t="s">
        <v>153</v>
      </c>
      <c r="G1616" s="12" t="s">
        <v>154</v>
      </c>
      <c r="J1616" s="64"/>
    </row>
    <row r="1617" spans="1:10" ht="15" hidden="1" x14ac:dyDescent="0.25">
      <c r="A1617" s="7">
        <v>1613</v>
      </c>
      <c r="B1617" s="7" t="s">
        <v>604</v>
      </c>
      <c r="C1617" s="1" t="s">
        <v>116</v>
      </c>
      <c r="D1617" s="1" t="s">
        <v>8</v>
      </c>
      <c r="E1617" s="1" t="s">
        <v>366</v>
      </c>
      <c r="F1617" s="1" t="s">
        <v>155</v>
      </c>
      <c r="G1617" s="12" t="s">
        <v>156</v>
      </c>
      <c r="J1617" s="64"/>
    </row>
    <row r="1618" spans="1:10" ht="15" hidden="1" x14ac:dyDescent="0.25">
      <c r="A1618" s="7">
        <v>1614</v>
      </c>
      <c r="B1618" s="7" t="s">
        <v>604</v>
      </c>
      <c r="C1618" s="1" t="s">
        <v>116</v>
      </c>
      <c r="D1618" s="1" t="s">
        <v>8</v>
      </c>
      <c r="E1618" s="1" t="s">
        <v>366</v>
      </c>
      <c r="F1618" s="1" t="s">
        <v>157</v>
      </c>
      <c r="G1618" s="12" t="s">
        <v>158</v>
      </c>
      <c r="J1618" s="64"/>
    </row>
    <row r="1619" spans="1:10" ht="15" hidden="1" x14ac:dyDescent="0.25">
      <c r="A1619" s="7">
        <v>1615</v>
      </c>
      <c r="B1619" s="7" t="s">
        <v>604</v>
      </c>
      <c r="C1619" s="1" t="s">
        <v>116</v>
      </c>
      <c r="D1619" s="1" t="s">
        <v>8</v>
      </c>
      <c r="E1619" s="1" t="s">
        <v>366</v>
      </c>
      <c r="F1619" s="1" t="s">
        <v>159</v>
      </c>
      <c r="G1619" s="12" t="s">
        <v>160</v>
      </c>
      <c r="J1619" s="64"/>
    </row>
    <row r="1620" spans="1:10" ht="15" hidden="1" x14ac:dyDescent="0.25">
      <c r="A1620" s="7">
        <v>1616</v>
      </c>
      <c r="B1620" s="7" t="s">
        <v>604</v>
      </c>
      <c r="C1620" s="1" t="s">
        <v>116</v>
      </c>
      <c r="D1620" s="1" t="s">
        <v>8</v>
      </c>
      <c r="E1620" s="1" t="s">
        <v>366</v>
      </c>
      <c r="F1620" s="1" t="s">
        <v>161</v>
      </c>
      <c r="G1620" s="12" t="s">
        <v>162</v>
      </c>
      <c r="J1620" s="64"/>
    </row>
    <row r="1621" spans="1:10" ht="15" hidden="1" x14ac:dyDescent="0.25">
      <c r="A1621" s="7">
        <v>1617</v>
      </c>
      <c r="B1621" s="7" t="s">
        <v>604</v>
      </c>
      <c r="C1621" s="1" t="s">
        <v>116</v>
      </c>
      <c r="D1621" s="1" t="s">
        <v>8</v>
      </c>
      <c r="E1621" s="1" t="s">
        <v>366</v>
      </c>
      <c r="F1621" s="1" t="s">
        <v>163</v>
      </c>
      <c r="G1621" s="12" t="s">
        <v>164</v>
      </c>
      <c r="J1621" s="64"/>
    </row>
    <row r="1622" spans="1:10" ht="15" hidden="1" x14ac:dyDescent="0.25">
      <c r="A1622" s="7">
        <v>1618</v>
      </c>
      <c r="B1622" s="7" t="s">
        <v>604</v>
      </c>
      <c r="C1622" s="1" t="s">
        <v>116</v>
      </c>
      <c r="D1622" s="1" t="s">
        <v>8</v>
      </c>
      <c r="E1622" s="1" t="s">
        <v>366</v>
      </c>
      <c r="F1622" s="1" t="s">
        <v>165</v>
      </c>
      <c r="G1622" s="12" t="s">
        <v>166</v>
      </c>
      <c r="J1622" s="64"/>
    </row>
    <row r="1623" spans="1:10" ht="15" hidden="1" x14ac:dyDescent="0.25">
      <c r="A1623" s="7">
        <v>1619</v>
      </c>
      <c r="B1623" s="7" t="s">
        <v>604</v>
      </c>
      <c r="C1623" s="1" t="s">
        <v>116</v>
      </c>
      <c r="D1623" s="1" t="s">
        <v>8</v>
      </c>
      <c r="E1623" s="1" t="s">
        <v>366</v>
      </c>
      <c r="F1623" s="1" t="s">
        <v>167</v>
      </c>
      <c r="G1623" s="12" t="s">
        <v>168</v>
      </c>
      <c r="J1623" s="64"/>
    </row>
    <row r="1624" spans="1:10" ht="15" hidden="1" x14ac:dyDescent="0.25">
      <c r="A1624" s="7">
        <v>1620</v>
      </c>
      <c r="B1624" s="7" t="s">
        <v>604</v>
      </c>
      <c r="C1624" s="1" t="s">
        <v>116</v>
      </c>
      <c r="D1624" s="1" t="s">
        <v>8</v>
      </c>
      <c r="E1624" s="1" t="s">
        <v>366</v>
      </c>
      <c r="F1624" s="1" t="s">
        <v>169</v>
      </c>
      <c r="G1624" s="12" t="s">
        <v>170</v>
      </c>
      <c r="J1624" s="64"/>
    </row>
    <row r="1625" spans="1:10" ht="15" hidden="1" x14ac:dyDescent="0.25">
      <c r="A1625" s="7">
        <v>1621</v>
      </c>
      <c r="B1625" s="7" t="s">
        <v>604</v>
      </c>
      <c r="C1625" s="1" t="s">
        <v>116</v>
      </c>
      <c r="D1625" s="1" t="s">
        <v>8</v>
      </c>
      <c r="E1625" s="1" t="s">
        <v>366</v>
      </c>
      <c r="F1625" s="1" t="s">
        <v>171</v>
      </c>
      <c r="G1625" s="12" t="s">
        <v>172</v>
      </c>
      <c r="J1625" s="64"/>
    </row>
    <row r="1626" spans="1:10" ht="15" hidden="1" x14ac:dyDescent="0.25">
      <c r="A1626" s="7">
        <v>1622</v>
      </c>
      <c r="B1626" s="7" t="s">
        <v>604</v>
      </c>
      <c r="C1626" s="1" t="s">
        <v>116</v>
      </c>
      <c r="D1626" s="1" t="s">
        <v>8</v>
      </c>
      <c r="E1626" s="1" t="s">
        <v>366</v>
      </c>
      <c r="F1626" s="1" t="s">
        <v>173</v>
      </c>
      <c r="G1626" s="12" t="s">
        <v>174</v>
      </c>
      <c r="J1626" s="64"/>
    </row>
    <row r="1627" spans="1:10" ht="15" hidden="1" x14ac:dyDescent="0.25">
      <c r="A1627" s="7">
        <v>1623</v>
      </c>
      <c r="B1627" s="7" t="s">
        <v>604</v>
      </c>
      <c r="C1627" s="1" t="s">
        <v>116</v>
      </c>
      <c r="D1627" s="1" t="s">
        <v>8</v>
      </c>
      <c r="E1627" s="1" t="s">
        <v>366</v>
      </c>
      <c r="F1627" s="1" t="s">
        <v>175</v>
      </c>
      <c r="G1627" s="12" t="s">
        <v>176</v>
      </c>
      <c r="J1627" s="64"/>
    </row>
    <row r="1628" spans="1:10" ht="15" hidden="1" x14ac:dyDescent="0.25">
      <c r="A1628" s="7">
        <v>1624</v>
      </c>
      <c r="B1628" s="7" t="s">
        <v>604</v>
      </c>
      <c r="C1628" s="1" t="s">
        <v>116</v>
      </c>
      <c r="D1628" s="1" t="s">
        <v>8</v>
      </c>
      <c r="E1628" s="1" t="s">
        <v>366</v>
      </c>
      <c r="F1628" s="1" t="s">
        <v>177</v>
      </c>
      <c r="G1628" s="12" t="s">
        <v>178</v>
      </c>
      <c r="J1628" s="64"/>
    </row>
    <row r="1629" spans="1:10" ht="15" hidden="1" x14ac:dyDescent="0.25">
      <c r="A1629" s="7">
        <v>1625</v>
      </c>
      <c r="B1629" s="7" t="s">
        <v>604</v>
      </c>
      <c r="C1629" s="1" t="s">
        <v>116</v>
      </c>
      <c r="D1629" s="1" t="s">
        <v>8</v>
      </c>
      <c r="E1629" s="1" t="s">
        <v>366</v>
      </c>
      <c r="F1629" s="1" t="s">
        <v>179</v>
      </c>
      <c r="G1629" s="12" t="s">
        <v>180</v>
      </c>
      <c r="J1629" s="64"/>
    </row>
    <row r="1630" spans="1:10" ht="15" hidden="1" x14ac:dyDescent="0.25">
      <c r="A1630" s="7">
        <v>1626</v>
      </c>
      <c r="B1630" s="7" t="s">
        <v>604</v>
      </c>
      <c r="C1630" s="1" t="s">
        <v>116</v>
      </c>
      <c r="D1630" s="1" t="s">
        <v>8</v>
      </c>
      <c r="E1630" s="1" t="s">
        <v>366</v>
      </c>
      <c r="F1630" s="1" t="s">
        <v>181</v>
      </c>
      <c r="G1630" s="12" t="s">
        <v>182</v>
      </c>
      <c r="J1630" s="64"/>
    </row>
    <row r="1631" spans="1:10" ht="15" hidden="1" x14ac:dyDescent="0.25">
      <c r="A1631" s="7">
        <v>1627</v>
      </c>
      <c r="B1631" s="7" t="s">
        <v>604</v>
      </c>
      <c r="C1631" s="1" t="s">
        <v>116</v>
      </c>
      <c r="D1631" s="1" t="s">
        <v>8</v>
      </c>
      <c r="E1631" s="1" t="s">
        <v>366</v>
      </c>
      <c r="F1631" s="1" t="s">
        <v>183</v>
      </c>
      <c r="G1631" s="12" t="s">
        <v>184</v>
      </c>
      <c r="H1631" s="14">
        <v>1</v>
      </c>
      <c r="I1631" s="15">
        <v>30012</v>
      </c>
      <c r="J1631" s="64">
        <f t="shared" ref="J1631:J1636" si="17">I1631/H1631</f>
        <v>30012</v>
      </c>
    </row>
    <row r="1632" spans="1:10" ht="15" hidden="1" x14ac:dyDescent="0.25">
      <c r="A1632" s="7">
        <v>1628</v>
      </c>
      <c r="B1632" s="7" t="s">
        <v>604</v>
      </c>
      <c r="C1632" s="1" t="s">
        <v>116</v>
      </c>
      <c r="D1632" s="1" t="s">
        <v>8</v>
      </c>
      <c r="E1632" s="1" t="s">
        <v>365</v>
      </c>
      <c r="F1632" s="1" t="s">
        <v>185</v>
      </c>
      <c r="G1632" s="12" t="s">
        <v>186</v>
      </c>
      <c r="J1632" s="64"/>
    </row>
    <row r="1633" spans="1:10" ht="15" hidden="1" x14ac:dyDescent="0.25">
      <c r="A1633" s="7">
        <v>1629</v>
      </c>
      <c r="B1633" s="7" t="s">
        <v>604</v>
      </c>
      <c r="C1633" s="1" t="s">
        <v>116</v>
      </c>
      <c r="D1633" s="1" t="s">
        <v>8</v>
      </c>
      <c r="E1633" s="1" t="s">
        <v>365</v>
      </c>
      <c r="F1633" s="1" t="s">
        <v>187</v>
      </c>
      <c r="G1633" s="12" t="s">
        <v>188</v>
      </c>
      <c r="J1633" s="64"/>
    </row>
    <row r="1634" spans="1:10" ht="15" hidden="1" x14ac:dyDescent="0.25">
      <c r="A1634" s="7">
        <v>1630</v>
      </c>
      <c r="B1634" s="7" t="s">
        <v>604</v>
      </c>
      <c r="C1634" s="1" t="s">
        <v>116</v>
      </c>
      <c r="D1634" s="1" t="s">
        <v>8</v>
      </c>
      <c r="E1634" s="1" t="s">
        <v>365</v>
      </c>
      <c r="F1634" s="1" t="s">
        <v>189</v>
      </c>
      <c r="G1634" s="12" t="s">
        <v>190</v>
      </c>
      <c r="J1634" s="64"/>
    </row>
    <row r="1635" spans="1:10" ht="15" hidden="1" x14ac:dyDescent="0.25">
      <c r="A1635" s="7">
        <v>1631</v>
      </c>
      <c r="B1635" s="7" t="s">
        <v>604</v>
      </c>
      <c r="C1635" s="1" t="s">
        <v>116</v>
      </c>
      <c r="D1635" s="1" t="s">
        <v>8</v>
      </c>
      <c r="E1635" s="1" t="s">
        <v>367</v>
      </c>
      <c r="F1635" s="1" t="s">
        <v>191</v>
      </c>
      <c r="G1635" s="12" t="s">
        <v>192</v>
      </c>
      <c r="H1635" s="14" t="s">
        <v>340</v>
      </c>
      <c r="J1635" s="64"/>
    </row>
    <row r="1636" spans="1:10" ht="15" hidden="1" x14ac:dyDescent="0.25">
      <c r="A1636" s="7">
        <v>1632</v>
      </c>
      <c r="B1636" s="7" t="s">
        <v>604</v>
      </c>
      <c r="C1636" s="1" t="s">
        <v>116</v>
      </c>
      <c r="D1636" s="1" t="s">
        <v>15</v>
      </c>
      <c r="E1636" s="1" t="s">
        <v>367</v>
      </c>
      <c r="F1636" s="1" t="s">
        <v>193</v>
      </c>
      <c r="G1636" s="12" t="s">
        <v>194</v>
      </c>
      <c r="H1636" s="14">
        <v>1.04</v>
      </c>
      <c r="I1636" s="15">
        <v>32441</v>
      </c>
      <c r="J1636" s="64">
        <f t="shared" si="17"/>
        <v>31193.26923076923</v>
      </c>
    </row>
    <row r="1637" spans="1:10" ht="15" hidden="1" x14ac:dyDescent="0.25">
      <c r="A1637" s="7">
        <v>1633</v>
      </c>
      <c r="B1637" s="7" t="s">
        <v>604</v>
      </c>
      <c r="C1637" s="1" t="s">
        <v>195</v>
      </c>
      <c r="D1637" s="1" t="s">
        <v>15</v>
      </c>
      <c r="E1637" s="1" t="s">
        <v>367</v>
      </c>
      <c r="F1637" s="1" t="s">
        <v>196</v>
      </c>
      <c r="G1637" s="12" t="s">
        <v>197</v>
      </c>
      <c r="I1637" s="15">
        <v>32441</v>
      </c>
      <c r="J1637" s="64"/>
    </row>
    <row r="1638" spans="1:10" ht="15" hidden="1" x14ac:dyDescent="0.25">
      <c r="A1638" s="7">
        <v>1634</v>
      </c>
      <c r="B1638" s="7" t="s">
        <v>604</v>
      </c>
      <c r="C1638" s="1" t="s">
        <v>195</v>
      </c>
      <c r="D1638" s="1" t="s">
        <v>8</v>
      </c>
      <c r="E1638" s="1" t="s">
        <v>367</v>
      </c>
      <c r="F1638" s="1" t="s">
        <v>198</v>
      </c>
      <c r="G1638" s="12" t="s">
        <v>199</v>
      </c>
      <c r="J1638" s="64"/>
    </row>
    <row r="1639" spans="1:10" ht="15" hidden="1" x14ac:dyDescent="0.25">
      <c r="A1639" s="7">
        <v>1635</v>
      </c>
      <c r="B1639" s="7" t="s">
        <v>604</v>
      </c>
      <c r="C1639" s="1" t="s">
        <v>195</v>
      </c>
      <c r="D1639" s="1" t="s">
        <v>8</v>
      </c>
      <c r="E1639" s="1" t="s">
        <v>367</v>
      </c>
      <c r="F1639" s="1" t="s">
        <v>200</v>
      </c>
      <c r="G1639" s="12" t="s">
        <v>201</v>
      </c>
      <c r="J1639" s="64"/>
    </row>
    <row r="1640" spans="1:10" ht="15" hidden="1" x14ac:dyDescent="0.25">
      <c r="A1640" s="7">
        <v>1636</v>
      </c>
      <c r="B1640" s="7" t="s">
        <v>604</v>
      </c>
      <c r="C1640" s="1" t="s">
        <v>195</v>
      </c>
      <c r="D1640" s="1" t="s">
        <v>8</v>
      </c>
      <c r="E1640" s="1" t="s">
        <v>367</v>
      </c>
      <c r="F1640" s="1" t="s">
        <v>202</v>
      </c>
      <c r="G1640" s="12" t="s">
        <v>203</v>
      </c>
      <c r="J1640" s="64"/>
    </row>
    <row r="1641" spans="1:10" ht="15" hidden="1" x14ac:dyDescent="0.25">
      <c r="A1641" s="7">
        <v>1637</v>
      </c>
      <c r="B1641" s="7" t="s">
        <v>604</v>
      </c>
      <c r="C1641" s="1" t="s">
        <v>195</v>
      </c>
      <c r="D1641" s="1" t="s">
        <v>8</v>
      </c>
      <c r="E1641" s="1" t="s">
        <v>367</v>
      </c>
      <c r="F1641" s="1" t="s">
        <v>204</v>
      </c>
      <c r="G1641" s="12" t="s">
        <v>205</v>
      </c>
      <c r="J1641" s="64"/>
    </row>
    <row r="1642" spans="1:10" ht="15" hidden="1" x14ac:dyDescent="0.25">
      <c r="A1642" s="7">
        <v>1638</v>
      </c>
      <c r="B1642" s="7" t="s">
        <v>604</v>
      </c>
      <c r="C1642" s="1" t="s">
        <v>195</v>
      </c>
      <c r="D1642" s="1" t="s">
        <v>15</v>
      </c>
      <c r="E1642" s="1" t="s">
        <v>367</v>
      </c>
      <c r="F1642" s="1" t="s">
        <v>206</v>
      </c>
      <c r="G1642" s="12" t="s">
        <v>207</v>
      </c>
      <c r="I1642" s="15">
        <v>0</v>
      </c>
      <c r="J1642" s="64"/>
    </row>
    <row r="1643" spans="1:10" ht="15" hidden="1" x14ac:dyDescent="0.25">
      <c r="A1643" s="7">
        <v>1639</v>
      </c>
      <c r="B1643" s="7" t="s">
        <v>604</v>
      </c>
      <c r="C1643" s="1" t="s">
        <v>195</v>
      </c>
      <c r="D1643" s="1" t="s">
        <v>8</v>
      </c>
      <c r="E1643" s="1" t="s">
        <v>367</v>
      </c>
      <c r="F1643" s="1" t="s">
        <v>208</v>
      </c>
      <c r="G1643" s="12" t="s">
        <v>209</v>
      </c>
      <c r="J1643" s="64"/>
    </row>
    <row r="1644" spans="1:10" ht="15" hidden="1" x14ac:dyDescent="0.25">
      <c r="A1644" s="7">
        <v>1640</v>
      </c>
      <c r="B1644" s="7" t="s">
        <v>604</v>
      </c>
      <c r="C1644" s="1" t="s">
        <v>195</v>
      </c>
      <c r="D1644" s="1" t="s">
        <v>15</v>
      </c>
      <c r="E1644" s="1" t="s">
        <v>367</v>
      </c>
      <c r="F1644" s="1" t="s">
        <v>210</v>
      </c>
      <c r="G1644" s="12" t="s">
        <v>211</v>
      </c>
      <c r="I1644" s="15">
        <v>32441</v>
      </c>
      <c r="J1644" s="64"/>
    </row>
    <row r="1645" spans="1:10" ht="15" hidden="1" x14ac:dyDescent="0.25">
      <c r="A1645" s="7">
        <v>1641</v>
      </c>
      <c r="B1645" s="7" t="s">
        <v>604</v>
      </c>
      <c r="C1645" s="1" t="s">
        <v>195</v>
      </c>
      <c r="D1645" s="1" t="s">
        <v>8</v>
      </c>
      <c r="E1645" s="1" t="s">
        <v>367</v>
      </c>
      <c r="F1645" s="1" t="s">
        <v>212</v>
      </c>
      <c r="G1645" s="12" t="s">
        <v>213</v>
      </c>
      <c r="I1645" s="15">
        <v>3130</v>
      </c>
      <c r="J1645" s="64"/>
    </row>
    <row r="1646" spans="1:10" ht="15" hidden="1" x14ac:dyDescent="0.25">
      <c r="A1646" s="7">
        <v>1642</v>
      </c>
      <c r="B1646" s="7" t="s">
        <v>604</v>
      </c>
      <c r="C1646" s="1" t="s">
        <v>195</v>
      </c>
      <c r="D1646" s="1" t="s">
        <v>8</v>
      </c>
      <c r="E1646" s="1" t="s">
        <v>367</v>
      </c>
      <c r="F1646" s="1" t="s">
        <v>214</v>
      </c>
      <c r="G1646" s="12" t="s">
        <v>215</v>
      </c>
      <c r="I1646" s="15">
        <v>7784</v>
      </c>
      <c r="J1646" s="64"/>
    </row>
    <row r="1647" spans="1:10" ht="15" hidden="1" x14ac:dyDescent="0.25">
      <c r="A1647" s="7">
        <v>1643</v>
      </c>
      <c r="B1647" s="7" t="s">
        <v>604</v>
      </c>
      <c r="C1647" s="1" t="s">
        <v>195</v>
      </c>
      <c r="D1647" s="1" t="s">
        <v>8</v>
      </c>
      <c r="E1647" s="1" t="s">
        <v>367</v>
      </c>
      <c r="F1647" s="1" t="s">
        <v>216</v>
      </c>
      <c r="G1647" s="12" t="s">
        <v>217</v>
      </c>
      <c r="J1647" s="64"/>
    </row>
    <row r="1648" spans="1:10" ht="15" hidden="1" x14ac:dyDescent="0.25">
      <c r="A1648" s="7">
        <v>1644</v>
      </c>
      <c r="B1648" s="7" t="s">
        <v>604</v>
      </c>
      <c r="C1648" s="1" t="s">
        <v>195</v>
      </c>
      <c r="D1648" s="1" t="s">
        <v>15</v>
      </c>
      <c r="E1648" s="1" t="s">
        <v>367</v>
      </c>
      <c r="F1648" s="1" t="s">
        <v>218</v>
      </c>
      <c r="G1648" s="12" t="s">
        <v>219</v>
      </c>
      <c r="I1648" s="15">
        <v>43355</v>
      </c>
      <c r="J1648" s="64"/>
    </row>
    <row r="1649" spans="1:10" ht="15" hidden="1" x14ac:dyDescent="0.25">
      <c r="A1649" s="7">
        <v>1645</v>
      </c>
      <c r="B1649" s="7" t="s">
        <v>604</v>
      </c>
      <c r="C1649" s="1" t="s">
        <v>195</v>
      </c>
      <c r="D1649" s="1" t="s">
        <v>8</v>
      </c>
      <c r="E1649" s="1" t="s">
        <v>367</v>
      </c>
      <c r="F1649" s="1" t="s">
        <v>220</v>
      </c>
      <c r="G1649" s="12" t="s">
        <v>221</v>
      </c>
      <c r="J1649" s="64"/>
    </row>
    <row r="1650" spans="1:10" ht="15" hidden="1" x14ac:dyDescent="0.25">
      <c r="A1650" s="7">
        <v>1646</v>
      </c>
      <c r="B1650" s="7" t="s">
        <v>604</v>
      </c>
      <c r="C1650" s="1" t="s">
        <v>195</v>
      </c>
      <c r="D1650" s="1" t="s">
        <v>8</v>
      </c>
      <c r="E1650" s="1" t="s">
        <v>367</v>
      </c>
      <c r="F1650" s="1" t="s">
        <v>222</v>
      </c>
      <c r="G1650" s="12" t="s">
        <v>223</v>
      </c>
      <c r="I1650" s="15">
        <v>15</v>
      </c>
      <c r="J1650" s="64"/>
    </row>
    <row r="1651" spans="1:10" ht="15" hidden="1" x14ac:dyDescent="0.25">
      <c r="A1651" s="7">
        <v>1647</v>
      </c>
      <c r="B1651" s="7" t="s">
        <v>604</v>
      </c>
      <c r="C1651" s="1" t="s">
        <v>195</v>
      </c>
      <c r="D1651" s="1" t="s">
        <v>8</v>
      </c>
      <c r="E1651" s="1" t="s">
        <v>367</v>
      </c>
      <c r="F1651" s="1" t="s">
        <v>224</v>
      </c>
      <c r="G1651" s="12" t="s">
        <v>225</v>
      </c>
      <c r="I1651" s="15">
        <v>562</v>
      </c>
      <c r="J1651" s="64"/>
    </row>
    <row r="1652" spans="1:10" ht="15" hidden="1" x14ac:dyDescent="0.25">
      <c r="A1652" s="7">
        <v>1648</v>
      </c>
      <c r="B1652" s="7" t="s">
        <v>604</v>
      </c>
      <c r="C1652" s="1" t="s">
        <v>195</v>
      </c>
      <c r="D1652" s="1" t="s">
        <v>8</v>
      </c>
      <c r="E1652" s="1" t="s">
        <v>367</v>
      </c>
      <c r="F1652" s="1" t="s">
        <v>226</v>
      </c>
      <c r="G1652" s="12" t="s">
        <v>227</v>
      </c>
      <c r="I1652" s="15">
        <v>392</v>
      </c>
      <c r="J1652" s="64"/>
    </row>
    <row r="1653" spans="1:10" ht="15" hidden="1" x14ac:dyDescent="0.25">
      <c r="A1653" s="7">
        <v>1649</v>
      </c>
      <c r="B1653" s="7" t="s">
        <v>604</v>
      </c>
      <c r="C1653" s="1" t="s">
        <v>195</v>
      </c>
      <c r="D1653" s="1" t="s">
        <v>15</v>
      </c>
      <c r="E1653" s="1" t="s">
        <v>367</v>
      </c>
      <c r="F1653" s="1" t="s">
        <v>228</v>
      </c>
      <c r="G1653" s="12" t="s">
        <v>229</v>
      </c>
      <c r="I1653" s="15">
        <v>969</v>
      </c>
      <c r="J1653" s="64"/>
    </row>
    <row r="1654" spans="1:10" ht="15" hidden="1" x14ac:dyDescent="0.25">
      <c r="A1654" s="7">
        <v>1650</v>
      </c>
      <c r="B1654" s="7" t="s">
        <v>604</v>
      </c>
      <c r="C1654" s="1" t="s">
        <v>195</v>
      </c>
      <c r="D1654" s="1" t="s">
        <v>8</v>
      </c>
      <c r="E1654" s="1" t="s">
        <v>367</v>
      </c>
      <c r="F1654" s="1" t="s">
        <v>230</v>
      </c>
      <c r="G1654" s="12" t="s">
        <v>231</v>
      </c>
      <c r="J1654" s="64"/>
    </row>
    <row r="1655" spans="1:10" ht="15" hidden="1" x14ac:dyDescent="0.25">
      <c r="A1655" s="7">
        <v>1651</v>
      </c>
      <c r="B1655" s="7" t="s">
        <v>604</v>
      </c>
      <c r="C1655" s="1" t="s">
        <v>195</v>
      </c>
      <c r="D1655" s="1" t="s">
        <v>8</v>
      </c>
      <c r="E1655" s="1" t="s">
        <v>367</v>
      </c>
      <c r="F1655" s="1" t="s">
        <v>232</v>
      </c>
      <c r="G1655" s="12" t="s">
        <v>233</v>
      </c>
      <c r="J1655" s="64"/>
    </row>
    <row r="1656" spans="1:10" ht="15" hidden="1" x14ac:dyDescent="0.25">
      <c r="A1656" s="7">
        <v>1652</v>
      </c>
      <c r="B1656" s="7" t="s">
        <v>604</v>
      </c>
      <c r="C1656" s="1" t="s">
        <v>195</v>
      </c>
      <c r="D1656" s="1" t="s">
        <v>8</v>
      </c>
      <c r="E1656" s="1" t="s">
        <v>367</v>
      </c>
      <c r="F1656" s="1" t="s">
        <v>234</v>
      </c>
      <c r="G1656" s="12" t="s">
        <v>235</v>
      </c>
      <c r="J1656" s="64"/>
    </row>
    <row r="1657" spans="1:10" ht="15" hidden="1" x14ac:dyDescent="0.25">
      <c r="A1657" s="7">
        <v>1653</v>
      </c>
      <c r="B1657" s="7" t="s">
        <v>604</v>
      </c>
      <c r="C1657" s="1" t="s">
        <v>195</v>
      </c>
      <c r="D1657" s="1" t="s">
        <v>8</v>
      </c>
      <c r="E1657" s="1" t="s">
        <v>367</v>
      </c>
      <c r="F1657" s="1" t="s">
        <v>236</v>
      </c>
      <c r="G1657" s="12" t="s">
        <v>237</v>
      </c>
      <c r="J1657" s="64"/>
    </row>
    <row r="1658" spans="1:10" ht="15" hidden="1" x14ac:dyDescent="0.25">
      <c r="A1658" s="7">
        <v>1654</v>
      </c>
      <c r="B1658" s="7" t="s">
        <v>604</v>
      </c>
      <c r="C1658" s="1" t="s">
        <v>195</v>
      </c>
      <c r="D1658" s="1" t="s">
        <v>8</v>
      </c>
      <c r="E1658" s="1" t="s">
        <v>367</v>
      </c>
      <c r="F1658" s="1" t="s">
        <v>238</v>
      </c>
      <c r="G1658" s="12" t="s">
        <v>239</v>
      </c>
      <c r="J1658" s="64"/>
    </row>
    <row r="1659" spans="1:10" ht="15" hidden="1" x14ac:dyDescent="0.25">
      <c r="A1659" s="7">
        <v>1655</v>
      </c>
      <c r="B1659" s="7" t="s">
        <v>604</v>
      </c>
      <c r="C1659" s="1" t="s">
        <v>195</v>
      </c>
      <c r="D1659" s="1" t="s">
        <v>8</v>
      </c>
      <c r="E1659" s="1" t="s">
        <v>367</v>
      </c>
      <c r="F1659" s="1" t="s">
        <v>240</v>
      </c>
      <c r="G1659" s="12" t="s">
        <v>241</v>
      </c>
      <c r="I1659" s="15">
        <v>3893</v>
      </c>
      <c r="J1659" s="64"/>
    </row>
    <row r="1660" spans="1:10" ht="15" hidden="1" x14ac:dyDescent="0.25">
      <c r="A1660" s="7">
        <v>1656</v>
      </c>
      <c r="B1660" s="7" t="s">
        <v>604</v>
      </c>
      <c r="C1660" s="1" t="s">
        <v>195</v>
      </c>
      <c r="D1660" s="1" t="s">
        <v>8</v>
      </c>
      <c r="E1660" s="1" t="s">
        <v>367</v>
      </c>
      <c r="F1660" s="1" t="s">
        <v>242</v>
      </c>
      <c r="G1660" s="12" t="s">
        <v>243</v>
      </c>
      <c r="I1660" s="15">
        <v>130</v>
      </c>
      <c r="J1660" s="64"/>
    </row>
    <row r="1661" spans="1:10" ht="15" hidden="1" x14ac:dyDescent="0.25">
      <c r="A1661" s="7">
        <v>1657</v>
      </c>
      <c r="B1661" s="7" t="s">
        <v>604</v>
      </c>
      <c r="C1661" s="1" t="s">
        <v>195</v>
      </c>
      <c r="D1661" s="1" t="s">
        <v>8</v>
      </c>
      <c r="E1661" s="1" t="s">
        <v>367</v>
      </c>
      <c r="F1661" s="1" t="s">
        <v>244</v>
      </c>
      <c r="G1661" s="12" t="s">
        <v>245</v>
      </c>
      <c r="J1661" s="64"/>
    </row>
    <row r="1662" spans="1:10" ht="15" hidden="1" x14ac:dyDescent="0.25">
      <c r="A1662" s="7">
        <v>1658</v>
      </c>
      <c r="B1662" s="7" t="s">
        <v>604</v>
      </c>
      <c r="C1662" s="1" t="s">
        <v>195</v>
      </c>
      <c r="D1662" s="1" t="s">
        <v>8</v>
      </c>
      <c r="E1662" s="1" t="s">
        <v>367</v>
      </c>
      <c r="F1662" s="1" t="s">
        <v>246</v>
      </c>
      <c r="G1662" s="12" t="s">
        <v>247</v>
      </c>
      <c r="J1662" s="64"/>
    </row>
    <row r="1663" spans="1:10" ht="15" hidden="1" x14ac:dyDescent="0.25">
      <c r="A1663" s="7">
        <v>1659</v>
      </c>
      <c r="B1663" s="7" t="s">
        <v>604</v>
      </c>
      <c r="C1663" s="1" t="s">
        <v>195</v>
      </c>
      <c r="D1663" s="1" t="s">
        <v>8</v>
      </c>
      <c r="E1663" s="1" t="s">
        <v>367</v>
      </c>
      <c r="F1663" s="1" t="s">
        <v>248</v>
      </c>
      <c r="G1663" s="12" t="s">
        <v>249</v>
      </c>
      <c r="J1663" s="64"/>
    </row>
    <row r="1664" spans="1:10" ht="15" hidden="1" x14ac:dyDescent="0.25">
      <c r="A1664" s="7">
        <v>1660</v>
      </c>
      <c r="B1664" s="7" t="s">
        <v>604</v>
      </c>
      <c r="C1664" s="1" t="s">
        <v>195</v>
      </c>
      <c r="D1664" s="1" t="s">
        <v>8</v>
      </c>
      <c r="E1664" s="1" t="s">
        <v>367</v>
      </c>
      <c r="F1664" s="1" t="s">
        <v>250</v>
      </c>
      <c r="G1664" s="12" t="s">
        <v>251</v>
      </c>
      <c r="J1664" s="64"/>
    </row>
    <row r="1665" spans="1:10" ht="15" hidden="1" x14ac:dyDescent="0.25">
      <c r="A1665" s="7">
        <v>1661</v>
      </c>
      <c r="B1665" s="7" t="s">
        <v>604</v>
      </c>
      <c r="C1665" s="1" t="s">
        <v>195</v>
      </c>
      <c r="D1665" s="1" t="s">
        <v>8</v>
      </c>
      <c r="E1665" s="1" t="s">
        <v>367</v>
      </c>
      <c r="F1665" s="1" t="s">
        <v>252</v>
      </c>
      <c r="G1665" s="12" t="s">
        <v>253</v>
      </c>
      <c r="J1665" s="64"/>
    </row>
    <row r="1666" spans="1:10" ht="15" hidden="1" x14ac:dyDescent="0.25">
      <c r="A1666" s="7">
        <v>1662</v>
      </c>
      <c r="B1666" s="7" t="s">
        <v>604</v>
      </c>
      <c r="C1666" s="1" t="s">
        <v>195</v>
      </c>
      <c r="D1666" s="1" t="s">
        <v>8</v>
      </c>
      <c r="E1666" s="1" t="s">
        <v>367</v>
      </c>
      <c r="F1666" s="1" t="s">
        <v>254</v>
      </c>
      <c r="G1666" s="12" t="s">
        <v>255</v>
      </c>
      <c r="J1666" s="64"/>
    </row>
    <row r="1667" spans="1:10" ht="15" hidden="1" x14ac:dyDescent="0.25">
      <c r="A1667" s="7">
        <v>1663</v>
      </c>
      <c r="B1667" s="7" t="s">
        <v>604</v>
      </c>
      <c r="C1667" s="1" t="s">
        <v>195</v>
      </c>
      <c r="D1667" s="1" t="s">
        <v>8</v>
      </c>
      <c r="E1667" s="1" t="s">
        <v>367</v>
      </c>
      <c r="F1667" s="1" t="s">
        <v>256</v>
      </c>
      <c r="G1667" s="12" t="s">
        <v>257</v>
      </c>
      <c r="J1667" s="64"/>
    </row>
    <row r="1668" spans="1:10" ht="15" hidden="1" x14ac:dyDescent="0.25">
      <c r="A1668" s="7">
        <v>1664</v>
      </c>
      <c r="B1668" s="7" t="s">
        <v>604</v>
      </c>
      <c r="C1668" s="1" t="s">
        <v>195</v>
      </c>
      <c r="D1668" s="1" t="s">
        <v>8</v>
      </c>
      <c r="E1668" s="1" t="s">
        <v>367</v>
      </c>
      <c r="F1668" s="1" t="s">
        <v>258</v>
      </c>
      <c r="G1668" s="12" t="s">
        <v>259</v>
      </c>
      <c r="J1668" s="64"/>
    </row>
    <row r="1669" spans="1:10" ht="15" hidden="1" x14ac:dyDescent="0.25">
      <c r="A1669" s="7">
        <v>1665</v>
      </c>
      <c r="B1669" s="7" t="s">
        <v>604</v>
      </c>
      <c r="C1669" s="1" t="s">
        <v>195</v>
      </c>
      <c r="D1669" s="1" t="s">
        <v>8</v>
      </c>
      <c r="E1669" s="1" t="s">
        <v>367</v>
      </c>
      <c r="F1669" s="1" t="s">
        <v>260</v>
      </c>
      <c r="G1669" s="12" t="s">
        <v>261</v>
      </c>
      <c r="I1669" s="15">
        <v>48</v>
      </c>
      <c r="J1669" s="64"/>
    </row>
    <row r="1670" spans="1:10" ht="15" hidden="1" x14ac:dyDescent="0.25">
      <c r="A1670" s="7">
        <v>1666</v>
      </c>
      <c r="B1670" s="7" t="s">
        <v>604</v>
      </c>
      <c r="C1670" s="1" t="s">
        <v>195</v>
      </c>
      <c r="D1670" s="1" t="s">
        <v>8</v>
      </c>
      <c r="E1670" s="1" t="s">
        <v>367</v>
      </c>
      <c r="F1670" s="1" t="s">
        <v>262</v>
      </c>
      <c r="G1670" s="12" t="s">
        <v>263</v>
      </c>
      <c r="J1670" s="64"/>
    </row>
    <row r="1671" spans="1:10" ht="15" hidden="1" x14ac:dyDescent="0.25">
      <c r="A1671" s="7">
        <v>1667</v>
      </c>
      <c r="B1671" s="7" t="s">
        <v>604</v>
      </c>
      <c r="C1671" s="1" t="s">
        <v>195</v>
      </c>
      <c r="D1671" s="1" t="s">
        <v>8</v>
      </c>
      <c r="E1671" s="1" t="s">
        <v>367</v>
      </c>
      <c r="F1671" s="1" t="s">
        <v>264</v>
      </c>
      <c r="G1671" s="12" t="s">
        <v>265</v>
      </c>
      <c r="J1671" s="64"/>
    </row>
    <row r="1672" spans="1:10" ht="15" hidden="1" x14ac:dyDescent="0.25">
      <c r="A1672" s="7">
        <v>1668</v>
      </c>
      <c r="B1672" s="7" t="s">
        <v>604</v>
      </c>
      <c r="C1672" s="1" t="s">
        <v>195</v>
      </c>
      <c r="D1672" s="1" t="s">
        <v>15</v>
      </c>
      <c r="E1672" s="1" t="s">
        <v>367</v>
      </c>
      <c r="F1672" s="1" t="s">
        <v>266</v>
      </c>
      <c r="G1672" s="12" t="s">
        <v>267</v>
      </c>
      <c r="I1672" s="15">
        <v>4071</v>
      </c>
      <c r="J1672" s="64"/>
    </row>
    <row r="1673" spans="1:10" ht="15" hidden="1" x14ac:dyDescent="0.25">
      <c r="A1673" s="7">
        <v>1669</v>
      </c>
      <c r="B1673" s="7" t="s">
        <v>604</v>
      </c>
      <c r="C1673" s="1" t="s">
        <v>195</v>
      </c>
      <c r="D1673" s="1" t="s">
        <v>8</v>
      </c>
      <c r="E1673" s="1" t="s">
        <v>367</v>
      </c>
      <c r="F1673" s="1" t="s">
        <v>268</v>
      </c>
      <c r="G1673" s="12" t="s">
        <v>269</v>
      </c>
      <c r="I1673" s="15">
        <v>4161</v>
      </c>
      <c r="J1673" s="64"/>
    </row>
    <row r="1674" spans="1:10" ht="15" hidden="1" x14ac:dyDescent="0.25">
      <c r="A1674" s="7">
        <v>1670</v>
      </c>
      <c r="B1674" s="7" t="s">
        <v>604</v>
      </c>
      <c r="C1674" s="1" t="s">
        <v>195</v>
      </c>
      <c r="D1674" s="1" t="s">
        <v>8</v>
      </c>
      <c r="E1674" s="1" t="s">
        <v>367</v>
      </c>
      <c r="F1674" s="1" t="s">
        <v>270</v>
      </c>
      <c r="G1674" s="12" t="s">
        <v>271</v>
      </c>
      <c r="I1674" s="15">
        <v>366</v>
      </c>
      <c r="J1674" s="64"/>
    </row>
    <row r="1675" spans="1:10" ht="15" hidden="1" x14ac:dyDescent="0.25">
      <c r="A1675" s="7">
        <v>1671</v>
      </c>
      <c r="B1675" s="7" t="s">
        <v>604</v>
      </c>
      <c r="C1675" s="1" t="s">
        <v>195</v>
      </c>
      <c r="D1675" s="1" t="s">
        <v>8</v>
      </c>
      <c r="E1675" s="1" t="s">
        <v>367</v>
      </c>
      <c r="F1675" s="1" t="s">
        <v>272</v>
      </c>
      <c r="G1675" s="12" t="s">
        <v>273</v>
      </c>
      <c r="I1675" s="15">
        <v>99</v>
      </c>
      <c r="J1675" s="64"/>
    </row>
    <row r="1676" spans="1:10" ht="15" hidden="1" x14ac:dyDescent="0.25">
      <c r="A1676" s="7">
        <v>1672</v>
      </c>
      <c r="B1676" s="7" t="s">
        <v>604</v>
      </c>
      <c r="C1676" s="1" t="s">
        <v>195</v>
      </c>
      <c r="D1676" s="1" t="s">
        <v>8</v>
      </c>
      <c r="E1676" s="1" t="s">
        <v>367</v>
      </c>
      <c r="F1676" s="1" t="s">
        <v>274</v>
      </c>
      <c r="G1676" s="12" t="s">
        <v>275</v>
      </c>
      <c r="I1676" s="15">
        <v>461</v>
      </c>
      <c r="J1676" s="64"/>
    </row>
    <row r="1677" spans="1:10" ht="15" hidden="1" x14ac:dyDescent="0.25">
      <c r="A1677" s="7">
        <v>1673</v>
      </c>
      <c r="B1677" s="7" t="s">
        <v>604</v>
      </c>
      <c r="C1677" s="1" t="s">
        <v>195</v>
      </c>
      <c r="D1677" s="1" t="s">
        <v>8</v>
      </c>
      <c r="E1677" s="1" t="s">
        <v>367</v>
      </c>
      <c r="F1677" s="1" t="s">
        <v>276</v>
      </c>
      <c r="G1677" s="12" t="s">
        <v>277</v>
      </c>
      <c r="I1677" s="15">
        <v>251</v>
      </c>
      <c r="J1677" s="64"/>
    </row>
    <row r="1678" spans="1:10" ht="15" hidden="1" x14ac:dyDescent="0.25">
      <c r="A1678" s="7">
        <v>1674</v>
      </c>
      <c r="B1678" s="7" t="s">
        <v>604</v>
      </c>
      <c r="C1678" s="1" t="s">
        <v>195</v>
      </c>
      <c r="D1678" s="1" t="s">
        <v>8</v>
      </c>
      <c r="E1678" s="1" t="s">
        <v>367</v>
      </c>
      <c r="F1678" s="1" t="s">
        <v>278</v>
      </c>
      <c r="G1678" s="12" t="s">
        <v>279</v>
      </c>
      <c r="J1678" s="64"/>
    </row>
    <row r="1679" spans="1:10" ht="15" hidden="1" x14ac:dyDescent="0.25">
      <c r="A1679" s="7">
        <v>1675</v>
      </c>
      <c r="B1679" s="7" t="s">
        <v>604</v>
      </c>
      <c r="C1679" s="1" t="s">
        <v>195</v>
      </c>
      <c r="D1679" s="1" t="s">
        <v>15</v>
      </c>
      <c r="E1679" s="1" t="s">
        <v>367</v>
      </c>
      <c r="F1679" s="1" t="s">
        <v>280</v>
      </c>
      <c r="G1679" s="12" t="s">
        <v>281</v>
      </c>
      <c r="I1679" s="15">
        <v>5338</v>
      </c>
      <c r="J1679" s="64"/>
    </row>
    <row r="1680" spans="1:10" ht="15" hidden="1" x14ac:dyDescent="0.25">
      <c r="A1680" s="7">
        <v>1676</v>
      </c>
      <c r="B1680" s="7" t="s">
        <v>604</v>
      </c>
      <c r="C1680" s="1" t="s">
        <v>195</v>
      </c>
      <c r="D1680" s="1" t="s">
        <v>8</v>
      </c>
      <c r="E1680" s="1" t="s">
        <v>367</v>
      </c>
      <c r="F1680" s="1" t="s">
        <v>282</v>
      </c>
      <c r="G1680" s="12" t="s">
        <v>283</v>
      </c>
      <c r="I1680" s="15">
        <v>16027.560887595084</v>
      </c>
      <c r="J1680" s="64"/>
    </row>
    <row r="1681" spans="1:10" ht="15" hidden="1" x14ac:dyDescent="0.25">
      <c r="A1681" s="7">
        <v>1677</v>
      </c>
      <c r="B1681" s="7" t="s">
        <v>604</v>
      </c>
      <c r="C1681" s="1" t="s">
        <v>195</v>
      </c>
      <c r="D1681" s="1" t="s">
        <v>15</v>
      </c>
      <c r="E1681" s="1" t="s">
        <v>367</v>
      </c>
      <c r="F1681" s="1" t="s">
        <v>284</v>
      </c>
      <c r="G1681" s="12" t="s">
        <v>285</v>
      </c>
      <c r="I1681" s="15">
        <v>69760.560887595086</v>
      </c>
      <c r="J1681" s="64"/>
    </row>
    <row r="1682" spans="1:10" ht="15" hidden="1" x14ac:dyDescent="0.25">
      <c r="A1682" s="7">
        <v>1678</v>
      </c>
      <c r="B1682" s="7" t="s">
        <v>604</v>
      </c>
      <c r="C1682" s="1" t="s">
        <v>195</v>
      </c>
      <c r="D1682" s="1" t="s">
        <v>8</v>
      </c>
      <c r="E1682" s="1" t="s">
        <v>367</v>
      </c>
      <c r="F1682" s="1" t="s">
        <v>286</v>
      </c>
      <c r="G1682" s="12" t="s">
        <v>287</v>
      </c>
      <c r="I1682" s="15">
        <v>163</v>
      </c>
      <c r="J1682" s="64"/>
    </row>
    <row r="1683" spans="1:10" ht="15" hidden="1" x14ac:dyDescent="0.25">
      <c r="A1683" s="7">
        <v>1679</v>
      </c>
      <c r="B1683" s="7" t="s">
        <v>604</v>
      </c>
      <c r="C1683" s="1" t="s">
        <v>195</v>
      </c>
      <c r="D1683" s="1" t="s">
        <v>8</v>
      </c>
      <c r="E1683" s="1" t="s">
        <v>367</v>
      </c>
      <c r="F1683" s="1" t="s">
        <v>288</v>
      </c>
      <c r="G1683" s="12" t="s">
        <v>289</v>
      </c>
      <c r="J1683" s="64"/>
    </row>
    <row r="1684" spans="1:10" ht="15" hidden="1" x14ac:dyDescent="0.25">
      <c r="A1684" s="7">
        <v>1680</v>
      </c>
      <c r="B1684" s="7" t="s">
        <v>604</v>
      </c>
      <c r="C1684" s="1" t="s">
        <v>195</v>
      </c>
      <c r="D1684" s="1" t="s">
        <v>15</v>
      </c>
      <c r="E1684" s="1" t="s">
        <v>367</v>
      </c>
      <c r="F1684" s="1" t="s">
        <v>290</v>
      </c>
      <c r="G1684" s="12" t="s">
        <v>291</v>
      </c>
      <c r="I1684" s="15">
        <v>69923.560887595086</v>
      </c>
      <c r="J1684" s="64"/>
    </row>
    <row r="1685" spans="1:10" ht="15" hidden="1" x14ac:dyDescent="0.25">
      <c r="A1685" s="7">
        <v>1681</v>
      </c>
      <c r="B1685" s="7" t="s">
        <v>604</v>
      </c>
      <c r="C1685" s="1" t="s">
        <v>195</v>
      </c>
      <c r="D1685" s="1" t="s">
        <v>15</v>
      </c>
      <c r="E1685" s="1" t="s">
        <v>367</v>
      </c>
      <c r="F1685" s="1" t="s">
        <v>292</v>
      </c>
      <c r="G1685" s="12" t="s">
        <v>293</v>
      </c>
      <c r="I1685" s="15">
        <v>63760</v>
      </c>
      <c r="J1685" s="64"/>
    </row>
    <row r="1686" spans="1:10" ht="15" hidden="1" x14ac:dyDescent="0.25">
      <c r="A1686" s="7">
        <v>1682</v>
      </c>
      <c r="B1686" s="7" t="s">
        <v>604</v>
      </c>
      <c r="C1686" s="1" t="s">
        <v>195</v>
      </c>
      <c r="D1686" s="1" t="s">
        <v>8</v>
      </c>
      <c r="E1686" s="1" t="s">
        <v>367</v>
      </c>
      <c r="F1686" s="1" t="s">
        <v>294</v>
      </c>
      <c r="G1686" s="12" t="s">
        <v>295</v>
      </c>
      <c r="I1686" s="15">
        <v>-6163.5608875950857</v>
      </c>
      <c r="J1686" s="64"/>
    </row>
    <row r="1687" spans="1:10" ht="15" hidden="1" x14ac:dyDescent="0.25">
      <c r="A1687" s="7">
        <v>1683</v>
      </c>
      <c r="B1687" s="7" t="s">
        <v>604</v>
      </c>
      <c r="C1687" s="1" t="s">
        <v>296</v>
      </c>
      <c r="D1687" s="1" t="s">
        <v>8</v>
      </c>
      <c r="E1687" s="1" t="s">
        <v>367</v>
      </c>
      <c r="F1687" s="1" t="s">
        <v>297</v>
      </c>
      <c r="G1687" s="12" t="s">
        <v>298</v>
      </c>
      <c r="J1687" s="64"/>
    </row>
    <row r="1688" spans="1:10" ht="15" hidden="1" x14ac:dyDescent="0.25">
      <c r="A1688" s="7">
        <v>1684</v>
      </c>
      <c r="B1688" s="7" t="s">
        <v>604</v>
      </c>
      <c r="C1688" s="1" t="s">
        <v>296</v>
      </c>
      <c r="D1688" s="1" t="s">
        <v>8</v>
      </c>
      <c r="E1688" s="1" t="s">
        <v>367</v>
      </c>
      <c r="F1688" s="1" t="s">
        <v>299</v>
      </c>
      <c r="G1688" s="12" t="s">
        <v>300</v>
      </c>
      <c r="J1688" s="64"/>
    </row>
    <row r="1689" spans="1:10" ht="15" hidden="1" x14ac:dyDescent="0.25">
      <c r="A1689" s="7">
        <v>1685</v>
      </c>
      <c r="B1689" s="7" t="s">
        <v>604</v>
      </c>
      <c r="C1689" s="1" t="s">
        <v>296</v>
      </c>
      <c r="D1689" s="1" t="s">
        <v>8</v>
      </c>
      <c r="E1689" s="1" t="s">
        <v>367</v>
      </c>
      <c r="F1689" s="1" t="s">
        <v>301</v>
      </c>
      <c r="G1689" s="12" t="s">
        <v>302</v>
      </c>
      <c r="J1689" s="64"/>
    </row>
    <row r="1690" spans="1:10" ht="15" hidden="1" x14ac:dyDescent="0.25">
      <c r="A1690" s="7">
        <v>1686</v>
      </c>
      <c r="B1690" s="7" t="s">
        <v>604</v>
      </c>
      <c r="C1690" s="1" t="s">
        <v>296</v>
      </c>
      <c r="D1690" s="1" t="s">
        <v>8</v>
      </c>
      <c r="E1690" s="1" t="s">
        <v>367</v>
      </c>
      <c r="F1690" s="1" t="s">
        <v>303</v>
      </c>
      <c r="G1690" s="12" t="s">
        <v>304</v>
      </c>
      <c r="J1690" s="64"/>
    </row>
    <row r="1691" spans="1:10" ht="15" hidden="1" x14ac:dyDescent="0.25">
      <c r="A1691" s="7">
        <v>1687</v>
      </c>
      <c r="B1691" s="7" t="s">
        <v>604</v>
      </c>
      <c r="C1691" s="1" t="s">
        <v>296</v>
      </c>
      <c r="D1691" s="1" t="s">
        <v>8</v>
      </c>
      <c r="E1691" s="1" t="s">
        <v>367</v>
      </c>
      <c r="F1691" s="1" t="s">
        <v>305</v>
      </c>
      <c r="G1691" s="12" t="s">
        <v>306</v>
      </c>
      <c r="J1691" s="64"/>
    </row>
    <row r="1692" spans="1:10" ht="15" hidden="1" x14ac:dyDescent="0.25">
      <c r="A1692" s="7">
        <v>1688</v>
      </c>
      <c r="B1692" s="7" t="s">
        <v>604</v>
      </c>
      <c r="C1692" s="1" t="s">
        <v>296</v>
      </c>
      <c r="D1692" s="1" t="s">
        <v>8</v>
      </c>
      <c r="E1692" s="1" t="s">
        <v>367</v>
      </c>
      <c r="F1692" s="1" t="s">
        <v>307</v>
      </c>
      <c r="G1692" s="12" t="s">
        <v>308</v>
      </c>
      <c r="J1692" s="64"/>
    </row>
    <row r="1693" spans="1:10" ht="15" hidden="1" x14ac:dyDescent="0.25">
      <c r="A1693" s="7">
        <v>1689</v>
      </c>
      <c r="B1693" s="7" t="s">
        <v>604</v>
      </c>
      <c r="C1693" s="1" t="s">
        <v>296</v>
      </c>
      <c r="D1693" s="1" t="s">
        <v>8</v>
      </c>
      <c r="E1693" s="1" t="s">
        <v>367</v>
      </c>
      <c r="F1693" s="1" t="s">
        <v>309</v>
      </c>
      <c r="G1693" s="12" t="s">
        <v>310</v>
      </c>
      <c r="I1693" s="15">
        <v>163</v>
      </c>
      <c r="J1693" s="64"/>
    </row>
    <row r="1694" spans="1:10" ht="15" hidden="1" x14ac:dyDescent="0.25">
      <c r="A1694" s="7">
        <v>1690</v>
      </c>
      <c r="B1694" s="7" t="s">
        <v>604</v>
      </c>
      <c r="C1694" s="1" t="s">
        <v>296</v>
      </c>
      <c r="D1694" s="1" t="s">
        <v>15</v>
      </c>
      <c r="E1694" s="1" t="s">
        <v>367</v>
      </c>
      <c r="F1694" s="1" t="s">
        <v>311</v>
      </c>
      <c r="G1694" s="12" t="s">
        <v>312</v>
      </c>
      <c r="I1694" s="15">
        <v>163</v>
      </c>
      <c r="J1694" s="64"/>
    </row>
    <row r="1695" spans="1:10" ht="15" hidden="1" x14ac:dyDescent="0.25">
      <c r="A1695" s="7">
        <v>1691</v>
      </c>
      <c r="B1695" s="7" t="s">
        <v>604</v>
      </c>
      <c r="C1695" s="1" t="s">
        <v>296</v>
      </c>
      <c r="D1695" s="1" t="s">
        <v>15</v>
      </c>
      <c r="E1695" s="1" t="s">
        <v>367</v>
      </c>
      <c r="F1695" s="1" t="s">
        <v>313</v>
      </c>
      <c r="G1695" s="12" t="s">
        <v>314</v>
      </c>
      <c r="I1695" s="15">
        <v>163</v>
      </c>
      <c r="J1695" s="64"/>
    </row>
    <row r="1696" spans="1:10" ht="15" hidden="1" x14ac:dyDescent="0.25">
      <c r="A1696" s="7">
        <v>1692</v>
      </c>
      <c r="B1696" s="7" t="s">
        <v>604</v>
      </c>
      <c r="C1696" s="1" t="s">
        <v>296</v>
      </c>
      <c r="D1696" s="1" t="s">
        <v>8</v>
      </c>
      <c r="E1696" s="1" t="s">
        <v>367</v>
      </c>
      <c r="F1696" s="1" t="s">
        <v>315</v>
      </c>
      <c r="G1696" s="12" t="s">
        <v>316</v>
      </c>
      <c r="I1696" s="15">
        <v>163</v>
      </c>
      <c r="J1696" s="64"/>
    </row>
    <row r="1697" spans="1:10" ht="15" hidden="1" x14ac:dyDescent="0.25">
      <c r="A1697" s="7">
        <v>1693</v>
      </c>
      <c r="B1697" s="7" t="s">
        <v>604</v>
      </c>
      <c r="C1697" s="1" t="s">
        <v>296</v>
      </c>
      <c r="D1697" s="1" t="s">
        <v>8</v>
      </c>
      <c r="E1697" s="1" t="s">
        <v>367</v>
      </c>
      <c r="F1697" s="1" t="s">
        <v>317</v>
      </c>
      <c r="G1697" s="12" t="s">
        <v>318</v>
      </c>
      <c r="J1697" s="64"/>
    </row>
    <row r="1698" spans="1:10" ht="15" hidden="1" x14ac:dyDescent="0.25">
      <c r="A1698" s="7">
        <v>1694</v>
      </c>
      <c r="B1698" s="7" t="s">
        <v>604</v>
      </c>
      <c r="C1698" s="1" t="s">
        <v>296</v>
      </c>
      <c r="D1698" s="1" t="s">
        <v>8</v>
      </c>
      <c r="E1698" s="1" t="s">
        <v>367</v>
      </c>
      <c r="F1698" s="1" t="s">
        <v>319</v>
      </c>
      <c r="G1698" s="12" t="s">
        <v>320</v>
      </c>
      <c r="I1698" s="15">
        <v>0</v>
      </c>
      <c r="J1698" s="64"/>
    </row>
    <row r="1699" spans="1:10" ht="15" hidden="1" x14ac:dyDescent="0.25">
      <c r="A1699" s="7">
        <v>1695</v>
      </c>
      <c r="B1699" s="7" t="s">
        <v>348</v>
      </c>
      <c r="C1699" s="1" t="s">
        <v>7</v>
      </c>
      <c r="D1699" s="1" t="s">
        <v>8</v>
      </c>
      <c r="E1699" s="1" t="s">
        <v>367</v>
      </c>
      <c r="F1699" s="1" t="s">
        <v>9</v>
      </c>
      <c r="G1699" s="12" t="s">
        <v>10</v>
      </c>
      <c r="J1699" s="64"/>
    </row>
    <row r="1700" spans="1:10" ht="15" hidden="1" x14ac:dyDescent="0.25">
      <c r="A1700" s="7">
        <v>1696</v>
      </c>
      <c r="B1700" s="7" t="s">
        <v>348</v>
      </c>
      <c r="C1700" s="1" t="s">
        <v>7</v>
      </c>
      <c r="D1700" s="1" t="s">
        <v>8</v>
      </c>
      <c r="E1700" s="1" t="s">
        <v>367</v>
      </c>
      <c r="F1700" s="1" t="s">
        <v>11</v>
      </c>
      <c r="G1700" s="12" t="s">
        <v>12</v>
      </c>
      <c r="J1700" s="64"/>
    </row>
    <row r="1701" spans="1:10" ht="15" hidden="1" x14ac:dyDescent="0.25">
      <c r="A1701" s="7">
        <v>1697</v>
      </c>
      <c r="B1701" s="7" t="s">
        <v>348</v>
      </c>
      <c r="C1701" s="1" t="s">
        <v>7</v>
      </c>
      <c r="D1701" s="1" t="s">
        <v>8</v>
      </c>
      <c r="E1701" s="1" t="s">
        <v>367</v>
      </c>
      <c r="F1701" s="1" t="s">
        <v>13</v>
      </c>
      <c r="G1701" s="12" t="s">
        <v>14</v>
      </c>
      <c r="J1701" s="64"/>
    </row>
    <row r="1702" spans="1:10" ht="15" hidden="1" x14ac:dyDescent="0.25">
      <c r="A1702" s="7">
        <v>1698</v>
      </c>
      <c r="B1702" s="7" t="s">
        <v>348</v>
      </c>
      <c r="C1702" s="1" t="s">
        <v>7</v>
      </c>
      <c r="D1702" s="1" t="s">
        <v>15</v>
      </c>
      <c r="E1702" s="1" t="s">
        <v>367</v>
      </c>
      <c r="F1702" s="1" t="s">
        <v>16</v>
      </c>
      <c r="G1702" s="12" t="s">
        <v>17</v>
      </c>
      <c r="J1702" s="64"/>
    </row>
    <row r="1703" spans="1:10" ht="15" hidden="1" x14ac:dyDescent="0.25">
      <c r="A1703" s="7">
        <v>1699</v>
      </c>
      <c r="B1703" s="7" t="s">
        <v>348</v>
      </c>
      <c r="C1703" s="1" t="s">
        <v>7</v>
      </c>
      <c r="D1703" s="1" t="s">
        <v>8</v>
      </c>
      <c r="E1703" s="1" t="s">
        <v>367</v>
      </c>
      <c r="F1703" s="1" t="s">
        <v>18</v>
      </c>
      <c r="G1703" s="12" t="s">
        <v>19</v>
      </c>
      <c r="J1703" s="64"/>
    </row>
    <row r="1704" spans="1:10" ht="15" hidden="1" x14ac:dyDescent="0.25">
      <c r="A1704" s="7">
        <v>1700</v>
      </c>
      <c r="B1704" s="7" t="s">
        <v>348</v>
      </c>
      <c r="C1704" s="1" t="s">
        <v>7</v>
      </c>
      <c r="D1704" s="1" t="s">
        <v>8</v>
      </c>
      <c r="E1704" s="1" t="s">
        <v>367</v>
      </c>
      <c r="F1704" s="1" t="s">
        <v>20</v>
      </c>
      <c r="G1704" s="12" t="s">
        <v>21</v>
      </c>
      <c r="J1704" s="64"/>
    </row>
    <row r="1705" spans="1:10" ht="15" hidden="1" x14ac:dyDescent="0.25">
      <c r="A1705" s="7">
        <v>1701</v>
      </c>
      <c r="B1705" s="7" t="s">
        <v>348</v>
      </c>
      <c r="C1705" s="1" t="s">
        <v>7</v>
      </c>
      <c r="D1705" s="1" t="s">
        <v>15</v>
      </c>
      <c r="E1705" s="1" t="s">
        <v>367</v>
      </c>
      <c r="F1705" s="1" t="s">
        <v>22</v>
      </c>
      <c r="G1705" s="12" t="s">
        <v>23</v>
      </c>
      <c r="J1705" s="64"/>
    </row>
    <row r="1706" spans="1:10" ht="15" hidden="1" x14ac:dyDescent="0.25">
      <c r="A1706" s="7">
        <v>1702</v>
      </c>
      <c r="B1706" s="7" t="s">
        <v>348</v>
      </c>
      <c r="C1706" s="1" t="s">
        <v>7</v>
      </c>
      <c r="D1706" s="1" t="s">
        <v>8</v>
      </c>
      <c r="E1706" s="1" t="s">
        <v>367</v>
      </c>
      <c r="F1706" s="1" t="s">
        <v>24</v>
      </c>
      <c r="G1706" s="12" t="s">
        <v>25</v>
      </c>
      <c r="J1706" s="64"/>
    </row>
    <row r="1707" spans="1:10" ht="15" hidden="1" x14ac:dyDescent="0.25">
      <c r="A1707" s="7">
        <v>1703</v>
      </c>
      <c r="B1707" s="7" t="s">
        <v>348</v>
      </c>
      <c r="C1707" s="1" t="s">
        <v>7</v>
      </c>
      <c r="D1707" s="1" t="s">
        <v>8</v>
      </c>
      <c r="E1707" s="1" t="s">
        <v>367</v>
      </c>
      <c r="F1707" s="1" t="s">
        <v>26</v>
      </c>
      <c r="G1707" s="12" t="s">
        <v>27</v>
      </c>
      <c r="J1707" s="64"/>
    </row>
    <row r="1708" spans="1:10" ht="15" hidden="1" x14ac:dyDescent="0.25">
      <c r="A1708" s="7">
        <v>1704</v>
      </c>
      <c r="B1708" s="7" t="s">
        <v>348</v>
      </c>
      <c r="C1708" s="1" t="s">
        <v>7</v>
      </c>
      <c r="D1708" s="1" t="s">
        <v>8</v>
      </c>
      <c r="E1708" s="1" t="s">
        <v>367</v>
      </c>
      <c r="F1708" s="1" t="s">
        <v>28</v>
      </c>
      <c r="G1708" s="12" t="s">
        <v>29</v>
      </c>
      <c r="J1708" s="64"/>
    </row>
    <row r="1709" spans="1:10" ht="15" hidden="1" x14ac:dyDescent="0.25">
      <c r="A1709" s="7">
        <v>1705</v>
      </c>
      <c r="B1709" s="7" t="s">
        <v>348</v>
      </c>
      <c r="C1709" s="1" t="s">
        <v>7</v>
      </c>
      <c r="D1709" s="1" t="s">
        <v>8</v>
      </c>
      <c r="E1709" s="1" t="s">
        <v>367</v>
      </c>
      <c r="F1709" s="1" t="s">
        <v>30</v>
      </c>
      <c r="G1709" s="12" t="s">
        <v>31</v>
      </c>
      <c r="I1709" s="15">
        <v>63130</v>
      </c>
      <c r="J1709" s="64"/>
    </row>
    <row r="1710" spans="1:10" ht="15" hidden="1" x14ac:dyDescent="0.25">
      <c r="A1710" s="7">
        <v>1706</v>
      </c>
      <c r="B1710" s="7" t="s">
        <v>348</v>
      </c>
      <c r="C1710" s="1" t="s">
        <v>7</v>
      </c>
      <c r="D1710" s="1" t="s">
        <v>8</v>
      </c>
      <c r="E1710" s="1" t="s">
        <v>367</v>
      </c>
      <c r="F1710" s="1" t="s">
        <v>32</v>
      </c>
      <c r="G1710" s="12" t="s">
        <v>33</v>
      </c>
      <c r="J1710" s="64"/>
    </row>
    <row r="1711" spans="1:10" ht="15" hidden="1" x14ac:dyDescent="0.25">
      <c r="A1711" s="7">
        <v>1707</v>
      </c>
      <c r="B1711" s="7" t="s">
        <v>348</v>
      </c>
      <c r="C1711" s="1" t="s">
        <v>7</v>
      </c>
      <c r="D1711" s="1" t="s">
        <v>8</v>
      </c>
      <c r="E1711" s="1" t="s">
        <v>367</v>
      </c>
      <c r="F1711" s="1" t="s">
        <v>34</v>
      </c>
      <c r="G1711" s="12" t="s">
        <v>35</v>
      </c>
      <c r="J1711" s="64"/>
    </row>
    <row r="1712" spans="1:10" ht="15" hidden="1" x14ac:dyDescent="0.25">
      <c r="A1712" s="7">
        <v>1708</v>
      </c>
      <c r="B1712" s="7" t="s">
        <v>348</v>
      </c>
      <c r="C1712" s="1" t="s">
        <v>7</v>
      </c>
      <c r="D1712" s="1" t="s">
        <v>8</v>
      </c>
      <c r="E1712" s="1" t="s">
        <v>367</v>
      </c>
      <c r="F1712" s="1" t="s">
        <v>36</v>
      </c>
      <c r="G1712" s="12" t="s">
        <v>37</v>
      </c>
      <c r="J1712" s="64"/>
    </row>
    <row r="1713" spans="1:10" ht="15" hidden="1" x14ac:dyDescent="0.25">
      <c r="A1713" s="7">
        <v>1709</v>
      </c>
      <c r="B1713" s="7" t="s">
        <v>348</v>
      </c>
      <c r="C1713" s="1" t="s">
        <v>7</v>
      </c>
      <c r="D1713" s="1" t="s">
        <v>8</v>
      </c>
      <c r="E1713" s="1" t="s">
        <v>367</v>
      </c>
      <c r="F1713" s="1" t="s">
        <v>38</v>
      </c>
      <c r="G1713" s="12" t="s">
        <v>39</v>
      </c>
      <c r="J1713" s="64"/>
    </row>
    <row r="1714" spans="1:10" ht="15" hidden="1" x14ac:dyDescent="0.25">
      <c r="A1714" s="7">
        <v>1710</v>
      </c>
      <c r="B1714" s="7" t="s">
        <v>348</v>
      </c>
      <c r="C1714" s="1" t="s">
        <v>7</v>
      </c>
      <c r="D1714" s="1" t="s">
        <v>8</v>
      </c>
      <c r="E1714" s="1" t="s">
        <v>367</v>
      </c>
      <c r="F1714" s="1" t="s">
        <v>40</v>
      </c>
      <c r="G1714" s="12" t="s">
        <v>41</v>
      </c>
      <c r="J1714" s="64"/>
    </row>
    <row r="1715" spans="1:10" ht="15" hidden="1" x14ac:dyDescent="0.25">
      <c r="A1715" s="7">
        <v>1711</v>
      </c>
      <c r="B1715" s="7" t="s">
        <v>348</v>
      </c>
      <c r="C1715" s="1" t="s">
        <v>7</v>
      </c>
      <c r="D1715" s="1" t="s">
        <v>8</v>
      </c>
      <c r="E1715" s="1" t="s">
        <v>367</v>
      </c>
      <c r="F1715" s="1" t="s">
        <v>42</v>
      </c>
      <c r="G1715" s="12" t="s">
        <v>43</v>
      </c>
      <c r="J1715" s="64"/>
    </row>
    <row r="1716" spans="1:10" ht="15" hidden="1" x14ac:dyDescent="0.25">
      <c r="A1716" s="7">
        <v>1712</v>
      </c>
      <c r="B1716" s="7" t="s">
        <v>348</v>
      </c>
      <c r="C1716" s="1" t="s">
        <v>7</v>
      </c>
      <c r="D1716" s="1" t="s">
        <v>8</v>
      </c>
      <c r="E1716" s="1" t="s">
        <v>367</v>
      </c>
      <c r="F1716" s="1" t="s">
        <v>44</v>
      </c>
      <c r="G1716" s="12" t="s">
        <v>45</v>
      </c>
      <c r="J1716" s="64"/>
    </row>
    <row r="1717" spans="1:10" ht="15" hidden="1" x14ac:dyDescent="0.25">
      <c r="A1717" s="7">
        <v>1713</v>
      </c>
      <c r="B1717" s="7" t="s">
        <v>348</v>
      </c>
      <c r="C1717" s="1" t="s">
        <v>7</v>
      </c>
      <c r="D1717" s="1" t="s">
        <v>8</v>
      </c>
      <c r="E1717" s="1" t="s">
        <v>367</v>
      </c>
      <c r="F1717" s="1" t="s">
        <v>46</v>
      </c>
      <c r="G1717" s="12" t="s">
        <v>47</v>
      </c>
      <c r="J1717" s="64"/>
    </row>
    <row r="1718" spans="1:10" ht="15" hidden="1" x14ac:dyDescent="0.25">
      <c r="A1718" s="7">
        <v>1714</v>
      </c>
      <c r="B1718" s="7" t="s">
        <v>348</v>
      </c>
      <c r="C1718" s="1" t="s">
        <v>7</v>
      </c>
      <c r="D1718" s="1" t="s">
        <v>8</v>
      </c>
      <c r="E1718" s="1" t="s">
        <v>367</v>
      </c>
      <c r="F1718" s="1" t="s">
        <v>48</v>
      </c>
      <c r="G1718" s="12" t="s">
        <v>49</v>
      </c>
      <c r="J1718" s="64"/>
    </row>
    <row r="1719" spans="1:10" ht="15" hidden="1" x14ac:dyDescent="0.25">
      <c r="A1719" s="7">
        <v>1715</v>
      </c>
      <c r="B1719" s="7" t="s">
        <v>348</v>
      </c>
      <c r="C1719" s="1" t="s">
        <v>7</v>
      </c>
      <c r="D1719" s="1" t="s">
        <v>8</v>
      </c>
      <c r="E1719" s="1" t="s">
        <v>367</v>
      </c>
      <c r="F1719" s="1" t="s">
        <v>50</v>
      </c>
      <c r="G1719" s="12" t="s">
        <v>51</v>
      </c>
      <c r="J1719" s="64"/>
    </row>
    <row r="1720" spans="1:10" ht="15" hidden="1" x14ac:dyDescent="0.25">
      <c r="A1720" s="7">
        <v>1716</v>
      </c>
      <c r="B1720" s="7" t="s">
        <v>348</v>
      </c>
      <c r="C1720" s="1" t="s">
        <v>7</v>
      </c>
      <c r="D1720" s="1" t="s">
        <v>8</v>
      </c>
      <c r="E1720" s="1" t="s">
        <v>367</v>
      </c>
      <c r="F1720" s="1" t="s">
        <v>52</v>
      </c>
      <c r="G1720" s="12" t="s">
        <v>53</v>
      </c>
      <c r="J1720" s="64"/>
    </row>
    <row r="1721" spans="1:10" ht="15" hidden="1" x14ac:dyDescent="0.25">
      <c r="A1721" s="7">
        <v>1717</v>
      </c>
      <c r="B1721" s="7" t="s">
        <v>348</v>
      </c>
      <c r="C1721" s="1" t="s">
        <v>7</v>
      </c>
      <c r="D1721" s="1" t="s">
        <v>8</v>
      </c>
      <c r="E1721" s="1" t="s">
        <v>367</v>
      </c>
      <c r="F1721" s="1" t="s">
        <v>54</v>
      </c>
      <c r="G1721" s="12" t="s">
        <v>55</v>
      </c>
      <c r="J1721" s="64"/>
    </row>
    <row r="1722" spans="1:10" ht="15" hidden="1" x14ac:dyDescent="0.25">
      <c r="A1722" s="7">
        <v>1718</v>
      </c>
      <c r="B1722" s="7" t="s">
        <v>348</v>
      </c>
      <c r="C1722" s="1" t="s">
        <v>7</v>
      </c>
      <c r="D1722" s="1" t="s">
        <v>8</v>
      </c>
      <c r="E1722" s="1" t="s">
        <v>367</v>
      </c>
      <c r="F1722" s="1" t="s">
        <v>56</v>
      </c>
      <c r="G1722" s="12" t="s">
        <v>57</v>
      </c>
      <c r="J1722" s="64"/>
    </row>
    <row r="1723" spans="1:10" ht="15" hidden="1" x14ac:dyDescent="0.25">
      <c r="A1723" s="7">
        <v>1719</v>
      </c>
      <c r="B1723" s="7" t="s">
        <v>348</v>
      </c>
      <c r="C1723" s="1" t="s">
        <v>7</v>
      </c>
      <c r="D1723" s="1" t="s">
        <v>8</v>
      </c>
      <c r="E1723" s="1" t="s">
        <v>367</v>
      </c>
      <c r="F1723" s="1" t="s">
        <v>58</v>
      </c>
      <c r="G1723" s="12" t="s">
        <v>59</v>
      </c>
      <c r="J1723" s="64"/>
    </row>
    <row r="1724" spans="1:10" ht="15" hidden="1" x14ac:dyDescent="0.25">
      <c r="A1724" s="7">
        <v>1720</v>
      </c>
      <c r="B1724" s="7" t="s">
        <v>348</v>
      </c>
      <c r="C1724" s="1" t="s">
        <v>7</v>
      </c>
      <c r="D1724" s="1" t="s">
        <v>8</v>
      </c>
      <c r="E1724" s="1" t="s">
        <v>367</v>
      </c>
      <c r="F1724" s="1" t="s">
        <v>60</v>
      </c>
      <c r="G1724" s="12" t="s">
        <v>61</v>
      </c>
      <c r="J1724" s="64"/>
    </row>
    <row r="1725" spans="1:10" ht="15" hidden="1" x14ac:dyDescent="0.25">
      <c r="A1725" s="7">
        <v>1721</v>
      </c>
      <c r="B1725" s="7" t="s">
        <v>348</v>
      </c>
      <c r="C1725" s="1" t="s">
        <v>7</v>
      </c>
      <c r="D1725" s="1" t="s">
        <v>8</v>
      </c>
      <c r="E1725" s="1" t="s">
        <v>367</v>
      </c>
      <c r="F1725" s="1" t="s">
        <v>62</v>
      </c>
      <c r="G1725" s="12" t="s">
        <v>63</v>
      </c>
      <c r="J1725" s="64"/>
    </row>
    <row r="1726" spans="1:10" ht="15" hidden="1" x14ac:dyDescent="0.25">
      <c r="A1726" s="7">
        <v>1722</v>
      </c>
      <c r="B1726" s="7" t="s">
        <v>348</v>
      </c>
      <c r="C1726" s="1" t="s">
        <v>7</v>
      </c>
      <c r="D1726" s="1" t="s">
        <v>8</v>
      </c>
      <c r="E1726" s="1" t="s">
        <v>367</v>
      </c>
      <c r="F1726" s="1" t="s">
        <v>64</v>
      </c>
      <c r="G1726" s="12" t="s">
        <v>65</v>
      </c>
      <c r="J1726" s="64"/>
    </row>
    <row r="1727" spans="1:10" ht="15" hidden="1" x14ac:dyDescent="0.25">
      <c r="A1727" s="7">
        <v>1723</v>
      </c>
      <c r="B1727" s="7" t="s">
        <v>348</v>
      </c>
      <c r="C1727" s="1" t="s">
        <v>7</v>
      </c>
      <c r="D1727" s="1" t="s">
        <v>8</v>
      </c>
      <c r="E1727" s="1" t="s">
        <v>367</v>
      </c>
      <c r="F1727" s="1" t="s">
        <v>66</v>
      </c>
      <c r="G1727" s="12" t="s">
        <v>67</v>
      </c>
      <c r="I1727" s="15">
        <v>780</v>
      </c>
      <c r="J1727" s="64"/>
    </row>
    <row r="1728" spans="1:10" ht="15" hidden="1" x14ac:dyDescent="0.25">
      <c r="A1728" s="7">
        <v>1724</v>
      </c>
      <c r="B1728" s="7" t="s">
        <v>348</v>
      </c>
      <c r="C1728" s="1" t="s">
        <v>7</v>
      </c>
      <c r="D1728" s="1" t="s">
        <v>8</v>
      </c>
      <c r="E1728" s="1" t="s">
        <v>367</v>
      </c>
      <c r="F1728" s="1" t="s">
        <v>68</v>
      </c>
      <c r="G1728" s="12" t="s">
        <v>69</v>
      </c>
      <c r="J1728" s="64"/>
    </row>
    <row r="1729" spans="1:10" ht="15" hidden="1" x14ac:dyDescent="0.25">
      <c r="A1729" s="7">
        <v>1725</v>
      </c>
      <c r="B1729" s="7" t="s">
        <v>348</v>
      </c>
      <c r="C1729" s="1" t="s">
        <v>7</v>
      </c>
      <c r="D1729" s="1" t="s">
        <v>8</v>
      </c>
      <c r="E1729" s="1" t="s">
        <v>367</v>
      </c>
      <c r="F1729" s="1" t="s">
        <v>70</v>
      </c>
      <c r="G1729" s="12" t="s">
        <v>71</v>
      </c>
      <c r="J1729" s="64"/>
    </row>
    <row r="1730" spans="1:10" ht="15" hidden="1" x14ac:dyDescent="0.25">
      <c r="A1730" s="7">
        <v>1726</v>
      </c>
      <c r="B1730" s="7" t="s">
        <v>348</v>
      </c>
      <c r="C1730" s="1" t="s">
        <v>7</v>
      </c>
      <c r="D1730" s="1" t="s">
        <v>8</v>
      </c>
      <c r="E1730" s="1" t="s">
        <v>367</v>
      </c>
      <c r="F1730" s="1" t="s">
        <v>72</v>
      </c>
      <c r="G1730" s="12" t="s">
        <v>73</v>
      </c>
      <c r="J1730" s="64"/>
    </row>
    <row r="1731" spans="1:10" ht="15" hidden="1" x14ac:dyDescent="0.25">
      <c r="A1731" s="7">
        <v>1727</v>
      </c>
      <c r="B1731" s="7" t="s">
        <v>348</v>
      </c>
      <c r="C1731" s="1" t="s">
        <v>7</v>
      </c>
      <c r="D1731" s="1" t="s">
        <v>8</v>
      </c>
      <c r="E1731" s="1" t="s">
        <v>367</v>
      </c>
      <c r="F1731" s="1" t="s">
        <v>74</v>
      </c>
      <c r="G1731" s="12" t="s">
        <v>75</v>
      </c>
      <c r="J1731" s="64"/>
    </row>
    <row r="1732" spans="1:10" ht="15" hidden="1" x14ac:dyDescent="0.25">
      <c r="A1732" s="7">
        <v>1728</v>
      </c>
      <c r="B1732" s="7" t="s">
        <v>348</v>
      </c>
      <c r="C1732" s="1" t="s">
        <v>7</v>
      </c>
      <c r="D1732" s="1" t="s">
        <v>8</v>
      </c>
      <c r="E1732" s="1" t="s">
        <v>367</v>
      </c>
      <c r="F1732" s="1" t="s">
        <v>76</v>
      </c>
      <c r="G1732" s="12" t="s">
        <v>77</v>
      </c>
      <c r="J1732" s="64"/>
    </row>
    <row r="1733" spans="1:10" ht="15" hidden="1" x14ac:dyDescent="0.25">
      <c r="A1733" s="7">
        <v>1729</v>
      </c>
      <c r="B1733" s="7" t="s">
        <v>348</v>
      </c>
      <c r="C1733" s="1" t="s">
        <v>7</v>
      </c>
      <c r="D1733" s="1" t="s">
        <v>8</v>
      </c>
      <c r="E1733" s="1" t="s">
        <v>367</v>
      </c>
      <c r="F1733" s="1" t="s">
        <v>78</v>
      </c>
      <c r="G1733" s="12" t="s">
        <v>79</v>
      </c>
      <c r="J1733" s="64"/>
    </row>
    <row r="1734" spans="1:10" ht="15" hidden="1" x14ac:dyDescent="0.25">
      <c r="A1734" s="7">
        <v>1730</v>
      </c>
      <c r="B1734" s="7" t="s">
        <v>348</v>
      </c>
      <c r="C1734" s="1" t="s">
        <v>7</v>
      </c>
      <c r="D1734" s="1" t="s">
        <v>8</v>
      </c>
      <c r="E1734" s="1" t="s">
        <v>367</v>
      </c>
      <c r="F1734" s="1" t="s">
        <v>80</v>
      </c>
      <c r="G1734" s="12" t="s">
        <v>81</v>
      </c>
      <c r="J1734" s="64"/>
    </row>
    <row r="1735" spans="1:10" ht="15" hidden="1" x14ac:dyDescent="0.25">
      <c r="A1735" s="7">
        <v>1731</v>
      </c>
      <c r="B1735" s="7" t="s">
        <v>348</v>
      </c>
      <c r="C1735" s="1" t="s">
        <v>7</v>
      </c>
      <c r="D1735" s="1" t="s">
        <v>8</v>
      </c>
      <c r="E1735" s="1" t="s">
        <v>367</v>
      </c>
      <c r="F1735" s="1" t="s">
        <v>82</v>
      </c>
      <c r="G1735" s="12" t="s">
        <v>83</v>
      </c>
      <c r="J1735" s="64"/>
    </row>
    <row r="1736" spans="1:10" ht="15" hidden="1" x14ac:dyDescent="0.25">
      <c r="A1736" s="7">
        <v>1732</v>
      </c>
      <c r="B1736" s="7" t="s">
        <v>348</v>
      </c>
      <c r="C1736" s="1" t="s">
        <v>7</v>
      </c>
      <c r="D1736" s="1" t="s">
        <v>8</v>
      </c>
      <c r="E1736" s="1" t="s">
        <v>367</v>
      </c>
      <c r="F1736" s="1" t="s">
        <v>84</v>
      </c>
      <c r="G1736" s="12" t="s">
        <v>85</v>
      </c>
      <c r="J1736" s="64"/>
    </row>
    <row r="1737" spans="1:10" ht="15" hidden="1" x14ac:dyDescent="0.25">
      <c r="A1737" s="7">
        <v>1733</v>
      </c>
      <c r="B1737" s="7" t="s">
        <v>348</v>
      </c>
      <c r="C1737" s="1" t="s">
        <v>7</v>
      </c>
      <c r="D1737" s="1" t="s">
        <v>8</v>
      </c>
      <c r="E1737" s="1" t="s">
        <v>367</v>
      </c>
      <c r="F1737" s="1" t="s">
        <v>86</v>
      </c>
      <c r="G1737" s="12" t="s">
        <v>87</v>
      </c>
      <c r="J1737" s="64"/>
    </row>
    <row r="1738" spans="1:10" ht="15" hidden="1" x14ac:dyDescent="0.25">
      <c r="A1738" s="7">
        <v>1734</v>
      </c>
      <c r="B1738" s="7" t="s">
        <v>348</v>
      </c>
      <c r="C1738" s="1" t="s">
        <v>7</v>
      </c>
      <c r="D1738" s="1" t="s">
        <v>8</v>
      </c>
      <c r="E1738" s="1" t="s">
        <v>367</v>
      </c>
      <c r="F1738" s="1" t="s">
        <v>88</v>
      </c>
      <c r="G1738" s="12" t="s">
        <v>89</v>
      </c>
      <c r="J1738" s="64"/>
    </row>
    <row r="1739" spans="1:10" ht="15" hidden="1" x14ac:dyDescent="0.25">
      <c r="A1739" s="7">
        <v>1735</v>
      </c>
      <c r="B1739" s="7" t="s">
        <v>348</v>
      </c>
      <c r="C1739" s="1" t="s">
        <v>7</v>
      </c>
      <c r="D1739" s="1" t="s">
        <v>8</v>
      </c>
      <c r="E1739" s="1" t="s">
        <v>367</v>
      </c>
      <c r="F1739" s="1" t="s">
        <v>90</v>
      </c>
      <c r="G1739" s="12" t="s">
        <v>91</v>
      </c>
      <c r="J1739" s="64"/>
    </row>
    <row r="1740" spans="1:10" ht="15" hidden="1" x14ac:dyDescent="0.25">
      <c r="A1740" s="7">
        <v>1736</v>
      </c>
      <c r="B1740" s="7" t="s">
        <v>348</v>
      </c>
      <c r="C1740" s="1" t="s">
        <v>7</v>
      </c>
      <c r="D1740" s="1" t="s">
        <v>8</v>
      </c>
      <c r="E1740" s="1" t="s">
        <v>367</v>
      </c>
      <c r="F1740" s="1" t="s">
        <v>92</v>
      </c>
      <c r="G1740" s="12" t="s">
        <v>93</v>
      </c>
      <c r="J1740" s="64"/>
    </row>
    <row r="1741" spans="1:10" ht="15" hidden="1" x14ac:dyDescent="0.25">
      <c r="A1741" s="7">
        <v>1737</v>
      </c>
      <c r="B1741" s="7" t="s">
        <v>348</v>
      </c>
      <c r="C1741" s="1" t="s">
        <v>7</v>
      </c>
      <c r="D1741" s="1" t="s">
        <v>15</v>
      </c>
      <c r="E1741" s="1" t="s">
        <v>367</v>
      </c>
      <c r="F1741" s="1" t="s">
        <v>94</v>
      </c>
      <c r="G1741" s="12" t="s">
        <v>95</v>
      </c>
      <c r="I1741" s="15">
        <v>63910</v>
      </c>
      <c r="J1741" s="64"/>
    </row>
    <row r="1742" spans="1:10" ht="15" hidden="1" x14ac:dyDescent="0.25">
      <c r="A1742" s="7">
        <v>1738</v>
      </c>
      <c r="B1742" s="7" t="s">
        <v>348</v>
      </c>
      <c r="C1742" s="1" t="s">
        <v>7</v>
      </c>
      <c r="D1742" s="1" t="s">
        <v>8</v>
      </c>
      <c r="E1742" s="1" t="s">
        <v>367</v>
      </c>
      <c r="F1742" s="1" t="s">
        <v>96</v>
      </c>
      <c r="G1742" s="12" t="s">
        <v>97</v>
      </c>
      <c r="J1742" s="64"/>
    </row>
    <row r="1743" spans="1:10" ht="15" hidden="1" x14ac:dyDescent="0.25">
      <c r="A1743" s="7">
        <v>1739</v>
      </c>
      <c r="B1743" s="7" t="s">
        <v>348</v>
      </c>
      <c r="C1743" s="1" t="s">
        <v>7</v>
      </c>
      <c r="D1743" s="1" t="s">
        <v>8</v>
      </c>
      <c r="E1743" s="1" t="s">
        <v>367</v>
      </c>
      <c r="F1743" s="1" t="s">
        <v>98</v>
      </c>
      <c r="G1743" s="12" t="s">
        <v>99</v>
      </c>
      <c r="J1743" s="64"/>
    </row>
    <row r="1744" spans="1:10" ht="15" hidden="1" x14ac:dyDescent="0.25">
      <c r="A1744" s="7">
        <v>1740</v>
      </c>
      <c r="B1744" s="7" t="s">
        <v>348</v>
      </c>
      <c r="C1744" s="1" t="s">
        <v>7</v>
      </c>
      <c r="D1744" s="1" t="s">
        <v>8</v>
      </c>
      <c r="E1744" s="1" t="s">
        <v>367</v>
      </c>
      <c r="F1744" s="1" t="s">
        <v>100</v>
      </c>
      <c r="G1744" s="12" t="s">
        <v>101</v>
      </c>
      <c r="J1744" s="64"/>
    </row>
    <row r="1745" spans="1:10" ht="15" hidden="1" x14ac:dyDescent="0.25">
      <c r="A1745" s="7">
        <v>1741</v>
      </c>
      <c r="B1745" s="7" t="s">
        <v>348</v>
      </c>
      <c r="C1745" s="1" t="s">
        <v>7</v>
      </c>
      <c r="D1745" s="1" t="s">
        <v>8</v>
      </c>
      <c r="E1745" s="1" t="s">
        <v>367</v>
      </c>
      <c r="F1745" s="1" t="s">
        <v>102</v>
      </c>
      <c r="G1745" s="12" t="s">
        <v>103</v>
      </c>
      <c r="J1745" s="64"/>
    </row>
    <row r="1746" spans="1:10" ht="15" hidden="1" x14ac:dyDescent="0.25">
      <c r="A1746" s="7">
        <v>1742</v>
      </c>
      <c r="B1746" s="7" t="s">
        <v>348</v>
      </c>
      <c r="C1746" s="1" t="s">
        <v>7</v>
      </c>
      <c r="D1746" s="1" t="s">
        <v>8</v>
      </c>
      <c r="E1746" s="1" t="s">
        <v>367</v>
      </c>
      <c r="F1746" s="1" t="s">
        <v>104</v>
      </c>
      <c r="G1746" s="12" t="s">
        <v>105</v>
      </c>
      <c r="J1746" s="64"/>
    </row>
    <row r="1747" spans="1:10" ht="15" hidden="1" x14ac:dyDescent="0.25">
      <c r="A1747" s="7">
        <v>1743</v>
      </c>
      <c r="B1747" s="7" t="s">
        <v>348</v>
      </c>
      <c r="C1747" s="1" t="s">
        <v>7</v>
      </c>
      <c r="D1747" s="1" t="s">
        <v>8</v>
      </c>
      <c r="E1747" s="1" t="s">
        <v>367</v>
      </c>
      <c r="F1747" s="1" t="s">
        <v>106</v>
      </c>
      <c r="G1747" s="12" t="s">
        <v>107</v>
      </c>
      <c r="J1747" s="64"/>
    </row>
    <row r="1748" spans="1:10" ht="15" hidden="1" x14ac:dyDescent="0.25">
      <c r="A1748" s="7">
        <v>1744</v>
      </c>
      <c r="B1748" s="7" t="s">
        <v>348</v>
      </c>
      <c r="C1748" s="1" t="s">
        <v>7</v>
      </c>
      <c r="D1748" s="1" t="s">
        <v>8</v>
      </c>
      <c r="E1748" s="1" t="s">
        <v>367</v>
      </c>
      <c r="F1748" s="1" t="s">
        <v>108</v>
      </c>
      <c r="G1748" s="12" t="s">
        <v>109</v>
      </c>
      <c r="J1748" s="64"/>
    </row>
    <row r="1749" spans="1:10" ht="15" hidden="1" x14ac:dyDescent="0.25">
      <c r="A1749" s="7">
        <v>1745</v>
      </c>
      <c r="B1749" s="7" t="s">
        <v>348</v>
      </c>
      <c r="C1749" s="1" t="s">
        <v>7</v>
      </c>
      <c r="D1749" s="1" t="s">
        <v>8</v>
      </c>
      <c r="E1749" s="1" t="s">
        <v>367</v>
      </c>
      <c r="F1749" s="1" t="s">
        <v>110</v>
      </c>
      <c r="G1749" s="12" t="s">
        <v>111</v>
      </c>
      <c r="J1749" s="64"/>
    </row>
    <row r="1750" spans="1:10" ht="15" hidden="1" x14ac:dyDescent="0.25">
      <c r="A1750" s="7">
        <v>1746</v>
      </c>
      <c r="B1750" s="7" t="s">
        <v>348</v>
      </c>
      <c r="C1750" s="1" t="s">
        <v>7</v>
      </c>
      <c r="D1750" s="1" t="s">
        <v>8</v>
      </c>
      <c r="E1750" s="1" t="s">
        <v>367</v>
      </c>
      <c r="F1750" s="1" t="s">
        <v>112</v>
      </c>
      <c r="G1750" s="12" t="s">
        <v>113</v>
      </c>
      <c r="J1750" s="64"/>
    </row>
    <row r="1751" spans="1:10" ht="15" hidden="1" x14ac:dyDescent="0.25">
      <c r="A1751" s="7">
        <v>1747</v>
      </c>
      <c r="B1751" s="7" t="s">
        <v>348</v>
      </c>
      <c r="C1751" s="1" t="s">
        <v>7</v>
      </c>
      <c r="D1751" s="1" t="s">
        <v>15</v>
      </c>
      <c r="E1751" s="1" t="s">
        <v>367</v>
      </c>
      <c r="F1751" s="1" t="s">
        <v>114</v>
      </c>
      <c r="G1751" s="12" t="s">
        <v>115</v>
      </c>
      <c r="I1751" s="15">
        <v>63910</v>
      </c>
      <c r="J1751" s="64"/>
    </row>
    <row r="1752" spans="1:10" ht="15" hidden="1" x14ac:dyDescent="0.25">
      <c r="A1752" s="7">
        <v>1748</v>
      </c>
      <c r="B1752" s="7" t="s">
        <v>348</v>
      </c>
      <c r="C1752" s="1" t="s">
        <v>116</v>
      </c>
      <c r="D1752" s="1" t="s">
        <v>8</v>
      </c>
      <c r="E1752" s="1" t="s">
        <v>364</v>
      </c>
      <c r="F1752" s="1" t="s">
        <v>117</v>
      </c>
      <c r="G1752" s="12" t="s">
        <v>118</v>
      </c>
      <c r="J1752" s="64"/>
    </row>
    <row r="1753" spans="1:10" ht="15" hidden="1" x14ac:dyDescent="0.25">
      <c r="A1753" s="7">
        <v>1749</v>
      </c>
      <c r="B1753" s="7" t="s">
        <v>348</v>
      </c>
      <c r="C1753" s="1" t="s">
        <v>116</v>
      </c>
      <c r="D1753" s="1" t="s">
        <v>8</v>
      </c>
      <c r="E1753" s="1" t="s">
        <v>364</v>
      </c>
      <c r="F1753" s="1" t="s">
        <v>119</v>
      </c>
      <c r="G1753" s="12" t="s">
        <v>120</v>
      </c>
      <c r="J1753" s="57"/>
    </row>
    <row r="1754" spans="1:10" ht="15" hidden="1" x14ac:dyDescent="0.25">
      <c r="A1754" s="7">
        <v>1750</v>
      </c>
      <c r="B1754" s="7" t="s">
        <v>348</v>
      </c>
      <c r="C1754" s="1" t="s">
        <v>116</v>
      </c>
      <c r="D1754" s="1" t="s">
        <v>8</v>
      </c>
      <c r="E1754" s="1" t="s">
        <v>364</v>
      </c>
      <c r="F1754" s="1" t="s">
        <v>121</v>
      </c>
      <c r="G1754" s="12" t="s">
        <v>122</v>
      </c>
      <c r="J1754" s="64"/>
    </row>
    <row r="1755" spans="1:10" ht="15" hidden="1" x14ac:dyDescent="0.25">
      <c r="A1755" s="7">
        <v>1751</v>
      </c>
      <c r="B1755" s="7" t="s">
        <v>348</v>
      </c>
      <c r="C1755" s="1" t="s">
        <v>116</v>
      </c>
      <c r="D1755" s="1" t="s">
        <v>8</v>
      </c>
      <c r="E1755" s="1" t="s">
        <v>364</v>
      </c>
      <c r="F1755" s="1" t="s">
        <v>123</v>
      </c>
      <c r="G1755" s="12" t="s">
        <v>124</v>
      </c>
      <c r="J1755" s="64"/>
    </row>
    <row r="1756" spans="1:10" ht="15" hidden="1" x14ac:dyDescent="0.25">
      <c r="A1756" s="7">
        <v>1752</v>
      </c>
      <c r="B1756" s="7" t="s">
        <v>348</v>
      </c>
      <c r="C1756" s="1" t="s">
        <v>116</v>
      </c>
      <c r="D1756" s="1" t="s">
        <v>8</v>
      </c>
      <c r="E1756" s="1" t="s">
        <v>366</v>
      </c>
      <c r="F1756" s="1" t="s">
        <v>125</v>
      </c>
      <c r="G1756" s="12" t="s">
        <v>126</v>
      </c>
      <c r="J1756" s="64"/>
    </row>
    <row r="1757" spans="1:10" ht="15" hidden="1" x14ac:dyDescent="0.25">
      <c r="A1757" s="7">
        <v>1753</v>
      </c>
      <c r="B1757" s="7" t="s">
        <v>348</v>
      </c>
      <c r="C1757" s="1" t="s">
        <v>116</v>
      </c>
      <c r="D1757" s="1" t="s">
        <v>8</v>
      </c>
      <c r="E1757" s="1" t="s">
        <v>366</v>
      </c>
      <c r="F1757" s="1" t="s">
        <v>127</v>
      </c>
      <c r="G1757" s="12" t="s">
        <v>128</v>
      </c>
      <c r="J1757" s="64"/>
    </row>
    <row r="1758" spans="1:10" ht="15" hidden="1" x14ac:dyDescent="0.25">
      <c r="A1758" s="7">
        <v>1754</v>
      </c>
      <c r="B1758" s="7" t="s">
        <v>348</v>
      </c>
      <c r="C1758" s="1" t="s">
        <v>116</v>
      </c>
      <c r="D1758" s="1" t="s">
        <v>8</v>
      </c>
      <c r="E1758" s="1" t="s">
        <v>366</v>
      </c>
      <c r="F1758" s="1" t="s">
        <v>129</v>
      </c>
      <c r="G1758" s="12" t="s">
        <v>130</v>
      </c>
      <c r="J1758" s="64"/>
    </row>
    <row r="1759" spans="1:10" ht="15" hidden="1" x14ac:dyDescent="0.25">
      <c r="A1759" s="7">
        <v>1755</v>
      </c>
      <c r="B1759" s="7" t="s">
        <v>348</v>
      </c>
      <c r="C1759" s="1" t="s">
        <v>116</v>
      </c>
      <c r="D1759" s="1" t="s">
        <v>8</v>
      </c>
      <c r="E1759" s="1" t="s">
        <v>366</v>
      </c>
      <c r="F1759" s="1" t="s">
        <v>131</v>
      </c>
      <c r="G1759" s="12" t="s">
        <v>132</v>
      </c>
      <c r="J1759" s="64"/>
    </row>
    <row r="1760" spans="1:10" ht="15" hidden="1" x14ac:dyDescent="0.25">
      <c r="A1760" s="7">
        <v>1756</v>
      </c>
      <c r="B1760" s="7" t="s">
        <v>348</v>
      </c>
      <c r="C1760" s="1" t="s">
        <v>116</v>
      </c>
      <c r="D1760" s="1" t="s">
        <v>8</v>
      </c>
      <c r="E1760" s="1" t="s">
        <v>366</v>
      </c>
      <c r="F1760" s="1" t="s">
        <v>133</v>
      </c>
      <c r="G1760" s="12" t="s">
        <v>134</v>
      </c>
      <c r="J1760" s="64"/>
    </row>
    <row r="1761" spans="1:10" ht="15" hidden="1" x14ac:dyDescent="0.25">
      <c r="A1761" s="7">
        <v>1757</v>
      </c>
      <c r="B1761" s="7" t="s">
        <v>348</v>
      </c>
      <c r="C1761" s="1" t="s">
        <v>116</v>
      </c>
      <c r="D1761" s="1" t="s">
        <v>8</v>
      </c>
      <c r="E1761" s="1" t="s">
        <v>366</v>
      </c>
      <c r="F1761" s="1" t="s">
        <v>135</v>
      </c>
      <c r="G1761" s="12" t="s">
        <v>136</v>
      </c>
      <c r="J1761" s="64"/>
    </row>
    <row r="1762" spans="1:10" ht="15" hidden="1" x14ac:dyDescent="0.25">
      <c r="A1762" s="7">
        <v>1758</v>
      </c>
      <c r="B1762" s="7" t="s">
        <v>348</v>
      </c>
      <c r="C1762" s="1" t="s">
        <v>116</v>
      </c>
      <c r="D1762" s="1" t="s">
        <v>8</v>
      </c>
      <c r="E1762" s="1" t="s">
        <v>366</v>
      </c>
      <c r="F1762" s="1" t="s">
        <v>137</v>
      </c>
      <c r="G1762" s="12" t="s">
        <v>138</v>
      </c>
      <c r="J1762" s="64"/>
    </row>
    <row r="1763" spans="1:10" ht="15" hidden="1" x14ac:dyDescent="0.25">
      <c r="A1763" s="7">
        <v>1759</v>
      </c>
      <c r="B1763" s="7" t="s">
        <v>348</v>
      </c>
      <c r="C1763" s="1" t="s">
        <v>116</v>
      </c>
      <c r="D1763" s="1" t="s">
        <v>8</v>
      </c>
      <c r="E1763" s="1" t="s">
        <v>366</v>
      </c>
      <c r="F1763" s="1" t="s">
        <v>139</v>
      </c>
      <c r="G1763" s="12" t="s">
        <v>140</v>
      </c>
      <c r="J1763" s="64"/>
    </row>
    <row r="1764" spans="1:10" ht="15" hidden="1" x14ac:dyDescent="0.25">
      <c r="A1764" s="7">
        <v>1760</v>
      </c>
      <c r="B1764" s="7" t="s">
        <v>348</v>
      </c>
      <c r="C1764" s="1" t="s">
        <v>116</v>
      </c>
      <c r="D1764" s="1" t="s">
        <v>8</v>
      </c>
      <c r="E1764" s="1" t="s">
        <v>366</v>
      </c>
      <c r="F1764" s="1" t="s">
        <v>141</v>
      </c>
      <c r="G1764" s="12" t="s">
        <v>142</v>
      </c>
      <c r="J1764" s="64"/>
    </row>
    <row r="1765" spans="1:10" ht="15" hidden="1" x14ac:dyDescent="0.25">
      <c r="A1765" s="7">
        <v>1761</v>
      </c>
      <c r="B1765" s="7" t="s">
        <v>348</v>
      </c>
      <c r="C1765" s="1" t="s">
        <v>116</v>
      </c>
      <c r="D1765" s="1" t="s">
        <v>8</v>
      </c>
      <c r="E1765" s="1" t="s">
        <v>366</v>
      </c>
      <c r="F1765" s="1" t="s">
        <v>143</v>
      </c>
      <c r="G1765" s="12" t="s">
        <v>144</v>
      </c>
      <c r="J1765" s="64"/>
    </row>
    <row r="1766" spans="1:10" ht="15" hidden="1" x14ac:dyDescent="0.25">
      <c r="A1766" s="7">
        <v>1762</v>
      </c>
      <c r="B1766" s="7" t="s">
        <v>348</v>
      </c>
      <c r="C1766" s="1" t="s">
        <v>116</v>
      </c>
      <c r="D1766" s="1" t="s">
        <v>8</v>
      </c>
      <c r="E1766" s="1" t="s">
        <v>366</v>
      </c>
      <c r="F1766" s="1" t="s">
        <v>145</v>
      </c>
      <c r="G1766" s="12" t="s">
        <v>146</v>
      </c>
      <c r="J1766" s="64"/>
    </row>
    <row r="1767" spans="1:10" ht="15" hidden="1" x14ac:dyDescent="0.25">
      <c r="A1767" s="7">
        <v>1763</v>
      </c>
      <c r="B1767" s="7" t="s">
        <v>348</v>
      </c>
      <c r="C1767" s="1" t="s">
        <v>116</v>
      </c>
      <c r="D1767" s="1" t="s">
        <v>8</v>
      </c>
      <c r="E1767" s="1" t="s">
        <v>366</v>
      </c>
      <c r="F1767" s="1" t="s">
        <v>147</v>
      </c>
      <c r="G1767" s="12" t="s">
        <v>148</v>
      </c>
      <c r="J1767" s="64"/>
    </row>
    <row r="1768" spans="1:10" ht="15" hidden="1" x14ac:dyDescent="0.25">
      <c r="A1768" s="7">
        <v>1764</v>
      </c>
      <c r="B1768" s="7" t="s">
        <v>348</v>
      </c>
      <c r="C1768" s="1" t="s">
        <v>116</v>
      </c>
      <c r="D1768" s="1" t="s">
        <v>8</v>
      </c>
      <c r="E1768" s="1" t="s">
        <v>366</v>
      </c>
      <c r="F1768" s="1" t="s">
        <v>149</v>
      </c>
      <c r="G1768" s="12" t="s">
        <v>150</v>
      </c>
      <c r="J1768" s="64"/>
    </row>
    <row r="1769" spans="1:10" ht="15" hidden="1" x14ac:dyDescent="0.25">
      <c r="A1769" s="7">
        <v>1765</v>
      </c>
      <c r="B1769" s="7" t="s">
        <v>348</v>
      </c>
      <c r="C1769" s="1" t="s">
        <v>116</v>
      </c>
      <c r="D1769" s="1" t="s">
        <v>8</v>
      </c>
      <c r="E1769" s="1" t="s">
        <v>366</v>
      </c>
      <c r="F1769" s="1" t="s">
        <v>151</v>
      </c>
      <c r="G1769" s="12" t="s">
        <v>152</v>
      </c>
      <c r="J1769" s="64"/>
    </row>
    <row r="1770" spans="1:10" ht="15" hidden="1" x14ac:dyDescent="0.25">
      <c r="A1770" s="7">
        <v>1766</v>
      </c>
      <c r="B1770" s="7" t="s">
        <v>348</v>
      </c>
      <c r="C1770" s="1" t="s">
        <v>116</v>
      </c>
      <c r="D1770" s="1" t="s">
        <v>8</v>
      </c>
      <c r="E1770" s="1" t="s">
        <v>366</v>
      </c>
      <c r="F1770" s="1" t="s">
        <v>153</v>
      </c>
      <c r="G1770" s="12" t="s">
        <v>154</v>
      </c>
      <c r="J1770" s="64"/>
    </row>
    <row r="1771" spans="1:10" ht="15" hidden="1" x14ac:dyDescent="0.25">
      <c r="A1771" s="7">
        <v>1767</v>
      </c>
      <c r="B1771" s="7" t="s">
        <v>348</v>
      </c>
      <c r="C1771" s="1" t="s">
        <v>116</v>
      </c>
      <c r="D1771" s="1" t="s">
        <v>8</v>
      </c>
      <c r="E1771" s="1" t="s">
        <v>366</v>
      </c>
      <c r="F1771" s="1" t="s">
        <v>155</v>
      </c>
      <c r="G1771" s="12" t="s">
        <v>156</v>
      </c>
      <c r="J1771" s="64"/>
    </row>
    <row r="1772" spans="1:10" ht="15" hidden="1" x14ac:dyDescent="0.25">
      <c r="A1772" s="7">
        <v>1768</v>
      </c>
      <c r="B1772" s="7" t="s">
        <v>348</v>
      </c>
      <c r="C1772" s="1" t="s">
        <v>116</v>
      </c>
      <c r="D1772" s="1" t="s">
        <v>8</v>
      </c>
      <c r="E1772" s="1" t="s">
        <v>366</v>
      </c>
      <c r="F1772" s="1" t="s">
        <v>157</v>
      </c>
      <c r="G1772" s="12" t="s">
        <v>158</v>
      </c>
      <c r="J1772" s="64"/>
    </row>
    <row r="1773" spans="1:10" ht="15" hidden="1" x14ac:dyDescent="0.25">
      <c r="A1773" s="7">
        <v>1769</v>
      </c>
      <c r="B1773" s="7" t="s">
        <v>348</v>
      </c>
      <c r="C1773" s="1" t="s">
        <v>116</v>
      </c>
      <c r="D1773" s="1" t="s">
        <v>8</v>
      </c>
      <c r="E1773" s="1" t="s">
        <v>366</v>
      </c>
      <c r="F1773" s="1" t="s">
        <v>159</v>
      </c>
      <c r="G1773" s="12" t="s">
        <v>160</v>
      </c>
      <c r="J1773" s="64"/>
    </row>
    <row r="1774" spans="1:10" ht="15" hidden="1" x14ac:dyDescent="0.25">
      <c r="A1774" s="7">
        <v>1770</v>
      </c>
      <c r="B1774" s="7" t="s">
        <v>348</v>
      </c>
      <c r="C1774" s="1" t="s">
        <v>116</v>
      </c>
      <c r="D1774" s="1" t="s">
        <v>8</v>
      </c>
      <c r="E1774" s="1" t="s">
        <v>366</v>
      </c>
      <c r="F1774" s="1" t="s">
        <v>161</v>
      </c>
      <c r="G1774" s="12" t="s">
        <v>162</v>
      </c>
      <c r="J1774" s="64"/>
    </row>
    <row r="1775" spans="1:10" ht="15" hidden="1" x14ac:dyDescent="0.25">
      <c r="A1775" s="7">
        <v>1771</v>
      </c>
      <c r="B1775" s="7" t="s">
        <v>348</v>
      </c>
      <c r="C1775" s="1" t="s">
        <v>116</v>
      </c>
      <c r="D1775" s="1" t="s">
        <v>8</v>
      </c>
      <c r="E1775" s="1" t="s">
        <v>366</v>
      </c>
      <c r="F1775" s="1" t="s">
        <v>163</v>
      </c>
      <c r="G1775" s="12" t="s">
        <v>164</v>
      </c>
      <c r="J1775" s="64"/>
    </row>
    <row r="1776" spans="1:10" ht="15" hidden="1" x14ac:dyDescent="0.25">
      <c r="A1776" s="7">
        <v>1772</v>
      </c>
      <c r="B1776" s="7" t="s">
        <v>348</v>
      </c>
      <c r="C1776" s="1" t="s">
        <v>116</v>
      </c>
      <c r="D1776" s="1" t="s">
        <v>8</v>
      </c>
      <c r="E1776" s="1" t="s">
        <v>366</v>
      </c>
      <c r="F1776" s="1" t="s">
        <v>165</v>
      </c>
      <c r="G1776" s="12" t="s">
        <v>166</v>
      </c>
      <c r="J1776" s="64"/>
    </row>
    <row r="1777" spans="1:10" ht="15" hidden="1" x14ac:dyDescent="0.25">
      <c r="A1777" s="7">
        <v>1773</v>
      </c>
      <c r="B1777" s="7" t="s">
        <v>348</v>
      </c>
      <c r="C1777" s="1" t="s">
        <v>116</v>
      </c>
      <c r="D1777" s="1" t="s">
        <v>8</v>
      </c>
      <c r="E1777" s="1" t="s">
        <v>366</v>
      </c>
      <c r="F1777" s="1" t="s">
        <v>167</v>
      </c>
      <c r="G1777" s="12" t="s">
        <v>168</v>
      </c>
      <c r="J1777" s="64"/>
    </row>
    <row r="1778" spans="1:10" ht="15" hidden="1" x14ac:dyDescent="0.25">
      <c r="A1778" s="7">
        <v>1774</v>
      </c>
      <c r="B1778" s="7" t="s">
        <v>348</v>
      </c>
      <c r="C1778" s="1" t="s">
        <v>116</v>
      </c>
      <c r="D1778" s="1" t="s">
        <v>8</v>
      </c>
      <c r="E1778" s="1" t="s">
        <v>366</v>
      </c>
      <c r="F1778" s="1" t="s">
        <v>169</v>
      </c>
      <c r="G1778" s="12" t="s">
        <v>170</v>
      </c>
      <c r="J1778" s="64"/>
    </row>
    <row r="1779" spans="1:10" ht="15" hidden="1" x14ac:dyDescent="0.25">
      <c r="A1779" s="7">
        <v>1775</v>
      </c>
      <c r="B1779" s="7" t="s">
        <v>348</v>
      </c>
      <c r="C1779" s="1" t="s">
        <v>116</v>
      </c>
      <c r="D1779" s="1" t="s">
        <v>8</v>
      </c>
      <c r="E1779" s="1" t="s">
        <v>366</v>
      </c>
      <c r="F1779" s="1" t="s">
        <v>171</v>
      </c>
      <c r="G1779" s="12" t="s">
        <v>172</v>
      </c>
      <c r="J1779" s="64"/>
    </row>
    <row r="1780" spans="1:10" ht="15" hidden="1" x14ac:dyDescent="0.25">
      <c r="A1780" s="7">
        <v>1776</v>
      </c>
      <c r="B1780" s="7" t="s">
        <v>348</v>
      </c>
      <c r="C1780" s="1" t="s">
        <v>116</v>
      </c>
      <c r="D1780" s="1" t="s">
        <v>8</v>
      </c>
      <c r="E1780" s="1" t="s">
        <v>366</v>
      </c>
      <c r="F1780" s="1" t="s">
        <v>173</v>
      </c>
      <c r="G1780" s="12" t="s">
        <v>174</v>
      </c>
      <c r="J1780" s="64"/>
    </row>
    <row r="1781" spans="1:10" ht="15" hidden="1" x14ac:dyDescent="0.25">
      <c r="A1781" s="7">
        <v>1777</v>
      </c>
      <c r="B1781" s="7" t="s">
        <v>348</v>
      </c>
      <c r="C1781" s="1" t="s">
        <v>116</v>
      </c>
      <c r="D1781" s="1" t="s">
        <v>8</v>
      </c>
      <c r="E1781" s="1" t="s">
        <v>366</v>
      </c>
      <c r="F1781" s="1" t="s">
        <v>175</v>
      </c>
      <c r="G1781" s="12" t="s">
        <v>176</v>
      </c>
      <c r="H1781" s="14">
        <v>0.5</v>
      </c>
      <c r="I1781" s="15">
        <v>15449</v>
      </c>
      <c r="J1781" s="64">
        <f t="shared" ref="J1781:J1790" si="18">I1781/H1781</f>
        <v>30898</v>
      </c>
    </row>
    <row r="1782" spans="1:10" ht="15" hidden="1" x14ac:dyDescent="0.25">
      <c r="A1782" s="7">
        <v>1778</v>
      </c>
      <c r="B1782" s="7" t="s">
        <v>348</v>
      </c>
      <c r="C1782" s="1" t="s">
        <v>116</v>
      </c>
      <c r="D1782" s="1" t="s">
        <v>8</v>
      </c>
      <c r="E1782" s="1" t="s">
        <v>366</v>
      </c>
      <c r="F1782" s="1" t="s">
        <v>177</v>
      </c>
      <c r="G1782" s="12" t="s">
        <v>178</v>
      </c>
      <c r="J1782" s="64"/>
    </row>
    <row r="1783" spans="1:10" ht="15" hidden="1" x14ac:dyDescent="0.25">
      <c r="A1783" s="7">
        <v>1779</v>
      </c>
      <c r="B1783" s="7" t="s">
        <v>348</v>
      </c>
      <c r="C1783" s="1" t="s">
        <v>116</v>
      </c>
      <c r="D1783" s="1" t="s">
        <v>8</v>
      </c>
      <c r="E1783" s="1" t="s">
        <v>366</v>
      </c>
      <c r="F1783" s="1" t="s">
        <v>179</v>
      </c>
      <c r="G1783" s="12" t="s">
        <v>180</v>
      </c>
      <c r="J1783" s="64"/>
    </row>
    <row r="1784" spans="1:10" ht="15" hidden="1" x14ac:dyDescent="0.25">
      <c r="A1784" s="7">
        <v>1780</v>
      </c>
      <c r="B1784" s="7" t="s">
        <v>348</v>
      </c>
      <c r="C1784" s="1" t="s">
        <v>116</v>
      </c>
      <c r="D1784" s="1" t="s">
        <v>8</v>
      </c>
      <c r="E1784" s="1" t="s">
        <v>366</v>
      </c>
      <c r="F1784" s="1" t="s">
        <v>181</v>
      </c>
      <c r="G1784" s="12" t="s">
        <v>182</v>
      </c>
      <c r="J1784" s="64"/>
    </row>
    <row r="1785" spans="1:10" ht="15" hidden="1" x14ac:dyDescent="0.25">
      <c r="A1785" s="7">
        <v>1781</v>
      </c>
      <c r="B1785" s="7" t="s">
        <v>348</v>
      </c>
      <c r="C1785" s="1" t="s">
        <v>116</v>
      </c>
      <c r="D1785" s="1" t="s">
        <v>8</v>
      </c>
      <c r="E1785" s="1" t="s">
        <v>366</v>
      </c>
      <c r="F1785" s="1" t="s">
        <v>183</v>
      </c>
      <c r="G1785" s="12" t="s">
        <v>184</v>
      </c>
      <c r="J1785" s="64"/>
    </row>
    <row r="1786" spans="1:10" ht="15" hidden="1" x14ac:dyDescent="0.25">
      <c r="A1786" s="7">
        <v>1782</v>
      </c>
      <c r="B1786" s="7" t="s">
        <v>348</v>
      </c>
      <c r="C1786" s="1" t="s">
        <v>116</v>
      </c>
      <c r="D1786" s="1" t="s">
        <v>8</v>
      </c>
      <c r="E1786" s="1" t="s">
        <v>365</v>
      </c>
      <c r="F1786" s="1" t="s">
        <v>185</v>
      </c>
      <c r="G1786" s="12" t="s">
        <v>186</v>
      </c>
      <c r="J1786" s="64"/>
    </row>
    <row r="1787" spans="1:10" ht="15" hidden="1" x14ac:dyDescent="0.25">
      <c r="A1787" s="7">
        <v>1783</v>
      </c>
      <c r="B1787" s="7" t="s">
        <v>348</v>
      </c>
      <c r="C1787" s="1" t="s">
        <v>116</v>
      </c>
      <c r="D1787" s="1" t="s">
        <v>8</v>
      </c>
      <c r="E1787" s="1" t="s">
        <v>365</v>
      </c>
      <c r="F1787" s="1" t="s">
        <v>187</v>
      </c>
      <c r="G1787" s="12" t="s">
        <v>188</v>
      </c>
      <c r="J1787" s="64"/>
    </row>
    <row r="1788" spans="1:10" ht="15" hidden="1" x14ac:dyDescent="0.25">
      <c r="A1788" s="7">
        <v>1784</v>
      </c>
      <c r="B1788" s="7" t="s">
        <v>348</v>
      </c>
      <c r="C1788" s="1" t="s">
        <v>116</v>
      </c>
      <c r="D1788" s="1" t="s">
        <v>8</v>
      </c>
      <c r="E1788" s="1" t="s">
        <v>365</v>
      </c>
      <c r="F1788" s="1" t="s">
        <v>189</v>
      </c>
      <c r="G1788" s="12" t="s">
        <v>190</v>
      </c>
      <c r="J1788" s="64"/>
    </row>
    <row r="1789" spans="1:10" ht="15" hidden="1" x14ac:dyDescent="0.25">
      <c r="A1789" s="7">
        <v>1785</v>
      </c>
      <c r="B1789" s="7" t="s">
        <v>348</v>
      </c>
      <c r="C1789" s="1" t="s">
        <v>116</v>
      </c>
      <c r="D1789" s="1" t="s">
        <v>8</v>
      </c>
      <c r="E1789" s="1" t="s">
        <v>367</v>
      </c>
      <c r="F1789" s="1" t="s">
        <v>191</v>
      </c>
      <c r="G1789" s="12" t="s">
        <v>192</v>
      </c>
      <c r="H1789" s="14" t="s">
        <v>340</v>
      </c>
      <c r="J1789" s="64"/>
    </row>
    <row r="1790" spans="1:10" ht="15" hidden="1" x14ac:dyDescent="0.25">
      <c r="A1790" s="7">
        <v>1786</v>
      </c>
      <c r="B1790" s="7" t="s">
        <v>348</v>
      </c>
      <c r="C1790" s="1" t="s">
        <v>116</v>
      </c>
      <c r="D1790" s="1" t="s">
        <v>15</v>
      </c>
      <c r="E1790" s="1" t="s">
        <v>367</v>
      </c>
      <c r="F1790" s="1" t="s">
        <v>193</v>
      </c>
      <c r="G1790" s="12" t="s">
        <v>194</v>
      </c>
      <c r="H1790" s="14">
        <v>0.5</v>
      </c>
      <c r="I1790" s="15">
        <v>15449</v>
      </c>
      <c r="J1790" s="64">
        <f t="shared" si="18"/>
        <v>30898</v>
      </c>
    </row>
    <row r="1791" spans="1:10" ht="15" hidden="1" x14ac:dyDescent="0.25">
      <c r="A1791" s="7">
        <v>1787</v>
      </c>
      <c r="B1791" s="7" t="s">
        <v>348</v>
      </c>
      <c r="C1791" s="1" t="s">
        <v>195</v>
      </c>
      <c r="D1791" s="1" t="s">
        <v>15</v>
      </c>
      <c r="E1791" s="1" t="s">
        <v>367</v>
      </c>
      <c r="F1791" s="1" t="s">
        <v>196</v>
      </c>
      <c r="G1791" s="12" t="s">
        <v>197</v>
      </c>
      <c r="I1791" s="15">
        <v>15449</v>
      </c>
      <c r="J1791" s="64"/>
    </row>
    <row r="1792" spans="1:10" ht="15" hidden="1" x14ac:dyDescent="0.25">
      <c r="A1792" s="7">
        <v>1788</v>
      </c>
      <c r="B1792" s="7" t="s">
        <v>348</v>
      </c>
      <c r="C1792" s="1" t="s">
        <v>195</v>
      </c>
      <c r="D1792" s="1" t="s">
        <v>8</v>
      </c>
      <c r="E1792" s="1" t="s">
        <v>367</v>
      </c>
      <c r="F1792" s="1" t="s">
        <v>198</v>
      </c>
      <c r="G1792" s="12" t="s">
        <v>199</v>
      </c>
      <c r="J1792" s="64"/>
    </row>
    <row r="1793" spans="1:10" ht="15" hidden="1" x14ac:dyDescent="0.25">
      <c r="A1793" s="7">
        <v>1789</v>
      </c>
      <c r="B1793" s="7" t="s">
        <v>348</v>
      </c>
      <c r="C1793" s="1" t="s">
        <v>195</v>
      </c>
      <c r="D1793" s="1" t="s">
        <v>8</v>
      </c>
      <c r="E1793" s="1" t="s">
        <v>367</v>
      </c>
      <c r="F1793" s="1" t="s">
        <v>200</v>
      </c>
      <c r="G1793" s="12" t="s">
        <v>201</v>
      </c>
      <c r="J1793" s="64"/>
    </row>
    <row r="1794" spans="1:10" ht="15" hidden="1" x14ac:dyDescent="0.25">
      <c r="A1794" s="7">
        <v>1790</v>
      </c>
      <c r="B1794" s="7" t="s">
        <v>348</v>
      </c>
      <c r="C1794" s="1" t="s">
        <v>195</v>
      </c>
      <c r="D1794" s="1" t="s">
        <v>8</v>
      </c>
      <c r="E1794" s="1" t="s">
        <v>367</v>
      </c>
      <c r="F1794" s="1" t="s">
        <v>202</v>
      </c>
      <c r="G1794" s="12" t="s">
        <v>203</v>
      </c>
      <c r="J1794" s="64"/>
    </row>
    <row r="1795" spans="1:10" ht="15" hidden="1" x14ac:dyDescent="0.25">
      <c r="A1795" s="7">
        <v>1791</v>
      </c>
      <c r="B1795" s="7" t="s">
        <v>348</v>
      </c>
      <c r="C1795" s="1" t="s">
        <v>195</v>
      </c>
      <c r="D1795" s="1" t="s">
        <v>8</v>
      </c>
      <c r="E1795" s="1" t="s">
        <v>367</v>
      </c>
      <c r="F1795" s="1" t="s">
        <v>204</v>
      </c>
      <c r="G1795" s="12" t="s">
        <v>205</v>
      </c>
      <c r="J1795" s="64"/>
    </row>
    <row r="1796" spans="1:10" ht="15" hidden="1" x14ac:dyDescent="0.25">
      <c r="A1796" s="7">
        <v>1792</v>
      </c>
      <c r="B1796" s="7" t="s">
        <v>348</v>
      </c>
      <c r="C1796" s="1" t="s">
        <v>195</v>
      </c>
      <c r="D1796" s="1" t="s">
        <v>15</v>
      </c>
      <c r="E1796" s="1" t="s">
        <v>367</v>
      </c>
      <c r="F1796" s="1" t="s">
        <v>206</v>
      </c>
      <c r="G1796" s="12" t="s">
        <v>207</v>
      </c>
      <c r="I1796" s="15">
        <v>0</v>
      </c>
      <c r="J1796" s="64"/>
    </row>
    <row r="1797" spans="1:10" ht="15" hidden="1" x14ac:dyDescent="0.25">
      <c r="A1797" s="7">
        <v>1793</v>
      </c>
      <c r="B1797" s="7" t="s">
        <v>348</v>
      </c>
      <c r="C1797" s="1" t="s">
        <v>195</v>
      </c>
      <c r="D1797" s="1" t="s">
        <v>8</v>
      </c>
      <c r="E1797" s="1" t="s">
        <v>367</v>
      </c>
      <c r="F1797" s="1" t="s">
        <v>208</v>
      </c>
      <c r="G1797" s="12" t="s">
        <v>209</v>
      </c>
      <c r="J1797" s="64"/>
    </row>
    <row r="1798" spans="1:10" ht="15" hidden="1" x14ac:dyDescent="0.25">
      <c r="A1798" s="7">
        <v>1794</v>
      </c>
      <c r="B1798" s="7" t="s">
        <v>348</v>
      </c>
      <c r="C1798" s="1" t="s">
        <v>195</v>
      </c>
      <c r="D1798" s="1" t="s">
        <v>15</v>
      </c>
      <c r="E1798" s="1" t="s">
        <v>367</v>
      </c>
      <c r="F1798" s="1" t="s">
        <v>210</v>
      </c>
      <c r="G1798" s="12" t="s">
        <v>211</v>
      </c>
      <c r="I1798" s="15">
        <v>15449</v>
      </c>
      <c r="J1798" s="64"/>
    </row>
    <row r="1799" spans="1:10" ht="15" hidden="1" x14ac:dyDescent="0.25">
      <c r="A1799" s="7">
        <v>1795</v>
      </c>
      <c r="B1799" s="7" t="s">
        <v>348</v>
      </c>
      <c r="C1799" s="1" t="s">
        <v>195</v>
      </c>
      <c r="D1799" s="1" t="s">
        <v>8</v>
      </c>
      <c r="E1799" s="1" t="s">
        <v>367</v>
      </c>
      <c r="F1799" s="1" t="s">
        <v>212</v>
      </c>
      <c r="G1799" s="12" t="s">
        <v>213</v>
      </c>
      <c r="I1799" s="15">
        <v>2359</v>
      </c>
      <c r="J1799" s="64"/>
    </row>
    <row r="1800" spans="1:10" ht="15" hidden="1" x14ac:dyDescent="0.25">
      <c r="A1800" s="7">
        <v>1796</v>
      </c>
      <c r="B1800" s="7" t="s">
        <v>348</v>
      </c>
      <c r="C1800" s="1" t="s">
        <v>195</v>
      </c>
      <c r="D1800" s="1" t="s">
        <v>8</v>
      </c>
      <c r="E1800" s="1" t="s">
        <v>367</v>
      </c>
      <c r="F1800" s="1" t="s">
        <v>214</v>
      </c>
      <c r="G1800" s="12" t="s">
        <v>215</v>
      </c>
      <c r="I1800" s="15">
        <v>93</v>
      </c>
      <c r="J1800" s="64"/>
    </row>
    <row r="1801" spans="1:10" ht="15" hidden="1" x14ac:dyDescent="0.25">
      <c r="A1801" s="7">
        <v>1797</v>
      </c>
      <c r="B1801" s="7" t="s">
        <v>348</v>
      </c>
      <c r="C1801" s="1" t="s">
        <v>195</v>
      </c>
      <c r="D1801" s="1" t="s">
        <v>8</v>
      </c>
      <c r="E1801" s="1" t="s">
        <v>367</v>
      </c>
      <c r="F1801" s="1" t="s">
        <v>216</v>
      </c>
      <c r="G1801" s="12" t="s">
        <v>217</v>
      </c>
      <c r="J1801" s="64"/>
    </row>
    <row r="1802" spans="1:10" ht="15" hidden="1" x14ac:dyDescent="0.25">
      <c r="A1802" s="7">
        <v>1798</v>
      </c>
      <c r="B1802" s="7" t="s">
        <v>348</v>
      </c>
      <c r="C1802" s="1" t="s">
        <v>195</v>
      </c>
      <c r="D1802" s="1" t="s">
        <v>15</v>
      </c>
      <c r="E1802" s="1" t="s">
        <v>367</v>
      </c>
      <c r="F1802" s="1" t="s">
        <v>218</v>
      </c>
      <c r="G1802" s="12" t="s">
        <v>219</v>
      </c>
      <c r="I1802" s="15">
        <v>17901</v>
      </c>
      <c r="J1802" s="64"/>
    </row>
    <row r="1803" spans="1:10" ht="15" hidden="1" x14ac:dyDescent="0.25">
      <c r="A1803" s="7">
        <v>1799</v>
      </c>
      <c r="B1803" s="7" t="s">
        <v>348</v>
      </c>
      <c r="C1803" s="1" t="s">
        <v>195</v>
      </c>
      <c r="D1803" s="1" t="s">
        <v>8</v>
      </c>
      <c r="E1803" s="1" t="s">
        <v>367</v>
      </c>
      <c r="F1803" s="1" t="s">
        <v>220</v>
      </c>
      <c r="G1803" s="12" t="s">
        <v>221</v>
      </c>
      <c r="J1803" s="64"/>
    </row>
    <row r="1804" spans="1:10" ht="15" hidden="1" x14ac:dyDescent="0.25">
      <c r="A1804" s="7">
        <v>1800</v>
      </c>
      <c r="B1804" s="7" t="s">
        <v>348</v>
      </c>
      <c r="C1804" s="1" t="s">
        <v>195</v>
      </c>
      <c r="D1804" s="1" t="s">
        <v>8</v>
      </c>
      <c r="E1804" s="1" t="s">
        <v>367</v>
      </c>
      <c r="F1804" s="1" t="s">
        <v>222</v>
      </c>
      <c r="G1804" s="12" t="s">
        <v>223</v>
      </c>
      <c r="I1804" s="15">
        <v>107</v>
      </c>
      <c r="J1804" s="64"/>
    </row>
    <row r="1805" spans="1:10" ht="15" hidden="1" x14ac:dyDescent="0.25">
      <c r="A1805" s="7">
        <v>1801</v>
      </c>
      <c r="B1805" s="7" t="s">
        <v>348</v>
      </c>
      <c r="C1805" s="1" t="s">
        <v>195</v>
      </c>
      <c r="D1805" s="1" t="s">
        <v>8</v>
      </c>
      <c r="E1805" s="1" t="s">
        <v>367</v>
      </c>
      <c r="F1805" s="1" t="s">
        <v>224</v>
      </c>
      <c r="G1805" s="12" t="s">
        <v>225</v>
      </c>
      <c r="J1805" s="64"/>
    </row>
    <row r="1806" spans="1:10" ht="15" hidden="1" x14ac:dyDescent="0.25">
      <c r="A1806" s="7">
        <v>1802</v>
      </c>
      <c r="B1806" s="7" t="s">
        <v>348</v>
      </c>
      <c r="C1806" s="1" t="s">
        <v>195</v>
      </c>
      <c r="D1806" s="1" t="s">
        <v>8</v>
      </c>
      <c r="E1806" s="1" t="s">
        <v>367</v>
      </c>
      <c r="F1806" s="1" t="s">
        <v>226</v>
      </c>
      <c r="G1806" s="12" t="s">
        <v>227</v>
      </c>
      <c r="J1806" s="64"/>
    </row>
    <row r="1807" spans="1:10" ht="15" hidden="1" x14ac:dyDescent="0.25">
      <c r="A1807" s="7">
        <v>1803</v>
      </c>
      <c r="B1807" s="7" t="s">
        <v>348</v>
      </c>
      <c r="C1807" s="1" t="s">
        <v>195</v>
      </c>
      <c r="D1807" s="1" t="s">
        <v>15</v>
      </c>
      <c r="E1807" s="1" t="s">
        <v>367</v>
      </c>
      <c r="F1807" s="1" t="s">
        <v>228</v>
      </c>
      <c r="G1807" s="12" t="s">
        <v>229</v>
      </c>
      <c r="I1807" s="15">
        <v>107</v>
      </c>
      <c r="J1807" s="64"/>
    </row>
    <row r="1808" spans="1:10" ht="15" hidden="1" x14ac:dyDescent="0.25">
      <c r="A1808" s="7">
        <v>1804</v>
      </c>
      <c r="B1808" s="7" t="s">
        <v>348</v>
      </c>
      <c r="C1808" s="1" t="s">
        <v>195</v>
      </c>
      <c r="D1808" s="1" t="s">
        <v>8</v>
      </c>
      <c r="E1808" s="1" t="s">
        <v>367</v>
      </c>
      <c r="F1808" s="1" t="s">
        <v>230</v>
      </c>
      <c r="G1808" s="12" t="s">
        <v>231</v>
      </c>
      <c r="I1808" s="15">
        <v>17750</v>
      </c>
      <c r="J1808" s="64"/>
    </row>
    <row r="1809" spans="1:10" ht="15" hidden="1" x14ac:dyDescent="0.25">
      <c r="A1809" s="7">
        <v>1805</v>
      </c>
      <c r="B1809" s="7" t="s">
        <v>348</v>
      </c>
      <c r="C1809" s="1" t="s">
        <v>195</v>
      </c>
      <c r="D1809" s="1" t="s">
        <v>8</v>
      </c>
      <c r="E1809" s="1" t="s">
        <v>367</v>
      </c>
      <c r="F1809" s="1" t="s">
        <v>232</v>
      </c>
      <c r="G1809" s="12" t="s">
        <v>233</v>
      </c>
      <c r="J1809" s="64"/>
    </row>
    <row r="1810" spans="1:10" ht="15" hidden="1" x14ac:dyDescent="0.25">
      <c r="A1810" s="7">
        <v>1806</v>
      </c>
      <c r="B1810" s="7" t="s">
        <v>348</v>
      </c>
      <c r="C1810" s="1" t="s">
        <v>195</v>
      </c>
      <c r="D1810" s="1" t="s">
        <v>8</v>
      </c>
      <c r="E1810" s="1" t="s">
        <v>367</v>
      </c>
      <c r="F1810" s="1" t="s">
        <v>234</v>
      </c>
      <c r="G1810" s="12" t="s">
        <v>235</v>
      </c>
      <c r="J1810" s="64"/>
    </row>
    <row r="1811" spans="1:10" ht="15" hidden="1" x14ac:dyDescent="0.25">
      <c r="A1811" s="7">
        <v>1807</v>
      </c>
      <c r="B1811" s="7" t="s">
        <v>348</v>
      </c>
      <c r="C1811" s="1" t="s">
        <v>195</v>
      </c>
      <c r="D1811" s="1" t="s">
        <v>8</v>
      </c>
      <c r="E1811" s="1" t="s">
        <v>367</v>
      </c>
      <c r="F1811" s="1" t="s">
        <v>236</v>
      </c>
      <c r="G1811" s="12" t="s">
        <v>237</v>
      </c>
      <c r="J1811" s="64"/>
    </row>
    <row r="1812" spans="1:10" ht="15" hidden="1" x14ac:dyDescent="0.25">
      <c r="A1812" s="7">
        <v>1808</v>
      </c>
      <c r="B1812" s="7" t="s">
        <v>348</v>
      </c>
      <c r="C1812" s="1" t="s">
        <v>195</v>
      </c>
      <c r="D1812" s="1" t="s">
        <v>8</v>
      </c>
      <c r="E1812" s="1" t="s">
        <v>367</v>
      </c>
      <c r="F1812" s="1" t="s">
        <v>238</v>
      </c>
      <c r="G1812" s="12" t="s">
        <v>239</v>
      </c>
      <c r="J1812" s="64"/>
    </row>
    <row r="1813" spans="1:10" ht="15" hidden="1" x14ac:dyDescent="0.25">
      <c r="A1813" s="7">
        <v>1809</v>
      </c>
      <c r="B1813" s="7" t="s">
        <v>348</v>
      </c>
      <c r="C1813" s="1" t="s">
        <v>195</v>
      </c>
      <c r="D1813" s="1" t="s">
        <v>8</v>
      </c>
      <c r="E1813" s="1" t="s">
        <v>367</v>
      </c>
      <c r="F1813" s="1" t="s">
        <v>240</v>
      </c>
      <c r="G1813" s="12" t="s">
        <v>241</v>
      </c>
      <c r="I1813" s="15">
        <v>40</v>
      </c>
      <c r="J1813" s="64"/>
    </row>
    <row r="1814" spans="1:10" ht="15" hidden="1" x14ac:dyDescent="0.25">
      <c r="A1814" s="7">
        <v>1810</v>
      </c>
      <c r="B1814" s="7" t="s">
        <v>348</v>
      </c>
      <c r="C1814" s="1" t="s">
        <v>195</v>
      </c>
      <c r="D1814" s="1" t="s">
        <v>8</v>
      </c>
      <c r="E1814" s="1" t="s">
        <v>367</v>
      </c>
      <c r="F1814" s="1" t="s">
        <v>242</v>
      </c>
      <c r="G1814" s="12" t="s">
        <v>243</v>
      </c>
      <c r="I1814" s="15">
        <v>10</v>
      </c>
      <c r="J1814" s="64"/>
    </row>
    <row r="1815" spans="1:10" ht="15" hidden="1" x14ac:dyDescent="0.25">
      <c r="A1815" s="7">
        <v>1811</v>
      </c>
      <c r="B1815" s="7" t="s">
        <v>348</v>
      </c>
      <c r="C1815" s="1" t="s">
        <v>195</v>
      </c>
      <c r="D1815" s="1" t="s">
        <v>8</v>
      </c>
      <c r="E1815" s="1" t="s">
        <v>367</v>
      </c>
      <c r="F1815" s="1" t="s">
        <v>244</v>
      </c>
      <c r="G1815" s="12" t="s">
        <v>245</v>
      </c>
      <c r="J1815" s="64"/>
    </row>
    <row r="1816" spans="1:10" ht="15" hidden="1" x14ac:dyDescent="0.25">
      <c r="A1816" s="7">
        <v>1812</v>
      </c>
      <c r="B1816" s="7" t="s">
        <v>348</v>
      </c>
      <c r="C1816" s="1" t="s">
        <v>195</v>
      </c>
      <c r="D1816" s="1" t="s">
        <v>8</v>
      </c>
      <c r="E1816" s="1" t="s">
        <v>367</v>
      </c>
      <c r="F1816" s="1" t="s">
        <v>246</v>
      </c>
      <c r="G1816" s="12" t="s">
        <v>247</v>
      </c>
      <c r="J1816" s="64"/>
    </row>
    <row r="1817" spans="1:10" ht="15" hidden="1" x14ac:dyDescent="0.25">
      <c r="A1817" s="7">
        <v>1813</v>
      </c>
      <c r="B1817" s="7" t="s">
        <v>348</v>
      </c>
      <c r="C1817" s="1" t="s">
        <v>195</v>
      </c>
      <c r="D1817" s="1" t="s">
        <v>8</v>
      </c>
      <c r="E1817" s="1" t="s">
        <v>367</v>
      </c>
      <c r="F1817" s="1" t="s">
        <v>248</v>
      </c>
      <c r="G1817" s="12" t="s">
        <v>249</v>
      </c>
      <c r="J1817" s="64"/>
    </row>
    <row r="1818" spans="1:10" ht="15" hidden="1" x14ac:dyDescent="0.25">
      <c r="A1818" s="7">
        <v>1814</v>
      </c>
      <c r="B1818" s="7" t="s">
        <v>348</v>
      </c>
      <c r="C1818" s="1" t="s">
        <v>195</v>
      </c>
      <c r="D1818" s="1" t="s">
        <v>8</v>
      </c>
      <c r="E1818" s="1" t="s">
        <v>367</v>
      </c>
      <c r="F1818" s="1" t="s">
        <v>250</v>
      </c>
      <c r="G1818" s="12" t="s">
        <v>251</v>
      </c>
      <c r="J1818" s="64"/>
    </row>
    <row r="1819" spans="1:10" ht="15" hidden="1" x14ac:dyDescent="0.25">
      <c r="A1819" s="7">
        <v>1815</v>
      </c>
      <c r="B1819" s="7" t="s">
        <v>348</v>
      </c>
      <c r="C1819" s="1" t="s">
        <v>195</v>
      </c>
      <c r="D1819" s="1" t="s">
        <v>8</v>
      </c>
      <c r="E1819" s="1" t="s">
        <v>367</v>
      </c>
      <c r="F1819" s="1" t="s">
        <v>252</v>
      </c>
      <c r="G1819" s="12" t="s">
        <v>253</v>
      </c>
      <c r="J1819" s="64"/>
    </row>
    <row r="1820" spans="1:10" ht="15" hidden="1" x14ac:dyDescent="0.25">
      <c r="A1820" s="7">
        <v>1816</v>
      </c>
      <c r="B1820" s="7" t="s">
        <v>348</v>
      </c>
      <c r="C1820" s="1" t="s">
        <v>195</v>
      </c>
      <c r="D1820" s="1" t="s">
        <v>8</v>
      </c>
      <c r="E1820" s="1" t="s">
        <v>367</v>
      </c>
      <c r="F1820" s="1" t="s">
        <v>254</v>
      </c>
      <c r="G1820" s="12" t="s">
        <v>255</v>
      </c>
      <c r="I1820" s="15">
        <v>19</v>
      </c>
      <c r="J1820" s="64"/>
    </row>
    <row r="1821" spans="1:10" ht="15" hidden="1" x14ac:dyDescent="0.25">
      <c r="A1821" s="7">
        <v>1817</v>
      </c>
      <c r="B1821" s="7" t="s">
        <v>348</v>
      </c>
      <c r="C1821" s="1" t="s">
        <v>195</v>
      </c>
      <c r="D1821" s="1" t="s">
        <v>8</v>
      </c>
      <c r="E1821" s="1" t="s">
        <v>367</v>
      </c>
      <c r="F1821" s="1" t="s">
        <v>256</v>
      </c>
      <c r="G1821" s="12" t="s">
        <v>257</v>
      </c>
      <c r="J1821" s="64"/>
    </row>
    <row r="1822" spans="1:10" ht="15" hidden="1" x14ac:dyDescent="0.25">
      <c r="A1822" s="7">
        <v>1818</v>
      </c>
      <c r="B1822" s="7" t="s">
        <v>348</v>
      </c>
      <c r="C1822" s="1" t="s">
        <v>195</v>
      </c>
      <c r="D1822" s="1" t="s">
        <v>8</v>
      </c>
      <c r="E1822" s="1" t="s">
        <v>367</v>
      </c>
      <c r="F1822" s="1" t="s">
        <v>258</v>
      </c>
      <c r="G1822" s="12" t="s">
        <v>259</v>
      </c>
      <c r="J1822" s="64"/>
    </row>
    <row r="1823" spans="1:10" ht="15" hidden="1" x14ac:dyDescent="0.25">
      <c r="A1823" s="7">
        <v>1819</v>
      </c>
      <c r="B1823" s="7" t="s">
        <v>348</v>
      </c>
      <c r="C1823" s="1" t="s">
        <v>195</v>
      </c>
      <c r="D1823" s="1" t="s">
        <v>8</v>
      </c>
      <c r="E1823" s="1" t="s">
        <v>367</v>
      </c>
      <c r="F1823" s="1" t="s">
        <v>260</v>
      </c>
      <c r="G1823" s="12" t="s">
        <v>261</v>
      </c>
      <c r="J1823" s="64"/>
    </row>
    <row r="1824" spans="1:10" ht="15" hidden="1" x14ac:dyDescent="0.25">
      <c r="A1824" s="7">
        <v>1820</v>
      </c>
      <c r="B1824" s="7" t="s">
        <v>348</v>
      </c>
      <c r="C1824" s="1" t="s">
        <v>195</v>
      </c>
      <c r="D1824" s="1" t="s">
        <v>8</v>
      </c>
      <c r="E1824" s="1" t="s">
        <v>367</v>
      </c>
      <c r="F1824" s="1" t="s">
        <v>262</v>
      </c>
      <c r="G1824" s="12" t="s">
        <v>263</v>
      </c>
      <c r="J1824" s="64"/>
    </row>
    <row r="1825" spans="1:10" ht="15" hidden="1" x14ac:dyDescent="0.25">
      <c r="A1825" s="7">
        <v>1821</v>
      </c>
      <c r="B1825" s="7" t="s">
        <v>348</v>
      </c>
      <c r="C1825" s="1" t="s">
        <v>195</v>
      </c>
      <c r="D1825" s="1" t="s">
        <v>8</v>
      </c>
      <c r="E1825" s="1" t="s">
        <v>367</v>
      </c>
      <c r="F1825" s="1" t="s">
        <v>264</v>
      </c>
      <c r="G1825" s="12" t="s">
        <v>265</v>
      </c>
      <c r="J1825" s="64"/>
    </row>
    <row r="1826" spans="1:10" ht="15" hidden="1" x14ac:dyDescent="0.25">
      <c r="A1826" s="7">
        <v>1822</v>
      </c>
      <c r="B1826" s="7" t="s">
        <v>348</v>
      </c>
      <c r="C1826" s="1" t="s">
        <v>195</v>
      </c>
      <c r="D1826" s="1" t="s">
        <v>15</v>
      </c>
      <c r="E1826" s="1" t="s">
        <v>367</v>
      </c>
      <c r="F1826" s="1" t="s">
        <v>266</v>
      </c>
      <c r="G1826" s="12" t="s">
        <v>267</v>
      </c>
      <c r="I1826" s="15">
        <v>17819</v>
      </c>
      <c r="J1826" s="64"/>
    </row>
    <row r="1827" spans="1:10" ht="15" hidden="1" x14ac:dyDescent="0.25">
      <c r="A1827" s="7">
        <v>1823</v>
      </c>
      <c r="B1827" s="7" t="s">
        <v>348</v>
      </c>
      <c r="C1827" s="1" t="s">
        <v>195</v>
      </c>
      <c r="D1827" s="1" t="s">
        <v>8</v>
      </c>
      <c r="E1827" s="1" t="s">
        <v>367</v>
      </c>
      <c r="F1827" s="1" t="s">
        <v>268</v>
      </c>
      <c r="G1827" s="12" t="s">
        <v>269</v>
      </c>
      <c r="J1827" s="64"/>
    </row>
    <row r="1828" spans="1:10" ht="15" hidden="1" x14ac:dyDescent="0.25">
      <c r="A1828" s="7">
        <v>1824</v>
      </c>
      <c r="B1828" s="7" t="s">
        <v>348</v>
      </c>
      <c r="C1828" s="1" t="s">
        <v>195</v>
      </c>
      <c r="D1828" s="1" t="s">
        <v>8</v>
      </c>
      <c r="E1828" s="1" t="s">
        <v>367</v>
      </c>
      <c r="F1828" s="1" t="s">
        <v>270</v>
      </c>
      <c r="G1828" s="12" t="s">
        <v>271</v>
      </c>
      <c r="J1828" s="64"/>
    </row>
    <row r="1829" spans="1:10" ht="15" hidden="1" x14ac:dyDescent="0.25">
      <c r="A1829" s="7">
        <v>1825</v>
      </c>
      <c r="B1829" s="7" t="s">
        <v>348</v>
      </c>
      <c r="C1829" s="1" t="s">
        <v>195</v>
      </c>
      <c r="D1829" s="1" t="s">
        <v>8</v>
      </c>
      <c r="E1829" s="1" t="s">
        <v>367</v>
      </c>
      <c r="F1829" s="1" t="s">
        <v>272</v>
      </c>
      <c r="G1829" s="12" t="s">
        <v>273</v>
      </c>
      <c r="J1829" s="64"/>
    </row>
    <row r="1830" spans="1:10" ht="15" hidden="1" x14ac:dyDescent="0.25">
      <c r="A1830" s="7">
        <v>1826</v>
      </c>
      <c r="B1830" s="7" t="s">
        <v>348</v>
      </c>
      <c r="C1830" s="1" t="s">
        <v>195</v>
      </c>
      <c r="D1830" s="1" t="s">
        <v>8</v>
      </c>
      <c r="E1830" s="1" t="s">
        <v>367</v>
      </c>
      <c r="F1830" s="1" t="s">
        <v>274</v>
      </c>
      <c r="G1830" s="12" t="s">
        <v>275</v>
      </c>
      <c r="I1830" s="15">
        <v>301</v>
      </c>
      <c r="J1830" s="64"/>
    </row>
    <row r="1831" spans="1:10" ht="15" hidden="1" x14ac:dyDescent="0.25">
      <c r="A1831" s="7">
        <v>1827</v>
      </c>
      <c r="B1831" s="7" t="s">
        <v>348</v>
      </c>
      <c r="C1831" s="1" t="s">
        <v>195</v>
      </c>
      <c r="D1831" s="1" t="s">
        <v>8</v>
      </c>
      <c r="E1831" s="1" t="s">
        <v>367</v>
      </c>
      <c r="F1831" s="1" t="s">
        <v>276</v>
      </c>
      <c r="G1831" s="12" t="s">
        <v>277</v>
      </c>
      <c r="J1831" s="64"/>
    </row>
    <row r="1832" spans="1:10" ht="15" hidden="1" x14ac:dyDescent="0.25">
      <c r="A1832" s="7">
        <v>1828</v>
      </c>
      <c r="B1832" s="7" t="s">
        <v>348</v>
      </c>
      <c r="C1832" s="1" t="s">
        <v>195</v>
      </c>
      <c r="D1832" s="1" t="s">
        <v>8</v>
      </c>
      <c r="E1832" s="1" t="s">
        <v>367</v>
      </c>
      <c r="F1832" s="1" t="s">
        <v>278</v>
      </c>
      <c r="G1832" s="12" t="s">
        <v>279</v>
      </c>
      <c r="J1832" s="64"/>
    </row>
    <row r="1833" spans="1:10" ht="15" hidden="1" x14ac:dyDescent="0.25">
      <c r="A1833" s="7">
        <v>1829</v>
      </c>
      <c r="B1833" s="7" t="s">
        <v>348</v>
      </c>
      <c r="C1833" s="1" t="s">
        <v>195</v>
      </c>
      <c r="D1833" s="1" t="s">
        <v>15</v>
      </c>
      <c r="E1833" s="1" t="s">
        <v>367</v>
      </c>
      <c r="F1833" s="1" t="s">
        <v>280</v>
      </c>
      <c r="G1833" s="12" t="s">
        <v>281</v>
      </c>
      <c r="I1833" s="15">
        <v>301</v>
      </c>
      <c r="J1833" s="64"/>
    </row>
    <row r="1834" spans="1:10" ht="15" hidden="1" x14ac:dyDescent="0.25">
      <c r="A1834" s="7">
        <v>1830</v>
      </c>
      <c r="B1834" s="7" t="s">
        <v>348</v>
      </c>
      <c r="C1834" s="1" t="s">
        <v>195</v>
      </c>
      <c r="D1834" s="1" t="s">
        <v>8</v>
      </c>
      <c r="E1834" s="1" t="s">
        <v>367</v>
      </c>
      <c r="F1834" s="1" t="s">
        <v>282</v>
      </c>
      <c r="G1834" s="12" t="s">
        <v>283</v>
      </c>
      <c r="I1834" s="15">
        <v>5248.480023091267</v>
      </c>
      <c r="J1834" s="64"/>
    </row>
    <row r="1835" spans="1:10" ht="15" hidden="1" x14ac:dyDescent="0.25">
      <c r="A1835" s="7">
        <v>1831</v>
      </c>
      <c r="B1835" s="7" t="s">
        <v>348</v>
      </c>
      <c r="C1835" s="1" t="s">
        <v>195</v>
      </c>
      <c r="D1835" s="1" t="s">
        <v>15</v>
      </c>
      <c r="E1835" s="1" t="s">
        <v>367</v>
      </c>
      <c r="F1835" s="1" t="s">
        <v>284</v>
      </c>
      <c r="G1835" s="12" t="s">
        <v>285</v>
      </c>
      <c r="I1835" s="15">
        <v>41376.480023091266</v>
      </c>
      <c r="J1835" s="64"/>
    </row>
    <row r="1836" spans="1:10" ht="15" hidden="1" x14ac:dyDescent="0.25">
      <c r="A1836" s="7">
        <v>1832</v>
      </c>
      <c r="B1836" s="7" t="s">
        <v>348</v>
      </c>
      <c r="C1836" s="1" t="s">
        <v>195</v>
      </c>
      <c r="D1836" s="1" t="s">
        <v>8</v>
      </c>
      <c r="E1836" s="1" t="s">
        <v>367</v>
      </c>
      <c r="F1836" s="1" t="s">
        <v>286</v>
      </c>
      <c r="G1836" s="12" t="s">
        <v>287</v>
      </c>
      <c r="J1836" s="64"/>
    </row>
    <row r="1837" spans="1:10" ht="15" hidden="1" x14ac:dyDescent="0.25">
      <c r="A1837" s="7">
        <v>1833</v>
      </c>
      <c r="B1837" s="7" t="s">
        <v>348</v>
      </c>
      <c r="C1837" s="1" t="s">
        <v>195</v>
      </c>
      <c r="D1837" s="1" t="s">
        <v>8</v>
      </c>
      <c r="E1837" s="1" t="s">
        <v>367</v>
      </c>
      <c r="F1837" s="1" t="s">
        <v>288</v>
      </c>
      <c r="G1837" s="12" t="s">
        <v>289</v>
      </c>
      <c r="J1837" s="64"/>
    </row>
    <row r="1838" spans="1:10" ht="15" hidden="1" x14ac:dyDescent="0.25">
      <c r="A1838" s="7">
        <v>1834</v>
      </c>
      <c r="B1838" s="7" t="s">
        <v>348</v>
      </c>
      <c r="C1838" s="1" t="s">
        <v>195</v>
      </c>
      <c r="D1838" s="1" t="s">
        <v>15</v>
      </c>
      <c r="E1838" s="1" t="s">
        <v>367</v>
      </c>
      <c r="F1838" s="1" t="s">
        <v>290</v>
      </c>
      <c r="G1838" s="12" t="s">
        <v>291</v>
      </c>
      <c r="I1838" s="15">
        <v>41376.480023091266</v>
      </c>
      <c r="J1838" s="64"/>
    </row>
    <row r="1839" spans="1:10" ht="15" hidden="1" x14ac:dyDescent="0.25">
      <c r="A1839" s="7">
        <v>1835</v>
      </c>
      <c r="B1839" s="7" t="s">
        <v>348</v>
      </c>
      <c r="C1839" s="1" t="s">
        <v>195</v>
      </c>
      <c r="D1839" s="1" t="s">
        <v>15</v>
      </c>
      <c r="E1839" s="1" t="s">
        <v>367</v>
      </c>
      <c r="F1839" s="1" t="s">
        <v>292</v>
      </c>
      <c r="G1839" s="12" t="s">
        <v>293</v>
      </c>
      <c r="I1839" s="15">
        <v>63910</v>
      </c>
      <c r="J1839" s="64"/>
    </row>
    <row r="1840" spans="1:10" ht="15" hidden="1" x14ac:dyDescent="0.25">
      <c r="A1840" s="7">
        <v>1836</v>
      </c>
      <c r="B1840" s="7" t="s">
        <v>348</v>
      </c>
      <c r="C1840" s="1" t="s">
        <v>195</v>
      </c>
      <c r="D1840" s="1" t="s">
        <v>8</v>
      </c>
      <c r="E1840" s="1" t="s">
        <v>367</v>
      </c>
      <c r="F1840" s="1" t="s">
        <v>294</v>
      </c>
      <c r="G1840" s="12" t="s">
        <v>295</v>
      </c>
      <c r="I1840" s="15">
        <v>22533.519976908734</v>
      </c>
      <c r="J1840" s="64"/>
    </row>
    <row r="1841" spans="1:10" ht="15" hidden="1" x14ac:dyDescent="0.25">
      <c r="A1841" s="7">
        <v>1837</v>
      </c>
      <c r="B1841" s="7" t="s">
        <v>348</v>
      </c>
      <c r="C1841" s="1" t="s">
        <v>296</v>
      </c>
      <c r="D1841" s="1" t="s">
        <v>8</v>
      </c>
      <c r="E1841" s="1" t="s">
        <v>367</v>
      </c>
      <c r="F1841" s="1" t="s">
        <v>297</v>
      </c>
      <c r="G1841" s="12" t="s">
        <v>298</v>
      </c>
      <c r="I1841" s="15">
        <v>0</v>
      </c>
      <c r="J1841" s="64"/>
    </row>
    <row r="1842" spans="1:10" ht="15" hidden="1" x14ac:dyDescent="0.25">
      <c r="A1842" s="7">
        <v>1838</v>
      </c>
      <c r="B1842" s="7" t="s">
        <v>348</v>
      </c>
      <c r="C1842" s="1" t="s">
        <v>296</v>
      </c>
      <c r="D1842" s="1" t="s">
        <v>8</v>
      </c>
      <c r="E1842" s="1" t="s">
        <v>367</v>
      </c>
      <c r="F1842" s="1" t="s">
        <v>299</v>
      </c>
      <c r="G1842" s="12" t="s">
        <v>300</v>
      </c>
      <c r="J1842" s="64"/>
    </row>
    <row r="1843" spans="1:10" ht="15" hidden="1" x14ac:dyDescent="0.25">
      <c r="A1843" s="7">
        <v>1839</v>
      </c>
      <c r="B1843" s="7" t="s">
        <v>348</v>
      </c>
      <c r="C1843" s="1" t="s">
        <v>296</v>
      </c>
      <c r="D1843" s="1" t="s">
        <v>8</v>
      </c>
      <c r="E1843" s="1" t="s">
        <v>367</v>
      </c>
      <c r="F1843" s="1" t="s">
        <v>301</v>
      </c>
      <c r="G1843" s="12" t="s">
        <v>302</v>
      </c>
      <c r="J1843" s="64"/>
    </row>
    <row r="1844" spans="1:10" ht="15" hidden="1" x14ac:dyDescent="0.25">
      <c r="A1844" s="7">
        <v>1840</v>
      </c>
      <c r="B1844" s="7" t="s">
        <v>348</v>
      </c>
      <c r="C1844" s="1" t="s">
        <v>296</v>
      </c>
      <c r="D1844" s="1" t="s">
        <v>8</v>
      </c>
      <c r="E1844" s="1" t="s">
        <v>367</v>
      </c>
      <c r="F1844" s="1" t="s">
        <v>303</v>
      </c>
      <c r="G1844" s="12" t="s">
        <v>304</v>
      </c>
      <c r="J1844" s="64"/>
    </row>
    <row r="1845" spans="1:10" ht="15" hidden="1" x14ac:dyDescent="0.25">
      <c r="A1845" s="7">
        <v>1841</v>
      </c>
      <c r="B1845" s="7" t="s">
        <v>348</v>
      </c>
      <c r="C1845" s="1" t="s">
        <v>296</v>
      </c>
      <c r="D1845" s="1" t="s">
        <v>8</v>
      </c>
      <c r="E1845" s="1" t="s">
        <v>367</v>
      </c>
      <c r="F1845" s="1" t="s">
        <v>305</v>
      </c>
      <c r="G1845" s="12" t="s">
        <v>306</v>
      </c>
      <c r="J1845" s="64"/>
    </row>
    <row r="1846" spans="1:10" ht="15" hidden="1" x14ac:dyDescent="0.25">
      <c r="A1846" s="7">
        <v>1842</v>
      </c>
      <c r="B1846" s="7" t="s">
        <v>348</v>
      </c>
      <c r="C1846" s="1" t="s">
        <v>296</v>
      </c>
      <c r="D1846" s="1" t="s">
        <v>8</v>
      </c>
      <c r="E1846" s="1" t="s">
        <v>367</v>
      </c>
      <c r="F1846" s="1" t="s">
        <v>307</v>
      </c>
      <c r="G1846" s="12" t="s">
        <v>308</v>
      </c>
      <c r="J1846" s="64"/>
    </row>
    <row r="1847" spans="1:10" ht="15" hidden="1" x14ac:dyDescent="0.25">
      <c r="A1847" s="7">
        <v>1843</v>
      </c>
      <c r="B1847" s="7" t="s">
        <v>348</v>
      </c>
      <c r="C1847" s="1" t="s">
        <v>296</v>
      </c>
      <c r="D1847" s="1" t="s">
        <v>8</v>
      </c>
      <c r="E1847" s="1" t="s">
        <v>367</v>
      </c>
      <c r="F1847" s="1" t="s">
        <v>309</v>
      </c>
      <c r="G1847" s="12" t="s">
        <v>310</v>
      </c>
      <c r="J1847" s="64"/>
    </row>
    <row r="1848" spans="1:10" ht="15" hidden="1" x14ac:dyDescent="0.25">
      <c r="A1848" s="7">
        <v>1844</v>
      </c>
      <c r="B1848" s="7" t="s">
        <v>348</v>
      </c>
      <c r="C1848" s="1" t="s">
        <v>296</v>
      </c>
      <c r="D1848" s="1" t="s">
        <v>15</v>
      </c>
      <c r="E1848" s="1" t="s">
        <v>367</v>
      </c>
      <c r="F1848" s="1" t="s">
        <v>311</v>
      </c>
      <c r="G1848" s="12" t="s">
        <v>312</v>
      </c>
      <c r="J1848" s="64"/>
    </row>
    <row r="1849" spans="1:10" ht="15" hidden="1" x14ac:dyDescent="0.25">
      <c r="A1849" s="7">
        <v>1845</v>
      </c>
      <c r="B1849" s="7" t="s">
        <v>348</v>
      </c>
      <c r="C1849" s="1" t="s">
        <v>296</v>
      </c>
      <c r="D1849" s="1" t="s">
        <v>15</v>
      </c>
      <c r="E1849" s="1" t="s">
        <v>367</v>
      </c>
      <c r="F1849" s="1" t="s">
        <v>313</v>
      </c>
      <c r="G1849" s="12" t="s">
        <v>314</v>
      </c>
      <c r="J1849" s="64"/>
    </row>
    <row r="1850" spans="1:10" ht="15" hidden="1" x14ac:dyDescent="0.25">
      <c r="A1850" s="7">
        <v>1846</v>
      </c>
      <c r="B1850" s="7" t="s">
        <v>348</v>
      </c>
      <c r="C1850" s="1" t="s">
        <v>296</v>
      </c>
      <c r="D1850" s="1" t="s">
        <v>8</v>
      </c>
      <c r="E1850" s="1" t="s">
        <v>367</v>
      </c>
      <c r="F1850" s="1" t="s">
        <v>315</v>
      </c>
      <c r="G1850" s="12" t="s">
        <v>316</v>
      </c>
      <c r="J1850" s="64"/>
    </row>
    <row r="1851" spans="1:10" ht="15" hidden="1" x14ac:dyDescent="0.25">
      <c r="A1851" s="7">
        <v>1847</v>
      </c>
      <c r="B1851" s="7" t="s">
        <v>348</v>
      </c>
      <c r="C1851" s="1" t="s">
        <v>296</v>
      </c>
      <c r="D1851" s="1" t="s">
        <v>8</v>
      </c>
      <c r="E1851" s="1" t="s">
        <v>367</v>
      </c>
      <c r="F1851" s="1" t="s">
        <v>317</v>
      </c>
      <c r="G1851" s="12" t="s">
        <v>318</v>
      </c>
      <c r="J1851" s="64"/>
    </row>
    <row r="1852" spans="1:10" ht="15" hidden="1" x14ac:dyDescent="0.25">
      <c r="A1852" s="7">
        <v>1848</v>
      </c>
      <c r="B1852" s="7" t="s">
        <v>348</v>
      </c>
      <c r="C1852" s="1" t="s">
        <v>296</v>
      </c>
      <c r="D1852" s="1" t="s">
        <v>8</v>
      </c>
      <c r="E1852" s="1" t="s">
        <v>367</v>
      </c>
      <c r="F1852" s="1" t="s">
        <v>319</v>
      </c>
      <c r="G1852" s="12" t="s">
        <v>320</v>
      </c>
      <c r="J1852" s="64"/>
    </row>
    <row r="1853" spans="1:10" ht="15" hidden="1" x14ac:dyDescent="0.25">
      <c r="A1853" s="7">
        <v>1849</v>
      </c>
      <c r="B1853" s="7" t="s">
        <v>348</v>
      </c>
      <c r="C1853" s="1" t="s">
        <v>7</v>
      </c>
      <c r="D1853" s="1" t="s">
        <v>8</v>
      </c>
      <c r="E1853" s="1" t="s">
        <v>367</v>
      </c>
      <c r="F1853" s="1" t="s">
        <v>9</v>
      </c>
      <c r="G1853" s="12" t="s">
        <v>10</v>
      </c>
      <c r="J1853" s="64"/>
    </row>
    <row r="1854" spans="1:10" ht="15" hidden="1" x14ac:dyDescent="0.25">
      <c r="A1854" s="7">
        <v>1850</v>
      </c>
      <c r="B1854" s="7" t="s">
        <v>348</v>
      </c>
      <c r="C1854" s="1" t="s">
        <v>7</v>
      </c>
      <c r="D1854" s="1" t="s">
        <v>8</v>
      </c>
      <c r="E1854" s="1" t="s">
        <v>367</v>
      </c>
      <c r="F1854" s="1" t="s">
        <v>11</v>
      </c>
      <c r="G1854" s="12" t="s">
        <v>12</v>
      </c>
      <c r="J1854" s="64"/>
    </row>
    <row r="1855" spans="1:10" ht="15" hidden="1" x14ac:dyDescent="0.25">
      <c r="A1855" s="7">
        <v>1851</v>
      </c>
      <c r="B1855" s="7" t="s">
        <v>348</v>
      </c>
      <c r="C1855" s="1" t="s">
        <v>7</v>
      </c>
      <c r="D1855" s="1" t="s">
        <v>8</v>
      </c>
      <c r="E1855" s="1" t="s">
        <v>367</v>
      </c>
      <c r="F1855" s="1" t="s">
        <v>13</v>
      </c>
      <c r="G1855" s="12" t="s">
        <v>14</v>
      </c>
      <c r="J1855" s="64"/>
    </row>
    <row r="1856" spans="1:10" ht="15" hidden="1" x14ac:dyDescent="0.25">
      <c r="A1856" s="7">
        <v>1852</v>
      </c>
      <c r="B1856" s="7" t="s">
        <v>348</v>
      </c>
      <c r="C1856" s="1" t="s">
        <v>7</v>
      </c>
      <c r="D1856" s="1" t="s">
        <v>15</v>
      </c>
      <c r="E1856" s="1" t="s">
        <v>367</v>
      </c>
      <c r="F1856" s="1" t="s">
        <v>16</v>
      </c>
      <c r="G1856" s="12" t="s">
        <v>17</v>
      </c>
      <c r="I1856" s="15">
        <v>0</v>
      </c>
      <c r="J1856" s="64"/>
    </row>
    <row r="1857" spans="1:10" ht="15" hidden="1" x14ac:dyDescent="0.25">
      <c r="A1857" s="7">
        <v>1853</v>
      </c>
      <c r="B1857" s="7" t="s">
        <v>348</v>
      </c>
      <c r="C1857" s="1" t="s">
        <v>7</v>
      </c>
      <c r="D1857" s="1" t="s">
        <v>8</v>
      </c>
      <c r="E1857" s="1" t="s">
        <v>367</v>
      </c>
      <c r="F1857" s="1" t="s">
        <v>18</v>
      </c>
      <c r="G1857" s="12" t="s">
        <v>19</v>
      </c>
      <c r="J1857" s="64"/>
    </row>
    <row r="1858" spans="1:10" ht="15" hidden="1" x14ac:dyDescent="0.25">
      <c r="A1858" s="7">
        <v>1854</v>
      </c>
      <c r="B1858" s="7" t="s">
        <v>348</v>
      </c>
      <c r="C1858" s="1" t="s">
        <v>7</v>
      </c>
      <c r="D1858" s="1" t="s">
        <v>8</v>
      </c>
      <c r="E1858" s="1" t="s">
        <v>367</v>
      </c>
      <c r="F1858" s="1" t="s">
        <v>20</v>
      </c>
      <c r="G1858" s="12" t="s">
        <v>21</v>
      </c>
      <c r="J1858" s="64"/>
    </row>
    <row r="1859" spans="1:10" ht="15" hidden="1" x14ac:dyDescent="0.25">
      <c r="A1859" s="7">
        <v>1855</v>
      </c>
      <c r="B1859" s="7" t="s">
        <v>348</v>
      </c>
      <c r="C1859" s="1" t="s">
        <v>7</v>
      </c>
      <c r="D1859" s="1" t="s">
        <v>15</v>
      </c>
      <c r="E1859" s="1" t="s">
        <v>367</v>
      </c>
      <c r="F1859" s="1" t="s">
        <v>22</v>
      </c>
      <c r="G1859" s="12" t="s">
        <v>23</v>
      </c>
      <c r="I1859" s="15">
        <v>0</v>
      </c>
      <c r="J1859" s="64"/>
    </row>
    <row r="1860" spans="1:10" ht="15" hidden="1" x14ac:dyDescent="0.25">
      <c r="A1860" s="7">
        <v>1856</v>
      </c>
      <c r="B1860" s="7" t="s">
        <v>348</v>
      </c>
      <c r="C1860" s="1" t="s">
        <v>7</v>
      </c>
      <c r="D1860" s="1" t="s">
        <v>8</v>
      </c>
      <c r="E1860" s="1" t="s">
        <v>367</v>
      </c>
      <c r="F1860" s="1" t="s">
        <v>24</v>
      </c>
      <c r="G1860" s="12" t="s">
        <v>25</v>
      </c>
      <c r="J1860" s="64"/>
    </row>
    <row r="1861" spans="1:10" ht="15" hidden="1" x14ac:dyDescent="0.25">
      <c r="A1861" s="7">
        <v>1857</v>
      </c>
      <c r="B1861" s="7" t="s">
        <v>348</v>
      </c>
      <c r="C1861" s="1" t="s">
        <v>7</v>
      </c>
      <c r="D1861" s="1" t="s">
        <v>8</v>
      </c>
      <c r="E1861" s="1" t="s">
        <v>367</v>
      </c>
      <c r="F1861" s="1" t="s">
        <v>26</v>
      </c>
      <c r="G1861" s="12" t="s">
        <v>27</v>
      </c>
      <c r="J1861" s="64"/>
    </row>
    <row r="1862" spans="1:10" ht="15" hidden="1" x14ac:dyDescent="0.25">
      <c r="A1862" s="7">
        <v>1858</v>
      </c>
      <c r="B1862" s="7" t="s">
        <v>348</v>
      </c>
      <c r="C1862" s="1" t="s">
        <v>7</v>
      </c>
      <c r="D1862" s="1" t="s">
        <v>8</v>
      </c>
      <c r="E1862" s="1" t="s">
        <v>367</v>
      </c>
      <c r="F1862" s="1" t="s">
        <v>28</v>
      </c>
      <c r="G1862" s="12" t="s">
        <v>29</v>
      </c>
      <c r="J1862" s="64"/>
    </row>
    <row r="1863" spans="1:10" ht="15" hidden="1" x14ac:dyDescent="0.25">
      <c r="A1863" s="7">
        <v>1859</v>
      </c>
      <c r="B1863" s="7" t="s">
        <v>348</v>
      </c>
      <c r="C1863" s="1" t="s">
        <v>7</v>
      </c>
      <c r="D1863" s="1" t="s">
        <v>8</v>
      </c>
      <c r="E1863" s="1" t="s">
        <v>367</v>
      </c>
      <c r="F1863" s="1" t="s">
        <v>30</v>
      </c>
      <c r="G1863" s="12" t="s">
        <v>31</v>
      </c>
      <c r="I1863" s="15">
        <v>157308</v>
      </c>
      <c r="J1863" s="64"/>
    </row>
    <row r="1864" spans="1:10" ht="15" hidden="1" x14ac:dyDescent="0.25">
      <c r="A1864" s="7">
        <v>1860</v>
      </c>
      <c r="B1864" s="7" t="s">
        <v>348</v>
      </c>
      <c r="C1864" s="1" t="s">
        <v>7</v>
      </c>
      <c r="D1864" s="1" t="s">
        <v>8</v>
      </c>
      <c r="E1864" s="1" t="s">
        <v>367</v>
      </c>
      <c r="F1864" s="1" t="s">
        <v>32</v>
      </c>
      <c r="G1864" s="12" t="s">
        <v>33</v>
      </c>
      <c r="J1864" s="64"/>
    </row>
    <row r="1865" spans="1:10" ht="15" hidden="1" x14ac:dyDescent="0.25">
      <c r="A1865" s="7">
        <v>1861</v>
      </c>
      <c r="B1865" s="7" t="s">
        <v>348</v>
      </c>
      <c r="C1865" s="1" t="s">
        <v>7</v>
      </c>
      <c r="D1865" s="1" t="s">
        <v>8</v>
      </c>
      <c r="E1865" s="1" t="s">
        <v>367</v>
      </c>
      <c r="F1865" s="1" t="s">
        <v>34</v>
      </c>
      <c r="G1865" s="12" t="s">
        <v>35</v>
      </c>
      <c r="J1865" s="64"/>
    </row>
    <row r="1866" spans="1:10" ht="15" hidden="1" x14ac:dyDescent="0.25">
      <c r="A1866" s="7">
        <v>1862</v>
      </c>
      <c r="B1866" s="7" t="s">
        <v>348</v>
      </c>
      <c r="C1866" s="1" t="s">
        <v>7</v>
      </c>
      <c r="D1866" s="1" t="s">
        <v>8</v>
      </c>
      <c r="E1866" s="1" t="s">
        <v>367</v>
      </c>
      <c r="F1866" s="1" t="s">
        <v>36</v>
      </c>
      <c r="G1866" s="12" t="s">
        <v>37</v>
      </c>
      <c r="J1866" s="64"/>
    </row>
    <row r="1867" spans="1:10" ht="15" hidden="1" x14ac:dyDescent="0.25">
      <c r="A1867" s="7">
        <v>1863</v>
      </c>
      <c r="B1867" s="7" t="s">
        <v>348</v>
      </c>
      <c r="C1867" s="1" t="s">
        <v>7</v>
      </c>
      <c r="D1867" s="1" t="s">
        <v>8</v>
      </c>
      <c r="E1867" s="1" t="s">
        <v>367</v>
      </c>
      <c r="F1867" s="1" t="s">
        <v>38</v>
      </c>
      <c r="G1867" s="12" t="s">
        <v>39</v>
      </c>
      <c r="J1867" s="64"/>
    </row>
    <row r="1868" spans="1:10" ht="15" hidden="1" x14ac:dyDescent="0.25">
      <c r="A1868" s="7">
        <v>1864</v>
      </c>
      <c r="B1868" s="7" t="s">
        <v>348</v>
      </c>
      <c r="C1868" s="1" t="s">
        <v>7</v>
      </c>
      <c r="D1868" s="1" t="s">
        <v>8</v>
      </c>
      <c r="E1868" s="1" t="s">
        <v>367</v>
      </c>
      <c r="F1868" s="1" t="s">
        <v>40</v>
      </c>
      <c r="G1868" s="12" t="s">
        <v>41</v>
      </c>
      <c r="J1868" s="64"/>
    </row>
    <row r="1869" spans="1:10" ht="15" hidden="1" x14ac:dyDescent="0.25">
      <c r="A1869" s="7">
        <v>1865</v>
      </c>
      <c r="B1869" s="7" t="s">
        <v>348</v>
      </c>
      <c r="C1869" s="1" t="s">
        <v>7</v>
      </c>
      <c r="D1869" s="1" t="s">
        <v>8</v>
      </c>
      <c r="E1869" s="1" t="s">
        <v>367</v>
      </c>
      <c r="F1869" s="1" t="s">
        <v>42</v>
      </c>
      <c r="G1869" s="12" t="s">
        <v>43</v>
      </c>
      <c r="J1869" s="64"/>
    </row>
    <row r="1870" spans="1:10" ht="15" hidden="1" x14ac:dyDescent="0.25">
      <c r="A1870" s="7">
        <v>1866</v>
      </c>
      <c r="B1870" s="7" t="s">
        <v>348</v>
      </c>
      <c r="C1870" s="1" t="s">
        <v>7</v>
      </c>
      <c r="D1870" s="1" t="s">
        <v>8</v>
      </c>
      <c r="E1870" s="1" t="s">
        <v>367</v>
      </c>
      <c r="F1870" s="1" t="s">
        <v>44</v>
      </c>
      <c r="G1870" s="12" t="s">
        <v>45</v>
      </c>
      <c r="J1870" s="64"/>
    </row>
    <row r="1871" spans="1:10" ht="15" hidden="1" x14ac:dyDescent="0.25">
      <c r="A1871" s="7">
        <v>1867</v>
      </c>
      <c r="B1871" s="7" t="s">
        <v>348</v>
      </c>
      <c r="C1871" s="1" t="s">
        <v>7</v>
      </c>
      <c r="D1871" s="1" t="s">
        <v>8</v>
      </c>
      <c r="E1871" s="1" t="s">
        <v>367</v>
      </c>
      <c r="F1871" s="1" t="s">
        <v>46</v>
      </c>
      <c r="G1871" s="12" t="s">
        <v>47</v>
      </c>
      <c r="J1871" s="64"/>
    </row>
    <row r="1872" spans="1:10" ht="15" hidden="1" x14ac:dyDescent="0.25">
      <c r="A1872" s="7">
        <v>1868</v>
      </c>
      <c r="B1872" s="7" t="s">
        <v>348</v>
      </c>
      <c r="C1872" s="1" t="s">
        <v>7</v>
      </c>
      <c r="D1872" s="1" t="s">
        <v>8</v>
      </c>
      <c r="E1872" s="1" t="s">
        <v>367</v>
      </c>
      <c r="F1872" s="1" t="s">
        <v>48</v>
      </c>
      <c r="G1872" s="12" t="s">
        <v>49</v>
      </c>
      <c r="J1872" s="64"/>
    </row>
    <row r="1873" spans="1:10" ht="15" hidden="1" x14ac:dyDescent="0.25">
      <c r="A1873" s="7">
        <v>1869</v>
      </c>
      <c r="B1873" s="7" t="s">
        <v>348</v>
      </c>
      <c r="C1873" s="1" t="s">
        <v>7</v>
      </c>
      <c r="D1873" s="1" t="s">
        <v>8</v>
      </c>
      <c r="E1873" s="1" t="s">
        <v>367</v>
      </c>
      <c r="F1873" s="1" t="s">
        <v>50</v>
      </c>
      <c r="G1873" s="12" t="s">
        <v>51</v>
      </c>
      <c r="J1873" s="64"/>
    </row>
    <row r="1874" spans="1:10" ht="15" hidden="1" x14ac:dyDescent="0.25">
      <c r="A1874" s="7">
        <v>1870</v>
      </c>
      <c r="B1874" s="7" t="s">
        <v>348</v>
      </c>
      <c r="C1874" s="1" t="s">
        <v>7</v>
      </c>
      <c r="D1874" s="1" t="s">
        <v>8</v>
      </c>
      <c r="E1874" s="1" t="s">
        <v>367</v>
      </c>
      <c r="F1874" s="1" t="s">
        <v>52</v>
      </c>
      <c r="G1874" s="12" t="s">
        <v>53</v>
      </c>
      <c r="J1874" s="64"/>
    </row>
    <row r="1875" spans="1:10" ht="15" hidden="1" x14ac:dyDescent="0.25">
      <c r="A1875" s="7">
        <v>1871</v>
      </c>
      <c r="B1875" s="7" t="s">
        <v>348</v>
      </c>
      <c r="C1875" s="1" t="s">
        <v>7</v>
      </c>
      <c r="D1875" s="1" t="s">
        <v>8</v>
      </c>
      <c r="E1875" s="1" t="s">
        <v>367</v>
      </c>
      <c r="F1875" s="1" t="s">
        <v>54</v>
      </c>
      <c r="G1875" s="12" t="s">
        <v>55</v>
      </c>
      <c r="J1875" s="64"/>
    </row>
    <row r="1876" spans="1:10" ht="15" hidden="1" x14ac:dyDescent="0.25">
      <c r="A1876" s="7">
        <v>1872</v>
      </c>
      <c r="B1876" s="7" t="s">
        <v>348</v>
      </c>
      <c r="C1876" s="1" t="s">
        <v>7</v>
      </c>
      <c r="D1876" s="1" t="s">
        <v>8</v>
      </c>
      <c r="E1876" s="1" t="s">
        <v>367</v>
      </c>
      <c r="F1876" s="1" t="s">
        <v>56</v>
      </c>
      <c r="G1876" s="12" t="s">
        <v>57</v>
      </c>
      <c r="J1876" s="64"/>
    </row>
    <row r="1877" spans="1:10" ht="15" hidden="1" x14ac:dyDescent="0.25">
      <c r="A1877" s="7">
        <v>1873</v>
      </c>
      <c r="B1877" s="7" t="s">
        <v>348</v>
      </c>
      <c r="C1877" s="1" t="s">
        <v>7</v>
      </c>
      <c r="D1877" s="1" t="s">
        <v>8</v>
      </c>
      <c r="E1877" s="1" t="s">
        <v>367</v>
      </c>
      <c r="F1877" s="1" t="s">
        <v>58</v>
      </c>
      <c r="G1877" s="12" t="s">
        <v>59</v>
      </c>
      <c r="J1877" s="64"/>
    </row>
    <row r="1878" spans="1:10" ht="15" hidden="1" x14ac:dyDescent="0.25">
      <c r="A1878" s="7">
        <v>1874</v>
      </c>
      <c r="B1878" s="7" t="s">
        <v>348</v>
      </c>
      <c r="C1878" s="1" t="s">
        <v>7</v>
      </c>
      <c r="D1878" s="1" t="s">
        <v>8</v>
      </c>
      <c r="E1878" s="1" t="s">
        <v>367</v>
      </c>
      <c r="F1878" s="1" t="s">
        <v>60</v>
      </c>
      <c r="G1878" s="12" t="s">
        <v>61</v>
      </c>
      <c r="J1878" s="64"/>
    </row>
    <row r="1879" spans="1:10" ht="15" hidden="1" x14ac:dyDescent="0.25">
      <c r="A1879" s="7">
        <v>1875</v>
      </c>
      <c r="B1879" s="7" t="s">
        <v>348</v>
      </c>
      <c r="C1879" s="1" t="s">
        <v>7</v>
      </c>
      <c r="D1879" s="1" t="s">
        <v>8</v>
      </c>
      <c r="E1879" s="1" t="s">
        <v>367</v>
      </c>
      <c r="F1879" s="1" t="s">
        <v>62</v>
      </c>
      <c r="G1879" s="12" t="s">
        <v>63</v>
      </c>
      <c r="J1879" s="64"/>
    </row>
    <row r="1880" spans="1:10" ht="15" hidden="1" x14ac:dyDescent="0.25">
      <c r="A1880" s="7">
        <v>1876</v>
      </c>
      <c r="B1880" s="7" t="s">
        <v>348</v>
      </c>
      <c r="C1880" s="1" t="s">
        <v>7</v>
      </c>
      <c r="D1880" s="1" t="s">
        <v>8</v>
      </c>
      <c r="E1880" s="1" t="s">
        <v>367</v>
      </c>
      <c r="F1880" s="1" t="s">
        <v>64</v>
      </c>
      <c r="G1880" s="12" t="s">
        <v>65</v>
      </c>
      <c r="J1880" s="64"/>
    </row>
    <row r="1881" spans="1:10" ht="15" hidden="1" x14ac:dyDescent="0.25">
      <c r="A1881" s="7">
        <v>1877</v>
      </c>
      <c r="B1881" s="7" t="s">
        <v>348</v>
      </c>
      <c r="C1881" s="1" t="s">
        <v>7</v>
      </c>
      <c r="D1881" s="1" t="s">
        <v>8</v>
      </c>
      <c r="E1881" s="1" t="s">
        <v>367</v>
      </c>
      <c r="F1881" s="1" t="s">
        <v>66</v>
      </c>
      <c r="G1881" s="12" t="s">
        <v>67</v>
      </c>
      <c r="J1881" s="64"/>
    </row>
    <row r="1882" spans="1:10" ht="15" hidden="1" x14ac:dyDescent="0.25">
      <c r="A1882" s="7">
        <v>1878</v>
      </c>
      <c r="B1882" s="7" t="s">
        <v>348</v>
      </c>
      <c r="C1882" s="1" t="s">
        <v>7</v>
      </c>
      <c r="D1882" s="1" t="s">
        <v>8</v>
      </c>
      <c r="E1882" s="1" t="s">
        <v>367</v>
      </c>
      <c r="F1882" s="1" t="s">
        <v>68</v>
      </c>
      <c r="G1882" s="12" t="s">
        <v>69</v>
      </c>
      <c r="J1882" s="64"/>
    </row>
    <row r="1883" spans="1:10" ht="15" hidden="1" x14ac:dyDescent="0.25">
      <c r="A1883" s="7">
        <v>1879</v>
      </c>
      <c r="B1883" s="7" t="s">
        <v>348</v>
      </c>
      <c r="C1883" s="1" t="s">
        <v>7</v>
      </c>
      <c r="D1883" s="1" t="s">
        <v>8</v>
      </c>
      <c r="E1883" s="1" t="s">
        <v>367</v>
      </c>
      <c r="F1883" s="1" t="s">
        <v>70</v>
      </c>
      <c r="G1883" s="12" t="s">
        <v>71</v>
      </c>
      <c r="J1883" s="64"/>
    </row>
    <row r="1884" spans="1:10" ht="15" hidden="1" x14ac:dyDescent="0.25">
      <c r="A1884" s="7">
        <v>1880</v>
      </c>
      <c r="B1884" s="7" t="s">
        <v>348</v>
      </c>
      <c r="C1884" s="1" t="s">
        <v>7</v>
      </c>
      <c r="D1884" s="1" t="s">
        <v>8</v>
      </c>
      <c r="E1884" s="1" t="s">
        <v>367</v>
      </c>
      <c r="F1884" s="1" t="s">
        <v>72</v>
      </c>
      <c r="G1884" s="12" t="s">
        <v>73</v>
      </c>
      <c r="J1884" s="64"/>
    </row>
    <row r="1885" spans="1:10" ht="15" hidden="1" x14ac:dyDescent="0.25">
      <c r="A1885" s="7">
        <v>1881</v>
      </c>
      <c r="B1885" s="7" t="s">
        <v>348</v>
      </c>
      <c r="C1885" s="1" t="s">
        <v>7</v>
      </c>
      <c r="D1885" s="1" t="s">
        <v>8</v>
      </c>
      <c r="E1885" s="1" t="s">
        <v>367</v>
      </c>
      <c r="F1885" s="1" t="s">
        <v>74</v>
      </c>
      <c r="G1885" s="12" t="s">
        <v>75</v>
      </c>
      <c r="J1885" s="64"/>
    </row>
    <row r="1886" spans="1:10" ht="15" hidden="1" x14ac:dyDescent="0.25">
      <c r="A1886" s="7">
        <v>1882</v>
      </c>
      <c r="B1886" s="7" t="s">
        <v>348</v>
      </c>
      <c r="C1886" s="1" t="s">
        <v>7</v>
      </c>
      <c r="D1886" s="1" t="s">
        <v>8</v>
      </c>
      <c r="E1886" s="1" t="s">
        <v>367</v>
      </c>
      <c r="F1886" s="1" t="s">
        <v>76</v>
      </c>
      <c r="G1886" s="12" t="s">
        <v>77</v>
      </c>
      <c r="J1886" s="64"/>
    </row>
    <row r="1887" spans="1:10" ht="15" hidden="1" x14ac:dyDescent="0.25">
      <c r="A1887" s="7">
        <v>1883</v>
      </c>
      <c r="B1887" s="7" t="s">
        <v>348</v>
      </c>
      <c r="C1887" s="1" t="s">
        <v>7</v>
      </c>
      <c r="D1887" s="1" t="s">
        <v>8</v>
      </c>
      <c r="E1887" s="1" t="s">
        <v>367</v>
      </c>
      <c r="F1887" s="1" t="s">
        <v>78</v>
      </c>
      <c r="G1887" s="12" t="s">
        <v>79</v>
      </c>
      <c r="J1887" s="64"/>
    </row>
    <row r="1888" spans="1:10" ht="15" hidden="1" x14ac:dyDescent="0.25">
      <c r="A1888" s="7">
        <v>1884</v>
      </c>
      <c r="B1888" s="7" t="s">
        <v>348</v>
      </c>
      <c r="C1888" s="1" t="s">
        <v>7</v>
      </c>
      <c r="D1888" s="1" t="s">
        <v>8</v>
      </c>
      <c r="E1888" s="1" t="s">
        <v>367</v>
      </c>
      <c r="F1888" s="1" t="s">
        <v>80</v>
      </c>
      <c r="G1888" s="12" t="s">
        <v>81</v>
      </c>
      <c r="J1888" s="64"/>
    </row>
    <row r="1889" spans="1:10" ht="15" hidden="1" x14ac:dyDescent="0.25">
      <c r="A1889" s="7">
        <v>1885</v>
      </c>
      <c r="B1889" s="7" t="s">
        <v>348</v>
      </c>
      <c r="C1889" s="1" t="s">
        <v>7</v>
      </c>
      <c r="D1889" s="1" t="s">
        <v>8</v>
      </c>
      <c r="E1889" s="1" t="s">
        <v>367</v>
      </c>
      <c r="F1889" s="1" t="s">
        <v>82</v>
      </c>
      <c r="G1889" s="12" t="s">
        <v>83</v>
      </c>
      <c r="J1889" s="64"/>
    </row>
    <row r="1890" spans="1:10" ht="15" hidden="1" x14ac:dyDescent="0.25">
      <c r="A1890" s="7">
        <v>1886</v>
      </c>
      <c r="B1890" s="7" t="s">
        <v>348</v>
      </c>
      <c r="C1890" s="1" t="s">
        <v>7</v>
      </c>
      <c r="D1890" s="1" t="s">
        <v>8</v>
      </c>
      <c r="E1890" s="1" t="s">
        <v>367</v>
      </c>
      <c r="F1890" s="1" t="s">
        <v>84</v>
      </c>
      <c r="G1890" s="12" t="s">
        <v>85</v>
      </c>
      <c r="J1890" s="64"/>
    </row>
    <row r="1891" spans="1:10" ht="15" hidden="1" x14ac:dyDescent="0.25">
      <c r="A1891" s="7">
        <v>1887</v>
      </c>
      <c r="B1891" s="7" t="s">
        <v>348</v>
      </c>
      <c r="C1891" s="1" t="s">
        <v>7</v>
      </c>
      <c r="D1891" s="1" t="s">
        <v>8</v>
      </c>
      <c r="E1891" s="1" t="s">
        <v>367</v>
      </c>
      <c r="F1891" s="1" t="s">
        <v>86</v>
      </c>
      <c r="G1891" s="12" t="s">
        <v>87</v>
      </c>
      <c r="J1891" s="64"/>
    </row>
    <row r="1892" spans="1:10" ht="15" hidden="1" x14ac:dyDescent="0.25">
      <c r="A1892" s="7">
        <v>1888</v>
      </c>
      <c r="B1892" s="7" t="s">
        <v>348</v>
      </c>
      <c r="C1892" s="1" t="s">
        <v>7</v>
      </c>
      <c r="D1892" s="1" t="s">
        <v>8</v>
      </c>
      <c r="E1892" s="1" t="s">
        <v>367</v>
      </c>
      <c r="F1892" s="1" t="s">
        <v>88</v>
      </c>
      <c r="G1892" s="12" t="s">
        <v>89</v>
      </c>
      <c r="J1892" s="64"/>
    </row>
    <row r="1893" spans="1:10" ht="15" hidden="1" x14ac:dyDescent="0.25">
      <c r="A1893" s="7">
        <v>1889</v>
      </c>
      <c r="B1893" s="7" t="s">
        <v>348</v>
      </c>
      <c r="C1893" s="1" t="s">
        <v>7</v>
      </c>
      <c r="D1893" s="1" t="s">
        <v>8</v>
      </c>
      <c r="E1893" s="1" t="s">
        <v>367</v>
      </c>
      <c r="F1893" s="1" t="s">
        <v>90</v>
      </c>
      <c r="G1893" s="12" t="s">
        <v>91</v>
      </c>
      <c r="J1893" s="64"/>
    </row>
    <row r="1894" spans="1:10" ht="15" hidden="1" x14ac:dyDescent="0.25">
      <c r="A1894" s="7">
        <v>1890</v>
      </c>
      <c r="B1894" s="7" t="s">
        <v>348</v>
      </c>
      <c r="C1894" s="1" t="s">
        <v>7</v>
      </c>
      <c r="D1894" s="1" t="s">
        <v>8</v>
      </c>
      <c r="E1894" s="1" t="s">
        <v>367</v>
      </c>
      <c r="F1894" s="1" t="s">
        <v>92</v>
      </c>
      <c r="G1894" s="12" t="s">
        <v>93</v>
      </c>
      <c r="J1894" s="64"/>
    </row>
    <row r="1895" spans="1:10" ht="15" hidden="1" x14ac:dyDescent="0.25">
      <c r="A1895" s="7">
        <v>1891</v>
      </c>
      <c r="B1895" s="7" t="s">
        <v>348</v>
      </c>
      <c r="C1895" s="1" t="s">
        <v>7</v>
      </c>
      <c r="D1895" s="1" t="s">
        <v>15</v>
      </c>
      <c r="E1895" s="1" t="s">
        <v>367</v>
      </c>
      <c r="F1895" s="1" t="s">
        <v>94</v>
      </c>
      <c r="G1895" s="12" t="s">
        <v>95</v>
      </c>
      <c r="I1895" s="15">
        <v>157308</v>
      </c>
      <c r="J1895" s="64"/>
    </row>
    <row r="1896" spans="1:10" ht="15" hidden="1" x14ac:dyDescent="0.25">
      <c r="A1896" s="7">
        <v>1892</v>
      </c>
      <c r="B1896" s="7" t="s">
        <v>348</v>
      </c>
      <c r="C1896" s="1" t="s">
        <v>7</v>
      </c>
      <c r="D1896" s="1" t="s">
        <v>8</v>
      </c>
      <c r="E1896" s="1" t="s">
        <v>367</v>
      </c>
      <c r="F1896" s="1" t="s">
        <v>96</v>
      </c>
      <c r="G1896" s="12" t="s">
        <v>97</v>
      </c>
      <c r="J1896" s="64"/>
    </row>
    <row r="1897" spans="1:10" ht="15" hidden="1" x14ac:dyDescent="0.25">
      <c r="A1897" s="7">
        <v>1893</v>
      </c>
      <c r="B1897" s="7" t="s">
        <v>348</v>
      </c>
      <c r="C1897" s="1" t="s">
        <v>7</v>
      </c>
      <c r="D1897" s="1" t="s">
        <v>8</v>
      </c>
      <c r="E1897" s="1" t="s">
        <v>367</v>
      </c>
      <c r="F1897" s="1" t="s">
        <v>98</v>
      </c>
      <c r="G1897" s="12" t="s">
        <v>99</v>
      </c>
      <c r="J1897" s="64"/>
    </row>
    <row r="1898" spans="1:10" ht="15" hidden="1" x14ac:dyDescent="0.25">
      <c r="A1898" s="7">
        <v>1894</v>
      </c>
      <c r="B1898" s="7" t="s">
        <v>348</v>
      </c>
      <c r="C1898" s="1" t="s">
        <v>7</v>
      </c>
      <c r="D1898" s="1" t="s">
        <v>8</v>
      </c>
      <c r="E1898" s="1" t="s">
        <v>367</v>
      </c>
      <c r="F1898" s="1" t="s">
        <v>100</v>
      </c>
      <c r="G1898" s="12" t="s">
        <v>101</v>
      </c>
      <c r="J1898" s="64"/>
    </row>
    <row r="1899" spans="1:10" ht="15" hidden="1" x14ac:dyDescent="0.25">
      <c r="A1899" s="7">
        <v>1895</v>
      </c>
      <c r="B1899" s="7" t="s">
        <v>348</v>
      </c>
      <c r="C1899" s="1" t="s">
        <v>7</v>
      </c>
      <c r="D1899" s="1" t="s">
        <v>8</v>
      </c>
      <c r="E1899" s="1" t="s">
        <v>367</v>
      </c>
      <c r="F1899" s="1" t="s">
        <v>102</v>
      </c>
      <c r="G1899" s="12" t="s">
        <v>103</v>
      </c>
      <c r="J1899" s="64"/>
    </row>
    <row r="1900" spans="1:10" ht="15" hidden="1" x14ac:dyDescent="0.25">
      <c r="A1900" s="7">
        <v>1896</v>
      </c>
      <c r="B1900" s="7" t="s">
        <v>348</v>
      </c>
      <c r="C1900" s="1" t="s">
        <v>7</v>
      </c>
      <c r="D1900" s="1" t="s">
        <v>8</v>
      </c>
      <c r="E1900" s="1" t="s">
        <v>367</v>
      </c>
      <c r="F1900" s="1" t="s">
        <v>104</v>
      </c>
      <c r="G1900" s="12" t="s">
        <v>105</v>
      </c>
      <c r="J1900" s="64"/>
    </row>
    <row r="1901" spans="1:10" ht="15" hidden="1" x14ac:dyDescent="0.25">
      <c r="A1901" s="7">
        <v>1897</v>
      </c>
      <c r="B1901" s="7" t="s">
        <v>348</v>
      </c>
      <c r="C1901" s="1" t="s">
        <v>7</v>
      </c>
      <c r="D1901" s="1" t="s">
        <v>8</v>
      </c>
      <c r="E1901" s="1" t="s">
        <v>367</v>
      </c>
      <c r="F1901" s="1" t="s">
        <v>106</v>
      </c>
      <c r="G1901" s="12" t="s">
        <v>107</v>
      </c>
      <c r="J1901" s="64"/>
    </row>
    <row r="1902" spans="1:10" ht="15" hidden="1" x14ac:dyDescent="0.25">
      <c r="A1902" s="7">
        <v>1898</v>
      </c>
      <c r="B1902" s="7" t="s">
        <v>348</v>
      </c>
      <c r="C1902" s="1" t="s">
        <v>7</v>
      </c>
      <c r="D1902" s="1" t="s">
        <v>8</v>
      </c>
      <c r="E1902" s="1" t="s">
        <v>367</v>
      </c>
      <c r="F1902" s="1" t="s">
        <v>108</v>
      </c>
      <c r="G1902" s="12" t="s">
        <v>109</v>
      </c>
      <c r="J1902" s="64"/>
    </row>
    <row r="1903" spans="1:10" ht="15" hidden="1" x14ac:dyDescent="0.25">
      <c r="A1903" s="7">
        <v>1899</v>
      </c>
      <c r="B1903" s="7" t="s">
        <v>348</v>
      </c>
      <c r="C1903" s="1" t="s">
        <v>7</v>
      </c>
      <c r="D1903" s="1" t="s">
        <v>8</v>
      </c>
      <c r="E1903" s="1" t="s">
        <v>367</v>
      </c>
      <c r="F1903" s="1" t="s">
        <v>110</v>
      </c>
      <c r="G1903" s="12" t="s">
        <v>111</v>
      </c>
      <c r="J1903" s="64"/>
    </row>
    <row r="1904" spans="1:10" ht="15" hidden="1" x14ac:dyDescent="0.25">
      <c r="A1904" s="7">
        <v>1900</v>
      </c>
      <c r="B1904" s="7" t="s">
        <v>348</v>
      </c>
      <c r="C1904" s="1" t="s">
        <v>7</v>
      </c>
      <c r="D1904" s="1" t="s">
        <v>8</v>
      </c>
      <c r="E1904" s="1" t="s">
        <v>367</v>
      </c>
      <c r="F1904" s="1" t="s">
        <v>112</v>
      </c>
      <c r="G1904" s="12" t="s">
        <v>113</v>
      </c>
      <c r="J1904" s="64"/>
    </row>
    <row r="1905" spans="1:10" ht="15" hidden="1" x14ac:dyDescent="0.25">
      <c r="A1905" s="7">
        <v>1901</v>
      </c>
      <c r="B1905" s="7" t="s">
        <v>348</v>
      </c>
      <c r="C1905" s="1" t="s">
        <v>7</v>
      </c>
      <c r="D1905" s="1" t="s">
        <v>15</v>
      </c>
      <c r="E1905" s="1" t="s">
        <v>367</v>
      </c>
      <c r="F1905" s="1" t="s">
        <v>114</v>
      </c>
      <c r="G1905" s="12" t="s">
        <v>115</v>
      </c>
      <c r="I1905" s="15">
        <v>157308</v>
      </c>
      <c r="J1905" s="64"/>
    </row>
    <row r="1906" spans="1:10" ht="15" hidden="1" x14ac:dyDescent="0.25">
      <c r="A1906" s="7">
        <v>1902</v>
      </c>
      <c r="B1906" s="7" t="s">
        <v>348</v>
      </c>
      <c r="C1906" s="1" t="s">
        <v>116</v>
      </c>
      <c r="D1906" s="1" t="s">
        <v>8</v>
      </c>
      <c r="E1906" s="1" t="s">
        <v>364</v>
      </c>
      <c r="F1906" s="1" t="s">
        <v>117</v>
      </c>
      <c r="G1906" s="12" t="s">
        <v>118</v>
      </c>
      <c r="H1906" s="14">
        <v>0.5</v>
      </c>
      <c r="I1906" s="15">
        <v>41860</v>
      </c>
      <c r="J1906" s="64">
        <f t="shared" ref="J1906" si="19">I1906/H1906</f>
        <v>83720</v>
      </c>
    </row>
    <row r="1907" spans="1:10" ht="15" hidden="1" x14ac:dyDescent="0.25">
      <c r="A1907" s="7">
        <v>1903</v>
      </c>
      <c r="B1907" s="7" t="s">
        <v>348</v>
      </c>
      <c r="C1907" s="1" t="s">
        <v>116</v>
      </c>
      <c r="D1907" s="1" t="s">
        <v>8</v>
      </c>
      <c r="E1907" s="1" t="s">
        <v>364</v>
      </c>
      <c r="F1907" s="1" t="s">
        <v>119</v>
      </c>
      <c r="G1907" s="12" t="s">
        <v>120</v>
      </c>
      <c r="J1907" s="57"/>
    </row>
    <row r="1908" spans="1:10" ht="15" hidden="1" x14ac:dyDescent="0.25">
      <c r="A1908" s="7">
        <v>1904</v>
      </c>
      <c r="B1908" s="7" t="s">
        <v>348</v>
      </c>
      <c r="C1908" s="1" t="s">
        <v>116</v>
      </c>
      <c r="D1908" s="1" t="s">
        <v>8</v>
      </c>
      <c r="E1908" s="1" t="s">
        <v>364</v>
      </c>
      <c r="F1908" s="1" t="s">
        <v>121</v>
      </c>
      <c r="G1908" s="12" t="s">
        <v>122</v>
      </c>
      <c r="J1908" s="64"/>
    </row>
    <row r="1909" spans="1:10" ht="15" hidden="1" x14ac:dyDescent="0.25">
      <c r="A1909" s="7">
        <v>1905</v>
      </c>
      <c r="B1909" s="7" t="s">
        <v>348</v>
      </c>
      <c r="C1909" s="1" t="s">
        <v>116</v>
      </c>
      <c r="D1909" s="1" t="s">
        <v>8</v>
      </c>
      <c r="E1909" s="1" t="s">
        <v>364</v>
      </c>
      <c r="F1909" s="1" t="s">
        <v>123</v>
      </c>
      <c r="G1909" s="12" t="s">
        <v>124</v>
      </c>
      <c r="J1909" s="64"/>
    </row>
    <row r="1910" spans="1:10" ht="15" hidden="1" x14ac:dyDescent="0.25">
      <c r="A1910" s="7">
        <v>1906</v>
      </c>
      <c r="B1910" s="7" t="s">
        <v>348</v>
      </c>
      <c r="C1910" s="1" t="s">
        <v>116</v>
      </c>
      <c r="D1910" s="1" t="s">
        <v>8</v>
      </c>
      <c r="E1910" s="1" t="s">
        <v>366</v>
      </c>
      <c r="F1910" s="1" t="s">
        <v>125</v>
      </c>
      <c r="G1910" s="12" t="s">
        <v>126</v>
      </c>
      <c r="J1910" s="64"/>
    </row>
    <row r="1911" spans="1:10" ht="15" hidden="1" x14ac:dyDescent="0.25">
      <c r="A1911" s="7">
        <v>1907</v>
      </c>
      <c r="B1911" s="7" t="s">
        <v>348</v>
      </c>
      <c r="C1911" s="1" t="s">
        <v>116</v>
      </c>
      <c r="D1911" s="1" t="s">
        <v>8</v>
      </c>
      <c r="E1911" s="1" t="s">
        <v>366</v>
      </c>
      <c r="F1911" s="1" t="s">
        <v>127</v>
      </c>
      <c r="G1911" s="12" t="s">
        <v>128</v>
      </c>
      <c r="J1911" s="64"/>
    </row>
    <row r="1912" spans="1:10" ht="15" hidden="1" x14ac:dyDescent="0.25">
      <c r="A1912" s="7">
        <v>1908</v>
      </c>
      <c r="B1912" s="7" t="s">
        <v>348</v>
      </c>
      <c r="C1912" s="1" t="s">
        <v>116</v>
      </c>
      <c r="D1912" s="1" t="s">
        <v>8</v>
      </c>
      <c r="E1912" s="1" t="s">
        <v>366</v>
      </c>
      <c r="F1912" s="1" t="s">
        <v>129</v>
      </c>
      <c r="G1912" s="12" t="s">
        <v>130</v>
      </c>
      <c r="J1912" s="64"/>
    </row>
    <row r="1913" spans="1:10" ht="15" hidden="1" x14ac:dyDescent="0.25">
      <c r="A1913" s="7">
        <v>1909</v>
      </c>
      <c r="B1913" s="7" t="s">
        <v>348</v>
      </c>
      <c r="C1913" s="1" t="s">
        <v>116</v>
      </c>
      <c r="D1913" s="1" t="s">
        <v>8</v>
      </c>
      <c r="E1913" s="1" t="s">
        <v>366</v>
      </c>
      <c r="F1913" s="1" t="s">
        <v>131</v>
      </c>
      <c r="G1913" s="12" t="s">
        <v>132</v>
      </c>
      <c r="J1913" s="64"/>
    </row>
    <row r="1914" spans="1:10" ht="15" hidden="1" x14ac:dyDescent="0.25">
      <c r="A1914" s="7">
        <v>1910</v>
      </c>
      <c r="B1914" s="7" t="s">
        <v>348</v>
      </c>
      <c r="C1914" s="1" t="s">
        <v>116</v>
      </c>
      <c r="D1914" s="1" t="s">
        <v>8</v>
      </c>
      <c r="E1914" s="1" t="s">
        <v>366</v>
      </c>
      <c r="F1914" s="1" t="s">
        <v>133</v>
      </c>
      <c r="G1914" s="12" t="s">
        <v>134</v>
      </c>
      <c r="J1914" s="64"/>
    </row>
    <row r="1915" spans="1:10" ht="15" hidden="1" x14ac:dyDescent="0.25">
      <c r="A1915" s="7">
        <v>1911</v>
      </c>
      <c r="B1915" s="7" t="s">
        <v>348</v>
      </c>
      <c r="C1915" s="1" t="s">
        <v>116</v>
      </c>
      <c r="D1915" s="1" t="s">
        <v>8</v>
      </c>
      <c r="E1915" s="1" t="s">
        <v>366</v>
      </c>
      <c r="F1915" s="1" t="s">
        <v>135</v>
      </c>
      <c r="G1915" s="12" t="s">
        <v>136</v>
      </c>
      <c r="J1915" s="64"/>
    </row>
    <row r="1916" spans="1:10" ht="15" hidden="1" x14ac:dyDescent="0.25">
      <c r="A1916" s="7">
        <v>1912</v>
      </c>
      <c r="B1916" s="7" t="s">
        <v>348</v>
      </c>
      <c r="C1916" s="1" t="s">
        <v>116</v>
      </c>
      <c r="D1916" s="1" t="s">
        <v>8</v>
      </c>
      <c r="E1916" s="1" t="s">
        <v>366</v>
      </c>
      <c r="F1916" s="1" t="s">
        <v>137</v>
      </c>
      <c r="G1916" s="12" t="s">
        <v>138</v>
      </c>
      <c r="J1916" s="64"/>
    </row>
    <row r="1917" spans="1:10" ht="15" hidden="1" x14ac:dyDescent="0.25">
      <c r="A1917" s="7">
        <v>1913</v>
      </c>
      <c r="B1917" s="7" t="s">
        <v>348</v>
      </c>
      <c r="C1917" s="1" t="s">
        <v>116</v>
      </c>
      <c r="D1917" s="1" t="s">
        <v>8</v>
      </c>
      <c r="E1917" s="1" t="s">
        <v>366</v>
      </c>
      <c r="F1917" s="1" t="s">
        <v>139</v>
      </c>
      <c r="G1917" s="12" t="s">
        <v>140</v>
      </c>
      <c r="J1917" s="64"/>
    </row>
    <row r="1918" spans="1:10" ht="15" hidden="1" x14ac:dyDescent="0.25">
      <c r="A1918" s="7">
        <v>1914</v>
      </c>
      <c r="B1918" s="7" t="s">
        <v>348</v>
      </c>
      <c r="C1918" s="1" t="s">
        <v>116</v>
      </c>
      <c r="D1918" s="1" t="s">
        <v>8</v>
      </c>
      <c r="E1918" s="1" t="s">
        <v>366</v>
      </c>
      <c r="F1918" s="1" t="s">
        <v>141</v>
      </c>
      <c r="G1918" s="12" t="s">
        <v>142</v>
      </c>
      <c r="J1918" s="64"/>
    </row>
    <row r="1919" spans="1:10" ht="15" hidden="1" x14ac:dyDescent="0.25">
      <c r="A1919" s="7">
        <v>1915</v>
      </c>
      <c r="B1919" s="7" t="s">
        <v>348</v>
      </c>
      <c r="C1919" s="1" t="s">
        <v>116</v>
      </c>
      <c r="D1919" s="1" t="s">
        <v>8</v>
      </c>
      <c r="E1919" s="1" t="s">
        <v>366</v>
      </c>
      <c r="F1919" s="1" t="s">
        <v>143</v>
      </c>
      <c r="G1919" s="12" t="s">
        <v>144</v>
      </c>
      <c r="J1919" s="64"/>
    </row>
    <row r="1920" spans="1:10" ht="15" hidden="1" x14ac:dyDescent="0.25">
      <c r="A1920" s="7">
        <v>1916</v>
      </c>
      <c r="B1920" s="7" t="s">
        <v>348</v>
      </c>
      <c r="C1920" s="1" t="s">
        <v>116</v>
      </c>
      <c r="D1920" s="1" t="s">
        <v>8</v>
      </c>
      <c r="E1920" s="1" t="s">
        <v>366</v>
      </c>
      <c r="F1920" s="1" t="s">
        <v>145</v>
      </c>
      <c r="G1920" s="12" t="s">
        <v>146</v>
      </c>
      <c r="J1920" s="64"/>
    </row>
    <row r="1921" spans="1:10" ht="15" hidden="1" x14ac:dyDescent="0.25">
      <c r="A1921" s="7">
        <v>1917</v>
      </c>
      <c r="B1921" s="7" t="s">
        <v>348</v>
      </c>
      <c r="C1921" s="1" t="s">
        <v>116</v>
      </c>
      <c r="D1921" s="1" t="s">
        <v>8</v>
      </c>
      <c r="E1921" s="1" t="s">
        <v>366</v>
      </c>
      <c r="F1921" s="1" t="s">
        <v>147</v>
      </c>
      <c r="G1921" s="12" t="s">
        <v>148</v>
      </c>
      <c r="J1921" s="64"/>
    </row>
    <row r="1922" spans="1:10" ht="15" hidden="1" x14ac:dyDescent="0.25">
      <c r="A1922" s="7">
        <v>1918</v>
      </c>
      <c r="B1922" s="7" t="s">
        <v>348</v>
      </c>
      <c r="C1922" s="1" t="s">
        <v>116</v>
      </c>
      <c r="D1922" s="1" t="s">
        <v>8</v>
      </c>
      <c r="E1922" s="1" t="s">
        <v>366</v>
      </c>
      <c r="F1922" s="1" t="s">
        <v>149</v>
      </c>
      <c r="G1922" s="12" t="s">
        <v>150</v>
      </c>
      <c r="J1922" s="64"/>
    </row>
    <row r="1923" spans="1:10" ht="15" hidden="1" x14ac:dyDescent="0.25">
      <c r="A1923" s="7">
        <v>1919</v>
      </c>
      <c r="B1923" s="7" t="s">
        <v>348</v>
      </c>
      <c r="C1923" s="1" t="s">
        <v>116</v>
      </c>
      <c r="D1923" s="1" t="s">
        <v>8</v>
      </c>
      <c r="E1923" s="1" t="s">
        <v>366</v>
      </c>
      <c r="F1923" s="1" t="s">
        <v>151</v>
      </c>
      <c r="G1923" s="12" t="s">
        <v>152</v>
      </c>
      <c r="J1923" s="64"/>
    </row>
    <row r="1924" spans="1:10" ht="15" hidden="1" x14ac:dyDescent="0.25">
      <c r="A1924" s="7">
        <v>1920</v>
      </c>
      <c r="B1924" s="7" t="s">
        <v>348</v>
      </c>
      <c r="C1924" s="1" t="s">
        <v>116</v>
      </c>
      <c r="D1924" s="1" t="s">
        <v>8</v>
      </c>
      <c r="E1924" s="1" t="s">
        <v>366</v>
      </c>
      <c r="F1924" s="1" t="s">
        <v>153</v>
      </c>
      <c r="G1924" s="12" t="s">
        <v>154</v>
      </c>
      <c r="J1924" s="64"/>
    </row>
    <row r="1925" spans="1:10" ht="15" hidden="1" x14ac:dyDescent="0.25">
      <c r="A1925" s="7">
        <v>1921</v>
      </c>
      <c r="B1925" s="7" t="s">
        <v>348</v>
      </c>
      <c r="C1925" s="1" t="s">
        <v>116</v>
      </c>
      <c r="D1925" s="1" t="s">
        <v>8</v>
      </c>
      <c r="E1925" s="1" t="s">
        <v>366</v>
      </c>
      <c r="F1925" s="1" t="s">
        <v>155</v>
      </c>
      <c r="G1925" s="12" t="s">
        <v>156</v>
      </c>
      <c r="J1925" s="64"/>
    </row>
    <row r="1926" spans="1:10" ht="15" hidden="1" x14ac:dyDescent="0.25">
      <c r="A1926" s="7">
        <v>1922</v>
      </c>
      <c r="B1926" s="7" t="s">
        <v>348</v>
      </c>
      <c r="C1926" s="1" t="s">
        <v>116</v>
      </c>
      <c r="D1926" s="1" t="s">
        <v>8</v>
      </c>
      <c r="E1926" s="1" t="s">
        <v>366</v>
      </c>
      <c r="F1926" s="1" t="s">
        <v>157</v>
      </c>
      <c r="G1926" s="12" t="s">
        <v>158</v>
      </c>
      <c r="J1926" s="64"/>
    </row>
    <row r="1927" spans="1:10" ht="15" hidden="1" x14ac:dyDescent="0.25">
      <c r="A1927" s="7">
        <v>1923</v>
      </c>
      <c r="B1927" s="7" t="s">
        <v>348</v>
      </c>
      <c r="C1927" s="1" t="s">
        <v>116</v>
      </c>
      <c r="D1927" s="1" t="s">
        <v>8</v>
      </c>
      <c r="E1927" s="1" t="s">
        <v>366</v>
      </c>
      <c r="F1927" s="1" t="s">
        <v>159</v>
      </c>
      <c r="G1927" s="12" t="s">
        <v>160</v>
      </c>
      <c r="J1927" s="64"/>
    </row>
    <row r="1928" spans="1:10" ht="15" hidden="1" x14ac:dyDescent="0.25">
      <c r="A1928" s="7">
        <v>1924</v>
      </c>
      <c r="B1928" s="7" t="s">
        <v>348</v>
      </c>
      <c r="C1928" s="1" t="s">
        <v>116</v>
      </c>
      <c r="D1928" s="1" t="s">
        <v>8</v>
      </c>
      <c r="E1928" s="1" t="s">
        <v>366</v>
      </c>
      <c r="F1928" s="1" t="s">
        <v>161</v>
      </c>
      <c r="G1928" s="12" t="s">
        <v>162</v>
      </c>
      <c r="J1928" s="64"/>
    </row>
    <row r="1929" spans="1:10" ht="15" hidden="1" x14ac:dyDescent="0.25">
      <c r="A1929" s="7">
        <v>1925</v>
      </c>
      <c r="B1929" s="7" t="s">
        <v>348</v>
      </c>
      <c r="C1929" s="1" t="s">
        <v>116</v>
      </c>
      <c r="D1929" s="1" t="s">
        <v>8</v>
      </c>
      <c r="E1929" s="1" t="s">
        <v>366</v>
      </c>
      <c r="F1929" s="1" t="s">
        <v>163</v>
      </c>
      <c r="G1929" s="12" t="s">
        <v>164</v>
      </c>
      <c r="J1929" s="64"/>
    </row>
    <row r="1930" spans="1:10" ht="15" hidden="1" x14ac:dyDescent="0.25">
      <c r="A1930" s="7">
        <v>1926</v>
      </c>
      <c r="B1930" s="7" t="s">
        <v>348</v>
      </c>
      <c r="C1930" s="1" t="s">
        <v>116</v>
      </c>
      <c r="D1930" s="1" t="s">
        <v>8</v>
      </c>
      <c r="E1930" s="1" t="s">
        <v>366</v>
      </c>
      <c r="F1930" s="1" t="s">
        <v>165</v>
      </c>
      <c r="G1930" s="12" t="s">
        <v>166</v>
      </c>
      <c r="J1930" s="64"/>
    </row>
    <row r="1931" spans="1:10" ht="15" hidden="1" x14ac:dyDescent="0.25">
      <c r="A1931" s="7">
        <v>1927</v>
      </c>
      <c r="B1931" s="7" t="s">
        <v>348</v>
      </c>
      <c r="C1931" s="1" t="s">
        <v>116</v>
      </c>
      <c r="D1931" s="1" t="s">
        <v>8</v>
      </c>
      <c r="E1931" s="1" t="s">
        <v>366</v>
      </c>
      <c r="F1931" s="1" t="s">
        <v>167</v>
      </c>
      <c r="G1931" s="12" t="s">
        <v>168</v>
      </c>
      <c r="J1931" s="64"/>
    </row>
    <row r="1932" spans="1:10" ht="15" hidden="1" x14ac:dyDescent="0.25">
      <c r="A1932" s="7">
        <v>1928</v>
      </c>
      <c r="B1932" s="7" t="s">
        <v>348</v>
      </c>
      <c r="C1932" s="1" t="s">
        <v>116</v>
      </c>
      <c r="D1932" s="1" t="s">
        <v>8</v>
      </c>
      <c r="E1932" s="1" t="s">
        <v>366</v>
      </c>
      <c r="F1932" s="1" t="s">
        <v>169</v>
      </c>
      <c r="G1932" s="12" t="s">
        <v>170</v>
      </c>
      <c r="J1932" s="64"/>
    </row>
    <row r="1933" spans="1:10" ht="15" hidden="1" x14ac:dyDescent="0.25">
      <c r="A1933" s="7">
        <v>1929</v>
      </c>
      <c r="B1933" s="7" t="s">
        <v>348</v>
      </c>
      <c r="C1933" s="1" t="s">
        <v>116</v>
      </c>
      <c r="D1933" s="1" t="s">
        <v>8</v>
      </c>
      <c r="E1933" s="1" t="s">
        <v>366</v>
      </c>
      <c r="F1933" s="1" t="s">
        <v>171</v>
      </c>
      <c r="G1933" s="12" t="s">
        <v>172</v>
      </c>
      <c r="J1933" s="64"/>
    </row>
    <row r="1934" spans="1:10" ht="15" hidden="1" x14ac:dyDescent="0.25">
      <c r="A1934" s="7">
        <v>1930</v>
      </c>
      <c r="B1934" s="7" t="s">
        <v>348</v>
      </c>
      <c r="C1934" s="1" t="s">
        <v>116</v>
      </c>
      <c r="D1934" s="1" t="s">
        <v>8</v>
      </c>
      <c r="E1934" s="1" t="s">
        <v>366</v>
      </c>
      <c r="F1934" s="1" t="s">
        <v>173</v>
      </c>
      <c r="G1934" s="12" t="s">
        <v>174</v>
      </c>
      <c r="J1934" s="64"/>
    </row>
    <row r="1935" spans="1:10" ht="15" hidden="1" x14ac:dyDescent="0.25">
      <c r="A1935" s="7">
        <v>1931</v>
      </c>
      <c r="B1935" s="7" t="s">
        <v>348</v>
      </c>
      <c r="C1935" s="1" t="s">
        <v>116</v>
      </c>
      <c r="D1935" s="1" t="s">
        <v>8</v>
      </c>
      <c r="E1935" s="1" t="s">
        <v>366</v>
      </c>
      <c r="F1935" s="1" t="s">
        <v>175</v>
      </c>
      <c r="G1935" s="12" t="s">
        <v>176</v>
      </c>
      <c r="J1935" s="64"/>
    </row>
    <row r="1936" spans="1:10" ht="15" hidden="1" x14ac:dyDescent="0.25">
      <c r="A1936" s="7">
        <v>1932</v>
      </c>
      <c r="B1936" s="7" t="s">
        <v>348</v>
      </c>
      <c r="C1936" s="1" t="s">
        <v>116</v>
      </c>
      <c r="D1936" s="1" t="s">
        <v>8</v>
      </c>
      <c r="E1936" s="1" t="s">
        <v>366</v>
      </c>
      <c r="F1936" s="1" t="s">
        <v>177</v>
      </c>
      <c r="G1936" s="12" t="s">
        <v>178</v>
      </c>
      <c r="J1936" s="64"/>
    </row>
    <row r="1937" spans="1:10" ht="15" hidden="1" x14ac:dyDescent="0.25">
      <c r="A1937" s="7">
        <v>1933</v>
      </c>
      <c r="B1937" s="7" t="s">
        <v>348</v>
      </c>
      <c r="C1937" s="1" t="s">
        <v>116</v>
      </c>
      <c r="D1937" s="1" t="s">
        <v>8</v>
      </c>
      <c r="E1937" s="1" t="s">
        <v>366</v>
      </c>
      <c r="F1937" s="1" t="s">
        <v>179</v>
      </c>
      <c r="G1937" s="12" t="s">
        <v>180</v>
      </c>
      <c r="J1937" s="64"/>
    </row>
    <row r="1938" spans="1:10" ht="15" hidden="1" x14ac:dyDescent="0.25">
      <c r="A1938" s="7">
        <v>1934</v>
      </c>
      <c r="B1938" s="7" t="s">
        <v>348</v>
      </c>
      <c r="C1938" s="1" t="s">
        <v>116</v>
      </c>
      <c r="D1938" s="1" t="s">
        <v>8</v>
      </c>
      <c r="E1938" s="1" t="s">
        <v>366</v>
      </c>
      <c r="F1938" s="1" t="s">
        <v>181</v>
      </c>
      <c r="G1938" s="12" t="s">
        <v>182</v>
      </c>
      <c r="J1938" s="64"/>
    </row>
    <row r="1939" spans="1:10" ht="15" hidden="1" x14ac:dyDescent="0.25">
      <c r="A1939" s="7">
        <v>1935</v>
      </c>
      <c r="B1939" s="7" t="s">
        <v>348</v>
      </c>
      <c r="C1939" s="1" t="s">
        <v>116</v>
      </c>
      <c r="D1939" s="1" t="s">
        <v>8</v>
      </c>
      <c r="E1939" s="1" t="s">
        <v>366</v>
      </c>
      <c r="F1939" s="1" t="s">
        <v>183</v>
      </c>
      <c r="G1939" s="12" t="s">
        <v>184</v>
      </c>
      <c r="H1939" s="14">
        <v>1.4</v>
      </c>
      <c r="I1939" s="15">
        <v>39971</v>
      </c>
      <c r="J1939" s="64">
        <f t="shared" ref="J1939:J1944" si="20">I1939/H1939</f>
        <v>28550.714285714286</v>
      </c>
    </row>
    <row r="1940" spans="1:10" ht="15" hidden="1" x14ac:dyDescent="0.25">
      <c r="A1940" s="7">
        <v>1936</v>
      </c>
      <c r="B1940" s="7" t="s">
        <v>348</v>
      </c>
      <c r="C1940" s="1" t="s">
        <v>116</v>
      </c>
      <c r="D1940" s="1" t="s">
        <v>8</v>
      </c>
      <c r="E1940" s="1" t="s">
        <v>365</v>
      </c>
      <c r="F1940" s="1" t="s">
        <v>185</v>
      </c>
      <c r="G1940" s="12" t="s">
        <v>186</v>
      </c>
      <c r="J1940" s="64"/>
    </row>
    <row r="1941" spans="1:10" ht="15" hidden="1" x14ac:dyDescent="0.25">
      <c r="A1941" s="7">
        <v>1937</v>
      </c>
      <c r="B1941" s="7" t="s">
        <v>348</v>
      </c>
      <c r="C1941" s="1" t="s">
        <v>116</v>
      </c>
      <c r="D1941" s="1" t="s">
        <v>8</v>
      </c>
      <c r="E1941" s="1" t="s">
        <v>365</v>
      </c>
      <c r="F1941" s="1" t="s">
        <v>187</v>
      </c>
      <c r="G1941" s="12" t="s">
        <v>188</v>
      </c>
      <c r="J1941" s="64"/>
    </row>
    <row r="1942" spans="1:10" ht="15" hidden="1" x14ac:dyDescent="0.25">
      <c r="A1942" s="7">
        <v>1938</v>
      </c>
      <c r="B1942" s="7" t="s">
        <v>348</v>
      </c>
      <c r="C1942" s="1" t="s">
        <v>116</v>
      </c>
      <c r="D1942" s="1" t="s">
        <v>8</v>
      </c>
      <c r="E1942" s="1" t="s">
        <v>365</v>
      </c>
      <c r="F1942" s="1" t="s">
        <v>189</v>
      </c>
      <c r="G1942" s="12" t="s">
        <v>190</v>
      </c>
      <c r="J1942" s="64"/>
    </row>
    <row r="1943" spans="1:10" ht="15" hidden="1" x14ac:dyDescent="0.25">
      <c r="A1943" s="7">
        <v>1939</v>
      </c>
      <c r="B1943" s="7" t="s">
        <v>348</v>
      </c>
      <c r="C1943" s="1" t="s">
        <v>116</v>
      </c>
      <c r="D1943" s="1" t="s">
        <v>8</v>
      </c>
      <c r="E1943" s="1" t="s">
        <v>367</v>
      </c>
      <c r="F1943" s="1" t="s">
        <v>191</v>
      </c>
      <c r="G1943" s="12" t="s">
        <v>192</v>
      </c>
      <c r="H1943" s="14" t="s">
        <v>340</v>
      </c>
      <c r="J1943" s="64"/>
    </row>
    <row r="1944" spans="1:10" ht="15" hidden="1" x14ac:dyDescent="0.25">
      <c r="A1944" s="7">
        <v>1940</v>
      </c>
      <c r="B1944" s="7" t="s">
        <v>348</v>
      </c>
      <c r="C1944" s="1" t="s">
        <v>116</v>
      </c>
      <c r="D1944" s="1" t="s">
        <v>15</v>
      </c>
      <c r="E1944" s="1" t="s">
        <v>367</v>
      </c>
      <c r="F1944" s="1" t="s">
        <v>193</v>
      </c>
      <c r="G1944" s="12" t="s">
        <v>194</v>
      </c>
      <c r="H1944" s="14">
        <v>1.9</v>
      </c>
      <c r="I1944" s="15">
        <v>81831</v>
      </c>
      <c r="J1944" s="64">
        <f t="shared" si="20"/>
        <v>43068.947368421053</v>
      </c>
    </row>
    <row r="1945" spans="1:10" ht="15" hidden="1" x14ac:dyDescent="0.25">
      <c r="A1945" s="7">
        <v>1941</v>
      </c>
      <c r="B1945" s="7" t="s">
        <v>348</v>
      </c>
      <c r="C1945" s="1" t="s">
        <v>195</v>
      </c>
      <c r="D1945" s="1" t="s">
        <v>15</v>
      </c>
      <c r="E1945" s="1" t="s">
        <v>367</v>
      </c>
      <c r="F1945" s="1" t="s">
        <v>196</v>
      </c>
      <c r="G1945" s="12" t="s">
        <v>197</v>
      </c>
      <c r="I1945" s="15">
        <v>81831</v>
      </c>
      <c r="J1945" s="64"/>
    </row>
    <row r="1946" spans="1:10" ht="15" hidden="1" x14ac:dyDescent="0.25">
      <c r="A1946" s="7">
        <v>1942</v>
      </c>
      <c r="B1946" s="7" t="s">
        <v>348</v>
      </c>
      <c r="C1946" s="1" t="s">
        <v>195</v>
      </c>
      <c r="D1946" s="1" t="s">
        <v>8</v>
      </c>
      <c r="E1946" s="1" t="s">
        <v>367</v>
      </c>
      <c r="F1946" s="1" t="s">
        <v>198</v>
      </c>
      <c r="G1946" s="12" t="s">
        <v>199</v>
      </c>
      <c r="J1946" s="64"/>
    </row>
    <row r="1947" spans="1:10" ht="15" hidden="1" x14ac:dyDescent="0.25">
      <c r="A1947" s="7">
        <v>1943</v>
      </c>
      <c r="B1947" s="7" t="s">
        <v>348</v>
      </c>
      <c r="C1947" s="1" t="s">
        <v>195</v>
      </c>
      <c r="D1947" s="1" t="s">
        <v>8</v>
      </c>
      <c r="E1947" s="1" t="s">
        <v>367</v>
      </c>
      <c r="F1947" s="1" t="s">
        <v>200</v>
      </c>
      <c r="G1947" s="12" t="s">
        <v>201</v>
      </c>
      <c r="J1947" s="64"/>
    </row>
    <row r="1948" spans="1:10" ht="15" hidden="1" x14ac:dyDescent="0.25">
      <c r="A1948" s="7">
        <v>1944</v>
      </c>
      <c r="B1948" s="7" t="s">
        <v>348</v>
      </c>
      <c r="C1948" s="1" t="s">
        <v>195</v>
      </c>
      <c r="D1948" s="1" t="s">
        <v>8</v>
      </c>
      <c r="E1948" s="1" t="s">
        <v>367</v>
      </c>
      <c r="F1948" s="1" t="s">
        <v>202</v>
      </c>
      <c r="G1948" s="12" t="s">
        <v>203</v>
      </c>
      <c r="J1948" s="64"/>
    </row>
    <row r="1949" spans="1:10" ht="15" hidden="1" x14ac:dyDescent="0.25">
      <c r="A1949" s="7">
        <v>1945</v>
      </c>
      <c r="B1949" s="7" t="s">
        <v>348</v>
      </c>
      <c r="C1949" s="1" t="s">
        <v>195</v>
      </c>
      <c r="D1949" s="1" t="s">
        <v>8</v>
      </c>
      <c r="E1949" s="1" t="s">
        <v>367</v>
      </c>
      <c r="F1949" s="1" t="s">
        <v>204</v>
      </c>
      <c r="G1949" s="12" t="s">
        <v>205</v>
      </c>
      <c r="J1949" s="64"/>
    </row>
    <row r="1950" spans="1:10" ht="15" hidden="1" x14ac:dyDescent="0.25">
      <c r="A1950" s="7">
        <v>1946</v>
      </c>
      <c r="B1950" s="7" t="s">
        <v>348</v>
      </c>
      <c r="C1950" s="1" t="s">
        <v>195</v>
      </c>
      <c r="D1950" s="1" t="s">
        <v>15</v>
      </c>
      <c r="E1950" s="1" t="s">
        <v>367</v>
      </c>
      <c r="F1950" s="1" t="s">
        <v>206</v>
      </c>
      <c r="G1950" s="12" t="s">
        <v>207</v>
      </c>
      <c r="I1950" s="15">
        <v>0</v>
      </c>
      <c r="J1950" s="64"/>
    </row>
    <row r="1951" spans="1:10" ht="15" hidden="1" x14ac:dyDescent="0.25">
      <c r="A1951" s="7">
        <v>1947</v>
      </c>
      <c r="B1951" s="7" t="s">
        <v>348</v>
      </c>
      <c r="C1951" s="1" t="s">
        <v>195</v>
      </c>
      <c r="D1951" s="1" t="s">
        <v>8</v>
      </c>
      <c r="E1951" s="1" t="s">
        <v>367</v>
      </c>
      <c r="F1951" s="1" t="s">
        <v>208</v>
      </c>
      <c r="G1951" s="12" t="s">
        <v>209</v>
      </c>
      <c r="J1951" s="64"/>
    </row>
    <row r="1952" spans="1:10" ht="15" hidden="1" x14ac:dyDescent="0.25">
      <c r="A1952" s="7">
        <v>1948</v>
      </c>
      <c r="B1952" s="7" t="s">
        <v>348</v>
      </c>
      <c r="C1952" s="1" t="s">
        <v>195</v>
      </c>
      <c r="D1952" s="1" t="s">
        <v>15</v>
      </c>
      <c r="E1952" s="1" t="s">
        <v>367</v>
      </c>
      <c r="F1952" s="1" t="s">
        <v>210</v>
      </c>
      <c r="G1952" s="12" t="s">
        <v>211</v>
      </c>
      <c r="I1952" s="15">
        <v>81831</v>
      </c>
      <c r="J1952" s="64"/>
    </row>
    <row r="1953" spans="1:10" ht="15" hidden="1" x14ac:dyDescent="0.25">
      <c r="A1953" s="7">
        <v>1949</v>
      </c>
      <c r="B1953" s="7" t="s">
        <v>348</v>
      </c>
      <c r="C1953" s="1" t="s">
        <v>195</v>
      </c>
      <c r="D1953" s="1" t="s">
        <v>8</v>
      </c>
      <c r="E1953" s="1" t="s">
        <v>367</v>
      </c>
      <c r="F1953" s="1" t="s">
        <v>212</v>
      </c>
      <c r="G1953" s="12" t="s">
        <v>213</v>
      </c>
      <c r="I1953" s="15">
        <v>10320</v>
      </c>
      <c r="J1953" s="64"/>
    </row>
    <row r="1954" spans="1:10" ht="15" hidden="1" x14ac:dyDescent="0.25">
      <c r="A1954" s="7">
        <v>1950</v>
      </c>
      <c r="B1954" s="7" t="s">
        <v>348</v>
      </c>
      <c r="C1954" s="1" t="s">
        <v>195</v>
      </c>
      <c r="D1954" s="1" t="s">
        <v>8</v>
      </c>
      <c r="E1954" s="1" t="s">
        <v>367</v>
      </c>
      <c r="F1954" s="1" t="s">
        <v>214</v>
      </c>
      <c r="G1954" s="12" t="s">
        <v>215</v>
      </c>
      <c r="I1954" s="15">
        <v>1428</v>
      </c>
      <c r="J1954" s="64"/>
    </row>
    <row r="1955" spans="1:10" ht="15" hidden="1" x14ac:dyDescent="0.25">
      <c r="A1955" s="7">
        <v>1951</v>
      </c>
      <c r="B1955" s="7" t="s">
        <v>348</v>
      </c>
      <c r="C1955" s="1" t="s">
        <v>195</v>
      </c>
      <c r="D1955" s="1" t="s">
        <v>8</v>
      </c>
      <c r="E1955" s="1" t="s">
        <v>367</v>
      </c>
      <c r="F1955" s="1" t="s">
        <v>216</v>
      </c>
      <c r="G1955" s="12" t="s">
        <v>217</v>
      </c>
      <c r="J1955" s="64"/>
    </row>
    <row r="1956" spans="1:10" ht="15" hidden="1" x14ac:dyDescent="0.25">
      <c r="A1956" s="7">
        <v>1952</v>
      </c>
      <c r="B1956" s="7" t="s">
        <v>348</v>
      </c>
      <c r="C1956" s="1" t="s">
        <v>195</v>
      </c>
      <c r="D1956" s="1" t="s">
        <v>15</v>
      </c>
      <c r="E1956" s="1" t="s">
        <v>367</v>
      </c>
      <c r="F1956" s="1" t="s">
        <v>218</v>
      </c>
      <c r="G1956" s="12" t="s">
        <v>219</v>
      </c>
      <c r="I1956" s="15">
        <v>93579</v>
      </c>
      <c r="J1956" s="64"/>
    </row>
    <row r="1957" spans="1:10" ht="15" hidden="1" x14ac:dyDescent="0.25">
      <c r="A1957" s="7">
        <v>1953</v>
      </c>
      <c r="B1957" s="7" t="s">
        <v>348</v>
      </c>
      <c r="C1957" s="1" t="s">
        <v>195</v>
      </c>
      <c r="D1957" s="1" t="s">
        <v>8</v>
      </c>
      <c r="E1957" s="1" t="s">
        <v>367</v>
      </c>
      <c r="F1957" s="1" t="s">
        <v>220</v>
      </c>
      <c r="G1957" s="12" t="s">
        <v>221</v>
      </c>
      <c r="I1957" s="15">
        <v>5000</v>
      </c>
      <c r="J1957" s="64"/>
    </row>
    <row r="1958" spans="1:10" ht="15" hidden="1" x14ac:dyDescent="0.25">
      <c r="A1958" s="7">
        <v>1954</v>
      </c>
      <c r="B1958" s="7" t="s">
        <v>348</v>
      </c>
      <c r="C1958" s="1" t="s">
        <v>195</v>
      </c>
      <c r="D1958" s="1" t="s">
        <v>8</v>
      </c>
      <c r="E1958" s="1" t="s">
        <v>367</v>
      </c>
      <c r="F1958" s="1" t="s">
        <v>222</v>
      </c>
      <c r="G1958" s="12" t="s">
        <v>223</v>
      </c>
      <c r="J1958" s="64"/>
    </row>
    <row r="1959" spans="1:10" ht="15" hidden="1" x14ac:dyDescent="0.25">
      <c r="A1959" s="7">
        <v>1955</v>
      </c>
      <c r="B1959" s="7" t="s">
        <v>348</v>
      </c>
      <c r="C1959" s="1" t="s">
        <v>195</v>
      </c>
      <c r="D1959" s="1" t="s">
        <v>8</v>
      </c>
      <c r="E1959" s="1" t="s">
        <v>367</v>
      </c>
      <c r="F1959" s="1" t="s">
        <v>224</v>
      </c>
      <c r="G1959" s="12" t="s">
        <v>225</v>
      </c>
      <c r="I1959" s="15">
        <v>2587</v>
      </c>
      <c r="J1959" s="64"/>
    </row>
    <row r="1960" spans="1:10" ht="15" hidden="1" x14ac:dyDescent="0.25">
      <c r="A1960" s="7">
        <v>1956</v>
      </c>
      <c r="B1960" s="7" t="s">
        <v>348</v>
      </c>
      <c r="C1960" s="1" t="s">
        <v>195</v>
      </c>
      <c r="D1960" s="1" t="s">
        <v>8</v>
      </c>
      <c r="E1960" s="1" t="s">
        <v>367</v>
      </c>
      <c r="F1960" s="1" t="s">
        <v>226</v>
      </c>
      <c r="G1960" s="12" t="s">
        <v>227</v>
      </c>
      <c r="J1960" s="64"/>
    </row>
    <row r="1961" spans="1:10" ht="15" hidden="1" x14ac:dyDescent="0.25">
      <c r="A1961" s="7">
        <v>1957</v>
      </c>
      <c r="B1961" s="7" t="s">
        <v>348</v>
      </c>
      <c r="C1961" s="1" t="s">
        <v>195</v>
      </c>
      <c r="D1961" s="1" t="s">
        <v>15</v>
      </c>
      <c r="E1961" s="1" t="s">
        <v>367</v>
      </c>
      <c r="F1961" s="1" t="s">
        <v>228</v>
      </c>
      <c r="G1961" s="12" t="s">
        <v>229</v>
      </c>
      <c r="I1961" s="15">
        <v>7587</v>
      </c>
      <c r="J1961" s="64"/>
    </row>
    <row r="1962" spans="1:10" ht="15" hidden="1" x14ac:dyDescent="0.25">
      <c r="A1962" s="7">
        <v>1958</v>
      </c>
      <c r="B1962" s="7" t="s">
        <v>348</v>
      </c>
      <c r="C1962" s="1" t="s">
        <v>195</v>
      </c>
      <c r="D1962" s="1" t="s">
        <v>8</v>
      </c>
      <c r="E1962" s="1" t="s">
        <v>367</v>
      </c>
      <c r="F1962" s="1" t="s">
        <v>230</v>
      </c>
      <c r="G1962" s="12" t="s">
        <v>231</v>
      </c>
      <c r="I1962" s="15">
        <v>15633</v>
      </c>
      <c r="J1962" s="64"/>
    </row>
    <row r="1963" spans="1:10" ht="15" hidden="1" x14ac:dyDescent="0.25">
      <c r="A1963" s="7">
        <v>1959</v>
      </c>
      <c r="B1963" s="7" t="s">
        <v>348</v>
      </c>
      <c r="C1963" s="1" t="s">
        <v>195</v>
      </c>
      <c r="D1963" s="1" t="s">
        <v>8</v>
      </c>
      <c r="E1963" s="1" t="s">
        <v>367</v>
      </c>
      <c r="F1963" s="1" t="s">
        <v>232</v>
      </c>
      <c r="G1963" s="12" t="s">
        <v>233</v>
      </c>
      <c r="J1963" s="64"/>
    </row>
    <row r="1964" spans="1:10" ht="15" hidden="1" x14ac:dyDescent="0.25">
      <c r="A1964" s="7">
        <v>1960</v>
      </c>
      <c r="B1964" s="7" t="s">
        <v>348</v>
      </c>
      <c r="C1964" s="1" t="s">
        <v>195</v>
      </c>
      <c r="D1964" s="1" t="s">
        <v>8</v>
      </c>
      <c r="E1964" s="1" t="s">
        <v>367</v>
      </c>
      <c r="F1964" s="1" t="s">
        <v>234</v>
      </c>
      <c r="G1964" s="12" t="s">
        <v>235</v>
      </c>
      <c r="I1964" s="15">
        <v>1600</v>
      </c>
      <c r="J1964" s="64"/>
    </row>
    <row r="1965" spans="1:10" ht="15" hidden="1" x14ac:dyDescent="0.25">
      <c r="A1965" s="7">
        <v>1961</v>
      </c>
      <c r="B1965" s="7" t="s">
        <v>348</v>
      </c>
      <c r="C1965" s="1" t="s">
        <v>195</v>
      </c>
      <c r="D1965" s="1" t="s">
        <v>8</v>
      </c>
      <c r="E1965" s="1" t="s">
        <v>367</v>
      </c>
      <c r="F1965" s="1" t="s">
        <v>236</v>
      </c>
      <c r="G1965" s="12" t="s">
        <v>237</v>
      </c>
      <c r="J1965" s="64"/>
    </row>
    <row r="1966" spans="1:10" ht="15" hidden="1" x14ac:dyDescent="0.25">
      <c r="A1966" s="7">
        <v>1962</v>
      </c>
      <c r="B1966" s="7" t="s">
        <v>348</v>
      </c>
      <c r="C1966" s="1" t="s">
        <v>195</v>
      </c>
      <c r="D1966" s="1" t="s">
        <v>8</v>
      </c>
      <c r="E1966" s="1" t="s">
        <v>367</v>
      </c>
      <c r="F1966" s="1" t="s">
        <v>238</v>
      </c>
      <c r="G1966" s="12" t="s">
        <v>239</v>
      </c>
      <c r="J1966" s="64"/>
    </row>
    <row r="1967" spans="1:10" ht="15" hidden="1" x14ac:dyDescent="0.25">
      <c r="A1967" s="7">
        <v>1963</v>
      </c>
      <c r="B1967" s="7" t="s">
        <v>348</v>
      </c>
      <c r="C1967" s="1" t="s">
        <v>195</v>
      </c>
      <c r="D1967" s="1" t="s">
        <v>8</v>
      </c>
      <c r="E1967" s="1" t="s">
        <v>367</v>
      </c>
      <c r="F1967" s="1" t="s">
        <v>240</v>
      </c>
      <c r="G1967" s="12" t="s">
        <v>241</v>
      </c>
      <c r="I1967" s="15">
        <v>3411</v>
      </c>
      <c r="J1967" s="64"/>
    </row>
    <row r="1968" spans="1:10" ht="15" hidden="1" x14ac:dyDescent="0.25">
      <c r="A1968" s="7">
        <v>1964</v>
      </c>
      <c r="B1968" s="7" t="s">
        <v>348</v>
      </c>
      <c r="C1968" s="1" t="s">
        <v>195</v>
      </c>
      <c r="D1968" s="1" t="s">
        <v>8</v>
      </c>
      <c r="E1968" s="1" t="s">
        <v>367</v>
      </c>
      <c r="F1968" s="1" t="s">
        <v>242</v>
      </c>
      <c r="G1968" s="12" t="s">
        <v>243</v>
      </c>
      <c r="I1968" s="15">
        <v>1602</v>
      </c>
      <c r="J1968" s="64"/>
    </row>
    <row r="1969" spans="1:10" ht="15" hidden="1" x14ac:dyDescent="0.25">
      <c r="A1969" s="7">
        <v>1965</v>
      </c>
      <c r="B1969" s="7" t="s">
        <v>348</v>
      </c>
      <c r="C1969" s="1" t="s">
        <v>195</v>
      </c>
      <c r="D1969" s="1" t="s">
        <v>8</v>
      </c>
      <c r="E1969" s="1" t="s">
        <v>367</v>
      </c>
      <c r="F1969" s="1" t="s">
        <v>244</v>
      </c>
      <c r="G1969" s="12" t="s">
        <v>245</v>
      </c>
      <c r="J1969" s="64"/>
    </row>
    <row r="1970" spans="1:10" ht="15" hidden="1" x14ac:dyDescent="0.25">
      <c r="A1970" s="7">
        <v>1966</v>
      </c>
      <c r="B1970" s="7" t="s">
        <v>348</v>
      </c>
      <c r="C1970" s="1" t="s">
        <v>195</v>
      </c>
      <c r="D1970" s="1" t="s">
        <v>8</v>
      </c>
      <c r="E1970" s="1" t="s">
        <v>367</v>
      </c>
      <c r="F1970" s="1" t="s">
        <v>246</v>
      </c>
      <c r="G1970" s="12" t="s">
        <v>247</v>
      </c>
      <c r="I1970" s="15">
        <v>1209</v>
      </c>
      <c r="J1970" s="64"/>
    </row>
    <row r="1971" spans="1:10" ht="15" hidden="1" x14ac:dyDescent="0.25">
      <c r="A1971" s="7">
        <v>1967</v>
      </c>
      <c r="B1971" s="7" t="s">
        <v>348</v>
      </c>
      <c r="C1971" s="1" t="s">
        <v>195</v>
      </c>
      <c r="D1971" s="1" t="s">
        <v>8</v>
      </c>
      <c r="E1971" s="1" t="s">
        <v>367</v>
      </c>
      <c r="F1971" s="1" t="s">
        <v>248</v>
      </c>
      <c r="G1971" s="12" t="s">
        <v>249</v>
      </c>
      <c r="J1971" s="64"/>
    </row>
    <row r="1972" spans="1:10" ht="15" hidden="1" x14ac:dyDescent="0.25">
      <c r="A1972" s="7">
        <v>1968</v>
      </c>
      <c r="B1972" s="7" t="s">
        <v>348</v>
      </c>
      <c r="C1972" s="1" t="s">
        <v>195</v>
      </c>
      <c r="D1972" s="1" t="s">
        <v>8</v>
      </c>
      <c r="E1972" s="1" t="s">
        <v>367</v>
      </c>
      <c r="F1972" s="1" t="s">
        <v>250</v>
      </c>
      <c r="G1972" s="12" t="s">
        <v>251</v>
      </c>
      <c r="J1972" s="64"/>
    </row>
    <row r="1973" spans="1:10" ht="15" hidden="1" x14ac:dyDescent="0.25">
      <c r="A1973" s="7">
        <v>1969</v>
      </c>
      <c r="B1973" s="7" t="s">
        <v>348</v>
      </c>
      <c r="C1973" s="1" t="s">
        <v>195</v>
      </c>
      <c r="D1973" s="1" t="s">
        <v>8</v>
      </c>
      <c r="E1973" s="1" t="s">
        <v>367</v>
      </c>
      <c r="F1973" s="1" t="s">
        <v>252</v>
      </c>
      <c r="G1973" s="12" t="s">
        <v>253</v>
      </c>
      <c r="J1973" s="64"/>
    </row>
    <row r="1974" spans="1:10" ht="15" hidden="1" x14ac:dyDescent="0.25">
      <c r="A1974" s="7">
        <v>1970</v>
      </c>
      <c r="B1974" s="7" t="s">
        <v>348</v>
      </c>
      <c r="C1974" s="1" t="s">
        <v>195</v>
      </c>
      <c r="D1974" s="1" t="s">
        <v>8</v>
      </c>
      <c r="E1974" s="1" t="s">
        <v>367</v>
      </c>
      <c r="F1974" s="1" t="s">
        <v>254</v>
      </c>
      <c r="G1974" s="12" t="s">
        <v>255</v>
      </c>
      <c r="I1974" s="15">
        <v>3333</v>
      </c>
      <c r="J1974" s="64"/>
    </row>
    <row r="1975" spans="1:10" ht="15" hidden="1" x14ac:dyDescent="0.25">
      <c r="A1975" s="7">
        <v>1971</v>
      </c>
      <c r="B1975" s="7" t="s">
        <v>348</v>
      </c>
      <c r="C1975" s="1" t="s">
        <v>195</v>
      </c>
      <c r="D1975" s="1" t="s">
        <v>8</v>
      </c>
      <c r="E1975" s="1" t="s">
        <v>367</v>
      </c>
      <c r="F1975" s="1" t="s">
        <v>256</v>
      </c>
      <c r="G1975" s="12" t="s">
        <v>257</v>
      </c>
      <c r="J1975" s="64"/>
    </row>
    <row r="1976" spans="1:10" ht="15" hidden="1" x14ac:dyDescent="0.25">
      <c r="A1976" s="7">
        <v>1972</v>
      </c>
      <c r="B1976" s="7" t="s">
        <v>348</v>
      </c>
      <c r="C1976" s="1" t="s">
        <v>195</v>
      </c>
      <c r="D1976" s="1" t="s">
        <v>8</v>
      </c>
      <c r="E1976" s="1" t="s">
        <v>367</v>
      </c>
      <c r="F1976" s="1" t="s">
        <v>258</v>
      </c>
      <c r="G1976" s="12" t="s">
        <v>259</v>
      </c>
      <c r="J1976" s="64"/>
    </row>
    <row r="1977" spans="1:10" ht="15" hidden="1" x14ac:dyDescent="0.25">
      <c r="A1977" s="7">
        <v>1973</v>
      </c>
      <c r="B1977" s="7" t="s">
        <v>348</v>
      </c>
      <c r="C1977" s="1" t="s">
        <v>195</v>
      </c>
      <c r="D1977" s="1" t="s">
        <v>8</v>
      </c>
      <c r="E1977" s="1" t="s">
        <v>367</v>
      </c>
      <c r="F1977" s="1" t="s">
        <v>260</v>
      </c>
      <c r="G1977" s="12" t="s">
        <v>261</v>
      </c>
      <c r="I1977" s="15">
        <v>4066</v>
      </c>
      <c r="J1977" s="64"/>
    </row>
    <row r="1978" spans="1:10" ht="15" hidden="1" x14ac:dyDescent="0.25">
      <c r="A1978" s="7">
        <v>1974</v>
      </c>
      <c r="B1978" s="7" t="s">
        <v>348</v>
      </c>
      <c r="C1978" s="1" t="s">
        <v>195</v>
      </c>
      <c r="D1978" s="1" t="s">
        <v>8</v>
      </c>
      <c r="E1978" s="1" t="s">
        <v>367</v>
      </c>
      <c r="F1978" s="1" t="s">
        <v>262</v>
      </c>
      <c r="G1978" s="12" t="s">
        <v>263</v>
      </c>
      <c r="J1978" s="64"/>
    </row>
    <row r="1979" spans="1:10" ht="15" hidden="1" x14ac:dyDescent="0.25">
      <c r="A1979" s="7">
        <v>1975</v>
      </c>
      <c r="B1979" s="7" t="s">
        <v>348</v>
      </c>
      <c r="C1979" s="1" t="s">
        <v>195</v>
      </c>
      <c r="D1979" s="1" t="s">
        <v>8</v>
      </c>
      <c r="E1979" s="1" t="s">
        <v>367</v>
      </c>
      <c r="F1979" s="1" t="s">
        <v>264</v>
      </c>
      <c r="G1979" s="12" t="s">
        <v>265</v>
      </c>
      <c r="J1979" s="64"/>
    </row>
    <row r="1980" spans="1:10" ht="15" hidden="1" x14ac:dyDescent="0.25">
      <c r="A1980" s="7">
        <v>1976</v>
      </c>
      <c r="B1980" s="7" t="s">
        <v>348</v>
      </c>
      <c r="C1980" s="1" t="s">
        <v>195</v>
      </c>
      <c r="D1980" s="1" t="s">
        <v>15</v>
      </c>
      <c r="E1980" s="1" t="s">
        <v>367</v>
      </c>
      <c r="F1980" s="1" t="s">
        <v>266</v>
      </c>
      <c r="G1980" s="12" t="s">
        <v>267</v>
      </c>
      <c r="I1980" s="15">
        <v>30854</v>
      </c>
      <c r="J1980" s="64"/>
    </row>
    <row r="1981" spans="1:10" ht="15" hidden="1" x14ac:dyDescent="0.25">
      <c r="A1981" s="7">
        <v>1977</v>
      </c>
      <c r="B1981" s="7" t="s">
        <v>348</v>
      </c>
      <c r="C1981" s="1" t="s">
        <v>195</v>
      </c>
      <c r="D1981" s="1" t="s">
        <v>8</v>
      </c>
      <c r="E1981" s="1" t="s">
        <v>367</v>
      </c>
      <c r="F1981" s="1" t="s">
        <v>268</v>
      </c>
      <c r="G1981" s="12" t="s">
        <v>269</v>
      </c>
      <c r="J1981" s="64"/>
    </row>
    <row r="1982" spans="1:10" ht="15" hidden="1" x14ac:dyDescent="0.25">
      <c r="A1982" s="7">
        <v>1978</v>
      </c>
      <c r="B1982" s="7" t="s">
        <v>348</v>
      </c>
      <c r="C1982" s="1" t="s">
        <v>195</v>
      </c>
      <c r="D1982" s="1" t="s">
        <v>8</v>
      </c>
      <c r="E1982" s="1" t="s">
        <v>367</v>
      </c>
      <c r="F1982" s="1" t="s">
        <v>270</v>
      </c>
      <c r="G1982" s="12" t="s">
        <v>271</v>
      </c>
      <c r="J1982" s="64"/>
    </row>
    <row r="1983" spans="1:10" ht="15" hidden="1" x14ac:dyDescent="0.25">
      <c r="A1983" s="7">
        <v>1979</v>
      </c>
      <c r="B1983" s="7" t="s">
        <v>348</v>
      </c>
      <c r="C1983" s="1" t="s">
        <v>195</v>
      </c>
      <c r="D1983" s="1" t="s">
        <v>8</v>
      </c>
      <c r="E1983" s="1" t="s">
        <v>367</v>
      </c>
      <c r="F1983" s="1" t="s">
        <v>272</v>
      </c>
      <c r="G1983" s="12" t="s">
        <v>273</v>
      </c>
      <c r="J1983" s="64"/>
    </row>
    <row r="1984" spans="1:10" ht="15" hidden="1" x14ac:dyDescent="0.25">
      <c r="A1984" s="7">
        <v>1980</v>
      </c>
      <c r="B1984" s="7" t="s">
        <v>348</v>
      </c>
      <c r="C1984" s="1" t="s">
        <v>195</v>
      </c>
      <c r="D1984" s="1" t="s">
        <v>8</v>
      </c>
      <c r="E1984" s="1" t="s">
        <v>367</v>
      </c>
      <c r="F1984" s="1" t="s">
        <v>274</v>
      </c>
      <c r="G1984" s="12" t="s">
        <v>275</v>
      </c>
      <c r="I1984" s="15">
        <v>11069</v>
      </c>
      <c r="J1984" s="64"/>
    </row>
    <row r="1985" spans="1:10" ht="15" hidden="1" x14ac:dyDescent="0.25">
      <c r="A1985" s="7">
        <v>1981</v>
      </c>
      <c r="B1985" s="7" t="s">
        <v>348</v>
      </c>
      <c r="C1985" s="1" t="s">
        <v>195</v>
      </c>
      <c r="D1985" s="1" t="s">
        <v>8</v>
      </c>
      <c r="E1985" s="1" t="s">
        <v>367</v>
      </c>
      <c r="F1985" s="1" t="s">
        <v>276</v>
      </c>
      <c r="G1985" s="12" t="s">
        <v>277</v>
      </c>
      <c r="J1985" s="64"/>
    </row>
    <row r="1986" spans="1:10" ht="15" hidden="1" x14ac:dyDescent="0.25">
      <c r="A1986" s="7">
        <v>1982</v>
      </c>
      <c r="B1986" s="7" t="s">
        <v>348</v>
      </c>
      <c r="C1986" s="1" t="s">
        <v>195</v>
      </c>
      <c r="D1986" s="1" t="s">
        <v>8</v>
      </c>
      <c r="E1986" s="1" t="s">
        <v>367</v>
      </c>
      <c r="F1986" s="1" t="s">
        <v>278</v>
      </c>
      <c r="G1986" s="12" t="s">
        <v>279</v>
      </c>
      <c r="J1986" s="64"/>
    </row>
    <row r="1987" spans="1:10" ht="15" hidden="1" x14ac:dyDescent="0.25">
      <c r="A1987" s="7">
        <v>1983</v>
      </c>
      <c r="B1987" s="7" t="s">
        <v>348</v>
      </c>
      <c r="C1987" s="1" t="s">
        <v>195</v>
      </c>
      <c r="D1987" s="1" t="s">
        <v>15</v>
      </c>
      <c r="E1987" s="1" t="s">
        <v>367</v>
      </c>
      <c r="F1987" s="1" t="s">
        <v>280</v>
      </c>
      <c r="G1987" s="12" t="s">
        <v>281</v>
      </c>
      <c r="I1987" s="15">
        <v>11069</v>
      </c>
      <c r="J1987" s="64"/>
    </row>
    <row r="1988" spans="1:10" ht="15" hidden="1" x14ac:dyDescent="0.25">
      <c r="A1988" s="7">
        <v>1984</v>
      </c>
      <c r="B1988" s="7" t="s">
        <v>348</v>
      </c>
      <c r="C1988" s="1" t="s">
        <v>195</v>
      </c>
      <c r="D1988" s="1" t="s">
        <v>8</v>
      </c>
      <c r="E1988" s="1" t="s">
        <v>367</v>
      </c>
      <c r="F1988" s="1" t="s">
        <v>282</v>
      </c>
      <c r="G1988" s="12" t="s">
        <v>283</v>
      </c>
      <c r="I1988" s="15">
        <v>20081.115679475952</v>
      </c>
      <c r="J1988" s="64"/>
    </row>
    <row r="1989" spans="1:10" ht="15" hidden="1" x14ac:dyDescent="0.25">
      <c r="A1989" s="7">
        <v>1985</v>
      </c>
      <c r="B1989" s="7" t="s">
        <v>348</v>
      </c>
      <c r="C1989" s="1" t="s">
        <v>195</v>
      </c>
      <c r="D1989" s="1" t="s">
        <v>15</v>
      </c>
      <c r="E1989" s="1" t="s">
        <v>367</v>
      </c>
      <c r="F1989" s="1" t="s">
        <v>284</v>
      </c>
      <c r="G1989" s="12" t="s">
        <v>285</v>
      </c>
      <c r="I1989" s="15">
        <v>163170.11567947594</v>
      </c>
      <c r="J1989" s="64"/>
    </row>
    <row r="1990" spans="1:10" ht="15" hidden="1" x14ac:dyDescent="0.25">
      <c r="A1990" s="7">
        <v>1986</v>
      </c>
      <c r="B1990" s="7" t="s">
        <v>348</v>
      </c>
      <c r="C1990" s="1" t="s">
        <v>195</v>
      </c>
      <c r="D1990" s="1" t="s">
        <v>8</v>
      </c>
      <c r="E1990" s="1" t="s">
        <v>367</v>
      </c>
      <c r="F1990" s="1" t="s">
        <v>286</v>
      </c>
      <c r="G1990" s="12" t="s">
        <v>287</v>
      </c>
      <c r="J1990" s="64"/>
    </row>
    <row r="1991" spans="1:10" ht="15" hidden="1" x14ac:dyDescent="0.25">
      <c r="A1991" s="7">
        <v>1987</v>
      </c>
      <c r="B1991" s="7" t="s">
        <v>348</v>
      </c>
      <c r="C1991" s="1" t="s">
        <v>195</v>
      </c>
      <c r="D1991" s="1" t="s">
        <v>8</v>
      </c>
      <c r="E1991" s="1" t="s">
        <v>367</v>
      </c>
      <c r="F1991" s="1" t="s">
        <v>288</v>
      </c>
      <c r="G1991" s="12" t="s">
        <v>289</v>
      </c>
      <c r="J1991" s="64"/>
    </row>
    <row r="1992" spans="1:10" ht="15" hidden="1" x14ac:dyDescent="0.25">
      <c r="A1992" s="7">
        <v>1988</v>
      </c>
      <c r="B1992" s="7" t="s">
        <v>348</v>
      </c>
      <c r="C1992" s="1" t="s">
        <v>195</v>
      </c>
      <c r="D1992" s="1" t="s">
        <v>15</v>
      </c>
      <c r="E1992" s="1" t="s">
        <v>367</v>
      </c>
      <c r="F1992" s="1" t="s">
        <v>290</v>
      </c>
      <c r="G1992" s="12" t="s">
        <v>291</v>
      </c>
      <c r="I1992" s="15">
        <v>163170.11567947594</v>
      </c>
      <c r="J1992" s="64"/>
    </row>
    <row r="1993" spans="1:10" ht="15" hidden="1" x14ac:dyDescent="0.25">
      <c r="A1993" s="7">
        <v>1989</v>
      </c>
      <c r="B1993" s="7" t="s">
        <v>348</v>
      </c>
      <c r="C1993" s="1" t="s">
        <v>195</v>
      </c>
      <c r="D1993" s="1" t="s">
        <v>15</v>
      </c>
      <c r="E1993" s="1" t="s">
        <v>367</v>
      </c>
      <c r="F1993" s="1" t="s">
        <v>292</v>
      </c>
      <c r="G1993" s="12" t="s">
        <v>293</v>
      </c>
      <c r="I1993" s="15">
        <v>157308</v>
      </c>
      <c r="J1993" s="64"/>
    </row>
    <row r="1994" spans="1:10" ht="15" hidden="1" x14ac:dyDescent="0.25">
      <c r="A1994" s="7">
        <v>1990</v>
      </c>
      <c r="B1994" s="7" t="s">
        <v>348</v>
      </c>
      <c r="C1994" s="1" t="s">
        <v>195</v>
      </c>
      <c r="D1994" s="1" t="s">
        <v>8</v>
      </c>
      <c r="E1994" s="1" t="s">
        <v>367</v>
      </c>
      <c r="F1994" s="1" t="s">
        <v>294</v>
      </c>
      <c r="G1994" s="12" t="s">
        <v>295</v>
      </c>
      <c r="I1994" s="15">
        <v>-5862.1156794759445</v>
      </c>
      <c r="J1994" s="64"/>
    </row>
    <row r="1995" spans="1:10" ht="15" hidden="1" x14ac:dyDescent="0.25">
      <c r="A1995" s="7">
        <v>1991</v>
      </c>
      <c r="B1995" s="7" t="s">
        <v>348</v>
      </c>
      <c r="C1995" s="1" t="s">
        <v>296</v>
      </c>
      <c r="D1995" s="1" t="s">
        <v>8</v>
      </c>
      <c r="E1995" s="1" t="s">
        <v>367</v>
      </c>
      <c r="F1995" s="1" t="s">
        <v>297</v>
      </c>
      <c r="G1995" s="12" t="s">
        <v>298</v>
      </c>
      <c r="I1995" s="15">
        <v>0</v>
      </c>
      <c r="J1995" s="64"/>
    </row>
    <row r="1996" spans="1:10" ht="15" hidden="1" x14ac:dyDescent="0.25">
      <c r="A1996" s="7">
        <v>1992</v>
      </c>
      <c r="B1996" s="7" t="s">
        <v>348</v>
      </c>
      <c r="C1996" s="1" t="s">
        <v>296</v>
      </c>
      <c r="D1996" s="1" t="s">
        <v>8</v>
      </c>
      <c r="E1996" s="1" t="s">
        <v>367</v>
      </c>
      <c r="F1996" s="1" t="s">
        <v>299</v>
      </c>
      <c r="G1996" s="12" t="s">
        <v>300</v>
      </c>
      <c r="J1996" s="64"/>
    </row>
    <row r="1997" spans="1:10" ht="15" hidden="1" x14ac:dyDescent="0.25">
      <c r="A1997" s="7">
        <v>1993</v>
      </c>
      <c r="B1997" s="7" t="s">
        <v>348</v>
      </c>
      <c r="C1997" s="1" t="s">
        <v>296</v>
      </c>
      <c r="D1997" s="1" t="s">
        <v>8</v>
      </c>
      <c r="E1997" s="1" t="s">
        <v>367</v>
      </c>
      <c r="F1997" s="1" t="s">
        <v>301</v>
      </c>
      <c r="G1997" s="12" t="s">
        <v>302</v>
      </c>
      <c r="J1997" s="64"/>
    </row>
    <row r="1998" spans="1:10" ht="15" hidden="1" x14ac:dyDescent="0.25">
      <c r="A1998" s="7">
        <v>1994</v>
      </c>
      <c r="B1998" s="7" t="s">
        <v>348</v>
      </c>
      <c r="C1998" s="1" t="s">
        <v>296</v>
      </c>
      <c r="D1998" s="1" t="s">
        <v>8</v>
      </c>
      <c r="E1998" s="1" t="s">
        <v>367</v>
      </c>
      <c r="F1998" s="1" t="s">
        <v>303</v>
      </c>
      <c r="G1998" s="12" t="s">
        <v>304</v>
      </c>
      <c r="J1998" s="64"/>
    </row>
    <row r="1999" spans="1:10" ht="15" hidden="1" x14ac:dyDescent="0.25">
      <c r="A1999" s="7">
        <v>1995</v>
      </c>
      <c r="B1999" s="7" t="s">
        <v>348</v>
      </c>
      <c r="C1999" s="1" t="s">
        <v>296</v>
      </c>
      <c r="D1999" s="1" t="s">
        <v>8</v>
      </c>
      <c r="E1999" s="1" t="s">
        <v>367</v>
      </c>
      <c r="F1999" s="1" t="s">
        <v>305</v>
      </c>
      <c r="G1999" s="12" t="s">
        <v>306</v>
      </c>
      <c r="J1999" s="64"/>
    </row>
    <row r="2000" spans="1:10" ht="15" hidden="1" x14ac:dyDescent="0.25">
      <c r="A2000" s="7">
        <v>1996</v>
      </c>
      <c r="B2000" s="7" t="s">
        <v>348</v>
      </c>
      <c r="C2000" s="1" t="s">
        <v>296</v>
      </c>
      <c r="D2000" s="1" t="s">
        <v>8</v>
      </c>
      <c r="E2000" s="1" t="s">
        <v>367</v>
      </c>
      <c r="F2000" s="1" t="s">
        <v>307</v>
      </c>
      <c r="G2000" s="12" t="s">
        <v>308</v>
      </c>
      <c r="J2000" s="64"/>
    </row>
    <row r="2001" spans="1:10" ht="15" hidden="1" x14ac:dyDescent="0.25">
      <c r="A2001" s="7">
        <v>1997</v>
      </c>
      <c r="B2001" s="7" t="s">
        <v>348</v>
      </c>
      <c r="C2001" s="1" t="s">
        <v>296</v>
      </c>
      <c r="D2001" s="1" t="s">
        <v>8</v>
      </c>
      <c r="E2001" s="1" t="s">
        <v>367</v>
      </c>
      <c r="F2001" s="1" t="s">
        <v>309</v>
      </c>
      <c r="G2001" s="12" t="s">
        <v>310</v>
      </c>
      <c r="J2001" s="64"/>
    </row>
    <row r="2002" spans="1:10" ht="15" hidden="1" x14ac:dyDescent="0.25">
      <c r="A2002" s="7">
        <v>1998</v>
      </c>
      <c r="B2002" s="7" t="s">
        <v>348</v>
      </c>
      <c r="C2002" s="1" t="s">
        <v>296</v>
      </c>
      <c r="D2002" s="1" t="s">
        <v>15</v>
      </c>
      <c r="E2002" s="1" t="s">
        <v>367</v>
      </c>
      <c r="F2002" s="1" t="s">
        <v>311</v>
      </c>
      <c r="G2002" s="12" t="s">
        <v>312</v>
      </c>
      <c r="J2002" s="64"/>
    </row>
    <row r="2003" spans="1:10" ht="15" hidden="1" x14ac:dyDescent="0.25">
      <c r="A2003" s="7">
        <v>1999</v>
      </c>
      <c r="B2003" s="7" t="s">
        <v>348</v>
      </c>
      <c r="C2003" s="1" t="s">
        <v>296</v>
      </c>
      <c r="D2003" s="1" t="s">
        <v>15</v>
      </c>
      <c r="E2003" s="1" t="s">
        <v>367</v>
      </c>
      <c r="F2003" s="1" t="s">
        <v>313</v>
      </c>
      <c r="G2003" s="12" t="s">
        <v>314</v>
      </c>
      <c r="J2003" s="64"/>
    </row>
    <row r="2004" spans="1:10" ht="15" hidden="1" x14ac:dyDescent="0.25">
      <c r="A2004" s="7">
        <v>2000</v>
      </c>
      <c r="B2004" s="7" t="s">
        <v>348</v>
      </c>
      <c r="C2004" s="1" t="s">
        <v>296</v>
      </c>
      <c r="D2004" s="1" t="s">
        <v>8</v>
      </c>
      <c r="E2004" s="1" t="s">
        <v>367</v>
      </c>
      <c r="F2004" s="1" t="s">
        <v>315</v>
      </c>
      <c r="G2004" s="12" t="s">
        <v>316</v>
      </c>
      <c r="J2004" s="64"/>
    </row>
    <row r="2005" spans="1:10" ht="15" hidden="1" x14ac:dyDescent="0.25">
      <c r="A2005" s="7">
        <v>2001</v>
      </c>
      <c r="B2005" s="7" t="s">
        <v>348</v>
      </c>
      <c r="C2005" s="1" t="s">
        <v>296</v>
      </c>
      <c r="D2005" s="1" t="s">
        <v>8</v>
      </c>
      <c r="E2005" s="1" t="s">
        <v>367</v>
      </c>
      <c r="F2005" s="1" t="s">
        <v>317</v>
      </c>
      <c r="G2005" s="12" t="s">
        <v>318</v>
      </c>
      <c r="J2005" s="64"/>
    </row>
    <row r="2006" spans="1:10" ht="15" hidden="1" x14ac:dyDescent="0.25">
      <c r="A2006" s="7">
        <v>2002</v>
      </c>
      <c r="B2006" s="7" t="s">
        <v>348</v>
      </c>
      <c r="C2006" s="1" t="s">
        <v>296</v>
      </c>
      <c r="D2006" s="1" t="s">
        <v>8</v>
      </c>
      <c r="E2006" s="1" t="s">
        <v>367</v>
      </c>
      <c r="F2006" s="1" t="s">
        <v>319</v>
      </c>
      <c r="G2006" s="12" t="s">
        <v>320</v>
      </c>
      <c r="J2006" s="64"/>
    </row>
    <row r="2007" spans="1:10" ht="15" hidden="1" x14ac:dyDescent="0.25">
      <c r="A2007" s="7">
        <v>2003</v>
      </c>
      <c r="B2007" s="7" t="s">
        <v>348</v>
      </c>
      <c r="C2007" s="1" t="s">
        <v>7</v>
      </c>
      <c r="D2007" s="1" t="s">
        <v>8</v>
      </c>
      <c r="E2007" s="1" t="s">
        <v>367</v>
      </c>
      <c r="F2007" s="1" t="s">
        <v>9</v>
      </c>
      <c r="G2007" s="12" t="s">
        <v>10</v>
      </c>
      <c r="J2007" s="64"/>
    </row>
    <row r="2008" spans="1:10" ht="15" hidden="1" x14ac:dyDescent="0.25">
      <c r="A2008" s="7">
        <v>2004</v>
      </c>
      <c r="B2008" s="7" t="s">
        <v>348</v>
      </c>
      <c r="C2008" s="1" t="s">
        <v>7</v>
      </c>
      <c r="D2008" s="1" t="s">
        <v>8</v>
      </c>
      <c r="E2008" s="1" t="s">
        <v>367</v>
      </c>
      <c r="F2008" s="1" t="s">
        <v>11</v>
      </c>
      <c r="G2008" s="12" t="s">
        <v>12</v>
      </c>
      <c r="J2008" s="64"/>
    </row>
    <row r="2009" spans="1:10" ht="15" hidden="1" x14ac:dyDescent="0.25">
      <c r="A2009" s="7">
        <v>2005</v>
      </c>
      <c r="B2009" s="7" t="s">
        <v>348</v>
      </c>
      <c r="C2009" s="1" t="s">
        <v>7</v>
      </c>
      <c r="D2009" s="1" t="s">
        <v>8</v>
      </c>
      <c r="E2009" s="1" t="s">
        <v>367</v>
      </c>
      <c r="F2009" s="1" t="s">
        <v>13</v>
      </c>
      <c r="G2009" s="12" t="s">
        <v>14</v>
      </c>
      <c r="J2009" s="64"/>
    </row>
    <row r="2010" spans="1:10" ht="15" hidden="1" x14ac:dyDescent="0.25">
      <c r="A2010" s="7">
        <v>2006</v>
      </c>
      <c r="B2010" s="7" t="s">
        <v>348</v>
      </c>
      <c r="C2010" s="1" t="s">
        <v>7</v>
      </c>
      <c r="D2010" s="1" t="s">
        <v>15</v>
      </c>
      <c r="E2010" s="1" t="s">
        <v>367</v>
      </c>
      <c r="F2010" s="1" t="s">
        <v>16</v>
      </c>
      <c r="G2010" s="12" t="s">
        <v>17</v>
      </c>
      <c r="I2010" s="15">
        <v>0</v>
      </c>
      <c r="J2010" s="64"/>
    </row>
    <row r="2011" spans="1:10" ht="15" hidden="1" x14ac:dyDescent="0.25">
      <c r="A2011" s="7">
        <v>2007</v>
      </c>
      <c r="B2011" s="7" t="s">
        <v>348</v>
      </c>
      <c r="C2011" s="1" t="s">
        <v>7</v>
      </c>
      <c r="D2011" s="1" t="s">
        <v>8</v>
      </c>
      <c r="E2011" s="1" t="s">
        <v>367</v>
      </c>
      <c r="F2011" s="1" t="s">
        <v>18</v>
      </c>
      <c r="G2011" s="12" t="s">
        <v>19</v>
      </c>
      <c r="J2011" s="64"/>
    </row>
    <row r="2012" spans="1:10" ht="15" hidden="1" x14ac:dyDescent="0.25">
      <c r="A2012" s="7">
        <v>2008</v>
      </c>
      <c r="B2012" s="7" t="s">
        <v>348</v>
      </c>
      <c r="C2012" s="1" t="s">
        <v>7</v>
      </c>
      <c r="D2012" s="1" t="s">
        <v>8</v>
      </c>
      <c r="E2012" s="1" t="s">
        <v>367</v>
      </c>
      <c r="F2012" s="1" t="s">
        <v>20</v>
      </c>
      <c r="G2012" s="12" t="s">
        <v>21</v>
      </c>
      <c r="J2012" s="64"/>
    </row>
    <row r="2013" spans="1:10" ht="15" hidden="1" x14ac:dyDescent="0.25">
      <c r="A2013" s="7">
        <v>2009</v>
      </c>
      <c r="B2013" s="7" t="s">
        <v>348</v>
      </c>
      <c r="C2013" s="1" t="s">
        <v>7</v>
      </c>
      <c r="D2013" s="1" t="s">
        <v>15</v>
      </c>
      <c r="E2013" s="1" t="s">
        <v>367</v>
      </c>
      <c r="F2013" s="1" t="s">
        <v>22</v>
      </c>
      <c r="G2013" s="12" t="s">
        <v>23</v>
      </c>
      <c r="I2013" s="15">
        <v>0</v>
      </c>
      <c r="J2013" s="64"/>
    </row>
    <row r="2014" spans="1:10" ht="15" hidden="1" x14ac:dyDescent="0.25">
      <c r="A2014" s="7">
        <v>2010</v>
      </c>
      <c r="B2014" s="7" t="s">
        <v>348</v>
      </c>
      <c r="C2014" s="1" t="s">
        <v>7</v>
      </c>
      <c r="D2014" s="1" t="s">
        <v>8</v>
      </c>
      <c r="E2014" s="1" t="s">
        <v>367</v>
      </c>
      <c r="F2014" s="1" t="s">
        <v>24</v>
      </c>
      <c r="G2014" s="12" t="s">
        <v>25</v>
      </c>
      <c r="J2014" s="64"/>
    </row>
    <row r="2015" spans="1:10" ht="15" hidden="1" x14ac:dyDescent="0.25">
      <c r="A2015" s="7">
        <v>2011</v>
      </c>
      <c r="B2015" s="7" t="s">
        <v>348</v>
      </c>
      <c r="C2015" s="1" t="s">
        <v>7</v>
      </c>
      <c r="D2015" s="1" t="s">
        <v>8</v>
      </c>
      <c r="E2015" s="1" t="s">
        <v>367</v>
      </c>
      <c r="F2015" s="1" t="s">
        <v>26</v>
      </c>
      <c r="G2015" s="12" t="s">
        <v>27</v>
      </c>
      <c r="J2015" s="64"/>
    </row>
    <row r="2016" spans="1:10" ht="15" hidden="1" x14ac:dyDescent="0.25">
      <c r="A2016" s="7">
        <v>2012</v>
      </c>
      <c r="B2016" s="7" t="s">
        <v>348</v>
      </c>
      <c r="C2016" s="1" t="s">
        <v>7</v>
      </c>
      <c r="D2016" s="1" t="s">
        <v>8</v>
      </c>
      <c r="E2016" s="1" t="s">
        <v>367</v>
      </c>
      <c r="F2016" s="1" t="s">
        <v>28</v>
      </c>
      <c r="G2016" s="12" t="s">
        <v>29</v>
      </c>
      <c r="J2016" s="64"/>
    </row>
    <row r="2017" spans="1:10" ht="15" hidden="1" x14ac:dyDescent="0.25">
      <c r="A2017" s="7">
        <v>2013</v>
      </c>
      <c r="B2017" s="7" t="s">
        <v>348</v>
      </c>
      <c r="C2017" s="1" t="s">
        <v>7</v>
      </c>
      <c r="D2017" s="1" t="s">
        <v>8</v>
      </c>
      <c r="E2017" s="1" t="s">
        <v>367</v>
      </c>
      <c r="F2017" s="1" t="s">
        <v>30</v>
      </c>
      <c r="G2017" s="12" t="s">
        <v>31</v>
      </c>
      <c r="I2017" s="15">
        <v>167950</v>
      </c>
      <c r="J2017" s="64"/>
    </row>
    <row r="2018" spans="1:10" ht="15" hidden="1" x14ac:dyDescent="0.25">
      <c r="A2018" s="7">
        <v>2014</v>
      </c>
      <c r="B2018" s="7" t="s">
        <v>348</v>
      </c>
      <c r="C2018" s="1" t="s">
        <v>7</v>
      </c>
      <c r="D2018" s="1" t="s">
        <v>8</v>
      </c>
      <c r="E2018" s="1" t="s">
        <v>367</v>
      </c>
      <c r="F2018" s="1" t="s">
        <v>32</v>
      </c>
      <c r="G2018" s="12" t="s">
        <v>33</v>
      </c>
      <c r="J2018" s="64"/>
    </row>
    <row r="2019" spans="1:10" ht="15" hidden="1" x14ac:dyDescent="0.25">
      <c r="A2019" s="7">
        <v>2015</v>
      </c>
      <c r="B2019" s="7" t="s">
        <v>348</v>
      </c>
      <c r="C2019" s="1" t="s">
        <v>7</v>
      </c>
      <c r="D2019" s="1" t="s">
        <v>8</v>
      </c>
      <c r="E2019" s="1" t="s">
        <v>367</v>
      </c>
      <c r="F2019" s="1" t="s">
        <v>34</v>
      </c>
      <c r="G2019" s="12" t="s">
        <v>35</v>
      </c>
      <c r="J2019" s="64"/>
    </row>
    <row r="2020" spans="1:10" ht="15" hidden="1" x14ac:dyDescent="0.25">
      <c r="A2020" s="7">
        <v>2016</v>
      </c>
      <c r="B2020" s="7" t="s">
        <v>348</v>
      </c>
      <c r="C2020" s="1" t="s">
        <v>7</v>
      </c>
      <c r="D2020" s="1" t="s">
        <v>8</v>
      </c>
      <c r="E2020" s="1" t="s">
        <v>367</v>
      </c>
      <c r="F2020" s="1" t="s">
        <v>36</v>
      </c>
      <c r="G2020" s="12" t="s">
        <v>37</v>
      </c>
      <c r="J2020" s="64"/>
    </row>
    <row r="2021" spans="1:10" ht="15" hidden="1" x14ac:dyDescent="0.25">
      <c r="A2021" s="7">
        <v>2017</v>
      </c>
      <c r="B2021" s="7" t="s">
        <v>348</v>
      </c>
      <c r="C2021" s="1" t="s">
        <v>7</v>
      </c>
      <c r="D2021" s="1" t="s">
        <v>8</v>
      </c>
      <c r="E2021" s="1" t="s">
        <v>367</v>
      </c>
      <c r="F2021" s="1" t="s">
        <v>38</v>
      </c>
      <c r="G2021" s="12" t="s">
        <v>39</v>
      </c>
      <c r="J2021" s="64"/>
    </row>
    <row r="2022" spans="1:10" ht="15" hidden="1" x14ac:dyDescent="0.25">
      <c r="A2022" s="7">
        <v>2018</v>
      </c>
      <c r="B2022" s="7" t="s">
        <v>348</v>
      </c>
      <c r="C2022" s="1" t="s">
        <v>7</v>
      </c>
      <c r="D2022" s="1" t="s">
        <v>8</v>
      </c>
      <c r="E2022" s="1" t="s">
        <v>367</v>
      </c>
      <c r="F2022" s="1" t="s">
        <v>40</v>
      </c>
      <c r="G2022" s="12" t="s">
        <v>41</v>
      </c>
      <c r="J2022" s="64"/>
    </row>
    <row r="2023" spans="1:10" ht="15" hidden="1" x14ac:dyDescent="0.25">
      <c r="A2023" s="7">
        <v>2019</v>
      </c>
      <c r="B2023" s="7" t="s">
        <v>348</v>
      </c>
      <c r="C2023" s="1" t="s">
        <v>7</v>
      </c>
      <c r="D2023" s="1" t="s">
        <v>8</v>
      </c>
      <c r="E2023" s="1" t="s">
        <v>367</v>
      </c>
      <c r="F2023" s="1" t="s">
        <v>42</v>
      </c>
      <c r="G2023" s="12" t="s">
        <v>43</v>
      </c>
      <c r="J2023" s="64"/>
    </row>
    <row r="2024" spans="1:10" ht="15" hidden="1" x14ac:dyDescent="0.25">
      <c r="A2024" s="7">
        <v>2020</v>
      </c>
      <c r="B2024" s="7" t="s">
        <v>348</v>
      </c>
      <c r="C2024" s="1" t="s">
        <v>7</v>
      </c>
      <c r="D2024" s="1" t="s">
        <v>8</v>
      </c>
      <c r="E2024" s="1" t="s">
        <v>367</v>
      </c>
      <c r="F2024" s="1" t="s">
        <v>44</v>
      </c>
      <c r="G2024" s="12" t="s">
        <v>45</v>
      </c>
      <c r="J2024" s="64"/>
    </row>
    <row r="2025" spans="1:10" ht="15" hidden="1" x14ac:dyDescent="0.25">
      <c r="A2025" s="7">
        <v>2021</v>
      </c>
      <c r="B2025" s="7" t="s">
        <v>348</v>
      </c>
      <c r="C2025" s="1" t="s">
        <v>7</v>
      </c>
      <c r="D2025" s="1" t="s">
        <v>8</v>
      </c>
      <c r="E2025" s="1" t="s">
        <v>367</v>
      </c>
      <c r="F2025" s="1" t="s">
        <v>46</v>
      </c>
      <c r="G2025" s="12" t="s">
        <v>47</v>
      </c>
      <c r="J2025" s="64"/>
    </row>
    <row r="2026" spans="1:10" ht="15" hidden="1" x14ac:dyDescent="0.25">
      <c r="A2026" s="7">
        <v>2022</v>
      </c>
      <c r="B2026" s="7" t="s">
        <v>348</v>
      </c>
      <c r="C2026" s="1" t="s">
        <v>7</v>
      </c>
      <c r="D2026" s="1" t="s">
        <v>8</v>
      </c>
      <c r="E2026" s="1" t="s">
        <v>367</v>
      </c>
      <c r="F2026" s="1" t="s">
        <v>48</v>
      </c>
      <c r="G2026" s="12" t="s">
        <v>49</v>
      </c>
      <c r="J2026" s="64"/>
    </row>
    <row r="2027" spans="1:10" ht="15" hidden="1" x14ac:dyDescent="0.25">
      <c r="A2027" s="7">
        <v>2023</v>
      </c>
      <c r="B2027" s="7" t="s">
        <v>348</v>
      </c>
      <c r="C2027" s="1" t="s">
        <v>7</v>
      </c>
      <c r="D2027" s="1" t="s">
        <v>8</v>
      </c>
      <c r="E2027" s="1" t="s">
        <v>367</v>
      </c>
      <c r="F2027" s="1" t="s">
        <v>50</v>
      </c>
      <c r="G2027" s="12" t="s">
        <v>51</v>
      </c>
      <c r="J2027" s="64"/>
    </row>
    <row r="2028" spans="1:10" ht="15" hidden="1" x14ac:dyDescent="0.25">
      <c r="A2028" s="7">
        <v>2024</v>
      </c>
      <c r="B2028" s="7" t="s">
        <v>348</v>
      </c>
      <c r="C2028" s="1" t="s">
        <v>7</v>
      </c>
      <c r="D2028" s="1" t="s">
        <v>8</v>
      </c>
      <c r="E2028" s="1" t="s">
        <v>367</v>
      </c>
      <c r="F2028" s="1" t="s">
        <v>52</v>
      </c>
      <c r="G2028" s="12" t="s">
        <v>53</v>
      </c>
      <c r="J2028" s="64"/>
    </row>
    <row r="2029" spans="1:10" ht="15" hidden="1" x14ac:dyDescent="0.25">
      <c r="A2029" s="7">
        <v>2025</v>
      </c>
      <c r="B2029" s="7" t="s">
        <v>348</v>
      </c>
      <c r="C2029" s="1" t="s">
        <v>7</v>
      </c>
      <c r="D2029" s="1" t="s">
        <v>8</v>
      </c>
      <c r="E2029" s="1" t="s">
        <v>367</v>
      </c>
      <c r="F2029" s="1" t="s">
        <v>54</v>
      </c>
      <c r="G2029" s="12" t="s">
        <v>55</v>
      </c>
      <c r="J2029" s="64"/>
    </row>
    <row r="2030" spans="1:10" ht="15" hidden="1" x14ac:dyDescent="0.25">
      <c r="A2030" s="7">
        <v>2026</v>
      </c>
      <c r="B2030" s="7" t="s">
        <v>348</v>
      </c>
      <c r="C2030" s="1" t="s">
        <v>7</v>
      </c>
      <c r="D2030" s="1" t="s">
        <v>8</v>
      </c>
      <c r="E2030" s="1" t="s">
        <v>367</v>
      </c>
      <c r="F2030" s="1" t="s">
        <v>56</v>
      </c>
      <c r="G2030" s="12" t="s">
        <v>57</v>
      </c>
      <c r="J2030" s="64"/>
    </row>
    <row r="2031" spans="1:10" ht="15" hidden="1" x14ac:dyDescent="0.25">
      <c r="A2031" s="7">
        <v>2027</v>
      </c>
      <c r="B2031" s="7" t="s">
        <v>348</v>
      </c>
      <c r="C2031" s="1" t="s">
        <v>7</v>
      </c>
      <c r="D2031" s="1" t="s">
        <v>8</v>
      </c>
      <c r="E2031" s="1" t="s">
        <v>367</v>
      </c>
      <c r="F2031" s="1" t="s">
        <v>58</v>
      </c>
      <c r="G2031" s="12" t="s">
        <v>59</v>
      </c>
      <c r="J2031" s="64"/>
    </row>
    <row r="2032" spans="1:10" ht="15" hidden="1" x14ac:dyDescent="0.25">
      <c r="A2032" s="7">
        <v>2028</v>
      </c>
      <c r="B2032" s="7" t="s">
        <v>348</v>
      </c>
      <c r="C2032" s="1" t="s">
        <v>7</v>
      </c>
      <c r="D2032" s="1" t="s">
        <v>8</v>
      </c>
      <c r="E2032" s="1" t="s">
        <v>367</v>
      </c>
      <c r="F2032" s="1" t="s">
        <v>60</v>
      </c>
      <c r="G2032" s="12" t="s">
        <v>61</v>
      </c>
      <c r="J2032" s="64"/>
    </row>
    <row r="2033" spans="1:10" ht="15" hidden="1" x14ac:dyDescent="0.25">
      <c r="A2033" s="7">
        <v>2029</v>
      </c>
      <c r="B2033" s="7" t="s">
        <v>348</v>
      </c>
      <c r="C2033" s="1" t="s">
        <v>7</v>
      </c>
      <c r="D2033" s="1" t="s">
        <v>8</v>
      </c>
      <c r="E2033" s="1" t="s">
        <v>367</v>
      </c>
      <c r="F2033" s="1" t="s">
        <v>62</v>
      </c>
      <c r="G2033" s="12" t="s">
        <v>63</v>
      </c>
      <c r="J2033" s="64"/>
    </row>
    <row r="2034" spans="1:10" ht="15" hidden="1" x14ac:dyDescent="0.25">
      <c r="A2034" s="7">
        <v>2030</v>
      </c>
      <c r="B2034" s="7" t="s">
        <v>348</v>
      </c>
      <c r="C2034" s="1" t="s">
        <v>7</v>
      </c>
      <c r="D2034" s="1" t="s">
        <v>8</v>
      </c>
      <c r="E2034" s="1" t="s">
        <v>367</v>
      </c>
      <c r="F2034" s="1" t="s">
        <v>64</v>
      </c>
      <c r="G2034" s="12" t="s">
        <v>65</v>
      </c>
      <c r="J2034" s="64"/>
    </row>
    <row r="2035" spans="1:10" ht="15" hidden="1" x14ac:dyDescent="0.25">
      <c r="A2035" s="7">
        <v>2031</v>
      </c>
      <c r="B2035" s="7" t="s">
        <v>348</v>
      </c>
      <c r="C2035" s="1" t="s">
        <v>7</v>
      </c>
      <c r="D2035" s="1" t="s">
        <v>8</v>
      </c>
      <c r="E2035" s="1" t="s">
        <v>367</v>
      </c>
      <c r="F2035" s="1" t="s">
        <v>66</v>
      </c>
      <c r="G2035" s="12" t="s">
        <v>67</v>
      </c>
      <c r="J2035" s="64"/>
    </row>
    <row r="2036" spans="1:10" ht="15" hidden="1" x14ac:dyDescent="0.25">
      <c r="A2036" s="7">
        <v>2032</v>
      </c>
      <c r="B2036" s="7" t="s">
        <v>348</v>
      </c>
      <c r="C2036" s="1" t="s">
        <v>7</v>
      </c>
      <c r="D2036" s="1" t="s">
        <v>8</v>
      </c>
      <c r="E2036" s="1" t="s">
        <v>367</v>
      </c>
      <c r="F2036" s="1" t="s">
        <v>68</v>
      </c>
      <c r="G2036" s="12" t="s">
        <v>69</v>
      </c>
      <c r="J2036" s="64"/>
    </row>
    <row r="2037" spans="1:10" ht="15" hidden="1" x14ac:dyDescent="0.25">
      <c r="A2037" s="7">
        <v>2033</v>
      </c>
      <c r="B2037" s="7" t="s">
        <v>348</v>
      </c>
      <c r="C2037" s="1" t="s">
        <v>7</v>
      </c>
      <c r="D2037" s="1" t="s">
        <v>8</v>
      </c>
      <c r="E2037" s="1" t="s">
        <v>367</v>
      </c>
      <c r="F2037" s="1" t="s">
        <v>70</v>
      </c>
      <c r="G2037" s="12" t="s">
        <v>71</v>
      </c>
      <c r="J2037" s="64"/>
    </row>
    <row r="2038" spans="1:10" ht="15" hidden="1" x14ac:dyDescent="0.25">
      <c r="A2038" s="7">
        <v>2034</v>
      </c>
      <c r="B2038" s="7" t="s">
        <v>348</v>
      </c>
      <c r="C2038" s="1" t="s">
        <v>7</v>
      </c>
      <c r="D2038" s="1" t="s">
        <v>8</v>
      </c>
      <c r="E2038" s="1" t="s">
        <v>367</v>
      </c>
      <c r="F2038" s="1" t="s">
        <v>72</v>
      </c>
      <c r="G2038" s="12" t="s">
        <v>73</v>
      </c>
      <c r="J2038" s="64"/>
    </row>
    <row r="2039" spans="1:10" ht="15" hidden="1" x14ac:dyDescent="0.25">
      <c r="A2039" s="7">
        <v>2035</v>
      </c>
      <c r="B2039" s="7" t="s">
        <v>348</v>
      </c>
      <c r="C2039" s="1" t="s">
        <v>7</v>
      </c>
      <c r="D2039" s="1" t="s">
        <v>8</v>
      </c>
      <c r="E2039" s="1" t="s">
        <v>367</v>
      </c>
      <c r="F2039" s="1" t="s">
        <v>74</v>
      </c>
      <c r="G2039" s="12" t="s">
        <v>75</v>
      </c>
      <c r="J2039" s="64"/>
    </row>
    <row r="2040" spans="1:10" ht="15" hidden="1" x14ac:dyDescent="0.25">
      <c r="A2040" s="7">
        <v>2036</v>
      </c>
      <c r="B2040" s="7" t="s">
        <v>348</v>
      </c>
      <c r="C2040" s="1" t="s">
        <v>7</v>
      </c>
      <c r="D2040" s="1" t="s">
        <v>8</v>
      </c>
      <c r="E2040" s="1" t="s">
        <v>367</v>
      </c>
      <c r="F2040" s="1" t="s">
        <v>76</v>
      </c>
      <c r="G2040" s="12" t="s">
        <v>77</v>
      </c>
      <c r="J2040" s="64"/>
    </row>
    <row r="2041" spans="1:10" ht="15" hidden="1" x14ac:dyDescent="0.25">
      <c r="A2041" s="7">
        <v>2037</v>
      </c>
      <c r="B2041" s="7" t="s">
        <v>348</v>
      </c>
      <c r="C2041" s="1" t="s">
        <v>7</v>
      </c>
      <c r="D2041" s="1" t="s">
        <v>8</v>
      </c>
      <c r="E2041" s="1" t="s">
        <v>367</v>
      </c>
      <c r="F2041" s="1" t="s">
        <v>78</v>
      </c>
      <c r="G2041" s="12" t="s">
        <v>79</v>
      </c>
      <c r="J2041" s="64"/>
    </row>
    <row r="2042" spans="1:10" ht="15" hidden="1" x14ac:dyDescent="0.25">
      <c r="A2042" s="7">
        <v>2038</v>
      </c>
      <c r="B2042" s="7" t="s">
        <v>348</v>
      </c>
      <c r="C2042" s="1" t="s">
        <v>7</v>
      </c>
      <c r="D2042" s="1" t="s">
        <v>8</v>
      </c>
      <c r="E2042" s="1" t="s">
        <v>367</v>
      </c>
      <c r="F2042" s="1" t="s">
        <v>80</v>
      </c>
      <c r="G2042" s="12" t="s">
        <v>81</v>
      </c>
      <c r="J2042" s="64"/>
    </row>
    <row r="2043" spans="1:10" ht="15" hidden="1" x14ac:dyDescent="0.25">
      <c r="A2043" s="7">
        <v>2039</v>
      </c>
      <c r="B2043" s="7" t="s">
        <v>348</v>
      </c>
      <c r="C2043" s="1" t="s">
        <v>7</v>
      </c>
      <c r="D2043" s="1" t="s">
        <v>8</v>
      </c>
      <c r="E2043" s="1" t="s">
        <v>367</v>
      </c>
      <c r="F2043" s="1" t="s">
        <v>82</v>
      </c>
      <c r="G2043" s="12" t="s">
        <v>83</v>
      </c>
      <c r="J2043" s="64"/>
    </row>
    <row r="2044" spans="1:10" ht="15" hidden="1" x14ac:dyDescent="0.25">
      <c r="A2044" s="7">
        <v>2040</v>
      </c>
      <c r="B2044" s="7" t="s">
        <v>348</v>
      </c>
      <c r="C2044" s="1" t="s">
        <v>7</v>
      </c>
      <c r="D2044" s="1" t="s">
        <v>8</v>
      </c>
      <c r="E2044" s="1" t="s">
        <v>367</v>
      </c>
      <c r="F2044" s="1" t="s">
        <v>84</v>
      </c>
      <c r="G2044" s="12" t="s">
        <v>85</v>
      </c>
      <c r="J2044" s="64"/>
    </row>
    <row r="2045" spans="1:10" ht="15" hidden="1" x14ac:dyDescent="0.25">
      <c r="A2045" s="7">
        <v>2041</v>
      </c>
      <c r="B2045" s="7" t="s">
        <v>348</v>
      </c>
      <c r="C2045" s="1" t="s">
        <v>7</v>
      </c>
      <c r="D2045" s="1" t="s">
        <v>8</v>
      </c>
      <c r="E2045" s="1" t="s">
        <v>367</v>
      </c>
      <c r="F2045" s="1" t="s">
        <v>86</v>
      </c>
      <c r="G2045" s="12" t="s">
        <v>87</v>
      </c>
      <c r="J2045" s="64"/>
    </row>
    <row r="2046" spans="1:10" ht="15" hidden="1" x14ac:dyDescent="0.25">
      <c r="A2046" s="7">
        <v>2042</v>
      </c>
      <c r="B2046" s="7" t="s">
        <v>348</v>
      </c>
      <c r="C2046" s="1" t="s">
        <v>7</v>
      </c>
      <c r="D2046" s="1" t="s">
        <v>8</v>
      </c>
      <c r="E2046" s="1" t="s">
        <v>367</v>
      </c>
      <c r="F2046" s="1" t="s">
        <v>88</v>
      </c>
      <c r="G2046" s="12" t="s">
        <v>89</v>
      </c>
      <c r="J2046" s="64"/>
    </row>
    <row r="2047" spans="1:10" ht="15" hidden="1" x14ac:dyDescent="0.25">
      <c r="A2047" s="7">
        <v>2043</v>
      </c>
      <c r="B2047" s="7" t="s">
        <v>348</v>
      </c>
      <c r="C2047" s="1" t="s">
        <v>7</v>
      </c>
      <c r="D2047" s="1" t="s">
        <v>8</v>
      </c>
      <c r="E2047" s="1" t="s">
        <v>367</v>
      </c>
      <c r="F2047" s="1" t="s">
        <v>90</v>
      </c>
      <c r="G2047" s="12" t="s">
        <v>91</v>
      </c>
      <c r="J2047" s="64"/>
    </row>
    <row r="2048" spans="1:10" ht="15" hidden="1" x14ac:dyDescent="0.25">
      <c r="A2048" s="7">
        <v>2044</v>
      </c>
      <c r="B2048" s="7" t="s">
        <v>348</v>
      </c>
      <c r="C2048" s="1" t="s">
        <v>7</v>
      </c>
      <c r="D2048" s="1" t="s">
        <v>8</v>
      </c>
      <c r="E2048" s="1" t="s">
        <v>367</v>
      </c>
      <c r="F2048" s="1" t="s">
        <v>92</v>
      </c>
      <c r="G2048" s="12" t="s">
        <v>93</v>
      </c>
      <c r="J2048" s="64"/>
    </row>
    <row r="2049" spans="1:10" ht="15" hidden="1" x14ac:dyDescent="0.25">
      <c r="A2049" s="7">
        <v>2045</v>
      </c>
      <c r="B2049" s="7" t="s">
        <v>348</v>
      </c>
      <c r="C2049" s="1" t="s">
        <v>7</v>
      </c>
      <c r="D2049" s="1" t="s">
        <v>15</v>
      </c>
      <c r="E2049" s="1" t="s">
        <v>367</v>
      </c>
      <c r="F2049" s="1" t="s">
        <v>94</v>
      </c>
      <c r="G2049" s="12" t="s">
        <v>95</v>
      </c>
      <c r="I2049" s="15">
        <v>167950</v>
      </c>
      <c r="J2049" s="64"/>
    </row>
    <row r="2050" spans="1:10" ht="15" hidden="1" x14ac:dyDescent="0.25">
      <c r="A2050" s="7">
        <v>2046</v>
      </c>
      <c r="B2050" s="7" t="s">
        <v>348</v>
      </c>
      <c r="C2050" s="1" t="s">
        <v>7</v>
      </c>
      <c r="D2050" s="1" t="s">
        <v>8</v>
      </c>
      <c r="E2050" s="1" t="s">
        <v>367</v>
      </c>
      <c r="F2050" s="1" t="s">
        <v>96</v>
      </c>
      <c r="G2050" s="12" t="s">
        <v>97</v>
      </c>
      <c r="J2050" s="64"/>
    </row>
    <row r="2051" spans="1:10" ht="15" hidden="1" x14ac:dyDescent="0.25">
      <c r="A2051" s="7">
        <v>2047</v>
      </c>
      <c r="B2051" s="7" t="s">
        <v>348</v>
      </c>
      <c r="C2051" s="1" t="s">
        <v>7</v>
      </c>
      <c r="D2051" s="1" t="s">
        <v>8</v>
      </c>
      <c r="E2051" s="1" t="s">
        <v>367</v>
      </c>
      <c r="F2051" s="1" t="s">
        <v>98</v>
      </c>
      <c r="G2051" s="12" t="s">
        <v>99</v>
      </c>
      <c r="J2051" s="64"/>
    </row>
    <row r="2052" spans="1:10" ht="15" hidden="1" x14ac:dyDescent="0.25">
      <c r="A2052" s="7">
        <v>2048</v>
      </c>
      <c r="B2052" s="7" t="s">
        <v>348</v>
      </c>
      <c r="C2052" s="1" t="s">
        <v>7</v>
      </c>
      <c r="D2052" s="1" t="s">
        <v>8</v>
      </c>
      <c r="E2052" s="1" t="s">
        <v>367</v>
      </c>
      <c r="F2052" s="1" t="s">
        <v>100</v>
      </c>
      <c r="G2052" s="12" t="s">
        <v>101</v>
      </c>
      <c r="J2052" s="64"/>
    </row>
    <row r="2053" spans="1:10" ht="15" hidden="1" x14ac:dyDescent="0.25">
      <c r="A2053" s="7">
        <v>2049</v>
      </c>
      <c r="B2053" s="7" t="s">
        <v>348</v>
      </c>
      <c r="C2053" s="1" t="s">
        <v>7</v>
      </c>
      <c r="D2053" s="1" t="s">
        <v>8</v>
      </c>
      <c r="E2053" s="1" t="s">
        <v>367</v>
      </c>
      <c r="F2053" s="1" t="s">
        <v>102</v>
      </c>
      <c r="G2053" s="12" t="s">
        <v>103</v>
      </c>
      <c r="J2053" s="64"/>
    </row>
    <row r="2054" spans="1:10" ht="15" hidden="1" x14ac:dyDescent="0.25">
      <c r="A2054" s="7">
        <v>2050</v>
      </c>
      <c r="B2054" s="7" t="s">
        <v>348</v>
      </c>
      <c r="C2054" s="1" t="s">
        <v>7</v>
      </c>
      <c r="D2054" s="1" t="s">
        <v>8</v>
      </c>
      <c r="E2054" s="1" t="s">
        <v>367</v>
      </c>
      <c r="F2054" s="1" t="s">
        <v>104</v>
      </c>
      <c r="G2054" s="12" t="s">
        <v>105</v>
      </c>
      <c r="J2054" s="64"/>
    </row>
    <row r="2055" spans="1:10" ht="15" hidden="1" x14ac:dyDescent="0.25">
      <c r="A2055" s="7">
        <v>2051</v>
      </c>
      <c r="B2055" s="7" t="s">
        <v>348</v>
      </c>
      <c r="C2055" s="1" t="s">
        <v>7</v>
      </c>
      <c r="D2055" s="1" t="s">
        <v>8</v>
      </c>
      <c r="E2055" s="1" t="s">
        <v>367</v>
      </c>
      <c r="F2055" s="1" t="s">
        <v>106</v>
      </c>
      <c r="G2055" s="12" t="s">
        <v>107</v>
      </c>
      <c r="J2055" s="64"/>
    </row>
    <row r="2056" spans="1:10" ht="15" hidden="1" x14ac:dyDescent="0.25">
      <c r="A2056" s="7">
        <v>2052</v>
      </c>
      <c r="B2056" s="7" t="s">
        <v>348</v>
      </c>
      <c r="C2056" s="1" t="s">
        <v>7</v>
      </c>
      <c r="D2056" s="1" t="s">
        <v>8</v>
      </c>
      <c r="E2056" s="1" t="s">
        <v>367</v>
      </c>
      <c r="F2056" s="1" t="s">
        <v>108</v>
      </c>
      <c r="G2056" s="12" t="s">
        <v>109</v>
      </c>
      <c r="J2056" s="64"/>
    </row>
    <row r="2057" spans="1:10" ht="15" hidden="1" x14ac:dyDescent="0.25">
      <c r="A2057" s="7">
        <v>2053</v>
      </c>
      <c r="B2057" s="7" t="s">
        <v>348</v>
      </c>
      <c r="C2057" s="1" t="s">
        <v>7</v>
      </c>
      <c r="D2057" s="1" t="s">
        <v>8</v>
      </c>
      <c r="E2057" s="1" t="s">
        <v>367</v>
      </c>
      <c r="F2057" s="1" t="s">
        <v>110</v>
      </c>
      <c r="G2057" s="12" t="s">
        <v>111</v>
      </c>
      <c r="J2057" s="64"/>
    </row>
    <row r="2058" spans="1:10" ht="15" hidden="1" x14ac:dyDescent="0.25">
      <c r="A2058" s="7">
        <v>2054</v>
      </c>
      <c r="B2058" s="7" t="s">
        <v>348</v>
      </c>
      <c r="C2058" s="1" t="s">
        <v>7</v>
      </c>
      <c r="D2058" s="1" t="s">
        <v>8</v>
      </c>
      <c r="E2058" s="1" t="s">
        <v>367</v>
      </c>
      <c r="F2058" s="1" t="s">
        <v>112</v>
      </c>
      <c r="G2058" s="12" t="s">
        <v>113</v>
      </c>
      <c r="J2058" s="64"/>
    </row>
    <row r="2059" spans="1:10" ht="15" hidden="1" x14ac:dyDescent="0.25">
      <c r="A2059" s="7">
        <v>2055</v>
      </c>
      <c r="B2059" s="7" t="s">
        <v>348</v>
      </c>
      <c r="C2059" s="1" t="s">
        <v>7</v>
      </c>
      <c r="D2059" s="1" t="s">
        <v>15</v>
      </c>
      <c r="E2059" s="1" t="s">
        <v>367</v>
      </c>
      <c r="F2059" s="1" t="s">
        <v>114</v>
      </c>
      <c r="G2059" s="12" t="s">
        <v>115</v>
      </c>
      <c r="I2059" s="15">
        <v>167950</v>
      </c>
      <c r="J2059" s="64"/>
    </row>
    <row r="2060" spans="1:10" ht="15" hidden="1" x14ac:dyDescent="0.25">
      <c r="A2060" s="7">
        <v>2056</v>
      </c>
      <c r="B2060" s="7" t="s">
        <v>348</v>
      </c>
      <c r="C2060" s="1" t="s">
        <v>116</v>
      </c>
      <c r="D2060" s="1" t="s">
        <v>8</v>
      </c>
      <c r="E2060" s="1" t="s">
        <v>364</v>
      </c>
      <c r="F2060" s="1" t="s">
        <v>117</v>
      </c>
      <c r="G2060" s="12" t="s">
        <v>118</v>
      </c>
      <c r="H2060" s="14">
        <v>0.12</v>
      </c>
      <c r="I2060" s="15">
        <v>11034</v>
      </c>
      <c r="J2060" s="64">
        <f t="shared" ref="J2060:J2098" si="21">I2060/H2060</f>
        <v>91950</v>
      </c>
    </row>
    <row r="2061" spans="1:10" ht="15" hidden="1" x14ac:dyDescent="0.25">
      <c r="A2061" s="7">
        <v>2057</v>
      </c>
      <c r="B2061" s="7" t="s">
        <v>348</v>
      </c>
      <c r="C2061" s="1" t="s">
        <v>116</v>
      </c>
      <c r="D2061" s="1" t="s">
        <v>8</v>
      </c>
      <c r="E2061" s="1" t="s">
        <v>364</v>
      </c>
      <c r="F2061" s="1" t="s">
        <v>119</v>
      </c>
      <c r="G2061" s="12" t="s">
        <v>120</v>
      </c>
      <c r="J2061" s="57"/>
    </row>
    <row r="2062" spans="1:10" ht="15" hidden="1" x14ac:dyDescent="0.25">
      <c r="A2062" s="7">
        <v>2058</v>
      </c>
      <c r="B2062" s="7" t="s">
        <v>348</v>
      </c>
      <c r="C2062" s="1" t="s">
        <v>116</v>
      </c>
      <c r="D2062" s="1" t="s">
        <v>8</v>
      </c>
      <c r="E2062" s="1" t="s">
        <v>364</v>
      </c>
      <c r="F2062" s="1" t="s">
        <v>121</v>
      </c>
      <c r="G2062" s="12" t="s">
        <v>122</v>
      </c>
      <c r="J2062" s="64"/>
    </row>
    <row r="2063" spans="1:10" ht="15" hidden="1" x14ac:dyDescent="0.25">
      <c r="A2063" s="7">
        <v>2059</v>
      </c>
      <c r="B2063" s="7" t="s">
        <v>348</v>
      </c>
      <c r="C2063" s="1" t="s">
        <v>116</v>
      </c>
      <c r="D2063" s="1" t="s">
        <v>8</v>
      </c>
      <c r="E2063" s="1" t="s">
        <v>364</v>
      </c>
      <c r="F2063" s="1" t="s">
        <v>123</v>
      </c>
      <c r="G2063" s="12" t="s">
        <v>124</v>
      </c>
      <c r="H2063" s="14">
        <v>0.5</v>
      </c>
      <c r="I2063" s="15">
        <v>25290</v>
      </c>
      <c r="J2063" s="64">
        <f t="shared" si="21"/>
        <v>50580</v>
      </c>
    </row>
    <row r="2064" spans="1:10" ht="15" hidden="1" x14ac:dyDescent="0.25">
      <c r="A2064" s="7">
        <v>2060</v>
      </c>
      <c r="B2064" s="7" t="s">
        <v>348</v>
      </c>
      <c r="C2064" s="1" t="s">
        <v>116</v>
      </c>
      <c r="D2064" s="1" t="s">
        <v>8</v>
      </c>
      <c r="E2064" s="1" t="s">
        <v>366</v>
      </c>
      <c r="F2064" s="1" t="s">
        <v>125</v>
      </c>
      <c r="G2064" s="12" t="s">
        <v>126</v>
      </c>
      <c r="J2064" s="64"/>
    </row>
    <row r="2065" spans="1:10" ht="15" hidden="1" x14ac:dyDescent="0.25">
      <c r="A2065" s="7">
        <v>2061</v>
      </c>
      <c r="B2065" s="7" t="s">
        <v>348</v>
      </c>
      <c r="C2065" s="1" t="s">
        <v>116</v>
      </c>
      <c r="D2065" s="1" t="s">
        <v>8</v>
      </c>
      <c r="E2065" s="1" t="s">
        <v>366</v>
      </c>
      <c r="F2065" s="1" t="s">
        <v>127</v>
      </c>
      <c r="G2065" s="12" t="s">
        <v>128</v>
      </c>
      <c r="J2065" s="64"/>
    </row>
    <row r="2066" spans="1:10" ht="15" hidden="1" x14ac:dyDescent="0.25">
      <c r="A2066" s="7">
        <v>2062</v>
      </c>
      <c r="B2066" s="7" t="s">
        <v>348</v>
      </c>
      <c r="C2066" s="1" t="s">
        <v>116</v>
      </c>
      <c r="D2066" s="1" t="s">
        <v>8</v>
      </c>
      <c r="E2066" s="1" t="s">
        <v>366</v>
      </c>
      <c r="F2066" s="1" t="s">
        <v>129</v>
      </c>
      <c r="G2066" s="12" t="s">
        <v>130</v>
      </c>
      <c r="J2066" s="64"/>
    </row>
    <row r="2067" spans="1:10" ht="15" hidden="1" x14ac:dyDescent="0.25">
      <c r="A2067" s="7">
        <v>2063</v>
      </c>
      <c r="B2067" s="7" t="s">
        <v>348</v>
      </c>
      <c r="C2067" s="1" t="s">
        <v>116</v>
      </c>
      <c r="D2067" s="1" t="s">
        <v>8</v>
      </c>
      <c r="E2067" s="1" t="s">
        <v>366</v>
      </c>
      <c r="F2067" s="1" t="s">
        <v>131</v>
      </c>
      <c r="G2067" s="12" t="s">
        <v>132</v>
      </c>
      <c r="J2067" s="64"/>
    </row>
    <row r="2068" spans="1:10" ht="15" hidden="1" x14ac:dyDescent="0.25">
      <c r="A2068" s="7">
        <v>2064</v>
      </c>
      <c r="B2068" s="7" t="s">
        <v>348</v>
      </c>
      <c r="C2068" s="1" t="s">
        <v>116</v>
      </c>
      <c r="D2068" s="1" t="s">
        <v>8</v>
      </c>
      <c r="E2068" s="1" t="s">
        <v>366</v>
      </c>
      <c r="F2068" s="1" t="s">
        <v>133</v>
      </c>
      <c r="G2068" s="12" t="s">
        <v>134</v>
      </c>
      <c r="J2068" s="64"/>
    </row>
    <row r="2069" spans="1:10" ht="15" hidden="1" x14ac:dyDescent="0.25">
      <c r="A2069" s="7">
        <v>2065</v>
      </c>
      <c r="B2069" s="7" t="s">
        <v>348</v>
      </c>
      <c r="C2069" s="1" t="s">
        <v>116</v>
      </c>
      <c r="D2069" s="1" t="s">
        <v>8</v>
      </c>
      <c r="E2069" s="1" t="s">
        <v>366</v>
      </c>
      <c r="F2069" s="1" t="s">
        <v>135</v>
      </c>
      <c r="G2069" s="12" t="s">
        <v>136</v>
      </c>
      <c r="J2069" s="64"/>
    </row>
    <row r="2070" spans="1:10" ht="15" hidden="1" x14ac:dyDescent="0.25">
      <c r="A2070" s="7">
        <v>2066</v>
      </c>
      <c r="B2070" s="7" t="s">
        <v>348</v>
      </c>
      <c r="C2070" s="1" t="s">
        <v>116</v>
      </c>
      <c r="D2070" s="1" t="s">
        <v>8</v>
      </c>
      <c r="E2070" s="1" t="s">
        <v>366</v>
      </c>
      <c r="F2070" s="1" t="s">
        <v>137</v>
      </c>
      <c r="G2070" s="12" t="s">
        <v>138</v>
      </c>
      <c r="J2070" s="64"/>
    </row>
    <row r="2071" spans="1:10" ht="15" hidden="1" x14ac:dyDescent="0.25">
      <c r="A2071" s="7">
        <v>2067</v>
      </c>
      <c r="B2071" s="7" t="s">
        <v>348</v>
      </c>
      <c r="C2071" s="1" t="s">
        <v>116</v>
      </c>
      <c r="D2071" s="1" t="s">
        <v>8</v>
      </c>
      <c r="E2071" s="1" t="s">
        <v>366</v>
      </c>
      <c r="F2071" s="1" t="s">
        <v>139</v>
      </c>
      <c r="G2071" s="12" t="s">
        <v>140</v>
      </c>
      <c r="J2071" s="64"/>
    </row>
    <row r="2072" spans="1:10" ht="15" hidden="1" x14ac:dyDescent="0.25">
      <c r="A2072" s="7">
        <v>2068</v>
      </c>
      <c r="B2072" s="7" t="s">
        <v>348</v>
      </c>
      <c r="C2072" s="1" t="s">
        <v>116</v>
      </c>
      <c r="D2072" s="1" t="s">
        <v>8</v>
      </c>
      <c r="E2072" s="1" t="s">
        <v>366</v>
      </c>
      <c r="F2072" s="1" t="s">
        <v>141</v>
      </c>
      <c r="G2072" s="12" t="s">
        <v>142</v>
      </c>
      <c r="J2072" s="64"/>
    </row>
    <row r="2073" spans="1:10" ht="15" hidden="1" x14ac:dyDescent="0.25">
      <c r="A2073" s="7">
        <v>2069</v>
      </c>
      <c r="B2073" s="7" t="s">
        <v>348</v>
      </c>
      <c r="C2073" s="1" t="s">
        <v>116</v>
      </c>
      <c r="D2073" s="1" t="s">
        <v>8</v>
      </c>
      <c r="E2073" s="1" t="s">
        <v>366</v>
      </c>
      <c r="F2073" s="1" t="s">
        <v>143</v>
      </c>
      <c r="G2073" s="12" t="s">
        <v>144</v>
      </c>
      <c r="J2073" s="64"/>
    </row>
    <row r="2074" spans="1:10" ht="15" hidden="1" x14ac:dyDescent="0.25">
      <c r="A2074" s="7">
        <v>2070</v>
      </c>
      <c r="B2074" s="7" t="s">
        <v>348</v>
      </c>
      <c r="C2074" s="1" t="s">
        <v>116</v>
      </c>
      <c r="D2074" s="1" t="s">
        <v>8</v>
      </c>
      <c r="E2074" s="1" t="s">
        <v>366</v>
      </c>
      <c r="F2074" s="1" t="s">
        <v>145</v>
      </c>
      <c r="G2074" s="12" t="s">
        <v>146</v>
      </c>
      <c r="J2074" s="64"/>
    </row>
    <row r="2075" spans="1:10" ht="15" hidden="1" x14ac:dyDescent="0.25">
      <c r="A2075" s="7">
        <v>2071</v>
      </c>
      <c r="B2075" s="7" t="s">
        <v>348</v>
      </c>
      <c r="C2075" s="1" t="s">
        <v>116</v>
      </c>
      <c r="D2075" s="1" t="s">
        <v>8</v>
      </c>
      <c r="E2075" s="1" t="s">
        <v>366</v>
      </c>
      <c r="F2075" s="1" t="s">
        <v>147</v>
      </c>
      <c r="G2075" s="12" t="s">
        <v>148</v>
      </c>
      <c r="J2075" s="64"/>
    </row>
    <row r="2076" spans="1:10" ht="15" hidden="1" x14ac:dyDescent="0.25">
      <c r="A2076" s="7">
        <v>2072</v>
      </c>
      <c r="B2076" s="7" t="s">
        <v>348</v>
      </c>
      <c r="C2076" s="1" t="s">
        <v>116</v>
      </c>
      <c r="D2076" s="1" t="s">
        <v>8</v>
      </c>
      <c r="E2076" s="1" t="s">
        <v>366</v>
      </c>
      <c r="F2076" s="1" t="s">
        <v>149</v>
      </c>
      <c r="G2076" s="12" t="s">
        <v>150</v>
      </c>
      <c r="J2076" s="64"/>
    </row>
    <row r="2077" spans="1:10" ht="15" hidden="1" x14ac:dyDescent="0.25">
      <c r="A2077" s="7">
        <v>2073</v>
      </c>
      <c r="B2077" s="7" t="s">
        <v>348</v>
      </c>
      <c r="C2077" s="1" t="s">
        <v>116</v>
      </c>
      <c r="D2077" s="1" t="s">
        <v>8</v>
      </c>
      <c r="E2077" s="1" t="s">
        <v>366</v>
      </c>
      <c r="F2077" s="1" t="s">
        <v>151</v>
      </c>
      <c r="G2077" s="12" t="s">
        <v>152</v>
      </c>
      <c r="J2077" s="64"/>
    </row>
    <row r="2078" spans="1:10" ht="15" hidden="1" x14ac:dyDescent="0.25">
      <c r="A2078" s="7">
        <v>2074</v>
      </c>
      <c r="B2078" s="7" t="s">
        <v>348</v>
      </c>
      <c r="C2078" s="1" t="s">
        <v>116</v>
      </c>
      <c r="D2078" s="1" t="s">
        <v>8</v>
      </c>
      <c r="E2078" s="1" t="s">
        <v>366</v>
      </c>
      <c r="F2078" s="1" t="s">
        <v>153</v>
      </c>
      <c r="G2078" s="12" t="s">
        <v>154</v>
      </c>
      <c r="J2078" s="64"/>
    </row>
    <row r="2079" spans="1:10" ht="15" hidden="1" x14ac:dyDescent="0.25">
      <c r="A2079" s="7">
        <v>2075</v>
      </c>
      <c r="B2079" s="7" t="s">
        <v>348</v>
      </c>
      <c r="C2079" s="1" t="s">
        <v>116</v>
      </c>
      <c r="D2079" s="1" t="s">
        <v>8</v>
      </c>
      <c r="E2079" s="1" t="s">
        <v>366</v>
      </c>
      <c r="F2079" s="1" t="s">
        <v>155</v>
      </c>
      <c r="G2079" s="12" t="s">
        <v>156</v>
      </c>
      <c r="J2079" s="64"/>
    </row>
    <row r="2080" spans="1:10" ht="15" hidden="1" x14ac:dyDescent="0.25">
      <c r="A2080" s="7">
        <v>2076</v>
      </c>
      <c r="B2080" s="7" t="s">
        <v>348</v>
      </c>
      <c r="C2080" s="1" t="s">
        <v>116</v>
      </c>
      <c r="D2080" s="1" t="s">
        <v>8</v>
      </c>
      <c r="E2080" s="1" t="s">
        <v>366</v>
      </c>
      <c r="F2080" s="1" t="s">
        <v>157</v>
      </c>
      <c r="G2080" s="12" t="s">
        <v>158</v>
      </c>
      <c r="J2080" s="64"/>
    </row>
    <row r="2081" spans="1:10" ht="15" hidden="1" x14ac:dyDescent="0.25">
      <c r="A2081" s="7">
        <v>2077</v>
      </c>
      <c r="B2081" s="7" t="s">
        <v>348</v>
      </c>
      <c r="C2081" s="1" t="s">
        <v>116</v>
      </c>
      <c r="D2081" s="1" t="s">
        <v>8</v>
      </c>
      <c r="E2081" s="1" t="s">
        <v>366</v>
      </c>
      <c r="F2081" s="1" t="s">
        <v>159</v>
      </c>
      <c r="G2081" s="12" t="s">
        <v>160</v>
      </c>
      <c r="J2081" s="64"/>
    </row>
    <row r="2082" spans="1:10" ht="15" hidden="1" x14ac:dyDescent="0.25">
      <c r="A2082" s="7">
        <v>2078</v>
      </c>
      <c r="B2082" s="7" t="s">
        <v>348</v>
      </c>
      <c r="C2082" s="1" t="s">
        <v>116</v>
      </c>
      <c r="D2082" s="1" t="s">
        <v>8</v>
      </c>
      <c r="E2082" s="1" t="s">
        <v>366</v>
      </c>
      <c r="F2082" s="1" t="s">
        <v>161</v>
      </c>
      <c r="G2082" s="12" t="s">
        <v>162</v>
      </c>
      <c r="J2082" s="64"/>
    </row>
    <row r="2083" spans="1:10" ht="15" hidden="1" x14ac:dyDescent="0.25">
      <c r="A2083" s="7">
        <v>2079</v>
      </c>
      <c r="B2083" s="7" t="s">
        <v>348</v>
      </c>
      <c r="C2083" s="1" t="s">
        <v>116</v>
      </c>
      <c r="D2083" s="1" t="s">
        <v>8</v>
      </c>
      <c r="E2083" s="1" t="s">
        <v>366</v>
      </c>
      <c r="F2083" s="1" t="s">
        <v>163</v>
      </c>
      <c r="G2083" s="12" t="s">
        <v>164</v>
      </c>
      <c r="J2083" s="64"/>
    </row>
    <row r="2084" spans="1:10" ht="15" hidden="1" x14ac:dyDescent="0.25">
      <c r="A2084" s="7">
        <v>2080</v>
      </c>
      <c r="B2084" s="7" t="s">
        <v>348</v>
      </c>
      <c r="C2084" s="1" t="s">
        <v>116</v>
      </c>
      <c r="D2084" s="1" t="s">
        <v>8</v>
      </c>
      <c r="E2084" s="1" t="s">
        <v>366</v>
      </c>
      <c r="F2084" s="1" t="s">
        <v>165</v>
      </c>
      <c r="G2084" s="12" t="s">
        <v>166</v>
      </c>
      <c r="J2084" s="64"/>
    </row>
    <row r="2085" spans="1:10" ht="15" hidden="1" x14ac:dyDescent="0.25">
      <c r="A2085" s="7">
        <v>2081</v>
      </c>
      <c r="B2085" s="7" t="s">
        <v>348</v>
      </c>
      <c r="C2085" s="1" t="s">
        <v>116</v>
      </c>
      <c r="D2085" s="1" t="s">
        <v>8</v>
      </c>
      <c r="E2085" s="1" t="s">
        <v>366</v>
      </c>
      <c r="F2085" s="1" t="s">
        <v>167</v>
      </c>
      <c r="G2085" s="12" t="s">
        <v>168</v>
      </c>
      <c r="J2085" s="64"/>
    </row>
    <row r="2086" spans="1:10" ht="15" hidden="1" x14ac:dyDescent="0.25">
      <c r="A2086" s="7">
        <v>2082</v>
      </c>
      <c r="B2086" s="7" t="s">
        <v>348</v>
      </c>
      <c r="C2086" s="1" t="s">
        <v>116</v>
      </c>
      <c r="D2086" s="1" t="s">
        <v>8</v>
      </c>
      <c r="E2086" s="1" t="s">
        <v>366</v>
      </c>
      <c r="F2086" s="1" t="s">
        <v>169</v>
      </c>
      <c r="G2086" s="12" t="s">
        <v>170</v>
      </c>
      <c r="J2086" s="64"/>
    </row>
    <row r="2087" spans="1:10" ht="15" hidden="1" x14ac:dyDescent="0.25">
      <c r="A2087" s="7">
        <v>2083</v>
      </c>
      <c r="B2087" s="7" t="s">
        <v>348</v>
      </c>
      <c r="C2087" s="1" t="s">
        <v>116</v>
      </c>
      <c r="D2087" s="1" t="s">
        <v>8</v>
      </c>
      <c r="E2087" s="1" t="s">
        <v>366</v>
      </c>
      <c r="F2087" s="1" t="s">
        <v>171</v>
      </c>
      <c r="G2087" s="12" t="s">
        <v>172</v>
      </c>
      <c r="J2087" s="64"/>
    </row>
    <row r="2088" spans="1:10" ht="15" hidden="1" x14ac:dyDescent="0.25">
      <c r="A2088" s="7">
        <v>2084</v>
      </c>
      <c r="B2088" s="7" t="s">
        <v>348</v>
      </c>
      <c r="C2088" s="1" t="s">
        <v>116</v>
      </c>
      <c r="D2088" s="1" t="s">
        <v>8</v>
      </c>
      <c r="E2088" s="1" t="s">
        <v>366</v>
      </c>
      <c r="F2088" s="1" t="s">
        <v>173</v>
      </c>
      <c r="G2088" s="12" t="s">
        <v>174</v>
      </c>
      <c r="J2088" s="64"/>
    </row>
    <row r="2089" spans="1:10" ht="15" hidden="1" x14ac:dyDescent="0.25">
      <c r="A2089" s="7">
        <v>2085</v>
      </c>
      <c r="B2089" s="7" t="s">
        <v>348</v>
      </c>
      <c r="C2089" s="1" t="s">
        <v>116</v>
      </c>
      <c r="D2089" s="1" t="s">
        <v>8</v>
      </c>
      <c r="E2089" s="1" t="s">
        <v>366</v>
      </c>
      <c r="F2089" s="1" t="s">
        <v>175</v>
      </c>
      <c r="G2089" s="12" t="s">
        <v>176</v>
      </c>
      <c r="J2089" s="64"/>
    </row>
    <row r="2090" spans="1:10" ht="15" hidden="1" x14ac:dyDescent="0.25">
      <c r="A2090" s="7">
        <v>2086</v>
      </c>
      <c r="B2090" s="7" t="s">
        <v>348</v>
      </c>
      <c r="C2090" s="1" t="s">
        <v>116</v>
      </c>
      <c r="D2090" s="1" t="s">
        <v>8</v>
      </c>
      <c r="E2090" s="1" t="s">
        <v>366</v>
      </c>
      <c r="F2090" s="1" t="s">
        <v>177</v>
      </c>
      <c r="G2090" s="12" t="s">
        <v>178</v>
      </c>
      <c r="J2090" s="64"/>
    </row>
    <row r="2091" spans="1:10" ht="15" hidden="1" x14ac:dyDescent="0.25">
      <c r="A2091" s="7">
        <v>2087</v>
      </c>
      <c r="B2091" s="7" t="s">
        <v>348</v>
      </c>
      <c r="C2091" s="1" t="s">
        <v>116</v>
      </c>
      <c r="D2091" s="1" t="s">
        <v>8</v>
      </c>
      <c r="E2091" s="1" t="s">
        <v>366</v>
      </c>
      <c r="F2091" s="1" t="s">
        <v>179</v>
      </c>
      <c r="G2091" s="12" t="s">
        <v>180</v>
      </c>
      <c r="J2091" s="64"/>
    </row>
    <row r="2092" spans="1:10" ht="15" hidden="1" x14ac:dyDescent="0.25">
      <c r="A2092" s="7">
        <v>2088</v>
      </c>
      <c r="B2092" s="7" t="s">
        <v>348</v>
      </c>
      <c r="C2092" s="1" t="s">
        <v>116</v>
      </c>
      <c r="D2092" s="1" t="s">
        <v>8</v>
      </c>
      <c r="E2092" s="1" t="s">
        <v>366</v>
      </c>
      <c r="F2092" s="1" t="s">
        <v>181</v>
      </c>
      <c r="G2092" s="12" t="s">
        <v>182</v>
      </c>
      <c r="J2092" s="64"/>
    </row>
    <row r="2093" spans="1:10" ht="15" hidden="1" x14ac:dyDescent="0.25">
      <c r="A2093" s="7">
        <v>2089</v>
      </c>
      <c r="B2093" s="7" t="s">
        <v>348</v>
      </c>
      <c r="C2093" s="1" t="s">
        <v>116</v>
      </c>
      <c r="D2093" s="1" t="s">
        <v>8</v>
      </c>
      <c r="E2093" s="1" t="s">
        <v>366</v>
      </c>
      <c r="F2093" s="1" t="s">
        <v>183</v>
      </c>
      <c r="G2093" s="12" t="s">
        <v>184</v>
      </c>
      <c r="J2093" s="64"/>
    </row>
    <row r="2094" spans="1:10" ht="15" hidden="1" x14ac:dyDescent="0.25">
      <c r="A2094" s="7">
        <v>2090</v>
      </c>
      <c r="B2094" s="7" t="s">
        <v>348</v>
      </c>
      <c r="C2094" s="1" t="s">
        <v>116</v>
      </c>
      <c r="D2094" s="1" t="s">
        <v>8</v>
      </c>
      <c r="E2094" s="1" t="s">
        <v>365</v>
      </c>
      <c r="F2094" s="1" t="s">
        <v>185</v>
      </c>
      <c r="G2094" s="12" t="s">
        <v>186</v>
      </c>
      <c r="H2094" s="14">
        <v>1.5</v>
      </c>
      <c r="I2094" s="15">
        <v>47478</v>
      </c>
      <c r="J2094" s="64">
        <f t="shared" si="21"/>
        <v>31652</v>
      </c>
    </row>
    <row r="2095" spans="1:10" ht="15" hidden="1" x14ac:dyDescent="0.25">
      <c r="A2095" s="7">
        <v>2091</v>
      </c>
      <c r="B2095" s="7" t="s">
        <v>348</v>
      </c>
      <c r="C2095" s="1" t="s">
        <v>116</v>
      </c>
      <c r="D2095" s="1" t="s">
        <v>8</v>
      </c>
      <c r="E2095" s="1" t="s">
        <v>365</v>
      </c>
      <c r="F2095" s="1" t="s">
        <v>187</v>
      </c>
      <c r="G2095" s="12" t="s">
        <v>188</v>
      </c>
      <c r="J2095" s="64"/>
    </row>
    <row r="2096" spans="1:10" ht="15" hidden="1" x14ac:dyDescent="0.25">
      <c r="A2096" s="7">
        <v>2092</v>
      </c>
      <c r="B2096" s="7" t="s">
        <v>348</v>
      </c>
      <c r="C2096" s="1" t="s">
        <v>116</v>
      </c>
      <c r="D2096" s="1" t="s">
        <v>8</v>
      </c>
      <c r="E2096" s="1" t="s">
        <v>365</v>
      </c>
      <c r="F2096" s="1" t="s">
        <v>189</v>
      </c>
      <c r="G2096" s="12" t="s">
        <v>190</v>
      </c>
      <c r="J2096" s="64"/>
    </row>
    <row r="2097" spans="1:10" ht="15" hidden="1" x14ac:dyDescent="0.25">
      <c r="A2097" s="7">
        <v>2093</v>
      </c>
      <c r="B2097" s="7" t="s">
        <v>348</v>
      </c>
      <c r="C2097" s="1" t="s">
        <v>116</v>
      </c>
      <c r="D2097" s="1" t="s">
        <v>8</v>
      </c>
      <c r="E2097" s="1" t="s">
        <v>367</v>
      </c>
      <c r="F2097" s="1" t="s">
        <v>191</v>
      </c>
      <c r="G2097" s="12" t="s">
        <v>192</v>
      </c>
      <c r="H2097" s="14" t="s">
        <v>340</v>
      </c>
      <c r="J2097" s="64"/>
    </row>
    <row r="2098" spans="1:10" ht="15" hidden="1" x14ac:dyDescent="0.25">
      <c r="A2098" s="7">
        <v>2094</v>
      </c>
      <c r="B2098" s="7" t="s">
        <v>348</v>
      </c>
      <c r="C2098" s="1" t="s">
        <v>116</v>
      </c>
      <c r="D2098" s="1" t="s">
        <v>15</v>
      </c>
      <c r="E2098" s="1" t="s">
        <v>367</v>
      </c>
      <c r="F2098" s="1" t="s">
        <v>193</v>
      </c>
      <c r="G2098" s="12" t="s">
        <v>194</v>
      </c>
      <c r="H2098" s="14">
        <v>2.12</v>
      </c>
      <c r="I2098" s="15">
        <v>83802</v>
      </c>
      <c r="J2098" s="64">
        <f t="shared" si="21"/>
        <v>39529.245283018863</v>
      </c>
    </row>
    <row r="2099" spans="1:10" ht="15" hidden="1" x14ac:dyDescent="0.25">
      <c r="A2099" s="7">
        <v>2095</v>
      </c>
      <c r="B2099" s="7" t="s">
        <v>348</v>
      </c>
      <c r="C2099" s="1" t="s">
        <v>195</v>
      </c>
      <c r="D2099" s="1" t="s">
        <v>15</v>
      </c>
      <c r="E2099" s="1" t="s">
        <v>367</v>
      </c>
      <c r="F2099" s="1" t="s">
        <v>196</v>
      </c>
      <c r="G2099" s="12" t="s">
        <v>197</v>
      </c>
      <c r="I2099" s="15">
        <v>83802</v>
      </c>
      <c r="J2099" s="64"/>
    </row>
    <row r="2100" spans="1:10" ht="15" hidden="1" x14ac:dyDescent="0.25">
      <c r="A2100" s="7">
        <v>2096</v>
      </c>
      <c r="B2100" s="7" t="s">
        <v>348</v>
      </c>
      <c r="C2100" s="1" t="s">
        <v>195</v>
      </c>
      <c r="D2100" s="1" t="s">
        <v>8</v>
      </c>
      <c r="E2100" s="1" t="s">
        <v>367</v>
      </c>
      <c r="F2100" s="1" t="s">
        <v>198</v>
      </c>
      <c r="G2100" s="12" t="s">
        <v>199</v>
      </c>
      <c r="J2100" s="64"/>
    </row>
    <row r="2101" spans="1:10" ht="15" hidden="1" x14ac:dyDescent="0.25">
      <c r="A2101" s="7">
        <v>2097</v>
      </c>
      <c r="B2101" s="7" t="s">
        <v>348</v>
      </c>
      <c r="C2101" s="1" t="s">
        <v>195</v>
      </c>
      <c r="D2101" s="1" t="s">
        <v>8</v>
      </c>
      <c r="E2101" s="1" t="s">
        <v>367</v>
      </c>
      <c r="F2101" s="1" t="s">
        <v>200</v>
      </c>
      <c r="G2101" s="12" t="s">
        <v>201</v>
      </c>
      <c r="J2101" s="64"/>
    </row>
    <row r="2102" spans="1:10" ht="15" hidden="1" x14ac:dyDescent="0.25">
      <c r="A2102" s="7">
        <v>2098</v>
      </c>
      <c r="B2102" s="7" t="s">
        <v>348</v>
      </c>
      <c r="C2102" s="1" t="s">
        <v>195</v>
      </c>
      <c r="D2102" s="1" t="s">
        <v>8</v>
      </c>
      <c r="E2102" s="1" t="s">
        <v>367</v>
      </c>
      <c r="F2102" s="1" t="s">
        <v>202</v>
      </c>
      <c r="G2102" s="12" t="s">
        <v>203</v>
      </c>
      <c r="J2102" s="64"/>
    </row>
    <row r="2103" spans="1:10" ht="15" hidden="1" x14ac:dyDescent="0.25">
      <c r="A2103" s="7">
        <v>2099</v>
      </c>
      <c r="B2103" s="7" t="s">
        <v>348</v>
      </c>
      <c r="C2103" s="1" t="s">
        <v>195</v>
      </c>
      <c r="D2103" s="1" t="s">
        <v>8</v>
      </c>
      <c r="E2103" s="1" t="s">
        <v>367</v>
      </c>
      <c r="F2103" s="1" t="s">
        <v>204</v>
      </c>
      <c r="G2103" s="12" t="s">
        <v>205</v>
      </c>
      <c r="J2103" s="64"/>
    </row>
    <row r="2104" spans="1:10" ht="15" hidden="1" x14ac:dyDescent="0.25">
      <c r="A2104" s="7">
        <v>2100</v>
      </c>
      <c r="B2104" s="7" t="s">
        <v>348</v>
      </c>
      <c r="C2104" s="1" t="s">
        <v>195</v>
      </c>
      <c r="D2104" s="1" t="s">
        <v>15</v>
      </c>
      <c r="E2104" s="1" t="s">
        <v>367</v>
      </c>
      <c r="F2104" s="1" t="s">
        <v>206</v>
      </c>
      <c r="G2104" s="12" t="s">
        <v>207</v>
      </c>
      <c r="I2104" s="15">
        <v>0</v>
      </c>
      <c r="J2104" s="64"/>
    </row>
    <row r="2105" spans="1:10" ht="15" hidden="1" x14ac:dyDescent="0.25">
      <c r="A2105" s="7">
        <v>2101</v>
      </c>
      <c r="B2105" s="7" t="s">
        <v>348</v>
      </c>
      <c r="C2105" s="1" t="s">
        <v>195</v>
      </c>
      <c r="D2105" s="1" t="s">
        <v>8</v>
      </c>
      <c r="E2105" s="1" t="s">
        <v>367</v>
      </c>
      <c r="F2105" s="1" t="s">
        <v>208</v>
      </c>
      <c r="G2105" s="12" t="s">
        <v>209</v>
      </c>
      <c r="J2105" s="64"/>
    </row>
    <row r="2106" spans="1:10" ht="15" hidden="1" x14ac:dyDescent="0.25">
      <c r="A2106" s="7">
        <v>2102</v>
      </c>
      <c r="B2106" s="7" t="s">
        <v>348</v>
      </c>
      <c r="C2106" s="1" t="s">
        <v>195</v>
      </c>
      <c r="D2106" s="1" t="s">
        <v>15</v>
      </c>
      <c r="E2106" s="1" t="s">
        <v>367</v>
      </c>
      <c r="F2106" s="1" t="s">
        <v>210</v>
      </c>
      <c r="G2106" s="12" t="s">
        <v>211</v>
      </c>
      <c r="I2106" s="15">
        <v>83802</v>
      </c>
      <c r="J2106" s="64"/>
    </row>
    <row r="2107" spans="1:10" ht="15" hidden="1" x14ac:dyDescent="0.25">
      <c r="A2107" s="7">
        <v>2103</v>
      </c>
      <c r="B2107" s="7" t="s">
        <v>348</v>
      </c>
      <c r="C2107" s="1" t="s">
        <v>195</v>
      </c>
      <c r="D2107" s="1" t="s">
        <v>8</v>
      </c>
      <c r="E2107" s="1" t="s">
        <v>367</v>
      </c>
      <c r="F2107" s="1" t="s">
        <v>212</v>
      </c>
      <c r="G2107" s="12" t="s">
        <v>213</v>
      </c>
      <c r="I2107" s="15">
        <v>10663</v>
      </c>
      <c r="J2107" s="64"/>
    </row>
    <row r="2108" spans="1:10" ht="15" hidden="1" x14ac:dyDescent="0.25">
      <c r="A2108" s="7">
        <v>2104</v>
      </c>
      <c r="B2108" s="7" t="s">
        <v>348</v>
      </c>
      <c r="C2108" s="1" t="s">
        <v>195</v>
      </c>
      <c r="D2108" s="1" t="s">
        <v>8</v>
      </c>
      <c r="E2108" s="1" t="s">
        <v>367</v>
      </c>
      <c r="F2108" s="1" t="s">
        <v>214</v>
      </c>
      <c r="G2108" s="12" t="s">
        <v>215</v>
      </c>
      <c r="I2108" s="15">
        <v>12022</v>
      </c>
      <c r="J2108" s="64"/>
    </row>
    <row r="2109" spans="1:10" ht="15" hidden="1" x14ac:dyDescent="0.25">
      <c r="A2109" s="7">
        <v>2105</v>
      </c>
      <c r="B2109" s="7" t="s">
        <v>348</v>
      </c>
      <c r="C2109" s="1" t="s">
        <v>195</v>
      </c>
      <c r="D2109" s="1" t="s">
        <v>8</v>
      </c>
      <c r="E2109" s="1" t="s">
        <v>367</v>
      </c>
      <c r="F2109" s="1" t="s">
        <v>216</v>
      </c>
      <c r="G2109" s="12" t="s">
        <v>217</v>
      </c>
      <c r="J2109" s="64"/>
    </row>
    <row r="2110" spans="1:10" ht="15" hidden="1" x14ac:dyDescent="0.25">
      <c r="A2110" s="7">
        <v>2106</v>
      </c>
      <c r="B2110" s="7" t="s">
        <v>348</v>
      </c>
      <c r="C2110" s="1" t="s">
        <v>195</v>
      </c>
      <c r="D2110" s="1" t="s">
        <v>15</v>
      </c>
      <c r="E2110" s="1" t="s">
        <v>367</v>
      </c>
      <c r="F2110" s="1" t="s">
        <v>218</v>
      </c>
      <c r="G2110" s="12" t="s">
        <v>219</v>
      </c>
      <c r="I2110" s="15">
        <v>106487</v>
      </c>
      <c r="J2110" s="64"/>
    </row>
    <row r="2111" spans="1:10" ht="15" hidden="1" x14ac:dyDescent="0.25">
      <c r="A2111" s="7">
        <v>2107</v>
      </c>
      <c r="B2111" s="7" t="s">
        <v>348</v>
      </c>
      <c r="C2111" s="1" t="s">
        <v>195</v>
      </c>
      <c r="D2111" s="1" t="s">
        <v>8</v>
      </c>
      <c r="E2111" s="1" t="s">
        <v>367</v>
      </c>
      <c r="F2111" s="1" t="s">
        <v>220</v>
      </c>
      <c r="G2111" s="12" t="s">
        <v>221</v>
      </c>
      <c r="I2111" s="15">
        <v>15200</v>
      </c>
      <c r="J2111" s="64"/>
    </row>
    <row r="2112" spans="1:10" ht="15" hidden="1" x14ac:dyDescent="0.25">
      <c r="A2112" s="7">
        <v>2108</v>
      </c>
      <c r="B2112" s="7" t="s">
        <v>348</v>
      </c>
      <c r="C2112" s="1" t="s">
        <v>195</v>
      </c>
      <c r="D2112" s="1" t="s">
        <v>8</v>
      </c>
      <c r="E2112" s="1" t="s">
        <v>367</v>
      </c>
      <c r="F2112" s="1" t="s">
        <v>222</v>
      </c>
      <c r="G2112" s="12" t="s">
        <v>223</v>
      </c>
      <c r="J2112" s="64"/>
    </row>
    <row r="2113" spans="1:10" ht="15" hidden="1" x14ac:dyDescent="0.25">
      <c r="A2113" s="7">
        <v>2109</v>
      </c>
      <c r="B2113" s="7" t="s">
        <v>348</v>
      </c>
      <c r="C2113" s="1" t="s">
        <v>195</v>
      </c>
      <c r="D2113" s="1" t="s">
        <v>8</v>
      </c>
      <c r="E2113" s="1" t="s">
        <v>367</v>
      </c>
      <c r="F2113" s="1" t="s">
        <v>224</v>
      </c>
      <c r="G2113" s="12" t="s">
        <v>225</v>
      </c>
      <c r="I2113" s="15">
        <v>3853</v>
      </c>
      <c r="J2113" s="64"/>
    </row>
    <row r="2114" spans="1:10" ht="15" hidden="1" x14ac:dyDescent="0.25">
      <c r="A2114" s="7">
        <v>2110</v>
      </c>
      <c r="B2114" s="7" t="s">
        <v>348</v>
      </c>
      <c r="C2114" s="1" t="s">
        <v>195</v>
      </c>
      <c r="D2114" s="1" t="s">
        <v>8</v>
      </c>
      <c r="E2114" s="1" t="s">
        <v>367</v>
      </c>
      <c r="F2114" s="1" t="s">
        <v>226</v>
      </c>
      <c r="G2114" s="12" t="s">
        <v>227</v>
      </c>
      <c r="J2114" s="64"/>
    </row>
    <row r="2115" spans="1:10" ht="15" hidden="1" x14ac:dyDescent="0.25">
      <c r="A2115" s="7">
        <v>2111</v>
      </c>
      <c r="B2115" s="7" t="s">
        <v>348</v>
      </c>
      <c r="C2115" s="1" t="s">
        <v>195</v>
      </c>
      <c r="D2115" s="1" t="s">
        <v>15</v>
      </c>
      <c r="E2115" s="1" t="s">
        <v>367</v>
      </c>
      <c r="F2115" s="1" t="s">
        <v>228</v>
      </c>
      <c r="G2115" s="12" t="s">
        <v>229</v>
      </c>
      <c r="I2115" s="15">
        <v>19053</v>
      </c>
      <c r="J2115" s="64"/>
    </row>
    <row r="2116" spans="1:10" ht="15" hidden="1" x14ac:dyDescent="0.25">
      <c r="A2116" s="7">
        <v>2112</v>
      </c>
      <c r="B2116" s="7" t="s">
        <v>348</v>
      </c>
      <c r="C2116" s="1" t="s">
        <v>195</v>
      </c>
      <c r="D2116" s="1" t="s">
        <v>8</v>
      </c>
      <c r="E2116" s="1" t="s">
        <v>367</v>
      </c>
      <c r="F2116" s="1" t="s">
        <v>230</v>
      </c>
      <c r="G2116" s="12" t="s">
        <v>231</v>
      </c>
      <c r="I2116" s="15">
        <v>13720</v>
      </c>
      <c r="J2116" s="64"/>
    </row>
    <row r="2117" spans="1:10" ht="15" hidden="1" x14ac:dyDescent="0.25">
      <c r="A2117" s="7">
        <v>2113</v>
      </c>
      <c r="B2117" s="7" t="s">
        <v>348</v>
      </c>
      <c r="C2117" s="1" t="s">
        <v>195</v>
      </c>
      <c r="D2117" s="1" t="s">
        <v>8</v>
      </c>
      <c r="E2117" s="1" t="s">
        <v>367</v>
      </c>
      <c r="F2117" s="1" t="s">
        <v>232</v>
      </c>
      <c r="G2117" s="12" t="s">
        <v>233</v>
      </c>
      <c r="J2117" s="64"/>
    </row>
    <row r="2118" spans="1:10" ht="15" hidden="1" x14ac:dyDescent="0.25">
      <c r="A2118" s="7">
        <v>2114</v>
      </c>
      <c r="B2118" s="7" t="s">
        <v>348</v>
      </c>
      <c r="C2118" s="1" t="s">
        <v>195</v>
      </c>
      <c r="D2118" s="1" t="s">
        <v>8</v>
      </c>
      <c r="E2118" s="1" t="s">
        <v>367</v>
      </c>
      <c r="F2118" s="1" t="s">
        <v>234</v>
      </c>
      <c r="G2118" s="12" t="s">
        <v>235</v>
      </c>
      <c r="J2118" s="64"/>
    </row>
    <row r="2119" spans="1:10" ht="15" hidden="1" x14ac:dyDescent="0.25">
      <c r="A2119" s="7">
        <v>2115</v>
      </c>
      <c r="B2119" s="7" t="s">
        <v>348</v>
      </c>
      <c r="C2119" s="1" t="s">
        <v>195</v>
      </c>
      <c r="D2119" s="1" t="s">
        <v>8</v>
      </c>
      <c r="E2119" s="1" t="s">
        <v>367</v>
      </c>
      <c r="F2119" s="1" t="s">
        <v>236</v>
      </c>
      <c r="G2119" s="12" t="s">
        <v>237</v>
      </c>
      <c r="J2119" s="64"/>
    </row>
    <row r="2120" spans="1:10" ht="15" hidden="1" x14ac:dyDescent="0.25">
      <c r="A2120" s="7">
        <v>2116</v>
      </c>
      <c r="B2120" s="7" t="s">
        <v>348</v>
      </c>
      <c r="C2120" s="1" t="s">
        <v>195</v>
      </c>
      <c r="D2120" s="1" t="s">
        <v>8</v>
      </c>
      <c r="E2120" s="1" t="s">
        <v>367</v>
      </c>
      <c r="F2120" s="1" t="s">
        <v>238</v>
      </c>
      <c r="G2120" s="12" t="s">
        <v>239</v>
      </c>
      <c r="J2120" s="64"/>
    </row>
    <row r="2121" spans="1:10" ht="15" hidden="1" x14ac:dyDescent="0.25">
      <c r="A2121" s="7">
        <v>2117</v>
      </c>
      <c r="B2121" s="7" t="s">
        <v>348</v>
      </c>
      <c r="C2121" s="1" t="s">
        <v>195</v>
      </c>
      <c r="D2121" s="1" t="s">
        <v>8</v>
      </c>
      <c r="E2121" s="1" t="s">
        <v>367</v>
      </c>
      <c r="F2121" s="1" t="s">
        <v>240</v>
      </c>
      <c r="G2121" s="12" t="s">
        <v>241</v>
      </c>
      <c r="I2121" s="15">
        <v>2500</v>
      </c>
      <c r="J2121" s="64"/>
    </row>
    <row r="2122" spans="1:10" ht="15" hidden="1" x14ac:dyDescent="0.25">
      <c r="A2122" s="7">
        <v>2118</v>
      </c>
      <c r="B2122" s="7" t="s">
        <v>348</v>
      </c>
      <c r="C2122" s="1" t="s">
        <v>195</v>
      </c>
      <c r="D2122" s="1" t="s">
        <v>8</v>
      </c>
      <c r="E2122" s="1" t="s">
        <v>367</v>
      </c>
      <c r="F2122" s="1" t="s">
        <v>242</v>
      </c>
      <c r="G2122" s="12" t="s">
        <v>243</v>
      </c>
      <c r="I2122" s="15">
        <v>254</v>
      </c>
      <c r="J2122" s="64"/>
    </row>
    <row r="2123" spans="1:10" ht="15" hidden="1" x14ac:dyDescent="0.25">
      <c r="A2123" s="7">
        <v>2119</v>
      </c>
      <c r="B2123" s="7" t="s">
        <v>348</v>
      </c>
      <c r="C2123" s="1" t="s">
        <v>195</v>
      </c>
      <c r="D2123" s="1" t="s">
        <v>8</v>
      </c>
      <c r="E2123" s="1" t="s">
        <v>367</v>
      </c>
      <c r="F2123" s="1" t="s">
        <v>244</v>
      </c>
      <c r="G2123" s="12" t="s">
        <v>245</v>
      </c>
      <c r="I2123" s="15">
        <v>2000</v>
      </c>
      <c r="J2123" s="64"/>
    </row>
    <row r="2124" spans="1:10" ht="15" hidden="1" x14ac:dyDescent="0.25">
      <c r="A2124" s="7">
        <v>2120</v>
      </c>
      <c r="B2124" s="7" t="s">
        <v>348</v>
      </c>
      <c r="C2124" s="1" t="s">
        <v>195</v>
      </c>
      <c r="D2124" s="1" t="s">
        <v>8</v>
      </c>
      <c r="E2124" s="1" t="s">
        <v>367</v>
      </c>
      <c r="F2124" s="1" t="s">
        <v>246</v>
      </c>
      <c r="G2124" s="12" t="s">
        <v>247</v>
      </c>
      <c r="I2124" s="15">
        <v>1797</v>
      </c>
      <c r="J2124" s="64"/>
    </row>
    <row r="2125" spans="1:10" ht="15" hidden="1" x14ac:dyDescent="0.25">
      <c r="A2125" s="7">
        <v>2121</v>
      </c>
      <c r="B2125" s="7" t="s">
        <v>348</v>
      </c>
      <c r="C2125" s="1" t="s">
        <v>195</v>
      </c>
      <c r="D2125" s="1" t="s">
        <v>8</v>
      </c>
      <c r="E2125" s="1" t="s">
        <v>367</v>
      </c>
      <c r="F2125" s="1" t="s">
        <v>248</v>
      </c>
      <c r="G2125" s="12" t="s">
        <v>249</v>
      </c>
      <c r="J2125" s="64"/>
    </row>
    <row r="2126" spans="1:10" ht="15" hidden="1" x14ac:dyDescent="0.25">
      <c r="A2126" s="7">
        <v>2122</v>
      </c>
      <c r="B2126" s="7" t="s">
        <v>348</v>
      </c>
      <c r="C2126" s="1" t="s">
        <v>195</v>
      </c>
      <c r="D2126" s="1" t="s">
        <v>8</v>
      </c>
      <c r="E2126" s="1" t="s">
        <v>367</v>
      </c>
      <c r="F2126" s="1" t="s">
        <v>250</v>
      </c>
      <c r="G2126" s="12" t="s">
        <v>251</v>
      </c>
      <c r="J2126" s="64"/>
    </row>
    <row r="2127" spans="1:10" ht="15" hidden="1" x14ac:dyDescent="0.25">
      <c r="A2127" s="7">
        <v>2123</v>
      </c>
      <c r="B2127" s="7" t="s">
        <v>348</v>
      </c>
      <c r="C2127" s="1" t="s">
        <v>195</v>
      </c>
      <c r="D2127" s="1" t="s">
        <v>8</v>
      </c>
      <c r="E2127" s="1" t="s">
        <v>367</v>
      </c>
      <c r="F2127" s="1" t="s">
        <v>252</v>
      </c>
      <c r="G2127" s="12" t="s">
        <v>253</v>
      </c>
      <c r="J2127" s="64"/>
    </row>
    <row r="2128" spans="1:10" ht="15" hidden="1" x14ac:dyDescent="0.25">
      <c r="A2128" s="7">
        <v>2124</v>
      </c>
      <c r="B2128" s="7" t="s">
        <v>348</v>
      </c>
      <c r="C2128" s="1" t="s">
        <v>195</v>
      </c>
      <c r="D2128" s="1" t="s">
        <v>8</v>
      </c>
      <c r="E2128" s="1" t="s">
        <v>367</v>
      </c>
      <c r="F2128" s="1" t="s">
        <v>254</v>
      </c>
      <c r="G2128" s="12" t="s">
        <v>255</v>
      </c>
      <c r="I2128" s="15">
        <v>2000</v>
      </c>
      <c r="J2128" s="64"/>
    </row>
    <row r="2129" spans="1:10" ht="15" hidden="1" x14ac:dyDescent="0.25">
      <c r="A2129" s="7">
        <v>2125</v>
      </c>
      <c r="B2129" s="7" t="s">
        <v>348</v>
      </c>
      <c r="C2129" s="1" t="s">
        <v>195</v>
      </c>
      <c r="D2129" s="1" t="s">
        <v>8</v>
      </c>
      <c r="E2129" s="1" t="s">
        <v>367</v>
      </c>
      <c r="F2129" s="1" t="s">
        <v>256</v>
      </c>
      <c r="G2129" s="12" t="s">
        <v>257</v>
      </c>
      <c r="J2129" s="64"/>
    </row>
    <row r="2130" spans="1:10" ht="15" hidden="1" x14ac:dyDescent="0.25">
      <c r="A2130" s="7">
        <v>2126</v>
      </c>
      <c r="B2130" s="7" t="s">
        <v>348</v>
      </c>
      <c r="C2130" s="1" t="s">
        <v>195</v>
      </c>
      <c r="D2130" s="1" t="s">
        <v>8</v>
      </c>
      <c r="E2130" s="1" t="s">
        <v>367</v>
      </c>
      <c r="F2130" s="1" t="s">
        <v>258</v>
      </c>
      <c r="G2130" s="12" t="s">
        <v>259</v>
      </c>
      <c r="J2130" s="64"/>
    </row>
    <row r="2131" spans="1:10" ht="15" hidden="1" x14ac:dyDescent="0.25">
      <c r="A2131" s="7">
        <v>2127</v>
      </c>
      <c r="B2131" s="7" t="s">
        <v>348</v>
      </c>
      <c r="C2131" s="1" t="s">
        <v>195</v>
      </c>
      <c r="D2131" s="1" t="s">
        <v>8</v>
      </c>
      <c r="E2131" s="1" t="s">
        <v>367</v>
      </c>
      <c r="F2131" s="1" t="s">
        <v>260</v>
      </c>
      <c r="G2131" s="12" t="s">
        <v>261</v>
      </c>
      <c r="I2131" s="15">
        <v>4408</v>
      </c>
      <c r="J2131" s="64"/>
    </row>
    <row r="2132" spans="1:10" ht="15" hidden="1" x14ac:dyDescent="0.25">
      <c r="A2132" s="7">
        <v>2128</v>
      </c>
      <c r="B2132" s="7" t="s">
        <v>348</v>
      </c>
      <c r="C2132" s="1" t="s">
        <v>195</v>
      </c>
      <c r="D2132" s="1" t="s">
        <v>8</v>
      </c>
      <c r="E2132" s="1" t="s">
        <v>367</v>
      </c>
      <c r="F2132" s="1" t="s">
        <v>262</v>
      </c>
      <c r="G2132" s="12" t="s">
        <v>263</v>
      </c>
      <c r="J2132" s="64"/>
    </row>
    <row r="2133" spans="1:10" ht="15" hidden="1" x14ac:dyDescent="0.25">
      <c r="A2133" s="7">
        <v>2129</v>
      </c>
      <c r="B2133" s="7" t="s">
        <v>348</v>
      </c>
      <c r="C2133" s="1" t="s">
        <v>195</v>
      </c>
      <c r="D2133" s="1" t="s">
        <v>8</v>
      </c>
      <c r="E2133" s="1" t="s">
        <v>367</v>
      </c>
      <c r="F2133" s="1" t="s">
        <v>264</v>
      </c>
      <c r="G2133" s="12" t="s">
        <v>265</v>
      </c>
      <c r="J2133" s="64"/>
    </row>
    <row r="2134" spans="1:10" ht="15" hidden="1" x14ac:dyDescent="0.25">
      <c r="A2134" s="7">
        <v>2130</v>
      </c>
      <c r="B2134" s="7" t="s">
        <v>348</v>
      </c>
      <c r="C2134" s="1" t="s">
        <v>195</v>
      </c>
      <c r="D2134" s="1" t="s">
        <v>15</v>
      </c>
      <c r="E2134" s="1" t="s">
        <v>367</v>
      </c>
      <c r="F2134" s="1" t="s">
        <v>266</v>
      </c>
      <c r="G2134" s="12" t="s">
        <v>267</v>
      </c>
      <c r="I2134" s="15">
        <v>26679</v>
      </c>
      <c r="J2134" s="64"/>
    </row>
    <row r="2135" spans="1:10" ht="15" hidden="1" x14ac:dyDescent="0.25">
      <c r="A2135" s="7">
        <v>2131</v>
      </c>
      <c r="B2135" s="7" t="s">
        <v>348</v>
      </c>
      <c r="C2135" s="1" t="s">
        <v>195</v>
      </c>
      <c r="D2135" s="1" t="s">
        <v>8</v>
      </c>
      <c r="E2135" s="1" t="s">
        <v>367</v>
      </c>
      <c r="F2135" s="1" t="s">
        <v>268</v>
      </c>
      <c r="G2135" s="12" t="s">
        <v>269</v>
      </c>
      <c r="J2135" s="64"/>
    </row>
    <row r="2136" spans="1:10" ht="15" hidden="1" x14ac:dyDescent="0.25">
      <c r="A2136" s="7">
        <v>2132</v>
      </c>
      <c r="B2136" s="7" t="s">
        <v>348</v>
      </c>
      <c r="C2136" s="1" t="s">
        <v>195</v>
      </c>
      <c r="D2136" s="1" t="s">
        <v>8</v>
      </c>
      <c r="E2136" s="1" t="s">
        <v>367</v>
      </c>
      <c r="F2136" s="1" t="s">
        <v>270</v>
      </c>
      <c r="G2136" s="12" t="s">
        <v>271</v>
      </c>
      <c r="J2136" s="64"/>
    </row>
    <row r="2137" spans="1:10" ht="15" hidden="1" x14ac:dyDescent="0.25">
      <c r="A2137" s="7">
        <v>2133</v>
      </c>
      <c r="B2137" s="7" t="s">
        <v>348</v>
      </c>
      <c r="C2137" s="1" t="s">
        <v>195</v>
      </c>
      <c r="D2137" s="1" t="s">
        <v>8</v>
      </c>
      <c r="E2137" s="1" t="s">
        <v>367</v>
      </c>
      <c r="F2137" s="1" t="s">
        <v>272</v>
      </c>
      <c r="G2137" s="12" t="s">
        <v>273</v>
      </c>
      <c r="J2137" s="64"/>
    </row>
    <row r="2138" spans="1:10" ht="15" hidden="1" x14ac:dyDescent="0.25">
      <c r="A2138" s="7">
        <v>2134</v>
      </c>
      <c r="B2138" s="7" t="s">
        <v>348</v>
      </c>
      <c r="C2138" s="1" t="s">
        <v>195</v>
      </c>
      <c r="D2138" s="1" t="s">
        <v>8</v>
      </c>
      <c r="E2138" s="1" t="s">
        <v>367</v>
      </c>
      <c r="F2138" s="1" t="s">
        <v>274</v>
      </c>
      <c r="G2138" s="12" t="s">
        <v>275</v>
      </c>
      <c r="I2138" s="15">
        <v>5489</v>
      </c>
      <c r="J2138" s="64"/>
    </row>
    <row r="2139" spans="1:10" ht="15" hidden="1" x14ac:dyDescent="0.25">
      <c r="A2139" s="7">
        <v>2135</v>
      </c>
      <c r="B2139" s="7" t="s">
        <v>348</v>
      </c>
      <c r="C2139" s="1" t="s">
        <v>195</v>
      </c>
      <c r="D2139" s="1" t="s">
        <v>8</v>
      </c>
      <c r="E2139" s="1" t="s">
        <v>367</v>
      </c>
      <c r="F2139" s="1" t="s">
        <v>276</v>
      </c>
      <c r="G2139" s="12" t="s">
        <v>277</v>
      </c>
      <c r="J2139" s="64"/>
    </row>
    <row r="2140" spans="1:10" ht="15" hidden="1" x14ac:dyDescent="0.25">
      <c r="A2140" s="7">
        <v>2136</v>
      </c>
      <c r="B2140" s="7" t="s">
        <v>348</v>
      </c>
      <c r="C2140" s="1" t="s">
        <v>195</v>
      </c>
      <c r="D2140" s="1" t="s">
        <v>8</v>
      </c>
      <c r="E2140" s="1" t="s">
        <v>367</v>
      </c>
      <c r="F2140" s="1" t="s">
        <v>278</v>
      </c>
      <c r="G2140" s="12" t="s">
        <v>279</v>
      </c>
      <c r="J2140" s="64"/>
    </row>
    <row r="2141" spans="1:10" ht="15" hidden="1" x14ac:dyDescent="0.25">
      <c r="A2141" s="7">
        <v>2137</v>
      </c>
      <c r="B2141" s="7" t="s">
        <v>348</v>
      </c>
      <c r="C2141" s="1" t="s">
        <v>195</v>
      </c>
      <c r="D2141" s="1" t="s">
        <v>15</v>
      </c>
      <c r="E2141" s="1" t="s">
        <v>367</v>
      </c>
      <c r="F2141" s="1" t="s">
        <v>280</v>
      </c>
      <c r="G2141" s="12" t="s">
        <v>281</v>
      </c>
      <c r="I2141" s="15">
        <v>5489</v>
      </c>
      <c r="J2141" s="64"/>
    </row>
    <row r="2142" spans="1:10" ht="15" hidden="1" x14ac:dyDescent="0.25">
      <c r="A2142" s="7">
        <v>2138</v>
      </c>
      <c r="B2142" s="7" t="s">
        <v>348</v>
      </c>
      <c r="C2142" s="1" t="s">
        <v>195</v>
      </c>
      <c r="D2142" s="1" t="s">
        <v>8</v>
      </c>
      <c r="E2142" s="1" t="s">
        <v>367</v>
      </c>
      <c r="F2142" s="1" t="s">
        <v>282</v>
      </c>
      <c r="G2142" s="12" t="s">
        <v>283</v>
      </c>
      <c r="I2142" s="15">
        <v>22632.316802888337</v>
      </c>
      <c r="J2142" s="64"/>
    </row>
    <row r="2143" spans="1:10" ht="15" hidden="1" x14ac:dyDescent="0.25">
      <c r="A2143" s="7">
        <v>2139</v>
      </c>
      <c r="B2143" s="7" t="s">
        <v>348</v>
      </c>
      <c r="C2143" s="1" t="s">
        <v>195</v>
      </c>
      <c r="D2143" s="1" t="s">
        <v>15</v>
      </c>
      <c r="E2143" s="1" t="s">
        <v>367</v>
      </c>
      <c r="F2143" s="1" t="s">
        <v>284</v>
      </c>
      <c r="G2143" s="12" t="s">
        <v>285</v>
      </c>
      <c r="I2143" s="15">
        <v>180340.31680288835</v>
      </c>
      <c r="J2143" s="64"/>
    </row>
    <row r="2144" spans="1:10" ht="15" hidden="1" x14ac:dyDescent="0.25">
      <c r="A2144" s="7">
        <v>2140</v>
      </c>
      <c r="B2144" s="7" t="s">
        <v>348</v>
      </c>
      <c r="C2144" s="1" t="s">
        <v>195</v>
      </c>
      <c r="D2144" s="1" t="s">
        <v>8</v>
      </c>
      <c r="E2144" s="1" t="s">
        <v>367</v>
      </c>
      <c r="F2144" s="1" t="s">
        <v>286</v>
      </c>
      <c r="G2144" s="12" t="s">
        <v>287</v>
      </c>
      <c r="J2144" s="64"/>
    </row>
    <row r="2145" spans="1:10" ht="15" hidden="1" x14ac:dyDescent="0.25">
      <c r="A2145" s="7">
        <v>2141</v>
      </c>
      <c r="B2145" s="7" t="s">
        <v>348</v>
      </c>
      <c r="C2145" s="1" t="s">
        <v>195</v>
      </c>
      <c r="D2145" s="1" t="s">
        <v>8</v>
      </c>
      <c r="E2145" s="1" t="s">
        <v>367</v>
      </c>
      <c r="F2145" s="1" t="s">
        <v>288</v>
      </c>
      <c r="G2145" s="12" t="s">
        <v>289</v>
      </c>
      <c r="J2145" s="64"/>
    </row>
    <row r="2146" spans="1:10" ht="15" hidden="1" x14ac:dyDescent="0.25">
      <c r="A2146" s="7">
        <v>2142</v>
      </c>
      <c r="B2146" s="7" t="s">
        <v>348</v>
      </c>
      <c r="C2146" s="1" t="s">
        <v>195</v>
      </c>
      <c r="D2146" s="1" t="s">
        <v>15</v>
      </c>
      <c r="E2146" s="1" t="s">
        <v>367</v>
      </c>
      <c r="F2146" s="1" t="s">
        <v>290</v>
      </c>
      <c r="G2146" s="12" t="s">
        <v>291</v>
      </c>
      <c r="I2146" s="15">
        <v>180340.31680288835</v>
      </c>
      <c r="J2146" s="64"/>
    </row>
    <row r="2147" spans="1:10" ht="15" hidden="1" x14ac:dyDescent="0.25">
      <c r="A2147" s="7">
        <v>2143</v>
      </c>
      <c r="B2147" s="7" t="s">
        <v>348</v>
      </c>
      <c r="C2147" s="1" t="s">
        <v>195</v>
      </c>
      <c r="D2147" s="1" t="s">
        <v>15</v>
      </c>
      <c r="E2147" s="1" t="s">
        <v>367</v>
      </c>
      <c r="F2147" s="1" t="s">
        <v>292</v>
      </c>
      <c r="G2147" s="12" t="s">
        <v>293</v>
      </c>
      <c r="I2147" s="15">
        <v>167950</v>
      </c>
      <c r="J2147" s="64"/>
    </row>
    <row r="2148" spans="1:10" ht="15" hidden="1" x14ac:dyDescent="0.25">
      <c r="A2148" s="7">
        <v>2144</v>
      </c>
      <c r="B2148" s="7" t="s">
        <v>348</v>
      </c>
      <c r="C2148" s="1" t="s">
        <v>195</v>
      </c>
      <c r="D2148" s="1" t="s">
        <v>8</v>
      </c>
      <c r="E2148" s="1" t="s">
        <v>367</v>
      </c>
      <c r="F2148" s="1" t="s">
        <v>294</v>
      </c>
      <c r="G2148" s="12" t="s">
        <v>295</v>
      </c>
      <c r="I2148" s="15">
        <v>-12390.316802888352</v>
      </c>
      <c r="J2148" s="64"/>
    </row>
    <row r="2149" spans="1:10" ht="15" hidden="1" x14ac:dyDescent="0.25">
      <c r="A2149" s="7">
        <v>2145</v>
      </c>
      <c r="B2149" s="7" t="s">
        <v>348</v>
      </c>
      <c r="C2149" s="1" t="s">
        <v>296</v>
      </c>
      <c r="D2149" s="1" t="s">
        <v>8</v>
      </c>
      <c r="E2149" s="1" t="s">
        <v>367</v>
      </c>
      <c r="F2149" s="1" t="s">
        <v>297</v>
      </c>
      <c r="G2149" s="12" t="s">
        <v>298</v>
      </c>
      <c r="I2149" s="15">
        <v>0</v>
      </c>
      <c r="J2149" s="64"/>
    </row>
    <row r="2150" spans="1:10" ht="15" hidden="1" x14ac:dyDescent="0.25">
      <c r="A2150" s="7">
        <v>2146</v>
      </c>
      <c r="B2150" s="7" t="s">
        <v>348</v>
      </c>
      <c r="C2150" s="1" t="s">
        <v>296</v>
      </c>
      <c r="D2150" s="1" t="s">
        <v>8</v>
      </c>
      <c r="E2150" s="1" t="s">
        <v>367</v>
      </c>
      <c r="F2150" s="1" t="s">
        <v>299</v>
      </c>
      <c r="G2150" s="12" t="s">
        <v>300</v>
      </c>
      <c r="J2150" s="64"/>
    </row>
    <row r="2151" spans="1:10" ht="15" hidden="1" x14ac:dyDescent="0.25">
      <c r="A2151" s="7">
        <v>2147</v>
      </c>
      <c r="B2151" s="7" t="s">
        <v>348</v>
      </c>
      <c r="C2151" s="1" t="s">
        <v>296</v>
      </c>
      <c r="D2151" s="1" t="s">
        <v>8</v>
      </c>
      <c r="E2151" s="1" t="s">
        <v>367</v>
      </c>
      <c r="F2151" s="1" t="s">
        <v>301</v>
      </c>
      <c r="G2151" s="12" t="s">
        <v>302</v>
      </c>
      <c r="J2151" s="64"/>
    </row>
    <row r="2152" spans="1:10" ht="15" hidden="1" x14ac:dyDescent="0.25">
      <c r="A2152" s="7">
        <v>2148</v>
      </c>
      <c r="B2152" s="7" t="s">
        <v>348</v>
      </c>
      <c r="C2152" s="1" t="s">
        <v>296</v>
      </c>
      <c r="D2152" s="1" t="s">
        <v>8</v>
      </c>
      <c r="E2152" s="1" t="s">
        <v>367</v>
      </c>
      <c r="F2152" s="1" t="s">
        <v>303</v>
      </c>
      <c r="G2152" s="12" t="s">
        <v>304</v>
      </c>
      <c r="J2152" s="64"/>
    </row>
    <row r="2153" spans="1:10" ht="15" hidden="1" x14ac:dyDescent="0.25">
      <c r="A2153" s="7">
        <v>2149</v>
      </c>
      <c r="B2153" s="7" t="s">
        <v>348</v>
      </c>
      <c r="C2153" s="1" t="s">
        <v>296</v>
      </c>
      <c r="D2153" s="1" t="s">
        <v>8</v>
      </c>
      <c r="E2153" s="1" t="s">
        <v>367</v>
      </c>
      <c r="F2153" s="1" t="s">
        <v>305</v>
      </c>
      <c r="G2153" s="12" t="s">
        <v>306</v>
      </c>
      <c r="J2153" s="64"/>
    </row>
    <row r="2154" spans="1:10" ht="15" hidden="1" x14ac:dyDescent="0.25">
      <c r="A2154" s="7">
        <v>2150</v>
      </c>
      <c r="B2154" s="7" t="s">
        <v>348</v>
      </c>
      <c r="C2154" s="1" t="s">
        <v>296</v>
      </c>
      <c r="D2154" s="1" t="s">
        <v>8</v>
      </c>
      <c r="E2154" s="1" t="s">
        <v>367</v>
      </c>
      <c r="F2154" s="1" t="s">
        <v>307</v>
      </c>
      <c r="G2154" s="12" t="s">
        <v>308</v>
      </c>
      <c r="J2154" s="64"/>
    </row>
    <row r="2155" spans="1:10" ht="15" hidden="1" x14ac:dyDescent="0.25">
      <c r="A2155" s="7">
        <v>2151</v>
      </c>
      <c r="B2155" s="7" t="s">
        <v>348</v>
      </c>
      <c r="C2155" s="1" t="s">
        <v>296</v>
      </c>
      <c r="D2155" s="1" t="s">
        <v>8</v>
      </c>
      <c r="E2155" s="1" t="s">
        <v>367</v>
      </c>
      <c r="F2155" s="1" t="s">
        <v>309</v>
      </c>
      <c r="G2155" s="12" t="s">
        <v>310</v>
      </c>
      <c r="J2155" s="64"/>
    </row>
    <row r="2156" spans="1:10" ht="15" hidden="1" x14ac:dyDescent="0.25">
      <c r="A2156" s="7">
        <v>2152</v>
      </c>
      <c r="B2156" s="7" t="s">
        <v>348</v>
      </c>
      <c r="C2156" s="1" t="s">
        <v>296</v>
      </c>
      <c r="D2156" s="1" t="s">
        <v>15</v>
      </c>
      <c r="E2156" s="1" t="s">
        <v>367</v>
      </c>
      <c r="F2156" s="1" t="s">
        <v>311</v>
      </c>
      <c r="G2156" s="12" t="s">
        <v>312</v>
      </c>
      <c r="J2156" s="64"/>
    </row>
    <row r="2157" spans="1:10" ht="15" hidden="1" x14ac:dyDescent="0.25">
      <c r="A2157" s="7">
        <v>2153</v>
      </c>
      <c r="B2157" s="7" t="s">
        <v>348</v>
      </c>
      <c r="C2157" s="1" t="s">
        <v>296</v>
      </c>
      <c r="D2157" s="1" t="s">
        <v>15</v>
      </c>
      <c r="E2157" s="1" t="s">
        <v>367</v>
      </c>
      <c r="F2157" s="1" t="s">
        <v>313</v>
      </c>
      <c r="G2157" s="12" t="s">
        <v>314</v>
      </c>
      <c r="J2157" s="64"/>
    </row>
    <row r="2158" spans="1:10" ht="15" hidden="1" x14ac:dyDescent="0.25">
      <c r="A2158" s="7">
        <v>2154</v>
      </c>
      <c r="B2158" s="7" t="s">
        <v>348</v>
      </c>
      <c r="C2158" s="1" t="s">
        <v>296</v>
      </c>
      <c r="D2158" s="1" t="s">
        <v>8</v>
      </c>
      <c r="E2158" s="1" t="s">
        <v>367</v>
      </c>
      <c r="F2158" s="1" t="s">
        <v>315</v>
      </c>
      <c r="G2158" s="12" t="s">
        <v>316</v>
      </c>
      <c r="J2158" s="64"/>
    </row>
    <row r="2159" spans="1:10" ht="15" hidden="1" x14ac:dyDescent="0.25">
      <c r="A2159" s="7">
        <v>2155</v>
      </c>
      <c r="B2159" s="7" t="s">
        <v>348</v>
      </c>
      <c r="C2159" s="1" t="s">
        <v>296</v>
      </c>
      <c r="D2159" s="1" t="s">
        <v>8</v>
      </c>
      <c r="E2159" s="1" t="s">
        <v>367</v>
      </c>
      <c r="F2159" s="1" t="s">
        <v>317</v>
      </c>
      <c r="G2159" s="12" t="s">
        <v>318</v>
      </c>
      <c r="J2159" s="64"/>
    </row>
    <row r="2160" spans="1:10" ht="15" hidden="1" x14ac:dyDescent="0.25">
      <c r="A2160" s="7">
        <v>2156</v>
      </c>
      <c r="B2160" s="7" t="s">
        <v>348</v>
      </c>
      <c r="C2160" s="1" t="s">
        <v>296</v>
      </c>
      <c r="D2160" s="1" t="s">
        <v>8</v>
      </c>
      <c r="E2160" s="1" t="s">
        <v>367</v>
      </c>
      <c r="F2160" s="1" t="s">
        <v>319</v>
      </c>
      <c r="G2160" s="12" t="s">
        <v>320</v>
      </c>
      <c r="J2160" s="64"/>
    </row>
    <row r="2161" spans="1:10" ht="15" x14ac:dyDescent="0.25">
      <c r="A2161" s="7">
        <v>2157</v>
      </c>
      <c r="B2161" s="7" t="s">
        <v>352</v>
      </c>
      <c r="C2161" s="1" t="s">
        <v>7</v>
      </c>
      <c r="D2161" s="1" t="s">
        <v>8</v>
      </c>
      <c r="E2161" s="1" t="s">
        <v>367</v>
      </c>
      <c r="F2161" s="1" t="s">
        <v>9</v>
      </c>
      <c r="G2161" s="12" t="s">
        <v>10</v>
      </c>
      <c r="I2161" s="16">
        <v>481744</v>
      </c>
      <c r="J2161" s="64"/>
    </row>
    <row r="2162" spans="1:10" ht="15" x14ac:dyDescent="0.25">
      <c r="A2162" s="7">
        <v>2158</v>
      </c>
      <c r="B2162" s="7" t="s">
        <v>352</v>
      </c>
      <c r="C2162" s="1" t="s">
        <v>7</v>
      </c>
      <c r="D2162" s="1" t="s">
        <v>8</v>
      </c>
      <c r="E2162" s="1" t="s">
        <v>367</v>
      </c>
      <c r="F2162" s="1" t="s">
        <v>11</v>
      </c>
      <c r="G2162" s="12" t="s">
        <v>12</v>
      </c>
      <c r="I2162" s="16"/>
      <c r="J2162" s="64"/>
    </row>
    <row r="2163" spans="1:10" ht="15" x14ac:dyDescent="0.25">
      <c r="A2163" s="7">
        <v>2159</v>
      </c>
      <c r="B2163" s="7" t="s">
        <v>352</v>
      </c>
      <c r="C2163" s="1" t="s">
        <v>7</v>
      </c>
      <c r="D2163" s="1" t="s">
        <v>8</v>
      </c>
      <c r="E2163" s="1" t="s">
        <v>367</v>
      </c>
      <c r="F2163" s="1" t="s">
        <v>13</v>
      </c>
      <c r="G2163" s="12" t="s">
        <v>14</v>
      </c>
      <c r="I2163" s="16">
        <v>24932</v>
      </c>
      <c r="J2163" s="64"/>
    </row>
    <row r="2164" spans="1:10" ht="15" x14ac:dyDescent="0.25">
      <c r="A2164" s="7">
        <v>2160</v>
      </c>
      <c r="B2164" s="7" t="s">
        <v>352</v>
      </c>
      <c r="C2164" s="1" t="s">
        <v>7</v>
      </c>
      <c r="D2164" s="1" t="s">
        <v>15</v>
      </c>
      <c r="E2164" s="1" t="s">
        <v>367</v>
      </c>
      <c r="F2164" s="1" t="s">
        <v>16</v>
      </c>
      <c r="G2164" s="12" t="s">
        <v>17</v>
      </c>
      <c r="I2164" s="17">
        <v>506676</v>
      </c>
      <c r="J2164" s="64"/>
    </row>
    <row r="2165" spans="1:10" ht="15" x14ac:dyDescent="0.25">
      <c r="A2165" s="7">
        <v>2161</v>
      </c>
      <c r="B2165" s="7" t="s">
        <v>352</v>
      </c>
      <c r="C2165" s="1" t="s">
        <v>7</v>
      </c>
      <c r="D2165" s="1" t="s">
        <v>8</v>
      </c>
      <c r="E2165" s="1" t="s">
        <v>367</v>
      </c>
      <c r="F2165" s="1" t="s">
        <v>18</v>
      </c>
      <c r="G2165" s="12" t="s">
        <v>19</v>
      </c>
      <c r="I2165" s="16"/>
      <c r="J2165" s="64"/>
    </row>
    <row r="2166" spans="1:10" ht="15" x14ac:dyDescent="0.25">
      <c r="A2166" s="7">
        <v>2162</v>
      </c>
      <c r="B2166" s="7" t="s">
        <v>352</v>
      </c>
      <c r="C2166" s="1" t="s">
        <v>7</v>
      </c>
      <c r="D2166" s="1" t="s">
        <v>8</v>
      </c>
      <c r="E2166" s="1" t="s">
        <v>367</v>
      </c>
      <c r="F2166" s="1" t="s">
        <v>20</v>
      </c>
      <c r="G2166" s="12" t="s">
        <v>21</v>
      </c>
      <c r="I2166" s="16"/>
      <c r="J2166" s="64"/>
    </row>
    <row r="2167" spans="1:10" ht="15" x14ac:dyDescent="0.25">
      <c r="A2167" s="7">
        <v>2163</v>
      </c>
      <c r="B2167" s="7" t="s">
        <v>352</v>
      </c>
      <c r="C2167" s="1" t="s">
        <v>7</v>
      </c>
      <c r="D2167" s="1" t="s">
        <v>15</v>
      </c>
      <c r="E2167" s="1" t="s">
        <v>367</v>
      </c>
      <c r="F2167" s="1" t="s">
        <v>22</v>
      </c>
      <c r="G2167" s="12" t="s">
        <v>23</v>
      </c>
      <c r="I2167" s="17"/>
      <c r="J2167" s="64"/>
    </row>
    <row r="2168" spans="1:10" ht="15" x14ac:dyDescent="0.25">
      <c r="A2168" s="7">
        <v>2164</v>
      </c>
      <c r="B2168" s="7" t="s">
        <v>352</v>
      </c>
      <c r="C2168" s="1" t="s">
        <v>7</v>
      </c>
      <c r="D2168" s="1" t="s">
        <v>8</v>
      </c>
      <c r="E2168" s="1" t="s">
        <v>367</v>
      </c>
      <c r="F2168" s="1" t="s">
        <v>24</v>
      </c>
      <c r="G2168" s="12" t="s">
        <v>25</v>
      </c>
      <c r="I2168" s="16"/>
      <c r="J2168" s="64"/>
    </row>
    <row r="2169" spans="1:10" ht="15" x14ac:dyDescent="0.25">
      <c r="A2169" s="7">
        <v>2165</v>
      </c>
      <c r="B2169" s="7" t="s">
        <v>352</v>
      </c>
      <c r="C2169" s="1" t="s">
        <v>7</v>
      </c>
      <c r="D2169" s="1" t="s">
        <v>8</v>
      </c>
      <c r="E2169" s="1" t="s">
        <v>367</v>
      </c>
      <c r="F2169" s="1" t="s">
        <v>26</v>
      </c>
      <c r="G2169" s="12" t="s">
        <v>27</v>
      </c>
      <c r="I2169" s="16"/>
      <c r="J2169" s="64"/>
    </row>
    <row r="2170" spans="1:10" ht="15" x14ac:dyDescent="0.25">
      <c r="A2170" s="7">
        <v>2166</v>
      </c>
      <c r="B2170" s="7" t="s">
        <v>352</v>
      </c>
      <c r="C2170" s="1" t="s">
        <v>7</v>
      </c>
      <c r="D2170" s="1" t="s">
        <v>8</v>
      </c>
      <c r="E2170" s="1" t="s">
        <v>367</v>
      </c>
      <c r="F2170" s="1" t="s">
        <v>28</v>
      </c>
      <c r="G2170" s="12" t="s">
        <v>29</v>
      </c>
      <c r="I2170" s="16"/>
      <c r="J2170" s="64"/>
    </row>
    <row r="2171" spans="1:10" ht="15" x14ac:dyDescent="0.25">
      <c r="A2171" s="7">
        <v>2167</v>
      </c>
      <c r="B2171" s="7" t="s">
        <v>352</v>
      </c>
      <c r="C2171" s="1" t="s">
        <v>7</v>
      </c>
      <c r="D2171" s="1" t="s">
        <v>8</v>
      </c>
      <c r="E2171" s="1" t="s">
        <v>367</v>
      </c>
      <c r="F2171" s="1" t="s">
        <v>30</v>
      </c>
      <c r="G2171" s="12" t="s">
        <v>31</v>
      </c>
      <c r="I2171" s="16">
        <v>87781</v>
      </c>
      <c r="J2171" s="64"/>
    </row>
    <row r="2172" spans="1:10" ht="15" x14ac:dyDescent="0.25">
      <c r="A2172" s="7">
        <v>2168</v>
      </c>
      <c r="B2172" s="7" t="s">
        <v>352</v>
      </c>
      <c r="C2172" s="1" t="s">
        <v>7</v>
      </c>
      <c r="D2172" s="1" t="s">
        <v>8</v>
      </c>
      <c r="E2172" s="1" t="s">
        <v>367</v>
      </c>
      <c r="F2172" s="1" t="s">
        <v>32</v>
      </c>
      <c r="G2172" s="12" t="s">
        <v>33</v>
      </c>
      <c r="I2172" s="16"/>
      <c r="J2172" s="64"/>
    </row>
    <row r="2173" spans="1:10" ht="15" x14ac:dyDescent="0.25">
      <c r="A2173" s="7">
        <v>2169</v>
      </c>
      <c r="B2173" s="7" t="s">
        <v>352</v>
      </c>
      <c r="C2173" s="1" t="s">
        <v>7</v>
      </c>
      <c r="D2173" s="1" t="s">
        <v>8</v>
      </c>
      <c r="E2173" s="1" t="s">
        <v>367</v>
      </c>
      <c r="F2173" s="1" t="s">
        <v>34</v>
      </c>
      <c r="G2173" s="12" t="s">
        <v>35</v>
      </c>
      <c r="I2173" s="16"/>
      <c r="J2173" s="64"/>
    </row>
    <row r="2174" spans="1:10" ht="15" x14ac:dyDescent="0.25">
      <c r="A2174" s="7">
        <v>2170</v>
      </c>
      <c r="B2174" s="7" t="s">
        <v>352</v>
      </c>
      <c r="C2174" s="1" t="s">
        <v>7</v>
      </c>
      <c r="D2174" s="1" t="s">
        <v>8</v>
      </c>
      <c r="E2174" s="1" t="s">
        <v>367</v>
      </c>
      <c r="F2174" s="1" t="s">
        <v>36</v>
      </c>
      <c r="G2174" s="12" t="s">
        <v>37</v>
      </c>
      <c r="I2174" s="16"/>
      <c r="J2174" s="64"/>
    </row>
    <row r="2175" spans="1:10" ht="15" x14ac:dyDescent="0.25">
      <c r="A2175" s="7">
        <v>2171</v>
      </c>
      <c r="B2175" s="7" t="s">
        <v>352</v>
      </c>
      <c r="C2175" s="1" t="s">
        <v>7</v>
      </c>
      <c r="D2175" s="1" t="s">
        <v>8</v>
      </c>
      <c r="E2175" s="1" t="s">
        <v>367</v>
      </c>
      <c r="F2175" s="1" t="s">
        <v>38</v>
      </c>
      <c r="G2175" s="12" t="s">
        <v>39</v>
      </c>
      <c r="I2175" s="16"/>
      <c r="J2175" s="64"/>
    </row>
    <row r="2176" spans="1:10" ht="15" x14ac:dyDescent="0.25">
      <c r="A2176" s="7">
        <v>2172</v>
      </c>
      <c r="B2176" s="7" t="s">
        <v>352</v>
      </c>
      <c r="C2176" s="1" t="s">
        <v>7</v>
      </c>
      <c r="D2176" s="1" t="s">
        <v>8</v>
      </c>
      <c r="E2176" s="1" t="s">
        <v>367</v>
      </c>
      <c r="F2176" s="1" t="s">
        <v>40</v>
      </c>
      <c r="G2176" s="12" t="s">
        <v>41</v>
      </c>
      <c r="I2176" s="16"/>
      <c r="J2176" s="64"/>
    </row>
    <row r="2177" spans="1:10" ht="15" x14ac:dyDescent="0.25">
      <c r="A2177" s="7">
        <v>2173</v>
      </c>
      <c r="B2177" s="7" t="s">
        <v>352</v>
      </c>
      <c r="C2177" s="1" t="s">
        <v>7</v>
      </c>
      <c r="D2177" s="1" t="s">
        <v>8</v>
      </c>
      <c r="E2177" s="1" t="s">
        <v>367</v>
      </c>
      <c r="F2177" s="1" t="s">
        <v>42</v>
      </c>
      <c r="G2177" s="12" t="s">
        <v>43</v>
      </c>
      <c r="I2177" s="16"/>
      <c r="J2177" s="64"/>
    </row>
    <row r="2178" spans="1:10" ht="15" x14ac:dyDescent="0.25">
      <c r="A2178" s="7">
        <v>2174</v>
      </c>
      <c r="B2178" s="7" t="s">
        <v>352</v>
      </c>
      <c r="C2178" s="1" t="s">
        <v>7</v>
      </c>
      <c r="D2178" s="1" t="s">
        <v>8</v>
      </c>
      <c r="E2178" s="1" t="s">
        <v>367</v>
      </c>
      <c r="F2178" s="1" t="s">
        <v>44</v>
      </c>
      <c r="G2178" s="12" t="s">
        <v>45</v>
      </c>
      <c r="I2178" s="16"/>
      <c r="J2178" s="64"/>
    </row>
    <row r="2179" spans="1:10" ht="15" x14ac:dyDescent="0.25">
      <c r="A2179" s="7">
        <v>2175</v>
      </c>
      <c r="B2179" s="7" t="s">
        <v>352</v>
      </c>
      <c r="C2179" s="1" t="s">
        <v>7</v>
      </c>
      <c r="D2179" s="1" t="s">
        <v>8</v>
      </c>
      <c r="E2179" s="1" t="s">
        <v>367</v>
      </c>
      <c r="F2179" s="1" t="s">
        <v>46</v>
      </c>
      <c r="G2179" s="12" t="s">
        <v>47</v>
      </c>
      <c r="I2179" s="16"/>
      <c r="J2179" s="64"/>
    </row>
    <row r="2180" spans="1:10" ht="15" x14ac:dyDescent="0.25">
      <c r="A2180" s="7">
        <v>2176</v>
      </c>
      <c r="B2180" s="7" t="s">
        <v>352</v>
      </c>
      <c r="C2180" s="1" t="s">
        <v>7</v>
      </c>
      <c r="D2180" s="1" t="s">
        <v>8</v>
      </c>
      <c r="E2180" s="1" t="s">
        <v>367</v>
      </c>
      <c r="F2180" s="1" t="s">
        <v>48</v>
      </c>
      <c r="G2180" s="12" t="s">
        <v>49</v>
      </c>
      <c r="I2180" s="16"/>
      <c r="J2180" s="64"/>
    </row>
    <row r="2181" spans="1:10" ht="15" x14ac:dyDescent="0.25">
      <c r="A2181" s="7">
        <v>2177</v>
      </c>
      <c r="B2181" s="7" t="s">
        <v>352</v>
      </c>
      <c r="C2181" s="1" t="s">
        <v>7</v>
      </c>
      <c r="D2181" s="1" t="s">
        <v>8</v>
      </c>
      <c r="E2181" s="1" t="s">
        <v>367</v>
      </c>
      <c r="F2181" s="1" t="s">
        <v>50</v>
      </c>
      <c r="G2181" s="12" t="s">
        <v>51</v>
      </c>
      <c r="I2181" s="16"/>
      <c r="J2181" s="64"/>
    </row>
    <row r="2182" spans="1:10" ht="15" x14ac:dyDescent="0.25">
      <c r="A2182" s="7">
        <v>2178</v>
      </c>
      <c r="B2182" s="7" t="s">
        <v>352</v>
      </c>
      <c r="C2182" s="1" t="s">
        <v>7</v>
      </c>
      <c r="D2182" s="1" t="s">
        <v>8</v>
      </c>
      <c r="E2182" s="1" t="s">
        <v>367</v>
      </c>
      <c r="F2182" s="1" t="s">
        <v>52</v>
      </c>
      <c r="G2182" s="12" t="s">
        <v>53</v>
      </c>
      <c r="I2182" s="16"/>
      <c r="J2182" s="64"/>
    </row>
    <row r="2183" spans="1:10" ht="15" x14ac:dyDescent="0.25">
      <c r="A2183" s="7">
        <v>2179</v>
      </c>
      <c r="B2183" s="7" t="s">
        <v>352</v>
      </c>
      <c r="C2183" s="1" t="s">
        <v>7</v>
      </c>
      <c r="D2183" s="1" t="s">
        <v>8</v>
      </c>
      <c r="E2183" s="1" t="s">
        <v>367</v>
      </c>
      <c r="F2183" s="1" t="s">
        <v>54</v>
      </c>
      <c r="G2183" s="12" t="s">
        <v>55</v>
      </c>
      <c r="I2183" s="16"/>
      <c r="J2183" s="64"/>
    </row>
    <row r="2184" spans="1:10" ht="15" x14ac:dyDescent="0.25">
      <c r="A2184" s="7">
        <v>2180</v>
      </c>
      <c r="B2184" s="7" t="s">
        <v>352</v>
      </c>
      <c r="C2184" s="1" t="s">
        <v>7</v>
      </c>
      <c r="D2184" s="1" t="s">
        <v>8</v>
      </c>
      <c r="E2184" s="1" t="s">
        <v>367</v>
      </c>
      <c r="F2184" s="1" t="s">
        <v>56</v>
      </c>
      <c r="G2184" s="12" t="s">
        <v>57</v>
      </c>
      <c r="I2184" s="16"/>
      <c r="J2184" s="64"/>
    </row>
    <row r="2185" spans="1:10" ht="15" x14ac:dyDescent="0.25">
      <c r="A2185" s="7">
        <v>2181</v>
      </c>
      <c r="B2185" s="7" t="s">
        <v>352</v>
      </c>
      <c r="C2185" s="1" t="s">
        <v>7</v>
      </c>
      <c r="D2185" s="1" t="s">
        <v>8</v>
      </c>
      <c r="E2185" s="1" t="s">
        <v>367</v>
      </c>
      <c r="F2185" s="1" t="s">
        <v>58</v>
      </c>
      <c r="G2185" s="12" t="s">
        <v>59</v>
      </c>
      <c r="I2185" s="16"/>
      <c r="J2185" s="64"/>
    </row>
    <row r="2186" spans="1:10" ht="15" x14ac:dyDescent="0.25">
      <c r="A2186" s="7">
        <v>2182</v>
      </c>
      <c r="B2186" s="7" t="s">
        <v>352</v>
      </c>
      <c r="C2186" s="1" t="s">
        <v>7</v>
      </c>
      <c r="D2186" s="1" t="s">
        <v>8</v>
      </c>
      <c r="E2186" s="1" t="s">
        <v>367</v>
      </c>
      <c r="F2186" s="1" t="s">
        <v>60</v>
      </c>
      <c r="G2186" s="12" t="s">
        <v>61</v>
      </c>
      <c r="I2186" s="16"/>
      <c r="J2186" s="64"/>
    </row>
    <row r="2187" spans="1:10" ht="15" x14ac:dyDescent="0.25">
      <c r="A2187" s="7">
        <v>2183</v>
      </c>
      <c r="B2187" s="7" t="s">
        <v>352</v>
      </c>
      <c r="C2187" s="1" t="s">
        <v>7</v>
      </c>
      <c r="D2187" s="1" t="s">
        <v>8</v>
      </c>
      <c r="E2187" s="1" t="s">
        <v>367</v>
      </c>
      <c r="F2187" s="1" t="s">
        <v>62</v>
      </c>
      <c r="G2187" s="12" t="s">
        <v>63</v>
      </c>
      <c r="I2187" s="16"/>
      <c r="J2187" s="64"/>
    </row>
    <row r="2188" spans="1:10" ht="15" x14ac:dyDescent="0.25">
      <c r="A2188" s="7">
        <v>2184</v>
      </c>
      <c r="B2188" s="7" t="s">
        <v>352</v>
      </c>
      <c r="C2188" s="1" t="s">
        <v>7</v>
      </c>
      <c r="D2188" s="1" t="s">
        <v>8</v>
      </c>
      <c r="E2188" s="1" t="s">
        <v>367</v>
      </c>
      <c r="F2188" s="1" t="s">
        <v>64</v>
      </c>
      <c r="G2188" s="12" t="s">
        <v>65</v>
      </c>
      <c r="I2188" s="16"/>
      <c r="J2188" s="64"/>
    </row>
    <row r="2189" spans="1:10" ht="15" x14ac:dyDescent="0.25">
      <c r="A2189" s="7">
        <v>2185</v>
      </c>
      <c r="B2189" s="7" t="s">
        <v>352</v>
      </c>
      <c r="C2189" s="1" t="s">
        <v>7</v>
      </c>
      <c r="D2189" s="1" t="s">
        <v>8</v>
      </c>
      <c r="E2189" s="1" t="s">
        <v>367</v>
      </c>
      <c r="F2189" s="1" t="s">
        <v>66</v>
      </c>
      <c r="G2189" s="12" t="s">
        <v>67</v>
      </c>
      <c r="I2189" s="16"/>
      <c r="J2189" s="64"/>
    </row>
    <row r="2190" spans="1:10" ht="15" x14ac:dyDescent="0.25">
      <c r="A2190" s="7">
        <v>2186</v>
      </c>
      <c r="B2190" s="7" t="s">
        <v>352</v>
      </c>
      <c r="C2190" s="1" t="s">
        <v>7</v>
      </c>
      <c r="D2190" s="1" t="s">
        <v>8</v>
      </c>
      <c r="E2190" s="1" t="s">
        <v>367</v>
      </c>
      <c r="F2190" s="1" t="s">
        <v>68</v>
      </c>
      <c r="G2190" s="12" t="s">
        <v>69</v>
      </c>
      <c r="I2190" s="16">
        <v>3468383</v>
      </c>
      <c r="J2190" s="64"/>
    </row>
    <row r="2191" spans="1:10" ht="15" x14ac:dyDescent="0.25">
      <c r="A2191" s="7">
        <v>2187</v>
      </c>
      <c r="B2191" s="7" t="s">
        <v>352</v>
      </c>
      <c r="C2191" s="1" t="s">
        <v>7</v>
      </c>
      <c r="D2191" s="1" t="s">
        <v>8</v>
      </c>
      <c r="E2191" s="1" t="s">
        <v>367</v>
      </c>
      <c r="F2191" s="1" t="s">
        <v>70</v>
      </c>
      <c r="G2191" s="12" t="s">
        <v>71</v>
      </c>
      <c r="I2191" s="16"/>
      <c r="J2191" s="64"/>
    </row>
    <row r="2192" spans="1:10" ht="15" x14ac:dyDescent="0.25">
      <c r="A2192" s="7">
        <v>2188</v>
      </c>
      <c r="B2192" s="7" t="s">
        <v>352</v>
      </c>
      <c r="C2192" s="1" t="s">
        <v>7</v>
      </c>
      <c r="D2192" s="1" t="s">
        <v>8</v>
      </c>
      <c r="E2192" s="1" t="s">
        <v>367</v>
      </c>
      <c r="F2192" s="1" t="s">
        <v>72</v>
      </c>
      <c r="G2192" s="12" t="s">
        <v>73</v>
      </c>
      <c r="I2192" s="16"/>
      <c r="J2192" s="64"/>
    </row>
    <row r="2193" spans="1:10" ht="15" x14ac:dyDescent="0.25">
      <c r="A2193" s="7">
        <v>2189</v>
      </c>
      <c r="B2193" s="7" t="s">
        <v>352</v>
      </c>
      <c r="C2193" s="1" t="s">
        <v>7</v>
      </c>
      <c r="D2193" s="1" t="s">
        <v>8</v>
      </c>
      <c r="E2193" s="1" t="s">
        <v>367</v>
      </c>
      <c r="F2193" s="1" t="s">
        <v>74</v>
      </c>
      <c r="G2193" s="12" t="s">
        <v>75</v>
      </c>
      <c r="I2193" s="16">
        <v>122017</v>
      </c>
      <c r="J2193" s="64"/>
    </row>
    <row r="2194" spans="1:10" ht="15" x14ac:dyDescent="0.25">
      <c r="A2194" s="7">
        <v>2190</v>
      </c>
      <c r="B2194" s="7" t="s">
        <v>352</v>
      </c>
      <c r="C2194" s="1" t="s">
        <v>7</v>
      </c>
      <c r="D2194" s="1" t="s">
        <v>8</v>
      </c>
      <c r="E2194" s="1" t="s">
        <v>367</v>
      </c>
      <c r="F2194" s="1" t="s">
        <v>76</v>
      </c>
      <c r="G2194" s="12" t="s">
        <v>77</v>
      </c>
      <c r="I2194" s="16"/>
      <c r="J2194" s="64"/>
    </row>
    <row r="2195" spans="1:10" ht="15" x14ac:dyDescent="0.25">
      <c r="A2195" s="7">
        <v>2191</v>
      </c>
      <c r="B2195" s="7" t="s">
        <v>352</v>
      </c>
      <c r="C2195" s="1" t="s">
        <v>7</v>
      </c>
      <c r="D2195" s="1" t="s">
        <v>8</v>
      </c>
      <c r="E2195" s="1" t="s">
        <v>367</v>
      </c>
      <c r="F2195" s="1" t="s">
        <v>78</v>
      </c>
      <c r="G2195" s="12" t="s">
        <v>79</v>
      </c>
      <c r="I2195" s="16"/>
      <c r="J2195" s="64"/>
    </row>
    <row r="2196" spans="1:10" ht="15" x14ac:dyDescent="0.25">
      <c r="A2196" s="7">
        <v>2192</v>
      </c>
      <c r="B2196" s="7" t="s">
        <v>352</v>
      </c>
      <c r="C2196" s="1" t="s">
        <v>7</v>
      </c>
      <c r="D2196" s="1" t="s">
        <v>8</v>
      </c>
      <c r="E2196" s="1" t="s">
        <v>367</v>
      </c>
      <c r="F2196" s="1" t="s">
        <v>80</v>
      </c>
      <c r="G2196" s="12" t="s">
        <v>81</v>
      </c>
      <c r="I2196" s="16"/>
      <c r="J2196" s="64"/>
    </row>
    <row r="2197" spans="1:10" ht="15" x14ac:dyDescent="0.25">
      <c r="A2197" s="7">
        <v>2193</v>
      </c>
      <c r="B2197" s="7" t="s">
        <v>352</v>
      </c>
      <c r="C2197" s="1" t="s">
        <v>7</v>
      </c>
      <c r="D2197" s="1" t="s">
        <v>8</v>
      </c>
      <c r="E2197" s="1" t="s">
        <v>367</v>
      </c>
      <c r="F2197" s="1" t="s">
        <v>82</v>
      </c>
      <c r="G2197" s="12" t="s">
        <v>83</v>
      </c>
      <c r="I2197" s="16"/>
      <c r="J2197" s="64"/>
    </row>
    <row r="2198" spans="1:10" ht="15" x14ac:dyDescent="0.25">
      <c r="A2198" s="7">
        <v>2194</v>
      </c>
      <c r="B2198" s="7" t="s">
        <v>352</v>
      </c>
      <c r="C2198" s="1" t="s">
        <v>7</v>
      </c>
      <c r="D2198" s="1" t="s">
        <v>8</v>
      </c>
      <c r="E2198" s="1" t="s">
        <v>367</v>
      </c>
      <c r="F2198" s="1" t="s">
        <v>84</v>
      </c>
      <c r="G2198" s="12" t="s">
        <v>85</v>
      </c>
      <c r="I2198" s="16"/>
      <c r="J2198" s="64"/>
    </row>
    <row r="2199" spans="1:10" ht="15" x14ac:dyDescent="0.25">
      <c r="A2199" s="7">
        <v>2195</v>
      </c>
      <c r="B2199" s="7" t="s">
        <v>352</v>
      </c>
      <c r="C2199" s="1" t="s">
        <v>7</v>
      </c>
      <c r="D2199" s="1" t="s">
        <v>8</v>
      </c>
      <c r="E2199" s="1" t="s">
        <v>367</v>
      </c>
      <c r="F2199" s="1" t="s">
        <v>86</v>
      </c>
      <c r="G2199" s="12" t="s">
        <v>87</v>
      </c>
      <c r="I2199" s="16"/>
      <c r="J2199" s="64"/>
    </row>
    <row r="2200" spans="1:10" ht="15" x14ac:dyDescent="0.25">
      <c r="A2200" s="7">
        <v>2196</v>
      </c>
      <c r="B2200" s="7" t="s">
        <v>352</v>
      </c>
      <c r="C2200" s="1" t="s">
        <v>7</v>
      </c>
      <c r="D2200" s="1" t="s">
        <v>8</v>
      </c>
      <c r="E2200" s="1" t="s">
        <v>367</v>
      </c>
      <c r="F2200" s="1" t="s">
        <v>88</v>
      </c>
      <c r="G2200" s="12" t="s">
        <v>89</v>
      </c>
      <c r="I2200" s="16"/>
      <c r="J2200" s="64"/>
    </row>
    <row r="2201" spans="1:10" ht="15" x14ac:dyDescent="0.25">
      <c r="A2201" s="7">
        <v>2197</v>
      </c>
      <c r="B2201" s="7" t="s">
        <v>352</v>
      </c>
      <c r="C2201" s="1" t="s">
        <v>7</v>
      </c>
      <c r="D2201" s="1" t="s">
        <v>8</v>
      </c>
      <c r="E2201" s="1" t="s">
        <v>367</v>
      </c>
      <c r="F2201" s="1" t="s">
        <v>90</v>
      </c>
      <c r="G2201" s="12" t="s">
        <v>91</v>
      </c>
      <c r="I2201" s="16"/>
      <c r="J2201" s="64"/>
    </row>
    <row r="2202" spans="1:10" ht="15" x14ac:dyDescent="0.25">
      <c r="A2202" s="7">
        <v>2198</v>
      </c>
      <c r="B2202" s="7" t="s">
        <v>352</v>
      </c>
      <c r="C2202" s="1" t="s">
        <v>7</v>
      </c>
      <c r="D2202" s="1" t="s">
        <v>8</v>
      </c>
      <c r="E2202" s="1" t="s">
        <v>367</v>
      </c>
      <c r="F2202" s="1" t="s">
        <v>92</v>
      </c>
      <c r="G2202" s="12" t="s">
        <v>93</v>
      </c>
      <c r="I2202" s="16"/>
      <c r="J2202" s="64"/>
    </row>
    <row r="2203" spans="1:10" ht="15" x14ac:dyDescent="0.25">
      <c r="A2203" s="7">
        <v>2199</v>
      </c>
      <c r="B2203" s="7" t="s">
        <v>352</v>
      </c>
      <c r="C2203" s="1" t="s">
        <v>7</v>
      </c>
      <c r="D2203" s="1" t="s">
        <v>15</v>
      </c>
      <c r="E2203" s="1" t="s">
        <v>367</v>
      </c>
      <c r="F2203" s="1" t="s">
        <v>94</v>
      </c>
      <c r="G2203" s="12" t="s">
        <v>95</v>
      </c>
      <c r="I2203" s="18">
        <v>3678181</v>
      </c>
      <c r="J2203" s="64"/>
    </row>
    <row r="2204" spans="1:10" ht="15" x14ac:dyDescent="0.25">
      <c r="A2204" s="7">
        <v>2200</v>
      </c>
      <c r="B2204" s="7" t="s">
        <v>352</v>
      </c>
      <c r="C2204" s="1" t="s">
        <v>7</v>
      </c>
      <c r="D2204" s="1" t="s">
        <v>8</v>
      </c>
      <c r="E2204" s="1" t="s">
        <v>367</v>
      </c>
      <c r="F2204" s="1" t="s">
        <v>96</v>
      </c>
      <c r="G2204" s="12" t="s">
        <v>97</v>
      </c>
      <c r="I2204" s="16"/>
      <c r="J2204" s="64"/>
    </row>
    <row r="2205" spans="1:10" ht="15" x14ac:dyDescent="0.25">
      <c r="A2205" s="7">
        <v>2201</v>
      </c>
      <c r="B2205" s="7" t="s">
        <v>352</v>
      </c>
      <c r="C2205" s="1" t="s">
        <v>7</v>
      </c>
      <c r="D2205" s="1" t="s">
        <v>8</v>
      </c>
      <c r="E2205" s="1" t="s">
        <v>367</v>
      </c>
      <c r="F2205" s="1" t="s">
        <v>98</v>
      </c>
      <c r="G2205" s="12" t="s">
        <v>99</v>
      </c>
      <c r="I2205" s="16"/>
      <c r="J2205" s="64"/>
    </row>
    <row r="2206" spans="1:10" ht="15" x14ac:dyDescent="0.25">
      <c r="A2206" s="7">
        <v>2202</v>
      </c>
      <c r="B2206" s="7" t="s">
        <v>352</v>
      </c>
      <c r="C2206" s="1" t="s">
        <v>7</v>
      </c>
      <c r="D2206" s="1" t="s">
        <v>8</v>
      </c>
      <c r="E2206" s="1" t="s">
        <v>367</v>
      </c>
      <c r="F2206" s="1" t="s">
        <v>100</v>
      </c>
      <c r="G2206" s="12" t="s">
        <v>101</v>
      </c>
      <c r="I2206" s="16"/>
      <c r="J2206" s="64"/>
    </row>
    <row r="2207" spans="1:10" ht="15" x14ac:dyDescent="0.25">
      <c r="A2207" s="7">
        <v>2203</v>
      </c>
      <c r="B2207" s="7" t="s">
        <v>352</v>
      </c>
      <c r="C2207" s="1" t="s">
        <v>7</v>
      </c>
      <c r="D2207" s="1" t="s">
        <v>8</v>
      </c>
      <c r="E2207" s="1" t="s">
        <v>367</v>
      </c>
      <c r="F2207" s="1" t="s">
        <v>102</v>
      </c>
      <c r="G2207" s="12" t="s">
        <v>103</v>
      </c>
      <c r="I2207" s="16"/>
      <c r="J2207" s="64"/>
    </row>
    <row r="2208" spans="1:10" ht="15" x14ac:dyDescent="0.25">
      <c r="A2208" s="7">
        <v>2204</v>
      </c>
      <c r="B2208" s="7" t="s">
        <v>352</v>
      </c>
      <c r="C2208" s="1" t="s">
        <v>7</v>
      </c>
      <c r="D2208" s="1" t="s">
        <v>8</v>
      </c>
      <c r="E2208" s="1" t="s">
        <v>367</v>
      </c>
      <c r="F2208" s="1" t="s">
        <v>104</v>
      </c>
      <c r="G2208" s="12" t="s">
        <v>105</v>
      </c>
      <c r="I2208" s="16">
        <v>33</v>
      </c>
      <c r="J2208" s="64"/>
    </row>
    <row r="2209" spans="1:10" ht="15" x14ac:dyDescent="0.25">
      <c r="A2209" s="7">
        <v>2205</v>
      </c>
      <c r="B2209" s="7" t="s">
        <v>352</v>
      </c>
      <c r="C2209" s="1" t="s">
        <v>7</v>
      </c>
      <c r="D2209" s="1" t="s">
        <v>8</v>
      </c>
      <c r="E2209" s="1" t="s">
        <v>367</v>
      </c>
      <c r="F2209" s="1" t="s">
        <v>106</v>
      </c>
      <c r="G2209" s="12" t="s">
        <v>107</v>
      </c>
      <c r="I2209" s="16"/>
      <c r="J2209" s="64"/>
    </row>
    <row r="2210" spans="1:10" ht="15" x14ac:dyDescent="0.25">
      <c r="A2210" s="7">
        <v>2206</v>
      </c>
      <c r="B2210" s="7" t="s">
        <v>352</v>
      </c>
      <c r="C2210" s="1" t="s">
        <v>7</v>
      </c>
      <c r="D2210" s="1" t="s">
        <v>8</v>
      </c>
      <c r="E2210" s="1" t="s">
        <v>367</v>
      </c>
      <c r="F2210" s="1" t="s">
        <v>108</v>
      </c>
      <c r="G2210" s="12" t="s">
        <v>109</v>
      </c>
      <c r="I2210" s="16">
        <v>1388590</v>
      </c>
      <c r="J2210" s="64"/>
    </row>
    <row r="2211" spans="1:10" ht="15" x14ac:dyDescent="0.25">
      <c r="A2211" s="7">
        <v>2207</v>
      </c>
      <c r="B2211" s="7" t="s">
        <v>352</v>
      </c>
      <c r="C2211" s="1" t="s">
        <v>7</v>
      </c>
      <c r="D2211" s="1" t="s">
        <v>8</v>
      </c>
      <c r="E2211" s="1" t="s">
        <v>367</v>
      </c>
      <c r="F2211" s="1" t="s">
        <v>110</v>
      </c>
      <c r="G2211" s="12" t="s">
        <v>111</v>
      </c>
      <c r="I2211" s="16"/>
      <c r="J2211" s="64"/>
    </row>
    <row r="2212" spans="1:10" ht="15" x14ac:dyDescent="0.25">
      <c r="A2212" s="7">
        <v>2208</v>
      </c>
      <c r="B2212" s="7" t="s">
        <v>352</v>
      </c>
      <c r="C2212" s="1" t="s">
        <v>7</v>
      </c>
      <c r="D2212" s="1" t="s">
        <v>8</v>
      </c>
      <c r="E2212" s="1" t="s">
        <v>367</v>
      </c>
      <c r="F2212" s="1" t="s">
        <v>112</v>
      </c>
      <c r="G2212" s="12" t="s">
        <v>113</v>
      </c>
      <c r="I2212" s="16">
        <v>5000</v>
      </c>
      <c r="J2212" s="64"/>
    </row>
    <row r="2213" spans="1:10" ht="15" x14ac:dyDescent="0.25">
      <c r="A2213" s="7">
        <v>2209</v>
      </c>
      <c r="B2213" s="7" t="s">
        <v>352</v>
      </c>
      <c r="C2213" s="1" t="s">
        <v>7</v>
      </c>
      <c r="D2213" s="1" t="s">
        <v>15</v>
      </c>
      <c r="E2213" s="1" t="s">
        <v>367</v>
      </c>
      <c r="F2213" s="1" t="s">
        <v>114</v>
      </c>
      <c r="G2213" s="12" t="s">
        <v>115</v>
      </c>
      <c r="I2213" s="18">
        <v>5578480</v>
      </c>
      <c r="J2213" s="64"/>
    </row>
    <row r="2214" spans="1:10" ht="15" x14ac:dyDescent="0.25">
      <c r="A2214" s="7">
        <v>2210</v>
      </c>
      <c r="B2214" s="7" t="s">
        <v>352</v>
      </c>
      <c r="C2214" s="1" t="s">
        <v>116</v>
      </c>
      <c r="D2214" s="1" t="s">
        <v>8</v>
      </c>
      <c r="E2214" s="1" t="s">
        <v>364</v>
      </c>
      <c r="F2214" s="1" t="s">
        <v>117</v>
      </c>
      <c r="G2214" s="12" t="s">
        <v>118</v>
      </c>
      <c r="H2214" s="28"/>
      <c r="I2214" s="16"/>
      <c r="J2214" s="64" t="e">
        <f t="shared" ref="J2214:J2245" si="22">I2214/H2214</f>
        <v>#DIV/0!</v>
      </c>
    </row>
    <row r="2215" spans="1:10" ht="15" x14ac:dyDescent="0.25">
      <c r="A2215" s="7">
        <v>2211</v>
      </c>
      <c r="B2215" s="7" t="s">
        <v>352</v>
      </c>
      <c r="C2215" s="1" t="s">
        <v>116</v>
      </c>
      <c r="D2215" s="1" t="s">
        <v>8</v>
      </c>
      <c r="E2215" s="1" t="s">
        <v>364</v>
      </c>
      <c r="F2215" s="1" t="s">
        <v>119</v>
      </c>
      <c r="G2215" s="12" t="s">
        <v>120</v>
      </c>
      <c r="H2215" s="28"/>
      <c r="I2215" s="16"/>
      <c r="J2215" s="57" t="e">
        <f t="shared" si="22"/>
        <v>#DIV/0!</v>
      </c>
    </row>
    <row r="2216" spans="1:10" ht="15" x14ac:dyDescent="0.25">
      <c r="A2216" s="7">
        <v>2212</v>
      </c>
      <c r="B2216" s="7" t="s">
        <v>352</v>
      </c>
      <c r="C2216" s="1" t="s">
        <v>116</v>
      </c>
      <c r="D2216" s="1" t="s">
        <v>8</v>
      </c>
      <c r="E2216" s="1" t="s">
        <v>364</v>
      </c>
      <c r="F2216" s="1" t="s">
        <v>121</v>
      </c>
      <c r="G2216" s="12" t="s">
        <v>122</v>
      </c>
      <c r="H2216" s="28"/>
      <c r="I2216" s="16"/>
      <c r="J2216" s="64" t="e">
        <f t="shared" si="22"/>
        <v>#DIV/0!</v>
      </c>
    </row>
    <row r="2217" spans="1:10" ht="15" x14ac:dyDescent="0.25">
      <c r="A2217" s="7">
        <v>2213</v>
      </c>
      <c r="B2217" s="7" t="s">
        <v>352</v>
      </c>
      <c r="C2217" s="1" t="s">
        <v>116</v>
      </c>
      <c r="D2217" s="1" t="s">
        <v>8</v>
      </c>
      <c r="E2217" s="1" t="s">
        <v>364</v>
      </c>
      <c r="F2217" s="1" t="s">
        <v>123</v>
      </c>
      <c r="G2217" s="12" t="s">
        <v>124</v>
      </c>
      <c r="H2217" s="28"/>
      <c r="I2217" s="16"/>
      <c r="J2217" s="64"/>
    </row>
    <row r="2218" spans="1:10" ht="15" x14ac:dyDescent="0.25">
      <c r="A2218" s="7">
        <v>2214</v>
      </c>
      <c r="B2218" s="7" t="s">
        <v>352</v>
      </c>
      <c r="C2218" s="1" t="s">
        <v>116</v>
      </c>
      <c r="D2218" s="1" t="s">
        <v>8</v>
      </c>
      <c r="E2218" s="1" t="s">
        <v>366</v>
      </c>
      <c r="F2218" s="1" t="s">
        <v>125</v>
      </c>
      <c r="G2218" s="12" t="s">
        <v>126</v>
      </c>
      <c r="H2218" s="28"/>
      <c r="I2218" s="16"/>
      <c r="J2218" s="64"/>
    </row>
    <row r="2219" spans="1:10" ht="15" x14ac:dyDescent="0.25">
      <c r="A2219" s="7">
        <v>2215</v>
      </c>
      <c r="B2219" s="7" t="s">
        <v>352</v>
      </c>
      <c r="C2219" s="1" t="s">
        <v>116</v>
      </c>
      <c r="D2219" s="1" t="s">
        <v>8</v>
      </c>
      <c r="E2219" s="1" t="s">
        <v>366</v>
      </c>
      <c r="F2219" s="1" t="s">
        <v>127</v>
      </c>
      <c r="G2219" s="12" t="s">
        <v>128</v>
      </c>
      <c r="H2219" s="28"/>
      <c r="I2219" s="16"/>
      <c r="J2219" s="64"/>
    </row>
    <row r="2220" spans="1:10" ht="15" x14ac:dyDescent="0.25">
      <c r="A2220" s="7">
        <v>2216</v>
      </c>
      <c r="B2220" s="7" t="s">
        <v>352</v>
      </c>
      <c r="C2220" s="1" t="s">
        <v>116</v>
      </c>
      <c r="D2220" s="1" t="s">
        <v>8</v>
      </c>
      <c r="E2220" s="1" t="s">
        <v>366</v>
      </c>
      <c r="F2220" s="1" t="s">
        <v>129</v>
      </c>
      <c r="G2220" s="12" t="s">
        <v>130</v>
      </c>
      <c r="H2220" s="28"/>
      <c r="I2220" s="16"/>
      <c r="J2220" s="64"/>
    </row>
    <row r="2221" spans="1:10" ht="15" x14ac:dyDescent="0.25">
      <c r="A2221" s="7">
        <v>2217</v>
      </c>
      <c r="B2221" s="7" t="s">
        <v>352</v>
      </c>
      <c r="C2221" s="1" t="s">
        <v>116</v>
      </c>
      <c r="D2221" s="1" t="s">
        <v>8</v>
      </c>
      <c r="E2221" s="1" t="s">
        <v>366</v>
      </c>
      <c r="F2221" s="1" t="s">
        <v>131</v>
      </c>
      <c r="G2221" s="12" t="s">
        <v>132</v>
      </c>
      <c r="H2221" s="28"/>
      <c r="I2221" s="16"/>
      <c r="J2221" s="64"/>
    </row>
    <row r="2222" spans="1:10" ht="15" x14ac:dyDescent="0.25">
      <c r="A2222" s="7">
        <v>2218</v>
      </c>
      <c r="B2222" s="7" t="s">
        <v>352</v>
      </c>
      <c r="C2222" s="1" t="s">
        <v>116</v>
      </c>
      <c r="D2222" s="1" t="s">
        <v>8</v>
      </c>
      <c r="E2222" s="1" t="s">
        <v>366</v>
      </c>
      <c r="F2222" s="1" t="s">
        <v>133</v>
      </c>
      <c r="G2222" s="12" t="s">
        <v>134</v>
      </c>
      <c r="H2222" s="28"/>
      <c r="I2222" s="16"/>
      <c r="J2222" s="64"/>
    </row>
    <row r="2223" spans="1:10" ht="15" x14ac:dyDescent="0.25">
      <c r="A2223" s="7">
        <v>2219</v>
      </c>
      <c r="B2223" s="7" t="s">
        <v>352</v>
      </c>
      <c r="C2223" s="1" t="s">
        <v>116</v>
      </c>
      <c r="D2223" s="1" t="s">
        <v>8</v>
      </c>
      <c r="E2223" s="1" t="s">
        <v>366</v>
      </c>
      <c r="F2223" s="1" t="s">
        <v>135</v>
      </c>
      <c r="G2223" s="12" t="s">
        <v>136</v>
      </c>
      <c r="H2223" s="28"/>
      <c r="I2223" s="16"/>
      <c r="J2223" s="64"/>
    </row>
    <row r="2224" spans="1:10" ht="15" x14ac:dyDescent="0.25">
      <c r="A2224" s="7">
        <v>2220</v>
      </c>
      <c r="B2224" s="7" t="s">
        <v>352</v>
      </c>
      <c r="C2224" s="1" t="s">
        <v>116</v>
      </c>
      <c r="D2224" s="1" t="s">
        <v>8</v>
      </c>
      <c r="E2224" s="1" t="s">
        <v>366</v>
      </c>
      <c r="F2224" s="1" t="s">
        <v>137</v>
      </c>
      <c r="G2224" s="12" t="s">
        <v>138</v>
      </c>
      <c r="H2224" s="28"/>
      <c r="I2224" s="16"/>
      <c r="J2224" s="64"/>
    </row>
    <row r="2225" spans="1:10" ht="15" x14ac:dyDescent="0.25">
      <c r="A2225" s="7">
        <v>2221</v>
      </c>
      <c r="B2225" s="7" t="s">
        <v>352</v>
      </c>
      <c r="C2225" s="1" t="s">
        <v>116</v>
      </c>
      <c r="D2225" s="1" t="s">
        <v>8</v>
      </c>
      <c r="E2225" s="1" t="s">
        <v>366</v>
      </c>
      <c r="F2225" s="1" t="s">
        <v>139</v>
      </c>
      <c r="G2225" s="12" t="s">
        <v>140</v>
      </c>
      <c r="H2225" s="28"/>
      <c r="I2225" s="16"/>
      <c r="J2225" s="64"/>
    </row>
    <row r="2226" spans="1:10" ht="15" x14ac:dyDescent="0.25">
      <c r="A2226" s="7">
        <v>2222</v>
      </c>
      <c r="B2226" s="7" t="s">
        <v>352</v>
      </c>
      <c r="C2226" s="1" t="s">
        <v>116</v>
      </c>
      <c r="D2226" s="1" t="s">
        <v>8</v>
      </c>
      <c r="E2226" s="1" t="s">
        <v>366</v>
      </c>
      <c r="F2226" s="1" t="s">
        <v>141</v>
      </c>
      <c r="G2226" s="12" t="s">
        <v>142</v>
      </c>
      <c r="H2226" s="28"/>
      <c r="I2226" s="16"/>
      <c r="J2226" s="64"/>
    </row>
    <row r="2227" spans="1:10" ht="15" x14ac:dyDescent="0.25">
      <c r="A2227" s="7">
        <v>2223</v>
      </c>
      <c r="B2227" s="7" t="s">
        <v>352</v>
      </c>
      <c r="C2227" s="1" t="s">
        <v>116</v>
      </c>
      <c r="D2227" s="1" t="s">
        <v>8</v>
      </c>
      <c r="E2227" s="1" t="s">
        <v>366</v>
      </c>
      <c r="F2227" s="1" t="s">
        <v>143</v>
      </c>
      <c r="G2227" s="12" t="s">
        <v>144</v>
      </c>
      <c r="H2227" s="28"/>
      <c r="I2227" s="16"/>
      <c r="J2227" s="64"/>
    </row>
    <row r="2228" spans="1:10" ht="15" x14ac:dyDescent="0.25">
      <c r="A2228" s="7">
        <v>2224</v>
      </c>
      <c r="B2228" s="7" t="s">
        <v>352</v>
      </c>
      <c r="C2228" s="1" t="s">
        <v>116</v>
      </c>
      <c r="D2228" s="1" t="s">
        <v>8</v>
      </c>
      <c r="E2228" s="1" t="s">
        <v>366</v>
      </c>
      <c r="F2228" s="1" t="s">
        <v>145</v>
      </c>
      <c r="G2228" s="12" t="s">
        <v>146</v>
      </c>
      <c r="H2228" s="28"/>
      <c r="I2228" s="16"/>
      <c r="J2228" s="64"/>
    </row>
    <row r="2229" spans="1:10" ht="15" x14ac:dyDescent="0.25">
      <c r="A2229" s="7">
        <v>2225</v>
      </c>
      <c r="B2229" s="7" t="s">
        <v>352</v>
      </c>
      <c r="C2229" s="1" t="s">
        <v>116</v>
      </c>
      <c r="D2229" s="1" t="s">
        <v>8</v>
      </c>
      <c r="E2229" s="1" t="s">
        <v>366</v>
      </c>
      <c r="F2229" s="1" t="s">
        <v>147</v>
      </c>
      <c r="G2229" s="12" t="s">
        <v>148</v>
      </c>
      <c r="H2229" s="28"/>
      <c r="I2229" s="16"/>
      <c r="J2229" s="64"/>
    </row>
    <row r="2230" spans="1:10" ht="15" x14ac:dyDescent="0.25">
      <c r="A2230" s="7">
        <v>2226</v>
      </c>
      <c r="B2230" s="7" t="s">
        <v>352</v>
      </c>
      <c r="C2230" s="1" t="s">
        <v>116</v>
      </c>
      <c r="D2230" s="1" t="s">
        <v>8</v>
      </c>
      <c r="E2230" s="1" t="s">
        <v>366</v>
      </c>
      <c r="F2230" s="1" t="s">
        <v>149</v>
      </c>
      <c r="G2230" s="12" t="s">
        <v>150</v>
      </c>
      <c r="H2230" s="28"/>
      <c r="I2230" s="16"/>
      <c r="J2230" s="64"/>
    </row>
    <row r="2231" spans="1:10" ht="15" x14ac:dyDescent="0.25">
      <c r="A2231" s="7">
        <v>2227</v>
      </c>
      <c r="B2231" s="7" t="s">
        <v>352</v>
      </c>
      <c r="C2231" s="1" t="s">
        <v>116</v>
      </c>
      <c r="D2231" s="1" t="s">
        <v>8</v>
      </c>
      <c r="E2231" s="1" t="s">
        <v>366</v>
      </c>
      <c r="F2231" s="1" t="s">
        <v>151</v>
      </c>
      <c r="G2231" s="12" t="s">
        <v>152</v>
      </c>
      <c r="H2231" s="28"/>
      <c r="I2231" s="16"/>
      <c r="J2231" s="64"/>
    </row>
    <row r="2232" spans="1:10" ht="15" x14ac:dyDescent="0.25">
      <c r="A2232" s="7">
        <v>2228</v>
      </c>
      <c r="B2232" s="7" t="s">
        <v>352</v>
      </c>
      <c r="C2232" s="1" t="s">
        <v>116</v>
      </c>
      <c r="D2232" s="1" t="s">
        <v>8</v>
      </c>
      <c r="E2232" s="1" t="s">
        <v>366</v>
      </c>
      <c r="F2232" s="1" t="s">
        <v>153</v>
      </c>
      <c r="G2232" s="12" t="s">
        <v>154</v>
      </c>
      <c r="H2232" s="28"/>
      <c r="I2232" s="16"/>
      <c r="J2232" s="64"/>
    </row>
    <row r="2233" spans="1:10" ht="15" x14ac:dyDescent="0.25">
      <c r="A2233" s="7">
        <v>2229</v>
      </c>
      <c r="B2233" s="7" t="s">
        <v>352</v>
      </c>
      <c r="C2233" s="1" t="s">
        <v>116</v>
      </c>
      <c r="D2233" s="1" t="s">
        <v>8</v>
      </c>
      <c r="E2233" s="1" t="s">
        <v>366</v>
      </c>
      <c r="F2233" s="1" t="s">
        <v>155</v>
      </c>
      <c r="G2233" s="12" t="s">
        <v>156</v>
      </c>
      <c r="H2233" s="28"/>
      <c r="I2233" s="16"/>
      <c r="J2233" s="64"/>
    </row>
    <row r="2234" spans="1:10" ht="15" x14ac:dyDescent="0.25">
      <c r="A2234" s="7">
        <v>2230</v>
      </c>
      <c r="B2234" s="7" t="s">
        <v>352</v>
      </c>
      <c r="C2234" s="1" t="s">
        <v>116</v>
      </c>
      <c r="D2234" s="1" t="s">
        <v>8</v>
      </c>
      <c r="E2234" s="1" t="s">
        <v>366</v>
      </c>
      <c r="F2234" s="1" t="s">
        <v>157</v>
      </c>
      <c r="G2234" s="12" t="s">
        <v>158</v>
      </c>
      <c r="H2234" s="28"/>
      <c r="I2234" s="16"/>
      <c r="J2234" s="64"/>
    </row>
    <row r="2235" spans="1:10" ht="15" x14ac:dyDescent="0.25">
      <c r="A2235" s="7">
        <v>2231</v>
      </c>
      <c r="B2235" s="7" t="s">
        <v>352</v>
      </c>
      <c r="C2235" s="1" t="s">
        <v>116</v>
      </c>
      <c r="D2235" s="1" t="s">
        <v>8</v>
      </c>
      <c r="E2235" s="1" t="s">
        <v>366</v>
      </c>
      <c r="F2235" s="1" t="s">
        <v>159</v>
      </c>
      <c r="G2235" s="12" t="s">
        <v>160</v>
      </c>
      <c r="H2235" s="28"/>
      <c r="I2235" s="16"/>
      <c r="J2235" s="64"/>
    </row>
    <row r="2236" spans="1:10" ht="15" x14ac:dyDescent="0.25">
      <c r="A2236" s="7">
        <v>2232</v>
      </c>
      <c r="B2236" s="7" t="s">
        <v>352</v>
      </c>
      <c r="C2236" s="1" t="s">
        <v>116</v>
      </c>
      <c r="D2236" s="1" t="s">
        <v>8</v>
      </c>
      <c r="E2236" s="1" t="s">
        <v>366</v>
      </c>
      <c r="F2236" s="1" t="s">
        <v>161</v>
      </c>
      <c r="G2236" s="12" t="s">
        <v>162</v>
      </c>
      <c r="H2236" s="28"/>
      <c r="I2236" s="16"/>
      <c r="J2236" s="64"/>
    </row>
    <row r="2237" spans="1:10" ht="15" x14ac:dyDescent="0.25">
      <c r="A2237" s="7">
        <v>2233</v>
      </c>
      <c r="B2237" s="7" t="s">
        <v>352</v>
      </c>
      <c r="C2237" s="1" t="s">
        <v>116</v>
      </c>
      <c r="D2237" s="1" t="s">
        <v>8</v>
      </c>
      <c r="E2237" s="1" t="s">
        <v>366</v>
      </c>
      <c r="F2237" s="1" t="s">
        <v>163</v>
      </c>
      <c r="G2237" s="12" t="s">
        <v>164</v>
      </c>
      <c r="H2237" s="28"/>
      <c r="I2237" s="16"/>
      <c r="J2237" s="64"/>
    </row>
    <row r="2238" spans="1:10" ht="15" x14ac:dyDescent="0.25">
      <c r="A2238" s="7">
        <v>2234</v>
      </c>
      <c r="B2238" s="7" t="s">
        <v>352</v>
      </c>
      <c r="C2238" s="1" t="s">
        <v>116</v>
      </c>
      <c r="D2238" s="1" t="s">
        <v>8</v>
      </c>
      <c r="E2238" s="1" t="s">
        <v>366</v>
      </c>
      <c r="F2238" s="1" t="s">
        <v>165</v>
      </c>
      <c r="G2238" s="12" t="s">
        <v>166</v>
      </c>
      <c r="H2238" s="28"/>
      <c r="I2238" s="16"/>
      <c r="J2238" s="64"/>
    </row>
    <row r="2239" spans="1:10" ht="15" x14ac:dyDescent="0.25">
      <c r="A2239" s="7">
        <v>2235</v>
      </c>
      <c r="B2239" s="7" t="s">
        <v>352</v>
      </c>
      <c r="C2239" s="1" t="s">
        <v>116</v>
      </c>
      <c r="D2239" s="1" t="s">
        <v>8</v>
      </c>
      <c r="E2239" s="1" t="s">
        <v>366</v>
      </c>
      <c r="F2239" s="1" t="s">
        <v>167</v>
      </c>
      <c r="G2239" s="12" t="s">
        <v>168</v>
      </c>
      <c r="H2239" s="28"/>
      <c r="I2239" s="16"/>
      <c r="J2239" s="64"/>
    </row>
    <row r="2240" spans="1:10" ht="15" x14ac:dyDescent="0.25">
      <c r="A2240" s="7">
        <v>2236</v>
      </c>
      <c r="B2240" s="7" t="s">
        <v>352</v>
      </c>
      <c r="C2240" s="1" t="s">
        <v>116</v>
      </c>
      <c r="D2240" s="1" t="s">
        <v>8</v>
      </c>
      <c r="E2240" s="1" t="s">
        <v>366</v>
      </c>
      <c r="F2240" s="1" t="s">
        <v>169</v>
      </c>
      <c r="G2240" s="12" t="s">
        <v>170</v>
      </c>
      <c r="H2240" s="28"/>
      <c r="I2240" s="16"/>
      <c r="J2240" s="64"/>
    </row>
    <row r="2241" spans="1:10" ht="15" x14ac:dyDescent="0.25">
      <c r="A2241" s="7">
        <v>2237</v>
      </c>
      <c r="B2241" s="7" t="s">
        <v>352</v>
      </c>
      <c r="C2241" s="1" t="s">
        <v>116</v>
      </c>
      <c r="D2241" s="1" t="s">
        <v>8</v>
      </c>
      <c r="E2241" s="1" t="s">
        <v>366</v>
      </c>
      <c r="F2241" s="1" t="s">
        <v>171</v>
      </c>
      <c r="G2241" s="12" t="s">
        <v>172</v>
      </c>
      <c r="H2241" s="28"/>
      <c r="I2241" s="16"/>
      <c r="J2241" s="64"/>
    </row>
    <row r="2242" spans="1:10" ht="15" x14ac:dyDescent="0.25">
      <c r="A2242" s="7">
        <v>2238</v>
      </c>
      <c r="B2242" s="7" t="s">
        <v>352</v>
      </c>
      <c r="C2242" s="1" t="s">
        <v>116</v>
      </c>
      <c r="D2242" s="1" t="s">
        <v>8</v>
      </c>
      <c r="E2242" s="1" t="s">
        <v>366</v>
      </c>
      <c r="F2242" s="1" t="s">
        <v>173</v>
      </c>
      <c r="G2242" s="12" t="s">
        <v>174</v>
      </c>
      <c r="H2242" s="28"/>
      <c r="I2242" s="16"/>
      <c r="J2242" s="64"/>
    </row>
    <row r="2243" spans="1:10" ht="15" x14ac:dyDescent="0.25">
      <c r="A2243" s="7">
        <v>2239</v>
      </c>
      <c r="B2243" s="7" t="s">
        <v>352</v>
      </c>
      <c r="C2243" s="1" t="s">
        <v>116</v>
      </c>
      <c r="D2243" s="1" t="s">
        <v>8</v>
      </c>
      <c r="E2243" s="1" t="s">
        <v>366</v>
      </c>
      <c r="F2243" s="1" t="s">
        <v>175</v>
      </c>
      <c r="G2243" s="12" t="s">
        <v>176</v>
      </c>
      <c r="H2243" s="28">
        <v>1.75</v>
      </c>
      <c r="I2243" s="16">
        <v>76669</v>
      </c>
      <c r="J2243" s="64"/>
    </row>
    <row r="2244" spans="1:10" ht="15" x14ac:dyDescent="0.25">
      <c r="A2244" s="7">
        <v>2240</v>
      </c>
      <c r="B2244" s="7" t="s">
        <v>352</v>
      </c>
      <c r="C2244" s="1" t="s">
        <v>116</v>
      </c>
      <c r="D2244" s="1" t="s">
        <v>8</v>
      </c>
      <c r="E2244" s="1" t="s">
        <v>366</v>
      </c>
      <c r="F2244" s="1" t="s">
        <v>177</v>
      </c>
      <c r="G2244" s="12" t="s">
        <v>178</v>
      </c>
      <c r="H2244" s="28"/>
      <c r="I2244" s="16"/>
      <c r="J2244" s="64" t="e">
        <f t="shared" si="22"/>
        <v>#DIV/0!</v>
      </c>
    </row>
    <row r="2245" spans="1:10" ht="15" x14ac:dyDescent="0.25">
      <c r="A2245" s="7">
        <v>2241</v>
      </c>
      <c r="B2245" s="7" t="s">
        <v>352</v>
      </c>
      <c r="C2245" s="1" t="s">
        <v>116</v>
      </c>
      <c r="D2245" s="1" t="s">
        <v>8</v>
      </c>
      <c r="E2245" s="1" t="s">
        <v>366</v>
      </c>
      <c r="F2245" s="1" t="s">
        <v>179</v>
      </c>
      <c r="G2245" s="12" t="s">
        <v>180</v>
      </c>
      <c r="H2245" s="28"/>
      <c r="I2245" s="16"/>
      <c r="J2245" s="64" t="e">
        <f t="shared" si="22"/>
        <v>#DIV/0!</v>
      </c>
    </row>
    <row r="2246" spans="1:10" ht="15" x14ac:dyDescent="0.25">
      <c r="A2246" s="7">
        <v>2242</v>
      </c>
      <c r="B2246" s="7" t="s">
        <v>352</v>
      </c>
      <c r="C2246" s="1" t="s">
        <v>116</v>
      </c>
      <c r="D2246" s="1" t="s">
        <v>8</v>
      </c>
      <c r="E2246" s="1" t="s">
        <v>366</v>
      </c>
      <c r="F2246" s="1" t="s">
        <v>181</v>
      </c>
      <c r="G2246" s="12" t="s">
        <v>182</v>
      </c>
      <c r="H2246" s="28"/>
      <c r="I2246" s="16"/>
      <c r="J2246" s="64" t="e">
        <f t="shared" ref="J2246:J2252" si="23">I2246/H2246</f>
        <v>#DIV/0!</v>
      </c>
    </row>
    <row r="2247" spans="1:10" ht="15" x14ac:dyDescent="0.25">
      <c r="A2247" s="7">
        <v>2243</v>
      </c>
      <c r="B2247" s="7" t="s">
        <v>352</v>
      </c>
      <c r="C2247" s="1" t="s">
        <v>116</v>
      </c>
      <c r="D2247" s="1" t="s">
        <v>8</v>
      </c>
      <c r="E2247" s="1" t="s">
        <v>366</v>
      </c>
      <c r="F2247" s="1" t="s">
        <v>183</v>
      </c>
      <c r="G2247" s="12" t="s">
        <v>184</v>
      </c>
      <c r="H2247" s="28"/>
      <c r="I2247" s="16"/>
      <c r="J2247" s="64" t="e">
        <f t="shared" si="23"/>
        <v>#DIV/0!</v>
      </c>
    </row>
    <row r="2248" spans="1:10" ht="15" x14ac:dyDescent="0.25">
      <c r="A2248" s="7">
        <v>2244</v>
      </c>
      <c r="B2248" s="7" t="s">
        <v>352</v>
      </c>
      <c r="C2248" s="1" t="s">
        <v>116</v>
      </c>
      <c r="D2248" s="1" t="s">
        <v>8</v>
      </c>
      <c r="E2248" s="1" t="s">
        <v>365</v>
      </c>
      <c r="F2248" s="1" t="s">
        <v>185</v>
      </c>
      <c r="G2248" s="12" t="s">
        <v>186</v>
      </c>
      <c r="H2248" s="28"/>
      <c r="I2248" s="16"/>
      <c r="J2248" s="64" t="e">
        <f t="shared" si="23"/>
        <v>#DIV/0!</v>
      </c>
    </row>
    <row r="2249" spans="1:10" ht="15" x14ac:dyDescent="0.25">
      <c r="A2249" s="7">
        <v>2245</v>
      </c>
      <c r="B2249" s="7" t="s">
        <v>352</v>
      </c>
      <c r="C2249" s="1" t="s">
        <v>116</v>
      </c>
      <c r="D2249" s="1" t="s">
        <v>8</v>
      </c>
      <c r="E2249" s="1" t="s">
        <v>365</v>
      </c>
      <c r="F2249" s="1" t="s">
        <v>187</v>
      </c>
      <c r="G2249" s="12" t="s">
        <v>188</v>
      </c>
      <c r="H2249" s="28"/>
      <c r="I2249" s="16"/>
      <c r="J2249" s="64"/>
    </row>
    <row r="2250" spans="1:10" ht="15" x14ac:dyDescent="0.25">
      <c r="A2250" s="7">
        <v>2246</v>
      </c>
      <c r="B2250" s="7" t="s">
        <v>352</v>
      </c>
      <c r="C2250" s="1" t="s">
        <v>116</v>
      </c>
      <c r="D2250" s="1" t="s">
        <v>8</v>
      </c>
      <c r="E2250" s="1" t="s">
        <v>365</v>
      </c>
      <c r="F2250" s="1" t="s">
        <v>189</v>
      </c>
      <c r="G2250" s="12" t="s">
        <v>190</v>
      </c>
      <c r="H2250" s="28"/>
      <c r="I2250" s="16"/>
      <c r="J2250" s="64"/>
    </row>
    <row r="2251" spans="1:10" ht="15" x14ac:dyDescent="0.25">
      <c r="A2251" s="7">
        <v>2247</v>
      </c>
      <c r="B2251" s="7" t="s">
        <v>352</v>
      </c>
      <c r="C2251" s="1" t="s">
        <v>116</v>
      </c>
      <c r="D2251" s="1" t="s">
        <v>8</v>
      </c>
      <c r="E2251" s="1" t="s">
        <v>367</v>
      </c>
      <c r="F2251" s="1" t="s">
        <v>191</v>
      </c>
      <c r="G2251" s="12" t="s">
        <v>192</v>
      </c>
      <c r="H2251" s="21"/>
      <c r="I2251" s="16"/>
      <c r="J2251" s="64"/>
    </row>
    <row r="2252" spans="1:10" ht="15" x14ac:dyDescent="0.25">
      <c r="A2252" s="7">
        <v>2248</v>
      </c>
      <c r="B2252" s="7" t="s">
        <v>352</v>
      </c>
      <c r="C2252" s="1" t="s">
        <v>116</v>
      </c>
      <c r="D2252" s="1" t="s">
        <v>15</v>
      </c>
      <c r="E2252" s="1" t="s">
        <v>367</v>
      </c>
      <c r="F2252" s="1" t="s">
        <v>193</v>
      </c>
      <c r="G2252" s="12" t="s">
        <v>194</v>
      </c>
      <c r="H2252" s="28">
        <v>1.75</v>
      </c>
      <c r="I2252" s="16">
        <v>76669</v>
      </c>
      <c r="J2252" s="64">
        <f t="shared" si="23"/>
        <v>43810.857142857145</v>
      </c>
    </row>
    <row r="2253" spans="1:10" ht="15" x14ac:dyDescent="0.25">
      <c r="A2253" s="7">
        <v>2249</v>
      </c>
      <c r="B2253" s="7" t="s">
        <v>352</v>
      </c>
      <c r="C2253" s="1" t="s">
        <v>195</v>
      </c>
      <c r="D2253" s="1" t="s">
        <v>15</v>
      </c>
      <c r="E2253" s="1" t="s">
        <v>367</v>
      </c>
      <c r="F2253" s="1" t="s">
        <v>196</v>
      </c>
      <c r="G2253" s="12" t="s">
        <v>197</v>
      </c>
      <c r="H2253" s="28">
        <v>1.75</v>
      </c>
      <c r="I2253" s="16">
        <v>76669</v>
      </c>
      <c r="J2253" s="64"/>
    </row>
    <row r="2254" spans="1:10" x14ac:dyDescent="0.3">
      <c r="A2254" s="7">
        <v>2250</v>
      </c>
      <c r="B2254" s="7" t="s">
        <v>352</v>
      </c>
      <c r="C2254" s="1" t="s">
        <v>195</v>
      </c>
      <c r="D2254" s="1" t="s">
        <v>8</v>
      </c>
      <c r="E2254" s="1" t="s">
        <v>367</v>
      </c>
      <c r="F2254" s="1" t="s">
        <v>198</v>
      </c>
      <c r="G2254" s="12" t="s">
        <v>199</v>
      </c>
      <c r="H2254" s="28"/>
      <c r="I2254" s="16"/>
      <c r="J2254" s="64"/>
    </row>
    <row r="2255" spans="1:10" x14ac:dyDescent="0.3">
      <c r="A2255" s="7">
        <v>2251</v>
      </c>
      <c r="B2255" s="7" t="s">
        <v>352</v>
      </c>
      <c r="C2255" s="1" t="s">
        <v>195</v>
      </c>
      <c r="D2255" s="1" t="s">
        <v>8</v>
      </c>
      <c r="E2255" s="1" t="s">
        <v>367</v>
      </c>
      <c r="F2255" s="1" t="s">
        <v>200</v>
      </c>
      <c r="G2255" s="12" t="s">
        <v>201</v>
      </c>
      <c r="H2255" s="28"/>
      <c r="I2255" s="16"/>
      <c r="J2255" s="64"/>
    </row>
    <row r="2256" spans="1:10" x14ac:dyDescent="0.3">
      <c r="A2256" s="7">
        <v>2252</v>
      </c>
      <c r="B2256" s="7" t="s">
        <v>352</v>
      </c>
      <c r="C2256" s="1" t="s">
        <v>195</v>
      </c>
      <c r="D2256" s="1" t="s">
        <v>8</v>
      </c>
      <c r="E2256" s="1" t="s">
        <v>367</v>
      </c>
      <c r="F2256" s="1" t="s">
        <v>202</v>
      </c>
      <c r="G2256" s="12" t="s">
        <v>203</v>
      </c>
      <c r="H2256" s="28"/>
      <c r="I2256" s="16"/>
      <c r="J2256" s="64"/>
    </row>
    <row r="2257" spans="1:10" x14ac:dyDescent="0.3">
      <c r="A2257" s="7">
        <v>2253</v>
      </c>
      <c r="B2257" s="7" t="s">
        <v>352</v>
      </c>
      <c r="C2257" s="1" t="s">
        <v>195</v>
      </c>
      <c r="D2257" s="1" t="s">
        <v>8</v>
      </c>
      <c r="E2257" s="1" t="s">
        <v>367</v>
      </c>
      <c r="F2257" s="1" t="s">
        <v>204</v>
      </c>
      <c r="G2257" s="12" t="s">
        <v>205</v>
      </c>
      <c r="H2257" s="28"/>
      <c r="I2257" s="16"/>
      <c r="J2257" s="64"/>
    </row>
    <row r="2258" spans="1:10" x14ac:dyDescent="0.3">
      <c r="A2258" s="7">
        <v>2254</v>
      </c>
      <c r="B2258" s="7" t="s">
        <v>352</v>
      </c>
      <c r="C2258" s="1" t="s">
        <v>195</v>
      </c>
      <c r="D2258" s="1" t="s">
        <v>15</v>
      </c>
      <c r="E2258" s="1" t="s">
        <v>367</v>
      </c>
      <c r="F2258" s="1" t="s">
        <v>206</v>
      </c>
      <c r="G2258" s="12" t="s">
        <v>207</v>
      </c>
      <c r="H2258" s="29"/>
      <c r="I2258" s="18">
        <v>0</v>
      </c>
      <c r="J2258" s="64"/>
    </row>
    <row r="2259" spans="1:10" x14ac:dyDescent="0.3">
      <c r="A2259" s="7">
        <v>2255</v>
      </c>
      <c r="B2259" s="7" t="s">
        <v>352</v>
      </c>
      <c r="C2259" s="1" t="s">
        <v>195</v>
      </c>
      <c r="D2259" s="1" t="s">
        <v>8</v>
      </c>
      <c r="E2259" s="1" t="s">
        <v>367</v>
      </c>
      <c r="F2259" s="1" t="s">
        <v>208</v>
      </c>
      <c r="G2259" s="12" t="s">
        <v>209</v>
      </c>
      <c r="H2259" s="28"/>
      <c r="I2259" s="16"/>
      <c r="J2259" s="64"/>
    </row>
    <row r="2260" spans="1:10" x14ac:dyDescent="0.3">
      <c r="A2260" s="7">
        <v>2256</v>
      </c>
      <c r="B2260" s="7" t="s">
        <v>352</v>
      </c>
      <c r="C2260" s="1" t="s">
        <v>195</v>
      </c>
      <c r="D2260" s="1" t="s">
        <v>15</v>
      </c>
      <c r="E2260" s="1" t="s">
        <v>367</v>
      </c>
      <c r="F2260" s="1" t="s">
        <v>210</v>
      </c>
      <c r="G2260" s="12" t="s">
        <v>211</v>
      </c>
      <c r="H2260" s="29"/>
      <c r="I2260" s="18">
        <v>2193706</v>
      </c>
      <c r="J2260" s="64"/>
    </row>
    <row r="2261" spans="1:10" x14ac:dyDescent="0.3">
      <c r="A2261" s="7">
        <v>2257</v>
      </c>
      <c r="B2261" s="7" t="s">
        <v>352</v>
      </c>
      <c r="C2261" s="1" t="s">
        <v>195</v>
      </c>
      <c r="D2261" s="1" t="s">
        <v>8</v>
      </c>
      <c r="E2261" s="1" t="s">
        <v>367</v>
      </c>
      <c r="F2261" s="1" t="s">
        <v>212</v>
      </c>
      <c r="G2261" s="12" t="s">
        <v>213</v>
      </c>
      <c r="I2261" s="16">
        <v>203908</v>
      </c>
      <c r="J2261" s="64"/>
    </row>
    <row r="2262" spans="1:10" x14ac:dyDescent="0.3">
      <c r="A2262" s="7">
        <v>2258</v>
      </c>
      <c r="B2262" s="7" t="s">
        <v>352</v>
      </c>
      <c r="C2262" s="1" t="s">
        <v>195</v>
      </c>
      <c r="D2262" s="1" t="s">
        <v>8</v>
      </c>
      <c r="E2262" s="1" t="s">
        <v>367</v>
      </c>
      <c r="F2262" s="1" t="s">
        <v>214</v>
      </c>
      <c r="G2262" s="12" t="s">
        <v>215</v>
      </c>
      <c r="I2262" s="14">
        <v>376517</v>
      </c>
      <c r="J2262" s="64"/>
    </row>
    <row r="2263" spans="1:10" x14ac:dyDescent="0.3">
      <c r="A2263" s="7">
        <v>2259</v>
      </c>
      <c r="B2263" s="7" t="s">
        <v>352</v>
      </c>
      <c r="C2263" s="1" t="s">
        <v>195</v>
      </c>
      <c r="D2263" s="1" t="s">
        <v>8</v>
      </c>
      <c r="E2263" s="1" t="s">
        <v>367</v>
      </c>
      <c r="F2263" s="1" t="s">
        <v>216</v>
      </c>
      <c r="G2263" s="12" t="s">
        <v>217</v>
      </c>
      <c r="I2263" s="14"/>
      <c r="J2263" s="64"/>
    </row>
    <row r="2264" spans="1:10" x14ac:dyDescent="0.3">
      <c r="A2264" s="7">
        <v>2260</v>
      </c>
      <c r="B2264" s="7" t="s">
        <v>352</v>
      </c>
      <c r="C2264" s="1" t="s">
        <v>195</v>
      </c>
      <c r="D2264" s="1" t="s">
        <v>15</v>
      </c>
      <c r="E2264" s="1" t="s">
        <v>367</v>
      </c>
      <c r="F2264" s="1" t="s">
        <v>218</v>
      </c>
      <c r="G2264" s="12" t="s">
        <v>219</v>
      </c>
      <c r="I2264" s="18">
        <v>2774131</v>
      </c>
      <c r="J2264" s="64"/>
    </row>
    <row r="2265" spans="1:10" x14ac:dyDescent="0.3">
      <c r="A2265" s="7">
        <v>2261</v>
      </c>
      <c r="B2265" s="7" t="s">
        <v>352</v>
      </c>
      <c r="C2265" s="1" t="s">
        <v>195</v>
      </c>
      <c r="D2265" s="1" t="s">
        <v>8</v>
      </c>
      <c r="E2265" s="1" t="s">
        <v>367</v>
      </c>
      <c r="F2265" s="1" t="s">
        <v>220</v>
      </c>
      <c r="G2265" s="12" t="s">
        <v>221</v>
      </c>
      <c r="I2265" s="16">
        <v>22677</v>
      </c>
      <c r="J2265" s="64"/>
    </row>
    <row r="2266" spans="1:10" x14ac:dyDescent="0.3">
      <c r="A2266" s="7">
        <v>2262</v>
      </c>
      <c r="B2266" s="7" t="s">
        <v>352</v>
      </c>
      <c r="C2266" s="1" t="s">
        <v>195</v>
      </c>
      <c r="D2266" s="1" t="s">
        <v>8</v>
      </c>
      <c r="E2266" s="1" t="s">
        <v>367</v>
      </c>
      <c r="F2266" s="1" t="s">
        <v>222</v>
      </c>
      <c r="G2266" s="12" t="s">
        <v>223</v>
      </c>
      <c r="I2266" s="16">
        <v>115101</v>
      </c>
      <c r="J2266" s="64"/>
    </row>
    <row r="2267" spans="1:10" x14ac:dyDescent="0.3">
      <c r="A2267" s="7">
        <v>2263</v>
      </c>
      <c r="B2267" s="7" t="s">
        <v>352</v>
      </c>
      <c r="C2267" s="1" t="s">
        <v>195</v>
      </c>
      <c r="D2267" s="1" t="s">
        <v>8</v>
      </c>
      <c r="E2267" s="1" t="s">
        <v>367</v>
      </c>
      <c r="F2267" s="1" t="s">
        <v>224</v>
      </c>
      <c r="G2267" s="12" t="s">
        <v>225</v>
      </c>
      <c r="I2267" s="16">
        <v>156103</v>
      </c>
      <c r="J2267" s="64"/>
    </row>
    <row r="2268" spans="1:10" x14ac:dyDescent="0.3">
      <c r="A2268" s="7">
        <v>2264</v>
      </c>
      <c r="B2268" s="7" t="s">
        <v>352</v>
      </c>
      <c r="C2268" s="1" t="s">
        <v>195</v>
      </c>
      <c r="D2268" s="1" t="s">
        <v>8</v>
      </c>
      <c r="E2268" s="1" t="s">
        <v>367</v>
      </c>
      <c r="F2268" s="1" t="s">
        <v>226</v>
      </c>
      <c r="G2268" s="12" t="s">
        <v>227</v>
      </c>
      <c r="I2268" s="16">
        <v>11155</v>
      </c>
      <c r="J2268" s="64"/>
    </row>
    <row r="2269" spans="1:10" x14ac:dyDescent="0.3">
      <c r="A2269" s="7">
        <v>2265</v>
      </c>
      <c r="B2269" s="7" t="s">
        <v>352</v>
      </c>
      <c r="C2269" s="1" t="s">
        <v>195</v>
      </c>
      <c r="D2269" s="1" t="s">
        <v>15</v>
      </c>
      <c r="E2269" s="1" t="s">
        <v>367</v>
      </c>
      <c r="F2269" s="1" t="s">
        <v>228</v>
      </c>
      <c r="G2269" s="12" t="s">
        <v>229</v>
      </c>
      <c r="I2269" s="18">
        <v>305036</v>
      </c>
      <c r="J2269" s="64"/>
    </row>
    <row r="2270" spans="1:10" x14ac:dyDescent="0.3">
      <c r="A2270" s="7">
        <v>2266</v>
      </c>
      <c r="B2270" s="7" t="s">
        <v>352</v>
      </c>
      <c r="C2270" s="1" t="s">
        <v>195</v>
      </c>
      <c r="D2270" s="1" t="s">
        <v>8</v>
      </c>
      <c r="E2270" s="1" t="s">
        <v>367</v>
      </c>
      <c r="F2270" s="1" t="s">
        <v>230</v>
      </c>
      <c r="G2270" s="12" t="s">
        <v>231</v>
      </c>
      <c r="I2270" s="16">
        <v>12675</v>
      </c>
      <c r="J2270" s="64"/>
    </row>
    <row r="2271" spans="1:10" x14ac:dyDescent="0.3">
      <c r="A2271" s="7">
        <v>2267</v>
      </c>
      <c r="B2271" s="7" t="s">
        <v>352</v>
      </c>
      <c r="C2271" s="1" t="s">
        <v>195</v>
      </c>
      <c r="D2271" s="1" t="s">
        <v>8</v>
      </c>
      <c r="E2271" s="1" t="s">
        <v>367</v>
      </c>
      <c r="F2271" s="1" t="s">
        <v>232</v>
      </c>
      <c r="G2271" s="12" t="s">
        <v>233</v>
      </c>
      <c r="I2271" s="16"/>
      <c r="J2271" s="64"/>
    </row>
    <row r="2272" spans="1:10" x14ac:dyDescent="0.3">
      <c r="A2272" s="7">
        <v>2268</v>
      </c>
      <c r="B2272" s="7" t="s">
        <v>352</v>
      </c>
      <c r="C2272" s="1" t="s">
        <v>195</v>
      </c>
      <c r="D2272" s="1" t="s">
        <v>8</v>
      </c>
      <c r="E2272" s="1" t="s">
        <v>367</v>
      </c>
      <c r="F2272" s="1" t="s">
        <v>234</v>
      </c>
      <c r="G2272" s="12" t="s">
        <v>235</v>
      </c>
      <c r="I2272" s="16"/>
      <c r="J2272" s="64"/>
    </row>
    <row r="2273" spans="1:10" x14ac:dyDescent="0.3">
      <c r="A2273" s="7">
        <v>2269</v>
      </c>
      <c r="B2273" s="7" t="s">
        <v>352</v>
      </c>
      <c r="C2273" s="1" t="s">
        <v>195</v>
      </c>
      <c r="D2273" s="1" t="s">
        <v>8</v>
      </c>
      <c r="E2273" s="1" t="s">
        <v>367</v>
      </c>
      <c r="F2273" s="1" t="s">
        <v>236</v>
      </c>
      <c r="G2273" s="12" t="s">
        <v>237</v>
      </c>
      <c r="I2273" s="16">
        <v>96719</v>
      </c>
      <c r="J2273" s="64"/>
    </row>
    <row r="2274" spans="1:10" x14ac:dyDescent="0.3">
      <c r="A2274" s="7">
        <v>2270</v>
      </c>
      <c r="B2274" s="7" t="s">
        <v>352</v>
      </c>
      <c r="C2274" s="1" t="s">
        <v>195</v>
      </c>
      <c r="D2274" s="1" t="s">
        <v>8</v>
      </c>
      <c r="E2274" s="1" t="s">
        <v>367</v>
      </c>
      <c r="F2274" s="1" t="s">
        <v>238</v>
      </c>
      <c r="G2274" s="12" t="s">
        <v>239</v>
      </c>
      <c r="I2274" s="16">
        <v>20382</v>
      </c>
      <c r="J2274" s="64"/>
    </row>
    <row r="2275" spans="1:10" x14ac:dyDescent="0.3">
      <c r="A2275" s="7">
        <v>2271</v>
      </c>
      <c r="B2275" s="7" t="s">
        <v>352</v>
      </c>
      <c r="C2275" s="1" t="s">
        <v>195</v>
      </c>
      <c r="D2275" s="1" t="s">
        <v>8</v>
      </c>
      <c r="E2275" s="1" t="s">
        <v>367</v>
      </c>
      <c r="F2275" s="1" t="s">
        <v>240</v>
      </c>
      <c r="G2275" s="12" t="s">
        <v>241</v>
      </c>
      <c r="I2275" s="16">
        <v>24940</v>
      </c>
      <c r="J2275" s="64"/>
    </row>
    <row r="2276" spans="1:10" x14ac:dyDescent="0.3">
      <c r="A2276" s="7">
        <v>2272</v>
      </c>
      <c r="B2276" s="7" t="s">
        <v>352</v>
      </c>
      <c r="C2276" s="1" t="s">
        <v>195</v>
      </c>
      <c r="D2276" s="1" t="s">
        <v>8</v>
      </c>
      <c r="E2276" s="1" t="s">
        <v>367</v>
      </c>
      <c r="F2276" s="1" t="s">
        <v>242</v>
      </c>
      <c r="G2276" s="12" t="s">
        <v>243</v>
      </c>
      <c r="I2276" s="16">
        <v>3588</v>
      </c>
      <c r="J2276" s="64"/>
    </row>
    <row r="2277" spans="1:10" x14ac:dyDescent="0.3">
      <c r="A2277" s="7">
        <v>2273</v>
      </c>
      <c r="B2277" s="7" t="s">
        <v>352</v>
      </c>
      <c r="C2277" s="1" t="s">
        <v>195</v>
      </c>
      <c r="D2277" s="1" t="s">
        <v>8</v>
      </c>
      <c r="E2277" s="1" t="s">
        <v>367</v>
      </c>
      <c r="F2277" s="1" t="s">
        <v>244</v>
      </c>
      <c r="G2277" s="12" t="s">
        <v>245</v>
      </c>
      <c r="I2277" s="16"/>
      <c r="J2277" s="64"/>
    </row>
    <row r="2278" spans="1:10" x14ac:dyDescent="0.3">
      <c r="A2278" s="7">
        <v>2274</v>
      </c>
      <c r="B2278" s="7" t="s">
        <v>352</v>
      </c>
      <c r="C2278" s="1" t="s">
        <v>195</v>
      </c>
      <c r="D2278" s="1" t="s">
        <v>8</v>
      </c>
      <c r="E2278" s="1" t="s">
        <v>367</v>
      </c>
      <c r="F2278" s="1" t="s">
        <v>246</v>
      </c>
      <c r="G2278" s="12" t="s">
        <v>247</v>
      </c>
      <c r="I2278" s="16">
        <v>110554</v>
      </c>
      <c r="J2278" s="64"/>
    </row>
    <row r="2279" spans="1:10" x14ac:dyDescent="0.3">
      <c r="A2279" s="7">
        <v>2275</v>
      </c>
      <c r="B2279" s="7" t="s">
        <v>352</v>
      </c>
      <c r="C2279" s="1" t="s">
        <v>195</v>
      </c>
      <c r="D2279" s="1" t="s">
        <v>8</v>
      </c>
      <c r="E2279" s="1" t="s">
        <v>367</v>
      </c>
      <c r="F2279" s="1" t="s">
        <v>248</v>
      </c>
      <c r="G2279" s="12" t="s">
        <v>249</v>
      </c>
      <c r="I2279" s="16">
        <v>30487</v>
      </c>
      <c r="J2279" s="64"/>
    </row>
    <row r="2280" spans="1:10" x14ac:dyDescent="0.3">
      <c r="A2280" s="7">
        <v>2276</v>
      </c>
      <c r="B2280" s="7" t="s">
        <v>352</v>
      </c>
      <c r="C2280" s="1" t="s">
        <v>195</v>
      </c>
      <c r="D2280" s="1" t="s">
        <v>8</v>
      </c>
      <c r="E2280" s="1" t="s">
        <v>367</v>
      </c>
      <c r="F2280" s="1" t="s">
        <v>250</v>
      </c>
      <c r="G2280" s="12" t="s">
        <v>251</v>
      </c>
      <c r="I2280" s="16"/>
      <c r="J2280" s="64"/>
    </row>
    <row r="2281" spans="1:10" x14ac:dyDescent="0.3">
      <c r="A2281" s="7">
        <v>2277</v>
      </c>
      <c r="B2281" s="7" t="s">
        <v>352</v>
      </c>
      <c r="C2281" s="1" t="s">
        <v>195</v>
      </c>
      <c r="D2281" s="1" t="s">
        <v>8</v>
      </c>
      <c r="E2281" s="1" t="s">
        <v>367</v>
      </c>
      <c r="F2281" s="1" t="s">
        <v>252</v>
      </c>
      <c r="G2281" s="12" t="s">
        <v>253</v>
      </c>
      <c r="I2281" s="16"/>
      <c r="J2281" s="64"/>
    </row>
    <row r="2282" spans="1:10" x14ac:dyDescent="0.3">
      <c r="A2282" s="7">
        <v>2278</v>
      </c>
      <c r="B2282" s="7" t="s">
        <v>352</v>
      </c>
      <c r="C2282" s="1" t="s">
        <v>195</v>
      </c>
      <c r="D2282" s="1" t="s">
        <v>8</v>
      </c>
      <c r="E2282" s="1" t="s">
        <v>367</v>
      </c>
      <c r="F2282" s="1" t="s">
        <v>254</v>
      </c>
      <c r="G2282" s="12" t="s">
        <v>255</v>
      </c>
      <c r="I2282" s="16"/>
      <c r="J2282" s="64"/>
    </row>
    <row r="2283" spans="1:10" x14ac:dyDescent="0.3">
      <c r="A2283" s="7">
        <v>2279</v>
      </c>
      <c r="B2283" s="7" t="s">
        <v>352</v>
      </c>
      <c r="C2283" s="1" t="s">
        <v>195</v>
      </c>
      <c r="D2283" s="1" t="s">
        <v>8</v>
      </c>
      <c r="E2283" s="1" t="s">
        <v>367</v>
      </c>
      <c r="F2283" s="1" t="s">
        <v>256</v>
      </c>
      <c r="G2283" s="12" t="s">
        <v>257</v>
      </c>
      <c r="I2283" s="16">
        <v>56936</v>
      </c>
      <c r="J2283" s="64"/>
    </row>
    <row r="2284" spans="1:10" x14ac:dyDescent="0.3">
      <c r="A2284" s="7">
        <v>2280</v>
      </c>
      <c r="B2284" s="7" t="s">
        <v>352</v>
      </c>
      <c r="C2284" s="1" t="s">
        <v>195</v>
      </c>
      <c r="D2284" s="1" t="s">
        <v>8</v>
      </c>
      <c r="E2284" s="1" t="s">
        <v>367</v>
      </c>
      <c r="F2284" s="1" t="s">
        <v>258</v>
      </c>
      <c r="G2284" s="12" t="s">
        <v>259</v>
      </c>
      <c r="I2284" s="16"/>
      <c r="J2284" s="64"/>
    </row>
    <row r="2285" spans="1:10" x14ac:dyDescent="0.3">
      <c r="A2285" s="7">
        <v>2281</v>
      </c>
      <c r="B2285" s="7" t="s">
        <v>352</v>
      </c>
      <c r="C2285" s="1" t="s">
        <v>195</v>
      </c>
      <c r="D2285" s="1" t="s">
        <v>8</v>
      </c>
      <c r="E2285" s="1" t="s">
        <v>367</v>
      </c>
      <c r="F2285" s="1" t="s">
        <v>260</v>
      </c>
      <c r="G2285" s="12" t="s">
        <v>261</v>
      </c>
      <c r="I2285" s="16"/>
      <c r="J2285" s="64"/>
    </row>
    <row r="2286" spans="1:10" x14ac:dyDescent="0.3">
      <c r="A2286" s="7">
        <v>2282</v>
      </c>
      <c r="B2286" s="7" t="s">
        <v>352</v>
      </c>
      <c r="C2286" s="1" t="s">
        <v>195</v>
      </c>
      <c r="D2286" s="1" t="s">
        <v>8</v>
      </c>
      <c r="E2286" s="1" t="s">
        <v>367</v>
      </c>
      <c r="F2286" s="1" t="s">
        <v>262</v>
      </c>
      <c r="G2286" s="12" t="s">
        <v>263</v>
      </c>
      <c r="I2286" s="16"/>
      <c r="J2286" s="64"/>
    </row>
    <row r="2287" spans="1:10" x14ac:dyDescent="0.3">
      <c r="A2287" s="7">
        <v>2283</v>
      </c>
      <c r="B2287" s="7" t="s">
        <v>352</v>
      </c>
      <c r="C2287" s="1" t="s">
        <v>195</v>
      </c>
      <c r="D2287" s="1" t="s">
        <v>8</v>
      </c>
      <c r="E2287" s="1" t="s">
        <v>367</v>
      </c>
      <c r="F2287" s="1" t="s">
        <v>264</v>
      </c>
      <c r="G2287" s="12" t="s">
        <v>265</v>
      </c>
      <c r="I2287" s="16">
        <v>369655</v>
      </c>
      <c r="J2287" s="64"/>
    </row>
    <row r="2288" spans="1:10" x14ac:dyDescent="0.3">
      <c r="A2288" s="7">
        <v>2284</v>
      </c>
      <c r="B2288" s="7" t="s">
        <v>352</v>
      </c>
      <c r="C2288" s="1" t="s">
        <v>195</v>
      </c>
      <c r="D2288" s="1" t="s">
        <v>15</v>
      </c>
      <c r="E2288" s="1" t="s">
        <v>367</v>
      </c>
      <c r="F2288" s="1" t="s">
        <v>266</v>
      </c>
      <c r="G2288" s="12" t="s">
        <v>267</v>
      </c>
      <c r="I2288" s="18">
        <v>725936</v>
      </c>
      <c r="J2288" s="64"/>
    </row>
    <row r="2289" spans="1:10" x14ac:dyDescent="0.3">
      <c r="A2289" s="7">
        <v>2285</v>
      </c>
      <c r="B2289" s="7" t="s">
        <v>352</v>
      </c>
      <c r="C2289" s="1" t="s">
        <v>195</v>
      </c>
      <c r="D2289" s="1" t="s">
        <v>8</v>
      </c>
      <c r="E2289" s="1" t="s">
        <v>367</v>
      </c>
      <c r="F2289" s="1" t="s">
        <v>268</v>
      </c>
      <c r="G2289" s="12" t="s">
        <v>269</v>
      </c>
      <c r="I2289" s="16"/>
      <c r="J2289" s="64"/>
    </row>
    <row r="2290" spans="1:10" x14ac:dyDescent="0.3">
      <c r="A2290" s="7">
        <v>2286</v>
      </c>
      <c r="B2290" s="7" t="s">
        <v>352</v>
      </c>
      <c r="C2290" s="1" t="s">
        <v>195</v>
      </c>
      <c r="D2290" s="1" t="s">
        <v>8</v>
      </c>
      <c r="E2290" s="1" t="s">
        <v>367</v>
      </c>
      <c r="F2290" s="1" t="s">
        <v>270</v>
      </c>
      <c r="G2290" s="12" t="s">
        <v>271</v>
      </c>
      <c r="I2290" s="16"/>
      <c r="J2290" s="64"/>
    </row>
    <row r="2291" spans="1:10" x14ac:dyDescent="0.3">
      <c r="A2291" s="7">
        <v>2287</v>
      </c>
      <c r="B2291" s="7" t="s">
        <v>352</v>
      </c>
      <c r="C2291" s="1" t="s">
        <v>195</v>
      </c>
      <c r="D2291" s="1" t="s">
        <v>8</v>
      </c>
      <c r="E2291" s="1" t="s">
        <v>367</v>
      </c>
      <c r="F2291" s="1" t="s">
        <v>272</v>
      </c>
      <c r="G2291" s="12" t="s">
        <v>273</v>
      </c>
      <c r="I2291" s="16">
        <v>21046</v>
      </c>
      <c r="J2291" s="64"/>
    </row>
    <row r="2292" spans="1:10" x14ac:dyDescent="0.3">
      <c r="A2292" s="7">
        <v>2288</v>
      </c>
      <c r="B2292" s="7" t="s">
        <v>352</v>
      </c>
      <c r="C2292" s="1" t="s">
        <v>195</v>
      </c>
      <c r="D2292" s="1" t="s">
        <v>8</v>
      </c>
      <c r="E2292" s="1" t="s">
        <v>367</v>
      </c>
      <c r="F2292" s="1" t="s">
        <v>274</v>
      </c>
      <c r="G2292" s="12" t="s">
        <v>275</v>
      </c>
      <c r="I2292" s="16"/>
      <c r="J2292" s="64"/>
    </row>
    <row r="2293" spans="1:10" x14ac:dyDescent="0.3">
      <c r="A2293" s="7">
        <v>2289</v>
      </c>
      <c r="B2293" s="7" t="s">
        <v>352</v>
      </c>
      <c r="C2293" s="1" t="s">
        <v>195</v>
      </c>
      <c r="D2293" s="1" t="s">
        <v>8</v>
      </c>
      <c r="E2293" s="1" t="s">
        <v>367</v>
      </c>
      <c r="F2293" s="1" t="s">
        <v>276</v>
      </c>
      <c r="G2293" s="12" t="s">
        <v>277</v>
      </c>
      <c r="I2293" s="16">
        <v>34485</v>
      </c>
      <c r="J2293" s="64"/>
    </row>
    <row r="2294" spans="1:10" x14ac:dyDescent="0.3">
      <c r="A2294" s="7">
        <v>2290</v>
      </c>
      <c r="B2294" s="7" t="s">
        <v>352</v>
      </c>
      <c r="C2294" s="1" t="s">
        <v>195</v>
      </c>
      <c r="D2294" s="1" t="s">
        <v>8</v>
      </c>
      <c r="E2294" s="1" t="s">
        <v>367</v>
      </c>
      <c r="F2294" s="1" t="s">
        <v>278</v>
      </c>
      <c r="G2294" s="12" t="s">
        <v>279</v>
      </c>
      <c r="I2294" s="16"/>
      <c r="J2294" s="64"/>
    </row>
    <row r="2295" spans="1:10" x14ac:dyDescent="0.3">
      <c r="A2295" s="7">
        <v>2291</v>
      </c>
      <c r="B2295" s="7" t="s">
        <v>352</v>
      </c>
      <c r="C2295" s="1" t="s">
        <v>195</v>
      </c>
      <c r="D2295" s="1" t="s">
        <v>15</v>
      </c>
      <c r="E2295" s="1" t="s">
        <v>367</v>
      </c>
      <c r="F2295" s="1" t="s">
        <v>280</v>
      </c>
      <c r="G2295" s="12" t="s">
        <v>281</v>
      </c>
      <c r="I2295" s="18">
        <v>55531</v>
      </c>
      <c r="J2295" s="64"/>
    </row>
    <row r="2296" spans="1:10" x14ac:dyDescent="0.3">
      <c r="A2296" s="7">
        <v>2292</v>
      </c>
      <c r="B2296" s="7" t="s">
        <v>352</v>
      </c>
      <c r="C2296" s="1" t="s">
        <v>195</v>
      </c>
      <c r="D2296" s="1" t="s">
        <v>8</v>
      </c>
      <c r="E2296" s="1" t="s">
        <v>367</v>
      </c>
      <c r="F2296" s="1" t="s">
        <v>282</v>
      </c>
      <c r="G2296" s="12" t="s">
        <v>283</v>
      </c>
      <c r="I2296" s="17">
        <v>706485.73653316475</v>
      </c>
      <c r="J2296" s="64"/>
    </row>
    <row r="2297" spans="1:10" x14ac:dyDescent="0.3">
      <c r="A2297" s="7">
        <v>2293</v>
      </c>
      <c r="B2297" s="7" t="s">
        <v>352</v>
      </c>
      <c r="C2297" s="1" t="s">
        <v>195</v>
      </c>
      <c r="D2297" s="1" t="s">
        <v>15</v>
      </c>
      <c r="E2297" s="1" t="s">
        <v>367</v>
      </c>
      <c r="F2297" s="1" t="s">
        <v>284</v>
      </c>
      <c r="G2297" s="12" t="s">
        <v>285</v>
      </c>
      <c r="I2297" s="18">
        <v>4567119.736533165</v>
      </c>
      <c r="J2297" s="64"/>
    </row>
    <row r="2298" spans="1:10" x14ac:dyDescent="0.3">
      <c r="A2298" s="7">
        <v>2294</v>
      </c>
      <c r="B2298" s="7" t="s">
        <v>352</v>
      </c>
      <c r="C2298" s="1" t="s">
        <v>195</v>
      </c>
      <c r="D2298" s="1" t="s">
        <v>8</v>
      </c>
      <c r="E2298" s="1" t="s">
        <v>367</v>
      </c>
      <c r="F2298" s="1" t="s">
        <v>286</v>
      </c>
      <c r="G2298" s="12" t="s">
        <v>287</v>
      </c>
      <c r="I2298" s="16">
        <v>108086</v>
      </c>
      <c r="J2298" s="64"/>
    </row>
    <row r="2299" spans="1:10" x14ac:dyDescent="0.3">
      <c r="A2299" s="7">
        <v>2295</v>
      </c>
      <c r="B2299" s="7" t="s">
        <v>352</v>
      </c>
      <c r="C2299" s="1" t="s">
        <v>195</v>
      </c>
      <c r="D2299" s="1" t="s">
        <v>8</v>
      </c>
      <c r="E2299" s="1" t="s">
        <v>367</v>
      </c>
      <c r="F2299" s="1" t="s">
        <v>288</v>
      </c>
      <c r="G2299" s="12" t="s">
        <v>289</v>
      </c>
      <c r="I2299" s="16"/>
      <c r="J2299" s="64"/>
    </row>
    <row r="2300" spans="1:10" x14ac:dyDescent="0.3">
      <c r="A2300" s="7">
        <v>2296</v>
      </c>
      <c r="B2300" s="7" t="s">
        <v>352</v>
      </c>
      <c r="C2300" s="1" t="s">
        <v>195</v>
      </c>
      <c r="D2300" s="1" t="s">
        <v>15</v>
      </c>
      <c r="E2300" s="1" t="s">
        <v>367</v>
      </c>
      <c r="F2300" s="1" t="s">
        <v>290</v>
      </c>
      <c r="G2300" s="12" t="s">
        <v>291</v>
      </c>
      <c r="I2300" s="18">
        <v>4675205.736533165</v>
      </c>
      <c r="J2300" s="64"/>
    </row>
    <row r="2301" spans="1:10" x14ac:dyDescent="0.3">
      <c r="A2301" s="7">
        <v>2297</v>
      </c>
      <c r="B2301" s="7" t="s">
        <v>352</v>
      </c>
      <c r="C2301" s="1" t="s">
        <v>195</v>
      </c>
      <c r="D2301" s="1" t="s">
        <v>15</v>
      </c>
      <c r="E2301" s="1" t="s">
        <v>367</v>
      </c>
      <c r="F2301" s="1" t="s">
        <v>292</v>
      </c>
      <c r="G2301" s="12" t="s">
        <v>293</v>
      </c>
      <c r="I2301" s="18">
        <v>5578480</v>
      </c>
      <c r="J2301" s="64"/>
    </row>
    <row r="2302" spans="1:10" x14ac:dyDescent="0.3">
      <c r="A2302" s="7">
        <v>2298</v>
      </c>
      <c r="B2302" s="7" t="s">
        <v>352</v>
      </c>
      <c r="C2302" s="1" t="s">
        <v>195</v>
      </c>
      <c r="D2302" s="1" t="s">
        <v>8</v>
      </c>
      <c r="E2302" s="1" t="s">
        <v>367</v>
      </c>
      <c r="F2302" s="1" t="s">
        <v>294</v>
      </c>
      <c r="G2302" s="12" t="s">
        <v>295</v>
      </c>
      <c r="I2302" s="18">
        <v>903274.26346683502</v>
      </c>
      <c r="J2302" s="64"/>
    </row>
    <row r="2303" spans="1:10" x14ac:dyDescent="0.3">
      <c r="A2303" s="7">
        <v>2299</v>
      </c>
      <c r="B2303" s="7" t="s">
        <v>352</v>
      </c>
      <c r="C2303" s="1" t="s">
        <v>296</v>
      </c>
      <c r="D2303" s="1" t="s">
        <v>8</v>
      </c>
      <c r="E2303" s="1" t="s">
        <v>367</v>
      </c>
      <c r="F2303" s="1" t="s">
        <v>297</v>
      </c>
      <c r="G2303" s="12" t="s">
        <v>298</v>
      </c>
      <c r="I2303" s="290"/>
      <c r="J2303" s="64"/>
    </row>
    <row r="2304" spans="1:10" x14ac:dyDescent="0.3">
      <c r="A2304" s="7">
        <v>2300</v>
      </c>
      <c r="B2304" s="7" t="s">
        <v>352</v>
      </c>
      <c r="C2304" s="1" t="s">
        <v>296</v>
      </c>
      <c r="D2304" s="1" t="s">
        <v>8</v>
      </c>
      <c r="E2304" s="1" t="s">
        <v>367</v>
      </c>
      <c r="F2304" s="1" t="s">
        <v>299</v>
      </c>
      <c r="G2304" s="12" t="s">
        <v>300</v>
      </c>
      <c r="I2304" s="290"/>
      <c r="J2304" s="64"/>
    </row>
    <row r="2305" spans="1:10" x14ac:dyDescent="0.3">
      <c r="A2305" s="7">
        <v>2301</v>
      </c>
      <c r="B2305" s="7" t="s">
        <v>352</v>
      </c>
      <c r="C2305" s="1" t="s">
        <v>296</v>
      </c>
      <c r="D2305" s="1" t="s">
        <v>8</v>
      </c>
      <c r="E2305" s="1" t="s">
        <v>367</v>
      </c>
      <c r="F2305" s="1" t="s">
        <v>301</v>
      </c>
      <c r="G2305" s="12" t="s">
        <v>302</v>
      </c>
      <c r="I2305" s="290">
        <v>24932</v>
      </c>
      <c r="J2305" s="64"/>
    </row>
    <row r="2306" spans="1:10" x14ac:dyDescent="0.3">
      <c r="A2306" s="7">
        <v>2302</v>
      </c>
      <c r="B2306" s="7" t="s">
        <v>352</v>
      </c>
      <c r="C2306" s="1" t="s">
        <v>296</v>
      </c>
      <c r="D2306" s="1" t="s">
        <v>8</v>
      </c>
      <c r="E2306" s="1" t="s">
        <v>367</v>
      </c>
      <c r="F2306" s="1" t="s">
        <v>303</v>
      </c>
      <c r="G2306" s="12" t="s">
        <v>304</v>
      </c>
      <c r="I2306" s="290"/>
      <c r="J2306" s="64"/>
    </row>
    <row r="2307" spans="1:10" x14ac:dyDescent="0.3">
      <c r="A2307" s="7">
        <v>2303</v>
      </c>
      <c r="B2307" s="7" t="s">
        <v>352</v>
      </c>
      <c r="C2307" s="1" t="s">
        <v>296</v>
      </c>
      <c r="D2307" s="1" t="s">
        <v>8</v>
      </c>
      <c r="E2307" s="1" t="s">
        <v>367</v>
      </c>
      <c r="F2307" s="1" t="s">
        <v>305</v>
      </c>
      <c r="G2307" s="12" t="s">
        <v>306</v>
      </c>
      <c r="I2307" s="290"/>
      <c r="J2307" s="64"/>
    </row>
    <row r="2308" spans="1:10" x14ac:dyDescent="0.3">
      <c r="A2308" s="7">
        <v>2304</v>
      </c>
      <c r="B2308" s="7" t="s">
        <v>352</v>
      </c>
      <c r="C2308" s="1" t="s">
        <v>296</v>
      </c>
      <c r="D2308" s="1" t="s">
        <v>8</v>
      </c>
      <c r="E2308" s="1" t="s">
        <v>367</v>
      </c>
      <c r="F2308" s="1" t="s">
        <v>307</v>
      </c>
      <c r="G2308" s="12" t="s">
        <v>308</v>
      </c>
      <c r="I2308" s="290">
        <v>83154</v>
      </c>
      <c r="J2308" s="64"/>
    </row>
    <row r="2309" spans="1:10" x14ac:dyDescent="0.3">
      <c r="A2309" s="7">
        <v>2305</v>
      </c>
      <c r="B2309" s="7" t="s">
        <v>352</v>
      </c>
      <c r="C2309" s="1" t="s">
        <v>296</v>
      </c>
      <c r="D2309" s="1" t="s">
        <v>8</v>
      </c>
      <c r="E2309" s="1" t="s">
        <v>367</v>
      </c>
      <c r="F2309" s="1" t="s">
        <v>309</v>
      </c>
      <c r="G2309" s="12" t="s">
        <v>310</v>
      </c>
      <c r="I2309" s="290"/>
      <c r="J2309" s="64"/>
    </row>
    <row r="2310" spans="1:10" x14ac:dyDescent="0.3">
      <c r="A2310" s="7">
        <v>2306</v>
      </c>
      <c r="B2310" s="7" t="s">
        <v>352</v>
      </c>
      <c r="C2310" s="1" t="s">
        <v>296</v>
      </c>
      <c r="D2310" s="1" t="s">
        <v>15</v>
      </c>
      <c r="E2310" s="1" t="s">
        <v>367</v>
      </c>
      <c r="F2310" s="1" t="s">
        <v>311</v>
      </c>
      <c r="G2310" s="12" t="s">
        <v>312</v>
      </c>
      <c r="I2310" s="31">
        <v>108086</v>
      </c>
      <c r="J2310" s="64"/>
    </row>
    <row r="2311" spans="1:10" x14ac:dyDescent="0.3">
      <c r="A2311" s="7">
        <v>2307</v>
      </c>
      <c r="B2311" s="7" t="s">
        <v>352</v>
      </c>
      <c r="C2311" s="1" t="s">
        <v>296</v>
      </c>
      <c r="D2311" s="1" t="s">
        <v>15</v>
      </c>
      <c r="E2311" s="1" t="s">
        <v>367</v>
      </c>
      <c r="F2311" s="1" t="s">
        <v>313</v>
      </c>
      <c r="G2311" s="12" t="s">
        <v>314</v>
      </c>
      <c r="I2311" s="31">
        <v>108086</v>
      </c>
      <c r="J2311" s="64"/>
    </row>
    <row r="2312" spans="1:10" x14ac:dyDescent="0.3">
      <c r="A2312" s="7">
        <v>2308</v>
      </c>
      <c r="B2312" s="7" t="s">
        <v>352</v>
      </c>
      <c r="C2312" s="1" t="s">
        <v>296</v>
      </c>
      <c r="D2312" s="1" t="s">
        <v>8</v>
      </c>
      <c r="E2312" s="1" t="s">
        <v>367</v>
      </c>
      <c r="F2312" s="1" t="s">
        <v>315</v>
      </c>
      <c r="G2312" s="12" t="s">
        <v>316</v>
      </c>
      <c r="I2312" s="31">
        <v>1900299</v>
      </c>
      <c r="J2312" s="64"/>
    </row>
    <row r="2313" spans="1:10" x14ac:dyDescent="0.3">
      <c r="A2313" s="7">
        <v>2309</v>
      </c>
      <c r="B2313" s="7" t="s">
        <v>352</v>
      </c>
      <c r="C2313" s="1" t="s">
        <v>296</v>
      </c>
      <c r="D2313" s="1" t="s">
        <v>8</v>
      </c>
      <c r="E2313" s="1" t="s">
        <v>367</v>
      </c>
      <c r="F2313" s="1" t="s">
        <v>317</v>
      </c>
      <c r="G2313" s="12" t="s">
        <v>318</v>
      </c>
      <c r="I2313" s="32"/>
      <c r="J2313" s="64"/>
    </row>
    <row r="2314" spans="1:10" x14ac:dyDescent="0.3">
      <c r="A2314" s="7">
        <v>2310</v>
      </c>
      <c r="B2314" s="7" t="s">
        <v>352</v>
      </c>
      <c r="C2314" s="1" t="s">
        <v>296</v>
      </c>
      <c r="D2314" s="1" t="s">
        <v>8</v>
      </c>
      <c r="E2314" s="1" t="s">
        <v>367</v>
      </c>
      <c r="F2314" s="1" t="s">
        <v>319</v>
      </c>
      <c r="G2314" s="12" t="s">
        <v>320</v>
      </c>
      <c r="I2314" s="31">
        <v>-1792213</v>
      </c>
      <c r="J2314" s="64"/>
    </row>
    <row r="2315" spans="1:10" ht="15" hidden="1" x14ac:dyDescent="0.25">
      <c r="A2315" s="7">
        <v>2311</v>
      </c>
      <c r="B2315" s="7" t="s">
        <v>406</v>
      </c>
      <c r="C2315" s="1" t="s">
        <v>7</v>
      </c>
      <c r="D2315" s="1" t="s">
        <v>8</v>
      </c>
      <c r="E2315" s="1" t="s">
        <v>367</v>
      </c>
      <c r="F2315" s="1" t="s">
        <v>9</v>
      </c>
      <c r="G2315" s="12" t="s">
        <v>10</v>
      </c>
      <c r="J2315" s="64"/>
    </row>
    <row r="2316" spans="1:10" ht="15" hidden="1" x14ac:dyDescent="0.25">
      <c r="A2316" s="7">
        <v>2312</v>
      </c>
      <c r="B2316" s="7" t="s">
        <v>406</v>
      </c>
      <c r="C2316" s="1" t="s">
        <v>7</v>
      </c>
      <c r="D2316" s="1" t="s">
        <v>8</v>
      </c>
      <c r="E2316" s="1" t="s">
        <v>367</v>
      </c>
      <c r="F2316" s="1" t="s">
        <v>11</v>
      </c>
      <c r="G2316" s="12" t="s">
        <v>12</v>
      </c>
      <c r="J2316" s="64"/>
    </row>
    <row r="2317" spans="1:10" ht="15" hidden="1" x14ac:dyDescent="0.25">
      <c r="A2317" s="7">
        <v>2313</v>
      </c>
      <c r="B2317" s="7" t="s">
        <v>406</v>
      </c>
      <c r="C2317" s="1" t="s">
        <v>7</v>
      </c>
      <c r="D2317" s="1" t="s">
        <v>8</v>
      </c>
      <c r="E2317" s="1" t="s">
        <v>367</v>
      </c>
      <c r="F2317" s="1" t="s">
        <v>13</v>
      </c>
      <c r="G2317" s="12" t="s">
        <v>14</v>
      </c>
      <c r="J2317" s="64"/>
    </row>
    <row r="2318" spans="1:10" ht="15" hidden="1" x14ac:dyDescent="0.25">
      <c r="A2318" s="7">
        <v>2314</v>
      </c>
      <c r="B2318" s="7" t="s">
        <v>406</v>
      </c>
      <c r="C2318" s="1" t="s">
        <v>7</v>
      </c>
      <c r="D2318" s="1" t="s">
        <v>15</v>
      </c>
      <c r="E2318" s="1" t="s">
        <v>367</v>
      </c>
      <c r="F2318" s="1" t="s">
        <v>16</v>
      </c>
      <c r="G2318" s="12" t="s">
        <v>17</v>
      </c>
      <c r="J2318" s="64"/>
    </row>
    <row r="2319" spans="1:10" ht="15" hidden="1" x14ac:dyDescent="0.25">
      <c r="A2319" s="7">
        <v>2315</v>
      </c>
      <c r="B2319" s="7" t="s">
        <v>406</v>
      </c>
      <c r="C2319" s="1" t="s">
        <v>7</v>
      </c>
      <c r="D2319" s="1" t="s">
        <v>8</v>
      </c>
      <c r="E2319" s="1" t="s">
        <v>367</v>
      </c>
      <c r="F2319" s="1" t="s">
        <v>18</v>
      </c>
      <c r="G2319" s="12" t="s">
        <v>19</v>
      </c>
      <c r="J2319" s="64"/>
    </row>
    <row r="2320" spans="1:10" ht="15" hidden="1" x14ac:dyDescent="0.25">
      <c r="A2320" s="7">
        <v>2316</v>
      </c>
      <c r="B2320" s="7" t="s">
        <v>406</v>
      </c>
      <c r="C2320" s="1" t="s">
        <v>7</v>
      </c>
      <c r="D2320" s="1" t="s">
        <v>8</v>
      </c>
      <c r="E2320" s="1" t="s">
        <v>367</v>
      </c>
      <c r="F2320" s="1" t="s">
        <v>20</v>
      </c>
      <c r="G2320" s="12" t="s">
        <v>21</v>
      </c>
      <c r="J2320" s="64"/>
    </row>
    <row r="2321" spans="1:10" ht="15" hidden="1" x14ac:dyDescent="0.25">
      <c r="A2321" s="7">
        <v>2317</v>
      </c>
      <c r="B2321" s="7" t="s">
        <v>406</v>
      </c>
      <c r="C2321" s="1" t="s">
        <v>7</v>
      </c>
      <c r="D2321" s="1" t="s">
        <v>15</v>
      </c>
      <c r="E2321" s="1" t="s">
        <v>367</v>
      </c>
      <c r="F2321" s="1" t="s">
        <v>22</v>
      </c>
      <c r="G2321" s="12" t="s">
        <v>23</v>
      </c>
      <c r="J2321" s="64"/>
    </row>
    <row r="2322" spans="1:10" ht="15" hidden="1" x14ac:dyDescent="0.25">
      <c r="A2322" s="7">
        <v>2318</v>
      </c>
      <c r="B2322" s="7" t="s">
        <v>406</v>
      </c>
      <c r="C2322" s="1" t="s">
        <v>7</v>
      </c>
      <c r="D2322" s="1" t="s">
        <v>8</v>
      </c>
      <c r="E2322" s="1" t="s">
        <v>367</v>
      </c>
      <c r="F2322" s="1" t="s">
        <v>24</v>
      </c>
      <c r="G2322" s="12" t="s">
        <v>25</v>
      </c>
      <c r="J2322" s="64"/>
    </row>
    <row r="2323" spans="1:10" ht="15" hidden="1" x14ac:dyDescent="0.25">
      <c r="A2323" s="7">
        <v>2319</v>
      </c>
      <c r="B2323" s="7" t="s">
        <v>406</v>
      </c>
      <c r="C2323" s="1" t="s">
        <v>7</v>
      </c>
      <c r="D2323" s="1" t="s">
        <v>8</v>
      </c>
      <c r="E2323" s="1" t="s">
        <v>367</v>
      </c>
      <c r="F2323" s="1" t="s">
        <v>26</v>
      </c>
      <c r="G2323" s="12" t="s">
        <v>27</v>
      </c>
      <c r="J2323" s="64"/>
    </row>
    <row r="2324" spans="1:10" ht="15" hidden="1" x14ac:dyDescent="0.25">
      <c r="A2324" s="7">
        <v>2320</v>
      </c>
      <c r="B2324" s="7" t="s">
        <v>406</v>
      </c>
      <c r="C2324" s="1" t="s">
        <v>7</v>
      </c>
      <c r="D2324" s="1" t="s">
        <v>8</v>
      </c>
      <c r="E2324" s="1" t="s">
        <v>367</v>
      </c>
      <c r="F2324" s="1" t="s">
        <v>28</v>
      </c>
      <c r="G2324" s="12" t="s">
        <v>29</v>
      </c>
      <c r="J2324" s="64"/>
    </row>
    <row r="2325" spans="1:10" ht="15" hidden="1" x14ac:dyDescent="0.25">
      <c r="A2325" s="7">
        <v>2321</v>
      </c>
      <c r="B2325" s="7" t="s">
        <v>406</v>
      </c>
      <c r="C2325" s="1" t="s">
        <v>7</v>
      </c>
      <c r="D2325" s="1" t="s">
        <v>8</v>
      </c>
      <c r="E2325" s="1" t="s">
        <v>367</v>
      </c>
      <c r="F2325" s="1" t="s">
        <v>30</v>
      </c>
      <c r="G2325" s="12" t="s">
        <v>31</v>
      </c>
      <c r="I2325" s="15">
        <v>100000</v>
      </c>
      <c r="J2325" s="64"/>
    </row>
    <row r="2326" spans="1:10" ht="15" hidden="1" x14ac:dyDescent="0.25">
      <c r="A2326" s="7">
        <v>2322</v>
      </c>
      <c r="B2326" s="7" t="s">
        <v>406</v>
      </c>
      <c r="C2326" s="1" t="s">
        <v>7</v>
      </c>
      <c r="D2326" s="1" t="s">
        <v>8</v>
      </c>
      <c r="E2326" s="1" t="s">
        <v>367</v>
      </c>
      <c r="F2326" s="1" t="s">
        <v>32</v>
      </c>
      <c r="G2326" s="12" t="s">
        <v>33</v>
      </c>
      <c r="J2326" s="64"/>
    </row>
    <row r="2327" spans="1:10" ht="15" hidden="1" x14ac:dyDescent="0.25">
      <c r="A2327" s="7">
        <v>2323</v>
      </c>
      <c r="B2327" s="7" t="s">
        <v>406</v>
      </c>
      <c r="C2327" s="1" t="s">
        <v>7</v>
      </c>
      <c r="D2327" s="1" t="s">
        <v>8</v>
      </c>
      <c r="E2327" s="1" t="s">
        <v>367</v>
      </c>
      <c r="F2327" s="1" t="s">
        <v>34</v>
      </c>
      <c r="G2327" s="12" t="s">
        <v>35</v>
      </c>
      <c r="J2327" s="64"/>
    </row>
    <row r="2328" spans="1:10" ht="15" hidden="1" x14ac:dyDescent="0.25">
      <c r="A2328" s="7">
        <v>2324</v>
      </c>
      <c r="B2328" s="7" t="s">
        <v>406</v>
      </c>
      <c r="C2328" s="1" t="s">
        <v>7</v>
      </c>
      <c r="D2328" s="1" t="s">
        <v>8</v>
      </c>
      <c r="E2328" s="1" t="s">
        <v>367</v>
      </c>
      <c r="F2328" s="1" t="s">
        <v>36</v>
      </c>
      <c r="G2328" s="12" t="s">
        <v>37</v>
      </c>
      <c r="J2328" s="64"/>
    </row>
    <row r="2329" spans="1:10" ht="15" hidden="1" x14ac:dyDescent="0.25">
      <c r="A2329" s="7">
        <v>2325</v>
      </c>
      <c r="B2329" s="7" t="s">
        <v>406</v>
      </c>
      <c r="C2329" s="1" t="s">
        <v>7</v>
      </c>
      <c r="D2329" s="1" t="s">
        <v>8</v>
      </c>
      <c r="E2329" s="1" t="s">
        <v>367</v>
      </c>
      <c r="F2329" s="1" t="s">
        <v>38</v>
      </c>
      <c r="G2329" s="12" t="s">
        <v>39</v>
      </c>
      <c r="J2329" s="64"/>
    </row>
    <row r="2330" spans="1:10" ht="15" hidden="1" x14ac:dyDescent="0.25">
      <c r="A2330" s="7">
        <v>2326</v>
      </c>
      <c r="B2330" s="7" t="s">
        <v>406</v>
      </c>
      <c r="C2330" s="1" t="s">
        <v>7</v>
      </c>
      <c r="D2330" s="1" t="s">
        <v>8</v>
      </c>
      <c r="E2330" s="1" t="s">
        <v>367</v>
      </c>
      <c r="F2330" s="1" t="s">
        <v>40</v>
      </c>
      <c r="G2330" s="12" t="s">
        <v>41</v>
      </c>
      <c r="J2330" s="64"/>
    </row>
    <row r="2331" spans="1:10" ht="15" hidden="1" x14ac:dyDescent="0.25">
      <c r="A2331" s="7">
        <v>2327</v>
      </c>
      <c r="B2331" s="7" t="s">
        <v>406</v>
      </c>
      <c r="C2331" s="1" t="s">
        <v>7</v>
      </c>
      <c r="D2331" s="1" t="s">
        <v>8</v>
      </c>
      <c r="E2331" s="1" t="s">
        <v>367</v>
      </c>
      <c r="F2331" s="1" t="s">
        <v>42</v>
      </c>
      <c r="G2331" s="12" t="s">
        <v>43</v>
      </c>
      <c r="J2331" s="64"/>
    </row>
    <row r="2332" spans="1:10" ht="15" hidden="1" x14ac:dyDescent="0.25">
      <c r="A2332" s="7">
        <v>2328</v>
      </c>
      <c r="B2332" s="7" t="s">
        <v>406</v>
      </c>
      <c r="C2332" s="1" t="s">
        <v>7</v>
      </c>
      <c r="D2332" s="1" t="s">
        <v>8</v>
      </c>
      <c r="E2332" s="1" t="s">
        <v>367</v>
      </c>
      <c r="F2332" s="1" t="s">
        <v>44</v>
      </c>
      <c r="G2332" s="12" t="s">
        <v>45</v>
      </c>
      <c r="J2332" s="64"/>
    </row>
    <row r="2333" spans="1:10" ht="15" hidden="1" x14ac:dyDescent="0.25">
      <c r="A2333" s="7">
        <v>2329</v>
      </c>
      <c r="B2333" s="7" t="s">
        <v>406</v>
      </c>
      <c r="C2333" s="1" t="s">
        <v>7</v>
      </c>
      <c r="D2333" s="1" t="s">
        <v>8</v>
      </c>
      <c r="E2333" s="1" t="s">
        <v>367</v>
      </c>
      <c r="F2333" s="1" t="s">
        <v>46</v>
      </c>
      <c r="G2333" s="12" t="s">
        <v>47</v>
      </c>
      <c r="J2333" s="64"/>
    </row>
    <row r="2334" spans="1:10" ht="15" hidden="1" x14ac:dyDescent="0.25">
      <c r="A2334" s="7">
        <v>2330</v>
      </c>
      <c r="B2334" s="7" t="s">
        <v>406</v>
      </c>
      <c r="C2334" s="1" t="s">
        <v>7</v>
      </c>
      <c r="D2334" s="1" t="s">
        <v>8</v>
      </c>
      <c r="E2334" s="1" t="s">
        <v>367</v>
      </c>
      <c r="F2334" s="1" t="s">
        <v>48</v>
      </c>
      <c r="G2334" s="12" t="s">
        <v>49</v>
      </c>
      <c r="J2334" s="64"/>
    </row>
    <row r="2335" spans="1:10" ht="15" hidden="1" x14ac:dyDescent="0.25">
      <c r="A2335" s="7">
        <v>2331</v>
      </c>
      <c r="B2335" s="7" t="s">
        <v>406</v>
      </c>
      <c r="C2335" s="1" t="s">
        <v>7</v>
      </c>
      <c r="D2335" s="1" t="s">
        <v>8</v>
      </c>
      <c r="E2335" s="1" t="s">
        <v>367</v>
      </c>
      <c r="F2335" s="1" t="s">
        <v>50</v>
      </c>
      <c r="G2335" s="12" t="s">
        <v>51</v>
      </c>
      <c r="J2335" s="64"/>
    </row>
    <row r="2336" spans="1:10" ht="15" hidden="1" x14ac:dyDescent="0.25">
      <c r="A2336" s="7">
        <v>2332</v>
      </c>
      <c r="B2336" s="7" t="s">
        <v>406</v>
      </c>
      <c r="C2336" s="1" t="s">
        <v>7</v>
      </c>
      <c r="D2336" s="1" t="s">
        <v>8</v>
      </c>
      <c r="E2336" s="1" t="s">
        <v>367</v>
      </c>
      <c r="F2336" s="1" t="s">
        <v>52</v>
      </c>
      <c r="G2336" s="12" t="s">
        <v>53</v>
      </c>
      <c r="J2336" s="64"/>
    </row>
    <row r="2337" spans="1:10" ht="15" hidden="1" x14ac:dyDescent="0.25">
      <c r="A2337" s="7">
        <v>2333</v>
      </c>
      <c r="B2337" s="7" t="s">
        <v>406</v>
      </c>
      <c r="C2337" s="1" t="s">
        <v>7</v>
      </c>
      <c r="D2337" s="1" t="s">
        <v>8</v>
      </c>
      <c r="E2337" s="1" t="s">
        <v>367</v>
      </c>
      <c r="F2337" s="1" t="s">
        <v>54</v>
      </c>
      <c r="G2337" s="12" t="s">
        <v>55</v>
      </c>
      <c r="J2337" s="64"/>
    </row>
    <row r="2338" spans="1:10" ht="15" hidden="1" x14ac:dyDescent="0.25">
      <c r="A2338" s="7">
        <v>2334</v>
      </c>
      <c r="B2338" s="7" t="s">
        <v>406</v>
      </c>
      <c r="C2338" s="1" t="s">
        <v>7</v>
      </c>
      <c r="D2338" s="1" t="s">
        <v>8</v>
      </c>
      <c r="E2338" s="1" t="s">
        <v>367</v>
      </c>
      <c r="F2338" s="1" t="s">
        <v>56</v>
      </c>
      <c r="G2338" s="12" t="s">
        <v>57</v>
      </c>
      <c r="J2338" s="64"/>
    </row>
    <row r="2339" spans="1:10" ht="15" hidden="1" x14ac:dyDescent="0.25">
      <c r="A2339" s="7">
        <v>2335</v>
      </c>
      <c r="B2339" s="7" t="s">
        <v>406</v>
      </c>
      <c r="C2339" s="1" t="s">
        <v>7</v>
      </c>
      <c r="D2339" s="1" t="s">
        <v>8</v>
      </c>
      <c r="E2339" s="1" t="s">
        <v>367</v>
      </c>
      <c r="F2339" s="1" t="s">
        <v>58</v>
      </c>
      <c r="G2339" s="12" t="s">
        <v>59</v>
      </c>
      <c r="J2339" s="64"/>
    </row>
    <row r="2340" spans="1:10" ht="15" hidden="1" x14ac:dyDescent="0.25">
      <c r="A2340" s="7">
        <v>2336</v>
      </c>
      <c r="B2340" s="7" t="s">
        <v>406</v>
      </c>
      <c r="C2340" s="1" t="s">
        <v>7</v>
      </c>
      <c r="D2340" s="1" t="s">
        <v>8</v>
      </c>
      <c r="E2340" s="1" t="s">
        <v>367</v>
      </c>
      <c r="F2340" s="1" t="s">
        <v>60</v>
      </c>
      <c r="G2340" s="12" t="s">
        <v>61</v>
      </c>
      <c r="J2340" s="64"/>
    </row>
    <row r="2341" spans="1:10" ht="15" hidden="1" x14ac:dyDescent="0.25">
      <c r="A2341" s="7">
        <v>2337</v>
      </c>
      <c r="B2341" s="7" t="s">
        <v>406</v>
      </c>
      <c r="C2341" s="1" t="s">
        <v>7</v>
      </c>
      <c r="D2341" s="1" t="s">
        <v>8</v>
      </c>
      <c r="E2341" s="1" t="s">
        <v>367</v>
      </c>
      <c r="F2341" s="1" t="s">
        <v>62</v>
      </c>
      <c r="G2341" s="12" t="s">
        <v>63</v>
      </c>
      <c r="J2341" s="64"/>
    </row>
    <row r="2342" spans="1:10" ht="15" hidden="1" x14ac:dyDescent="0.25">
      <c r="A2342" s="7">
        <v>2338</v>
      </c>
      <c r="B2342" s="7" t="s">
        <v>406</v>
      </c>
      <c r="C2342" s="1" t="s">
        <v>7</v>
      </c>
      <c r="D2342" s="1" t="s">
        <v>8</v>
      </c>
      <c r="E2342" s="1" t="s">
        <v>367</v>
      </c>
      <c r="F2342" s="1" t="s">
        <v>64</v>
      </c>
      <c r="G2342" s="12" t="s">
        <v>65</v>
      </c>
      <c r="J2342" s="64"/>
    </row>
    <row r="2343" spans="1:10" ht="15" hidden="1" x14ac:dyDescent="0.25">
      <c r="A2343" s="7">
        <v>2339</v>
      </c>
      <c r="B2343" s="7" t="s">
        <v>406</v>
      </c>
      <c r="C2343" s="1" t="s">
        <v>7</v>
      </c>
      <c r="D2343" s="1" t="s">
        <v>8</v>
      </c>
      <c r="E2343" s="1" t="s">
        <v>367</v>
      </c>
      <c r="F2343" s="1" t="s">
        <v>66</v>
      </c>
      <c r="G2343" s="12" t="s">
        <v>67</v>
      </c>
      <c r="J2343" s="64"/>
    </row>
    <row r="2344" spans="1:10" ht="15" hidden="1" x14ac:dyDescent="0.25">
      <c r="A2344" s="7">
        <v>2340</v>
      </c>
      <c r="B2344" s="7" t="s">
        <v>406</v>
      </c>
      <c r="C2344" s="1" t="s">
        <v>7</v>
      </c>
      <c r="D2344" s="1" t="s">
        <v>8</v>
      </c>
      <c r="E2344" s="1" t="s">
        <v>367</v>
      </c>
      <c r="F2344" s="1" t="s">
        <v>68</v>
      </c>
      <c r="G2344" s="12" t="s">
        <v>69</v>
      </c>
      <c r="J2344" s="64"/>
    </row>
    <row r="2345" spans="1:10" ht="15" hidden="1" x14ac:dyDescent="0.25">
      <c r="A2345" s="7">
        <v>2341</v>
      </c>
      <c r="B2345" s="7" t="s">
        <v>406</v>
      </c>
      <c r="C2345" s="1" t="s">
        <v>7</v>
      </c>
      <c r="D2345" s="1" t="s">
        <v>8</v>
      </c>
      <c r="E2345" s="1" t="s">
        <v>367</v>
      </c>
      <c r="F2345" s="1" t="s">
        <v>70</v>
      </c>
      <c r="G2345" s="12" t="s">
        <v>71</v>
      </c>
      <c r="J2345" s="64"/>
    </row>
    <row r="2346" spans="1:10" ht="15" hidden="1" x14ac:dyDescent="0.25">
      <c r="A2346" s="7">
        <v>2342</v>
      </c>
      <c r="B2346" s="7" t="s">
        <v>406</v>
      </c>
      <c r="C2346" s="1" t="s">
        <v>7</v>
      </c>
      <c r="D2346" s="1" t="s">
        <v>8</v>
      </c>
      <c r="E2346" s="1" t="s">
        <v>367</v>
      </c>
      <c r="F2346" s="1" t="s">
        <v>72</v>
      </c>
      <c r="G2346" s="12" t="s">
        <v>73</v>
      </c>
      <c r="J2346" s="64"/>
    </row>
    <row r="2347" spans="1:10" ht="15" hidden="1" x14ac:dyDescent="0.25">
      <c r="A2347" s="7">
        <v>2343</v>
      </c>
      <c r="B2347" s="7" t="s">
        <v>406</v>
      </c>
      <c r="C2347" s="1" t="s">
        <v>7</v>
      </c>
      <c r="D2347" s="1" t="s">
        <v>8</v>
      </c>
      <c r="E2347" s="1" t="s">
        <v>367</v>
      </c>
      <c r="F2347" s="1" t="s">
        <v>74</v>
      </c>
      <c r="G2347" s="12" t="s">
        <v>75</v>
      </c>
      <c r="J2347" s="64"/>
    </row>
    <row r="2348" spans="1:10" ht="15" hidden="1" x14ac:dyDescent="0.25">
      <c r="A2348" s="7">
        <v>2344</v>
      </c>
      <c r="B2348" s="7" t="s">
        <v>406</v>
      </c>
      <c r="C2348" s="1" t="s">
        <v>7</v>
      </c>
      <c r="D2348" s="1" t="s">
        <v>8</v>
      </c>
      <c r="E2348" s="1" t="s">
        <v>367</v>
      </c>
      <c r="F2348" s="1" t="s">
        <v>76</v>
      </c>
      <c r="G2348" s="12" t="s">
        <v>77</v>
      </c>
      <c r="J2348" s="64"/>
    </row>
    <row r="2349" spans="1:10" ht="15" hidden="1" x14ac:dyDescent="0.25">
      <c r="A2349" s="7">
        <v>2345</v>
      </c>
      <c r="B2349" s="7" t="s">
        <v>406</v>
      </c>
      <c r="C2349" s="1" t="s">
        <v>7</v>
      </c>
      <c r="D2349" s="1" t="s">
        <v>8</v>
      </c>
      <c r="E2349" s="1" t="s">
        <v>367</v>
      </c>
      <c r="F2349" s="1" t="s">
        <v>78</v>
      </c>
      <c r="G2349" s="12" t="s">
        <v>79</v>
      </c>
      <c r="J2349" s="64"/>
    </row>
    <row r="2350" spans="1:10" ht="15" hidden="1" x14ac:dyDescent="0.25">
      <c r="A2350" s="7">
        <v>2346</v>
      </c>
      <c r="B2350" s="7" t="s">
        <v>406</v>
      </c>
      <c r="C2350" s="1" t="s">
        <v>7</v>
      </c>
      <c r="D2350" s="1" t="s">
        <v>8</v>
      </c>
      <c r="E2350" s="1" t="s">
        <v>367</v>
      </c>
      <c r="F2350" s="1" t="s">
        <v>80</v>
      </c>
      <c r="G2350" s="12" t="s">
        <v>81</v>
      </c>
      <c r="J2350" s="64"/>
    </row>
    <row r="2351" spans="1:10" ht="15" hidden="1" x14ac:dyDescent="0.25">
      <c r="A2351" s="7">
        <v>2347</v>
      </c>
      <c r="B2351" s="7" t="s">
        <v>406</v>
      </c>
      <c r="C2351" s="1" t="s">
        <v>7</v>
      </c>
      <c r="D2351" s="1" t="s">
        <v>8</v>
      </c>
      <c r="E2351" s="1" t="s">
        <v>367</v>
      </c>
      <c r="F2351" s="1" t="s">
        <v>82</v>
      </c>
      <c r="G2351" s="12" t="s">
        <v>83</v>
      </c>
      <c r="J2351" s="64"/>
    </row>
    <row r="2352" spans="1:10" ht="15" hidden="1" x14ac:dyDescent="0.25">
      <c r="A2352" s="7">
        <v>2348</v>
      </c>
      <c r="B2352" s="7" t="s">
        <v>406</v>
      </c>
      <c r="C2352" s="1" t="s">
        <v>7</v>
      </c>
      <c r="D2352" s="1" t="s">
        <v>8</v>
      </c>
      <c r="E2352" s="1" t="s">
        <v>367</v>
      </c>
      <c r="F2352" s="1" t="s">
        <v>84</v>
      </c>
      <c r="G2352" s="12" t="s">
        <v>85</v>
      </c>
      <c r="J2352" s="64"/>
    </row>
    <row r="2353" spans="1:10" ht="15" hidden="1" x14ac:dyDescent="0.25">
      <c r="A2353" s="7">
        <v>2349</v>
      </c>
      <c r="B2353" s="7" t="s">
        <v>406</v>
      </c>
      <c r="C2353" s="1" t="s">
        <v>7</v>
      </c>
      <c r="D2353" s="1" t="s">
        <v>8</v>
      </c>
      <c r="E2353" s="1" t="s">
        <v>367</v>
      </c>
      <c r="F2353" s="1" t="s">
        <v>86</v>
      </c>
      <c r="G2353" s="12" t="s">
        <v>87</v>
      </c>
      <c r="J2353" s="64"/>
    </row>
    <row r="2354" spans="1:10" ht="15" hidden="1" x14ac:dyDescent="0.25">
      <c r="A2354" s="7">
        <v>2350</v>
      </c>
      <c r="B2354" s="7" t="s">
        <v>406</v>
      </c>
      <c r="C2354" s="1" t="s">
        <v>7</v>
      </c>
      <c r="D2354" s="1" t="s">
        <v>8</v>
      </c>
      <c r="E2354" s="1" t="s">
        <v>367</v>
      </c>
      <c r="F2354" s="1" t="s">
        <v>88</v>
      </c>
      <c r="G2354" s="12" t="s">
        <v>89</v>
      </c>
      <c r="J2354" s="64"/>
    </row>
    <row r="2355" spans="1:10" ht="15" hidden="1" x14ac:dyDescent="0.25">
      <c r="A2355" s="7">
        <v>2351</v>
      </c>
      <c r="B2355" s="7" t="s">
        <v>406</v>
      </c>
      <c r="C2355" s="1" t="s">
        <v>7</v>
      </c>
      <c r="D2355" s="1" t="s">
        <v>8</v>
      </c>
      <c r="E2355" s="1" t="s">
        <v>367</v>
      </c>
      <c r="F2355" s="1" t="s">
        <v>90</v>
      </c>
      <c r="G2355" s="12" t="s">
        <v>91</v>
      </c>
      <c r="J2355" s="64"/>
    </row>
    <row r="2356" spans="1:10" ht="15" hidden="1" x14ac:dyDescent="0.25">
      <c r="A2356" s="7">
        <v>2352</v>
      </c>
      <c r="B2356" s="7" t="s">
        <v>406</v>
      </c>
      <c r="C2356" s="1" t="s">
        <v>7</v>
      </c>
      <c r="D2356" s="1" t="s">
        <v>8</v>
      </c>
      <c r="E2356" s="1" t="s">
        <v>367</v>
      </c>
      <c r="F2356" s="1" t="s">
        <v>92</v>
      </c>
      <c r="G2356" s="12" t="s">
        <v>93</v>
      </c>
      <c r="J2356" s="64"/>
    </row>
    <row r="2357" spans="1:10" ht="15" hidden="1" x14ac:dyDescent="0.25">
      <c r="A2357" s="7">
        <v>2353</v>
      </c>
      <c r="B2357" s="7" t="s">
        <v>406</v>
      </c>
      <c r="C2357" s="1" t="s">
        <v>7</v>
      </c>
      <c r="D2357" s="1" t="s">
        <v>15</v>
      </c>
      <c r="E2357" s="1" t="s">
        <v>367</v>
      </c>
      <c r="F2357" s="1" t="s">
        <v>94</v>
      </c>
      <c r="G2357" s="12" t="s">
        <v>95</v>
      </c>
      <c r="I2357" s="15">
        <v>100000</v>
      </c>
      <c r="J2357" s="64"/>
    </row>
    <row r="2358" spans="1:10" ht="15" hidden="1" x14ac:dyDescent="0.25">
      <c r="A2358" s="7">
        <v>2354</v>
      </c>
      <c r="B2358" s="7" t="s">
        <v>406</v>
      </c>
      <c r="C2358" s="1" t="s">
        <v>7</v>
      </c>
      <c r="D2358" s="1" t="s">
        <v>8</v>
      </c>
      <c r="E2358" s="1" t="s">
        <v>367</v>
      </c>
      <c r="F2358" s="1" t="s">
        <v>96</v>
      </c>
      <c r="G2358" s="12" t="s">
        <v>97</v>
      </c>
      <c r="J2358" s="64"/>
    </row>
    <row r="2359" spans="1:10" ht="15" hidden="1" x14ac:dyDescent="0.25">
      <c r="A2359" s="7">
        <v>2355</v>
      </c>
      <c r="B2359" s="7" t="s">
        <v>406</v>
      </c>
      <c r="C2359" s="1" t="s">
        <v>7</v>
      </c>
      <c r="D2359" s="1" t="s">
        <v>8</v>
      </c>
      <c r="E2359" s="1" t="s">
        <v>367</v>
      </c>
      <c r="F2359" s="1" t="s">
        <v>98</v>
      </c>
      <c r="G2359" s="12" t="s">
        <v>99</v>
      </c>
      <c r="J2359" s="64"/>
    </row>
    <row r="2360" spans="1:10" ht="15" hidden="1" x14ac:dyDescent="0.25">
      <c r="A2360" s="7">
        <v>2356</v>
      </c>
      <c r="B2360" s="7" t="s">
        <v>406</v>
      </c>
      <c r="C2360" s="1" t="s">
        <v>7</v>
      </c>
      <c r="D2360" s="1" t="s">
        <v>8</v>
      </c>
      <c r="E2360" s="1" t="s">
        <v>367</v>
      </c>
      <c r="F2360" s="1" t="s">
        <v>100</v>
      </c>
      <c r="G2360" s="12" t="s">
        <v>101</v>
      </c>
      <c r="J2360" s="64"/>
    </row>
    <row r="2361" spans="1:10" ht="15" hidden="1" x14ac:dyDescent="0.25">
      <c r="A2361" s="7">
        <v>2357</v>
      </c>
      <c r="B2361" s="7" t="s">
        <v>406</v>
      </c>
      <c r="C2361" s="1" t="s">
        <v>7</v>
      </c>
      <c r="D2361" s="1" t="s">
        <v>8</v>
      </c>
      <c r="E2361" s="1" t="s">
        <v>367</v>
      </c>
      <c r="F2361" s="1" t="s">
        <v>102</v>
      </c>
      <c r="G2361" s="12" t="s">
        <v>103</v>
      </c>
      <c r="J2361" s="64"/>
    </row>
    <row r="2362" spans="1:10" ht="15" hidden="1" x14ac:dyDescent="0.25">
      <c r="A2362" s="7">
        <v>2358</v>
      </c>
      <c r="B2362" s="7" t="s">
        <v>406</v>
      </c>
      <c r="C2362" s="1" t="s">
        <v>7</v>
      </c>
      <c r="D2362" s="1" t="s">
        <v>8</v>
      </c>
      <c r="E2362" s="1" t="s">
        <v>367</v>
      </c>
      <c r="F2362" s="1" t="s">
        <v>104</v>
      </c>
      <c r="G2362" s="12" t="s">
        <v>105</v>
      </c>
      <c r="J2362" s="64"/>
    </row>
    <row r="2363" spans="1:10" ht="15" hidden="1" x14ac:dyDescent="0.25">
      <c r="A2363" s="7">
        <v>2359</v>
      </c>
      <c r="B2363" s="7" t="s">
        <v>406</v>
      </c>
      <c r="C2363" s="1" t="s">
        <v>7</v>
      </c>
      <c r="D2363" s="1" t="s">
        <v>8</v>
      </c>
      <c r="E2363" s="1" t="s">
        <v>367</v>
      </c>
      <c r="F2363" s="1" t="s">
        <v>106</v>
      </c>
      <c r="G2363" s="12" t="s">
        <v>107</v>
      </c>
      <c r="J2363" s="64"/>
    </row>
    <row r="2364" spans="1:10" ht="15" hidden="1" x14ac:dyDescent="0.25">
      <c r="A2364" s="7">
        <v>2360</v>
      </c>
      <c r="B2364" s="7" t="s">
        <v>406</v>
      </c>
      <c r="C2364" s="1" t="s">
        <v>7</v>
      </c>
      <c r="D2364" s="1" t="s">
        <v>8</v>
      </c>
      <c r="E2364" s="1" t="s">
        <v>367</v>
      </c>
      <c r="F2364" s="1" t="s">
        <v>108</v>
      </c>
      <c r="G2364" s="12" t="s">
        <v>109</v>
      </c>
      <c r="J2364" s="64"/>
    </row>
    <row r="2365" spans="1:10" ht="15" hidden="1" x14ac:dyDescent="0.25">
      <c r="A2365" s="7">
        <v>2361</v>
      </c>
      <c r="B2365" s="7" t="s">
        <v>406</v>
      </c>
      <c r="C2365" s="1" t="s">
        <v>7</v>
      </c>
      <c r="D2365" s="1" t="s">
        <v>8</v>
      </c>
      <c r="E2365" s="1" t="s">
        <v>367</v>
      </c>
      <c r="F2365" s="1" t="s">
        <v>110</v>
      </c>
      <c r="G2365" s="12" t="s">
        <v>111</v>
      </c>
      <c r="J2365" s="64"/>
    </row>
    <row r="2366" spans="1:10" ht="15" hidden="1" x14ac:dyDescent="0.25">
      <c r="A2366" s="7">
        <v>2362</v>
      </c>
      <c r="B2366" s="7" t="s">
        <v>406</v>
      </c>
      <c r="C2366" s="1" t="s">
        <v>7</v>
      </c>
      <c r="D2366" s="1" t="s">
        <v>8</v>
      </c>
      <c r="E2366" s="1" t="s">
        <v>367</v>
      </c>
      <c r="F2366" s="1" t="s">
        <v>112</v>
      </c>
      <c r="G2366" s="12" t="s">
        <v>113</v>
      </c>
      <c r="J2366" s="64"/>
    </row>
    <row r="2367" spans="1:10" ht="15" hidden="1" x14ac:dyDescent="0.25">
      <c r="A2367" s="7">
        <v>2363</v>
      </c>
      <c r="B2367" s="7" t="s">
        <v>406</v>
      </c>
      <c r="C2367" s="1" t="s">
        <v>7</v>
      </c>
      <c r="D2367" s="1" t="s">
        <v>15</v>
      </c>
      <c r="E2367" s="1" t="s">
        <v>367</v>
      </c>
      <c r="F2367" s="1" t="s">
        <v>114</v>
      </c>
      <c r="G2367" s="12" t="s">
        <v>115</v>
      </c>
      <c r="I2367" s="15">
        <v>100000</v>
      </c>
      <c r="J2367" s="64"/>
    </row>
    <row r="2368" spans="1:10" ht="15" hidden="1" x14ac:dyDescent="0.25">
      <c r="A2368" s="7">
        <v>2364</v>
      </c>
      <c r="B2368" s="7" t="s">
        <v>406</v>
      </c>
      <c r="C2368" s="1" t="s">
        <v>116</v>
      </c>
      <c r="D2368" s="1" t="s">
        <v>8</v>
      </c>
      <c r="E2368" s="1" t="s">
        <v>364</v>
      </c>
      <c r="F2368" s="1" t="s">
        <v>117</v>
      </c>
      <c r="G2368" s="12" t="s">
        <v>118</v>
      </c>
      <c r="J2368" s="64"/>
    </row>
    <row r="2369" spans="1:10" ht="15" hidden="1" x14ac:dyDescent="0.25">
      <c r="A2369" s="7">
        <v>2365</v>
      </c>
      <c r="B2369" s="7" t="s">
        <v>406</v>
      </c>
      <c r="C2369" s="1" t="s">
        <v>116</v>
      </c>
      <c r="D2369" s="1" t="s">
        <v>8</v>
      </c>
      <c r="E2369" s="1" t="s">
        <v>364</v>
      </c>
      <c r="F2369" s="1" t="s">
        <v>119</v>
      </c>
      <c r="G2369" s="12" t="s">
        <v>120</v>
      </c>
      <c r="J2369" s="57"/>
    </row>
    <row r="2370" spans="1:10" ht="15" hidden="1" x14ac:dyDescent="0.25">
      <c r="A2370" s="7">
        <v>2366</v>
      </c>
      <c r="B2370" s="7" t="s">
        <v>406</v>
      </c>
      <c r="C2370" s="1" t="s">
        <v>116</v>
      </c>
      <c r="D2370" s="1" t="s">
        <v>8</v>
      </c>
      <c r="E2370" s="1" t="s">
        <v>364</v>
      </c>
      <c r="F2370" s="1" t="s">
        <v>121</v>
      </c>
      <c r="G2370" s="12" t="s">
        <v>122</v>
      </c>
      <c r="J2370" s="64"/>
    </row>
    <row r="2371" spans="1:10" ht="15" hidden="1" x14ac:dyDescent="0.25">
      <c r="A2371" s="7">
        <v>2367</v>
      </c>
      <c r="B2371" s="7" t="s">
        <v>406</v>
      </c>
      <c r="C2371" s="1" t="s">
        <v>116</v>
      </c>
      <c r="D2371" s="1" t="s">
        <v>8</v>
      </c>
      <c r="E2371" s="1" t="s">
        <v>364</v>
      </c>
      <c r="F2371" s="1" t="s">
        <v>123</v>
      </c>
      <c r="G2371" s="12" t="s">
        <v>124</v>
      </c>
      <c r="J2371" s="64"/>
    </row>
    <row r="2372" spans="1:10" ht="15" hidden="1" x14ac:dyDescent="0.25">
      <c r="A2372" s="7">
        <v>2368</v>
      </c>
      <c r="B2372" s="7" t="s">
        <v>406</v>
      </c>
      <c r="C2372" s="1" t="s">
        <v>116</v>
      </c>
      <c r="D2372" s="1" t="s">
        <v>8</v>
      </c>
      <c r="E2372" s="1" t="s">
        <v>366</v>
      </c>
      <c r="F2372" s="1" t="s">
        <v>125</v>
      </c>
      <c r="G2372" s="12" t="s">
        <v>126</v>
      </c>
      <c r="J2372" s="64"/>
    </row>
    <row r="2373" spans="1:10" ht="15" hidden="1" x14ac:dyDescent="0.25">
      <c r="A2373" s="7">
        <v>2369</v>
      </c>
      <c r="B2373" s="7" t="s">
        <v>406</v>
      </c>
      <c r="C2373" s="1" t="s">
        <v>116</v>
      </c>
      <c r="D2373" s="1" t="s">
        <v>8</v>
      </c>
      <c r="E2373" s="1" t="s">
        <v>366</v>
      </c>
      <c r="F2373" s="1" t="s">
        <v>127</v>
      </c>
      <c r="G2373" s="12" t="s">
        <v>128</v>
      </c>
      <c r="J2373" s="64"/>
    </row>
    <row r="2374" spans="1:10" ht="15" hidden="1" x14ac:dyDescent="0.25">
      <c r="A2374" s="7">
        <v>2370</v>
      </c>
      <c r="B2374" s="7" t="s">
        <v>406</v>
      </c>
      <c r="C2374" s="1" t="s">
        <v>116</v>
      </c>
      <c r="D2374" s="1" t="s">
        <v>8</v>
      </c>
      <c r="E2374" s="1" t="s">
        <v>366</v>
      </c>
      <c r="F2374" s="1" t="s">
        <v>129</v>
      </c>
      <c r="G2374" s="12" t="s">
        <v>130</v>
      </c>
      <c r="J2374" s="64"/>
    </row>
    <row r="2375" spans="1:10" ht="15" hidden="1" x14ac:dyDescent="0.25">
      <c r="A2375" s="7">
        <v>2371</v>
      </c>
      <c r="B2375" s="7" t="s">
        <v>406</v>
      </c>
      <c r="C2375" s="1" t="s">
        <v>116</v>
      </c>
      <c r="D2375" s="1" t="s">
        <v>8</v>
      </c>
      <c r="E2375" s="1" t="s">
        <v>366</v>
      </c>
      <c r="F2375" s="1" t="s">
        <v>131</v>
      </c>
      <c r="G2375" s="12" t="s">
        <v>132</v>
      </c>
      <c r="H2375" s="14">
        <v>0.08</v>
      </c>
      <c r="I2375" s="15">
        <v>5040</v>
      </c>
      <c r="J2375" s="64">
        <f t="shared" ref="J2375:J2406" si="24">I2375/H2375</f>
        <v>63000</v>
      </c>
    </row>
    <row r="2376" spans="1:10" ht="15" hidden="1" x14ac:dyDescent="0.25">
      <c r="A2376" s="7">
        <v>2372</v>
      </c>
      <c r="B2376" s="7" t="s">
        <v>406</v>
      </c>
      <c r="C2376" s="1" t="s">
        <v>116</v>
      </c>
      <c r="D2376" s="1" t="s">
        <v>8</v>
      </c>
      <c r="E2376" s="1" t="s">
        <v>366</v>
      </c>
      <c r="F2376" s="1" t="s">
        <v>133</v>
      </c>
      <c r="G2376" s="12" t="s">
        <v>134</v>
      </c>
      <c r="J2376" s="64"/>
    </row>
    <row r="2377" spans="1:10" ht="15" hidden="1" x14ac:dyDescent="0.25">
      <c r="A2377" s="7">
        <v>2373</v>
      </c>
      <c r="B2377" s="7" t="s">
        <v>406</v>
      </c>
      <c r="C2377" s="1" t="s">
        <v>116</v>
      </c>
      <c r="D2377" s="1" t="s">
        <v>8</v>
      </c>
      <c r="E2377" s="1" t="s">
        <v>366</v>
      </c>
      <c r="F2377" s="1" t="s">
        <v>135</v>
      </c>
      <c r="G2377" s="12" t="s">
        <v>136</v>
      </c>
      <c r="J2377" s="64"/>
    </row>
    <row r="2378" spans="1:10" ht="15" hidden="1" x14ac:dyDescent="0.25">
      <c r="A2378" s="7">
        <v>2374</v>
      </c>
      <c r="B2378" s="7" t="s">
        <v>406</v>
      </c>
      <c r="C2378" s="1" t="s">
        <v>116</v>
      </c>
      <c r="D2378" s="1" t="s">
        <v>8</v>
      </c>
      <c r="E2378" s="1" t="s">
        <v>366</v>
      </c>
      <c r="F2378" s="1" t="s">
        <v>137</v>
      </c>
      <c r="G2378" s="12" t="s">
        <v>138</v>
      </c>
      <c r="J2378" s="64"/>
    </row>
    <row r="2379" spans="1:10" ht="15" hidden="1" x14ac:dyDescent="0.25">
      <c r="A2379" s="7">
        <v>2375</v>
      </c>
      <c r="B2379" s="7" t="s">
        <v>406</v>
      </c>
      <c r="C2379" s="1" t="s">
        <v>116</v>
      </c>
      <c r="D2379" s="1" t="s">
        <v>8</v>
      </c>
      <c r="E2379" s="1" t="s">
        <v>366</v>
      </c>
      <c r="F2379" s="1" t="s">
        <v>139</v>
      </c>
      <c r="G2379" s="12" t="s">
        <v>140</v>
      </c>
      <c r="J2379" s="64"/>
    </row>
    <row r="2380" spans="1:10" ht="15" hidden="1" x14ac:dyDescent="0.25">
      <c r="A2380" s="7">
        <v>2376</v>
      </c>
      <c r="B2380" s="7" t="s">
        <v>406</v>
      </c>
      <c r="C2380" s="1" t="s">
        <v>116</v>
      </c>
      <c r="D2380" s="1" t="s">
        <v>8</v>
      </c>
      <c r="E2380" s="1" t="s">
        <v>366</v>
      </c>
      <c r="F2380" s="1" t="s">
        <v>141</v>
      </c>
      <c r="G2380" s="12" t="s">
        <v>142</v>
      </c>
      <c r="J2380" s="64"/>
    </row>
    <row r="2381" spans="1:10" ht="15" hidden="1" x14ac:dyDescent="0.25">
      <c r="A2381" s="7">
        <v>2377</v>
      </c>
      <c r="B2381" s="7" t="s">
        <v>406</v>
      </c>
      <c r="C2381" s="1" t="s">
        <v>116</v>
      </c>
      <c r="D2381" s="1" t="s">
        <v>8</v>
      </c>
      <c r="E2381" s="1" t="s">
        <v>366</v>
      </c>
      <c r="F2381" s="1" t="s">
        <v>143</v>
      </c>
      <c r="G2381" s="12" t="s">
        <v>144</v>
      </c>
      <c r="J2381" s="64"/>
    </row>
    <row r="2382" spans="1:10" ht="15" hidden="1" x14ac:dyDescent="0.25">
      <c r="A2382" s="7">
        <v>2378</v>
      </c>
      <c r="B2382" s="7" t="s">
        <v>406</v>
      </c>
      <c r="C2382" s="1" t="s">
        <v>116</v>
      </c>
      <c r="D2382" s="1" t="s">
        <v>8</v>
      </c>
      <c r="E2382" s="1" t="s">
        <v>366</v>
      </c>
      <c r="F2382" s="1" t="s">
        <v>145</v>
      </c>
      <c r="G2382" s="12" t="s">
        <v>146</v>
      </c>
      <c r="J2382" s="64"/>
    </row>
    <row r="2383" spans="1:10" ht="15" hidden="1" x14ac:dyDescent="0.25">
      <c r="A2383" s="7">
        <v>2379</v>
      </c>
      <c r="B2383" s="7" t="s">
        <v>406</v>
      </c>
      <c r="C2383" s="1" t="s">
        <v>116</v>
      </c>
      <c r="D2383" s="1" t="s">
        <v>8</v>
      </c>
      <c r="E2383" s="1" t="s">
        <v>366</v>
      </c>
      <c r="F2383" s="1" t="s">
        <v>147</v>
      </c>
      <c r="G2383" s="12" t="s">
        <v>148</v>
      </c>
      <c r="J2383" s="64"/>
    </row>
    <row r="2384" spans="1:10" ht="15" hidden="1" x14ac:dyDescent="0.25">
      <c r="A2384" s="7">
        <v>2380</v>
      </c>
      <c r="B2384" s="7" t="s">
        <v>406</v>
      </c>
      <c r="C2384" s="1" t="s">
        <v>116</v>
      </c>
      <c r="D2384" s="1" t="s">
        <v>8</v>
      </c>
      <c r="E2384" s="1" t="s">
        <v>366</v>
      </c>
      <c r="F2384" s="1" t="s">
        <v>149</v>
      </c>
      <c r="G2384" s="12" t="s">
        <v>150</v>
      </c>
      <c r="J2384" s="64"/>
    </row>
    <row r="2385" spans="1:10" ht="15" hidden="1" x14ac:dyDescent="0.25">
      <c r="A2385" s="7">
        <v>2381</v>
      </c>
      <c r="B2385" s="7" t="s">
        <v>406</v>
      </c>
      <c r="C2385" s="1" t="s">
        <v>116</v>
      </c>
      <c r="D2385" s="1" t="s">
        <v>8</v>
      </c>
      <c r="E2385" s="1" t="s">
        <v>366</v>
      </c>
      <c r="F2385" s="1" t="s">
        <v>151</v>
      </c>
      <c r="G2385" s="12" t="s">
        <v>152</v>
      </c>
      <c r="J2385" s="64"/>
    </row>
    <row r="2386" spans="1:10" ht="15" hidden="1" x14ac:dyDescent="0.25">
      <c r="A2386" s="7">
        <v>2382</v>
      </c>
      <c r="B2386" s="7" t="s">
        <v>406</v>
      </c>
      <c r="C2386" s="1" t="s">
        <v>116</v>
      </c>
      <c r="D2386" s="1" t="s">
        <v>8</v>
      </c>
      <c r="E2386" s="1" t="s">
        <v>366</v>
      </c>
      <c r="F2386" s="1" t="s">
        <v>153</v>
      </c>
      <c r="G2386" s="12" t="s">
        <v>154</v>
      </c>
      <c r="J2386" s="64"/>
    </row>
    <row r="2387" spans="1:10" ht="15" hidden="1" x14ac:dyDescent="0.25">
      <c r="A2387" s="7">
        <v>2383</v>
      </c>
      <c r="B2387" s="7" t="s">
        <v>406</v>
      </c>
      <c r="C2387" s="1" t="s">
        <v>116</v>
      </c>
      <c r="D2387" s="1" t="s">
        <v>8</v>
      </c>
      <c r="E2387" s="1" t="s">
        <v>366</v>
      </c>
      <c r="F2387" s="1" t="s">
        <v>155</v>
      </c>
      <c r="G2387" s="12" t="s">
        <v>156</v>
      </c>
      <c r="J2387" s="64"/>
    </row>
    <row r="2388" spans="1:10" ht="15" hidden="1" x14ac:dyDescent="0.25">
      <c r="A2388" s="7">
        <v>2384</v>
      </c>
      <c r="B2388" s="7" t="s">
        <v>406</v>
      </c>
      <c r="C2388" s="1" t="s">
        <v>116</v>
      </c>
      <c r="D2388" s="1" t="s">
        <v>8</v>
      </c>
      <c r="E2388" s="1" t="s">
        <v>366</v>
      </c>
      <c r="F2388" s="1" t="s">
        <v>157</v>
      </c>
      <c r="G2388" s="12" t="s">
        <v>158</v>
      </c>
      <c r="J2388" s="64"/>
    </row>
    <row r="2389" spans="1:10" ht="15" hidden="1" x14ac:dyDescent="0.25">
      <c r="A2389" s="7">
        <v>2385</v>
      </c>
      <c r="B2389" s="7" t="s">
        <v>406</v>
      </c>
      <c r="C2389" s="1" t="s">
        <v>116</v>
      </c>
      <c r="D2389" s="1" t="s">
        <v>8</v>
      </c>
      <c r="E2389" s="1" t="s">
        <v>366</v>
      </c>
      <c r="F2389" s="1" t="s">
        <v>159</v>
      </c>
      <c r="G2389" s="12" t="s">
        <v>160</v>
      </c>
      <c r="J2389" s="64"/>
    </row>
    <row r="2390" spans="1:10" ht="15" hidden="1" x14ac:dyDescent="0.25">
      <c r="A2390" s="7">
        <v>2386</v>
      </c>
      <c r="B2390" s="7" t="s">
        <v>406</v>
      </c>
      <c r="C2390" s="1" t="s">
        <v>116</v>
      </c>
      <c r="D2390" s="1" t="s">
        <v>8</v>
      </c>
      <c r="E2390" s="1" t="s">
        <v>366</v>
      </c>
      <c r="F2390" s="1" t="s">
        <v>161</v>
      </c>
      <c r="G2390" s="12" t="s">
        <v>162</v>
      </c>
      <c r="J2390" s="64"/>
    </row>
    <row r="2391" spans="1:10" ht="15" hidden="1" x14ac:dyDescent="0.25">
      <c r="A2391" s="7">
        <v>2387</v>
      </c>
      <c r="B2391" s="7" t="s">
        <v>406</v>
      </c>
      <c r="C2391" s="1" t="s">
        <v>116</v>
      </c>
      <c r="D2391" s="1" t="s">
        <v>8</v>
      </c>
      <c r="E2391" s="1" t="s">
        <v>366</v>
      </c>
      <c r="F2391" s="1" t="s">
        <v>163</v>
      </c>
      <c r="G2391" s="12" t="s">
        <v>164</v>
      </c>
      <c r="J2391" s="64"/>
    </row>
    <row r="2392" spans="1:10" ht="15" hidden="1" x14ac:dyDescent="0.25">
      <c r="A2392" s="7">
        <v>2388</v>
      </c>
      <c r="B2392" s="7" t="s">
        <v>406</v>
      </c>
      <c r="C2392" s="1" t="s">
        <v>116</v>
      </c>
      <c r="D2392" s="1" t="s">
        <v>8</v>
      </c>
      <c r="E2392" s="1" t="s">
        <v>366</v>
      </c>
      <c r="F2392" s="1" t="s">
        <v>165</v>
      </c>
      <c r="G2392" s="12" t="s">
        <v>166</v>
      </c>
      <c r="J2392" s="64"/>
    </row>
    <row r="2393" spans="1:10" ht="15" hidden="1" x14ac:dyDescent="0.25">
      <c r="A2393" s="7">
        <v>2389</v>
      </c>
      <c r="B2393" s="7" t="s">
        <v>406</v>
      </c>
      <c r="C2393" s="1" t="s">
        <v>116</v>
      </c>
      <c r="D2393" s="1" t="s">
        <v>8</v>
      </c>
      <c r="E2393" s="1" t="s">
        <v>366</v>
      </c>
      <c r="F2393" s="1" t="s">
        <v>167</v>
      </c>
      <c r="G2393" s="12" t="s">
        <v>168</v>
      </c>
      <c r="J2393" s="64"/>
    </row>
    <row r="2394" spans="1:10" ht="15" hidden="1" x14ac:dyDescent="0.25">
      <c r="A2394" s="7">
        <v>2390</v>
      </c>
      <c r="B2394" s="7" t="s">
        <v>406</v>
      </c>
      <c r="C2394" s="1" t="s">
        <v>116</v>
      </c>
      <c r="D2394" s="1" t="s">
        <v>8</v>
      </c>
      <c r="E2394" s="1" t="s">
        <v>366</v>
      </c>
      <c r="F2394" s="1" t="s">
        <v>169</v>
      </c>
      <c r="G2394" s="12" t="s">
        <v>170</v>
      </c>
      <c r="J2394" s="64"/>
    </row>
    <row r="2395" spans="1:10" ht="15" hidden="1" x14ac:dyDescent="0.25">
      <c r="A2395" s="7">
        <v>2391</v>
      </c>
      <c r="B2395" s="7" t="s">
        <v>406</v>
      </c>
      <c r="C2395" s="1" t="s">
        <v>116</v>
      </c>
      <c r="D2395" s="1" t="s">
        <v>8</v>
      </c>
      <c r="E2395" s="1" t="s">
        <v>366</v>
      </c>
      <c r="F2395" s="1" t="s">
        <v>171</v>
      </c>
      <c r="G2395" s="12" t="s">
        <v>172</v>
      </c>
      <c r="J2395" s="64"/>
    </row>
    <row r="2396" spans="1:10" ht="15" hidden="1" x14ac:dyDescent="0.25">
      <c r="A2396" s="7">
        <v>2392</v>
      </c>
      <c r="B2396" s="7" t="s">
        <v>406</v>
      </c>
      <c r="C2396" s="1" t="s">
        <v>116</v>
      </c>
      <c r="D2396" s="1" t="s">
        <v>8</v>
      </c>
      <c r="E2396" s="1" t="s">
        <v>366</v>
      </c>
      <c r="F2396" s="1" t="s">
        <v>173</v>
      </c>
      <c r="G2396" s="12" t="s">
        <v>174</v>
      </c>
      <c r="J2396" s="64"/>
    </row>
    <row r="2397" spans="1:10" ht="15" hidden="1" x14ac:dyDescent="0.25">
      <c r="A2397" s="7">
        <v>2393</v>
      </c>
      <c r="B2397" s="7" t="s">
        <v>406</v>
      </c>
      <c r="C2397" s="1" t="s">
        <v>116</v>
      </c>
      <c r="D2397" s="1" t="s">
        <v>8</v>
      </c>
      <c r="E2397" s="1" t="s">
        <v>366</v>
      </c>
      <c r="F2397" s="1" t="s">
        <v>175</v>
      </c>
      <c r="G2397" s="12" t="s">
        <v>176</v>
      </c>
      <c r="H2397" s="14">
        <v>1.21</v>
      </c>
      <c r="I2397" s="15">
        <v>34479</v>
      </c>
      <c r="J2397" s="64">
        <f t="shared" si="24"/>
        <v>28495.041322314049</v>
      </c>
    </row>
    <row r="2398" spans="1:10" ht="15" hidden="1" x14ac:dyDescent="0.25">
      <c r="A2398" s="7">
        <v>2394</v>
      </c>
      <c r="B2398" s="7" t="s">
        <v>406</v>
      </c>
      <c r="C2398" s="1" t="s">
        <v>116</v>
      </c>
      <c r="D2398" s="1" t="s">
        <v>8</v>
      </c>
      <c r="E2398" s="1" t="s">
        <v>366</v>
      </c>
      <c r="F2398" s="1" t="s">
        <v>177</v>
      </c>
      <c r="G2398" s="12" t="s">
        <v>178</v>
      </c>
      <c r="J2398" s="64"/>
    </row>
    <row r="2399" spans="1:10" ht="15" hidden="1" x14ac:dyDescent="0.25">
      <c r="A2399" s="7">
        <v>2395</v>
      </c>
      <c r="B2399" s="7" t="s">
        <v>406</v>
      </c>
      <c r="C2399" s="1" t="s">
        <v>116</v>
      </c>
      <c r="D2399" s="1" t="s">
        <v>8</v>
      </c>
      <c r="E2399" s="1" t="s">
        <v>366</v>
      </c>
      <c r="F2399" s="1" t="s">
        <v>179</v>
      </c>
      <c r="G2399" s="12" t="s">
        <v>180</v>
      </c>
      <c r="J2399" s="64"/>
    </row>
    <row r="2400" spans="1:10" ht="15" hidden="1" x14ac:dyDescent="0.25">
      <c r="A2400" s="7">
        <v>2396</v>
      </c>
      <c r="B2400" s="7" t="s">
        <v>406</v>
      </c>
      <c r="C2400" s="1" t="s">
        <v>116</v>
      </c>
      <c r="D2400" s="1" t="s">
        <v>8</v>
      </c>
      <c r="E2400" s="1" t="s">
        <v>366</v>
      </c>
      <c r="F2400" s="1" t="s">
        <v>181</v>
      </c>
      <c r="G2400" s="12" t="s">
        <v>182</v>
      </c>
      <c r="J2400" s="64"/>
    </row>
    <row r="2401" spans="1:10" ht="15" hidden="1" x14ac:dyDescent="0.25">
      <c r="A2401" s="7">
        <v>2397</v>
      </c>
      <c r="B2401" s="7" t="s">
        <v>406</v>
      </c>
      <c r="C2401" s="1" t="s">
        <v>116</v>
      </c>
      <c r="D2401" s="1" t="s">
        <v>8</v>
      </c>
      <c r="E2401" s="1" t="s">
        <v>366</v>
      </c>
      <c r="F2401" s="1" t="s">
        <v>183</v>
      </c>
      <c r="G2401" s="12" t="s">
        <v>184</v>
      </c>
      <c r="J2401" s="64"/>
    </row>
    <row r="2402" spans="1:10" ht="15" hidden="1" x14ac:dyDescent="0.25">
      <c r="A2402" s="7">
        <v>2398</v>
      </c>
      <c r="B2402" s="7" t="s">
        <v>406</v>
      </c>
      <c r="C2402" s="1" t="s">
        <v>116</v>
      </c>
      <c r="D2402" s="1" t="s">
        <v>8</v>
      </c>
      <c r="E2402" s="1" t="s">
        <v>365</v>
      </c>
      <c r="F2402" s="1" t="s">
        <v>185</v>
      </c>
      <c r="G2402" s="12" t="s">
        <v>186</v>
      </c>
      <c r="J2402" s="64"/>
    </row>
    <row r="2403" spans="1:10" ht="15" hidden="1" x14ac:dyDescent="0.25">
      <c r="A2403" s="7">
        <v>2399</v>
      </c>
      <c r="B2403" s="7" t="s">
        <v>406</v>
      </c>
      <c r="C2403" s="1" t="s">
        <v>116</v>
      </c>
      <c r="D2403" s="1" t="s">
        <v>8</v>
      </c>
      <c r="E2403" s="1" t="s">
        <v>365</v>
      </c>
      <c r="F2403" s="1" t="s">
        <v>187</v>
      </c>
      <c r="G2403" s="12" t="s">
        <v>188</v>
      </c>
      <c r="J2403" s="64"/>
    </row>
    <row r="2404" spans="1:10" ht="15" hidden="1" x14ac:dyDescent="0.25">
      <c r="A2404" s="7">
        <v>2400</v>
      </c>
      <c r="B2404" s="7" t="s">
        <v>406</v>
      </c>
      <c r="C2404" s="1" t="s">
        <v>116</v>
      </c>
      <c r="D2404" s="1" t="s">
        <v>8</v>
      </c>
      <c r="E2404" s="1" t="s">
        <v>365</v>
      </c>
      <c r="F2404" s="1" t="s">
        <v>189</v>
      </c>
      <c r="G2404" s="12" t="s">
        <v>190</v>
      </c>
      <c r="J2404" s="64"/>
    </row>
    <row r="2405" spans="1:10" ht="15" hidden="1" x14ac:dyDescent="0.25">
      <c r="A2405" s="7">
        <v>2401</v>
      </c>
      <c r="B2405" s="7" t="s">
        <v>406</v>
      </c>
      <c r="C2405" s="1" t="s">
        <v>116</v>
      </c>
      <c r="D2405" s="1" t="s">
        <v>8</v>
      </c>
      <c r="E2405" s="1" t="s">
        <v>367</v>
      </c>
      <c r="F2405" s="1" t="s">
        <v>191</v>
      </c>
      <c r="G2405" s="12" t="s">
        <v>192</v>
      </c>
      <c r="H2405" s="14" t="s">
        <v>340</v>
      </c>
      <c r="J2405" s="64"/>
    </row>
    <row r="2406" spans="1:10" ht="15" hidden="1" x14ac:dyDescent="0.25">
      <c r="A2406" s="7">
        <v>2402</v>
      </c>
      <c r="B2406" s="7" t="s">
        <v>406</v>
      </c>
      <c r="C2406" s="1" t="s">
        <v>116</v>
      </c>
      <c r="D2406" s="1" t="s">
        <v>15</v>
      </c>
      <c r="E2406" s="1" t="s">
        <v>367</v>
      </c>
      <c r="F2406" s="1" t="s">
        <v>193</v>
      </c>
      <c r="G2406" s="12" t="s">
        <v>194</v>
      </c>
      <c r="H2406" s="14">
        <v>1.29</v>
      </c>
      <c r="I2406" s="15">
        <v>39519</v>
      </c>
      <c r="J2406" s="64">
        <f t="shared" si="24"/>
        <v>30634.883720930233</v>
      </c>
    </row>
    <row r="2407" spans="1:10" ht="15" hidden="1" x14ac:dyDescent="0.25">
      <c r="A2407" s="7">
        <v>2403</v>
      </c>
      <c r="B2407" s="7" t="s">
        <v>406</v>
      </c>
      <c r="C2407" s="1" t="s">
        <v>195</v>
      </c>
      <c r="D2407" s="1" t="s">
        <v>15</v>
      </c>
      <c r="E2407" s="1" t="s">
        <v>367</v>
      </c>
      <c r="F2407" s="1" t="s">
        <v>196</v>
      </c>
      <c r="G2407" s="12" t="s">
        <v>197</v>
      </c>
      <c r="I2407" s="15">
        <v>39519</v>
      </c>
      <c r="J2407" s="64"/>
    </row>
    <row r="2408" spans="1:10" ht="15" hidden="1" x14ac:dyDescent="0.25">
      <c r="A2408" s="7">
        <v>2404</v>
      </c>
      <c r="B2408" s="7" t="s">
        <v>406</v>
      </c>
      <c r="C2408" s="1" t="s">
        <v>195</v>
      </c>
      <c r="D2408" s="1" t="s">
        <v>8</v>
      </c>
      <c r="E2408" s="1" t="s">
        <v>367</v>
      </c>
      <c r="F2408" s="1" t="s">
        <v>198</v>
      </c>
      <c r="G2408" s="12" t="s">
        <v>199</v>
      </c>
      <c r="J2408" s="64"/>
    </row>
    <row r="2409" spans="1:10" ht="15" hidden="1" x14ac:dyDescent="0.25">
      <c r="A2409" s="7">
        <v>2405</v>
      </c>
      <c r="B2409" s="7" t="s">
        <v>406</v>
      </c>
      <c r="C2409" s="1" t="s">
        <v>195</v>
      </c>
      <c r="D2409" s="1" t="s">
        <v>8</v>
      </c>
      <c r="E2409" s="1" t="s">
        <v>367</v>
      </c>
      <c r="F2409" s="1" t="s">
        <v>200</v>
      </c>
      <c r="G2409" s="12" t="s">
        <v>201</v>
      </c>
      <c r="J2409" s="64"/>
    </row>
    <row r="2410" spans="1:10" ht="15" hidden="1" x14ac:dyDescent="0.25">
      <c r="A2410" s="7">
        <v>2406</v>
      </c>
      <c r="B2410" s="7" t="s">
        <v>406</v>
      </c>
      <c r="C2410" s="1" t="s">
        <v>195</v>
      </c>
      <c r="D2410" s="1" t="s">
        <v>8</v>
      </c>
      <c r="E2410" s="1" t="s">
        <v>367</v>
      </c>
      <c r="F2410" s="1" t="s">
        <v>202</v>
      </c>
      <c r="G2410" s="12" t="s">
        <v>203</v>
      </c>
      <c r="I2410" s="15">
        <v>11503</v>
      </c>
      <c r="J2410" s="64"/>
    </row>
    <row r="2411" spans="1:10" ht="15" hidden="1" x14ac:dyDescent="0.25">
      <c r="A2411" s="7">
        <v>2407</v>
      </c>
      <c r="B2411" s="7" t="s">
        <v>406</v>
      </c>
      <c r="C2411" s="1" t="s">
        <v>195</v>
      </c>
      <c r="D2411" s="1" t="s">
        <v>8</v>
      </c>
      <c r="E2411" s="1" t="s">
        <v>367</v>
      </c>
      <c r="F2411" s="1" t="s">
        <v>204</v>
      </c>
      <c r="G2411" s="12" t="s">
        <v>205</v>
      </c>
      <c r="J2411" s="64"/>
    </row>
    <row r="2412" spans="1:10" ht="15" hidden="1" x14ac:dyDescent="0.25">
      <c r="A2412" s="7">
        <v>2408</v>
      </c>
      <c r="B2412" s="7" t="s">
        <v>406</v>
      </c>
      <c r="C2412" s="1" t="s">
        <v>195</v>
      </c>
      <c r="D2412" s="1" t="s">
        <v>15</v>
      </c>
      <c r="E2412" s="1" t="s">
        <v>367</v>
      </c>
      <c r="F2412" s="1" t="s">
        <v>206</v>
      </c>
      <c r="G2412" s="12" t="s">
        <v>207</v>
      </c>
      <c r="I2412" s="15">
        <v>11503</v>
      </c>
      <c r="J2412" s="64"/>
    </row>
    <row r="2413" spans="1:10" ht="15" hidden="1" x14ac:dyDescent="0.25">
      <c r="A2413" s="7">
        <v>2409</v>
      </c>
      <c r="B2413" s="7" t="s">
        <v>406</v>
      </c>
      <c r="C2413" s="1" t="s">
        <v>195</v>
      </c>
      <c r="D2413" s="1" t="s">
        <v>8</v>
      </c>
      <c r="E2413" s="1" t="s">
        <v>367</v>
      </c>
      <c r="F2413" s="1" t="s">
        <v>208</v>
      </c>
      <c r="G2413" s="12" t="s">
        <v>209</v>
      </c>
      <c r="J2413" s="64"/>
    </row>
    <row r="2414" spans="1:10" ht="15" hidden="1" x14ac:dyDescent="0.25">
      <c r="A2414" s="7">
        <v>2410</v>
      </c>
      <c r="B2414" s="7" t="s">
        <v>406</v>
      </c>
      <c r="C2414" s="1" t="s">
        <v>195</v>
      </c>
      <c r="D2414" s="1" t="s">
        <v>15</v>
      </c>
      <c r="E2414" s="1" t="s">
        <v>367</v>
      </c>
      <c r="F2414" s="1" t="s">
        <v>210</v>
      </c>
      <c r="G2414" s="12" t="s">
        <v>211</v>
      </c>
      <c r="I2414" s="15">
        <v>51022</v>
      </c>
      <c r="J2414" s="64"/>
    </row>
    <row r="2415" spans="1:10" ht="15" hidden="1" x14ac:dyDescent="0.25">
      <c r="A2415" s="7">
        <v>2411</v>
      </c>
      <c r="B2415" s="7" t="s">
        <v>406</v>
      </c>
      <c r="C2415" s="1" t="s">
        <v>195</v>
      </c>
      <c r="D2415" s="1" t="s">
        <v>8</v>
      </c>
      <c r="E2415" s="1" t="s">
        <v>367</v>
      </c>
      <c r="F2415" s="1" t="s">
        <v>212</v>
      </c>
      <c r="G2415" s="12" t="s">
        <v>213</v>
      </c>
      <c r="I2415" s="15">
        <v>2423</v>
      </c>
      <c r="J2415" s="64"/>
    </row>
    <row r="2416" spans="1:10" ht="15" hidden="1" x14ac:dyDescent="0.25">
      <c r="A2416" s="7">
        <v>2412</v>
      </c>
      <c r="B2416" s="7" t="s">
        <v>406</v>
      </c>
      <c r="C2416" s="1" t="s">
        <v>195</v>
      </c>
      <c r="D2416" s="1" t="s">
        <v>8</v>
      </c>
      <c r="E2416" s="1" t="s">
        <v>367</v>
      </c>
      <c r="F2416" s="1" t="s">
        <v>214</v>
      </c>
      <c r="G2416" s="12" t="s">
        <v>215</v>
      </c>
      <c r="I2416" s="15">
        <v>1557</v>
      </c>
      <c r="J2416" s="64"/>
    </row>
    <row r="2417" spans="1:10" ht="15" hidden="1" x14ac:dyDescent="0.25">
      <c r="A2417" s="7">
        <v>2413</v>
      </c>
      <c r="B2417" s="7" t="s">
        <v>406</v>
      </c>
      <c r="C2417" s="1" t="s">
        <v>195</v>
      </c>
      <c r="D2417" s="1" t="s">
        <v>8</v>
      </c>
      <c r="E2417" s="1" t="s">
        <v>367</v>
      </c>
      <c r="F2417" s="1" t="s">
        <v>216</v>
      </c>
      <c r="G2417" s="12" t="s">
        <v>217</v>
      </c>
      <c r="J2417" s="64"/>
    </row>
    <row r="2418" spans="1:10" ht="15" hidden="1" x14ac:dyDescent="0.25">
      <c r="A2418" s="7">
        <v>2414</v>
      </c>
      <c r="B2418" s="7" t="s">
        <v>406</v>
      </c>
      <c r="C2418" s="1" t="s">
        <v>195</v>
      </c>
      <c r="D2418" s="1" t="s">
        <v>15</v>
      </c>
      <c r="E2418" s="1" t="s">
        <v>367</v>
      </c>
      <c r="F2418" s="1" t="s">
        <v>218</v>
      </c>
      <c r="G2418" s="12" t="s">
        <v>219</v>
      </c>
      <c r="I2418" s="15">
        <v>55002</v>
      </c>
      <c r="J2418" s="64"/>
    </row>
    <row r="2419" spans="1:10" ht="15" hidden="1" x14ac:dyDescent="0.25">
      <c r="A2419" s="7">
        <v>2415</v>
      </c>
      <c r="B2419" s="7" t="s">
        <v>406</v>
      </c>
      <c r="C2419" s="1" t="s">
        <v>195</v>
      </c>
      <c r="D2419" s="1" t="s">
        <v>8</v>
      </c>
      <c r="E2419" s="1" t="s">
        <v>367</v>
      </c>
      <c r="F2419" s="1" t="s">
        <v>220</v>
      </c>
      <c r="G2419" s="12" t="s">
        <v>221</v>
      </c>
      <c r="J2419" s="64"/>
    </row>
    <row r="2420" spans="1:10" ht="15" hidden="1" x14ac:dyDescent="0.25">
      <c r="A2420" s="7">
        <v>2416</v>
      </c>
      <c r="B2420" s="7" t="s">
        <v>406</v>
      </c>
      <c r="C2420" s="1" t="s">
        <v>195</v>
      </c>
      <c r="D2420" s="1" t="s">
        <v>8</v>
      </c>
      <c r="E2420" s="1" t="s">
        <v>367</v>
      </c>
      <c r="F2420" s="1" t="s">
        <v>222</v>
      </c>
      <c r="G2420" s="12" t="s">
        <v>223</v>
      </c>
      <c r="J2420" s="64"/>
    </row>
    <row r="2421" spans="1:10" ht="15" hidden="1" x14ac:dyDescent="0.25">
      <c r="A2421" s="7">
        <v>2417</v>
      </c>
      <c r="B2421" s="7" t="s">
        <v>406</v>
      </c>
      <c r="C2421" s="1" t="s">
        <v>195</v>
      </c>
      <c r="D2421" s="1" t="s">
        <v>8</v>
      </c>
      <c r="E2421" s="1" t="s">
        <v>367</v>
      </c>
      <c r="F2421" s="1" t="s">
        <v>224</v>
      </c>
      <c r="G2421" s="12" t="s">
        <v>225</v>
      </c>
      <c r="J2421" s="64"/>
    </row>
    <row r="2422" spans="1:10" ht="15" hidden="1" x14ac:dyDescent="0.25">
      <c r="A2422" s="7">
        <v>2418</v>
      </c>
      <c r="B2422" s="7" t="s">
        <v>406</v>
      </c>
      <c r="C2422" s="1" t="s">
        <v>195</v>
      </c>
      <c r="D2422" s="1" t="s">
        <v>8</v>
      </c>
      <c r="E2422" s="1" t="s">
        <v>367</v>
      </c>
      <c r="F2422" s="1" t="s">
        <v>226</v>
      </c>
      <c r="G2422" s="12" t="s">
        <v>227</v>
      </c>
      <c r="J2422" s="64"/>
    </row>
    <row r="2423" spans="1:10" ht="15" hidden="1" x14ac:dyDescent="0.25">
      <c r="A2423" s="7">
        <v>2419</v>
      </c>
      <c r="B2423" s="7" t="s">
        <v>406</v>
      </c>
      <c r="C2423" s="1" t="s">
        <v>195</v>
      </c>
      <c r="D2423" s="1" t="s">
        <v>15</v>
      </c>
      <c r="E2423" s="1" t="s">
        <v>367</v>
      </c>
      <c r="F2423" s="1" t="s">
        <v>228</v>
      </c>
      <c r="G2423" s="12" t="s">
        <v>229</v>
      </c>
      <c r="I2423" s="15">
        <v>0</v>
      </c>
      <c r="J2423" s="64"/>
    </row>
    <row r="2424" spans="1:10" ht="15" hidden="1" x14ac:dyDescent="0.25">
      <c r="A2424" s="7">
        <v>2420</v>
      </c>
      <c r="B2424" s="7" t="s">
        <v>406</v>
      </c>
      <c r="C2424" s="1" t="s">
        <v>195</v>
      </c>
      <c r="D2424" s="1" t="s">
        <v>8</v>
      </c>
      <c r="E2424" s="1" t="s">
        <v>367</v>
      </c>
      <c r="F2424" s="1" t="s">
        <v>230</v>
      </c>
      <c r="G2424" s="12" t="s">
        <v>231</v>
      </c>
      <c r="J2424" s="64"/>
    </row>
    <row r="2425" spans="1:10" ht="15" hidden="1" x14ac:dyDescent="0.25">
      <c r="A2425" s="7">
        <v>2421</v>
      </c>
      <c r="B2425" s="7" t="s">
        <v>406</v>
      </c>
      <c r="C2425" s="1" t="s">
        <v>195</v>
      </c>
      <c r="D2425" s="1" t="s">
        <v>8</v>
      </c>
      <c r="E2425" s="1" t="s">
        <v>367</v>
      </c>
      <c r="F2425" s="1" t="s">
        <v>232</v>
      </c>
      <c r="G2425" s="12" t="s">
        <v>233</v>
      </c>
      <c r="J2425" s="64"/>
    </row>
    <row r="2426" spans="1:10" ht="15" hidden="1" x14ac:dyDescent="0.25">
      <c r="A2426" s="7">
        <v>2422</v>
      </c>
      <c r="B2426" s="7" t="s">
        <v>406</v>
      </c>
      <c r="C2426" s="1" t="s">
        <v>195</v>
      </c>
      <c r="D2426" s="1" t="s">
        <v>8</v>
      </c>
      <c r="E2426" s="1" t="s">
        <v>367</v>
      </c>
      <c r="F2426" s="1" t="s">
        <v>234</v>
      </c>
      <c r="G2426" s="12" t="s">
        <v>235</v>
      </c>
      <c r="J2426" s="64"/>
    </row>
    <row r="2427" spans="1:10" ht="15" hidden="1" x14ac:dyDescent="0.25">
      <c r="A2427" s="7">
        <v>2423</v>
      </c>
      <c r="B2427" s="7" t="s">
        <v>406</v>
      </c>
      <c r="C2427" s="1" t="s">
        <v>195</v>
      </c>
      <c r="D2427" s="1" t="s">
        <v>8</v>
      </c>
      <c r="E2427" s="1" t="s">
        <v>367</v>
      </c>
      <c r="F2427" s="1" t="s">
        <v>236</v>
      </c>
      <c r="G2427" s="12" t="s">
        <v>237</v>
      </c>
      <c r="I2427" s="15">
        <v>24900</v>
      </c>
      <c r="J2427" s="64"/>
    </row>
    <row r="2428" spans="1:10" ht="15" hidden="1" x14ac:dyDescent="0.25">
      <c r="A2428" s="7">
        <v>2424</v>
      </c>
      <c r="B2428" s="7" t="s">
        <v>406</v>
      </c>
      <c r="C2428" s="1" t="s">
        <v>195</v>
      </c>
      <c r="D2428" s="1" t="s">
        <v>8</v>
      </c>
      <c r="E2428" s="1" t="s">
        <v>367</v>
      </c>
      <c r="F2428" s="1" t="s">
        <v>238</v>
      </c>
      <c r="G2428" s="12" t="s">
        <v>239</v>
      </c>
      <c r="J2428" s="64"/>
    </row>
    <row r="2429" spans="1:10" ht="15" hidden="1" x14ac:dyDescent="0.25">
      <c r="A2429" s="7">
        <v>2425</v>
      </c>
      <c r="B2429" s="7" t="s">
        <v>406</v>
      </c>
      <c r="C2429" s="1" t="s">
        <v>195</v>
      </c>
      <c r="D2429" s="1" t="s">
        <v>8</v>
      </c>
      <c r="E2429" s="1" t="s">
        <v>367</v>
      </c>
      <c r="F2429" s="1" t="s">
        <v>240</v>
      </c>
      <c r="G2429" s="12" t="s">
        <v>241</v>
      </c>
      <c r="J2429" s="64"/>
    </row>
    <row r="2430" spans="1:10" ht="15" hidden="1" x14ac:dyDescent="0.25">
      <c r="A2430" s="7">
        <v>2426</v>
      </c>
      <c r="B2430" s="7" t="s">
        <v>406</v>
      </c>
      <c r="C2430" s="1" t="s">
        <v>195</v>
      </c>
      <c r="D2430" s="1" t="s">
        <v>8</v>
      </c>
      <c r="E2430" s="1" t="s">
        <v>367</v>
      </c>
      <c r="F2430" s="1" t="s">
        <v>242</v>
      </c>
      <c r="G2430" s="12" t="s">
        <v>243</v>
      </c>
      <c r="J2430" s="64"/>
    </row>
    <row r="2431" spans="1:10" ht="15" hidden="1" x14ac:dyDescent="0.25">
      <c r="A2431" s="7">
        <v>2427</v>
      </c>
      <c r="B2431" s="7" t="s">
        <v>406</v>
      </c>
      <c r="C2431" s="1" t="s">
        <v>195</v>
      </c>
      <c r="D2431" s="1" t="s">
        <v>8</v>
      </c>
      <c r="E2431" s="1" t="s">
        <v>367</v>
      </c>
      <c r="F2431" s="1" t="s">
        <v>244</v>
      </c>
      <c r="G2431" s="12" t="s">
        <v>245</v>
      </c>
      <c r="J2431" s="64"/>
    </row>
    <row r="2432" spans="1:10" ht="15" hidden="1" x14ac:dyDescent="0.25">
      <c r="A2432" s="7">
        <v>2428</v>
      </c>
      <c r="B2432" s="7" t="s">
        <v>406</v>
      </c>
      <c r="C2432" s="1" t="s">
        <v>195</v>
      </c>
      <c r="D2432" s="1" t="s">
        <v>8</v>
      </c>
      <c r="E2432" s="1" t="s">
        <v>367</v>
      </c>
      <c r="F2432" s="1" t="s">
        <v>246</v>
      </c>
      <c r="G2432" s="12" t="s">
        <v>247</v>
      </c>
      <c r="J2432" s="64"/>
    </row>
    <row r="2433" spans="1:10" ht="15" hidden="1" x14ac:dyDescent="0.25">
      <c r="A2433" s="7">
        <v>2429</v>
      </c>
      <c r="B2433" s="7" t="s">
        <v>406</v>
      </c>
      <c r="C2433" s="1" t="s">
        <v>195</v>
      </c>
      <c r="D2433" s="1" t="s">
        <v>8</v>
      </c>
      <c r="E2433" s="1" t="s">
        <v>367</v>
      </c>
      <c r="F2433" s="1" t="s">
        <v>248</v>
      </c>
      <c r="G2433" s="12" t="s">
        <v>249</v>
      </c>
      <c r="J2433" s="64"/>
    </row>
    <row r="2434" spans="1:10" ht="15" hidden="1" x14ac:dyDescent="0.25">
      <c r="A2434" s="7">
        <v>2430</v>
      </c>
      <c r="B2434" s="7" t="s">
        <v>406</v>
      </c>
      <c r="C2434" s="1" t="s">
        <v>195</v>
      </c>
      <c r="D2434" s="1" t="s">
        <v>8</v>
      </c>
      <c r="E2434" s="1" t="s">
        <v>367</v>
      </c>
      <c r="F2434" s="1" t="s">
        <v>250</v>
      </c>
      <c r="G2434" s="12" t="s">
        <v>251</v>
      </c>
      <c r="J2434" s="64"/>
    </row>
    <row r="2435" spans="1:10" ht="15" hidden="1" x14ac:dyDescent="0.25">
      <c r="A2435" s="7">
        <v>2431</v>
      </c>
      <c r="B2435" s="7" t="s">
        <v>406</v>
      </c>
      <c r="C2435" s="1" t="s">
        <v>195</v>
      </c>
      <c r="D2435" s="1" t="s">
        <v>8</v>
      </c>
      <c r="E2435" s="1" t="s">
        <v>367</v>
      </c>
      <c r="F2435" s="1" t="s">
        <v>252</v>
      </c>
      <c r="G2435" s="12" t="s">
        <v>253</v>
      </c>
      <c r="J2435" s="64"/>
    </row>
    <row r="2436" spans="1:10" ht="15" hidden="1" x14ac:dyDescent="0.25">
      <c r="A2436" s="7">
        <v>2432</v>
      </c>
      <c r="B2436" s="7" t="s">
        <v>406</v>
      </c>
      <c r="C2436" s="1" t="s">
        <v>195</v>
      </c>
      <c r="D2436" s="1" t="s">
        <v>8</v>
      </c>
      <c r="E2436" s="1" t="s">
        <v>367</v>
      </c>
      <c r="F2436" s="1" t="s">
        <v>254</v>
      </c>
      <c r="G2436" s="12" t="s">
        <v>255</v>
      </c>
      <c r="J2436" s="64"/>
    </row>
    <row r="2437" spans="1:10" ht="15" hidden="1" x14ac:dyDescent="0.25">
      <c r="A2437" s="7">
        <v>2433</v>
      </c>
      <c r="B2437" s="7" t="s">
        <v>406</v>
      </c>
      <c r="C2437" s="1" t="s">
        <v>195</v>
      </c>
      <c r="D2437" s="1" t="s">
        <v>8</v>
      </c>
      <c r="E2437" s="1" t="s">
        <v>367</v>
      </c>
      <c r="F2437" s="1" t="s">
        <v>256</v>
      </c>
      <c r="G2437" s="12" t="s">
        <v>257</v>
      </c>
      <c r="J2437" s="64"/>
    </row>
    <row r="2438" spans="1:10" ht="15" hidden="1" x14ac:dyDescent="0.25">
      <c r="A2438" s="7">
        <v>2434</v>
      </c>
      <c r="B2438" s="7" t="s">
        <v>406</v>
      </c>
      <c r="C2438" s="1" t="s">
        <v>195</v>
      </c>
      <c r="D2438" s="1" t="s">
        <v>8</v>
      </c>
      <c r="E2438" s="1" t="s">
        <v>367</v>
      </c>
      <c r="F2438" s="1" t="s">
        <v>258</v>
      </c>
      <c r="G2438" s="12" t="s">
        <v>259</v>
      </c>
      <c r="J2438" s="64"/>
    </row>
    <row r="2439" spans="1:10" ht="15" hidden="1" x14ac:dyDescent="0.25">
      <c r="A2439" s="7">
        <v>2435</v>
      </c>
      <c r="B2439" s="7" t="s">
        <v>406</v>
      </c>
      <c r="C2439" s="1" t="s">
        <v>195</v>
      </c>
      <c r="D2439" s="1" t="s">
        <v>8</v>
      </c>
      <c r="E2439" s="1" t="s">
        <v>367</v>
      </c>
      <c r="F2439" s="1" t="s">
        <v>260</v>
      </c>
      <c r="G2439" s="12" t="s">
        <v>261</v>
      </c>
      <c r="J2439" s="64"/>
    </row>
    <row r="2440" spans="1:10" ht="15" hidden="1" x14ac:dyDescent="0.25">
      <c r="A2440" s="7">
        <v>2436</v>
      </c>
      <c r="B2440" s="7" t="s">
        <v>406</v>
      </c>
      <c r="C2440" s="1" t="s">
        <v>195</v>
      </c>
      <c r="D2440" s="1" t="s">
        <v>8</v>
      </c>
      <c r="E2440" s="1" t="s">
        <v>367</v>
      </c>
      <c r="F2440" s="1" t="s">
        <v>262</v>
      </c>
      <c r="G2440" s="12" t="s">
        <v>263</v>
      </c>
      <c r="J2440" s="64"/>
    </row>
    <row r="2441" spans="1:10" ht="15" hidden="1" x14ac:dyDescent="0.25">
      <c r="A2441" s="7">
        <v>2437</v>
      </c>
      <c r="B2441" s="7" t="s">
        <v>406</v>
      </c>
      <c r="C2441" s="1" t="s">
        <v>195</v>
      </c>
      <c r="D2441" s="1" t="s">
        <v>8</v>
      </c>
      <c r="E2441" s="1" t="s">
        <v>367</v>
      </c>
      <c r="F2441" s="1" t="s">
        <v>264</v>
      </c>
      <c r="G2441" s="12" t="s">
        <v>265</v>
      </c>
      <c r="J2441" s="64"/>
    </row>
    <row r="2442" spans="1:10" ht="15" hidden="1" x14ac:dyDescent="0.25">
      <c r="A2442" s="7">
        <v>2438</v>
      </c>
      <c r="B2442" s="7" t="s">
        <v>406</v>
      </c>
      <c r="C2442" s="1" t="s">
        <v>195</v>
      </c>
      <c r="D2442" s="1" t="s">
        <v>15</v>
      </c>
      <c r="E2442" s="1" t="s">
        <v>367</v>
      </c>
      <c r="F2442" s="1" t="s">
        <v>266</v>
      </c>
      <c r="G2442" s="12" t="s">
        <v>267</v>
      </c>
      <c r="I2442" s="15">
        <v>24900</v>
      </c>
      <c r="J2442" s="64"/>
    </row>
    <row r="2443" spans="1:10" ht="15" hidden="1" x14ac:dyDescent="0.25">
      <c r="A2443" s="7">
        <v>2439</v>
      </c>
      <c r="B2443" s="7" t="s">
        <v>406</v>
      </c>
      <c r="C2443" s="1" t="s">
        <v>195</v>
      </c>
      <c r="D2443" s="1" t="s">
        <v>8</v>
      </c>
      <c r="E2443" s="1" t="s">
        <v>367</v>
      </c>
      <c r="F2443" s="1" t="s">
        <v>268</v>
      </c>
      <c r="G2443" s="12" t="s">
        <v>269</v>
      </c>
      <c r="J2443" s="64"/>
    </row>
    <row r="2444" spans="1:10" ht="15" hidden="1" x14ac:dyDescent="0.25">
      <c r="A2444" s="7">
        <v>2440</v>
      </c>
      <c r="B2444" s="7" t="s">
        <v>406</v>
      </c>
      <c r="C2444" s="1" t="s">
        <v>195</v>
      </c>
      <c r="D2444" s="1" t="s">
        <v>8</v>
      </c>
      <c r="E2444" s="1" t="s">
        <v>367</v>
      </c>
      <c r="F2444" s="1" t="s">
        <v>270</v>
      </c>
      <c r="G2444" s="12" t="s">
        <v>271</v>
      </c>
      <c r="J2444" s="64"/>
    </row>
    <row r="2445" spans="1:10" ht="15" hidden="1" x14ac:dyDescent="0.25">
      <c r="A2445" s="7">
        <v>2441</v>
      </c>
      <c r="B2445" s="7" t="s">
        <v>406</v>
      </c>
      <c r="C2445" s="1" t="s">
        <v>195</v>
      </c>
      <c r="D2445" s="1" t="s">
        <v>8</v>
      </c>
      <c r="E2445" s="1" t="s">
        <v>367</v>
      </c>
      <c r="F2445" s="1" t="s">
        <v>272</v>
      </c>
      <c r="G2445" s="12" t="s">
        <v>273</v>
      </c>
      <c r="J2445" s="64"/>
    </row>
    <row r="2446" spans="1:10" ht="15" hidden="1" x14ac:dyDescent="0.25">
      <c r="A2446" s="7">
        <v>2442</v>
      </c>
      <c r="B2446" s="7" t="s">
        <v>406</v>
      </c>
      <c r="C2446" s="1" t="s">
        <v>195</v>
      </c>
      <c r="D2446" s="1" t="s">
        <v>8</v>
      </c>
      <c r="E2446" s="1" t="s">
        <v>367</v>
      </c>
      <c r="F2446" s="1" t="s">
        <v>274</v>
      </c>
      <c r="G2446" s="12" t="s">
        <v>275</v>
      </c>
      <c r="J2446" s="64"/>
    </row>
    <row r="2447" spans="1:10" ht="15" hidden="1" x14ac:dyDescent="0.25">
      <c r="A2447" s="7">
        <v>2443</v>
      </c>
      <c r="B2447" s="7" t="s">
        <v>406</v>
      </c>
      <c r="C2447" s="1" t="s">
        <v>195</v>
      </c>
      <c r="D2447" s="1" t="s">
        <v>8</v>
      </c>
      <c r="E2447" s="1" t="s">
        <v>367</v>
      </c>
      <c r="F2447" s="1" t="s">
        <v>276</v>
      </c>
      <c r="G2447" s="12" t="s">
        <v>277</v>
      </c>
      <c r="J2447" s="64"/>
    </row>
    <row r="2448" spans="1:10" ht="15" hidden="1" x14ac:dyDescent="0.25">
      <c r="A2448" s="7">
        <v>2444</v>
      </c>
      <c r="B2448" s="7" t="s">
        <v>406</v>
      </c>
      <c r="C2448" s="1" t="s">
        <v>195</v>
      </c>
      <c r="D2448" s="1" t="s">
        <v>8</v>
      </c>
      <c r="E2448" s="1" t="s">
        <v>367</v>
      </c>
      <c r="F2448" s="1" t="s">
        <v>278</v>
      </c>
      <c r="G2448" s="12" t="s">
        <v>279</v>
      </c>
      <c r="J2448" s="64"/>
    </row>
    <row r="2449" spans="1:10" ht="15" hidden="1" x14ac:dyDescent="0.25">
      <c r="A2449" s="7">
        <v>2445</v>
      </c>
      <c r="B2449" s="7" t="s">
        <v>406</v>
      </c>
      <c r="C2449" s="1" t="s">
        <v>195</v>
      </c>
      <c r="D2449" s="1" t="s">
        <v>15</v>
      </c>
      <c r="E2449" s="1" t="s">
        <v>367</v>
      </c>
      <c r="F2449" s="1" t="s">
        <v>280</v>
      </c>
      <c r="G2449" s="12" t="s">
        <v>281</v>
      </c>
      <c r="I2449" s="15">
        <v>0</v>
      </c>
      <c r="J2449" s="64"/>
    </row>
    <row r="2450" spans="1:10" ht="15" hidden="1" x14ac:dyDescent="0.25">
      <c r="A2450" s="7">
        <v>2446</v>
      </c>
      <c r="B2450" s="7" t="s">
        <v>406</v>
      </c>
      <c r="C2450" s="1" t="s">
        <v>195</v>
      </c>
      <c r="D2450" s="1" t="s">
        <v>8</v>
      </c>
      <c r="E2450" s="1" t="s">
        <v>367</v>
      </c>
      <c r="F2450" s="1" t="s">
        <v>282</v>
      </c>
      <c r="G2450" s="12" t="s">
        <v>283</v>
      </c>
      <c r="I2450" s="15">
        <v>7820.7694732713398</v>
      </c>
      <c r="J2450" s="64"/>
    </row>
    <row r="2451" spans="1:10" ht="15" hidden="1" x14ac:dyDescent="0.25">
      <c r="A2451" s="7">
        <v>2447</v>
      </c>
      <c r="B2451" s="7" t="s">
        <v>406</v>
      </c>
      <c r="C2451" s="1" t="s">
        <v>195</v>
      </c>
      <c r="D2451" s="1" t="s">
        <v>15</v>
      </c>
      <c r="E2451" s="1" t="s">
        <v>367</v>
      </c>
      <c r="F2451" s="1" t="s">
        <v>284</v>
      </c>
      <c r="G2451" s="12" t="s">
        <v>285</v>
      </c>
      <c r="I2451" s="15">
        <v>87722.769473271343</v>
      </c>
      <c r="J2451" s="64"/>
    </row>
    <row r="2452" spans="1:10" ht="15" hidden="1" x14ac:dyDescent="0.25">
      <c r="A2452" s="7">
        <v>2448</v>
      </c>
      <c r="B2452" s="7" t="s">
        <v>406</v>
      </c>
      <c r="C2452" s="1" t="s">
        <v>195</v>
      </c>
      <c r="D2452" s="1" t="s">
        <v>8</v>
      </c>
      <c r="E2452" s="1" t="s">
        <v>367</v>
      </c>
      <c r="F2452" s="1" t="s">
        <v>286</v>
      </c>
      <c r="G2452" s="12" t="s">
        <v>287</v>
      </c>
      <c r="J2452" s="64"/>
    </row>
    <row r="2453" spans="1:10" ht="15" hidden="1" x14ac:dyDescent="0.25">
      <c r="A2453" s="7">
        <v>2449</v>
      </c>
      <c r="B2453" s="7" t="s">
        <v>406</v>
      </c>
      <c r="C2453" s="1" t="s">
        <v>195</v>
      </c>
      <c r="D2453" s="1" t="s">
        <v>8</v>
      </c>
      <c r="E2453" s="1" t="s">
        <v>367</v>
      </c>
      <c r="F2453" s="1" t="s">
        <v>288</v>
      </c>
      <c r="G2453" s="12" t="s">
        <v>289</v>
      </c>
      <c r="J2453" s="64"/>
    </row>
    <row r="2454" spans="1:10" ht="15" hidden="1" x14ac:dyDescent="0.25">
      <c r="A2454" s="7">
        <v>2450</v>
      </c>
      <c r="B2454" s="7" t="s">
        <v>406</v>
      </c>
      <c r="C2454" s="1" t="s">
        <v>195</v>
      </c>
      <c r="D2454" s="1" t="s">
        <v>15</v>
      </c>
      <c r="E2454" s="1" t="s">
        <v>367</v>
      </c>
      <c r="F2454" s="1" t="s">
        <v>290</v>
      </c>
      <c r="G2454" s="12" t="s">
        <v>291</v>
      </c>
      <c r="I2454" s="15">
        <v>87722.769473271343</v>
      </c>
      <c r="J2454" s="64"/>
    </row>
    <row r="2455" spans="1:10" ht="15" hidden="1" x14ac:dyDescent="0.25">
      <c r="A2455" s="7">
        <v>2451</v>
      </c>
      <c r="B2455" s="7" t="s">
        <v>406</v>
      </c>
      <c r="C2455" s="1" t="s">
        <v>195</v>
      </c>
      <c r="D2455" s="1" t="s">
        <v>15</v>
      </c>
      <c r="E2455" s="1" t="s">
        <v>367</v>
      </c>
      <c r="F2455" s="1" t="s">
        <v>292</v>
      </c>
      <c r="G2455" s="12" t="s">
        <v>293</v>
      </c>
      <c r="I2455" s="15">
        <v>100000</v>
      </c>
      <c r="J2455" s="64"/>
    </row>
    <row r="2456" spans="1:10" ht="15" hidden="1" x14ac:dyDescent="0.25">
      <c r="A2456" s="7">
        <v>2452</v>
      </c>
      <c r="B2456" s="7" t="s">
        <v>406</v>
      </c>
      <c r="C2456" s="1" t="s">
        <v>195</v>
      </c>
      <c r="D2456" s="1" t="s">
        <v>8</v>
      </c>
      <c r="E2456" s="1" t="s">
        <v>367</v>
      </c>
      <c r="F2456" s="1" t="s">
        <v>294</v>
      </c>
      <c r="G2456" s="12" t="s">
        <v>295</v>
      </c>
      <c r="I2456" s="15">
        <v>12277.230526728657</v>
      </c>
      <c r="J2456" s="64"/>
    </row>
    <row r="2457" spans="1:10" ht="15" hidden="1" x14ac:dyDescent="0.25">
      <c r="A2457" s="7">
        <v>2453</v>
      </c>
      <c r="B2457" s="7" t="s">
        <v>406</v>
      </c>
      <c r="C2457" s="1" t="s">
        <v>296</v>
      </c>
      <c r="D2457" s="1" t="s">
        <v>8</v>
      </c>
      <c r="E2457" s="1" t="s">
        <v>367</v>
      </c>
      <c r="F2457" s="1" t="s">
        <v>297</v>
      </c>
      <c r="G2457" s="12" t="s">
        <v>298</v>
      </c>
      <c r="J2457" s="64"/>
    </row>
    <row r="2458" spans="1:10" ht="15" hidden="1" x14ac:dyDescent="0.25">
      <c r="A2458" s="7">
        <v>2454</v>
      </c>
      <c r="B2458" s="7" t="s">
        <v>406</v>
      </c>
      <c r="C2458" s="1" t="s">
        <v>296</v>
      </c>
      <c r="D2458" s="1" t="s">
        <v>8</v>
      </c>
      <c r="E2458" s="1" t="s">
        <v>367</v>
      </c>
      <c r="F2458" s="1" t="s">
        <v>299</v>
      </c>
      <c r="G2458" s="12" t="s">
        <v>300</v>
      </c>
      <c r="J2458" s="64"/>
    </row>
    <row r="2459" spans="1:10" ht="15" hidden="1" x14ac:dyDescent="0.25">
      <c r="A2459" s="7">
        <v>2455</v>
      </c>
      <c r="B2459" s="7" t="s">
        <v>406</v>
      </c>
      <c r="C2459" s="1" t="s">
        <v>296</v>
      </c>
      <c r="D2459" s="1" t="s">
        <v>8</v>
      </c>
      <c r="E2459" s="1" t="s">
        <v>367</v>
      </c>
      <c r="F2459" s="1" t="s">
        <v>301</v>
      </c>
      <c r="G2459" s="12" t="s">
        <v>302</v>
      </c>
      <c r="J2459" s="64"/>
    </row>
    <row r="2460" spans="1:10" ht="15" hidden="1" x14ac:dyDescent="0.25">
      <c r="A2460" s="7">
        <v>2456</v>
      </c>
      <c r="B2460" s="7" t="s">
        <v>406</v>
      </c>
      <c r="C2460" s="1" t="s">
        <v>296</v>
      </c>
      <c r="D2460" s="1" t="s">
        <v>8</v>
      </c>
      <c r="E2460" s="1" t="s">
        <v>367</v>
      </c>
      <c r="F2460" s="1" t="s">
        <v>303</v>
      </c>
      <c r="G2460" s="12" t="s">
        <v>304</v>
      </c>
      <c r="J2460" s="64"/>
    </row>
    <row r="2461" spans="1:10" ht="15" hidden="1" x14ac:dyDescent="0.25">
      <c r="A2461" s="7">
        <v>2457</v>
      </c>
      <c r="B2461" s="7" t="s">
        <v>406</v>
      </c>
      <c r="C2461" s="1" t="s">
        <v>296</v>
      </c>
      <c r="D2461" s="1" t="s">
        <v>8</v>
      </c>
      <c r="E2461" s="1" t="s">
        <v>367</v>
      </c>
      <c r="F2461" s="1" t="s">
        <v>305</v>
      </c>
      <c r="G2461" s="12" t="s">
        <v>306</v>
      </c>
      <c r="J2461" s="64"/>
    </row>
    <row r="2462" spans="1:10" ht="15" hidden="1" x14ac:dyDescent="0.25">
      <c r="A2462" s="7">
        <v>2458</v>
      </c>
      <c r="B2462" s="7" t="s">
        <v>406</v>
      </c>
      <c r="C2462" s="1" t="s">
        <v>296</v>
      </c>
      <c r="D2462" s="1" t="s">
        <v>8</v>
      </c>
      <c r="E2462" s="1" t="s">
        <v>367</v>
      </c>
      <c r="F2462" s="1" t="s">
        <v>307</v>
      </c>
      <c r="G2462" s="12" t="s">
        <v>308</v>
      </c>
      <c r="J2462" s="64"/>
    </row>
    <row r="2463" spans="1:10" ht="15" hidden="1" x14ac:dyDescent="0.25">
      <c r="A2463" s="7">
        <v>2459</v>
      </c>
      <c r="B2463" s="7" t="s">
        <v>406</v>
      </c>
      <c r="C2463" s="1" t="s">
        <v>296</v>
      </c>
      <c r="D2463" s="1" t="s">
        <v>8</v>
      </c>
      <c r="E2463" s="1" t="s">
        <v>367</v>
      </c>
      <c r="F2463" s="1" t="s">
        <v>309</v>
      </c>
      <c r="G2463" s="12" t="s">
        <v>310</v>
      </c>
      <c r="J2463" s="64"/>
    </row>
    <row r="2464" spans="1:10" ht="15" hidden="1" x14ac:dyDescent="0.25">
      <c r="A2464" s="7">
        <v>2460</v>
      </c>
      <c r="B2464" s="7" t="s">
        <v>406</v>
      </c>
      <c r="C2464" s="1" t="s">
        <v>296</v>
      </c>
      <c r="D2464" s="1" t="s">
        <v>15</v>
      </c>
      <c r="E2464" s="1" t="s">
        <v>367</v>
      </c>
      <c r="F2464" s="1" t="s">
        <v>311</v>
      </c>
      <c r="G2464" s="12" t="s">
        <v>312</v>
      </c>
      <c r="I2464" s="15">
        <v>0</v>
      </c>
      <c r="J2464" s="64"/>
    </row>
    <row r="2465" spans="1:10" ht="15" hidden="1" x14ac:dyDescent="0.25">
      <c r="A2465" s="7">
        <v>2461</v>
      </c>
      <c r="B2465" s="7" t="s">
        <v>406</v>
      </c>
      <c r="C2465" s="1" t="s">
        <v>296</v>
      </c>
      <c r="D2465" s="1" t="s">
        <v>15</v>
      </c>
      <c r="E2465" s="1" t="s">
        <v>367</v>
      </c>
      <c r="F2465" s="1" t="s">
        <v>313</v>
      </c>
      <c r="G2465" s="12" t="s">
        <v>314</v>
      </c>
      <c r="I2465" s="15">
        <v>0</v>
      </c>
      <c r="J2465" s="64"/>
    </row>
    <row r="2466" spans="1:10" ht="15" hidden="1" x14ac:dyDescent="0.25">
      <c r="A2466" s="7">
        <v>2462</v>
      </c>
      <c r="B2466" s="7" t="s">
        <v>406</v>
      </c>
      <c r="C2466" s="1" t="s">
        <v>296</v>
      </c>
      <c r="D2466" s="1" t="s">
        <v>8</v>
      </c>
      <c r="E2466" s="1" t="s">
        <v>367</v>
      </c>
      <c r="F2466" s="1" t="s">
        <v>315</v>
      </c>
      <c r="G2466" s="12" t="s">
        <v>316</v>
      </c>
      <c r="I2466" s="15">
        <v>0</v>
      </c>
      <c r="J2466" s="64"/>
    </row>
    <row r="2467" spans="1:10" ht="15" hidden="1" x14ac:dyDescent="0.25">
      <c r="A2467" s="7">
        <v>2463</v>
      </c>
      <c r="B2467" s="7" t="s">
        <v>406</v>
      </c>
      <c r="C2467" s="1" t="s">
        <v>296</v>
      </c>
      <c r="D2467" s="1" t="s">
        <v>8</v>
      </c>
      <c r="E2467" s="1" t="s">
        <v>367</v>
      </c>
      <c r="F2467" s="1" t="s">
        <v>317</v>
      </c>
      <c r="G2467" s="12" t="s">
        <v>318</v>
      </c>
      <c r="J2467" s="64"/>
    </row>
    <row r="2468" spans="1:10" ht="15" hidden="1" x14ac:dyDescent="0.25">
      <c r="A2468" s="7">
        <v>2464</v>
      </c>
      <c r="B2468" s="7" t="s">
        <v>406</v>
      </c>
      <c r="C2468" s="1" t="s">
        <v>296</v>
      </c>
      <c r="D2468" s="1" t="s">
        <v>8</v>
      </c>
      <c r="E2468" s="1" t="s">
        <v>367</v>
      </c>
      <c r="F2468" s="1" t="s">
        <v>319</v>
      </c>
      <c r="G2468" s="12" t="s">
        <v>320</v>
      </c>
      <c r="I2468" s="15">
        <v>0</v>
      </c>
      <c r="J2468" s="64"/>
    </row>
    <row r="2469" spans="1:10" ht="15" hidden="1" x14ac:dyDescent="0.25">
      <c r="A2469" s="7">
        <v>2465</v>
      </c>
      <c r="B2469" s="7" t="s">
        <v>605</v>
      </c>
      <c r="C2469" s="1" t="s">
        <v>7</v>
      </c>
      <c r="D2469" s="1" t="s">
        <v>8</v>
      </c>
      <c r="E2469" s="1" t="s">
        <v>367</v>
      </c>
      <c r="F2469" s="1" t="s">
        <v>9</v>
      </c>
      <c r="G2469" s="12" t="s">
        <v>10</v>
      </c>
      <c r="I2469" s="16"/>
      <c r="J2469" s="64"/>
    </row>
    <row r="2470" spans="1:10" ht="15" hidden="1" x14ac:dyDescent="0.25">
      <c r="A2470" s="7">
        <v>2466</v>
      </c>
      <c r="B2470" s="7" t="s">
        <v>605</v>
      </c>
      <c r="C2470" s="1" t="s">
        <v>7</v>
      </c>
      <c r="D2470" s="1" t="s">
        <v>8</v>
      </c>
      <c r="E2470" s="1" t="s">
        <v>367</v>
      </c>
      <c r="F2470" s="1" t="s">
        <v>11</v>
      </c>
      <c r="G2470" s="12" t="s">
        <v>12</v>
      </c>
      <c r="I2470" s="16"/>
      <c r="J2470" s="64"/>
    </row>
    <row r="2471" spans="1:10" ht="15" hidden="1" x14ac:dyDescent="0.25">
      <c r="A2471" s="7">
        <v>2467</v>
      </c>
      <c r="B2471" s="7" t="s">
        <v>605</v>
      </c>
      <c r="C2471" s="1" t="s">
        <v>7</v>
      </c>
      <c r="D2471" s="1" t="s">
        <v>8</v>
      </c>
      <c r="E2471" s="1" t="s">
        <v>367</v>
      </c>
      <c r="F2471" s="1" t="s">
        <v>13</v>
      </c>
      <c r="G2471" s="12" t="s">
        <v>14</v>
      </c>
      <c r="I2471" s="16"/>
      <c r="J2471" s="64"/>
    </row>
    <row r="2472" spans="1:10" ht="15" hidden="1" x14ac:dyDescent="0.25">
      <c r="A2472" s="7">
        <v>2468</v>
      </c>
      <c r="B2472" s="7" t="s">
        <v>605</v>
      </c>
      <c r="C2472" s="1" t="s">
        <v>7</v>
      </c>
      <c r="D2472" s="1" t="s">
        <v>15</v>
      </c>
      <c r="E2472" s="1" t="s">
        <v>367</v>
      </c>
      <c r="F2472" s="1" t="s">
        <v>16</v>
      </c>
      <c r="G2472" s="12" t="s">
        <v>17</v>
      </c>
      <c r="I2472" s="17"/>
      <c r="J2472" s="64"/>
    </row>
    <row r="2473" spans="1:10" ht="15" hidden="1" x14ac:dyDescent="0.25">
      <c r="A2473" s="7">
        <v>2469</v>
      </c>
      <c r="B2473" s="7" t="s">
        <v>605</v>
      </c>
      <c r="C2473" s="1" t="s">
        <v>7</v>
      </c>
      <c r="D2473" s="1" t="s">
        <v>8</v>
      </c>
      <c r="E2473" s="1" t="s">
        <v>367</v>
      </c>
      <c r="F2473" s="1" t="s">
        <v>18</v>
      </c>
      <c r="G2473" s="12" t="s">
        <v>19</v>
      </c>
      <c r="I2473" s="16"/>
      <c r="J2473" s="64"/>
    </row>
    <row r="2474" spans="1:10" ht="15" hidden="1" x14ac:dyDescent="0.25">
      <c r="A2474" s="7">
        <v>2470</v>
      </c>
      <c r="B2474" s="7" t="s">
        <v>605</v>
      </c>
      <c r="C2474" s="1" t="s">
        <v>7</v>
      </c>
      <c r="D2474" s="1" t="s">
        <v>8</v>
      </c>
      <c r="E2474" s="1" t="s">
        <v>367</v>
      </c>
      <c r="F2474" s="1" t="s">
        <v>20</v>
      </c>
      <c r="G2474" s="12" t="s">
        <v>21</v>
      </c>
      <c r="I2474" s="16"/>
      <c r="J2474" s="64"/>
    </row>
    <row r="2475" spans="1:10" ht="15" hidden="1" x14ac:dyDescent="0.25">
      <c r="A2475" s="7">
        <v>2471</v>
      </c>
      <c r="B2475" s="7" t="s">
        <v>605</v>
      </c>
      <c r="C2475" s="1" t="s">
        <v>7</v>
      </c>
      <c r="D2475" s="1" t="s">
        <v>15</v>
      </c>
      <c r="E2475" s="1" t="s">
        <v>367</v>
      </c>
      <c r="F2475" s="1" t="s">
        <v>22</v>
      </c>
      <c r="G2475" s="12" t="s">
        <v>23</v>
      </c>
      <c r="I2475" s="17"/>
      <c r="J2475" s="64"/>
    </row>
    <row r="2476" spans="1:10" ht="15" hidden="1" x14ac:dyDescent="0.25">
      <c r="A2476" s="7">
        <v>2472</v>
      </c>
      <c r="B2476" s="7" t="s">
        <v>605</v>
      </c>
      <c r="C2476" s="1" t="s">
        <v>7</v>
      </c>
      <c r="D2476" s="1" t="s">
        <v>8</v>
      </c>
      <c r="E2476" s="1" t="s">
        <v>367</v>
      </c>
      <c r="F2476" s="1" t="s">
        <v>24</v>
      </c>
      <c r="G2476" s="12" t="s">
        <v>25</v>
      </c>
      <c r="I2476" s="16"/>
      <c r="J2476" s="64"/>
    </row>
    <row r="2477" spans="1:10" ht="15" hidden="1" x14ac:dyDescent="0.25">
      <c r="A2477" s="7">
        <v>2473</v>
      </c>
      <c r="B2477" s="7" t="s">
        <v>605</v>
      </c>
      <c r="C2477" s="1" t="s">
        <v>7</v>
      </c>
      <c r="D2477" s="1" t="s">
        <v>8</v>
      </c>
      <c r="E2477" s="1" t="s">
        <v>367</v>
      </c>
      <c r="F2477" s="1" t="s">
        <v>26</v>
      </c>
      <c r="G2477" s="12" t="s">
        <v>27</v>
      </c>
      <c r="I2477" s="16"/>
      <c r="J2477" s="64"/>
    </row>
    <row r="2478" spans="1:10" ht="15" hidden="1" x14ac:dyDescent="0.25">
      <c r="A2478" s="7">
        <v>2474</v>
      </c>
      <c r="B2478" s="7" t="s">
        <v>605</v>
      </c>
      <c r="C2478" s="1" t="s">
        <v>7</v>
      </c>
      <c r="D2478" s="1" t="s">
        <v>8</v>
      </c>
      <c r="E2478" s="1" t="s">
        <v>367</v>
      </c>
      <c r="F2478" s="1" t="s">
        <v>28</v>
      </c>
      <c r="G2478" s="12" t="s">
        <v>29</v>
      </c>
      <c r="I2478" s="16"/>
      <c r="J2478" s="64"/>
    </row>
    <row r="2479" spans="1:10" ht="15" hidden="1" x14ac:dyDescent="0.25">
      <c r="A2479" s="7">
        <v>2475</v>
      </c>
      <c r="B2479" s="7" t="s">
        <v>605</v>
      </c>
      <c r="C2479" s="1" t="s">
        <v>7</v>
      </c>
      <c r="D2479" s="1" t="s">
        <v>8</v>
      </c>
      <c r="E2479" s="1" t="s">
        <v>367</v>
      </c>
      <c r="F2479" s="1" t="s">
        <v>30</v>
      </c>
      <c r="G2479" s="12" t="s">
        <v>31</v>
      </c>
      <c r="I2479" s="16">
        <v>64560</v>
      </c>
      <c r="J2479" s="64"/>
    </row>
    <row r="2480" spans="1:10" ht="15" hidden="1" x14ac:dyDescent="0.25">
      <c r="A2480" s="7">
        <v>2476</v>
      </c>
      <c r="B2480" s="7" t="s">
        <v>605</v>
      </c>
      <c r="C2480" s="1" t="s">
        <v>7</v>
      </c>
      <c r="D2480" s="1" t="s">
        <v>8</v>
      </c>
      <c r="E2480" s="1" t="s">
        <v>367</v>
      </c>
      <c r="F2480" s="1" t="s">
        <v>32</v>
      </c>
      <c r="G2480" s="12" t="s">
        <v>33</v>
      </c>
      <c r="I2480" s="16"/>
      <c r="J2480" s="64"/>
    </row>
    <row r="2481" spans="1:10" ht="15" hidden="1" x14ac:dyDescent="0.25">
      <c r="A2481" s="7">
        <v>2477</v>
      </c>
      <c r="B2481" s="7" t="s">
        <v>605</v>
      </c>
      <c r="C2481" s="1" t="s">
        <v>7</v>
      </c>
      <c r="D2481" s="1" t="s">
        <v>8</v>
      </c>
      <c r="E2481" s="1" t="s">
        <v>367</v>
      </c>
      <c r="F2481" s="1" t="s">
        <v>34</v>
      </c>
      <c r="G2481" s="12" t="s">
        <v>35</v>
      </c>
      <c r="I2481" s="16"/>
      <c r="J2481" s="64"/>
    </row>
    <row r="2482" spans="1:10" ht="15" hidden="1" x14ac:dyDescent="0.25">
      <c r="A2482" s="7">
        <v>2478</v>
      </c>
      <c r="B2482" s="7" t="s">
        <v>605</v>
      </c>
      <c r="C2482" s="1" t="s">
        <v>7</v>
      </c>
      <c r="D2482" s="1" t="s">
        <v>8</v>
      </c>
      <c r="E2482" s="1" t="s">
        <v>367</v>
      </c>
      <c r="F2482" s="1" t="s">
        <v>36</v>
      </c>
      <c r="G2482" s="12" t="s">
        <v>37</v>
      </c>
      <c r="I2482" s="16"/>
      <c r="J2482" s="64"/>
    </row>
    <row r="2483" spans="1:10" ht="15" hidden="1" x14ac:dyDescent="0.25">
      <c r="A2483" s="7">
        <v>2479</v>
      </c>
      <c r="B2483" s="7" t="s">
        <v>605</v>
      </c>
      <c r="C2483" s="1" t="s">
        <v>7</v>
      </c>
      <c r="D2483" s="1" t="s">
        <v>8</v>
      </c>
      <c r="E2483" s="1" t="s">
        <v>367</v>
      </c>
      <c r="F2483" s="1" t="s">
        <v>38</v>
      </c>
      <c r="G2483" s="12" t="s">
        <v>39</v>
      </c>
      <c r="I2483" s="16"/>
      <c r="J2483" s="64"/>
    </row>
    <row r="2484" spans="1:10" ht="15" hidden="1" x14ac:dyDescent="0.25">
      <c r="A2484" s="7">
        <v>2480</v>
      </c>
      <c r="B2484" s="7" t="s">
        <v>605</v>
      </c>
      <c r="C2484" s="1" t="s">
        <v>7</v>
      </c>
      <c r="D2484" s="1" t="s">
        <v>8</v>
      </c>
      <c r="E2484" s="1" t="s">
        <v>367</v>
      </c>
      <c r="F2484" s="1" t="s">
        <v>40</v>
      </c>
      <c r="G2484" s="12" t="s">
        <v>41</v>
      </c>
      <c r="I2484" s="16"/>
      <c r="J2484" s="64"/>
    </row>
    <row r="2485" spans="1:10" ht="15" hidden="1" x14ac:dyDescent="0.25">
      <c r="A2485" s="7">
        <v>2481</v>
      </c>
      <c r="B2485" s="7" t="s">
        <v>605</v>
      </c>
      <c r="C2485" s="1" t="s">
        <v>7</v>
      </c>
      <c r="D2485" s="1" t="s">
        <v>8</v>
      </c>
      <c r="E2485" s="1" t="s">
        <v>367</v>
      </c>
      <c r="F2485" s="1" t="s">
        <v>42</v>
      </c>
      <c r="G2485" s="12" t="s">
        <v>43</v>
      </c>
      <c r="I2485" s="16"/>
      <c r="J2485" s="64"/>
    </row>
    <row r="2486" spans="1:10" ht="15" hidden="1" x14ac:dyDescent="0.25">
      <c r="A2486" s="7">
        <v>2482</v>
      </c>
      <c r="B2486" s="7" t="s">
        <v>605</v>
      </c>
      <c r="C2486" s="1" t="s">
        <v>7</v>
      </c>
      <c r="D2486" s="1" t="s">
        <v>8</v>
      </c>
      <c r="E2486" s="1" t="s">
        <v>367</v>
      </c>
      <c r="F2486" s="1" t="s">
        <v>44</v>
      </c>
      <c r="G2486" s="12" t="s">
        <v>45</v>
      </c>
      <c r="I2486" s="16"/>
      <c r="J2486" s="64"/>
    </row>
    <row r="2487" spans="1:10" ht="15" hidden="1" x14ac:dyDescent="0.25">
      <c r="A2487" s="7">
        <v>2483</v>
      </c>
      <c r="B2487" s="7" t="s">
        <v>605</v>
      </c>
      <c r="C2487" s="1" t="s">
        <v>7</v>
      </c>
      <c r="D2487" s="1" t="s">
        <v>8</v>
      </c>
      <c r="E2487" s="1" t="s">
        <v>367</v>
      </c>
      <c r="F2487" s="1" t="s">
        <v>46</v>
      </c>
      <c r="G2487" s="12" t="s">
        <v>47</v>
      </c>
      <c r="I2487" s="16"/>
      <c r="J2487" s="64"/>
    </row>
    <row r="2488" spans="1:10" ht="15" hidden="1" x14ac:dyDescent="0.25">
      <c r="A2488" s="7">
        <v>2484</v>
      </c>
      <c r="B2488" s="7" t="s">
        <v>605</v>
      </c>
      <c r="C2488" s="1" t="s">
        <v>7</v>
      </c>
      <c r="D2488" s="1" t="s">
        <v>8</v>
      </c>
      <c r="E2488" s="1" t="s">
        <v>367</v>
      </c>
      <c r="F2488" s="1" t="s">
        <v>48</v>
      </c>
      <c r="G2488" s="12" t="s">
        <v>49</v>
      </c>
      <c r="I2488" s="16"/>
      <c r="J2488" s="64"/>
    </row>
    <row r="2489" spans="1:10" ht="15" hidden="1" x14ac:dyDescent="0.25">
      <c r="A2489" s="7">
        <v>2485</v>
      </c>
      <c r="B2489" s="7" t="s">
        <v>605</v>
      </c>
      <c r="C2489" s="1" t="s">
        <v>7</v>
      </c>
      <c r="D2489" s="1" t="s">
        <v>8</v>
      </c>
      <c r="E2489" s="1" t="s">
        <v>367</v>
      </c>
      <c r="F2489" s="1" t="s">
        <v>50</v>
      </c>
      <c r="G2489" s="12" t="s">
        <v>51</v>
      </c>
      <c r="I2489" s="16"/>
      <c r="J2489" s="64"/>
    </row>
    <row r="2490" spans="1:10" ht="15" hidden="1" x14ac:dyDescent="0.25">
      <c r="A2490" s="7">
        <v>2486</v>
      </c>
      <c r="B2490" s="7" t="s">
        <v>605</v>
      </c>
      <c r="C2490" s="1" t="s">
        <v>7</v>
      </c>
      <c r="D2490" s="1" t="s">
        <v>8</v>
      </c>
      <c r="E2490" s="1" t="s">
        <v>367</v>
      </c>
      <c r="F2490" s="1" t="s">
        <v>52</v>
      </c>
      <c r="G2490" s="12" t="s">
        <v>53</v>
      </c>
      <c r="I2490" s="16"/>
      <c r="J2490" s="64"/>
    </row>
    <row r="2491" spans="1:10" ht="15" hidden="1" x14ac:dyDescent="0.25">
      <c r="A2491" s="7">
        <v>2487</v>
      </c>
      <c r="B2491" s="7" t="s">
        <v>605</v>
      </c>
      <c r="C2491" s="1" t="s">
        <v>7</v>
      </c>
      <c r="D2491" s="1" t="s">
        <v>8</v>
      </c>
      <c r="E2491" s="1" t="s">
        <v>367</v>
      </c>
      <c r="F2491" s="1" t="s">
        <v>54</v>
      </c>
      <c r="G2491" s="12" t="s">
        <v>55</v>
      </c>
      <c r="I2491" s="16"/>
      <c r="J2491" s="64"/>
    </row>
    <row r="2492" spans="1:10" ht="15" hidden="1" x14ac:dyDescent="0.25">
      <c r="A2492" s="7">
        <v>2488</v>
      </c>
      <c r="B2492" s="7" t="s">
        <v>605</v>
      </c>
      <c r="C2492" s="1" t="s">
        <v>7</v>
      </c>
      <c r="D2492" s="1" t="s">
        <v>8</v>
      </c>
      <c r="E2492" s="1" t="s">
        <v>367</v>
      </c>
      <c r="F2492" s="1" t="s">
        <v>56</v>
      </c>
      <c r="G2492" s="12" t="s">
        <v>57</v>
      </c>
      <c r="I2492" s="16"/>
      <c r="J2492" s="64"/>
    </row>
    <row r="2493" spans="1:10" ht="15" hidden="1" x14ac:dyDescent="0.25">
      <c r="A2493" s="7">
        <v>2489</v>
      </c>
      <c r="B2493" s="7" t="s">
        <v>605</v>
      </c>
      <c r="C2493" s="1" t="s">
        <v>7</v>
      </c>
      <c r="D2493" s="1" t="s">
        <v>8</v>
      </c>
      <c r="E2493" s="1" t="s">
        <v>367</v>
      </c>
      <c r="F2493" s="1" t="s">
        <v>58</v>
      </c>
      <c r="G2493" s="12" t="s">
        <v>59</v>
      </c>
      <c r="I2493" s="16"/>
      <c r="J2493" s="64"/>
    </row>
    <row r="2494" spans="1:10" ht="15" hidden="1" x14ac:dyDescent="0.25">
      <c r="A2494" s="7">
        <v>2490</v>
      </c>
      <c r="B2494" s="7" t="s">
        <v>605</v>
      </c>
      <c r="C2494" s="1" t="s">
        <v>7</v>
      </c>
      <c r="D2494" s="1" t="s">
        <v>8</v>
      </c>
      <c r="E2494" s="1" t="s">
        <v>367</v>
      </c>
      <c r="F2494" s="1" t="s">
        <v>60</v>
      </c>
      <c r="G2494" s="12" t="s">
        <v>61</v>
      </c>
      <c r="I2494" s="16"/>
      <c r="J2494" s="64"/>
    </row>
    <row r="2495" spans="1:10" ht="15" hidden="1" x14ac:dyDescent="0.25">
      <c r="A2495" s="7">
        <v>2491</v>
      </c>
      <c r="B2495" s="7" t="s">
        <v>605</v>
      </c>
      <c r="C2495" s="1" t="s">
        <v>7</v>
      </c>
      <c r="D2495" s="1" t="s">
        <v>8</v>
      </c>
      <c r="E2495" s="1" t="s">
        <v>367</v>
      </c>
      <c r="F2495" s="1" t="s">
        <v>62</v>
      </c>
      <c r="G2495" s="12" t="s">
        <v>63</v>
      </c>
      <c r="I2495" s="16"/>
      <c r="J2495" s="64"/>
    </row>
    <row r="2496" spans="1:10" ht="15" hidden="1" x14ac:dyDescent="0.25">
      <c r="A2496" s="7">
        <v>2492</v>
      </c>
      <c r="B2496" s="7" t="s">
        <v>605</v>
      </c>
      <c r="C2496" s="1" t="s">
        <v>7</v>
      </c>
      <c r="D2496" s="1" t="s">
        <v>8</v>
      </c>
      <c r="E2496" s="1" t="s">
        <v>367</v>
      </c>
      <c r="F2496" s="1" t="s">
        <v>64</v>
      </c>
      <c r="G2496" s="12" t="s">
        <v>65</v>
      </c>
      <c r="I2496" s="16"/>
      <c r="J2496" s="64"/>
    </row>
    <row r="2497" spans="1:10" ht="15" hidden="1" x14ac:dyDescent="0.25">
      <c r="A2497" s="7">
        <v>2493</v>
      </c>
      <c r="B2497" s="7" t="s">
        <v>605</v>
      </c>
      <c r="C2497" s="1" t="s">
        <v>7</v>
      </c>
      <c r="D2497" s="1" t="s">
        <v>8</v>
      </c>
      <c r="E2497" s="1" t="s">
        <v>367</v>
      </c>
      <c r="F2497" s="1" t="s">
        <v>66</v>
      </c>
      <c r="G2497" s="12" t="s">
        <v>67</v>
      </c>
      <c r="I2497" s="16">
        <v>566</v>
      </c>
      <c r="J2497" s="64"/>
    </row>
    <row r="2498" spans="1:10" ht="15" hidden="1" x14ac:dyDescent="0.25">
      <c r="A2498" s="7">
        <v>2494</v>
      </c>
      <c r="B2498" s="7" t="s">
        <v>605</v>
      </c>
      <c r="C2498" s="1" t="s">
        <v>7</v>
      </c>
      <c r="D2498" s="1" t="s">
        <v>8</v>
      </c>
      <c r="E2498" s="1" t="s">
        <v>367</v>
      </c>
      <c r="F2498" s="1" t="s">
        <v>68</v>
      </c>
      <c r="G2498" s="12" t="s">
        <v>69</v>
      </c>
      <c r="I2498" s="16"/>
      <c r="J2498" s="64"/>
    </row>
    <row r="2499" spans="1:10" ht="15" hidden="1" x14ac:dyDescent="0.25">
      <c r="A2499" s="7">
        <v>2495</v>
      </c>
      <c r="B2499" s="7" t="s">
        <v>605</v>
      </c>
      <c r="C2499" s="1" t="s">
        <v>7</v>
      </c>
      <c r="D2499" s="1" t="s">
        <v>8</v>
      </c>
      <c r="E2499" s="1" t="s">
        <v>367</v>
      </c>
      <c r="F2499" s="1" t="s">
        <v>70</v>
      </c>
      <c r="G2499" s="12" t="s">
        <v>71</v>
      </c>
      <c r="I2499" s="16"/>
      <c r="J2499" s="64"/>
    </row>
    <row r="2500" spans="1:10" ht="15" hidden="1" x14ac:dyDescent="0.25">
      <c r="A2500" s="7">
        <v>2496</v>
      </c>
      <c r="B2500" s="7" t="s">
        <v>605</v>
      </c>
      <c r="C2500" s="1" t="s">
        <v>7</v>
      </c>
      <c r="D2500" s="1" t="s">
        <v>8</v>
      </c>
      <c r="E2500" s="1" t="s">
        <v>367</v>
      </c>
      <c r="F2500" s="1" t="s">
        <v>72</v>
      </c>
      <c r="G2500" s="12" t="s">
        <v>73</v>
      </c>
      <c r="I2500" s="16"/>
      <c r="J2500" s="64"/>
    </row>
    <row r="2501" spans="1:10" ht="15" hidden="1" x14ac:dyDescent="0.25">
      <c r="A2501" s="7">
        <v>2497</v>
      </c>
      <c r="B2501" s="7" t="s">
        <v>605</v>
      </c>
      <c r="C2501" s="1" t="s">
        <v>7</v>
      </c>
      <c r="D2501" s="1" t="s">
        <v>8</v>
      </c>
      <c r="E2501" s="1" t="s">
        <v>367</v>
      </c>
      <c r="F2501" s="1" t="s">
        <v>74</v>
      </c>
      <c r="G2501" s="12" t="s">
        <v>75</v>
      </c>
      <c r="I2501" s="16"/>
      <c r="J2501" s="64"/>
    </row>
    <row r="2502" spans="1:10" ht="15" hidden="1" x14ac:dyDescent="0.25">
      <c r="A2502" s="7">
        <v>2498</v>
      </c>
      <c r="B2502" s="7" t="s">
        <v>605</v>
      </c>
      <c r="C2502" s="1" t="s">
        <v>7</v>
      </c>
      <c r="D2502" s="1" t="s">
        <v>8</v>
      </c>
      <c r="E2502" s="1" t="s">
        <v>367</v>
      </c>
      <c r="F2502" s="1" t="s">
        <v>76</v>
      </c>
      <c r="G2502" s="12" t="s">
        <v>77</v>
      </c>
      <c r="I2502" s="16"/>
      <c r="J2502" s="64"/>
    </row>
    <row r="2503" spans="1:10" ht="15" hidden="1" x14ac:dyDescent="0.25">
      <c r="A2503" s="7">
        <v>2499</v>
      </c>
      <c r="B2503" s="7" t="s">
        <v>605</v>
      </c>
      <c r="C2503" s="1" t="s">
        <v>7</v>
      </c>
      <c r="D2503" s="1" t="s">
        <v>8</v>
      </c>
      <c r="E2503" s="1" t="s">
        <v>367</v>
      </c>
      <c r="F2503" s="1" t="s">
        <v>78</v>
      </c>
      <c r="G2503" s="12" t="s">
        <v>79</v>
      </c>
      <c r="I2503" s="16"/>
      <c r="J2503" s="64"/>
    </row>
    <row r="2504" spans="1:10" ht="15" hidden="1" x14ac:dyDescent="0.25">
      <c r="A2504" s="7">
        <v>2500</v>
      </c>
      <c r="B2504" s="7" t="s">
        <v>605</v>
      </c>
      <c r="C2504" s="1" t="s">
        <v>7</v>
      </c>
      <c r="D2504" s="1" t="s">
        <v>8</v>
      </c>
      <c r="E2504" s="1" t="s">
        <v>367</v>
      </c>
      <c r="F2504" s="1" t="s">
        <v>80</v>
      </c>
      <c r="G2504" s="12" t="s">
        <v>81</v>
      </c>
      <c r="I2504" s="16"/>
      <c r="J2504" s="64"/>
    </row>
    <row r="2505" spans="1:10" ht="15" hidden="1" x14ac:dyDescent="0.25">
      <c r="A2505" s="7">
        <v>2501</v>
      </c>
      <c r="B2505" s="7" t="s">
        <v>605</v>
      </c>
      <c r="C2505" s="1" t="s">
        <v>7</v>
      </c>
      <c r="D2505" s="1" t="s">
        <v>8</v>
      </c>
      <c r="E2505" s="1" t="s">
        <v>367</v>
      </c>
      <c r="F2505" s="1" t="s">
        <v>82</v>
      </c>
      <c r="G2505" s="12" t="s">
        <v>83</v>
      </c>
      <c r="I2505" s="16"/>
      <c r="J2505" s="64"/>
    </row>
    <row r="2506" spans="1:10" ht="15" hidden="1" x14ac:dyDescent="0.25">
      <c r="A2506" s="7">
        <v>2502</v>
      </c>
      <c r="B2506" s="7" t="s">
        <v>605</v>
      </c>
      <c r="C2506" s="1" t="s">
        <v>7</v>
      </c>
      <c r="D2506" s="1" t="s">
        <v>8</v>
      </c>
      <c r="E2506" s="1" t="s">
        <v>367</v>
      </c>
      <c r="F2506" s="1" t="s">
        <v>84</v>
      </c>
      <c r="G2506" s="12" t="s">
        <v>85</v>
      </c>
      <c r="I2506" s="16"/>
      <c r="J2506" s="64"/>
    </row>
    <row r="2507" spans="1:10" ht="15" hidden="1" x14ac:dyDescent="0.25">
      <c r="A2507" s="7">
        <v>2503</v>
      </c>
      <c r="B2507" s="7" t="s">
        <v>605</v>
      </c>
      <c r="C2507" s="1" t="s">
        <v>7</v>
      </c>
      <c r="D2507" s="1" t="s">
        <v>8</v>
      </c>
      <c r="E2507" s="1" t="s">
        <v>367</v>
      </c>
      <c r="F2507" s="1" t="s">
        <v>86</v>
      </c>
      <c r="G2507" s="12" t="s">
        <v>87</v>
      </c>
      <c r="I2507" s="16"/>
      <c r="J2507" s="64"/>
    </row>
    <row r="2508" spans="1:10" ht="15" hidden="1" x14ac:dyDescent="0.25">
      <c r="A2508" s="7">
        <v>2504</v>
      </c>
      <c r="B2508" s="7" t="s">
        <v>605</v>
      </c>
      <c r="C2508" s="1" t="s">
        <v>7</v>
      </c>
      <c r="D2508" s="1" t="s">
        <v>8</v>
      </c>
      <c r="E2508" s="1" t="s">
        <v>367</v>
      </c>
      <c r="F2508" s="1" t="s">
        <v>88</v>
      </c>
      <c r="G2508" s="12" t="s">
        <v>89</v>
      </c>
      <c r="I2508" s="16"/>
      <c r="J2508" s="64"/>
    </row>
    <row r="2509" spans="1:10" ht="15" hidden="1" x14ac:dyDescent="0.25">
      <c r="A2509" s="7">
        <v>2505</v>
      </c>
      <c r="B2509" s="7" t="s">
        <v>605</v>
      </c>
      <c r="C2509" s="1" t="s">
        <v>7</v>
      </c>
      <c r="D2509" s="1" t="s">
        <v>8</v>
      </c>
      <c r="E2509" s="1" t="s">
        <v>367</v>
      </c>
      <c r="F2509" s="1" t="s">
        <v>90</v>
      </c>
      <c r="G2509" s="12" t="s">
        <v>91</v>
      </c>
      <c r="I2509" s="16"/>
      <c r="J2509" s="64"/>
    </row>
    <row r="2510" spans="1:10" ht="15" hidden="1" x14ac:dyDescent="0.25">
      <c r="A2510" s="7">
        <v>2506</v>
      </c>
      <c r="B2510" s="7" t="s">
        <v>605</v>
      </c>
      <c r="C2510" s="1" t="s">
        <v>7</v>
      </c>
      <c r="D2510" s="1" t="s">
        <v>8</v>
      </c>
      <c r="E2510" s="1" t="s">
        <v>367</v>
      </c>
      <c r="F2510" s="1" t="s">
        <v>92</v>
      </c>
      <c r="G2510" s="12" t="s">
        <v>93</v>
      </c>
      <c r="I2510" s="16"/>
      <c r="J2510" s="64"/>
    </row>
    <row r="2511" spans="1:10" ht="15" hidden="1" x14ac:dyDescent="0.25">
      <c r="A2511" s="7">
        <v>2507</v>
      </c>
      <c r="B2511" s="7" t="s">
        <v>605</v>
      </c>
      <c r="C2511" s="1" t="s">
        <v>7</v>
      </c>
      <c r="D2511" s="1" t="s">
        <v>15</v>
      </c>
      <c r="E2511" s="1" t="s">
        <v>367</v>
      </c>
      <c r="F2511" s="1" t="s">
        <v>94</v>
      </c>
      <c r="G2511" s="12" t="s">
        <v>95</v>
      </c>
      <c r="I2511" s="18">
        <v>65126</v>
      </c>
      <c r="J2511" s="64"/>
    </row>
    <row r="2512" spans="1:10" ht="15" hidden="1" x14ac:dyDescent="0.25">
      <c r="A2512" s="7">
        <v>2508</v>
      </c>
      <c r="B2512" s="7" t="s">
        <v>605</v>
      </c>
      <c r="C2512" s="1" t="s">
        <v>7</v>
      </c>
      <c r="D2512" s="1" t="s">
        <v>8</v>
      </c>
      <c r="E2512" s="1" t="s">
        <v>367</v>
      </c>
      <c r="F2512" s="1" t="s">
        <v>96</v>
      </c>
      <c r="G2512" s="12" t="s">
        <v>97</v>
      </c>
      <c r="I2512" s="16"/>
      <c r="J2512" s="64"/>
    </row>
    <row r="2513" spans="1:10" ht="15" hidden="1" x14ac:dyDescent="0.25">
      <c r="A2513" s="7">
        <v>2509</v>
      </c>
      <c r="B2513" s="7" t="s">
        <v>605</v>
      </c>
      <c r="C2513" s="1" t="s">
        <v>7</v>
      </c>
      <c r="D2513" s="1" t="s">
        <v>8</v>
      </c>
      <c r="E2513" s="1" t="s">
        <v>367</v>
      </c>
      <c r="F2513" s="1" t="s">
        <v>98</v>
      </c>
      <c r="G2513" s="12" t="s">
        <v>99</v>
      </c>
      <c r="I2513" s="16"/>
      <c r="J2513" s="64"/>
    </row>
    <row r="2514" spans="1:10" ht="15" hidden="1" x14ac:dyDescent="0.25">
      <c r="A2514" s="7">
        <v>2510</v>
      </c>
      <c r="B2514" s="7" t="s">
        <v>605</v>
      </c>
      <c r="C2514" s="1" t="s">
        <v>7</v>
      </c>
      <c r="D2514" s="1" t="s">
        <v>8</v>
      </c>
      <c r="E2514" s="1" t="s">
        <v>367</v>
      </c>
      <c r="F2514" s="1" t="s">
        <v>100</v>
      </c>
      <c r="G2514" s="12" t="s">
        <v>101</v>
      </c>
      <c r="I2514" s="16"/>
      <c r="J2514" s="64"/>
    </row>
    <row r="2515" spans="1:10" ht="15" hidden="1" x14ac:dyDescent="0.25">
      <c r="A2515" s="7">
        <v>2511</v>
      </c>
      <c r="B2515" s="7" t="s">
        <v>605</v>
      </c>
      <c r="C2515" s="1" t="s">
        <v>7</v>
      </c>
      <c r="D2515" s="1" t="s">
        <v>8</v>
      </c>
      <c r="E2515" s="1" t="s">
        <v>367</v>
      </c>
      <c r="F2515" s="1" t="s">
        <v>102</v>
      </c>
      <c r="G2515" s="12" t="s">
        <v>103</v>
      </c>
      <c r="I2515" s="16"/>
      <c r="J2515" s="64"/>
    </row>
    <row r="2516" spans="1:10" ht="15" hidden="1" x14ac:dyDescent="0.25">
      <c r="A2516" s="7">
        <v>2512</v>
      </c>
      <c r="B2516" s="7" t="s">
        <v>605</v>
      </c>
      <c r="C2516" s="1" t="s">
        <v>7</v>
      </c>
      <c r="D2516" s="1" t="s">
        <v>8</v>
      </c>
      <c r="E2516" s="1" t="s">
        <v>367</v>
      </c>
      <c r="F2516" s="1" t="s">
        <v>104</v>
      </c>
      <c r="G2516" s="12" t="s">
        <v>105</v>
      </c>
      <c r="I2516" s="16"/>
      <c r="J2516" s="64"/>
    </row>
    <row r="2517" spans="1:10" ht="15" hidden="1" x14ac:dyDescent="0.25">
      <c r="A2517" s="7">
        <v>2513</v>
      </c>
      <c r="B2517" s="7" t="s">
        <v>605</v>
      </c>
      <c r="C2517" s="1" t="s">
        <v>7</v>
      </c>
      <c r="D2517" s="1" t="s">
        <v>8</v>
      </c>
      <c r="E2517" s="1" t="s">
        <v>367</v>
      </c>
      <c r="F2517" s="1" t="s">
        <v>106</v>
      </c>
      <c r="G2517" s="12" t="s">
        <v>107</v>
      </c>
      <c r="I2517" s="16"/>
      <c r="J2517" s="64"/>
    </row>
    <row r="2518" spans="1:10" ht="15" hidden="1" x14ac:dyDescent="0.25">
      <c r="A2518" s="7">
        <v>2514</v>
      </c>
      <c r="B2518" s="7" t="s">
        <v>605</v>
      </c>
      <c r="C2518" s="1" t="s">
        <v>7</v>
      </c>
      <c r="D2518" s="1" t="s">
        <v>8</v>
      </c>
      <c r="E2518" s="1" t="s">
        <v>367</v>
      </c>
      <c r="F2518" s="1" t="s">
        <v>108</v>
      </c>
      <c r="G2518" s="12" t="s">
        <v>109</v>
      </c>
      <c r="I2518" s="16"/>
      <c r="J2518" s="64"/>
    </row>
    <row r="2519" spans="1:10" ht="15" hidden="1" x14ac:dyDescent="0.25">
      <c r="A2519" s="7">
        <v>2515</v>
      </c>
      <c r="B2519" s="7" t="s">
        <v>605</v>
      </c>
      <c r="C2519" s="1" t="s">
        <v>7</v>
      </c>
      <c r="D2519" s="1" t="s">
        <v>8</v>
      </c>
      <c r="E2519" s="1" t="s">
        <v>367</v>
      </c>
      <c r="F2519" s="1" t="s">
        <v>110</v>
      </c>
      <c r="G2519" s="12" t="s">
        <v>111</v>
      </c>
      <c r="I2519" s="16"/>
      <c r="J2519" s="64"/>
    </row>
    <row r="2520" spans="1:10" ht="15" hidden="1" x14ac:dyDescent="0.25">
      <c r="A2520" s="7">
        <v>2516</v>
      </c>
      <c r="B2520" s="7" t="s">
        <v>605</v>
      </c>
      <c r="C2520" s="1" t="s">
        <v>7</v>
      </c>
      <c r="D2520" s="1" t="s">
        <v>8</v>
      </c>
      <c r="E2520" s="1" t="s">
        <v>367</v>
      </c>
      <c r="F2520" s="1" t="s">
        <v>112</v>
      </c>
      <c r="G2520" s="12" t="s">
        <v>113</v>
      </c>
      <c r="I2520" s="16"/>
      <c r="J2520" s="64"/>
    </row>
    <row r="2521" spans="1:10" ht="15" hidden="1" x14ac:dyDescent="0.25">
      <c r="A2521" s="7">
        <v>2517</v>
      </c>
      <c r="B2521" s="7" t="s">
        <v>605</v>
      </c>
      <c r="C2521" s="1" t="s">
        <v>7</v>
      </c>
      <c r="D2521" s="1" t="s">
        <v>15</v>
      </c>
      <c r="E2521" s="1" t="s">
        <v>367</v>
      </c>
      <c r="F2521" s="1" t="s">
        <v>114</v>
      </c>
      <c r="G2521" s="12" t="s">
        <v>115</v>
      </c>
      <c r="I2521" s="18">
        <v>65126</v>
      </c>
      <c r="J2521" s="64"/>
    </row>
    <row r="2522" spans="1:10" ht="15" hidden="1" x14ac:dyDescent="0.25">
      <c r="A2522" s="7">
        <v>2518</v>
      </c>
      <c r="B2522" s="7" t="s">
        <v>605</v>
      </c>
      <c r="C2522" s="1" t="s">
        <v>116</v>
      </c>
      <c r="D2522" s="1" t="s">
        <v>8</v>
      </c>
      <c r="E2522" s="1" t="s">
        <v>364</v>
      </c>
      <c r="F2522" s="1" t="s">
        <v>117</v>
      </c>
      <c r="G2522" s="12" t="s">
        <v>118</v>
      </c>
      <c r="H2522" s="14">
        <v>0.14000000000000001</v>
      </c>
      <c r="I2522" s="15">
        <v>7566</v>
      </c>
      <c r="J2522" s="64">
        <f t="shared" ref="J2522:J2560" si="25">I2522/H2522</f>
        <v>54042.857142857138</v>
      </c>
    </row>
    <row r="2523" spans="1:10" ht="15" hidden="1" x14ac:dyDescent="0.25">
      <c r="A2523" s="7">
        <v>2519</v>
      </c>
      <c r="B2523" s="7" t="s">
        <v>605</v>
      </c>
      <c r="C2523" s="1" t="s">
        <v>116</v>
      </c>
      <c r="D2523" s="1" t="s">
        <v>8</v>
      </c>
      <c r="E2523" s="1" t="s">
        <v>364</v>
      </c>
      <c r="F2523" s="1" t="s">
        <v>119</v>
      </c>
      <c r="G2523" s="12" t="s">
        <v>120</v>
      </c>
      <c r="J2523" s="57"/>
    </row>
    <row r="2524" spans="1:10" ht="15" hidden="1" x14ac:dyDescent="0.25">
      <c r="A2524" s="7">
        <v>2520</v>
      </c>
      <c r="B2524" s="7" t="s">
        <v>605</v>
      </c>
      <c r="C2524" s="1" t="s">
        <v>116</v>
      </c>
      <c r="D2524" s="1" t="s">
        <v>8</v>
      </c>
      <c r="E2524" s="1" t="s">
        <v>364</v>
      </c>
      <c r="F2524" s="1" t="s">
        <v>121</v>
      </c>
      <c r="G2524" s="12" t="s">
        <v>122</v>
      </c>
      <c r="J2524" s="64"/>
    </row>
    <row r="2525" spans="1:10" ht="15" hidden="1" x14ac:dyDescent="0.25">
      <c r="A2525" s="7">
        <v>2521</v>
      </c>
      <c r="B2525" s="7" t="s">
        <v>605</v>
      </c>
      <c r="C2525" s="1" t="s">
        <v>116</v>
      </c>
      <c r="D2525" s="1" t="s">
        <v>8</v>
      </c>
      <c r="E2525" s="1" t="s">
        <v>364</v>
      </c>
      <c r="F2525" s="1" t="s">
        <v>123</v>
      </c>
      <c r="G2525" s="12" t="s">
        <v>124</v>
      </c>
      <c r="H2525" s="14">
        <v>7.0000000000000007E-2</v>
      </c>
      <c r="I2525" s="15">
        <v>3328</v>
      </c>
      <c r="J2525" s="64">
        <f t="shared" si="25"/>
        <v>47542.857142857138</v>
      </c>
    </row>
    <row r="2526" spans="1:10" ht="15" hidden="1" x14ac:dyDescent="0.25">
      <c r="A2526" s="7">
        <v>2522</v>
      </c>
      <c r="B2526" s="7" t="s">
        <v>605</v>
      </c>
      <c r="C2526" s="1" t="s">
        <v>116</v>
      </c>
      <c r="D2526" s="1" t="s">
        <v>8</v>
      </c>
      <c r="E2526" s="1" t="s">
        <v>366</v>
      </c>
      <c r="F2526" s="1" t="s">
        <v>125</v>
      </c>
      <c r="G2526" s="12" t="s">
        <v>126</v>
      </c>
      <c r="J2526" s="64"/>
    </row>
    <row r="2527" spans="1:10" ht="15" hidden="1" x14ac:dyDescent="0.25">
      <c r="A2527" s="7">
        <v>2523</v>
      </c>
      <c r="B2527" s="7" t="s">
        <v>605</v>
      </c>
      <c r="C2527" s="1" t="s">
        <v>116</v>
      </c>
      <c r="D2527" s="1" t="s">
        <v>8</v>
      </c>
      <c r="E2527" s="1" t="s">
        <v>366</v>
      </c>
      <c r="F2527" s="1" t="s">
        <v>127</v>
      </c>
      <c r="G2527" s="12" t="s">
        <v>128</v>
      </c>
      <c r="J2527" s="64"/>
    </row>
    <row r="2528" spans="1:10" ht="15" hidden="1" x14ac:dyDescent="0.25">
      <c r="A2528" s="7">
        <v>2524</v>
      </c>
      <c r="B2528" s="7" t="s">
        <v>605</v>
      </c>
      <c r="C2528" s="1" t="s">
        <v>116</v>
      </c>
      <c r="D2528" s="1" t="s">
        <v>8</v>
      </c>
      <c r="E2528" s="1" t="s">
        <v>366</v>
      </c>
      <c r="F2528" s="1" t="s">
        <v>129</v>
      </c>
      <c r="G2528" s="12" t="s">
        <v>130</v>
      </c>
      <c r="J2528" s="64"/>
    </row>
    <row r="2529" spans="1:10" ht="15" hidden="1" x14ac:dyDescent="0.25">
      <c r="A2529" s="7">
        <v>2525</v>
      </c>
      <c r="B2529" s="7" t="s">
        <v>605</v>
      </c>
      <c r="C2529" s="1" t="s">
        <v>116</v>
      </c>
      <c r="D2529" s="1" t="s">
        <v>8</v>
      </c>
      <c r="E2529" s="1" t="s">
        <v>366</v>
      </c>
      <c r="F2529" s="1" t="s">
        <v>131</v>
      </c>
      <c r="G2529" s="12" t="s">
        <v>132</v>
      </c>
      <c r="J2529" s="64"/>
    </row>
    <row r="2530" spans="1:10" ht="15" hidden="1" x14ac:dyDescent="0.25">
      <c r="A2530" s="7">
        <v>2526</v>
      </c>
      <c r="B2530" s="7" t="s">
        <v>605</v>
      </c>
      <c r="C2530" s="1" t="s">
        <v>116</v>
      </c>
      <c r="D2530" s="1" t="s">
        <v>8</v>
      </c>
      <c r="E2530" s="1" t="s">
        <v>366</v>
      </c>
      <c r="F2530" s="1" t="s">
        <v>133</v>
      </c>
      <c r="G2530" s="12" t="s">
        <v>134</v>
      </c>
      <c r="J2530" s="64"/>
    </row>
    <row r="2531" spans="1:10" ht="15" hidden="1" x14ac:dyDescent="0.25">
      <c r="A2531" s="7">
        <v>2527</v>
      </c>
      <c r="B2531" s="7" t="s">
        <v>605</v>
      </c>
      <c r="C2531" s="1" t="s">
        <v>116</v>
      </c>
      <c r="D2531" s="1" t="s">
        <v>8</v>
      </c>
      <c r="E2531" s="1" t="s">
        <v>366</v>
      </c>
      <c r="F2531" s="1" t="s">
        <v>135</v>
      </c>
      <c r="G2531" s="12" t="s">
        <v>136</v>
      </c>
      <c r="J2531" s="64"/>
    </row>
    <row r="2532" spans="1:10" ht="15" hidden="1" x14ac:dyDescent="0.25">
      <c r="A2532" s="7">
        <v>2528</v>
      </c>
      <c r="B2532" s="7" t="s">
        <v>605</v>
      </c>
      <c r="C2532" s="1" t="s">
        <v>116</v>
      </c>
      <c r="D2532" s="1" t="s">
        <v>8</v>
      </c>
      <c r="E2532" s="1" t="s">
        <v>366</v>
      </c>
      <c r="F2532" s="1" t="s">
        <v>137</v>
      </c>
      <c r="G2532" s="12" t="s">
        <v>138</v>
      </c>
      <c r="J2532" s="64"/>
    </row>
    <row r="2533" spans="1:10" ht="15" hidden="1" x14ac:dyDescent="0.25">
      <c r="A2533" s="7">
        <v>2529</v>
      </c>
      <c r="B2533" s="7" t="s">
        <v>605</v>
      </c>
      <c r="C2533" s="1" t="s">
        <v>116</v>
      </c>
      <c r="D2533" s="1" t="s">
        <v>8</v>
      </c>
      <c r="E2533" s="1" t="s">
        <v>366</v>
      </c>
      <c r="F2533" s="1" t="s">
        <v>139</v>
      </c>
      <c r="G2533" s="12" t="s">
        <v>140</v>
      </c>
      <c r="J2533" s="64"/>
    </row>
    <row r="2534" spans="1:10" ht="15" hidden="1" x14ac:dyDescent="0.25">
      <c r="A2534" s="7">
        <v>2530</v>
      </c>
      <c r="B2534" s="7" t="s">
        <v>605</v>
      </c>
      <c r="C2534" s="1" t="s">
        <v>116</v>
      </c>
      <c r="D2534" s="1" t="s">
        <v>8</v>
      </c>
      <c r="E2534" s="1" t="s">
        <v>366</v>
      </c>
      <c r="F2534" s="1" t="s">
        <v>141</v>
      </c>
      <c r="G2534" s="12" t="s">
        <v>142</v>
      </c>
      <c r="J2534" s="64"/>
    </row>
    <row r="2535" spans="1:10" ht="15" hidden="1" x14ac:dyDescent="0.25">
      <c r="A2535" s="7">
        <v>2531</v>
      </c>
      <c r="B2535" s="7" t="s">
        <v>605</v>
      </c>
      <c r="C2535" s="1" t="s">
        <v>116</v>
      </c>
      <c r="D2535" s="1" t="s">
        <v>8</v>
      </c>
      <c r="E2535" s="1" t="s">
        <v>366</v>
      </c>
      <c r="F2535" s="1" t="s">
        <v>143</v>
      </c>
      <c r="G2535" s="12" t="s">
        <v>144</v>
      </c>
      <c r="J2535" s="64"/>
    </row>
    <row r="2536" spans="1:10" ht="15" hidden="1" x14ac:dyDescent="0.25">
      <c r="A2536" s="7">
        <v>2532</v>
      </c>
      <c r="B2536" s="7" t="s">
        <v>605</v>
      </c>
      <c r="C2536" s="1" t="s">
        <v>116</v>
      </c>
      <c r="D2536" s="1" t="s">
        <v>8</v>
      </c>
      <c r="E2536" s="1" t="s">
        <v>366</v>
      </c>
      <c r="F2536" s="1" t="s">
        <v>145</v>
      </c>
      <c r="G2536" s="12" t="s">
        <v>146</v>
      </c>
      <c r="J2536" s="64"/>
    </row>
    <row r="2537" spans="1:10" ht="15" hidden="1" x14ac:dyDescent="0.25">
      <c r="A2537" s="7">
        <v>2533</v>
      </c>
      <c r="B2537" s="7" t="s">
        <v>605</v>
      </c>
      <c r="C2537" s="1" t="s">
        <v>116</v>
      </c>
      <c r="D2537" s="1" t="s">
        <v>8</v>
      </c>
      <c r="E2537" s="1" t="s">
        <v>366</v>
      </c>
      <c r="F2537" s="1" t="s">
        <v>147</v>
      </c>
      <c r="G2537" s="12" t="s">
        <v>148</v>
      </c>
      <c r="J2537" s="64"/>
    </row>
    <row r="2538" spans="1:10" ht="15" hidden="1" x14ac:dyDescent="0.25">
      <c r="A2538" s="7">
        <v>2534</v>
      </c>
      <c r="B2538" s="7" t="s">
        <v>605</v>
      </c>
      <c r="C2538" s="1" t="s">
        <v>116</v>
      </c>
      <c r="D2538" s="1" t="s">
        <v>8</v>
      </c>
      <c r="E2538" s="1" t="s">
        <v>366</v>
      </c>
      <c r="F2538" s="1" t="s">
        <v>149</v>
      </c>
      <c r="G2538" s="12" t="s">
        <v>150</v>
      </c>
      <c r="J2538" s="64"/>
    </row>
    <row r="2539" spans="1:10" ht="15" hidden="1" x14ac:dyDescent="0.25">
      <c r="A2539" s="7">
        <v>2535</v>
      </c>
      <c r="B2539" s="7" t="s">
        <v>605</v>
      </c>
      <c r="C2539" s="1" t="s">
        <v>116</v>
      </c>
      <c r="D2539" s="1" t="s">
        <v>8</v>
      </c>
      <c r="E2539" s="1" t="s">
        <v>366</v>
      </c>
      <c r="F2539" s="1" t="s">
        <v>151</v>
      </c>
      <c r="G2539" s="12" t="s">
        <v>152</v>
      </c>
      <c r="J2539" s="64"/>
    </row>
    <row r="2540" spans="1:10" ht="15" hidden="1" x14ac:dyDescent="0.25">
      <c r="A2540" s="7">
        <v>2536</v>
      </c>
      <c r="B2540" s="7" t="s">
        <v>605</v>
      </c>
      <c r="C2540" s="1" t="s">
        <v>116</v>
      </c>
      <c r="D2540" s="1" t="s">
        <v>8</v>
      </c>
      <c r="E2540" s="1" t="s">
        <v>366</v>
      </c>
      <c r="F2540" s="1" t="s">
        <v>153</v>
      </c>
      <c r="G2540" s="12" t="s">
        <v>154</v>
      </c>
      <c r="J2540" s="64"/>
    </row>
    <row r="2541" spans="1:10" ht="15" hidden="1" x14ac:dyDescent="0.25">
      <c r="A2541" s="7">
        <v>2537</v>
      </c>
      <c r="B2541" s="7" t="s">
        <v>605</v>
      </c>
      <c r="C2541" s="1" t="s">
        <v>116</v>
      </c>
      <c r="D2541" s="1" t="s">
        <v>8</v>
      </c>
      <c r="E2541" s="1" t="s">
        <v>366</v>
      </c>
      <c r="F2541" s="1" t="s">
        <v>155</v>
      </c>
      <c r="G2541" s="12" t="s">
        <v>156</v>
      </c>
      <c r="J2541" s="64"/>
    </row>
    <row r="2542" spans="1:10" ht="15" hidden="1" x14ac:dyDescent="0.25">
      <c r="A2542" s="7">
        <v>2538</v>
      </c>
      <c r="B2542" s="7" t="s">
        <v>605</v>
      </c>
      <c r="C2542" s="1" t="s">
        <v>116</v>
      </c>
      <c r="D2542" s="1" t="s">
        <v>8</v>
      </c>
      <c r="E2542" s="1" t="s">
        <v>366</v>
      </c>
      <c r="F2542" s="1" t="s">
        <v>157</v>
      </c>
      <c r="G2542" s="12" t="s">
        <v>158</v>
      </c>
      <c r="J2542" s="64"/>
    </row>
    <row r="2543" spans="1:10" ht="15" hidden="1" x14ac:dyDescent="0.25">
      <c r="A2543" s="7">
        <v>2539</v>
      </c>
      <c r="B2543" s="7" t="s">
        <v>605</v>
      </c>
      <c r="C2543" s="1" t="s">
        <v>116</v>
      </c>
      <c r="D2543" s="1" t="s">
        <v>8</v>
      </c>
      <c r="E2543" s="1" t="s">
        <v>366</v>
      </c>
      <c r="F2543" s="1" t="s">
        <v>159</v>
      </c>
      <c r="G2543" s="12" t="s">
        <v>160</v>
      </c>
      <c r="J2543" s="64"/>
    </row>
    <row r="2544" spans="1:10" ht="15" hidden="1" x14ac:dyDescent="0.25">
      <c r="A2544" s="7">
        <v>2540</v>
      </c>
      <c r="B2544" s="7" t="s">
        <v>605</v>
      </c>
      <c r="C2544" s="1" t="s">
        <v>116</v>
      </c>
      <c r="D2544" s="1" t="s">
        <v>8</v>
      </c>
      <c r="E2544" s="1" t="s">
        <v>366</v>
      </c>
      <c r="F2544" s="1" t="s">
        <v>161</v>
      </c>
      <c r="G2544" s="12" t="s">
        <v>162</v>
      </c>
      <c r="H2544" s="14">
        <v>0.01</v>
      </c>
      <c r="I2544" s="15">
        <v>474</v>
      </c>
      <c r="J2544" s="64">
        <f t="shared" si="25"/>
        <v>47400</v>
      </c>
    </row>
    <row r="2545" spans="1:10" ht="15" hidden="1" x14ac:dyDescent="0.25">
      <c r="A2545" s="7">
        <v>2541</v>
      </c>
      <c r="B2545" s="7" t="s">
        <v>605</v>
      </c>
      <c r="C2545" s="1" t="s">
        <v>116</v>
      </c>
      <c r="D2545" s="1" t="s">
        <v>8</v>
      </c>
      <c r="E2545" s="1" t="s">
        <v>366</v>
      </c>
      <c r="F2545" s="1" t="s">
        <v>163</v>
      </c>
      <c r="G2545" s="12" t="s">
        <v>164</v>
      </c>
      <c r="J2545" s="64"/>
    </row>
    <row r="2546" spans="1:10" ht="15" hidden="1" x14ac:dyDescent="0.25">
      <c r="A2546" s="7">
        <v>2542</v>
      </c>
      <c r="B2546" s="7" t="s">
        <v>605</v>
      </c>
      <c r="C2546" s="1" t="s">
        <v>116</v>
      </c>
      <c r="D2546" s="1" t="s">
        <v>8</v>
      </c>
      <c r="E2546" s="1" t="s">
        <v>366</v>
      </c>
      <c r="F2546" s="1" t="s">
        <v>165</v>
      </c>
      <c r="G2546" s="12" t="s">
        <v>166</v>
      </c>
      <c r="H2546" s="14">
        <v>0.04</v>
      </c>
      <c r="I2546" s="15">
        <v>1673</v>
      </c>
      <c r="J2546" s="64">
        <f t="shared" si="25"/>
        <v>41825</v>
      </c>
    </row>
    <row r="2547" spans="1:10" ht="15" hidden="1" x14ac:dyDescent="0.25">
      <c r="A2547" s="7">
        <v>2543</v>
      </c>
      <c r="B2547" s="7" t="s">
        <v>605</v>
      </c>
      <c r="C2547" s="1" t="s">
        <v>116</v>
      </c>
      <c r="D2547" s="1" t="s">
        <v>8</v>
      </c>
      <c r="E2547" s="1" t="s">
        <v>366</v>
      </c>
      <c r="F2547" s="1" t="s">
        <v>167</v>
      </c>
      <c r="G2547" s="12" t="s">
        <v>168</v>
      </c>
      <c r="J2547" s="64"/>
    </row>
    <row r="2548" spans="1:10" ht="15" hidden="1" x14ac:dyDescent="0.25">
      <c r="A2548" s="7">
        <v>2544</v>
      </c>
      <c r="B2548" s="7" t="s">
        <v>605</v>
      </c>
      <c r="C2548" s="1" t="s">
        <v>116</v>
      </c>
      <c r="D2548" s="1" t="s">
        <v>8</v>
      </c>
      <c r="E2548" s="1" t="s">
        <v>366</v>
      </c>
      <c r="F2548" s="1" t="s">
        <v>169</v>
      </c>
      <c r="G2548" s="12" t="s">
        <v>170</v>
      </c>
      <c r="J2548" s="64"/>
    </row>
    <row r="2549" spans="1:10" ht="15" hidden="1" x14ac:dyDescent="0.25">
      <c r="A2549" s="7">
        <v>2545</v>
      </c>
      <c r="B2549" s="7" t="s">
        <v>605</v>
      </c>
      <c r="C2549" s="1" t="s">
        <v>116</v>
      </c>
      <c r="D2549" s="1" t="s">
        <v>8</v>
      </c>
      <c r="E2549" s="1" t="s">
        <v>366</v>
      </c>
      <c r="F2549" s="1" t="s">
        <v>171</v>
      </c>
      <c r="G2549" s="12" t="s">
        <v>172</v>
      </c>
      <c r="H2549" s="14">
        <v>0.49</v>
      </c>
      <c r="I2549" s="15">
        <v>19471</v>
      </c>
      <c r="J2549" s="64">
        <f t="shared" si="25"/>
        <v>39736.734693877552</v>
      </c>
    </row>
    <row r="2550" spans="1:10" ht="15" hidden="1" x14ac:dyDescent="0.25">
      <c r="A2550" s="7">
        <v>2546</v>
      </c>
      <c r="B2550" s="7" t="s">
        <v>605</v>
      </c>
      <c r="C2550" s="1" t="s">
        <v>116</v>
      </c>
      <c r="D2550" s="1" t="s">
        <v>8</v>
      </c>
      <c r="E2550" s="1" t="s">
        <v>366</v>
      </c>
      <c r="F2550" s="1" t="s">
        <v>173</v>
      </c>
      <c r="G2550" s="12" t="s">
        <v>174</v>
      </c>
      <c r="J2550" s="64"/>
    </row>
    <row r="2551" spans="1:10" ht="15" hidden="1" x14ac:dyDescent="0.25">
      <c r="A2551" s="7">
        <v>2547</v>
      </c>
      <c r="B2551" s="7" t="s">
        <v>605</v>
      </c>
      <c r="C2551" s="1" t="s">
        <v>116</v>
      </c>
      <c r="D2551" s="1" t="s">
        <v>8</v>
      </c>
      <c r="E2551" s="1" t="s">
        <v>366</v>
      </c>
      <c r="F2551" s="1" t="s">
        <v>175</v>
      </c>
      <c r="G2551" s="12" t="s">
        <v>176</v>
      </c>
      <c r="J2551" s="64"/>
    </row>
    <row r="2552" spans="1:10" ht="15" hidden="1" x14ac:dyDescent="0.25">
      <c r="A2552" s="7">
        <v>2548</v>
      </c>
      <c r="B2552" s="7" t="s">
        <v>605</v>
      </c>
      <c r="C2552" s="1" t="s">
        <v>116</v>
      </c>
      <c r="D2552" s="1" t="s">
        <v>8</v>
      </c>
      <c r="E2552" s="1" t="s">
        <v>366</v>
      </c>
      <c r="F2552" s="1" t="s">
        <v>177</v>
      </c>
      <c r="G2552" s="12" t="s">
        <v>178</v>
      </c>
      <c r="J2552" s="64"/>
    </row>
    <row r="2553" spans="1:10" ht="15" hidden="1" x14ac:dyDescent="0.25">
      <c r="A2553" s="7">
        <v>2549</v>
      </c>
      <c r="B2553" s="7" t="s">
        <v>605</v>
      </c>
      <c r="C2553" s="1" t="s">
        <v>116</v>
      </c>
      <c r="D2553" s="1" t="s">
        <v>8</v>
      </c>
      <c r="E2553" s="1" t="s">
        <v>366</v>
      </c>
      <c r="F2553" s="1" t="s">
        <v>179</v>
      </c>
      <c r="G2553" s="12" t="s">
        <v>180</v>
      </c>
      <c r="J2553" s="64"/>
    </row>
    <row r="2554" spans="1:10" ht="15" hidden="1" x14ac:dyDescent="0.25">
      <c r="A2554" s="7">
        <v>2550</v>
      </c>
      <c r="B2554" s="7" t="s">
        <v>605</v>
      </c>
      <c r="C2554" s="1" t="s">
        <v>116</v>
      </c>
      <c r="D2554" s="1" t="s">
        <v>8</v>
      </c>
      <c r="E2554" s="1" t="s">
        <v>366</v>
      </c>
      <c r="F2554" s="1" t="s">
        <v>181</v>
      </c>
      <c r="G2554" s="12" t="s">
        <v>182</v>
      </c>
      <c r="J2554" s="64"/>
    </row>
    <row r="2555" spans="1:10" ht="15" hidden="1" x14ac:dyDescent="0.25">
      <c r="A2555" s="7">
        <v>2551</v>
      </c>
      <c r="B2555" s="7" t="s">
        <v>605</v>
      </c>
      <c r="C2555" s="1" t="s">
        <v>116</v>
      </c>
      <c r="D2555" s="1" t="s">
        <v>8</v>
      </c>
      <c r="E2555" s="1" t="s">
        <v>366</v>
      </c>
      <c r="F2555" s="1" t="s">
        <v>183</v>
      </c>
      <c r="G2555" s="12" t="s">
        <v>184</v>
      </c>
      <c r="J2555" s="64"/>
    </row>
    <row r="2556" spans="1:10" ht="15" hidden="1" x14ac:dyDescent="0.25">
      <c r="A2556" s="7">
        <v>2552</v>
      </c>
      <c r="B2556" s="7" t="s">
        <v>605</v>
      </c>
      <c r="C2556" s="1" t="s">
        <v>116</v>
      </c>
      <c r="D2556" s="1" t="s">
        <v>8</v>
      </c>
      <c r="E2556" s="1" t="s">
        <v>365</v>
      </c>
      <c r="F2556" s="1" t="s">
        <v>185</v>
      </c>
      <c r="G2556" s="12" t="s">
        <v>186</v>
      </c>
      <c r="J2556" s="64"/>
    </row>
    <row r="2557" spans="1:10" ht="15" hidden="1" x14ac:dyDescent="0.25">
      <c r="A2557" s="7">
        <v>2553</v>
      </c>
      <c r="B2557" s="7" t="s">
        <v>605</v>
      </c>
      <c r="C2557" s="1" t="s">
        <v>116</v>
      </c>
      <c r="D2557" s="1" t="s">
        <v>8</v>
      </c>
      <c r="E2557" s="1" t="s">
        <v>365</v>
      </c>
      <c r="F2557" s="1" t="s">
        <v>187</v>
      </c>
      <c r="G2557" s="12" t="s">
        <v>188</v>
      </c>
      <c r="J2557" s="64"/>
    </row>
    <row r="2558" spans="1:10" ht="15" hidden="1" x14ac:dyDescent="0.25">
      <c r="A2558" s="7">
        <v>2554</v>
      </c>
      <c r="B2558" s="7" t="s">
        <v>605</v>
      </c>
      <c r="C2558" s="1" t="s">
        <v>116</v>
      </c>
      <c r="D2558" s="1" t="s">
        <v>8</v>
      </c>
      <c r="E2558" s="1" t="s">
        <v>365</v>
      </c>
      <c r="F2558" s="1" t="s">
        <v>189</v>
      </c>
      <c r="G2558" s="12" t="s">
        <v>190</v>
      </c>
      <c r="J2558" s="64"/>
    </row>
    <row r="2559" spans="1:10" ht="15" hidden="1" x14ac:dyDescent="0.25">
      <c r="A2559" s="7">
        <v>2555</v>
      </c>
      <c r="B2559" s="7" t="s">
        <v>605</v>
      </c>
      <c r="C2559" s="1" t="s">
        <v>116</v>
      </c>
      <c r="D2559" s="1" t="s">
        <v>8</v>
      </c>
      <c r="E2559" s="1" t="s">
        <v>367</v>
      </c>
      <c r="F2559" s="1" t="s">
        <v>191</v>
      </c>
      <c r="G2559" s="12" t="s">
        <v>192</v>
      </c>
      <c r="H2559" s="14" t="s">
        <v>340</v>
      </c>
      <c r="J2559" s="64"/>
    </row>
    <row r="2560" spans="1:10" ht="15" hidden="1" x14ac:dyDescent="0.25">
      <c r="A2560" s="7">
        <v>2556</v>
      </c>
      <c r="B2560" s="7" t="s">
        <v>605</v>
      </c>
      <c r="C2560" s="1" t="s">
        <v>116</v>
      </c>
      <c r="D2560" s="1" t="s">
        <v>15</v>
      </c>
      <c r="E2560" s="1" t="s">
        <v>367</v>
      </c>
      <c r="F2560" s="1" t="s">
        <v>193</v>
      </c>
      <c r="G2560" s="12" t="s">
        <v>194</v>
      </c>
      <c r="H2560" s="14">
        <v>0.75</v>
      </c>
      <c r="I2560" s="15">
        <v>32513</v>
      </c>
      <c r="J2560" s="64">
        <f t="shared" si="25"/>
        <v>43350.666666666664</v>
      </c>
    </row>
    <row r="2561" spans="1:10" ht="15" hidden="1" x14ac:dyDescent="0.25">
      <c r="A2561" s="7">
        <v>2557</v>
      </c>
      <c r="B2561" s="7" t="s">
        <v>605</v>
      </c>
      <c r="C2561" s="1" t="s">
        <v>195</v>
      </c>
      <c r="D2561" s="1" t="s">
        <v>15</v>
      </c>
      <c r="E2561" s="1" t="s">
        <v>367</v>
      </c>
      <c r="F2561" s="1" t="s">
        <v>196</v>
      </c>
      <c r="G2561" s="12" t="s">
        <v>197</v>
      </c>
      <c r="I2561" s="15">
        <v>32512.65</v>
      </c>
      <c r="J2561" s="64"/>
    </row>
    <row r="2562" spans="1:10" ht="15" hidden="1" x14ac:dyDescent="0.25">
      <c r="A2562" s="7">
        <v>2558</v>
      </c>
      <c r="B2562" s="7" t="s">
        <v>605</v>
      </c>
      <c r="C2562" s="1" t="s">
        <v>195</v>
      </c>
      <c r="D2562" s="1" t="s">
        <v>8</v>
      </c>
      <c r="E2562" s="1" t="s">
        <v>367</v>
      </c>
      <c r="F2562" s="1" t="s">
        <v>198</v>
      </c>
      <c r="G2562" s="12" t="s">
        <v>199</v>
      </c>
      <c r="J2562" s="64"/>
    </row>
    <row r="2563" spans="1:10" ht="15" hidden="1" x14ac:dyDescent="0.25">
      <c r="A2563" s="7">
        <v>2559</v>
      </c>
      <c r="B2563" s="7" t="s">
        <v>605</v>
      </c>
      <c r="C2563" s="1" t="s">
        <v>195</v>
      </c>
      <c r="D2563" s="1" t="s">
        <v>8</v>
      </c>
      <c r="E2563" s="1" t="s">
        <v>367</v>
      </c>
      <c r="F2563" s="1" t="s">
        <v>200</v>
      </c>
      <c r="G2563" s="12" t="s">
        <v>201</v>
      </c>
      <c r="J2563" s="64"/>
    </row>
    <row r="2564" spans="1:10" ht="15" hidden="1" x14ac:dyDescent="0.25">
      <c r="A2564" s="7">
        <v>2560</v>
      </c>
      <c r="B2564" s="7" t="s">
        <v>605</v>
      </c>
      <c r="C2564" s="1" t="s">
        <v>195</v>
      </c>
      <c r="D2564" s="1" t="s">
        <v>8</v>
      </c>
      <c r="E2564" s="1" t="s">
        <v>367</v>
      </c>
      <c r="F2564" s="1" t="s">
        <v>202</v>
      </c>
      <c r="G2564" s="12" t="s">
        <v>203</v>
      </c>
      <c r="J2564" s="64"/>
    </row>
    <row r="2565" spans="1:10" ht="15" hidden="1" x14ac:dyDescent="0.25">
      <c r="A2565" s="7">
        <v>2561</v>
      </c>
      <c r="B2565" s="7" t="s">
        <v>605</v>
      </c>
      <c r="C2565" s="1" t="s">
        <v>195</v>
      </c>
      <c r="D2565" s="1" t="s">
        <v>8</v>
      </c>
      <c r="E2565" s="1" t="s">
        <v>367</v>
      </c>
      <c r="F2565" s="1" t="s">
        <v>204</v>
      </c>
      <c r="G2565" s="12" t="s">
        <v>205</v>
      </c>
      <c r="J2565" s="64"/>
    </row>
    <row r="2566" spans="1:10" ht="15" hidden="1" x14ac:dyDescent="0.25">
      <c r="A2566" s="7">
        <v>2562</v>
      </c>
      <c r="B2566" s="7" t="s">
        <v>605</v>
      </c>
      <c r="C2566" s="1" t="s">
        <v>195</v>
      </c>
      <c r="D2566" s="1" t="s">
        <v>15</v>
      </c>
      <c r="E2566" s="1" t="s">
        <v>367</v>
      </c>
      <c r="F2566" s="1" t="s">
        <v>206</v>
      </c>
      <c r="G2566" s="12" t="s">
        <v>207</v>
      </c>
      <c r="I2566" s="15">
        <v>0</v>
      </c>
      <c r="J2566" s="64"/>
    </row>
    <row r="2567" spans="1:10" ht="15" hidden="1" x14ac:dyDescent="0.25">
      <c r="A2567" s="7">
        <v>2563</v>
      </c>
      <c r="B2567" s="7" t="s">
        <v>605</v>
      </c>
      <c r="C2567" s="1" t="s">
        <v>195</v>
      </c>
      <c r="D2567" s="1" t="s">
        <v>8</v>
      </c>
      <c r="E2567" s="1" t="s">
        <v>367</v>
      </c>
      <c r="F2567" s="1" t="s">
        <v>208</v>
      </c>
      <c r="G2567" s="12" t="s">
        <v>209</v>
      </c>
      <c r="J2567" s="64"/>
    </row>
    <row r="2568" spans="1:10" ht="15" hidden="1" x14ac:dyDescent="0.25">
      <c r="A2568" s="7">
        <v>2564</v>
      </c>
      <c r="B2568" s="7" t="s">
        <v>605</v>
      </c>
      <c r="C2568" s="1" t="s">
        <v>195</v>
      </c>
      <c r="D2568" s="1" t="s">
        <v>15</v>
      </c>
      <c r="E2568" s="1" t="s">
        <v>367</v>
      </c>
      <c r="F2568" s="1" t="s">
        <v>210</v>
      </c>
      <c r="G2568" s="12" t="s">
        <v>211</v>
      </c>
      <c r="I2568" s="15">
        <v>32512.65</v>
      </c>
      <c r="J2568" s="64"/>
    </row>
    <row r="2569" spans="1:10" ht="15" hidden="1" x14ac:dyDescent="0.25">
      <c r="A2569" s="7">
        <v>2565</v>
      </c>
      <c r="B2569" s="7" t="s">
        <v>605</v>
      </c>
      <c r="C2569" s="1" t="s">
        <v>195</v>
      </c>
      <c r="D2569" s="1" t="s">
        <v>8</v>
      </c>
      <c r="E2569" s="1" t="s">
        <v>367</v>
      </c>
      <c r="F2569" s="1" t="s">
        <v>212</v>
      </c>
      <c r="G2569" s="12" t="s">
        <v>213</v>
      </c>
      <c r="I2569" s="15">
        <v>2822</v>
      </c>
      <c r="J2569" s="64"/>
    </row>
    <row r="2570" spans="1:10" ht="15" hidden="1" x14ac:dyDescent="0.25">
      <c r="A2570" s="7">
        <v>2566</v>
      </c>
      <c r="B2570" s="7" t="s">
        <v>605</v>
      </c>
      <c r="C2570" s="1" t="s">
        <v>195</v>
      </c>
      <c r="D2570" s="1" t="s">
        <v>8</v>
      </c>
      <c r="E2570" s="1" t="s">
        <v>367</v>
      </c>
      <c r="F2570" s="1" t="s">
        <v>214</v>
      </c>
      <c r="G2570" s="12" t="s">
        <v>215</v>
      </c>
      <c r="I2570" s="15">
        <v>3484</v>
      </c>
      <c r="J2570" s="64"/>
    </row>
    <row r="2571" spans="1:10" ht="15" hidden="1" x14ac:dyDescent="0.25">
      <c r="A2571" s="7">
        <v>2567</v>
      </c>
      <c r="B2571" s="7" t="s">
        <v>605</v>
      </c>
      <c r="C2571" s="1" t="s">
        <v>195</v>
      </c>
      <c r="D2571" s="1" t="s">
        <v>8</v>
      </c>
      <c r="E2571" s="1" t="s">
        <v>367</v>
      </c>
      <c r="F2571" s="1" t="s">
        <v>216</v>
      </c>
      <c r="G2571" s="12" t="s">
        <v>217</v>
      </c>
      <c r="J2571" s="64"/>
    </row>
    <row r="2572" spans="1:10" ht="15" hidden="1" x14ac:dyDescent="0.25">
      <c r="A2572" s="7">
        <v>2568</v>
      </c>
      <c r="B2572" s="7" t="s">
        <v>605</v>
      </c>
      <c r="C2572" s="1" t="s">
        <v>195</v>
      </c>
      <c r="D2572" s="1" t="s">
        <v>15</v>
      </c>
      <c r="E2572" s="1" t="s">
        <v>367</v>
      </c>
      <c r="F2572" s="1" t="s">
        <v>218</v>
      </c>
      <c r="G2572" s="12" t="s">
        <v>219</v>
      </c>
      <c r="I2572" s="15">
        <v>38818.65</v>
      </c>
      <c r="J2572" s="64"/>
    </row>
    <row r="2573" spans="1:10" ht="15" hidden="1" x14ac:dyDescent="0.25">
      <c r="A2573" s="7">
        <v>2569</v>
      </c>
      <c r="B2573" s="7" t="s">
        <v>605</v>
      </c>
      <c r="C2573" s="1" t="s">
        <v>195</v>
      </c>
      <c r="D2573" s="1" t="s">
        <v>8</v>
      </c>
      <c r="E2573" s="1" t="s">
        <v>367</v>
      </c>
      <c r="F2573" s="1" t="s">
        <v>220</v>
      </c>
      <c r="G2573" s="12" t="s">
        <v>221</v>
      </c>
      <c r="J2573" s="64"/>
    </row>
    <row r="2574" spans="1:10" ht="15" hidden="1" x14ac:dyDescent="0.25">
      <c r="A2574" s="7">
        <v>2570</v>
      </c>
      <c r="B2574" s="7" t="s">
        <v>605</v>
      </c>
      <c r="C2574" s="1" t="s">
        <v>195</v>
      </c>
      <c r="D2574" s="1" t="s">
        <v>8</v>
      </c>
      <c r="E2574" s="1" t="s">
        <v>367</v>
      </c>
      <c r="F2574" s="1" t="s">
        <v>222</v>
      </c>
      <c r="G2574" s="12" t="s">
        <v>223</v>
      </c>
      <c r="J2574" s="64"/>
    </row>
    <row r="2575" spans="1:10" ht="15" hidden="1" x14ac:dyDescent="0.25">
      <c r="A2575" s="7">
        <v>2571</v>
      </c>
      <c r="B2575" s="7" t="s">
        <v>605</v>
      </c>
      <c r="C2575" s="1" t="s">
        <v>195</v>
      </c>
      <c r="D2575" s="1" t="s">
        <v>8</v>
      </c>
      <c r="E2575" s="1" t="s">
        <v>367</v>
      </c>
      <c r="F2575" s="1" t="s">
        <v>224</v>
      </c>
      <c r="G2575" s="12" t="s">
        <v>225</v>
      </c>
      <c r="J2575" s="64"/>
    </row>
    <row r="2576" spans="1:10" ht="15" hidden="1" x14ac:dyDescent="0.25">
      <c r="A2576" s="7">
        <v>2572</v>
      </c>
      <c r="B2576" s="7" t="s">
        <v>605</v>
      </c>
      <c r="C2576" s="1" t="s">
        <v>195</v>
      </c>
      <c r="D2576" s="1" t="s">
        <v>8</v>
      </c>
      <c r="E2576" s="1" t="s">
        <v>367</v>
      </c>
      <c r="F2576" s="1" t="s">
        <v>226</v>
      </c>
      <c r="G2576" s="12" t="s">
        <v>227</v>
      </c>
      <c r="J2576" s="64"/>
    </row>
    <row r="2577" spans="1:10" ht="15" hidden="1" x14ac:dyDescent="0.25">
      <c r="A2577" s="7">
        <v>2573</v>
      </c>
      <c r="B2577" s="7" t="s">
        <v>605</v>
      </c>
      <c r="C2577" s="1" t="s">
        <v>195</v>
      </c>
      <c r="D2577" s="1" t="s">
        <v>15</v>
      </c>
      <c r="E2577" s="1" t="s">
        <v>367</v>
      </c>
      <c r="F2577" s="1" t="s">
        <v>228</v>
      </c>
      <c r="G2577" s="12" t="s">
        <v>229</v>
      </c>
      <c r="I2577" s="15">
        <v>0</v>
      </c>
      <c r="J2577" s="64"/>
    </row>
    <row r="2578" spans="1:10" ht="15" hidden="1" x14ac:dyDescent="0.25">
      <c r="A2578" s="7">
        <v>2574</v>
      </c>
      <c r="B2578" s="7" t="s">
        <v>605</v>
      </c>
      <c r="C2578" s="1" t="s">
        <v>195</v>
      </c>
      <c r="D2578" s="1" t="s">
        <v>8</v>
      </c>
      <c r="E2578" s="1" t="s">
        <v>367</v>
      </c>
      <c r="F2578" s="1" t="s">
        <v>230</v>
      </c>
      <c r="G2578" s="12" t="s">
        <v>231</v>
      </c>
      <c r="J2578" s="64"/>
    </row>
    <row r="2579" spans="1:10" ht="15" hidden="1" x14ac:dyDescent="0.25">
      <c r="A2579" s="7">
        <v>2575</v>
      </c>
      <c r="B2579" s="7" t="s">
        <v>605</v>
      </c>
      <c r="C2579" s="1" t="s">
        <v>195</v>
      </c>
      <c r="D2579" s="1" t="s">
        <v>8</v>
      </c>
      <c r="E2579" s="1" t="s">
        <v>367</v>
      </c>
      <c r="F2579" s="1" t="s">
        <v>232</v>
      </c>
      <c r="G2579" s="12" t="s">
        <v>233</v>
      </c>
      <c r="J2579" s="64"/>
    </row>
    <row r="2580" spans="1:10" ht="15" hidden="1" x14ac:dyDescent="0.25">
      <c r="A2580" s="7">
        <v>2576</v>
      </c>
      <c r="B2580" s="7" t="s">
        <v>605</v>
      </c>
      <c r="C2580" s="1" t="s">
        <v>195</v>
      </c>
      <c r="D2580" s="1" t="s">
        <v>8</v>
      </c>
      <c r="E2580" s="1" t="s">
        <v>367</v>
      </c>
      <c r="F2580" s="1" t="s">
        <v>234</v>
      </c>
      <c r="G2580" s="12" t="s">
        <v>235</v>
      </c>
      <c r="J2580" s="64"/>
    </row>
    <row r="2581" spans="1:10" ht="15" hidden="1" x14ac:dyDescent="0.25">
      <c r="A2581" s="7">
        <v>2577</v>
      </c>
      <c r="B2581" s="7" t="s">
        <v>605</v>
      </c>
      <c r="C2581" s="1" t="s">
        <v>195</v>
      </c>
      <c r="D2581" s="1" t="s">
        <v>8</v>
      </c>
      <c r="E2581" s="1" t="s">
        <v>367</v>
      </c>
      <c r="F2581" s="1" t="s">
        <v>236</v>
      </c>
      <c r="G2581" s="12" t="s">
        <v>237</v>
      </c>
      <c r="J2581" s="64"/>
    </row>
    <row r="2582" spans="1:10" ht="15" hidden="1" x14ac:dyDescent="0.25">
      <c r="A2582" s="7">
        <v>2578</v>
      </c>
      <c r="B2582" s="7" t="s">
        <v>605</v>
      </c>
      <c r="C2582" s="1" t="s">
        <v>195</v>
      </c>
      <c r="D2582" s="1" t="s">
        <v>8</v>
      </c>
      <c r="E2582" s="1" t="s">
        <v>367</v>
      </c>
      <c r="F2582" s="1" t="s">
        <v>238</v>
      </c>
      <c r="G2582" s="12" t="s">
        <v>239</v>
      </c>
      <c r="I2582" s="15">
        <v>125</v>
      </c>
      <c r="J2582" s="64"/>
    </row>
    <row r="2583" spans="1:10" ht="15" hidden="1" x14ac:dyDescent="0.25">
      <c r="A2583" s="7">
        <v>2579</v>
      </c>
      <c r="B2583" s="7" t="s">
        <v>605</v>
      </c>
      <c r="C2583" s="1" t="s">
        <v>195</v>
      </c>
      <c r="D2583" s="1" t="s">
        <v>8</v>
      </c>
      <c r="E2583" s="1" t="s">
        <v>367</v>
      </c>
      <c r="F2583" s="1" t="s">
        <v>240</v>
      </c>
      <c r="G2583" s="12" t="s">
        <v>241</v>
      </c>
      <c r="I2583" s="15">
        <v>861</v>
      </c>
      <c r="J2583" s="64"/>
    </row>
    <row r="2584" spans="1:10" ht="15" hidden="1" x14ac:dyDescent="0.25">
      <c r="A2584" s="7">
        <v>2580</v>
      </c>
      <c r="B2584" s="7" t="s">
        <v>605</v>
      </c>
      <c r="C2584" s="1" t="s">
        <v>195</v>
      </c>
      <c r="D2584" s="1" t="s">
        <v>8</v>
      </c>
      <c r="E2584" s="1" t="s">
        <v>367</v>
      </c>
      <c r="F2584" s="1" t="s">
        <v>242</v>
      </c>
      <c r="G2584" s="12" t="s">
        <v>243</v>
      </c>
      <c r="I2584" s="15">
        <v>254</v>
      </c>
      <c r="J2584" s="64"/>
    </row>
    <row r="2585" spans="1:10" ht="15" hidden="1" x14ac:dyDescent="0.25">
      <c r="A2585" s="7">
        <v>2581</v>
      </c>
      <c r="B2585" s="7" t="s">
        <v>605</v>
      </c>
      <c r="C2585" s="1" t="s">
        <v>195</v>
      </c>
      <c r="D2585" s="1" t="s">
        <v>8</v>
      </c>
      <c r="E2585" s="1" t="s">
        <v>367</v>
      </c>
      <c r="F2585" s="1" t="s">
        <v>244</v>
      </c>
      <c r="G2585" s="12" t="s">
        <v>245</v>
      </c>
      <c r="J2585" s="64"/>
    </row>
    <row r="2586" spans="1:10" ht="15" hidden="1" x14ac:dyDescent="0.25">
      <c r="A2586" s="7">
        <v>2582</v>
      </c>
      <c r="B2586" s="7" t="s">
        <v>605</v>
      </c>
      <c r="C2586" s="1" t="s">
        <v>195</v>
      </c>
      <c r="D2586" s="1" t="s">
        <v>8</v>
      </c>
      <c r="E2586" s="1" t="s">
        <v>367</v>
      </c>
      <c r="F2586" s="1" t="s">
        <v>246</v>
      </c>
      <c r="G2586" s="12" t="s">
        <v>247</v>
      </c>
      <c r="J2586" s="64"/>
    </row>
    <row r="2587" spans="1:10" ht="15" hidden="1" x14ac:dyDescent="0.25">
      <c r="A2587" s="7">
        <v>2583</v>
      </c>
      <c r="B2587" s="7" t="s">
        <v>605</v>
      </c>
      <c r="C2587" s="1" t="s">
        <v>195</v>
      </c>
      <c r="D2587" s="1" t="s">
        <v>8</v>
      </c>
      <c r="E2587" s="1" t="s">
        <v>367</v>
      </c>
      <c r="F2587" s="1" t="s">
        <v>248</v>
      </c>
      <c r="G2587" s="12" t="s">
        <v>249</v>
      </c>
      <c r="J2587" s="64"/>
    </row>
    <row r="2588" spans="1:10" ht="15" hidden="1" x14ac:dyDescent="0.25">
      <c r="A2588" s="7">
        <v>2584</v>
      </c>
      <c r="B2588" s="7" t="s">
        <v>605</v>
      </c>
      <c r="C2588" s="1" t="s">
        <v>195</v>
      </c>
      <c r="D2588" s="1" t="s">
        <v>8</v>
      </c>
      <c r="E2588" s="1" t="s">
        <v>367</v>
      </c>
      <c r="F2588" s="1" t="s">
        <v>250</v>
      </c>
      <c r="G2588" s="12" t="s">
        <v>251</v>
      </c>
      <c r="J2588" s="64"/>
    </row>
    <row r="2589" spans="1:10" ht="15" hidden="1" x14ac:dyDescent="0.25">
      <c r="A2589" s="7">
        <v>2585</v>
      </c>
      <c r="B2589" s="7" t="s">
        <v>605</v>
      </c>
      <c r="C2589" s="1" t="s">
        <v>195</v>
      </c>
      <c r="D2589" s="1" t="s">
        <v>8</v>
      </c>
      <c r="E2589" s="1" t="s">
        <v>367</v>
      </c>
      <c r="F2589" s="1" t="s">
        <v>252</v>
      </c>
      <c r="G2589" s="12" t="s">
        <v>253</v>
      </c>
      <c r="J2589" s="64"/>
    </row>
    <row r="2590" spans="1:10" ht="15" hidden="1" x14ac:dyDescent="0.25">
      <c r="A2590" s="7">
        <v>2586</v>
      </c>
      <c r="B2590" s="7" t="s">
        <v>605</v>
      </c>
      <c r="C2590" s="1" t="s">
        <v>195</v>
      </c>
      <c r="D2590" s="1" t="s">
        <v>8</v>
      </c>
      <c r="E2590" s="1" t="s">
        <v>367</v>
      </c>
      <c r="F2590" s="1" t="s">
        <v>254</v>
      </c>
      <c r="G2590" s="12" t="s">
        <v>255</v>
      </c>
      <c r="J2590" s="64"/>
    </row>
    <row r="2591" spans="1:10" ht="15" hidden="1" x14ac:dyDescent="0.25">
      <c r="A2591" s="7">
        <v>2587</v>
      </c>
      <c r="B2591" s="7" t="s">
        <v>605</v>
      </c>
      <c r="C2591" s="1" t="s">
        <v>195</v>
      </c>
      <c r="D2591" s="1" t="s">
        <v>8</v>
      </c>
      <c r="E2591" s="1" t="s">
        <v>367</v>
      </c>
      <c r="F2591" s="1" t="s">
        <v>256</v>
      </c>
      <c r="G2591" s="12" t="s">
        <v>257</v>
      </c>
      <c r="J2591" s="64"/>
    </row>
    <row r="2592" spans="1:10" ht="15" hidden="1" x14ac:dyDescent="0.25">
      <c r="A2592" s="7">
        <v>2588</v>
      </c>
      <c r="B2592" s="7" t="s">
        <v>605</v>
      </c>
      <c r="C2592" s="1" t="s">
        <v>195</v>
      </c>
      <c r="D2592" s="1" t="s">
        <v>8</v>
      </c>
      <c r="E2592" s="1" t="s">
        <v>367</v>
      </c>
      <c r="F2592" s="1" t="s">
        <v>258</v>
      </c>
      <c r="G2592" s="12" t="s">
        <v>259</v>
      </c>
      <c r="J2592" s="64"/>
    </row>
    <row r="2593" spans="1:10" ht="15" hidden="1" x14ac:dyDescent="0.25">
      <c r="A2593" s="7">
        <v>2589</v>
      </c>
      <c r="B2593" s="7" t="s">
        <v>605</v>
      </c>
      <c r="C2593" s="1" t="s">
        <v>195</v>
      </c>
      <c r="D2593" s="1" t="s">
        <v>8</v>
      </c>
      <c r="E2593" s="1" t="s">
        <v>367</v>
      </c>
      <c r="F2593" s="1" t="s">
        <v>260</v>
      </c>
      <c r="G2593" s="12" t="s">
        <v>261</v>
      </c>
      <c r="I2593" s="15">
        <v>286</v>
      </c>
      <c r="J2593" s="64"/>
    </row>
    <row r="2594" spans="1:10" ht="15" hidden="1" x14ac:dyDescent="0.25">
      <c r="A2594" s="7">
        <v>2590</v>
      </c>
      <c r="B2594" s="7" t="s">
        <v>605</v>
      </c>
      <c r="C2594" s="1" t="s">
        <v>195</v>
      </c>
      <c r="D2594" s="1" t="s">
        <v>8</v>
      </c>
      <c r="E2594" s="1" t="s">
        <v>367</v>
      </c>
      <c r="F2594" s="1" t="s">
        <v>262</v>
      </c>
      <c r="G2594" s="12" t="s">
        <v>263</v>
      </c>
      <c r="J2594" s="64"/>
    </row>
    <row r="2595" spans="1:10" ht="15" hidden="1" x14ac:dyDescent="0.25">
      <c r="A2595" s="7">
        <v>2591</v>
      </c>
      <c r="B2595" s="7" t="s">
        <v>605</v>
      </c>
      <c r="C2595" s="1" t="s">
        <v>195</v>
      </c>
      <c r="D2595" s="1" t="s">
        <v>8</v>
      </c>
      <c r="E2595" s="1" t="s">
        <v>367</v>
      </c>
      <c r="F2595" s="1" t="s">
        <v>264</v>
      </c>
      <c r="G2595" s="12" t="s">
        <v>265</v>
      </c>
      <c r="J2595" s="64"/>
    </row>
    <row r="2596" spans="1:10" ht="15" hidden="1" x14ac:dyDescent="0.25">
      <c r="A2596" s="7">
        <v>2592</v>
      </c>
      <c r="B2596" s="7" t="s">
        <v>605</v>
      </c>
      <c r="C2596" s="1" t="s">
        <v>195</v>
      </c>
      <c r="D2596" s="1" t="s">
        <v>15</v>
      </c>
      <c r="E2596" s="1" t="s">
        <v>367</v>
      </c>
      <c r="F2596" s="1" t="s">
        <v>266</v>
      </c>
      <c r="G2596" s="12" t="s">
        <v>267</v>
      </c>
      <c r="I2596" s="15">
        <v>1526</v>
      </c>
      <c r="J2596" s="64"/>
    </row>
    <row r="2597" spans="1:10" ht="15" hidden="1" x14ac:dyDescent="0.25">
      <c r="A2597" s="7">
        <v>2593</v>
      </c>
      <c r="B2597" s="7" t="s">
        <v>605</v>
      </c>
      <c r="C2597" s="1" t="s">
        <v>195</v>
      </c>
      <c r="D2597" s="1" t="s">
        <v>8</v>
      </c>
      <c r="E2597" s="1" t="s">
        <v>367</v>
      </c>
      <c r="F2597" s="1" t="s">
        <v>268</v>
      </c>
      <c r="G2597" s="12" t="s">
        <v>269</v>
      </c>
      <c r="J2597" s="64"/>
    </row>
    <row r="2598" spans="1:10" ht="15" hidden="1" x14ac:dyDescent="0.25">
      <c r="A2598" s="7">
        <v>2594</v>
      </c>
      <c r="B2598" s="7" t="s">
        <v>605</v>
      </c>
      <c r="C2598" s="1" t="s">
        <v>195</v>
      </c>
      <c r="D2598" s="1" t="s">
        <v>8</v>
      </c>
      <c r="E2598" s="1" t="s">
        <v>367</v>
      </c>
      <c r="F2598" s="1" t="s">
        <v>270</v>
      </c>
      <c r="G2598" s="12" t="s">
        <v>271</v>
      </c>
      <c r="J2598" s="64"/>
    </row>
    <row r="2599" spans="1:10" ht="15" hidden="1" x14ac:dyDescent="0.25">
      <c r="A2599" s="7">
        <v>2595</v>
      </c>
      <c r="B2599" s="7" t="s">
        <v>605</v>
      </c>
      <c r="C2599" s="1" t="s">
        <v>195</v>
      </c>
      <c r="D2599" s="1" t="s">
        <v>8</v>
      </c>
      <c r="E2599" s="1" t="s">
        <v>367</v>
      </c>
      <c r="F2599" s="1" t="s">
        <v>272</v>
      </c>
      <c r="G2599" s="12" t="s">
        <v>273</v>
      </c>
      <c r="I2599" s="15">
        <v>216</v>
      </c>
      <c r="J2599" s="64"/>
    </row>
    <row r="2600" spans="1:10" ht="15" hidden="1" x14ac:dyDescent="0.25">
      <c r="A2600" s="7">
        <v>2596</v>
      </c>
      <c r="B2600" s="7" t="s">
        <v>605</v>
      </c>
      <c r="C2600" s="1" t="s">
        <v>195</v>
      </c>
      <c r="D2600" s="1" t="s">
        <v>8</v>
      </c>
      <c r="E2600" s="1" t="s">
        <v>367</v>
      </c>
      <c r="F2600" s="1" t="s">
        <v>274</v>
      </c>
      <c r="G2600" s="12" t="s">
        <v>275</v>
      </c>
      <c r="I2600" s="15">
        <v>581</v>
      </c>
      <c r="J2600" s="64"/>
    </row>
    <row r="2601" spans="1:10" ht="15" hidden="1" x14ac:dyDescent="0.25">
      <c r="A2601" s="7">
        <v>2597</v>
      </c>
      <c r="B2601" s="7" t="s">
        <v>605</v>
      </c>
      <c r="C2601" s="1" t="s">
        <v>195</v>
      </c>
      <c r="D2601" s="1" t="s">
        <v>8</v>
      </c>
      <c r="E2601" s="1" t="s">
        <v>367</v>
      </c>
      <c r="F2601" s="1" t="s">
        <v>276</v>
      </c>
      <c r="G2601" s="12" t="s">
        <v>277</v>
      </c>
      <c r="J2601" s="64"/>
    </row>
    <row r="2602" spans="1:10" ht="15" hidden="1" x14ac:dyDescent="0.25">
      <c r="A2602" s="7">
        <v>2598</v>
      </c>
      <c r="B2602" s="7" t="s">
        <v>605</v>
      </c>
      <c r="C2602" s="1" t="s">
        <v>195</v>
      </c>
      <c r="D2602" s="1" t="s">
        <v>8</v>
      </c>
      <c r="E2602" s="1" t="s">
        <v>367</v>
      </c>
      <c r="F2602" s="1" t="s">
        <v>278</v>
      </c>
      <c r="G2602" s="12" t="s">
        <v>279</v>
      </c>
      <c r="J2602" s="64"/>
    </row>
    <row r="2603" spans="1:10" ht="15" hidden="1" x14ac:dyDescent="0.25">
      <c r="A2603" s="7">
        <v>2599</v>
      </c>
      <c r="B2603" s="7" t="s">
        <v>605</v>
      </c>
      <c r="C2603" s="1" t="s">
        <v>195</v>
      </c>
      <c r="D2603" s="1" t="s">
        <v>15</v>
      </c>
      <c r="E2603" s="1" t="s">
        <v>367</v>
      </c>
      <c r="F2603" s="1" t="s">
        <v>280</v>
      </c>
      <c r="G2603" s="12" t="s">
        <v>281</v>
      </c>
      <c r="I2603" s="15">
        <v>797</v>
      </c>
      <c r="J2603" s="64"/>
    </row>
    <row r="2604" spans="1:10" ht="15" hidden="1" x14ac:dyDescent="0.25">
      <c r="A2604" s="7">
        <v>2600</v>
      </c>
      <c r="B2604" s="7" t="s">
        <v>605</v>
      </c>
      <c r="C2604" s="1" t="s">
        <v>195</v>
      </c>
      <c r="D2604" s="1" t="s">
        <v>8</v>
      </c>
      <c r="E2604" s="1" t="s">
        <v>367</v>
      </c>
      <c r="F2604" s="1" t="s">
        <v>282</v>
      </c>
      <c r="G2604" s="12" t="s">
        <v>283</v>
      </c>
      <c r="I2604" s="15">
        <v>5208.9134362266041</v>
      </c>
      <c r="J2604" s="64"/>
    </row>
    <row r="2605" spans="1:10" ht="15" hidden="1" x14ac:dyDescent="0.25">
      <c r="A2605" s="7">
        <v>2601</v>
      </c>
      <c r="B2605" s="7" t="s">
        <v>605</v>
      </c>
      <c r="C2605" s="1" t="s">
        <v>195</v>
      </c>
      <c r="D2605" s="1" t="s">
        <v>15</v>
      </c>
      <c r="E2605" s="1" t="s">
        <v>367</v>
      </c>
      <c r="F2605" s="1" t="s">
        <v>284</v>
      </c>
      <c r="G2605" s="12" t="s">
        <v>285</v>
      </c>
      <c r="I2605" s="15">
        <v>46350.563436226606</v>
      </c>
      <c r="J2605" s="64"/>
    </row>
    <row r="2606" spans="1:10" ht="15" hidden="1" x14ac:dyDescent="0.25">
      <c r="A2606" s="7">
        <v>2602</v>
      </c>
      <c r="B2606" s="7" t="s">
        <v>605</v>
      </c>
      <c r="C2606" s="1" t="s">
        <v>195</v>
      </c>
      <c r="D2606" s="1" t="s">
        <v>8</v>
      </c>
      <c r="E2606" s="1" t="s">
        <v>367</v>
      </c>
      <c r="F2606" s="1" t="s">
        <v>286</v>
      </c>
      <c r="G2606" s="12" t="s">
        <v>287</v>
      </c>
      <c r="J2606" s="64"/>
    </row>
    <row r="2607" spans="1:10" ht="15" hidden="1" x14ac:dyDescent="0.25">
      <c r="A2607" s="7">
        <v>2603</v>
      </c>
      <c r="B2607" s="7" t="s">
        <v>605</v>
      </c>
      <c r="C2607" s="1" t="s">
        <v>195</v>
      </c>
      <c r="D2607" s="1" t="s">
        <v>8</v>
      </c>
      <c r="E2607" s="1" t="s">
        <v>367</v>
      </c>
      <c r="F2607" s="1" t="s">
        <v>288</v>
      </c>
      <c r="G2607" s="12" t="s">
        <v>289</v>
      </c>
      <c r="J2607" s="64"/>
    </row>
    <row r="2608" spans="1:10" ht="15" hidden="1" x14ac:dyDescent="0.25">
      <c r="A2608" s="7">
        <v>2604</v>
      </c>
      <c r="B2608" s="7" t="s">
        <v>605</v>
      </c>
      <c r="C2608" s="1" t="s">
        <v>195</v>
      </c>
      <c r="D2608" s="1" t="s">
        <v>15</v>
      </c>
      <c r="E2608" s="1" t="s">
        <v>367</v>
      </c>
      <c r="F2608" s="1" t="s">
        <v>290</v>
      </c>
      <c r="G2608" s="12" t="s">
        <v>291</v>
      </c>
      <c r="I2608" s="15">
        <v>46350.563436226606</v>
      </c>
      <c r="J2608" s="64"/>
    </row>
    <row r="2609" spans="1:10" ht="15" hidden="1" x14ac:dyDescent="0.25">
      <c r="A2609" s="7">
        <v>2605</v>
      </c>
      <c r="B2609" s="7" t="s">
        <v>605</v>
      </c>
      <c r="C2609" s="1" t="s">
        <v>195</v>
      </c>
      <c r="D2609" s="1" t="s">
        <v>15</v>
      </c>
      <c r="E2609" s="1" t="s">
        <v>367</v>
      </c>
      <c r="F2609" s="1" t="s">
        <v>292</v>
      </c>
      <c r="G2609" s="12" t="s">
        <v>293</v>
      </c>
      <c r="I2609" s="15">
        <v>65126</v>
      </c>
      <c r="J2609" s="64"/>
    </row>
    <row r="2610" spans="1:10" ht="15" hidden="1" x14ac:dyDescent="0.25">
      <c r="A2610" s="7">
        <v>2606</v>
      </c>
      <c r="B2610" s="7" t="s">
        <v>605</v>
      </c>
      <c r="C2610" s="1" t="s">
        <v>195</v>
      </c>
      <c r="D2610" s="1" t="s">
        <v>8</v>
      </c>
      <c r="E2610" s="1" t="s">
        <v>367</v>
      </c>
      <c r="F2610" s="1" t="s">
        <v>294</v>
      </c>
      <c r="G2610" s="12" t="s">
        <v>295</v>
      </c>
      <c r="I2610" s="15">
        <v>18775.436563773394</v>
      </c>
      <c r="J2610" s="64"/>
    </row>
    <row r="2611" spans="1:10" ht="15" hidden="1" x14ac:dyDescent="0.25">
      <c r="A2611" s="7">
        <v>2607</v>
      </c>
      <c r="B2611" s="7" t="s">
        <v>605</v>
      </c>
      <c r="C2611" s="1" t="s">
        <v>296</v>
      </c>
      <c r="D2611" s="1" t="s">
        <v>8</v>
      </c>
      <c r="E2611" s="1" t="s">
        <v>367</v>
      </c>
      <c r="F2611" s="1" t="s">
        <v>297</v>
      </c>
      <c r="G2611" s="12" t="s">
        <v>298</v>
      </c>
      <c r="I2611" s="15">
        <v>0</v>
      </c>
      <c r="J2611" s="64"/>
    </row>
    <row r="2612" spans="1:10" ht="15" hidden="1" x14ac:dyDescent="0.25">
      <c r="A2612" s="7">
        <v>2608</v>
      </c>
      <c r="B2612" s="7" t="s">
        <v>605</v>
      </c>
      <c r="C2612" s="1" t="s">
        <v>296</v>
      </c>
      <c r="D2612" s="1" t="s">
        <v>8</v>
      </c>
      <c r="E2612" s="1" t="s">
        <v>367</v>
      </c>
      <c r="F2612" s="1" t="s">
        <v>299</v>
      </c>
      <c r="G2612" s="12" t="s">
        <v>300</v>
      </c>
      <c r="J2612" s="64"/>
    </row>
    <row r="2613" spans="1:10" ht="15" hidden="1" x14ac:dyDescent="0.25">
      <c r="A2613" s="7">
        <v>2609</v>
      </c>
      <c r="B2613" s="7" t="s">
        <v>605</v>
      </c>
      <c r="C2613" s="1" t="s">
        <v>296</v>
      </c>
      <c r="D2613" s="1" t="s">
        <v>8</v>
      </c>
      <c r="E2613" s="1" t="s">
        <v>367</v>
      </c>
      <c r="F2613" s="1" t="s">
        <v>301</v>
      </c>
      <c r="G2613" s="12" t="s">
        <v>302</v>
      </c>
      <c r="J2613" s="64"/>
    </row>
    <row r="2614" spans="1:10" ht="15" hidden="1" x14ac:dyDescent="0.25">
      <c r="A2614" s="7">
        <v>2610</v>
      </c>
      <c r="B2614" s="7" t="s">
        <v>605</v>
      </c>
      <c r="C2614" s="1" t="s">
        <v>296</v>
      </c>
      <c r="D2614" s="1" t="s">
        <v>8</v>
      </c>
      <c r="E2614" s="1" t="s">
        <v>367</v>
      </c>
      <c r="F2614" s="1" t="s">
        <v>303</v>
      </c>
      <c r="G2614" s="12" t="s">
        <v>304</v>
      </c>
      <c r="J2614" s="64"/>
    </row>
    <row r="2615" spans="1:10" ht="15" hidden="1" x14ac:dyDescent="0.25">
      <c r="A2615" s="7">
        <v>2611</v>
      </c>
      <c r="B2615" s="7" t="s">
        <v>605</v>
      </c>
      <c r="C2615" s="1" t="s">
        <v>296</v>
      </c>
      <c r="D2615" s="1" t="s">
        <v>8</v>
      </c>
      <c r="E2615" s="1" t="s">
        <v>367</v>
      </c>
      <c r="F2615" s="1" t="s">
        <v>305</v>
      </c>
      <c r="G2615" s="12" t="s">
        <v>306</v>
      </c>
      <c r="J2615" s="64"/>
    </row>
    <row r="2616" spans="1:10" ht="15" hidden="1" x14ac:dyDescent="0.25">
      <c r="A2616" s="7">
        <v>2612</v>
      </c>
      <c r="B2616" s="7" t="s">
        <v>605</v>
      </c>
      <c r="C2616" s="1" t="s">
        <v>296</v>
      </c>
      <c r="D2616" s="1" t="s">
        <v>8</v>
      </c>
      <c r="E2616" s="1" t="s">
        <v>367</v>
      </c>
      <c r="F2616" s="1" t="s">
        <v>307</v>
      </c>
      <c r="G2616" s="12" t="s">
        <v>308</v>
      </c>
      <c r="J2616" s="64"/>
    </row>
    <row r="2617" spans="1:10" ht="15" hidden="1" x14ac:dyDescent="0.25">
      <c r="A2617" s="7">
        <v>2613</v>
      </c>
      <c r="B2617" s="7" t="s">
        <v>605</v>
      </c>
      <c r="C2617" s="1" t="s">
        <v>296</v>
      </c>
      <c r="D2617" s="1" t="s">
        <v>8</v>
      </c>
      <c r="E2617" s="1" t="s">
        <v>367</v>
      </c>
      <c r="F2617" s="1" t="s">
        <v>309</v>
      </c>
      <c r="G2617" s="12" t="s">
        <v>310</v>
      </c>
      <c r="J2617" s="64"/>
    </row>
    <row r="2618" spans="1:10" ht="15" hidden="1" x14ac:dyDescent="0.25">
      <c r="A2618" s="7">
        <v>2614</v>
      </c>
      <c r="B2618" s="7" t="s">
        <v>605</v>
      </c>
      <c r="C2618" s="1" t="s">
        <v>296</v>
      </c>
      <c r="D2618" s="1" t="s">
        <v>15</v>
      </c>
      <c r="E2618" s="1" t="s">
        <v>367</v>
      </c>
      <c r="F2618" s="1" t="s">
        <v>311</v>
      </c>
      <c r="G2618" s="12" t="s">
        <v>312</v>
      </c>
      <c r="J2618" s="64"/>
    </row>
    <row r="2619" spans="1:10" ht="15" hidden="1" x14ac:dyDescent="0.25">
      <c r="A2619" s="7">
        <v>2615</v>
      </c>
      <c r="B2619" s="7" t="s">
        <v>605</v>
      </c>
      <c r="C2619" s="1" t="s">
        <v>296</v>
      </c>
      <c r="D2619" s="1" t="s">
        <v>15</v>
      </c>
      <c r="E2619" s="1" t="s">
        <v>367</v>
      </c>
      <c r="F2619" s="1" t="s">
        <v>313</v>
      </c>
      <c r="G2619" s="12" t="s">
        <v>314</v>
      </c>
      <c r="J2619" s="64"/>
    </row>
    <row r="2620" spans="1:10" ht="15" hidden="1" x14ac:dyDescent="0.25">
      <c r="A2620" s="7">
        <v>2616</v>
      </c>
      <c r="B2620" s="7" t="s">
        <v>605</v>
      </c>
      <c r="C2620" s="1" t="s">
        <v>296</v>
      </c>
      <c r="D2620" s="1" t="s">
        <v>8</v>
      </c>
      <c r="E2620" s="1" t="s">
        <v>367</v>
      </c>
      <c r="F2620" s="1" t="s">
        <v>315</v>
      </c>
      <c r="G2620" s="12" t="s">
        <v>316</v>
      </c>
      <c r="J2620" s="64"/>
    </row>
    <row r="2621" spans="1:10" ht="15" hidden="1" x14ac:dyDescent="0.25">
      <c r="A2621" s="7">
        <v>2617</v>
      </c>
      <c r="B2621" s="7" t="s">
        <v>605</v>
      </c>
      <c r="C2621" s="1" t="s">
        <v>296</v>
      </c>
      <c r="D2621" s="1" t="s">
        <v>8</v>
      </c>
      <c r="E2621" s="1" t="s">
        <v>367</v>
      </c>
      <c r="F2621" s="1" t="s">
        <v>317</v>
      </c>
      <c r="G2621" s="12" t="s">
        <v>318</v>
      </c>
      <c r="J2621" s="64"/>
    </row>
    <row r="2622" spans="1:10" ht="15" hidden="1" x14ac:dyDescent="0.25">
      <c r="A2622" s="7">
        <v>2618</v>
      </c>
      <c r="B2622" s="7" t="s">
        <v>605</v>
      </c>
      <c r="C2622" s="1" t="s">
        <v>296</v>
      </c>
      <c r="D2622" s="1" t="s">
        <v>8</v>
      </c>
      <c r="E2622" s="1" t="s">
        <v>367</v>
      </c>
      <c r="F2622" s="1" t="s">
        <v>319</v>
      </c>
      <c r="G2622" s="12" t="s">
        <v>320</v>
      </c>
      <c r="J2622" s="64"/>
    </row>
    <row r="2623" spans="1:10" ht="15" hidden="1" x14ac:dyDescent="0.25">
      <c r="A2623" s="7">
        <v>2619</v>
      </c>
      <c r="B2623" s="7" t="s">
        <v>605</v>
      </c>
      <c r="C2623" s="1" t="s">
        <v>7</v>
      </c>
      <c r="D2623" s="1" t="s">
        <v>8</v>
      </c>
      <c r="E2623" s="1" t="s">
        <v>367</v>
      </c>
      <c r="F2623" s="1" t="s">
        <v>9</v>
      </c>
      <c r="G2623" s="12" t="s">
        <v>10</v>
      </c>
      <c r="J2623" s="64"/>
    </row>
    <row r="2624" spans="1:10" ht="15" hidden="1" x14ac:dyDescent="0.25">
      <c r="A2624" s="7">
        <v>2620</v>
      </c>
      <c r="B2624" s="7" t="s">
        <v>605</v>
      </c>
      <c r="C2624" s="1" t="s">
        <v>7</v>
      </c>
      <c r="D2624" s="1" t="s">
        <v>8</v>
      </c>
      <c r="E2624" s="1" t="s">
        <v>367</v>
      </c>
      <c r="F2624" s="1" t="s">
        <v>11</v>
      </c>
      <c r="G2624" s="12" t="s">
        <v>12</v>
      </c>
      <c r="J2624" s="64"/>
    </row>
    <row r="2625" spans="1:10" ht="15" hidden="1" x14ac:dyDescent="0.25">
      <c r="A2625" s="7">
        <v>2621</v>
      </c>
      <c r="B2625" s="7" t="s">
        <v>605</v>
      </c>
      <c r="C2625" s="1" t="s">
        <v>7</v>
      </c>
      <c r="D2625" s="1" t="s">
        <v>8</v>
      </c>
      <c r="E2625" s="1" t="s">
        <v>367</v>
      </c>
      <c r="F2625" s="1" t="s">
        <v>13</v>
      </c>
      <c r="G2625" s="12" t="s">
        <v>14</v>
      </c>
      <c r="J2625" s="64"/>
    </row>
    <row r="2626" spans="1:10" ht="15" hidden="1" x14ac:dyDescent="0.25">
      <c r="A2626" s="7">
        <v>2622</v>
      </c>
      <c r="B2626" s="7" t="s">
        <v>605</v>
      </c>
      <c r="C2626" s="1" t="s">
        <v>7</v>
      </c>
      <c r="D2626" s="1" t="s">
        <v>15</v>
      </c>
      <c r="E2626" s="1" t="s">
        <v>367</v>
      </c>
      <c r="F2626" s="1" t="s">
        <v>16</v>
      </c>
      <c r="G2626" s="12" t="s">
        <v>17</v>
      </c>
      <c r="I2626" s="15">
        <v>0</v>
      </c>
      <c r="J2626" s="64"/>
    </row>
    <row r="2627" spans="1:10" ht="15" hidden="1" x14ac:dyDescent="0.25">
      <c r="A2627" s="7">
        <v>2623</v>
      </c>
      <c r="B2627" s="7" t="s">
        <v>605</v>
      </c>
      <c r="C2627" s="1" t="s">
        <v>7</v>
      </c>
      <c r="D2627" s="1" t="s">
        <v>8</v>
      </c>
      <c r="E2627" s="1" t="s">
        <v>367</v>
      </c>
      <c r="F2627" s="1" t="s">
        <v>18</v>
      </c>
      <c r="G2627" s="12" t="s">
        <v>19</v>
      </c>
      <c r="J2627" s="64"/>
    </row>
    <row r="2628" spans="1:10" ht="15" hidden="1" x14ac:dyDescent="0.25">
      <c r="A2628" s="7">
        <v>2624</v>
      </c>
      <c r="B2628" s="7" t="s">
        <v>605</v>
      </c>
      <c r="C2628" s="1" t="s">
        <v>7</v>
      </c>
      <c r="D2628" s="1" t="s">
        <v>8</v>
      </c>
      <c r="E2628" s="1" t="s">
        <v>367</v>
      </c>
      <c r="F2628" s="1" t="s">
        <v>20</v>
      </c>
      <c r="G2628" s="12" t="s">
        <v>21</v>
      </c>
      <c r="J2628" s="64"/>
    </row>
    <row r="2629" spans="1:10" ht="15" hidden="1" x14ac:dyDescent="0.25">
      <c r="A2629" s="7">
        <v>2625</v>
      </c>
      <c r="B2629" s="7" t="s">
        <v>605</v>
      </c>
      <c r="C2629" s="1" t="s">
        <v>7</v>
      </c>
      <c r="D2629" s="1" t="s">
        <v>15</v>
      </c>
      <c r="E2629" s="1" t="s">
        <v>367</v>
      </c>
      <c r="F2629" s="1" t="s">
        <v>22</v>
      </c>
      <c r="G2629" s="12" t="s">
        <v>23</v>
      </c>
      <c r="I2629" s="15">
        <v>0</v>
      </c>
      <c r="J2629" s="64"/>
    </row>
    <row r="2630" spans="1:10" ht="15" hidden="1" x14ac:dyDescent="0.25">
      <c r="A2630" s="7">
        <v>2626</v>
      </c>
      <c r="B2630" s="7" t="s">
        <v>605</v>
      </c>
      <c r="C2630" s="1" t="s">
        <v>7</v>
      </c>
      <c r="D2630" s="1" t="s">
        <v>8</v>
      </c>
      <c r="E2630" s="1" t="s">
        <v>367</v>
      </c>
      <c r="F2630" s="1" t="s">
        <v>24</v>
      </c>
      <c r="G2630" s="12" t="s">
        <v>25</v>
      </c>
      <c r="J2630" s="64"/>
    </row>
    <row r="2631" spans="1:10" ht="15" hidden="1" x14ac:dyDescent="0.25">
      <c r="A2631" s="7">
        <v>2627</v>
      </c>
      <c r="B2631" s="7" t="s">
        <v>605</v>
      </c>
      <c r="C2631" s="1" t="s">
        <v>7</v>
      </c>
      <c r="D2631" s="1" t="s">
        <v>8</v>
      </c>
      <c r="E2631" s="1" t="s">
        <v>367</v>
      </c>
      <c r="F2631" s="1" t="s">
        <v>26</v>
      </c>
      <c r="G2631" s="12" t="s">
        <v>27</v>
      </c>
      <c r="J2631" s="64"/>
    </row>
    <row r="2632" spans="1:10" ht="15" hidden="1" x14ac:dyDescent="0.25">
      <c r="A2632" s="7">
        <v>2628</v>
      </c>
      <c r="B2632" s="7" t="s">
        <v>605</v>
      </c>
      <c r="C2632" s="1" t="s">
        <v>7</v>
      </c>
      <c r="D2632" s="1" t="s">
        <v>8</v>
      </c>
      <c r="E2632" s="1" t="s">
        <v>367</v>
      </c>
      <c r="F2632" s="1" t="s">
        <v>28</v>
      </c>
      <c r="G2632" s="12" t="s">
        <v>29</v>
      </c>
      <c r="J2632" s="64"/>
    </row>
    <row r="2633" spans="1:10" ht="15" hidden="1" x14ac:dyDescent="0.25">
      <c r="A2633" s="7">
        <v>2629</v>
      </c>
      <c r="B2633" s="7" t="s">
        <v>605</v>
      </c>
      <c r="C2633" s="1" t="s">
        <v>7</v>
      </c>
      <c r="D2633" s="1" t="s">
        <v>8</v>
      </c>
      <c r="E2633" s="1" t="s">
        <v>367</v>
      </c>
      <c r="F2633" s="1" t="s">
        <v>30</v>
      </c>
      <c r="G2633" s="12" t="s">
        <v>31</v>
      </c>
      <c r="I2633" s="15">
        <v>122677</v>
      </c>
      <c r="J2633" s="64"/>
    </row>
    <row r="2634" spans="1:10" ht="15" hidden="1" x14ac:dyDescent="0.25">
      <c r="A2634" s="7">
        <v>2630</v>
      </c>
      <c r="B2634" s="7" t="s">
        <v>605</v>
      </c>
      <c r="C2634" s="1" t="s">
        <v>7</v>
      </c>
      <c r="D2634" s="1" t="s">
        <v>8</v>
      </c>
      <c r="E2634" s="1" t="s">
        <v>367</v>
      </c>
      <c r="F2634" s="1" t="s">
        <v>32</v>
      </c>
      <c r="G2634" s="12" t="s">
        <v>33</v>
      </c>
      <c r="J2634" s="64"/>
    </row>
    <row r="2635" spans="1:10" ht="15" hidden="1" x14ac:dyDescent="0.25">
      <c r="A2635" s="7">
        <v>2631</v>
      </c>
      <c r="B2635" s="7" t="s">
        <v>605</v>
      </c>
      <c r="C2635" s="1" t="s">
        <v>7</v>
      </c>
      <c r="D2635" s="1" t="s">
        <v>8</v>
      </c>
      <c r="E2635" s="1" t="s">
        <v>367</v>
      </c>
      <c r="F2635" s="1" t="s">
        <v>34</v>
      </c>
      <c r="G2635" s="12" t="s">
        <v>35</v>
      </c>
      <c r="J2635" s="64"/>
    </row>
    <row r="2636" spans="1:10" ht="15" hidden="1" x14ac:dyDescent="0.25">
      <c r="A2636" s="7">
        <v>2632</v>
      </c>
      <c r="B2636" s="7" t="s">
        <v>605</v>
      </c>
      <c r="C2636" s="1" t="s">
        <v>7</v>
      </c>
      <c r="D2636" s="1" t="s">
        <v>8</v>
      </c>
      <c r="E2636" s="1" t="s">
        <v>367</v>
      </c>
      <c r="F2636" s="1" t="s">
        <v>36</v>
      </c>
      <c r="G2636" s="12" t="s">
        <v>37</v>
      </c>
      <c r="J2636" s="64"/>
    </row>
    <row r="2637" spans="1:10" ht="15" hidden="1" x14ac:dyDescent="0.25">
      <c r="A2637" s="7">
        <v>2633</v>
      </c>
      <c r="B2637" s="7" t="s">
        <v>605</v>
      </c>
      <c r="C2637" s="1" t="s">
        <v>7</v>
      </c>
      <c r="D2637" s="1" t="s">
        <v>8</v>
      </c>
      <c r="E2637" s="1" t="s">
        <v>367</v>
      </c>
      <c r="F2637" s="1" t="s">
        <v>38</v>
      </c>
      <c r="G2637" s="12" t="s">
        <v>39</v>
      </c>
      <c r="J2637" s="64"/>
    </row>
    <row r="2638" spans="1:10" ht="15" hidden="1" x14ac:dyDescent="0.25">
      <c r="A2638" s="7">
        <v>2634</v>
      </c>
      <c r="B2638" s="7" t="s">
        <v>605</v>
      </c>
      <c r="C2638" s="1" t="s">
        <v>7</v>
      </c>
      <c r="D2638" s="1" t="s">
        <v>8</v>
      </c>
      <c r="E2638" s="1" t="s">
        <v>367</v>
      </c>
      <c r="F2638" s="1" t="s">
        <v>40</v>
      </c>
      <c r="G2638" s="12" t="s">
        <v>41</v>
      </c>
      <c r="J2638" s="64"/>
    </row>
    <row r="2639" spans="1:10" ht="15" hidden="1" x14ac:dyDescent="0.25">
      <c r="A2639" s="7">
        <v>2635</v>
      </c>
      <c r="B2639" s="7" t="s">
        <v>605</v>
      </c>
      <c r="C2639" s="1" t="s">
        <v>7</v>
      </c>
      <c r="D2639" s="1" t="s">
        <v>8</v>
      </c>
      <c r="E2639" s="1" t="s">
        <v>367</v>
      </c>
      <c r="F2639" s="1" t="s">
        <v>42</v>
      </c>
      <c r="G2639" s="12" t="s">
        <v>43</v>
      </c>
      <c r="J2639" s="64"/>
    </row>
    <row r="2640" spans="1:10" ht="15" hidden="1" x14ac:dyDescent="0.25">
      <c r="A2640" s="7">
        <v>2636</v>
      </c>
      <c r="B2640" s="7" t="s">
        <v>605</v>
      </c>
      <c r="C2640" s="1" t="s">
        <v>7</v>
      </c>
      <c r="D2640" s="1" t="s">
        <v>8</v>
      </c>
      <c r="E2640" s="1" t="s">
        <v>367</v>
      </c>
      <c r="F2640" s="1" t="s">
        <v>44</v>
      </c>
      <c r="G2640" s="12" t="s">
        <v>45</v>
      </c>
      <c r="J2640" s="64"/>
    </row>
    <row r="2641" spans="1:10" ht="15" hidden="1" x14ac:dyDescent="0.25">
      <c r="A2641" s="7">
        <v>2637</v>
      </c>
      <c r="B2641" s="7" t="s">
        <v>605</v>
      </c>
      <c r="C2641" s="1" t="s">
        <v>7</v>
      </c>
      <c r="D2641" s="1" t="s">
        <v>8</v>
      </c>
      <c r="E2641" s="1" t="s">
        <v>367</v>
      </c>
      <c r="F2641" s="1" t="s">
        <v>46</v>
      </c>
      <c r="G2641" s="12" t="s">
        <v>47</v>
      </c>
      <c r="J2641" s="64"/>
    </row>
    <row r="2642" spans="1:10" ht="15" hidden="1" x14ac:dyDescent="0.25">
      <c r="A2642" s="7">
        <v>2638</v>
      </c>
      <c r="B2642" s="7" t="s">
        <v>605</v>
      </c>
      <c r="C2642" s="1" t="s">
        <v>7</v>
      </c>
      <c r="D2642" s="1" t="s">
        <v>8</v>
      </c>
      <c r="E2642" s="1" t="s">
        <v>367</v>
      </c>
      <c r="F2642" s="1" t="s">
        <v>48</v>
      </c>
      <c r="G2642" s="12" t="s">
        <v>49</v>
      </c>
      <c r="J2642" s="64"/>
    </row>
    <row r="2643" spans="1:10" ht="15" hidden="1" x14ac:dyDescent="0.25">
      <c r="A2643" s="7">
        <v>2639</v>
      </c>
      <c r="B2643" s="7" t="s">
        <v>605</v>
      </c>
      <c r="C2643" s="1" t="s">
        <v>7</v>
      </c>
      <c r="D2643" s="1" t="s">
        <v>8</v>
      </c>
      <c r="E2643" s="1" t="s">
        <v>367</v>
      </c>
      <c r="F2643" s="1" t="s">
        <v>50</v>
      </c>
      <c r="G2643" s="12" t="s">
        <v>51</v>
      </c>
      <c r="J2643" s="64"/>
    </row>
    <row r="2644" spans="1:10" ht="15" hidden="1" x14ac:dyDescent="0.25">
      <c r="A2644" s="7">
        <v>2640</v>
      </c>
      <c r="B2644" s="7" t="s">
        <v>605</v>
      </c>
      <c r="C2644" s="1" t="s">
        <v>7</v>
      </c>
      <c r="D2644" s="1" t="s">
        <v>8</v>
      </c>
      <c r="E2644" s="1" t="s">
        <v>367</v>
      </c>
      <c r="F2644" s="1" t="s">
        <v>52</v>
      </c>
      <c r="G2644" s="12" t="s">
        <v>53</v>
      </c>
      <c r="J2644" s="64"/>
    </row>
    <row r="2645" spans="1:10" ht="15" hidden="1" x14ac:dyDescent="0.25">
      <c r="A2645" s="7">
        <v>2641</v>
      </c>
      <c r="B2645" s="7" t="s">
        <v>605</v>
      </c>
      <c r="C2645" s="1" t="s">
        <v>7</v>
      </c>
      <c r="D2645" s="1" t="s">
        <v>8</v>
      </c>
      <c r="E2645" s="1" t="s">
        <v>367</v>
      </c>
      <c r="F2645" s="1" t="s">
        <v>54</v>
      </c>
      <c r="G2645" s="12" t="s">
        <v>55</v>
      </c>
      <c r="J2645" s="64"/>
    </row>
    <row r="2646" spans="1:10" ht="15" hidden="1" x14ac:dyDescent="0.25">
      <c r="A2646" s="7">
        <v>2642</v>
      </c>
      <c r="B2646" s="7" t="s">
        <v>605</v>
      </c>
      <c r="C2646" s="1" t="s">
        <v>7</v>
      </c>
      <c r="D2646" s="1" t="s">
        <v>8</v>
      </c>
      <c r="E2646" s="1" t="s">
        <v>367</v>
      </c>
      <c r="F2646" s="1" t="s">
        <v>56</v>
      </c>
      <c r="G2646" s="12" t="s">
        <v>57</v>
      </c>
      <c r="J2646" s="64"/>
    </row>
    <row r="2647" spans="1:10" ht="15" hidden="1" x14ac:dyDescent="0.25">
      <c r="A2647" s="7">
        <v>2643</v>
      </c>
      <c r="B2647" s="7" t="s">
        <v>605</v>
      </c>
      <c r="C2647" s="1" t="s">
        <v>7</v>
      </c>
      <c r="D2647" s="1" t="s">
        <v>8</v>
      </c>
      <c r="E2647" s="1" t="s">
        <v>367</v>
      </c>
      <c r="F2647" s="1" t="s">
        <v>58</v>
      </c>
      <c r="G2647" s="12" t="s">
        <v>59</v>
      </c>
      <c r="J2647" s="64"/>
    </row>
    <row r="2648" spans="1:10" ht="15" hidden="1" x14ac:dyDescent="0.25">
      <c r="A2648" s="7">
        <v>2644</v>
      </c>
      <c r="B2648" s="7" t="s">
        <v>605</v>
      </c>
      <c r="C2648" s="1" t="s">
        <v>7</v>
      </c>
      <c r="D2648" s="1" t="s">
        <v>8</v>
      </c>
      <c r="E2648" s="1" t="s">
        <v>367</v>
      </c>
      <c r="F2648" s="1" t="s">
        <v>60</v>
      </c>
      <c r="G2648" s="12" t="s">
        <v>61</v>
      </c>
      <c r="J2648" s="64"/>
    </row>
    <row r="2649" spans="1:10" ht="15" hidden="1" x14ac:dyDescent="0.25">
      <c r="A2649" s="7">
        <v>2645</v>
      </c>
      <c r="B2649" s="7" t="s">
        <v>605</v>
      </c>
      <c r="C2649" s="1" t="s">
        <v>7</v>
      </c>
      <c r="D2649" s="1" t="s">
        <v>8</v>
      </c>
      <c r="E2649" s="1" t="s">
        <v>367</v>
      </c>
      <c r="F2649" s="1" t="s">
        <v>62</v>
      </c>
      <c r="G2649" s="12" t="s">
        <v>63</v>
      </c>
      <c r="J2649" s="64"/>
    </row>
    <row r="2650" spans="1:10" ht="15" hidden="1" x14ac:dyDescent="0.25">
      <c r="A2650" s="7">
        <v>2646</v>
      </c>
      <c r="B2650" s="7" t="s">
        <v>605</v>
      </c>
      <c r="C2650" s="1" t="s">
        <v>7</v>
      </c>
      <c r="D2650" s="1" t="s">
        <v>8</v>
      </c>
      <c r="E2650" s="1" t="s">
        <v>367</v>
      </c>
      <c r="F2650" s="1" t="s">
        <v>64</v>
      </c>
      <c r="G2650" s="12" t="s">
        <v>65</v>
      </c>
      <c r="J2650" s="64"/>
    </row>
    <row r="2651" spans="1:10" ht="15" hidden="1" x14ac:dyDescent="0.25">
      <c r="A2651" s="7">
        <v>2647</v>
      </c>
      <c r="B2651" s="7" t="s">
        <v>605</v>
      </c>
      <c r="C2651" s="1" t="s">
        <v>7</v>
      </c>
      <c r="D2651" s="1" t="s">
        <v>8</v>
      </c>
      <c r="E2651" s="1" t="s">
        <v>367</v>
      </c>
      <c r="F2651" s="1" t="s">
        <v>66</v>
      </c>
      <c r="G2651" s="12" t="s">
        <v>67</v>
      </c>
      <c r="I2651" s="15">
        <v>61</v>
      </c>
      <c r="J2651" s="64"/>
    </row>
    <row r="2652" spans="1:10" ht="15" hidden="1" x14ac:dyDescent="0.25">
      <c r="A2652" s="7">
        <v>2648</v>
      </c>
      <c r="B2652" s="7" t="s">
        <v>605</v>
      </c>
      <c r="C2652" s="1" t="s">
        <v>7</v>
      </c>
      <c r="D2652" s="1" t="s">
        <v>8</v>
      </c>
      <c r="E2652" s="1" t="s">
        <v>367</v>
      </c>
      <c r="F2652" s="1" t="s">
        <v>68</v>
      </c>
      <c r="G2652" s="12" t="s">
        <v>69</v>
      </c>
      <c r="J2652" s="64"/>
    </row>
    <row r="2653" spans="1:10" ht="15" hidden="1" x14ac:dyDescent="0.25">
      <c r="A2653" s="7">
        <v>2649</v>
      </c>
      <c r="B2653" s="7" t="s">
        <v>605</v>
      </c>
      <c r="C2653" s="1" t="s">
        <v>7</v>
      </c>
      <c r="D2653" s="1" t="s">
        <v>8</v>
      </c>
      <c r="E2653" s="1" t="s">
        <v>367</v>
      </c>
      <c r="F2653" s="1" t="s">
        <v>70</v>
      </c>
      <c r="G2653" s="12" t="s">
        <v>71</v>
      </c>
      <c r="J2653" s="64"/>
    </row>
    <row r="2654" spans="1:10" ht="15" hidden="1" x14ac:dyDescent="0.25">
      <c r="A2654" s="7">
        <v>2650</v>
      </c>
      <c r="B2654" s="7" t="s">
        <v>605</v>
      </c>
      <c r="C2654" s="1" t="s">
        <v>7</v>
      </c>
      <c r="D2654" s="1" t="s">
        <v>8</v>
      </c>
      <c r="E2654" s="1" t="s">
        <v>367</v>
      </c>
      <c r="F2654" s="1" t="s">
        <v>72</v>
      </c>
      <c r="G2654" s="12" t="s">
        <v>73</v>
      </c>
      <c r="J2654" s="64"/>
    </row>
    <row r="2655" spans="1:10" ht="15" hidden="1" x14ac:dyDescent="0.25">
      <c r="A2655" s="7">
        <v>2651</v>
      </c>
      <c r="B2655" s="7" t="s">
        <v>605</v>
      </c>
      <c r="C2655" s="1" t="s">
        <v>7</v>
      </c>
      <c r="D2655" s="1" t="s">
        <v>8</v>
      </c>
      <c r="E2655" s="1" t="s">
        <v>367</v>
      </c>
      <c r="F2655" s="1" t="s">
        <v>74</v>
      </c>
      <c r="G2655" s="12" t="s">
        <v>75</v>
      </c>
      <c r="J2655" s="64"/>
    </row>
    <row r="2656" spans="1:10" ht="15" hidden="1" x14ac:dyDescent="0.25">
      <c r="A2656" s="7">
        <v>2652</v>
      </c>
      <c r="B2656" s="7" t="s">
        <v>605</v>
      </c>
      <c r="C2656" s="1" t="s">
        <v>7</v>
      </c>
      <c r="D2656" s="1" t="s">
        <v>8</v>
      </c>
      <c r="E2656" s="1" t="s">
        <v>367</v>
      </c>
      <c r="F2656" s="1" t="s">
        <v>76</v>
      </c>
      <c r="G2656" s="12" t="s">
        <v>77</v>
      </c>
      <c r="J2656" s="64"/>
    </row>
    <row r="2657" spans="1:10" ht="15" hidden="1" x14ac:dyDescent="0.25">
      <c r="A2657" s="7">
        <v>2653</v>
      </c>
      <c r="B2657" s="7" t="s">
        <v>605</v>
      </c>
      <c r="C2657" s="1" t="s">
        <v>7</v>
      </c>
      <c r="D2657" s="1" t="s">
        <v>8</v>
      </c>
      <c r="E2657" s="1" t="s">
        <v>367</v>
      </c>
      <c r="F2657" s="1" t="s">
        <v>78</v>
      </c>
      <c r="G2657" s="12" t="s">
        <v>79</v>
      </c>
      <c r="J2657" s="64"/>
    </row>
    <row r="2658" spans="1:10" ht="15" hidden="1" x14ac:dyDescent="0.25">
      <c r="A2658" s="7">
        <v>2654</v>
      </c>
      <c r="B2658" s="7" t="s">
        <v>605</v>
      </c>
      <c r="C2658" s="1" t="s">
        <v>7</v>
      </c>
      <c r="D2658" s="1" t="s">
        <v>8</v>
      </c>
      <c r="E2658" s="1" t="s">
        <v>367</v>
      </c>
      <c r="F2658" s="1" t="s">
        <v>80</v>
      </c>
      <c r="G2658" s="12" t="s">
        <v>81</v>
      </c>
      <c r="J2658" s="64"/>
    </row>
    <row r="2659" spans="1:10" ht="15" hidden="1" x14ac:dyDescent="0.25">
      <c r="A2659" s="7">
        <v>2655</v>
      </c>
      <c r="B2659" s="7" t="s">
        <v>605</v>
      </c>
      <c r="C2659" s="1" t="s">
        <v>7</v>
      </c>
      <c r="D2659" s="1" t="s">
        <v>8</v>
      </c>
      <c r="E2659" s="1" t="s">
        <v>367</v>
      </c>
      <c r="F2659" s="1" t="s">
        <v>82</v>
      </c>
      <c r="G2659" s="12" t="s">
        <v>83</v>
      </c>
      <c r="J2659" s="64"/>
    </row>
    <row r="2660" spans="1:10" ht="15" hidden="1" x14ac:dyDescent="0.25">
      <c r="A2660" s="7">
        <v>2656</v>
      </c>
      <c r="B2660" s="7" t="s">
        <v>605</v>
      </c>
      <c r="C2660" s="1" t="s">
        <v>7</v>
      </c>
      <c r="D2660" s="1" t="s">
        <v>8</v>
      </c>
      <c r="E2660" s="1" t="s">
        <v>367</v>
      </c>
      <c r="F2660" s="1" t="s">
        <v>84</v>
      </c>
      <c r="G2660" s="12" t="s">
        <v>85</v>
      </c>
      <c r="J2660" s="64"/>
    </row>
    <row r="2661" spans="1:10" ht="15" hidden="1" x14ac:dyDescent="0.25">
      <c r="A2661" s="7">
        <v>2657</v>
      </c>
      <c r="B2661" s="7" t="s">
        <v>605</v>
      </c>
      <c r="C2661" s="1" t="s">
        <v>7</v>
      </c>
      <c r="D2661" s="1" t="s">
        <v>8</v>
      </c>
      <c r="E2661" s="1" t="s">
        <v>367</v>
      </c>
      <c r="F2661" s="1" t="s">
        <v>86</v>
      </c>
      <c r="G2661" s="12" t="s">
        <v>87</v>
      </c>
      <c r="J2661" s="64"/>
    </row>
    <row r="2662" spans="1:10" ht="15" hidden="1" x14ac:dyDescent="0.25">
      <c r="A2662" s="7">
        <v>2658</v>
      </c>
      <c r="B2662" s="7" t="s">
        <v>605</v>
      </c>
      <c r="C2662" s="1" t="s">
        <v>7</v>
      </c>
      <c r="D2662" s="1" t="s">
        <v>8</v>
      </c>
      <c r="E2662" s="1" t="s">
        <v>367</v>
      </c>
      <c r="F2662" s="1" t="s">
        <v>88</v>
      </c>
      <c r="G2662" s="12" t="s">
        <v>89</v>
      </c>
      <c r="J2662" s="64"/>
    </row>
    <row r="2663" spans="1:10" ht="15" hidden="1" x14ac:dyDescent="0.25">
      <c r="A2663" s="7">
        <v>2659</v>
      </c>
      <c r="B2663" s="7" t="s">
        <v>605</v>
      </c>
      <c r="C2663" s="1" t="s">
        <v>7</v>
      </c>
      <c r="D2663" s="1" t="s">
        <v>8</v>
      </c>
      <c r="E2663" s="1" t="s">
        <v>367</v>
      </c>
      <c r="F2663" s="1" t="s">
        <v>90</v>
      </c>
      <c r="G2663" s="12" t="s">
        <v>91</v>
      </c>
      <c r="J2663" s="64"/>
    </row>
    <row r="2664" spans="1:10" ht="15" hidden="1" x14ac:dyDescent="0.25">
      <c r="A2664" s="7">
        <v>2660</v>
      </c>
      <c r="B2664" s="7" t="s">
        <v>605</v>
      </c>
      <c r="C2664" s="1" t="s">
        <v>7</v>
      </c>
      <c r="D2664" s="1" t="s">
        <v>8</v>
      </c>
      <c r="E2664" s="1" t="s">
        <v>367</v>
      </c>
      <c r="F2664" s="1" t="s">
        <v>92</v>
      </c>
      <c r="G2664" s="12" t="s">
        <v>93</v>
      </c>
      <c r="J2664" s="64"/>
    </row>
    <row r="2665" spans="1:10" ht="15" hidden="1" x14ac:dyDescent="0.25">
      <c r="A2665" s="7">
        <v>2661</v>
      </c>
      <c r="B2665" s="7" t="s">
        <v>605</v>
      </c>
      <c r="C2665" s="1" t="s">
        <v>7</v>
      </c>
      <c r="D2665" s="1" t="s">
        <v>15</v>
      </c>
      <c r="E2665" s="1" t="s">
        <v>367</v>
      </c>
      <c r="F2665" s="1" t="s">
        <v>94</v>
      </c>
      <c r="G2665" s="12" t="s">
        <v>95</v>
      </c>
      <c r="I2665" s="15">
        <v>122738</v>
      </c>
      <c r="J2665" s="64"/>
    </row>
    <row r="2666" spans="1:10" ht="15" hidden="1" x14ac:dyDescent="0.25">
      <c r="A2666" s="7">
        <v>2662</v>
      </c>
      <c r="B2666" s="7" t="s">
        <v>605</v>
      </c>
      <c r="C2666" s="1" t="s">
        <v>7</v>
      </c>
      <c r="D2666" s="1" t="s">
        <v>8</v>
      </c>
      <c r="E2666" s="1" t="s">
        <v>367</v>
      </c>
      <c r="F2666" s="1" t="s">
        <v>96</v>
      </c>
      <c r="G2666" s="12" t="s">
        <v>97</v>
      </c>
      <c r="J2666" s="64"/>
    </row>
    <row r="2667" spans="1:10" ht="15" hidden="1" x14ac:dyDescent="0.25">
      <c r="A2667" s="7">
        <v>2663</v>
      </c>
      <c r="B2667" s="7" t="s">
        <v>605</v>
      </c>
      <c r="C2667" s="1" t="s">
        <v>7</v>
      </c>
      <c r="D2667" s="1" t="s">
        <v>8</v>
      </c>
      <c r="E2667" s="1" t="s">
        <v>367</v>
      </c>
      <c r="F2667" s="1" t="s">
        <v>98</v>
      </c>
      <c r="G2667" s="12" t="s">
        <v>99</v>
      </c>
      <c r="J2667" s="64"/>
    </row>
    <row r="2668" spans="1:10" ht="15" hidden="1" x14ac:dyDescent="0.25">
      <c r="A2668" s="7">
        <v>2664</v>
      </c>
      <c r="B2668" s="7" t="s">
        <v>605</v>
      </c>
      <c r="C2668" s="1" t="s">
        <v>7</v>
      </c>
      <c r="D2668" s="1" t="s">
        <v>8</v>
      </c>
      <c r="E2668" s="1" t="s">
        <v>367</v>
      </c>
      <c r="F2668" s="1" t="s">
        <v>100</v>
      </c>
      <c r="G2668" s="12" t="s">
        <v>101</v>
      </c>
      <c r="J2668" s="64"/>
    </row>
    <row r="2669" spans="1:10" ht="15" hidden="1" x14ac:dyDescent="0.25">
      <c r="A2669" s="7">
        <v>2665</v>
      </c>
      <c r="B2669" s="7" t="s">
        <v>605</v>
      </c>
      <c r="C2669" s="1" t="s">
        <v>7</v>
      </c>
      <c r="D2669" s="1" t="s">
        <v>8</v>
      </c>
      <c r="E2669" s="1" t="s">
        <v>367</v>
      </c>
      <c r="F2669" s="1" t="s">
        <v>102</v>
      </c>
      <c r="G2669" s="12" t="s">
        <v>103</v>
      </c>
      <c r="J2669" s="64"/>
    </row>
    <row r="2670" spans="1:10" ht="15" hidden="1" x14ac:dyDescent="0.25">
      <c r="A2670" s="7">
        <v>2666</v>
      </c>
      <c r="B2670" s="7" t="s">
        <v>605</v>
      </c>
      <c r="C2670" s="1" t="s">
        <v>7</v>
      </c>
      <c r="D2670" s="1" t="s">
        <v>8</v>
      </c>
      <c r="E2670" s="1" t="s">
        <v>367</v>
      </c>
      <c r="F2670" s="1" t="s">
        <v>104</v>
      </c>
      <c r="G2670" s="12" t="s">
        <v>105</v>
      </c>
      <c r="J2670" s="64"/>
    </row>
    <row r="2671" spans="1:10" ht="15" hidden="1" x14ac:dyDescent="0.25">
      <c r="A2671" s="7">
        <v>2667</v>
      </c>
      <c r="B2671" s="7" t="s">
        <v>605</v>
      </c>
      <c r="C2671" s="1" t="s">
        <v>7</v>
      </c>
      <c r="D2671" s="1" t="s">
        <v>8</v>
      </c>
      <c r="E2671" s="1" t="s">
        <v>367</v>
      </c>
      <c r="F2671" s="1" t="s">
        <v>106</v>
      </c>
      <c r="G2671" s="12" t="s">
        <v>107</v>
      </c>
      <c r="J2671" s="64"/>
    </row>
    <row r="2672" spans="1:10" ht="15" hidden="1" x14ac:dyDescent="0.25">
      <c r="A2672" s="7">
        <v>2668</v>
      </c>
      <c r="B2672" s="7" t="s">
        <v>605</v>
      </c>
      <c r="C2672" s="1" t="s">
        <v>7</v>
      </c>
      <c r="D2672" s="1" t="s">
        <v>8</v>
      </c>
      <c r="E2672" s="1" t="s">
        <v>367</v>
      </c>
      <c r="F2672" s="1" t="s">
        <v>108</v>
      </c>
      <c r="G2672" s="12" t="s">
        <v>109</v>
      </c>
      <c r="J2672" s="64"/>
    </row>
    <row r="2673" spans="1:10" ht="15" hidden="1" x14ac:dyDescent="0.25">
      <c r="A2673" s="7">
        <v>2669</v>
      </c>
      <c r="B2673" s="7" t="s">
        <v>605</v>
      </c>
      <c r="C2673" s="1" t="s">
        <v>7</v>
      </c>
      <c r="D2673" s="1" t="s">
        <v>8</v>
      </c>
      <c r="E2673" s="1" t="s">
        <v>367</v>
      </c>
      <c r="F2673" s="1" t="s">
        <v>110</v>
      </c>
      <c r="G2673" s="12" t="s">
        <v>111</v>
      </c>
      <c r="J2673" s="64"/>
    </row>
    <row r="2674" spans="1:10" ht="15" hidden="1" x14ac:dyDescent="0.25">
      <c r="A2674" s="7">
        <v>2670</v>
      </c>
      <c r="B2674" s="7" t="s">
        <v>605</v>
      </c>
      <c r="C2674" s="1" t="s">
        <v>7</v>
      </c>
      <c r="D2674" s="1" t="s">
        <v>8</v>
      </c>
      <c r="E2674" s="1" t="s">
        <v>367</v>
      </c>
      <c r="F2674" s="1" t="s">
        <v>112</v>
      </c>
      <c r="G2674" s="12" t="s">
        <v>113</v>
      </c>
      <c r="J2674" s="64"/>
    </row>
    <row r="2675" spans="1:10" ht="15" hidden="1" x14ac:dyDescent="0.25">
      <c r="A2675" s="7">
        <v>2671</v>
      </c>
      <c r="B2675" s="7" t="s">
        <v>605</v>
      </c>
      <c r="C2675" s="1" t="s">
        <v>7</v>
      </c>
      <c r="D2675" s="1" t="s">
        <v>15</v>
      </c>
      <c r="E2675" s="1" t="s">
        <v>367</v>
      </c>
      <c r="F2675" s="1" t="s">
        <v>114</v>
      </c>
      <c r="G2675" s="12" t="s">
        <v>115</v>
      </c>
      <c r="I2675" s="15">
        <v>122738</v>
      </c>
      <c r="J2675" s="64"/>
    </row>
    <row r="2676" spans="1:10" ht="15" hidden="1" x14ac:dyDescent="0.25">
      <c r="A2676" s="7">
        <v>2672</v>
      </c>
      <c r="B2676" s="7" t="s">
        <v>605</v>
      </c>
      <c r="C2676" s="1" t="s">
        <v>116</v>
      </c>
      <c r="D2676" s="1" t="s">
        <v>8</v>
      </c>
      <c r="E2676" s="1" t="s">
        <v>364</v>
      </c>
      <c r="F2676" s="1" t="s">
        <v>117</v>
      </c>
      <c r="G2676" s="12" t="s">
        <v>118</v>
      </c>
      <c r="H2676" s="14">
        <v>0.71</v>
      </c>
      <c r="I2676" s="15">
        <v>47217.24</v>
      </c>
      <c r="J2676" s="64">
        <f t="shared" ref="J2676" si="26">I2676/H2676</f>
        <v>66503.15492957746</v>
      </c>
    </row>
    <row r="2677" spans="1:10" ht="15" hidden="1" x14ac:dyDescent="0.25">
      <c r="A2677" s="7">
        <v>2673</v>
      </c>
      <c r="B2677" s="7" t="s">
        <v>605</v>
      </c>
      <c r="C2677" s="1" t="s">
        <v>116</v>
      </c>
      <c r="D2677" s="1" t="s">
        <v>8</v>
      </c>
      <c r="E2677" s="1" t="s">
        <v>364</v>
      </c>
      <c r="F2677" s="1" t="s">
        <v>119</v>
      </c>
      <c r="G2677" s="12" t="s">
        <v>120</v>
      </c>
      <c r="J2677" s="57"/>
    </row>
    <row r="2678" spans="1:10" ht="15" hidden="1" x14ac:dyDescent="0.25">
      <c r="A2678" s="7">
        <v>2674</v>
      </c>
      <c r="B2678" s="7" t="s">
        <v>605</v>
      </c>
      <c r="C2678" s="1" t="s">
        <v>116</v>
      </c>
      <c r="D2678" s="1" t="s">
        <v>8</v>
      </c>
      <c r="E2678" s="1" t="s">
        <v>364</v>
      </c>
      <c r="F2678" s="1" t="s">
        <v>121</v>
      </c>
      <c r="G2678" s="12" t="s">
        <v>122</v>
      </c>
      <c r="J2678" s="64"/>
    </row>
    <row r="2679" spans="1:10" ht="15" hidden="1" x14ac:dyDescent="0.25">
      <c r="A2679" s="7">
        <v>2675</v>
      </c>
      <c r="B2679" s="7" t="s">
        <v>605</v>
      </c>
      <c r="C2679" s="1" t="s">
        <v>116</v>
      </c>
      <c r="D2679" s="1" t="s">
        <v>8</v>
      </c>
      <c r="E2679" s="1" t="s">
        <v>364</v>
      </c>
      <c r="F2679" s="1" t="s">
        <v>123</v>
      </c>
      <c r="G2679" s="12" t="s">
        <v>124</v>
      </c>
      <c r="J2679" s="64"/>
    </row>
    <row r="2680" spans="1:10" ht="15" hidden="1" x14ac:dyDescent="0.25">
      <c r="A2680" s="7">
        <v>2676</v>
      </c>
      <c r="B2680" s="7" t="s">
        <v>605</v>
      </c>
      <c r="C2680" s="1" t="s">
        <v>116</v>
      </c>
      <c r="D2680" s="1" t="s">
        <v>8</v>
      </c>
      <c r="E2680" s="1" t="s">
        <v>366</v>
      </c>
      <c r="F2680" s="1" t="s">
        <v>125</v>
      </c>
      <c r="G2680" s="12" t="s">
        <v>126</v>
      </c>
      <c r="J2680" s="64"/>
    </row>
    <row r="2681" spans="1:10" ht="15" hidden="1" x14ac:dyDescent="0.25">
      <c r="A2681" s="7">
        <v>2677</v>
      </c>
      <c r="B2681" s="7" t="s">
        <v>605</v>
      </c>
      <c r="C2681" s="1" t="s">
        <v>116</v>
      </c>
      <c r="D2681" s="1" t="s">
        <v>8</v>
      </c>
      <c r="E2681" s="1" t="s">
        <v>366</v>
      </c>
      <c r="F2681" s="1" t="s">
        <v>127</v>
      </c>
      <c r="G2681" s="12" t="s">
        <v>128</v>
      </c>
      <c r="J2681" s="64"/>
    </row>
    <row r="2682" spans="1:10" ht="15" hidden="1" x14ac:dyDescent="0.25">
      <c r="A2682" s="7">
        <v>2678</v>
      </c>
      <c r="B2682" s="7" t="s">
        <v>605</v>
      </c>
      <c r="C2682" s="1" t="s">
        <v>116</v>
      </c>
      <c r="D2682" s="1" t="s">
        <v>8</v>
      </c>
      <c r="E2682" s="1" t="s">
        <v>366</v>
      </c>
      <c r="F2682" s="1" t="s">
        <v>129</v>
      </c>
      <c r="G2682" s="12" t="s">
        <v>130</v>
      </c>
      <c r="J2682" s="64"/>
    </row>
    <row r="2683" spans="1:10" ht="15" hidden="1" x14ac:dyDescent="0.25">
      <c r="A2683" s="7">
        <v>2679</v>
      </c>
      <c r="B2683" s="7" t="s">
        <v>605</v>
      </c>
      <c r="C2683" s="1" t="s">
        <v>116</v>
      </c>
      <c r="D2683" s="1" t="s">
        <v>8</v>
      </c>
      <c r="E2683" s="1" t="s">
        <v>366</v>
      </c>
      <c r="F2683" s="1" t="s">
        <v>131</v>
      </c>
      <c r="G2683" s="12" t="s">
        <v>132</v>
      </c>
      <c r="J2683" s="64"/>
    </row>
    <row r="2684" spans="1:10" ht="15" hidden="1" x14ac:dyDescent="0.25">
      <c r="A2684" s="7">
        <v>2680</v>
      </c>
      <c r="B2684" s="7" t="s">
        <v>605</v>
      </c>
      <c r="C2684" s="1" t="s">
        <v>116</v>
      </c>
      <c r="D2684" s="1" t="s">
        <v>8</v>
      </c>
      <c r="E2684" s="1" t="s">
        <v>366</v>
      </c>
      <c r="F2684" s="1" t="s">
        <v>133</v>
      </c>
      <c r="G2684" s="12" t="s">
        <v>134</v>
      </c>
      <c r="J2684" s="64"/>
    </row>
    <row r="2685" spans="1:10" ht="15" hidden="1" x14ac:dyDescent="0.25">
      <c r="A2685" s="7">
        <v>2681</v>
      </c>
      <c r="B2685" s="7" t="s">
        <v>605</v>
      </c>
      <c r="C2685" s="1" t="s">
        <v>116</v>
      </c>
      <c r="D2685" s="1" t="s">
        <v>8</v>
      </c>
      <c r="E2685" s="1" t="s">
        <v>366</v>
      </c>
      <c r="F2685" s="1" t="s">
        <v>135</v>
      </c>
      <c r="G2685" s="12" t="s">
        <v>136</v>
      </c>
      <c r="J2685" s="64"/>
    </row>
    <row r="2686" spans="1:10" ht="15" hidden="1" x14ac:dyDescent="0.25">
      <c r="A2686" s="7">
        <v>2682</v>
      </c>
      <c r="B2686" s="7" t="s">
        <v>605</v>
      </c>
      <c r="C2686" s="1" t="s">
        <v>116</v>
      </c>
      <c r="D2686" s="1" t="s">
        <v>8</v>
      </c>
      <c r="E2686" s="1" t="s">
        <v>366</v>
      </c>
      <c r="F2686" s="1" t="s">
        <v>137</v>
      </c>
      <c r="G2686" s="12" t="s">
        <v>138</v>
      </c>
      <c r="J2686" s="64"/>
    </row>
    <row r="2687" spans="1:10" ht="15" hidden="1" x14ac:dyDescent="0.25">
      <c r="A2687" s="7">
        <v>2683</v>
      </c>
      <c r="B2687" s="7" t="s">
        <v>605</v>
      </c>
      <c r="C2687" s="1" t="s">
        <v>116</v>
      </c>
      <c r="D2687" s="1" t="s">
        <v>8</v>
      </c>
      <c r="E2687" s="1" t="s">
        <v>366</v>
      </c>
      <c r="F2687" s="1" t="s">
        <v>139</v>
      </c>
      <c r="G2687" s="12" t="s">
        <v>140</v>
      </c>
      <c r="J2687" s="64"/>
    </row>
    <row r="2688" spans="1:10" ht="15" hidden="1" x14ac:dyDescent="0.25">
      <c r="A2688" s="7">
        <v>2684</v>
      </c>
      <c r="B2688" s="7" t="s">
        <v>605</v>
      </c>
      <c r="C2688" s="1" t="s">
        <v>116</v>
      </c>
      <c r="D2688" s="1" t="s">
        <v>8</v>
      </c>
      <c r="E2688" s="1" t="s">
        <v>366</v>
      </c>
      <c r="F2688" s="1" t="s">
        <v>141</v>
      </c>
      <c r="G2688" s="12" t="s">
        <v>142</v>
      </c>
      <c r="J2688" s="64"/>
    </row>
    <row r="2689" spans="1:10" ht="15" hidden="1" x14ac:dyDescent="0.25">
      <c r="A2689" s="7">
        <v>2685</v>
      </c>
      <c r="B2689" s="7" t="s">
        <v>605</v>
      </c>
      <c r="C2689" s="1" t="s">
        <v>116</v>
      </c>
      <c r="D2689" s="1" t="s">
        <v>8</v>
      </c>
      <c r="E2689" s="1" t="s">
        <v>366</v>
      </c>
      <c r="F2689" s="1" t="s">
        <v>143</v>
      </c>
      <c r="G2689" s="12" t="s">
        <v>144</v>
      </c>
      <c r="J2689" s="64"/>
    </row>
    <row r="2690" spans="1:10" ht="15" hidden="1" x14ac:dyDescent="0.25">
      <c r="A2690" s="7">
        <v>2686</v>
      </c>
      <c r="B2690" s="7" t="s">
        <v>605</v>
      </c>
      <c r="C2690" s="1" t="s">
        <v>116</v>
      </c>
      <c r="D2690" s="1" t="s">
        <v>8</v>
      </c>
      <c r="E2690" s="1" t="s">
        <v>366</v>
      </c>
      <c r="F2690" s="1" t="s">
        <v>145</v>
      </c>
      <c r="G2690" s="12" t="s">
        <v>146</v>
      </c>
      <c r="J2690" s="64"/>
    </row>
    <row r="2691" spans="1:10" ht="15" hidden="1" x14ac:dyDescent="0.25">
      <c r="A2691" s="7">
        <v>2687</v>
      </c>
      <c r="B2691" s="7" t="s">
        <v>605</v>
      </c>
      <c r="C2691" s="1" t="s">
        <v>116</v>
      </c>
      <c r="D2691" s="1" t="s">
        <v>8</v>
      </c>
      <c r="E2691" s="1" t="s">
        <v>366</v>
      </c>
      <c r="F2691" s="1" t="s">
        <v>147</v>
      </c>
      <c r="G2691" s="12" t="s">
        <v>148</v>
      </c>
      <c r="J2691" s="64"/>
    </row>
    <row r="2692" spans="1:10" ht="15" hidden="1" x14ac:dyDescent="0.25">
      <c r="A2692" s="7">
        <v>2688</v>
      </c>
      <c r="B2692" s="7" t="s">
        <v>605</v>
      </c>
      <c r="C2692" s="1" t="s">
        <v>116</v>
      </c>
      <c r="D2692" s="1" t="s">
        <v>8</v>
      </c>
      <c r="E2692" s="1" t="s">
        <v>366</v>
      </c>
      <c r="F2692" s="1" t="s">
        <v>149</v>
      </c>
      <c r="G2692" s="12" t="s">
        <v>150</v>
      </c>
      <c r="J2692" s="64"/>
    </row>
    <row r="2693" spans="1:10" ht="15" hidden="1" x14ac:dyDescent="0.25">
      <c r="A2693" s="7">
        <v>2689</v>
      </c>
      <c r="B2693" s="7" t="s">
        <v>605</v>
      </c>
      <c r="C2693" s="1" t="s">
        <v>116</v>
      </c>
      <c r="D2693" s="1" t="s">
        <v>8</v>
      </c>
      <c r="E2693" s="1" t="s">
        <v>366</v>
      </c>
      <c r="F2693" s="1" t="s">
        <v>151</v>
      </c>
      <c r="G2693" s="12" t="s">
        <v>152</v>
      </c>
      <c r="J2693" s="64"/>
    </row>
    <row r="2694" spans="1:10" ht="15" hidden="1" x14ac:dyDescent="0.25">
      <c r="A2694" s="7">
        <v>2690</v>
      </c>
      <c r="B2694" s="7" t="s">
        <v>605</v>
      </c>
      <c r="C2694" s="1" t="s">
        <v>116</v>
      </c>
      <c r="D2694" s="1" t="s">
        <v>8</v>
      </c>
      <c r="E2694" s="1" t="s">
        <v>366</v>
      </c>
      <c r="F2694" s="1" t="s">
        <v>153</v>
      </c>
      <c r="G2694" s="12" t="s">
        <v>154</v>
      </c>
      <c r="J2694" s="64"/>
    </row>
    <row r="2695" spans="1:10" ht="15" hidden="1" x14ac:dyDescent="0.25">
      <c r="A2695" s="7">
        <v>2691</v>
      </c>
      <c r="B2695" s="7" t="s">
        <v>605</v>
      </c>
      <c r="C2695" s="1" t="s">
        <v>116</v>
      </c>
      <c r="D2695" s="1" t="s">
        <v>8</v>
      </c>
      <c r="E2695" s="1" t="s">
        <v>366</v>
      </c>
      <c r="F2695" s="1" t="s">
        <v>155</v>
      </c>
      <c r="G2695" s="12" t="s">
        <v>156</v>
      </c>
      <c r="J2695" s="64"/>
    </row>
    <row r="2696" spans="1:10" ht="15" hidden="1" x14ac:dyDescent="0.25">
      <c r="A2696" s="7">
        <v>2692</v>
      </c>
      <c r="B2696" s="7" t="s">
        <v>605</v>
      </c>
      <c r="C2696" s="1" t="s">
        <v>116</v>
      </c>
      <c r="D2696" s="1" t="s">
        <v>8</v>
      </c>
      <c r="E2696" s="1" t="s">
        <v>366</v>
      </c>
      <c r="F2696" s="1" t="s">
        <v>157</v>
      </c>
      <c r="G2696" s="12" t="s">
        <v>158</v>
      </c>
      <c r="J2696" s="64"/>
    </row>
    <row r="2697" spans="1:10" ht="15" hidden="1" x14ac:dyDescent="0.25">
      <c r="A2697" s="7">
        <v>2693</v>
      </c>
      <c r="B2697" s="7" t="s">
        <v>605</v>
      </c>
      <c r="C2697" s="1" t="s">
        <v>116</v>
      </c>
      <c r="D2697" s="1" t="s">
        <v>8</v>
      </c>
      <c r="E2697" s="1" t="s">
        <v>366</v>
      </c>
      <c r="F2697" s="1" t="s">
        <v>159</v>
      </c>
      <c r="G2697" s="12" t="s">
        <v>160</v>
      </c>
      <c r="J2697" s="64"/>
    </row>
    <row r="2698" spans="1:10" ht="15" hidden="1" x14ac:dyDescent="0.25">
      <c r="A2698" s="7">
        <v>2694</v>
      </c>
      <c r="B2698" s="7" t="s">
        <v>605</v>
      </c>
      <c r="C2698" s="1" t="s">
        <v>116</v>
      </c>
      <c r="D2698" s="1" t="s">
        <v>8</v>
      </c>
      <c r="E2698" s="1" t="s">
        <v>366</v>
      </c>
      <c r="F2698" s="1" t="s">
        <v>161</v>
      </c>
      <c r="G2698" s="12" t="s">
        <v>162</v>
      </c>
      <c r="J2698" s="64"/>
    </row>
    <row r="2699" spans="1:10" ht="15" hidden="1" x14ac:dyDescent="0.25">
      <c r="A2699" s="7">
        <v>2695</v>
      </c>
      <c r="B2699" s="7" t="s">
        <v>605</v>
      </c>
      <c r="C2699" s="1" t="s">
        <v>116</v>
      </c>
      <c r="D2699" s="1" t="s">
        <v>8</v>
      </c>
      <c r="E2699" s="1" t="s">
        <v>366</v>
      </c>
      <c r="F2699" s="1" t="s">
        <v>163</v>
      </c>
      <c r="G2699" s="12" t="s">
        <v>164</v>
      </c>
      <c r="J2699" s="64"/>
    </row>
    <row r="2700" spans="1:10" ht="15" hidden="1" x14ac:dyDescent="0.25">
      <c r="A2700" s="7">
        <v>2696</v>
      </c>
      <c r="B2700" s="7" t="s">
        <v>605</v>
      </c>
      <c r="C2700" s="1" t="s">
        <v>116</v>
      </c>
      <c r="D2700" s="1" t="s">
        <v>8</v>
      </c>
      <c r="E2700" s="1" t="s">
        <v>366</v>
      </c>
      <c r="F2700" s="1" t="s">
        <v>165</v>
      </c>
      <c r="G2700" s="12" t="s">
        <v>166</v>
      </c>
      <c r="J2700" s="64"/>
    </row>
    <row r="2701" spans="1:10" ht="15" hidden="1" x14ac:dyDescent="0.25">
      <c r="A2701" s="7">
        <v>2697</v>
      </c>
      <c r="B2701" s="7" t="s">
        <v>605</v>
      </c>
      <c r="C2701" s="1" t="s">
        <v>116</v>
      </c>
      <c r="D2701" s="1" t="s">
        <v>8</v>
      </c>
      <c r="E2701" s="1" t="s">
        <v>366</v>
      </c>
      <c r="F2701" s="1" t="s">
        <v>167</v>
      </c>
      <c r="G2701" s="12" t="s">
        <v>168</v>
      </c>
      <c r="J2701" s="64"/>
    </row>
    <row r="2702" spans="1:10" ht="15" hidden="1" x14ac:dyDescent="0.25">
      <c r="A2702" s="7">
        <v>2698</v>
      </c>
      <c r="B2702" s="7" t="s">
        <v>605</v>
      </c>
      <c r="C2702" s="1" t="s">
        <v>116</v>
      </c>
      <c r="D2702" s="1" t="s">
        <v>8</v>
      </c>
      <c r="E2702" s="1" t="s">
        <v>366</v>
      </c>
      <c r="F2702" s="1" t="s">
        <v>169</v>
      </c>
      <c r="G2702" s="12" t="s">
        <v>170</v>
      </c>
      <c r="J2702" s="64"/>
    </row>
    <row r="2703" spans="1:10" ht="15" hidden="1" x14ac:dyDescent="0.25">
      <c r="A2703" s="7">
        <v>2699</v>
      </c>
      <c r="B2703" s="7" t="s">
        <v>605</v>
      </c>
      <c r="C2703" s="1" t="s">
        <v>116</v>
      </c>
      <c r="D2703" s="1" t="s">
        <v>8</v>
      </c>
      <c r="E2703" s="1" t="s">
        <v>366</v>
      </c>
      <c r="F2703" s="1" t="s">
        <v>171</v>
      </c>
      <c r="G2703" s="12" t="s">
        <v>172</v>
      </c>
      <c r="H2703" s="14">
        <v>0.03</v>
      </c>
      <c r="I2703" s="15">
        <v>1650</v>
      </c>
      <c r="J2703" s="64">
        <f t="shared" ref="J2703:J2714" si="27">I2703/H2703</f>
        <v>55000</v>
      </c>
    </row>
    <row r="2704" spans="1:10" ht="15" hidden="1" x14ac:dyDescent="0.25">
      <c r="A2704" s="7">
        <v>2700</v>
      </c>
      <c r="B2704" s="7" t="s">
        <v>605</v>
      </c>
      <c r="C2704" s="1" t="s">
        <v>116</v>
      </c>
      <c r="D2704" s="1" t="s">
        <v>8</v>
      </c>
      <c r="E2704" s="1" t="s">
        <v>366</v>
      </c>
      <c r="F2704" s="1" t="s">
        <v>173</v>
      </c>
      <c r="G2704" s="12" t="s">
        <v>174</v>
      </c>
      <c r="H2704" s="14">
        <v>0.11</v>
      </c>
      <c r="I2704" s="15">
        <v>4061.57</v>
      </c>
      <c r="J2704" s="64">
        <f t="shared" si="27"/>
        <v>36923.36363636364</v>
      </c>
    </row>
    <row r="2705" spans="1:10" ht="15" hidden="1" x14ac:dyDescent="0.25">
      <c r="A2705" s="7">
        <v>2701</v>
      </c>
      <c r="B2705" s="7" t="s">
        <v>605</v>
      </c>
      <c r="C2705" s="1" t="s">
        <v>116</v>
      </c>
      <c r="D2705" s="1" t="s">
        <v>8</v>
      </c>
      <c r="E2705" s="1" t="s">
        <v>366</v>
      </c>
      <c r="F2705" s="1" t="s">
        <v>175</v>
      </c>
      <c r="G2705" s="12" t="s">
        <v>176</v>
      </c>
      <c r="H2705" s="14">
        <v>0.09</v>
      </c>
      <c r="I2705" s="15">
        <v>4151.45</v>
      </c>
      <c r="J2705" s="64">
        <f t="shared" si="27"/>
        <v>46127.222222222219</v>
      </c>
    </row>
    <row r="2706" spans="1:10" ht="15" hidden="1" x14ac:dyDescent="0.25">
      <c r="A2706" s="7">
        <v>2702</v>
      </c>
      <c r="B2706" s="7" t="s">
        <v>605</v>
      </c>
      <c r="C2706" s="1" t="s">
        <v>116</v>
      </c>
      <c r="D2706" s="1" t="s">
        <v>8</v>
      </c>
      <c r="E2706" s="1" t="s">
        <v>366</v>
      </c>
      <c r="F2706" s="1" t="s">
        <v>177</v>
      </c>
      <c r="G2706" s="12" t="s">
        <v>178</v>
      </c>
      <c r="J2706" s="64"/>
    </row>
    <row r="2707" spans="1:10" ht="15" hidden="1" x14ac:dyDescent="0.25">
      <c r="A2707" s="7">
        <v>2703</v>
      </c>
      <c r="B2707" s="7" t="s">
        <v>605</v>
      </c>
      <c r="C2707" s="1" t="s">
        <v>116</v>
      </c>
      <c r="D2707" s="1" t="s">
        <v>8</v>
      </c>
      <c r="E2707" s="1" t="s">
        <v>366</v>
      </c>
      <c r="F2707" s="1" t="s">
        <v>179</v>
      </c>
      <c r="G2707" s="12" t="s">
        <v>180</v>
      </c>
      <c r="J2707" s="64"/>
    </row>
    <row r="2708" spans="1:10" ht="15" hidden="1" x14ac:dyDescent="0.25">
      <c r="A2708" s="7">
        <v>2704</v>
      </c>
      <c r="B2708" s="7" t="s">
        <v>605</v>
      </c>
      <c r="C2708" s="1" t="s">
        <v>116</v>
      </c>
      <c r="D2708" s="1" t="s">
        <v>8</v>
      </c>
      <c r="E2708" s="1" t="s">
        <v>366</v>
      </c>
      <c r="F2708" s="1" t="s">
        <v>181</v>
      </c>
      <c r="G2708" s="12" t="s">
        <v>182</v>
      </c>
      <c r="J2708" s="64"/>
    </row>
    <row r="2709" spans="1:10" ht="15" hidden="1" x14ac:dyDescent="0.25">
      <c r="A2709" s="7">
        <v>2705</v>
      </c>
      <c r="B2709" s="7" t="s">
        <v>605</v>
      </c>
      <c r="C2709" s="1" t="s">
        <v>116</v>
      </c>
      <c r="D2709" s="1" t="s">
        <v>8</v>
      </c>
      <c r="E2709" s="1" t="s">
        <v>366</v>
      </c>
      <c r="F2709" s="1" t="s">
        <v>183</v>
      </c>
      <c r="G2709" s="12" t="s">
        <v>184</v>
      </c>
      <c r="H2709" s="14">
        <v>0.03</v>
      </c>
      <c r="I2709" s="15">
        <v>735.6</v>
      </c>
      <c r="J2709" s="64">
        <f t="shared" si="27"/>
        <v>24520</v>
      </c>
    </row>
    <row r="2710" spans="1:10" ht="15" hidden="1" x14ac:dyDescent="0.25">
      <c r="A2710" s="7">
        <v>2706</v>
      </c>
      <c r="B2710" s="7" t="s">
        <v>605</v>
      </c>
      <c r="C2710" s="1" t="s">
        <v>116</v>
      </c>
      <c r="D2710" s="1" t="s">
        <v>8</v>
      </c>
      <c r="E2710" s="1" t="s">
        <v>365</v>
      </c>
      <c r="F2710" s="1" t="s">
        <v>185</v>
      </c>
      <c r="G2710" s="12" t="s">
        <v>186</v>
      </c>
      <c r="J2710" s="64"/>
    </row>
    <row r="2711" spans="1:10" ht="15" hidden="1" x14ac:dyDescent="0.25">
      <c r="A2711" s="7">
        <v>2707</v>
      </c>
      <c r="B2711" s="7" t="s">
        <v>605</v>
      </c>
      <c r="C2711" s="1" t="s">
        <v>116</v>
      </c>
      <c r="D2711" s="1" t="s">
        <v>8</v>
      </c>
      <c r="E2711" s="1" t="s">
        <v>365</v>
      </c>
      <c r="F2711" s="1" t="s">
        <v>187</v>
      </c>
      <c r="G2711" s="12" t="s">
        <v>188</v>
      </c>
      <c r="J2711" s="64"/>
    </row>
    <row r="2712" spans="1:10" ht="15" hidden="1" x14ac:dyDescent="0.25">
      <c r="A2712" s="7">
        <v>2708</v>
      </c>
      <c r="B2712" s="7" t="s">
        <v>605</v>
      </c>
      <c r="C2712" s="1" t="s">
        <v>116</v>
      </c>
      <c r="D2712" s="1" t="s">
        <v>8</v>
      </c>
      <c r="E2712" s="1" t="s">
        <v>365</v>
      </c>
      <c r="F2712" s="1" t="s">
        <v>189</v>
      </c>
      <c r="G2712" s="12" t="s">
        <v>190</v>
      </c>
      <c r="J2712" s="64"/>
    </row>
    <row r="2713" spans="1:10" ht="15" hidden="1" x14ac:dyDescent="0.25">
      <c r="A2713" s="7">
        <v>2709</v>
      </c>
      <c r="B2713" s="7" t="s">
        <v>605</v>
      </c>
      <c r="C2713" s="1" t="s">
        <v>116</v>
      </c>
      <c r="D2713" s="1" t="s">
        <v>8</v>
      </c>
      <c r="E2713" s="1" t="s">
        <v>367</v>
      </c>
      <c r="F2713" s="1" t="s">
        <v>191</v>
      </c>
      <c r="G2713" s="12" t="s">
        <v>192</v>
      </c>
      <c r="H2713" s="14" t="s">
        <v>340</v>
      </c>
      <c r="J2713" s="64"/>
    </row>
    <row r="2714" spans="1:10" ht="15" hidden="1" x14ac:dyDescent="0.25">
      <c r="A2714" s="7">
        <v>2710</v>
      </c>
      <c r="B2714" s="7" t="s">
        <v>605</v>
      </c>
      <c r="C2714" s="1" t="s">
        <v>116</v>
      </c>
      <c r="D2714" s="1" t="s">
        <v>15</v>
      </c>
      <c r="E2714" s="1" t="s">
        <v>367</v>
      </c>
      <c r="F2714" s="1" t="s">
        <v>193</v>
      </c>
      <c r="G2714" s="12" t="s">
        <v>194</v>
      </c>
      <c r="H2714" s="14">
        <v>0.97</v>
      </c>
      <c r="I2714" s="15">
        <v>57815.859999999993</v>
      </c>
      <c r="J2714" s="64">
        <f t="shared" si="27"/>
        <v>59603.979381443292</v>
      </c>
    </row>
    <row r="2715" spans="1:10" ht="15" hidden="1" x14ac:dyDescent="0.25">
      <c r="A2715" s="7">
        <v>2711</v>
      </c>
      <c r="B2715" s="7" t="s">
        <v>605</v>
      </c>
      <c r="C2715" s="1" t="s">
        <v>195</v>
      </c>
      <c r="D2715" s="1" t="s">
        <v>15</v>
      </c>
      <c r="E2715" s="1" t="s">
        <v>367</v>
      </c>
      <c r="F2715" s="1" t="s">
        <v>196</v>
      </c>
      <c r="G2715" s="12" t="s">
        <v>197</v>
      </c>
      <c r="I2715" s="15">
        <v>57815.859999999993</v>
      </c>
      <c r="J2715" s="64"/>
    </row>
    <row r="2716" spans="1:10" ht="15" hidden="1" x14ac:dyDescent="0.25">
      <c r="A2716" s="7">
        <v>2712</v>
      </c>
      <c r="B2716" s="7" t="s">
        <v>605</v>
      </c>
      <c r="C2716" s="1" t="s">
        <v>195</v>
      </c>
      <c r="D2716" s="1" t="s">
        <v>8</v>
      </c>
      <c r="E2716" s="1" t="s">
        <v>367</v>
      </c>
      <c r="F2716" s="1" t="s">
        <v>198</v>
      </c>
      <c r="G2716" s="12" t="s">
        <v>199</v>
      </c>
      <c r="J2716" s="64"/>
    </row>
    <row r="2717" spans="1:10" ht="15" hidden="1" x14ac:dyDescent="0.25">
      <c r="A2717" s="7">
        <v>2713</v>
      </c>
      <c r="B2717" s="7" t="s">
        <v>605</v>
      </c>
      <c r="C2717" s="1" t="s">
        <v>195</v>
      </c>
      <c r="D2717" s="1" t="s">
        <v>8</v>
      </c>
      <c r="E2717" s="1" t="s">
        <v>367</v>
      </c>
      <c r="F2717" s="1" t="s">
        <v>200</v>
      </c>
      <c r="G2717" s="12" t="s">
        <v>201</v>
      </c>
      <c r="J2717" s="64"/>
    </row>
    <row r="2718" spans="1:10" ht="15" hidden="1" x14ac:dyDescent="0.25">
      <c r="A2718" s="7">
        <v>2714</v>
      </c>
      <c r="B2718" s="7" t="s">
        <v>605</v>
      </c>
      <c r="C2718" s="1" t="s">
        <v>195</v>
      </c>
      <c r="D2718" s="1" t="s">
        <v>8</v>
      </c>
      <c r="E2718" s="1" t="s">
        <v>367</v>
      </c>
      <c r="F2718" s="1" t="s">
        <v>202</v>
      </c>
      <c r="G2718" s="12" t="s">
        <v>203</v>
      </c>
      <c r="J2718" s="64"/>
    </row>
    <row r="2719" spans="1:10" ht="15" hidden="1" x14ac:dyDescent="0.25">
      <c r="A2719" s="7">
        <v>2715</v>
      </c>
      <c r="B2719" s="7" t="s">
        <v>605</v>
      </c>
      <c r="C2719" s="1" t="s">
        <v>195</v>
      </c>
      <c r="D2719" s="1" t="s">
        <v>8</v>
      </c>
      <c r="E2719" s="1" t="s">
        <v>367</v>
      </c>
      <c r="F2719" s="1" t="s">
        <v>204</v>
      </c>
      <c r="G2719" s="12" t="s">
        <v>205</v>
      </c>
      <c r="J2719" s="64"/>
    </row>
    <row r="2720" spans="1:10" ht="15" hidden="1" x14ac:dyDescent="0.25">
      <c r="A2720" s="7">
        <v>2716</v>
      </c>
      <c r="B2720" s="7" t="s">
        <v>605</v>
      </c>
      <c r="C2720" s="1" t="s">
        <v>195</v>
      </c>
      <c r="D2720" s="1" t="s">
        <v>15</v>
      </c>
      <c r="E2720" s="1" t="s">
        <v>367</v>
      </c>
      <c r="F2720" s="1" t="s">
        <v>206</v>
      </c>
      <c r="G2720" s="12" t="s">
        <v>207</v>
      </c>
      <c r="I2720" s="15">
        <v>0</v>
      </c>
      <c r="J2720" s="64"/>
    </row>
    <row r="2721" spans="1:10" ht="15" hidden="1" x14ac:dyDescent="0.25">
      <c r="A2721" s="7">
        <v>2717</v>
      </c>
      <c r="B2721" s="7" t="s">
        <v>605</v>
      </c>
      <c r="C2721" s="1" t="s">
        <v>195</v>
      </c>
      <c r="D2721" s="1" t="s">
        <v>8</v>
      </c>
      <c r="E2721" s="1" t="s">
        <v>367</v>
      </c>
      <c r="F2721" s="1" t="s">
        <v>208</v>
      </c>
      <c r="G2721" s="12" t="s">
        <v>209</v>
      </c>
      <c r="J2721" s="64"/>
    </row>
    <row r="2722" spans="1:10" ht="15" hidden="1" x14ac:dyDescent="0.25">
      <c r="A2722" s="7">
        <v>2718</v>
      </c>
      <c r="B2722" s="7" t="s">
        <v>605</v>
      </c>
      <c r="C2722" s="1" t="s">
        <v>195</v>
      </c>
      <c r="D2722" s="1" t="s">
        <v>15</v>
      </c>
      <c r="E2722" s="1" t="s">
        <v>367</v>
      </c>
      <c r="F2722" s="1" t="s">
        <v>210</v>
      </c>
      <c r="G2722" s="12" t="s">
        <v>211</v>
      </c>
      <c r="I2722" s="15">
        <v>57815.859999999993</v>
      </c>
      <c r="J2722" s="64"/>
    </row>
    <row r="2723" spans="1:10" ht="15" hidden="1" x14ac:dyDescent="0.25">
      <c r="A2723" s="7">
        <v>2719</v>
      </c>
      <c r="B2723" s="7" t="s">
        <v>605</v>
      </c>
      <c r="C2723" s="1" t="s">
        <v>195</v>
      </c>
      <c r="D2723" s="1" t="s">
        <v>8</v>
      </c>
      <c r="E2723" s="1" t="s">
        <v>367</v>
      </c>
      <c r="F2723" s="1" t="s">
        <v>212</v>
      </c>
      <c r="G2723" s="12" t="s">
        <v>213</v>
      </c>
      <c r="I2723" s="15">
        <v>4932</v>
      </c>
      <c r="J2723" s="64"/>
    </row>
    <row r="2724" spans="1:10" ht="15" hidden="1" x14ac:dyDescent="0.25">
      <c r="A2724" s="7">
        <v>2720</v>
      </c>
      <c r="B2724" s="7" t="s">
        <v>605</v>
      </c>
      <c r="C2724" s="1" t="s">
        <v>195</v>
      </c>
      <c r="D2724" s="1" t="s">
        <v>8</v>
      </c>
      <c r="E2724" s="1" t="s">
        <v>367</v>
      </c>
      <c r="F2724" s="1" t="s">
        <v>214</v>
      </c>
      <c r="G2724" s="12" t="s">
        <v>215</v>
      </c>
      <c r="I2724" s="15">
        <v>5832</v>
      </c>
      <c r="J2724" s="64"/>
    </row>
    <row r="2725" spans="1:10" ht="15" hidden="1" x14ac:dyDescent="0.25">
      <c r="A2725" s="7">
        <v>2721</v>
      </c>
      <c r="B2725" s="7" t="s">
        <v>605</v>
      </c>
      <c r="C2725" s="1" t="s">
        <v>195</v>
      </c>
      <c r="D2725" s="1" t="s">
        <v>8</v>
      </c>
      <c r="E2725" s="1" t="s">
        <v>367</v>
      </c>
      <c r="F2725" s="1" t="s">
        <v>216</v>
      </c>
      <c r="G2725" s="12" t="s">
        <v>217</v>
      </c>
      <c r="I2725" s="15">
        <v>1745</v>
      </c>
      <c r="J2725" s="64"/>
    </row>
    <row r="2726" spans="1:10" ht="15" hidden="1" x14ac:dyDescent="0.25">
      <c r="A2726" s="7">
        <v>2722</v>
      </c>
      <c r="B2726" s="7" t="s">
        <v>605</v>
      </c>
      <c r="C2726" s="1" t="s">
        <v>195</v>
      </c>
      <c r="D2726" s="1" t="s">
        <v>15</v>
      </c>
      <c r="E2726" s="1" t="s">
        <v>367</v>
      </c>
      <c r="F2726" s="1" t="s">
        <v>218</v>
      </c>
      <c r="G2726" s="12" t="s">
        <v>219</v>
      </c>
      <c r="I2726" s="15">
        <v>70324.859999999986</v>
      </c>
      <c r="J2726" s="64"/>
    </row>
    <row r="2727" spans="1:10" ht="15" hidden="1" x14ac:dyDescent="0.25">
      <c r="A2727" s="7">
        <v>2723</v>
      </c>
      <c r="B2727" s="7" t="s">
        <v>605</v>
      </c>
      <c r="C2727" s="1" t="s">
        <v>195</v>
      </c>
      <c r="D2727" s="1" t="s">
        <v>8</v>
      </c>
      <c r="E2727" s="1" t="s">
        <v>367</v>
      </c>
      <c r="F2727" s="1" t="s">
        <v>220</v>
      </c>
      <c r="G2727" s="12" t="s">
        <v>221</v>
      </c>
      <c r="I2727" s="15">
        <v>10143</v>
      </c>
      <c r="J2727" s="64"/>
    </row>
    <row r="2728" spans="1:10" ht="15" hidden="1" x14ac:dyDescent="0.25">
      <c r="A2728" s="7">
        <v>2724</v>
      </c>
      <c r="B2728" s="7" t="s">
        <v>605</v>
      </c>
      <c r="C2728" s="1" t="s">
        <v>195</v>
      </c>
      <c r="D2728" s="1" t="s">
        <v>8</v>
      </c>
      <c r="E2728" s="1" t="s">
        <v>367</v>
      </c>
      <c r="F2728" s="1" t="s">
        <v>222</v>
      </c>
      <c r="G2728" s="12" t="s">
        <v>223</v>
      </c>
      <c r="J2728" s="64"/>
    </row>
    <row r="2729" spans="1:10" ht="15" hidden="1" x14ac:dyDescent="0.25">
      <c r="A2729" s="7">
        <v>2725</v>
      </c>
      <c r="B2729" s="7" t="s">
        <v>605</v>
      </c>
      <c r="C2729" s="1" t="s">
        <v>195</v>
      </c>
      <c r="D2729" s="1" t="s">
        <v>8</v>
      </c>
      <c r="E2729" s="1" t="s">
        <v>367</v>
      </c>
      <c r="F2729" s="1" t="s">
        <v>224</v>
      </c>
      <c r="G2729" s="12" t="s">
        <v>225</v>
      </c>
      <c r="I2729" s="15">
        <v>1090</v>
      </c>
      <c r="J2729" s="64"/>
    </row>
    <row r="2730" spans="1:10" ht="15" hidden="1" x14ac:dyDescent="0.25">
      <c r="A2730" s="7">
        <v>2726</v>
      </c>
      <c r="B2730" s="7" t="s">
        <v>605</v>
      </c>
      <c r="C2730" s="1" t="s">
        <v>195</v>
      </c>
      <c r="D2730" s="1" t="s">
        <v>8</v>
      </c>
      <c r="E2730" s="1" t="s">
        <v>367</v>
      </c>
      <c r="F2730" s="1" t="s">
        <v>226</v>
      </c>
      <c r="G2730" s="12" t="s">
        <v>227</v>
      </c>
      <c r="I2730" s="15">
        <v>1152</v>
      </c>
      <c r="J2730" s="64"/>
    </row>
    <row r="2731" spans="1:10" ht="15" hidden="1" x14ac:dyDescent="0.25">
      <c r="A2731" s="7">
        <v>2727</v>
      </c>
      <c r="B2731" s="7" t="s">
        <v>605</v>
      </c>
      <c r="C2731" s="1" t="s">
        <v>195</v>
      </c>
      <c r="D2731" s="1" t="s">
        <v>15</v>
      </c>
      <c r="E2731" s="1" t="s">
        <v>367</v>
      </c>
      <c r="F2731" s="1" t="s">
        <v>228</v>
      </c>
      <c r="G2731" s="12" t="s">
        <v>229</v>
      </c>
      <c r="I2731" s="15">
        <v>12385</v>
      </c>
      <c r="J2731" s="64"/>
    </row>
    <row r="2732" spans="1:10" ht="15" hidden="1" x14ac:dyDescent="0.25">
      <c r="A2732" s="7">
        <v>2728</v>
      </c>
      <c r="B2732" s="7" t="s">
        <v>605</v>
      </c>
      <c r="C2732" s="1" t="s">
        <v>195</v>
      </c>
      <c r="D2732" s="1" t="s">
        <v>8</v>
      </c>
      <c r="E2732" s="1" t="s">
        <v>367</v>
      </c>
      <c r="F2732" s="1" t="s">
        <v>230</v>
      </c>
      <c r="G2732" s="12" t="s">
        <v>231</v>
      </c>
      <c r="I2732" s="15">
        <v>255</v>
      </c>
      <c r="J2732" s="64"/>
    </row>
    <row r="2733" spans="1:10" ht="15" hidden="1" x14ac:dyDescent="0.25">
      <c r="A2733" s="7">
        <v>2729</v>
      </c>
      <c r="B2733" s="7" t="s">
        <v>605</v>
      </c>
      <c r="C2733" s="1" t="s">
        <v>195</v>
      </c>
      <c r="D2733" s="1" t="s">
        <v>8</v>
      </c>
      <c r="E2733" s="1" t="s">
        <v>367</v>
      </c>
      <c r="F2733" s="1" t="s">
        <v>232</v>
      </c>
      <c r="G2733" s="12" t="s">
        <v>233</v>
      </c>
      <c r="J2733" s="64"/>
    </row>
    <row r="2734" spans="1:10" ht="15" hidden="1" x14ac:dyDescent="0.25">
      <c r="A2734" s="7">
        <v>2730</v>
      </c>
      <c r="B2734" s="7" t="s">
        <v>605</v>
      </c>
      <c r="C2734" s="1" t="s">
        <v>195</v>
      </c>
      <c r="D2734" s="1" t="s">
        <v>8</v>
      </c>
      <c r="E2734" s="1" t="s">
        <v>367</v>
      </c>
      <c r="F2734" s="1" t="s">
        <v>234</v>
      </c>
      <c r="G2734" s="12" t="s">
        <v>235</v>
      </c>
      <c r="J2734" s="64"/>
    </row>
    <row r="2735" spans="1:10" ht="15" hidden="1" x14ac:dyDescent="0.25">
      <c r="A2735" s="7">
        <v>2731</v>
      </c>
      <c r="B2735" s="7" t="s">
        <v>605</v>
      </c>
      <c r="C2735" s="1" t="s">
        <v>195</v>
      </c>
      <c r="D2735" s="1" t="s">
        <v>8</v>
      </c>
      <c r="E2735" s="1" t="s">
        <v>367</v>
      </c>
      <c r="F2735" s="1" t="s">
        <v>236</v>
      </c>
      <c r="G2735" s="12" t="s">
        <v>237</v>
      </c>
      <c r="J2735" s="64"/>
    </row>
    <row r="2736" spans="1:10" ht="15" hidden="1" x14ac:dyDescent="0.25">
      <c r="A2736" s="7">
        <v>2732</v>
      </c>
      <c r="B2736" s="7" t="s">
        <v>605</v>
      </c>
      <c r="C2736" s="1" t="s">
        <v>195</v>
      </c>
      <c r="D2736" s="1" t="s">
        <v>8</v>
      </c>
      <c r="E2736" s="1" t="s">
        <v>367</v>
      </c>
      <c r="F2736" s="1" t="s">
        <v>238</v>
      </c>
      <c r="G2736" s="12" t="s">
        <v>239</v>
      </c>
      <c r="I2736" s="15">
        <v>568</v>
      </c>
      <c r="J2736" s="64"/>
    </row>
    <row r="2737" spans="1:10" ht="15" hidden="1" x14ac:dyDescent="0.25">
      <c r="A2737" s="7">
        <v>2733</v>
      </c>
      <c r="B2737" s="7" t="s">
        <v>605</v>
      </c>
      <c r="C2737" s="1" t="s">
        <v>195</v>
      </c>
      <c r="D2737" s="1" t="s">
        <v>8</v>
      </c>
      <c r="E2737" s="1" t="s">
        <v>367</v>
      </c>
      <c r="F2737" s="1" t="s">
        <v>240</v>
      </c>
      <c r="G2737" s="12" t="s">
        <v>241</v>
      </c>
      <c r="I2737" s="15">
        <v>626</v>
      </c>
      <c r="J2737" s="64"/>
    </row>
    <row r="2738" spans="1:10" ht="15" hidden="1" x14ac:dyDescent="0.25">
      <c r="A2738" s="7">
        <v>2734</v>
      </c>
      <c r="B2738" s="7" t="s">
        <v>605</v>
      </c>
      <c r="C2738" s="1" t="s">
        <v>195</v>
      </c>
      <c r="D2738" s="1" t="s">
        <v>8</v>
      </c>
      <c r="E2738" s="1" t="s">
        <v>367</v>
      </c>
      <c r="F2738" s="1" t="s">
        <v>242</v>
      </c>
      <c r="G2738" s="12" t="s">
        <v>243</v>
      </c>
      <c r="I2738" s="15">
        <v>7204</v>
      </c>
      <c r="J2738" s="64"/>
    </row>
    <row r="2739" spans="1:10" ht="15" hidden="1" x14ac:dyDescent="0.25">
      <c r="A2739" s="7">
        <v>2735</v>
      </c>
      <c r="B2739" s="7" t="s">
        <v>605</v>
      </c>
      <c r="C2739" s="1" t="s">
        <v>195</v>
      </c>
      <c r="D2739" s="1" t="s">
        <v>8</v>
      </c>
      <c r="E2739" s="1" t="s">
        <v>367</v>
      </c>
      <c r="F2739" s="1" t="s">
        <v>244</v>
      </c>
      <c r="G2739" s="12" t="s">
        <v>245</v>
      </c>
      <c r="I2739" s="15">
        <v>1914</v>
      </c>
      <c r="J2739" s="64"/>
    </row>
    <row r="2740" spans="1:10" ht="15" hidden="1" x14ac:dyDescent="0.25">
      <c r="A2740" s="7">
        <v>2736</v>
      </c>
      <c r="B2740" s="7" t="s">
        <v>605</v>
      </c>
      <c r="C2740" s="1" t="s">
        <v>195</v>
      </c>
      <c r="D2740" s="1" t="s">
        <v>8</v>
      </c>
      <c r="E2740" s="1" t="s">
        <v>367</v>
      </c>
      <c r="F2740" s="1" t="s">
        <v>246</v>
      </c>
      <c r="G2740" s="12" t="s">
        <v>247</v>
      </c>
      <c r="J2740" s="64"/>
    </row>
    <row r="2741" spans="1:10" ht="15" hidden="1" x14ac:dyDescent="0.25">
      <c r="A2741" s="7">
        <v>2737</v>
      </c>
      <c r="B2741" s="7" t="s">
        <v>605</v>
      </c>
      <c r="C2741" s="1" t="s">
        <v>195</v>
      </c>
      <c r="D2741" s="1" t="s">
        <v>8</v>
      </c>
      <c r="E2741" s="1" t="s">
        <v>367</v>
      </c>
      <c r="F2741" s="1" t="s">
        <v>248</v>
      </c>
      <c r="G2741" s="12" t="s">
        <v>249</v>
      </c>
      <c r="J2741" s="64"/>
    </row>
    <row r="2742" spans="1:10" ht="15" hidden="1" x14ac:dyDescent="0.25">
      <c r="A2742" s="7">
        <v>2738</v>
      </c>
      <c r="B2742" s="7" t="s">
        <v>605</v>
      </c>
      <c r="C2742" s="1" t="s">
        <v>195</v>
      </c>
      <c r="D2742" s="1" t="s">
        <v>8</v>
      </c>
      <c r="E2742" s="1" t="s">
        <v>367</v>
      </c>
      <c r="F2742" s="1" t="s">
        <v>250</v>
      </c>
      <c r="G2742" s="12" t="s">
        <v>251</v>
      </c>
      <c r="J2742" s="64"/>
    </row>
    <row r="2743" spans="1:10" ht="15" hidden="1" x14ac:dyDescent="0.25">
      <c r="A2743" s="7">
        <v>2739</v>
      </c>
      <c r="B2743" s="7" t="s">
        <v>605</v>
      </c>
      <c r="C2743" s="1" t="s">
        <v>195</v>
      </c>
      <c r="D2743" s="1" t="s">
        <v>8</v>
      </c>
      <c r="E2743" s="1" t="s">
        <v>367</v>
      </c>
      <c r="F2743" s="1" t="s">
        <v>252</v>
      </c>
      <c r="G2743" s="12" t="s">
        <v>253</v>
      </c>
      <c r="I2743" s="15">
        <v>766</v>
      </c>
      <c r="J2743" s="64"/>
    </row>
    <row r="2744" spans="1:10" ht="15" hidden="1" x14ac:dyDescent="0.25">
      <c r="A2744" s="7">
        <v>2740</v>
      </c>
      <c r="B2744" s="7" t="s">
        <v>605</v>
      </c>
      <c r="C2744" s="1" t="s">
        <v>195</v>
      </c>
      <c r="D2744" s="1" t="s">
        <v>8</v>
      </c>
      <c r="E2744" s="1" t="s">
        <v>367</v>
      </c>
      <c r="F2744" s="1" t="s">
        <v>254</v>
      </c>
      <c r="G2744" s="12" t="s">
        <v>255</v>
      </c>
      <c r="J2744" s="64"/>
    </row>
    <row r="2745" spans="1:10" ht="15" hidden="1" x14ac:dyDescent="0.25">
      <c r="A2745" s="7">
        <v>2741</v>
      </c>
      <c r="B2745" s="7" t="s">
        <v>605</v>
      </c>
      <c r="C2745" s="1" t="s">
        <v>195</v>
      </c>
      <c r="D2745" s="1" t="s">
        <v>8</v>
      </c>
      <c r="E2745" s="1" t="s">
        <v>367</v>
      </c>
      <c r="F2745" s="1" t="s">
        <v>256</v>
      </c>
      <c r="G2745" s="12" t="s">
        <v>257</v>
      </c>
      <c r="J2745" s="64"/>
    </row>
    <row r="2746" spans="1:10" ht="15" hidden="1" x14ac:dyDescent="0.25">
      <c r="A2746" s="7">
        <v>2742</v>
      </c>
      <c r="B2746" s="7" t="s">
        <v>605</v>
      </c>
      <c r="C2746" s="1" t="s">
        <v>195</v>
      </c>
      <c r="D2746" s="1" t="s">
        <v>8</v>
      </c>
      <c r="E2746" s="1" t="s">
        <v>367</v>
      </c>
      <c r="F2746" s="1" t="s">
        <v>258</v>
      </c>
      <c r="G2746" s="12" t="s">
        <v>259</v>
      </c>
      <c r="J2746" s="64"/>
    </row>
    <row r="2747" spans="1:10" ht="15" hidden="1" x14ac:dyDescent="0.25">
      <c r="A2747" s="7">
        <v>2743</v>
      </c>
      <c r="B2747" s="7" t="s">
        <v>605</v>
      </c>
      <c r="C2747" s="1" t="s">
        <v>195</v>
      </c>
      <c r="D2747" s="1" t="s">
        <v>8</v>
      </c>
      <c r="E2747" s="1" t="s">
        <v>367</v>
      </c>
      <c r="F2747" s="1" t="s">
        <v>260</v>
      </c>
      <c r="G2747" s="12" t="s">
        <v>261</v>
      </c>
      <c r="I2747" s="15">
        <v>574</v>
      </c>
      <c r="J2747" s="64"/>
    </row>
    <row r="2748" spans="1:10" ht="15" hidden="1" x14ac:dyDescent="0.25">
      <c r="A2748" s="7">
        <v>2744</v>
      </c>
      <c r="B2748" s="7" t="s">
        <v>605</v>
      </c>
      <c r="C2748" s="1" t="s">
        <v>195</v>
      </c>
      <c r="D2748" s="1" t="s">
        <v>8</v>
      </c>
      <c r="E2748" s="1" t="s">
        <v>367</v>
      </c>
      <c r="F2748" s="1" t="s">
        <v>262</v>
      </c>
      <c r="G2748" s="12" t="s">
        <v>263</v>
      </c>
      <c r="J2748" s="64"/>
    </row>
    <row r="2749" spans="1:10" ht="15" hidden="1" x14ac:dyDescent="0.25">
      <c r="A2749" s="7">
        <v>2745</v>
      </c>
      <c r="B2749" s="7" t="s">
        <v>605</v>
      </c>
      <c r="C2749" s="1" t="s">
        <v>195</v>
      </c>
      <c r="D2749" s="1" t="s">
        <v>8</v>
      </c>
      <c r="E2749" s="1" t="s">
        <v>367</v>
      </c>
      <c r="F2749" s="1" t="s">
        <v>264</v>
      </c>
      <c r="G2749" s="12" t="s">
        <v>265</v>
      </c>
      <c r="J2749" s="64"/>
    </row>
    <row r="2750" spans="1:10" ht="15" hidden="1" x14ac:dyDescent="0.25">
      <c r="A2750" s="7">
        <v>2746</v>
      </c>
      <c r="B2750" s="7" t="s">
        <v>605</v>
      </c>
      <c r="C2750" s="1" t="s">
        <v>195</v>
      </c>
      <c r="D2750" s="1" t="s">
        <v>15</v>
      </c>
      <c r="E2750" s="1" t="s">
        <v>367</v>
      </c>
      <c r="F2750" s="1" t="s">
        <v>266</v>
      </c>
      <c r="G2750" s="12" t="s">
        <v>267</v>
      </c>
      <c r="I2750" s="15">
        <v>11907</v>
      </c>
      <c r="J2750" s="64"/>
    </row>
    <row r="2751" spans="1:10" ht="15" hidden="1" x14ac:dyDescent="0.25">
      <c r="A2751" s="7">
        <v>2747</v>
      </c>
      <c r="B2751" s="7" t="s">
        <v>605</v>
      </c>
      <c r="C2751" s="1" t="s">
        <v>195</v>
      </c>
      <c r="D2751" s="1" t="s">
        <v>8</v>
      </c>
      <c r="E2751" s="1" t="s">
        <v>367</v>
      </c>
      <c r="F2751" s="1" t="s">
        <v>268</v>
      </c>
      <c r="G2751" s="12" t="s">
        <v>269</v>
      </c>
      <c r="J2751" s="64"/>
    </row>
    <row r="2752" spans="1:10" ht="15" hidden="1" x14ac:dyDescent="0.25">
      <c r="A2752" s="7">
        <v>2748</v>
      </c>
      <c r="B2752" s="7" t="s">
        <v>605</v>
      </c>
      <c r="C2752" s="1" t="s">
        <v>195</v>
      </c>
      <c r="D2752" s="1" t="s">
        <v>8</v>
      </c>
      <c r="E2752" s="1" t="s">
        <v>367</v>
      </c>
      <c r="F2752" s="1" t="s">
        <v>270</v>
      </c>
      <c r="G2752" s="12" t="s">
        <v>271</v>
      </c>
      <c r="I2752" s="15">
        <v>1462</v>
      </c>
      <c r="J2752" s="64"/>
    </row>
    <row r="2753" spans="1:10" ht="15" hidden="1" x14ac:dyDescent="0.25">
      <c r="A2753" s="7">
        <v>2749</v>
      </c>
      <c r="B2753" s="7" t="s">
        <v>605</v>
      </c>
      <c r="C2753" s="1" t="s">
        <v>195</v>
      </c>
      <c r="D2753" s="1" t="s">
        <v>8</v>
      </c>
      <c r="E2753" s="1" t="s">
        <v>367</v>
      </c>
      <c r="F2753" s="1" t="s">
        <v>272</v>
      </c>
      <c r="G2753" s="12" t="s">
        <v>273</v>
      </c>
      <c r="J2753" s="64"/>
    </row>
    <row r="2754" spans="1:10" ht="15" hidden="1" x14ac:dyDescent="0.25">
      <c r="A2754" s="7">
        <v>2750</v>
      </c>
      <c r="B2754" s="7" t="s">
        <v>605</v>
      </c>
      <c r="C2754" s="1" t="s">
        <v>195</v>
      </c>
      <c r="D2754" s="1" t="s">
        <v>8</v>
      </c>
      <c r="E2754" s="1" t="s">
        <v>367</v>
      </c>
      <c r="F2754" s="1" t="s">
        <v>274</v>
      </c>
      <c r="G2754" s="12" t="s">
        <v>275</v>
      </c>
      <c r="I2754" s="15">
        <v>13255</v>
      </c>
      <c r="J2754" s="64"/>
    </row>
    <row r="2755" spans="1:10" ht="15" hidden="1" x14ac:dyDescent="0.25">
      <c r="A2755" s="7">
        <v>2751</v>
      </c>
      <c r="B2755" s="7" t="s">
        <v>605</v>
      </c>
      <c r="C2755" s="1" t="s">
        <v>195</v>
      </c>
      <c r="D2755" s="1" t="s">
        <v>8</v>
      </c>
      <c r="E2755" s="1" t="s">
        <v>367</v>
      </c>
      <c r="F2755" s="1" t="s">
        <v>276</v>
      </c>
      <c r="G2755" s="12" t="s">
        <v>277</v>
      </c>
      <c r="J2755" s="64"/>
    </row>
    <row r="2756" spans="1:10" ht="15" hidden="1" x14ac:dyDescent="0.25">
      <c r="A2756" s="7">
        <v>2752</v>
      </c>
      <c r="B2756" s="7" t="s">
        <v>605</v>
      </c>
      <c r="C2756" s="1" t="s">
        <v>195</v>
      </c>
      <c r="D2756" s="1" t="s">
        <v>8</v>
      </c>
      <c r="E2756" s="1" t="s">
        <v>367</v>
      </c>
      <c r="F2756" s="1" t="s">
        <v>278</v>
      </c>
      <c r="G2756" s="12" t="s">
        <v>279</v>
      </c>
      <c r="J2756" s="64"/>
    </row>
    <row r="2757" spans="1:10" ht="15" hidden="1" x14ac:dyDescent="0.25">
      <c r="A2757" s="7">
        <v>2753</v>
      </c>
      <c r="B2757" s="7" t="s">
        <v>605</v>
      </c>
      <c r="C2757" s="1" t="s">
        <v>195</v>
      </c>
      <c r="D2757" s="1" t="s">
        <v>15</v>
      </c>
      <c r="E2757" s="1" t="s">
        <v>367</v>
      </c>
      <c r="F2757" s="1" t="s">
        <v>280</v>
      </c>
      <c r="G2757" s="12" t="s">
        <v>281</v>
      </c>
      <c r="I2757" s="15">
        <v>14717</v>
      </c>
      <c r="J2757" s="64"/>
    </row>
    <row r="2758" spans="1:10" ht="15" hidden="1" x14ac:dyDescent="0.25">
      <c r="A2758" s="7">
        <v>2754</v>
      </c>
      <c r="B2758" s="7" t="s">
        <v>605</v>
      </c>
      <c r="C2758" s="1" t="s">
        <v>195</v>
      </c>
      <c r="D2758" s="1" t="s">
        <v>8</v>
      </c>
      <c r="E2758" s="1" t="s">
        <v>367</v>
      </c>
      <c r="F2758" s="1" t="s">
        <v>282</v>
      </c>
      <c r="G2758" s="12" t="s">
        <v>283</v>
      </c>
      <c r="I2758" s="15">
        <v>13745.695291665959</v>
      </c>
      <c r="J2758" s="64"/>
    </row>
    <row r="2759" spans="1:10" ht="15" hidden="1" x14ac:dyDescent="0.25">
      <c r="A2759" s="7">
        <v>2755</v>
      </c>
      <c r="B2759" s="7" t="s">
        <v>605</v>
      </c>
      <c r="C2759" s="1" t="s">
        <v>195</v>
      </c>
      <c r="D2759" s="1" t="s">
        <v>15</v>
      </c>
      <c r="E2759" s="1" t="s">
        <v>367</v>
      </c>
      <c r="F2759" s="1" t="s">
        <v>284</v>
      </c>
      <c r="G2759" s="12" t="s">
        <v>285</v>
      </c>
      <c r="I2759" s="15">
        <v>123079.55529166595</v>
      </c>
      <c r="J2759" s="64"/>
    </row>
    <row r="2760" spans="1:10" ht="15" hidden="1" x14ac:dyDescent="0.25">
      <c r="A2760" s="7">
        <v>2756</v>
      </c>
      <c r="B2760" s="7" t="s">
        <v>605</v>
      </c>
      <c r="C2760" s="1" t="s">
        <v>195</v>
      </c>
      <c r="D2760" s="1" t="s">
        <v>8</v>
      </c>
      <c r="E2760" s="1" t="s">
        <v>367</v>
      </c>
      <c r="F2760" s="1" t="s">
        <v>286</v>
      </c>
      <c r="G2760" s="12" t="s">
        <v>287</v>
      </c>
      <c r="J2760" s="64"/>
    </row>
    <row r="2761" spans="1:10" ht="15" hidden="1" x14ac:dyDescent="0.25">
      <c r="A2761" s="7">
        <v>2757</v>
      </c>
      <c r="B2761" s="7" t="s">
        <v>605</v>
      </c>
      <c r="C2761" s="1" t="s">
        <v>195</v>
      </c>
      <c r="D2761" s="1" t="s">
        <v>8</v>
      </c>
      <c r="E2761" s="1" t="s">
        <v>367</v>
      </c>
      <c r="F2761" s="1" t="s">
        <v>288</v>
      </c>
      <c r="G2761" s="12" t="s">
        <v>289</v>
      </c>
      <c r="J2761" s="64"/>
    </row>
    <row r="2762" spans="1:10" ht="15" hidden="1" x14ac:dyDescent="0.25">
      <c r="A2762" s="7">
        <v>2758</v>
      </c>
      <c r="B2762" s="7" t="s">
        <v>605</v>
      </c>
      <c r="C2762" s="1" t="s">
        <v>195</v>
      </c>
      <c r="D2762" s="1" t="s">
        <v>15</v>
      </c>
      <c r="E2762" s="1" t="s">
        <v>367</v>
      </c>
      <c r="F2762" s="1" t="s">
        <v>290</v>
      </c>
      <c r="G2762" s="12" t="s">
        <v>291</v>
      </c>
      <c r="I2762" s="15">
        <v>123079.55529166595</v>
      </c>
      <c r="J2762" s="64"/>
    </row>
    <row r="2763" spans="1:10" ht="15" hidden="1" x14ac:dyDescent="0.25">
      <c r="A2763" s="7">
        <v>2759</v>
      </c>
      <c r="B2763" s="7" t="s">
        <v>605</v>
      </c>
      <c r="C2763" s="1" t="s">
        <v>195</v>
      </c>
      <c r="D2763" s="1" t="s">
        <v>15</v>
      </c>
      <c r="E2763" s="1" t="s">
        <v>367</v>
      </c>
      <c r="F2763" s="1" t="s">
        <v>292</v>
      </c>
      <c r="G2763" s="12" t="s">
        <v>293</v>
      </c>
      <c r="I2763" s="15">
        <v>122738</v>
      </c>
      <c r="J2763" s="64"/>
    </row>
    <row r="2764" spans="1:10" ht="15" hidden="1" x14ac:dyDescent="0.25">
      <c r="A2764" s="7">
        <v>2760</v>
      </c>
      <c r="B2764" s="7" t="s">
        <v>605</v>
      </c>
      <c r="C2764" s="1" t="s">
        <v>195</v>
      </c>
      <c r="D2764" s="1" t="s">
        <v>8</v>
      </c>
      <c r="E2764" s="1" t="s">
        <v>367</v>
      </c>
      <c r="F2764" s="1" t="s">
        <v>294</v>
      </c>
      <c r="G2764" s="12" t="s">
        <v>295</v>
      </c>
      <c r="I2764" s="15">
        <v>-341.55529166595079</v>
      </c>
      <c r="J2764" s="64"/>
    </row>
    <row r="2765" spans="1:10" ht="15" hidden="1" x14ac:dyDescent="0.25">
      <c r="A2765" s="7">
        <v>2761</v>
      </c>
      <c r="B2765" s="7" t="s">
        <v>605</v>
      </c>
      <c r="C2765" s="1" t="s">
        <v>296</v>
      </c>
      <c r="D2765" s="1" t="s">
        <v>8</v>
      </c>
      <c r="E2765" s="1" t="s">
        <v>367</v>
      </c>
      <c r="F2765" s="1" t="s">
        <v>297</v>
      </c>
      <c r="G2765" s="12" t="s">
        <v>298</v>
      </c>
      <c r="I2765" s="15">
        <v>0</v>
      </c>
      <c r="J2765" s="64"/>
    </row>
    <row r="2766" spans="1:10" ht="15" hidden="1" x14ac:dyDescent="0.25">
      <c r="A2766" s="7">
        <v>2762</v>
      </c>
      <c r="B2766" s="7" t="s">
        <v>605</v>
      </c>
      <c r="C2766" s="1" t="s">
        <v>296</v>
      </c>
      <c r="D2766" s="1" t="s">
        <v>8</v>
      </c>
      <c r="E2766" s="1" t="s">
        <v>367</v>
      </c>
      <c r="F2766" s="1" t="s">
        <v>299</v>
      </c>
      <c r="G2766" s="12" t="s">
        <v>300</v>
      </c>
      <c r="J2766" s="64"/>
    </row>
    <row r="2767" spans="1:10" ht="15" hidden="1" x14ac:dyDescent="0.25">
      <c r="A2767" s="7">
        <v>2763</v>
      </c>
      <c r="B2767" s="7" t="s">
        <v>605</v>
      </c>
      <c r="C2767" s="1" t="s">
        <v>296</v>
      </c>
      <c r="D2767" s="1" t="s">
        <v>8</v>
      </c>
      <c r="E2767" s="1" t="s">
        <v>367</v>
      </c>
      <c r="F2767" s="1" t="s">
        <v>301</v>
      </c>
      <c r="G2767" s="12" t="s">
        <v>302</v>
      </c>
      <c r="J2767" s="64"/>
    </row>
    <row r="2768" spans="1:10" ht="15" hidden="1" x14ac:dyDescent="0.25">
      <c r="A2768" s="7">
        <v>2764</v>
      </c>
      <c r="B2768" s="7" t="s">
        <v>605</v>
      </c>
      <c r="C2768" s="1" t="s">
        <v>296</v>
      </c>
      <c r="D2768" s="1" t="s">
        <v>8</v>
      </c>
      <c r="E2768" s="1" t="s">
        <v>367</v>
      </c>
      <c r="F2768" s="1" t="s">
        <v>303</v>
      </c>
      <c r="G2768" s="12" t="s">
        <v>304</v>
      </c>
      <c r="J2768" s="64"/>
    </row>
    <row r="2769" spans="1:10" ht="15" hidden="1" x14ac:dyDescent="0.25">
      <c r="A2769" s="7">
        <v>2765</v>
      </c>
      <c r="B2769" s="7" t="s">
        <v>605</v>
      </c>
      <c r="C2769" s="1" t="s">
        <v>296</v>
      </c>
      <c r="D2769" s="1" t="s">
        <v>8</v>
      </c>
      <c r="E2769" s="1" t="s">
        <v>367</v>
      </c>
      <c r="F2769" s="1" t="s">
        <v>305</v>
      </c>
      <c r="G2769" s="12" t="s">
        <v>306</v>
      </c>
      <c r="J2769" s="64"/>
    </row>
    <row r="2770" spans="1:10" ht="15" hidden="1" x14ac:dyDescent="0.25">
      <c r="A2770" s="7">
        <v>2766</v>
      </c>
      <c r="B2770" s="7" t="s">
        <v>605</v>
      </c>
      <c r="C2770" s="1" t="s">
        <v>296</v>
      </c>
      <c r="D2770" s="1" t="s">
        <v>8</v>
      </c>
      <c r="E2770" s="1" t="s">
        <v>367</v>
      </c>
      <c r="F2770" s="1" t="s">
        <v>307</v>
      </c>
      <c r="G2770" s="12" t="s">
        <v>308</v>
      </c>
      <c r="J2770" s="64"/>
    </row>
    <row r="2771" spans="1:10" ht="15" hidden="1" x14ac:dyDescent="0.25">
      <c r="A2771" s="7">
        <v>2767</v>
      </c>
      <c r="B2771" s="7" t="s">
        <v>605</v>
      </c>
      <c r="C2771" s="1" t="s">
        <v>296</v>
      </c>
      <c r="D2771" s="1" t="s">
        <v>8</v>
      </c>
      <c r="E2771" s="1" t="s">
        <v>367</v>
      </c>
      <c r="F2771" s="1" t="s">
        <v>309</v>
      </c>
      <c r="G2771" s="12" t="s">
        <v>310</v>
      </c>
      <c r="J2771" s="64"/>
    </row>
    <row r="2772" spans="1:10" ht="15" hidden="1" x14ac:dyDescent="0.25">
      <c r="A2772" s="7">
        <v>2768</v>
      </c>
      <c r="B2772" s="7" t="s">
        <v>605</v>
      </c>
      <c r="C2772" s="1" t="s">
        <v>296</v>
      </c>
      <c r="D2772" s="1" t="s">
        <v>15</v>
      </c>
      <c r="E2772" s="1" t="s">
        <v>367</v>
      </c>
      <c r="F2772" s="1" t="s">
        <v>311</v>
      </c>
      <c r="G2772" s="12" t="s">
        <v>312</v>
      </c>
      <c r="J2772" s="64"/>
    </row>
    <row r="2773" spans="1:10" ht="15" hidden="1" x14ac:dyDescent="0.25">
      <c r="A2773" s="7">
        <v>2769</v>
      </c>
      <c r="B2773" s="7" t="s">
        <v>605</v>
      </c>
      <c r="C2773" s="1" t="s">
        <v>296</v>
      </c>
      <c r="D2773" s="1" t="s">
        <v>15</v>
      </c>
      <c r="E2773" s="1" t="s">
        <v>367</v>
      </c>
      <c r="F2773" s="1" t="s">
        <v>313</v>
      </c>
      <c r="G2773" s="12" t="s">
        <v>314</v>
      </c>
      <c r="J2773" s="64"/>
    </row>
    <row r="2774" spans="1:10" ht="15" hidden="1" x14ac:dyDescent="0.25">
      <c r="A2774" s="7">
        <v>2770</v>
      </c>
      <c r="B2774" s="7" t="s">
        <v>605</v>
      </c>
      <c r="C2774" s="1" t="s">
        <v>296</v>
      </c>
      <c r="D2774" s="1" t="s">
        <v>8</v>
      </c>
      <c r="E2774" s="1" t="s">
        <v>367</v>
      </c>
      <c r="F2774" s="1" t="s">
        <v>315</v>
      </c>
      <c r="G2774" s="12" t="s">
        <v>316</v>
      </c>
      <c r="J2774" s="64"/>
    </row>
    <row r="2775" spans="1:10" ht="15" hidden="1" x14ac:dyDescent="0.25">
      <c r="A2775" s="7">
        <v>2771</v>
      </c>
      <c r="B2775" s="7" t="s">
        <v>605</v>
      </c>
      <c r="C2775" s="1" t="s">
        <v>296</v>
      </c>
      <c r="D2775" s="1" t="s">
        <v>8</v>
      </c>
      <c r="E2775" s="1" t="s">
        <v>367</v>
      </c>
      <c r="F2775" s="1" t="s">
        <v>317</v>
      </c>
      <c r="G2775" s="12" t="s">
        <v>318</v>
      </c>
      <c r="J2775" s="64"/>
    </row>
    <row r="2776" spans="1:10" ht="15" hidden="1" x14ac:dyDescent="0.25">
      <c r="A2776" s="7">
        <v>2772</v>
      </c>
      <c r="B2776" s="7" t="s">
        <v>605</v>
      </c>
      <c r="C2776" s="1" t="s">
        <v>296</v>
      </c>
      <c r="D2776" s="1" t="s">
        <v>8</v>
      </c>
      <c r="E2776" s="1" t="s">
        <v>367</v>
      </c>
      <c r="F2776" s="1" t="s">
        <v>319</v>
      </c>
      <c r="G2776" s="12" t="s">
        <v>320</v>
      </c>
      <c r="J2776" s="64"/>
    </row>
    <row r="2777" spans="1:10" ht="15" hidden="1" x14ac:dyDescent="0.25">
      <c r="A2777" s="7">
        <v>2773</v>
      </c>
      <c r="B2777" s="7" t="s">
        <v>605</v>
      </c>
      <c r="C2777" s="1" t="s">
        <v>7</v>
      </c>
      <c r="D2777" s="1" t="s">
        <v>8</v>
      </c>
      <c r="E2777" s="1" t="s">
        <v>367</v>
      </c>
      <c r="F2777" s="1" t="s">
        <v>9</v>
      </c>
      <c r="G2777" s="12" t="s">
        <v>10</v>
      </c>
      <c r="J2777" s="64"/>
    </row>
    <row r="2778" spans="1:10" ht="15" hidden="1" x14ac:dyDescent="0.25">
      <c r="A2778" s="7">
        <v>2774</v>
      </c>
      <c r="B2778" s="7" t="s">
        <v>605</v>
      </c>
      <c r="C2778" s="1" t="s">
        <v>7</v>
      </c>
      <c r="D2778" s="1" t="s">
        <v>8</v>
      </c>
      <c r="E2778" s="1" t="s">
        <v>367</v>
      </c>
      <c r="F2778" s="1" t="s">
        <v>11</v>
      </c>
      <c r="G2778" s="12" t="s">
        <v>12</v>
      </c>
      <c r="J2778" s="64"/>
    </row>
    <row r="2779" spans="1:10" ht="15" hidden="1" x14ac:dyDescent="0.25">
      <c r="A2779" s="7">
        <v>2775</v>
      </c>
      <c r="B2779" s="7" t="s">
        <v>605</v>
      </c>
      <c r="C2779" s="1" t="s">
        <v>7</v>
      </c>
      <c r="D2779" s="1" t="s">
        <v>8</v>
      </c>
      <c r="E2779" s="1" t="s">
        <v>367</v>
      </c>
      <c r="F2779" s="1" t="s">
        <v>13</v>
      </c>
      <c r="G2779" s="12" t="s">
        <v>14</v>
      </c>
      <c r="J2779" s="64"/>
    </row>
    <row r="2780" spans="1:10" ht="15" hidden="1" x14ac:dyDescent="0.25">
      <c r="A2780" s="7">
        <v>2776</v>
      </c>
      <c r="B2780" s="7" t="s">
        <v>605</v>
      </c>
      <c r="C2780" s="1" t="s">
        <v>7</v>
      </c>
      <c r="D2780" s="1" t="s">
        <v>15</v>
      </c>
      <c r="E2780" s="1" t="s">
        <v>367</v>
      </c>
      <c r="F2780" s="1" t="s">
        <v>16</v>
      </c>
      <c r="G2780" s="12" t="s">
        <v>17</v>
      </c>
      <c r="I2780" s="15">
        <v>0</v>
      </c>
      <c r="J2780" s="64"/>
    </row>
    <row r="2781" spans="1:10" ht="15" hidden="1" x14ac:dyDescent="0.25">
      <c r="A2781" s="7">
        <v>2777</v>
      </c>
      <c r="B2781" s="7" t="s">
        <v>605</v>
      </c>
      <c r="C2781" s="1" t="s">
        <v>7</v>
      </c>
      <c r="D2781" s="1" t="s">
        <v>8</v>
      </c>
      <c r="E2781" s="1" t="s">
        <v>367</v>
      </c>
      <c r="F2781" s="1" t="s">
        <v>18</v>
      </c>
      <c r="G2781" s="12" t="s">
        <v>19</v>
      </c>
      <c r="J2781" s="64"/>
    </row>
    <row r="2782" spans="1:10" ht="15" hidden="1" x14ac:dyDescent="0.25">
      <c r="A2782" s="7">
        <v>2778</v>
      </c>
      <c r="B2782" s="7" t="s">
        <v>605</v>
      </c>
      <c r="C2782" s="1" t="s">
        <v>7</v>
      </c>
      <c r="D2782" s="1" t="s">
        <v>8</v>
      </c>
      <c r="E2782" s="1" t="s">
        <v>367</v>
      </c>
      <c r="F2782" s="1" t="s">
        <v>20</v>
      </c>
      <c r="G2782" s="12" t="s">
        <v>21</v>
      </c>
      <c r="J2782" s="64"/>
    </row>
    <row r="2783" spans="1:10" ht="15" hidden="1" x14ac:dyDescent="0.25">
      <c r="A2783" s="7">
        <v>2779</v>
      </c>
      <c r="B2783" s="7" t="s">
        <v>605</v>
      </c>
      <c r="C2783" s="1" t="s">
        <v>7</v>
      </c>
      <c r="D2783" s="1" t="s">
        <v>15</v>
      </c>
      <c r="E2783" s="1" t="s">
        <v>367</v>
      </c>
      <c r="F2783" s="1" t="s">
        <v>22</v>
      </c>
      <c r="G2783" s="12" t="s">
        <v>23</v>
      </c>
      <c r="I2783" s="15">
        <v>0</v>
      </c>
      <c r="J2783" s="64"/>
    </row>
    <row r="2784" spans="1:10" ht="15" hidden="1" x14ac:dyDescent="0.25">
      <c r="A2784" s="7">
        <v>2780</v>
      </c>
      <c r="B2784" s="7" t="s">
        <v>605</v>
      </c>
      <c r="C2784" s="1" t="s">
        <v>7</v>
      </c>
      <c r="D2784" s="1" t="s">
        <v>8</v>
      </c>
      <c r="E2784" s="1" t="s">
        <v>367</v>
      </c>
      <c r="F2784" s="1" t="s">
        <v>24</v>
      </c>
      <c r="G2784" s="12" t="s">
        <v>25</v>
      </c>
      <c r="J2784" s="64"/>
    </row>
    <row r="2785" spans="1:10" ht="15" hidden="1" x14ac:dyDescent="0.25">
      <c r="A2785" s="7">
        <v>2781</v>
      </c>
      <c r="B2785" s="7" t="s">
        <v>605</v>
      </c>
      <c r="C2785" s="1" t="s">
        <v>7</v>
      </c>
      <c r="D2785" s="1" t="s">
        <v>8</v>
      </c>
      <c r="E2785" s="1" t="s">
        <v>367</v>
      </c>
      <c r="F2785" s="1" t="s">
        <v>26</v>
      </c>
      <c r="G2785" s="12" t="s">
        <v>27</v>
      </c>
      <c r="J2785" s="64"/>
    </row>
    <row r="2786" spans="1:10" ht="15" hidden="1" x14ac:dyDescent="0.25">
      <c r="A2786" s="7">
        <v>2782</v>
      </c>
      <c r="B2786" s="7" t="s">
        <v>605</v>
      </c>
      <c r="C2786" s="1" t="s">
        <v>7</v>
      </c>
      <c r="D2786" s="1" t="s">
        <v>8</v>
      </c>
      <c r="E2786" s="1" t="s">
        <v>367</v>
      </c>
      <c r="F2786" s="1" t="s">
        <v>28</v>
      </c>
      <c r="G2786" s="12" t="s">
        <v>29</v>
      </c>
      <c r="J2786" s="64"/>
    </row>
    <row r="2787" spans="1:10" ht="15" hidden="1" x14ac:dyDescent="0.25">
      <c r="A2787" s="7">
        <v>2783</v>
      </c>
      <c r="B2787" s="7" t="s">
        <v>605</v>
      </c>
      <c r="C2787" s="1" t="s">
        <v>7</v>
      </c>
      <c r="D2787" s="1" t="s">
        <v>8</v>
      </c>
      <c r="E2787" s="1" t="s">
        <v>367</v>
      </c>
      <c r="F2787" s="1" t="s">
        <v>30</v>
      </c>
      <c r="G2787" s="12" t="s">
        <v>31</v>
      </c>
      <c r="I2787" s="15">
        <v>128580</v>
      </c>
      <c r="J2787" s="64"/>
    </row>
    <row r="2788" spans="1:10" ht="15" hidden="1" x14ac:dyDescent="0.25">
      <c r="A2788" s="7">
        <v>2784</v>
      </c>
      <c r="B2788" s="7" t="s">
        <v>605</v>
      </c>
      <c r="C2788" s="1" t="s">
        <v>7</v>
      </c>
      <c r="D2788" s="1" t="s">
        <v>8</v>
      </c>
      <c r="E2788" s="1" t="s">
        <v>367</v>
      </c>
      <c r="F2788" s="1" t="s">
        <v>32</v>
      </c>
      <c r="G2788" s="12" t="s">
        <v>33</v>
      </c>
      <c r="J2788" s="64"/>
    </row>
    <row r="2789" spans="1:10" ht="15" hidden="1" x14ac:dyDescent="0.25">
      <c r="A2789" s="7">
        <v>2785</v>
      </c>
      <c r="B2789" s="7" t="s">
        <v>605</v>
      </c>
      <c r="C2789" s="1" t="s">
        <v>7</v>
      </c>
      <c r="D2789" s="1" t="s">
        <v>8</v>
      </c>
      <c r="E2789" s="1" t="s">
        <v>367</v>
      </c>
      <c r="F2789" s="1" t="s">
        <v>34</v>
      </c>
      <c r="G2789" s="12" t="s">
        <v>35</v>
      </c>
      <c r="J2789" s="64"/>
    </row>
    <row r="2790" spans="1:10" ht="15" hidden="1" x14ac:dyDescent="0.25">
      <c r="A2790" s="7">
        <v>2786</v>
      </c>
      <c r="B2790" s="7" t="s">
        <v>605</v>
      </c>
      <c r="C2790" s="1" t="s">
        <v>7</v>
      </c>
      <c r="D2790" s="1" t="s">
        <v>8</v>
      </c>
      <c r="E2790" s="1" t="s">
        <v>367</v>
      </c>
      <c r="F2790" s="1" t="s">
        <v>36</v>
      </c>
      <c r="G2790" s="12" t="s">
        <v>37</v>
      </c>
      <c r="J2790" s="64"/>
    </row>
    <row r="2791" spans="1:10" ht="15" hidden="1" x14ac:dyDescent="0.25">
      <c r="A2791" s="7">
        <v>2787</v>
      </c>
      <c r="B2791" s="7" t="s">
        <v>605</v>
      </c>
      <c r="C2791" s="1" t="s">
        <v>7</v>
      </c>
      <c r="D2791" s="1" t="s">
        <v>8</v>
      </c>
      <c r="E2791" s="1" t="s">
        <v>367</v>
      </c>
      <c r="F2791" s="1" t="s">
        <v>38</v>
      </c>
      <c r="G2791" s="12" t="s">
        <v>39</v>
      </c>
      <c r="J2791" s="64"/>
    </row>
    <row r="2792" spans="1:10" ht="15" hidden="1" x14ac:dyDescent="0.25">
      <c r="A2792" s="7">
        <v>2788</v>
      </c>
      <c r="B2792" s="7" t="s">
        <v>605</v>
      </c>
      <c r="C2792" s="1" t="s">
        <v>7</v>
      </c>
      <c r="D2792" s="1" t="s">
        <v>8</v>
      </c>
      <c r="E2792" s="1" t="s">
        <v>367</v>
      </c>
      <c r="F2792" s="1" t="s">
        <v>40</v>
      </c>
      <c r="G2792" s="12" t="s">
        <v>41</v>
      </c>
      <c r="J2792" s="64"/>
    </row>
    <row r="2793" spans="1:10" ht="15" hidden="1" x14ac:dyDescent="0.25">
      <c r="A2793" s="7">
        <v>2789</v>
      </c>
      <c r="B2793" s="7" t="s">
        <v>605</v>
      </c>
      <c r="C2793" s="1" t="s">
        <v>7</v>
      </c>
      <c r="D2793" s="1" t="s">
        <v>8</v>
      </c>
      <c r="E2793" s="1" t="s">
        <v>367</v>
      </c>
      <c r="F2793" s="1" t="s">
        <v>42</v>
      </c>
      <c r="G2793" s="12" t="s">
        <v>43</v>
      </c>
      <c r="J2793" s="64"/>
    </row>
    <row r="2794" spans="1:10" ht="15" hidden="1" x14ac:dyDescent="0.25">
      <c r="A2794" s="7">
        <v>2790</v>
      </c>
      <c r="B2794" s="7" t="s">
        <v>605</v>
      </c>
      <c r="C2794" s="1" t="s">
        <v>7</v>
      </c>
      <c r="D2794" s="1" t="s">
        <v>8</v>
      </c>
      <c r="E2794" s="1" t="s">
        <v>367</v>
      </c>
      <c r="F2794" s="1" t="s">
        <v>44</v>
      </c>
      <c r="G2794" s="12" t="s">
        <v>45</v>
      </c>
      <c r="J2794" s="64"/>
    </row>
    <row r="2795" spans="1:10" ht="15" hidden="1" x14ac:dyDescent="0.25">
      <c r="A2795" s="7">
        <v>2791</v>
      </c>
      <c r="B2795" s="7" t="s">
        <v>605</v>
      </c>
      <c r="C2795" s="1" t="s">
        <v>7</v>
      </c>
      <c r="D2795" s="1" t="s">
        <v>8</v>
      </c>
      <c r="E2795" s="1" t="s">
        <v>367</v>
      </c>
      <c r="F2795" s="1" t="s">
        <v>46</v>
      </c>
      <c r="G2795" s="12" t="s">
        <v>47</v>
      </c>
      <c r="J2795" s="64"/>
    </row>
    <row r="2796" spans="1:10" ht="15" hidden="1" x14ac:dyDescent="0.25">
      <c r="A2796" s="7">
        <v>2792</v>
      </c>
      <c r="B2796" s="7" t="s">
        <v>605</v>
      </c>
      <c r="C2796" s="1" t="s">
        <v>7</v>
      </c>
      <c r="D2796" s="1" t="s">
        <v>8</v>
      </c>
      <c r="E2796" s="1" t="s">
        <v>367</v>
      </c>
      <c r="F2796" s="1" t="s">
        <v>48</v>
      </c>
      <c r="G2796" s="12" t="s">
        <v>49</v>
      </c>
      <c r="J2796" s="64"/>
    </row>
    <row r="2797" spans="1:10" ht="15" hidden="1" x14ac:dyDescent="0.25">
      <c r="A2797" s="7">
        <v>2793</v>
      </c>
      <c r="B2797" s="7" t="s">
        <v>605</v>
      </c>
      <c r="C2797" s="1" t="s">
        <v>7</v>
      </c>
      <c r="D2797" s="1" t="s">
        <v>8</v>
      </c>
      <c r="E2797" s="1" t="s">
        <v>367</v>
      </c>
      <c r="F2797" s="1" t="s">
        <v>50</v>
      </c>
      <c r="G2797" s="12" t="s">
        <v>51</v>
      </c>
      <c r="J2797" s="64"/>
    </row>
    <row r="2798" spans="1:10" ht="15" hidden="1" x14ac:dyDescent="0.25">
      <c r="A2798" s="7">
        <v>2794</v>
      </c>
      <c r="B2798" s="7" t="s">
        <v>605</v>
      </c>
      <c r="C2798" s="1" t="s">
        <v>7</v>
      </c>
      <c r="D2798" s="1" t="s">
        <v>8</v>
      </c>
      <c r="E2798" s="1" t="s">
        <v>367</v>
      </c>
      <c r="F2798" s="1" t="s">
        <v>52</v>
      </c>
      <c r="G2798" s="12" t="s">
        <v>53</v>
      </c>
      <c r="J2798" s="64"/>
    </row>
    <row r="2799" spans="1:10" ht="15" hidden="1" x14ac:dyDescent="0.25">
      <c r="A2799" s="7">
        <v>2795</v>
      </c>
      <c r="B2799" s="7" t="s">
        <v>605</v>
      </c>
      <c r="C2799" s="1" t="s">
        <v>7</v>
      </c>
      <c r="D2799" s="1" t="s">
        <v>8</v>
      </c>
      <c r="E2799" s="1" t="s">
        <v>367</v>
      </c>
      <c r="F2799" s="1" t="s">
        <v>54</v>
      </c>
      <c r="G2799" s="12" t="s">
        <v>55</v>
      </c>
      <c r="J2799" s="64"/>
    </row>
    <row r="2800" spans="1:10" ht="15" hidden="1" x14ac:dyDescent="0.25">
      <c r="A2800" s="7">
        <v>2796</v>
      </c>
      <c r="B2800" s="7" t="s">
        <v>605</v>
      </c>
      <c r="C2800" s="1" t="s">
        <v>7</v>
      </c>
      <c r="D2800" s="1" t="s">
        <v>8</v>
      </c>
      <c r="E2800" s="1" t="s">
        <v>367</v>
      </c>
      <c r="F2800" s="1" t="s">
        <v>56</v>
      </c>
      <c r="G2800" s="12" t="s">
        <v>57</v>
      </c>
      <c r="J2800" s="64"/>
    </row>
    <row r="2801" spans="1:10" ht="15" hidden="1" x14ac:dyDescent="0.25">
      <c r="A2801" s="7">
        <v>2797</v>
      </c>
      <c r="B2801" s="7" t="s">
        <v>605</v>
      </c>
      <c r="C2801" s="1" t="s">
        <v>7</v>
      </c>
      <c r="D2801" s="1" t="s">
        <v>8</v>
      </c>
      <c r="E2801" s="1" t="s">
        <v>367</v>
      </c>
      <c r="F2801" s="1" t="s">
        <v>58</v>
      </c>
      <c r="G2801" s="12" t="s">
        <v>59</v>
      </c>
      <c r="J2801" s="64"/>
    </row>
    <row r="2802" spans="1:10" ht="15" hidden="1" x14ac:dyDescent="0.25">
      <c r="A2802" s="7">
        <v>2798</v>
      </c>
      <c r="B2802" s="7" t="s">
        <v>605</v>
      </c>
      <c r="C2802" s="1" t="s">
        <v>7</v>
      </c>
      <c r="D2802" s="1" t="s">
        <v>8</v>
      </c>
      <c r="E2802" s="1" t="s">
        <v>367</v>
      </c>
      <c r="F2802" s="1" t="s">
        <v>60</v>
      </c>
      <c r="G2802" s="12" t="s">
        <v>61</v>
      </c>
      <c r="J2802" s="64"/>
    </row>
    <row r="2803" spans="1:10" ht="15" hidden="1" x14ac:dyDescent="0.25">
      <c r="A2803" s="7">
        <v>2799</v>
      </c>
      <c r="B2803" s="7" t="s">
        <v>605</v>
      </c>
      <c r="C2803" s="1" t="s">
        <v>7</v>
      </c>
      <c r="D2803" s="1" t="s">
        <v>8</v>
      </c>
      <c r="E2803" s="1" t="s">
        <v>367</v>
      </c>
      <c r="F2803" s="1" t="s">
        <v>62</v>
      </c>
      <c r="G2803" s="12" t="s">
        <v>63</v>
      </c>
      <c r="J2803" s="64"/>
    </row>
    <row r="2804" spans="1:10" ht="15" hidden="1" x14ac:dyDescent="0.25">
      <c r="A2804" s="7">
        <v>2800</v>
      </c>
      <c r="B2804" s="7" t="s">
        <v>605</v>
      </c>
      <c r="C2804" s="1" t="s">
        <v>7</v>
      </c>
      <c r="D2804" s="1" t="s">
        <v>8</v>
      </c>
      <c r="E2804" s="1" t="s">
        <v>367</v>
      </c>
      <c r="F2804" s="1" t="s">
        <v>64</v>
      </c>
      <c r="G2804" s="12" t="s">
        <v>65</v>
      </c>
      <c r="J2804" s="64"/>
    </row>
    <row r="2805" spans="1:10" ht="15" hidden="1" x14ac:dyDescent="0.25">
      <c r="A2805" s="7">
        <v>2801</v>
      </c>
      <c r="B2805" s="7" t="s">
        <v>605</v>
      </c>
      <c r="C2805" s="1" t="s">
        <v>7</v>
      </c>
      <c r="D2805" s="1" t="s">
        <v>8</v>
      </c>
      <c r="E2805" s="1" t="s">
        <v>367</v>
      </c>
      <c r="F2805" s="1" t="s">
        <v>66</v>
      </c>
      <c r="G2805" s="12" t="s">
        <v>67</v>
      </c>
      <c r="I2805" s="15">
        <v>2177</v>
      </c>
      <c r="J2805" s="64"/>
    </row>
    <row r="2806" spans="1:10" ht="15" hidden="1" x14ac:dyDescent="0.25">
      <c r="A2806" s="7">
        <v>2802</v>
      </c>
      <c r="B2806" s="7" t="s">
        <v>605</v>
      </c>
      <c r="C2806" s="1" t="s">
        <v>7</v>
      </c>
      <c r="D2806" s="1" t="s">
        <v>8</v>
      </c>
      <c r="E2806" s="1" t="s">
        <v>367</v>
      </c>
      <c r="F2806" s="1" t="s">
        <v>68</v>
      </c>
      <c r="G2806" s="12" t="s">
        <v>69</v>
      </c>
      <c r="J2806" s="64"/>
    </row>
    <row r="2807" spans="1:10" ht="15" hidden="1" x14ac:dyDescent="0.25">
      <c r="A2807" s="7">
        <v>2803</v>
      </c>
      <c r="B2807" s="7" t="s">
        <v>605</v>
      </c>
      <c r="C2807" s="1" t="s">
        <v>7</v>
      </c>
      <c r="D2807" s="1" t="s">
        <v>8</v>
      </c>
      <c r="E2807" s="1" t="s">
        <v>367</v>
      </c>
      <c r="F2807" s="1" t="s">
        <v>70</v>
      </c>
      <c r="G2807" s="12" t="s">
        <v>71</v>
      </c>
      <c r="J2807" s="64"/>
    </row>
    <row r="2808" spans="1:10" ht="15" hidden="1" x14ac:dyDescent="0.25">
      <c r="A2808" s="7">
        <v>2804</v>
      </c>
      <c r="B2808" s="7" t="s">
        <v>605</v>
      </c>
      <c r="C2808" s="1" t="s">
        <v>7</v>
      </c>
      <c r="D2808" s="1" t="s">
        <v>8</v>
      </c>
      <c r="E2808" s="1" t="s">
        <v>367</v>
      </c>
      <c r="F2808" s="1" t="s">
        <v>72</v>
      </c>
      <c r="G2808" s="12" t="s">
        <v>73</v>
      </c>
      <c r="J2808" s="64"/>
    </row>
    <row r="2809" spans="1:10" ht="15" hidden="1" x14ac:dyDescent="0.25">
      <c r="A2809" s="7">
        <v>2805</v>
      </c>
      <c r="B2809" s="7" t="s">
        <v>605</v>
      </c>
      <c r="C2809" s="1" t="s">
        <v>7</v>
      </c>
      <c r="D2809" s="1" t="s">
        <v>8</v>
      </c>
      <c r="E2809" s="1" t="s">
        <v>367</v>
      </c>
      <c r="F2809" s="1" t="s">
        <v>74</v>
      </c>
      <c r="G2809" s="12" t="s">
        <v>75</v>
      </c>
      <c r="J2809" s="64"/>
    </row>
    <row r="2810" spans="1:10" ht="15" hidden="1" x14ac:dyDescent="0.25">
      <c r="A2810" s="7">
        <v>2806</v>
      </c>
      <c r="B2810" s="7" t="s">
        <v>605</v>
      </c>
      <c r="C2810" s="1" t="s">
        <v>7</v>
      </c>
      <c r="D2810" s="1" t="s">
        <v>8</v>
      </c>
      <c r="E2810" s="1" t="s">
        <v>367</v>
      </c>
      <c r="F2810" s="1" t="s">
        <v>76</v>
      </c>
      <c r="G2810" s="12" t="s">
        <v>77</v>
      </c>
      <c r="J2810" s="64"/>
    </row>
    <row r="2811" spans="1:10" ht="15" hidden="1" x14ac:dyDescent="0.25">
      <c r="A2811" s="7">
        <v>2807</v>
      </c>
      <c r="B2811" s="7" t="s">
        <v>605</v>
      </c>
      <c r="C2811" s="1" t="s">
        <v>7</v>
      </c>
      <c r="D2811" s="1" t="s">
        <v>8</v>
      </c>
      <c r="E2811" s="1" t="s">
        <v>367</v>
      </c>
      <c r="F2811" s="1" t="s">
        <v>78</v>
      </c>
      <c r="G2811" s="12" t="s">
        <v>79</v>
      </c>
      <c r="J2811" s="64"/>
    </row>
    <row r="2812" spans="1:10" ht="15" hidden="1" x14ac:dyDescent="0.25">
      <c r="A2812" s="7">
        <v>2808</v>
      </c>
      <c r="B2812" s="7" t="s">
        <v>605</v>
      </c>
      <c r="C2812" s="1" t="s">
        <v>7</v>
      </c>
      <c r="D2812" s="1" t="s">
        <v>8</v>
      </c>
      <c r="E2812" s="1" t="s">
        <v>367</v>
      </c>
      <c r="F2812" s="1" t="s">
        <v>80</v>
      </c>
      <c r="G2812" s="12" t="s">
        <v>81</v>
      </c>
      <c r="J2812" s="64"/>
    </row>
    <row r="2813" spans="1:10" ht="15" hidden="1" x14ac:dyDescent="0.25">
      <c r="A2813" s="7">
        <v>2809</v>
      </c>
      <c r="B2813" s="7" t="s">
        <v>605</v>
      </c>
      <c r="C2813" s="1" t="s">
        <v>7</v>
      </c>
      <c r="D2813" s="1" t="s">
        <v>8</v>
      </c>
      <c r="E2813" s="1" t="s">
        <v>367</v>
      </c>
      <c r="F2813" s="1" t="s">
        <v>82</v>
      </c>
      <c r="G2813" s="12" t="s">
        <v>83</v>
      </c>
      <c r="J2813" s="64"/>
    </row>
    <row r="2814" spans="1:10" ht="15" hidden="1" x14ac:dyDescent="0.25">
      <c r="A2814" s="7">
        <v>2810</v>
      </c>
      <c r="B2814" s="7" t="s">
        <v>605</v>
      </c>
      <c r="C2814" s="1" t="s">
        <v>7</v>
      </c>
      <c r="D2814" s="1" t="s">
        <v>8</v>
      </c>
      <c r="E2814" s="1" t="s">
        <v>367</v>
      </c>
      <c r="F2814" s="1" t="s">
        <v>84</v>
      </c>
      <c r="G2814" s="12" t="s">
        <v>85</v>
      </c>
      <c r="J2814" s="64"/>
    </row>
    <row r="2815" spans="1:10" ht="15" hidden="1" x14ac:dyDescent="0.25">
      <c r="A2815" s="7">
        <v>2811</v>
      </c>
      <c r="B2815" s="7" t="s">
        <v>605</v>
      </c>
      <c r="C2815" s="1" t="s">
        <v>7</v>
      </c>
      <c r="D2815" s="1" t="s">
        <v>8</v>
      </c>
      <c r="E2815" s="1" t="s">
        <v>367</v>
      </c>
      <c r="F2815" s="1" t="s">
        <v>86</v>
      </c>
      <c r="G2815" s="12" t="s">
        <v>87</v>
      </c>
      <c r="J2815" s="64"/>
    </row>
    <row r="2816" spans="1:10" ht="15" hidden="1" x14ac:dyDescent="0.25">
      <c r="A2816" s="7">
        <v>2812</v>
      </c>
      <c r="B2816" s="7" t="s">
        <v>605</v>
      </c>
      <c r="C2816" s="1" t="s">
        <v>7</v>
      </c>
      <c r="D2816" s="1" t="s">
        <v>8</v>
      </c>
      <c r="E2816" s="1" t="s">
        <v>367</v>
      </c>
      <c r="F2816" s="1" t="s">
        <v>88</v>
      </c>
      <c r="G2816" s="12" t="s">
        <v>89</v>
      </c>
      <c r="J2816" s="64"/>
    </row>
    <row r="2817" spans="1:10" ht="15" hidden="1" x14ac:dyDescent="0.25">
      <c r="A2817" s="7">
        <v>2813</v>
      </c>
      <c r="B2817" s="7" t="s">
        <v>605</v>
      </c>
      <c r="C2817" s="1" t="s">
        <v>7</v>
      </c>
      <c r="D2817" s="1" t="s">
        <v>8</v>
      </c>
      <c r="E2817" s="1" t="s">
        <v>367</v>
      </c>
      <c r="F2817" s="1" t="s">
        <v>90</v>
      </c>
      <c r="G2817" s="12" t="s">
        <v>91</v>
      </c>
      <c r="J2817" s="64"/>
    </row>
    <row r="2818" spans="1:10" ht="15" hidden="1" x14ac:dyDescent="0.25">
      <c r="A2818" s="7">
        <v>2814</v>
      </c>
      <c r="B2818" s="7" t="s">
        <v>605</v>
      </c>
      <c r="C2818" s="1" t="s">
        <v>7</v>
      </c>
      <c r="D2818" s="1" t="s">
        <v>8</v>
      </c>
      <c r="E2818" s="1" t="s">
        <v>367</v>
      </c>
      <c r="F2818" s="1" t="s">
        <v>92</v>
      </c>
      <c r="G2818" s="12" t="s">
        <v>93</v>
      </c>
      <c r="J2818" s="64"/>
    </row>
    <row r="2819" spans="1:10" ht="15" hidden="1" x14ac:dyDescent="0.25">
      <c r="A2819" s="7">
        <v>2815</v>
      </c>
      <c r="B2819" s="7" t="s">
        <v>605</v>
      </c>
      <c r="C2819" s="1" t="s">
        <v>7</v>
      </c>
      <c r="D2819" s="1" t="s">
        <v>15</v>
      </c>
      <c r="E2819" s="1" t="s">
        <v>367</v>
      </c>
      <c r="F2819" s="1" t="s">
        <v>94</v>
      </c>
      <c r="G2819" s="12" t="s">
        <v>95</v>
      </c>
      <c r="I2819" s="15">
        <v>130757</v>
      </c>
      <c r="J2819" s="64"/>
    </row>
    <row r="2820" spans="1:10" ht="15" hidden="1" x14ac:dyDescent="0.25">
      <c r="A2820" s="7">
        <v>2816</v>
      </c>
      <c r="B2820" s="7" t="s">
        <v>605</v>
      </c>
      <c r="C2820" s="1" t="s">
        <v>7</v>
      </c>
      <c r="D2820" s="1" t="s">
        <v>8</v>
      </c>
      <c r="E2820" s="1" t="s">
        <v>367</v>
      </c>
      <c r="F2820" s="1" t="s">
        <v>96</v>
      </c>
      <c r="G2820" s="12" t="s">
        <v>97</v>
      </c>
      <c r="J2820" s="64"/>
    </row>
    <row r="2821" spans="1:10" ht="15" hidden="1" x14ac:dyDescent="0.25">
      <c r="A2821" s="7">
        <v>2817</v>
      </c>
      <c r="B2821" s="7" t="s">
        <v>605</v>
      </c>
      <c r="C2821" s="1" t="s">
        <v>7</v>
      </c>
      <c r="D2821" s="1" t="s">
        <v>8</v>
      </c>
      <c r="E2821" s="1" t="s">
        <v>367</v>
      </c>
      <c r="F2821" s="1" t="s">
        <v>98</v>
      </c>
      <c r="G2821" s="12" t="s">
        <v>99</v>
      </c>
      <c r="J2821" s="64"/>
    </row>
    <row r="2822" spans="1:10" ht="15" hidden="1" x14ac:dyDescent="0.25">
      <c r="A2822" s="7">
        <v>2818</v>
      </c>
      <c r="B2822" s="7" t="s">
        <v>605</v>
      </c>
      <c r="C2822" s="1" t="s">
        <v>7</v>
      </c>
      <c r="D2822" s="1" t="s">
        <v>8</v>
      </c>
      <c r="E2822" s="1" t="s">
        <v>367</v>
      </c>
      <c r="F2822" s="1" t="s">
        <v>100</v>
      </c>
      <c r="G2822" s="12" t="s">
        <v>101</v>
      </c>
      <c r="J2822" s="64"/>
    </row>
    <row r="2823" spans="1:10" ht="15" hidden="1" x14ac:dyDescent="0.25">
      <c r="A2823" s="7">
        <v>2819</v>
      </c>
      <c r="B2823" s="7" t="s">
        <v>605</v>
      </c>
      <c r="C2823" s="1" t="s">
        <v>7</v>
      </c>
      <c r="D2823" s="1" t="s">
        <v>8</v>
      </c>
      <c r="E2823" s="1" t="s">
        <v>367</v>
      </c>
      <c r="F2823" s="1" t="s">
        <v>102</v>
      </c>
      <c r="G2823" s="12" t="s">
        <v>103</v>
      </c>
      <c r="J2823" s="64"/>
    </row>
    <row r="2824" spans="1:10" ht="15" hidden="1" x14ac:dyDescent="0.25">
      <c r="A2824" s="7">
        <v>2820</v>
      </c>
      <c r="B2824" s="7" t="s">
        <v>605</v>
      </c>
      <c r="C2824" s="1" t="s">
        <v>7</v>
      </c>
      <c r="D2824" s="1" t="s">
        <v>8</v>
      </c>
      <c r="E2824" s="1" t="s">
        <v>367</v>
      </c>
      <c r="F2824" s="1" t="s">
        <v>104</v>
      </c>
      <c r="G2824" s="12" t="s">
        <v>105</v>
      </c>
      <c r="J2824" s="64"/>
    </row>
    <row r="2825" spans="1:10" ht="15" hidden="1" x14ac:dyDescent="0.25">
      <c r="A2825" s="7">
        <v>2821</v>
      </c>
      <c r="B2825" s="7" t="s">
        <v>605</v>
      </c>
      <c r="C2825" s="1" t="s">
        <v>7</v>
      </c>
      <c r="D2825" s="1" t="s">
        <v>8</v>
      </c>
      <c r="E2825" s="1" t="s">
        <v>367</v>
      </c>
      <c r="F2825" s="1" t="s">
        <v>106</v>
      </c>
      <c r="G2825" s="12" t="s">
        <v>107</v>
      </c>
      <c r="J2825" s="64"/>
    </row>
    <row r="2826" spans="1:10" ht="15" hidden="1" x14ac:dyDescent="0.25">
      <c r="A2826" s="7">
        <v>2822</v>
      </c>
      <c r="B2826" s="7" t="s">
        <v>605</v>
      </c>
      <c r="C2826" s="1" t="s">
        <v>7</v>
      </c>
      <c r="D2826" s="1" t="s">
        <v>8</v>
      </c>
      <c r="E2826" s="1" t="s">
        <v>367</v>
      </c>
      <c r="F2826" s="1" t="s">
        <v>108</v>
      </c>
      <c r="G2826" s="12" t="s">
        <v>109</v>
      </c>
      <c r="J2826" s="64"/>
    </row>
    <row r="2827" spans="1:10" ht="15" hidden="1" x14ac:dyDescent="0.25">
      <c r="A2827" s="7">
        <v>2823</v>
      </c>
      <c r="B2827" s="7" t="s">
        <v>605</v>
      </c>
      <c r="C2827" s="1" t="s">
        <v>7</v>
      </c>
      <c r="D2827" s="1" t="s">
        <v>8</v>
      </c>
      <c r="E2827" s="1" t="s">
        <v>367</v>
      </c>
      <c r="F2827" s="1" t="s">
        <v>110</v>
      </c>
      <c r="G2827" s="12" t="s">
        <v>111</v>
      </c>
      <c r="J2827" s="64"/>
    </row>
    <row r="2828" spans="1:10" ht="15" hidden="1" x14ac:dyDescent="0.25">
      <c r="A2828" s="7">
        <v>2824</v>
      </c>
      <c r="B2828" s="7" t="s">
        <v>605</v>
      </c>
      <c r="C2828" s="1" t="s">
        <v>7</v>
      </c>
      <c r="D2828" s="1" t="s">
        <v>8</v>
      </c>
      <c r="E2828" s="1" t="s">
        <v>367</v>
      </c>
      <c r="F2828" s="1" t="s">
        <v>112</v>
      </c>
      <c r="G2828" s="12" t="s">
        <v>113</v>
      </c>
      <c r="J2828" s="64"/>
    </row>
    <row r="2829" spans="1:10" ht="15" hidden="1" x14ac:dyDescent="0.25">
      <c r="A2829" s="7">
        <v>2825</v>
      </c>
      <c r="B2829" s="7" t="s">
        <v>605</v>
      </c>
      <c r="C2829" s="1" t="s">
        <v>7</v>
      </c>
      <c r="D2829" s="1" t="s">
        <v>15</v>
      </c>
      <c r="E2829" s="1" t="s">
        <v>367</v>
      </c>
      <c r="F2829" s="1" t="s">
        <v>114</v>
      </c>
      <c r="G2829" s="12" t="s">
        <v>115</v>
      </c>
      <c r="I2829" s="15">
        <v>130757</v>
      </c>
      <c r="J2829" s="64"/>
    </row>
    <row r="2830" spans="1:10" ht="15" hidden="1" x14ac:dyDescent="0.25">
      <c r="A2830" s="7">
        <v>2826</v>
      </c>
      <c r="B2830" s="7" t="s">
        <v>605</v>
      </c>
      <c r="C2830" s="1" t="s">
        <v>116</v>
      </c>
      <c r="D2830" s="1" t="s">
        <v>8</v>
      </c>
      <c r="E2830" s="1" t="s">
        <v>364</v>
      </c>
      <c r="F2830" s="1" t="s">
        <v>117</v>
      </c>
      <c r="G2830" s="12" t="s">
        <v>118</v>
      </c>
      <c r="H2830" s="14">
        <v>0.09</v>
      </c>
      <c r="I2830" s="15">
        <v>5850.16</v>
      </c>
      <c r="J2830" s="64">
        <f t="shared" ref="J2830:J2868" si="28">I2830/H2830</f>
        <v>65001.777777777781</v>
      </c>
    </row>
    <row r="2831" spans="1:10" ht="15" hidden="1" x14ac:dyDescent="0.25">
      <c r="A2831" s="7">
        <v>2827</v>
      </c>
      <c r="B2831" s="7" t="s">
        <v>605</v>
      </c>
      <c r="C2831" s="1" t="s">
        <v>116</v>
      </c>
      <c r="D2831" s="1" t="s">
        <v>8</v>
      </c>
      <c r="E2831" s="1" t="s">
        <v>364</v>
      </c>
      <c r="F2831" s="1" t="s">
        <v>119</v>
      </c>
      <c r="G2831" s="12" t="s">
        <v>120</v>
      </c>
      <c r="J2831" s="57"/>
    </row>
    <row r="2832" spans="1:10" ht="15" hidden="1" x14ac:dyDescent="0.25">
      <c r="A2832" s="7">
        <v>2828</v>
      </c>
      <c r="B2832" s="7" t="s">
        <v>605</v>
      </c>
      <c r="C2832" s="1" t="s">
        <v>116</v>
      </c>
      <c r="D2832" s="1" t="s">
        <v>8</v>
      </c>
      <c r="E2832" s="1" t="s">
        <v>364</v>
      </c>
      <c r="F2832" s="1" t="s">
        <v>121</v>
      </c>
      <c r="G2832" s="12" t="s">
        <v>122</v>
      </c>
      <c r="J2832" s="64"/>
    </row>
    <row r="2833" spans="1:10" ht="15" hidden="1" x14ac:dyDescent="0.25">
      <c r="A2833" s="7">
        <v>2829</v>
      </c>
      <c r="B2833" s="7" t="s">
        <v>605</v>
      </c>
      <c r="C2833" s="1" t="s">
        <v>116</v>
      </c>
      <c r="D2833" s="1" t="s">
        <v>8</v>
      </c>
      <c r="E2833" s="1" t="s">
        <v>364</v>
      </c>
      <c r="F2833" s="1" t="s">
        <v>123</v>
      </c>
      <c r="G2833" s="12" t="s">
        <v>124</v>
      </c>
      <c r="H2833" s="14">
        <v>0.47</v>
      </c>
      <c r="I2833" s="15">
        <v>25384.65</v>
      </c>
      <c r="J2833" s="64">
        <f t="shared" si="28"/>
        <v>54009.893617021284</v>
      </c>
    </row>
    <row r="2834" spans="1:10" ht="15" hidden="1" x14ac:dyDescent="0.25">
      <c r="A2834" s="7">
        <v>2830</v>
      </c>
      <c r="B2834" s="7" t="s">
        <v>605</v>
      </c>
      <c r="C2834" s="1" t="s">
        <v>116</v>
      </c>
      <c r="D2834" s="1" t="s">
        <v>8</v>
      </c>
      <c r="E2834" s="1" t="s">
        <v>366</v>
      </c>
      <c r="F2834" s="1" t="s">
        <v>125</v>
      </c>
      <c r="G2834" s="12" t="s">
        <v>126</v>
      </c>
      <c r="J2834" s="64"/>
    </row>
    <row r="2835" spans="1:10" ht="15" hidden="1" x14ac:dyDescent="0.25">
      <c r="A2835" s="7">
        <v>2831</v>
      </c>
      <c r="B2835" s="7" t="s">
        <v>605</v>
      </c>
      <c r="C2835" s="1" t="s">
        <v>116</v>
      </c>
      <c r="D2835" s="1" t="s">
        <v>8</v>
      </c>
      <c r="E2835" s="1" t="s">
        <v>366</v>
      </c>
      <c r="F2835" s="1" t="s">
        <v>127</v>
      </c>
      <c r="G2835" s="12" t="s">
        <v>128</v>
      </c>
      <c r="J2835" s="64"/>
    </row>
    <row r="2836" spans="1:10" ht="15" hidden="1" x14ac:dyDescent="0.25">
      <c r="A2836" s="7">
        <v>2832</v>
      </c>
      <c r="B2836" s="7" t="s">
        <v>605</v>
      </c>
      <c r="C2836" s="1" t="s">
        <v>116</v>
      </c>
      <c r="D2836" s="1" t="s">
        <v>8</v>
      </c>
      <c r="E2836" s="1" t="s">
        <v>366</v>
      </c>
      <c r="F2836" s="1" t="s">
        <v>129</v>
      </c>
      <c r="G2836" s="12" t="s">
        <v>130</v>
      </c>
      <c r="J2836" s="64"/>
    </row>
    <row r="2837" spans="1:10" ht="15" hidden="1" x14ac:dyDescent="0.25">
      <c r="A2837" s="7">
        <v>2833</v>
      </c>
      <c r="B2837" s="7" t="s">
        <v>605</v>
      </c>
      <c r="C2837" s="1" t="s">
        <v>116</v>
      </c>
      <c r="D2837" s="1" t="s">
        <v>8</v>
      </c>
      <c r="E2837" s="1" t="s">
        <v>366</v>
      </c>
      <c r="F2837" s="1" t="s">
        <v>131</v>
      </c>
      <c r="G2837" s="12" t="s">
        <v>132</v>
      </c>
      <c r="J2837" s="64"/>
    </row>
    <row r="2838" spans="1:10" ht="15" hidden="1" x14ac:dyDescent="0.25">
      <c r="A2838" s="7">
        <v>2834</v>
      </c>
      <c r="B2838" s="7" t="s">
        <v>605</v>
      </c>
      <c r="C2838" s="1" t="s">
        <v>116</v>
      </c>
      <c r="D2838" s="1" t="s">
        <v>8</v>
      </c>
      <c r="E2838" s="1" t="s">
        <v>366</v>
      </c>
      <c r="F2838" s="1" t="s">
        <v>133</v>
      </c>
      <c r="G2838" s="12" t="s">
        <v>134</v>
      </c>
      <c r="J2838" s="64"/>
    </row>
    <row r="2839" spans="1:10" ht="15" hidden="1" x14ac:dyDescent="0.25">
      <c r="A2839" s="7">
        <v>2835</v>
      </c>
      <c r="B2839" s="7" t="s">
        <v>605</v>
      </c>
      <c r="C2839" s="1" t="s">
        <v>116</v>
      </c>
      <c r="D2839" s="1" t="s">
        <v>8</v>
      </c>
      <c r="E2839" s="1" t="s">
        <v>366</v>
      </c>
      <c r="F2839" s="1" t="s">
        <v>135</v>
      </c>
      <c r="G2839" s="12" t="s">
        <v>136</v>
      </c>
      <c r="J2839" s="64"/>
    </row>
    <row r="2840" spans="1:10" ht="15" hidden="1" x14ac:dyDescent="0.25">
      <c r="A2840" s="7">
        <v>2836</v>
      </c>
      <c r="B2840" s="7" t="s">
        <v>605</v>
      </c>
      <c r="C2840" s="1" t="s">
        <v>116</v>
      </c>
      <c r="D2840" s="1" t="s">
        <v>8</v>
      </c>
      <c r="E2840" s="1" t="s">
        <v>366</v>
      </c>
      <c r="F2840" s="1" t="s">
        <v>137</v>
      </c>
      <c r="G2840" s="12" t="s">
        <v>138</v>
      </c>
      <c r="J2840" s="64"/>
    </row>
    <row r="2841" spans="1:10" ht="15" hidden="1" x14ac:dyDescent="0.25">
      <c r="A2841" s="7">
        <v>2837</v>
      </c>
      <c r="B2841" s="7" t="s">
        <v>605</v>
      </c>
      <c r="C2841" s="1" t="s">
        <v>116</v>
      </c>
      <c r="D2841" s="1" t="s">
        <v>8</v>
      </c>
      <c r="E2841" s="1" t="s">
        <v>366</v>
      </c>
      <c r="F2841" s="1" t="s">
        <v>139</v>
      </c>
      <c r="G2841" s="12" t="s">
        <v>140</v>
      </c>
      <c r="J2841" s="64"/>
    </row>
    <row r="2842" spans="1:10" ht="15" hidden="1" x14ac:dyDescent="0.25">
      <c r="A2842" s="7">
        <v>2838</v>
      </c>
      <c r="B2842" s="7" t="s">
        <v>605</v>
      </c>
      <c r="C2842" s="1" t="s">
        <v>116</v>
      </c>
      <c r="D2842" s="1" t="s">
        <v>8</v>
      </c>
      <c r="E2842" s="1" t="s">
        <v>366</v>
      </c>
      <c r="F2842" s="1" t="s">
        <v>141</v>
      </c>
      <c r="G2842" s="12" t="s">
        <v>142</v>
      </c>
      <c r="J2842" s="64"/>
    </row>
    <row r="2843" spans="1:10" ht="15" hidden="1" x14ac:dyDescent="0.25">
      <c r="A2843" s="7">
        <v>2839</v>
      </c>
      <c r="B2843" s="7" t="s">
        <v>605</v>
      </c>
      <c r="C2843" s="1" t="s">
        <v>116</v>
      </c>
      <c r="D2843" s="1" t="s">
        <v>8</v>
      </c>
      <c r="E2843" s="1" t="s">
        <v>366</v>
      </c>
      <c r="F2843" s="1" t="s">
        <v>143</v>
      </c>
      <c r="G2843" s="12" t="s">
        <v>144</v>
      </c>
      <c r="J2843" s="64"/>
    </row>
    <row r="2844" spans="1:10" ht="15" hidden="1" x14ac:dyDescent="0.25">
      <c r="A2844" s="7">
        <v>2840</v>
      </c>
      <c r="B2844" s="7" t="s">
        <v>605</v>
      </c>
      <c r="C2844" s="1" t="s">
        <v>116</v>
      </c>
      <c r="D2844" s="1" t="s">
        <v>8</v>
      </c>
      <c r="E2844" s="1" t="s">
        <v>366</v>
      </c>
      <c r="F2844" s="1" t="s">
        <v>145</v>
      </c>
      <c r="G2844" s="12" t="s">
        <v>146</v>
      </c>
      <c r="J2844" s="64"/>
    </row>
    <row r="2845" spans="1:10" ht="15" hidden="1" x14ac:dyDescent="0.25">
      <c r="A2845" s="7">
        <v>2841</v>
      </c>
      <c r="B2845" s="7" t="s">
        <v>605</v>
      </c>
      <c r="C2845" s="1" t="s">
        <v>116</v>
      </c>
      <c r="D2845" s="1" t="s">
        <v>8</v>
      </c>
      <c r="E2845" s="1" t="s">
        <v>366</v>
      </c>
      <c r="F2845" s="1" t="s">
        <v>147</v>
      </c>
      <c r="G2845" s="12" t="s">
        <v>148</v>
      </c>
      <c r="J2845" s="64"/>
    </row>
    <row r="2846" spans="1:10" ht="15" hidden="1" x14ac:dyDescent="0.25">
      <c r="A2846" s="7">
        <v>2842</v>
      </c>
      <c r="B2846" s="7" t="s">
        <v>605</v>
      </c>
      <c r="C2846" s="1" t="s">
        <v>116</v>
      </c>
      <c r="D2846" s="1" t="s">
        <v>8</v>
      </c>
      <c r="E2846" s="1" t="s">
        <v>366</v>
      </c>
      <c r="F2846" s="1" t="s">
        <v>149</v>
      </c>
      <c r="G2846" s="12" t="s">
        <v>150</v>
      </c>
      <c r="J2846" s="64"/>
    </row>
    <row r="2847" spans="1:10" ht="15" hidden="1" x14ac:dyDescent="0.25">
      <c r="A2847" s="7">
        <v>2843</v>
      </c>
      <c r="B2847" s="7" t="s">
        <v>605</v>
      </c>
      <c r="C2847" s="1" t="s">
        <v>116</v>
      </c>
      <c r="D2847" s="1" t="s">
        <v>8</v>
      </c>
      <c r="E2847" s="1" t="s">
        <v>366</v>
      </c>
      <c r="F2847" s="1" t="s">
        <v>151</v>
      </c>
      <c r="G2847" s="12" t="s">
        <v>152</v>
      </c>
      <c r="J2847" s="64"/>
    </row>
    <row r="2848" spans="1:10" ht="15" hidden="1" x14ac:dyDescent="0.25">
      <c r="A2848" s="7">
        <v>2844</v>
      </c>
      <c r="B2848" s="7" t="s">
        <v>605</v>
      </c>
      <c r="C2848" s="1" t="s">
        <v>116</v>
      </c>
      <c r="D2848" s="1" t="s">
        <v>8</v>
      </c>
      <c r="E2848" s="1" t="s">
        <v>366</v>
      </c>
      <c r="F2848" s="1" t="s">
        <v>153</v>
      </c>
      <c r="G2848" s="12" t="s">
        <v>154</v>
      </c>
      <c r="J2848" s="64"/>
    </row>
    <row r="2849" spans="1:10" ht="15" hidden="1" x14ac:dyDescent="0.25">
      <c r="A2849" s="7">
        <v>2845</v>
      </c>
      <c r="B2849" s="7" t="s">
        <v>605</v>
      </c>
      <c r="C2849" s="1" t="s">
        <v>116</v>
      </c>
      <c r="D2849" s="1" t="s">
        <v>8</v>
      </c>
      <c r="E2849" s="1" t="s">
        <v>366</v>
      </c>
      <c r="F2849" s="1" t="s">
        <v>155</v>
      </c>
      <c r="G2849" s="12" t="s">
        <v>156</v>
      </c>
      <c r="J2849" s="64"/>
    </row>
    <row r="2850" spans="1:10" ht="15" hidden="1" x14ac:dyDescent="0.25">
      <c r="A2850" s="7">
        <v>2846</v>
      </c>
      <c r="B2850" s="7" t="s">
        <v>605</v>
      </c>
      <c r="C2850" s="1" t="s">
        <v>116</v>
      </c>
      <c r="D2850" s="1" t="s">
        <v>8</v>
      </c>
      <c r="E2850" s="1" t="s">
        <v>366</v>
      </c>
      <c r="F2850" s="1" t="s">
        <v>157</v>
      </c>
      <c r="G2850" s="12" t="s">
        <v>158</v>
      </c>
      <c r="J2850" s="64"/>
    </row>
    <row r="2851" spans="1:10" ht="15" hidden="1" x14ac:dyDescent="0.25">
      <c r="A2851" s="7">
        <v>2847</v>
      </c>
      <c r="B2851" s="7" t="s">
        <v>605</v>
      </c>
      <c r="C2851" s="1" t="s">
        <v>116</v>
      </c>
      <c r="D2851" s="1" t="s">
        <v>8</v>
      </c>
      <c r="E2851" s="1" t="s">
        <v>366</v>
      </c>
      <c r="F2851" s="1" t="s">
        <v>159</v>
      </c>
      <c r="G2851" s="12" t="s">
        <v>160</v>
      </c>
      <c r="I2851" s="15">
        <v>0</v>
      </c>
      <c r="J2851" s="64"/>
    </row>
    <row r="2852" spans="1:10" ht="15" hidden="1" x14ac:dyDescent="0.25">
      <c r="A2852" s="7">
        <v>2848</v>
      </c>
      <c r="B2852" s="7" t="s">
        <v>605</v>
      </c>
      <c r="C2852" s="1" t="s">
        <v>116</v>
      </c>
      <c r="D2852" s="1" t="s">
        <v>8</v>
      </c>
      <c r="E2852" s="1" t="s">
        <v>366</v>
      </c>
      <c r="F2852" s="1" t="s">
        <v>161</v>
      </c>
      <c r="G2852" s="12" t="s">
        <v>162</v>
      </c>
      <c r="J2852" s="64"/>
    </row>
    <row r="2853" spans="1:10" ht="15" hidden="1" x14ac:dyDescent="0.25">
      <c r="A2853" s="7">
        <v>2849</v>
      </c>
      <c r="B2853" s="7" t="s">
        <v>605</v>
      </c>
      <c r="C2853" s="1" t="s">
        <v>116</v>
      </c>
      <c r="D2853" s="1" t="s">
        <v>8</v>
      </c>
      <c r="E2853" s="1" t="s">
        <v>366</v>
      </c>
      <c r="F2853" s="1" t="s">
        <v>163</v>
      </c>
      <c r="G2853" s="12" t="s">
        <v>164</v>
      </c>
      <c r="J2853" s="64"/>
    </row>
    <row r="2854" spans="1:10" ht="15" hidden="1" x14ac:dyDescent="0.25">
      <c r="A2854" s="7">
        <v>2850</v>
      </c>
      <c r="B2854" s="7" t="s">
        <v>605</v>
      </c>
      <c r="C2854" s="1" t="s">
        <v>116</v>
      </c>
      <c r="D2854" s="1" t="s">
        <v>8</v>
      </c>
      <c r="E2854" s="1" t="s">
        <v>366</v>
      </c>
      <c r="F2854" s="1" t="s">
        <v>165</v>
      </c>
      <c r="G2854" s="12" t="s">
        <v>166</v>
      </c>
      <c r="J2854" s="64"/>
    </row>
    <row r="2855" spans="1:10" ht="15" hidden="1" x14ac:dyDescent="0.25">
      <c r="A2855" s="7">
        <v>2851</v>
      </c>
      <c r="B2855" s="7" t="s">
        <v>605</v>
      </c>
      <c r="C2855" s="1" t="s">
        <v>116</v>
      </c>
      <c r="D2855" s="1" t="s">
        <v>8</v>
      </c>
      <c r="E2855" s="1" t="s">
        <v>366</v>
      </c>
      <c r="F2855" s="1" t="s">
        <v>167</v>
      </c>
      <c r="G2855" s="12" t="s">
        <v>168</v>
      </c>
      <c r="J2855" s="64"/>
    </row>
    <row r="2856" spans="1:10" ht="15" hidden="1" x14ac:dyDescent="0.25">
      <c r="A2856" s="7">
        <v>2852</v>
      </c>
      <c r="B2856" s="7" t="s">
        <v>605</v>
      </c>
      <c r="C2856" s="1" t="s">
        <v>116</v>
      </c>
      <c r="D2856" s="1" t="s">
        <v>8</v>
      </c>
      <c r="E2856" s="1" t="s">
        <v>366</v>
      </c>
      <c r="F2856" s="1" t="s">
        <v>169</v>
      </c>
      <c r="G2856" s="12" t="s">
        <v>170</v>
      </c>
      <c r="J2856" s="64"/>
    </row>
    <row r="2857" spans="1:10" ht="15" hidden="1" x14ac:dyDescent="0.25">
      <c r="A2857" s="7">
        <v>2853</v>
      </c>
      <c r="B2857" s="7" t="s">
        <v>605</v>
      </c>
      <c r="C2857" s="1" t="s">
        <v>116</v>
      </c>
      <c r="D2857" s="1" t="s">
        <v>8</v>
      </c>
      <c r="E2857" s="1" t="s">
        <v>366</v>
      </c>
      <c r="F2857" s="1" t="s">
        <v>171</v>
      </c>
      <c r="G2857" s="12" t="s">
        <v>172</v>
      </c>
      <c r="J2857" s="64"/>
    </row>
    <row r="2858" spans="1:10" ht="15" hidden="1" x14ac:dyDescent="0.25">
      <c r="A2858" s="7">
        <v>2854</v>
      </c>
      <c r="B2858" s="7" t="s">
        <v>605</v>
      </c>
      <c r="C2858" s="1" t="s">
        <v>116</v>
      </c>
      <c r="D2858" s="1" t="s">
        <v>8</v>
      </c>
      <c r="E2858" s="1" t="s">
        <v>366</v>
      </c>
      <c r="F2858" s="1" t="s">
        <v>173</v>
      </c>
      <c r="G2858" s="12" t="s">
        <v>174</v>
      </c>
      <c r="J2858" s="64"/>
    </row>
    <row r="2859" spans="1:10" ht="15" hidden="1" x14ac:dyDescent="0.25">
      <c r="A2859" s="7">
        <v>2855</v>
      </c>
      <c r="B2859" s="7" t="s">
        <v>605</v>
      </c>
      <c r="C2859" s="1" t="s">
        <v>116</v>
      </c>
      <c r="D2859" s="1" t="s">
        <v>8</v>
      </c>
      <c r="E2859" s="1" t="s">
        <v>366</v>
      </c>
      <c r="F2859" s="1" t="s">
        <v>175</v>
      </c>
      <c r="G2859" s="12" t="s">
        <v>176</v>
      </c>
      <c r="H2859" s="14">
        <v>1.46</v>
      </c>
      <c r="I2859" s="15">
        <v>51973.64</v>
      </c>
      <c r="J2859" s="64">
        <f t="shared" si="28"/>
        <v>35598.383561643837</v>
      </c>
    </row>
    <row r="2860" spans="1:10" ht="15" hidden="1" x14ac:dyDescent="0.25">
      <c r="A2860" s="7">
        <v>2856</v>
      </c>
      <c r="B2860" s="7" t="s">
        <v>605</v>
      </c>
      <c r="C2860" s="1" t="s">
        <v>116</v>
      </c>
      <c r="D2860" s="1" t="s">
        <v>8</v>
      </c>
      <c r="E2860" s="1" t="s">
        <v>366</v>
      </c>
      <c r="F2860" s="1" t="s">
        <v>177</v>
      </c>
      <c r="G2860" s="12" t="s">
        <v>178</v>
      </c>
      <c r="J2860" s="64"/>
    </row>
    <row r="2861" spans="1:10" ht="15" hidden="1" x14ac:dyDescent="0.25">
      <c r="A2861" s="7">
        <v>2857</v>
      </c>
      <c r="B2861" s="7" t="s">
        <v>605</v>
      </c>
      <c r="C2861" s="1" t="s">
        <v>116</v>
      </c>
      <c r="D2861" s="1" t="s">
        <v>8</v>
      </c>
      <c r="E2861" s="1" t="s">
        <v>366</v>
      </c>
      <c r="F2861" s="1" t="s">
        <v>179</v>
      </c>
      <c r="G2861" s="12" t="s">
        <v>180</v>
      </c>
      <c r="J2861" s="64"/>
    </row>
    <row r="2862" spans="1:10" ht="15" hidden="1" x14ac:dyDescent="0.25">
      <c r="A2862" s="7">
        <v>2858</v>
      </c>
      <c r="B2862" s="7" t="s">
        <v>605</v>
      </c>
      <c r="C2862" s="1" t="s">
        <v>116</v>
      </c>
      <c r="D2862" s="1" t="s">
        <v>8</v>
      </c>
      <c r="E2862" s="1" t="s">
        <v>366</v>
      </c>
      <c r="F2862" s="1" t="s">
        <v>181</v>
      </c>
      <c r="G2862" s="12" t="s">
        <v>182</v>
      </c>
      <c r="J2862" s="64"/>
    </row>
    <row r="2863" spans="1:10" ht="15" hidden="1" x14ac:dyDescent="0.25">
      <c r="A2863" s="7">
        <v>2859</v>
      </c>
      <c r="B2863" s="7" t="s">
        <v>605</v>
      </c>
      <c r="C2863" s="1" t="s">
        <v>116</v>
      </c>
      <c r="D2863" s="1" t="s">
        <v>8</v>
      </c>
      <c r="E2863" s="1" t="s">
        <v>366</v>
      </c>
      <c r="F2863" s="1" t="s">
        <v>183</v>
      </c>
      <c r="G2863" s="12" t="s">
        <v>184</v>
      </c>
      <c r="H2863" s="14">
        <v>0.11</v>
      </c>
      <c r="I2863" s="15">
        <v>2761.7</v>
      </c>
      <c r="J2863" s="64">
        <f t="shared" si="28"/>
        <v>25106.363636363636</v>
      </c>
    </row>
    <row r="2864" spans="1:10" ht="15" hidden="1" x14ac:dyDescent="0.25">
      <c r="A2864" s="7">
        <v>2860</v>
      </c>
      <c r="B2864" s="7" t="s">
        <v>605</v>
      </c>
      <c r="C2864" s="1" t="s">
        <v>116</v>
      </c>
      <c r="D2864" s="1" t="s">
        <v>8</v>
      </c>
      <c r="E2864" s="1" t="s">
        <v>365</v>
      </c>
      <c r="F2864" s="1" t="s">
        <v>185</v>
      </c>
      <c r="G2864" s="12" t="s">
        <v>186</v>
      </c>
      <c r="J2864" s="64"/>
    </row>
    <row r="2865" spans="1:10" ht="15" hidden="1" x14ac:dyDescent="0.25">
      <c r="A2865" s="7">
        <v>2861</v>
      </c>
      <c r="B2865" s="7" t="s">
        <v>605</v>
      </c>
      <c r="C2865" s="1" t="s">
        <v>116</v>
      </c>
      <c r="D2865" s="1" t="s">
        <v>8</v>
      </c>
      <c r="E2865" s="1" t="s">
        <v>365</v>
      </c>
      <c r="F2865" s="1" t="s">
        <v>187</v>
      </c>
      <c r="G2865" s="12" t="s">
        <v>188</v>
      </c>
      <c r="J2865" s="64"/>
    </row>
    <row r="2866" spans="1:10" ht="15" hidden="1" x14ac:dyDescent="0.25">
      <c r="A2866" s="7">
        <v>2862</v>
      </c>
      <c r="B2866" s="7" t="s">
        <v>605</v>
      </c>
      <c r="C2866" s="1" t="s">
        <v>116</v>
      </c>
      <c r="D2866" s="1" t="s">
        <v>8</v>
      </c>
      <c r="E2866" s="1" t="s">
        <v>365</v>
      </c>
      <c r="F2866" s="1" t="s">
        <v>189</v>
      </c>
      <c r="G2866" s="12" t="s">
        <v>190</v>
      </c>
      <c r="J2866" s="64"/>
    </row>
    <row r="2867" spans="1:10" ht="15" hidden="1" x14ac:dyDescent="0.25">
      <c r="A2867" s="7">
        <v>2863</v>
      </c>
      <c r="B2867" s="7" t="s">
        <v>605</v>
      </c>
      <c r="C2867" s="1" t="s">
        <v>116</v>
      </c>
      <c r="D2867" s="1" t="s">
        <v>8</v>
      </c>
      <c r="E2867" s="1" t="s">
        <v>367</v>
      </c>
      <c r="F2867" s="1" t="s">
        <v>191</v>
      </c>
      <c r="G2867" s="12" t="s">
        <v>192</v>
      </c>
      <c r="H2867" s="14" t="s">
        <v>340</v>
      </c>
      <c r="J2867" s="64"/>
    </row>
    <row r="2868" spans="1:10" ht="15" hidden="1" x14ac:dyDescent="0.25">
      <c r="A2868" s="7">
        <v>2864</v>
      </c>
      <c r="B2868" s="7" t="s">
        <v>605</v>
      </c>
      <c r="C2868" s="1" t="s">
        <v>116</v>
      </c>
      <c r="D2868" s="1" t="s">
        <v>15</v>
      </c>
      <c r="E2868" s="1" t="s">
        <v>367</v>
      </c>
      <c r="F2868" s="1" t="s">
        <v>193</v>
      </c>
      <c r="G2868" s="12" t="s">
        <v>194</v>
      </c>
      <c r="H2868" s="14">
        <v>2.13</v>
      </c>
      <c r="I2868" s="15">
        <v>85970.15</v>
      </c>
      <c r="J2868" s="64">
        <f t="shared" si="28"/>
        <v>40361.572769953054</v>
      </c>
    </row>
    <row r="2869" spans="1:10" ht="15" hidden="1" x14ac:dyDescent="0.25">
      <c r="A2869" s="7">
        <v>2865</v>
      </c>
      <c r="B2869" s="7" t="s">
        <v>605</v>
      </c>
      <c r="C2869" s="1" t="s">
        <v>195</v>
      </c>
      <c r="D2869" s="1" t="s">
        <v>15</v>
      </c>
      <c r="E2869" s="1" t="s">
        <v>367</v>
      </c>
      <c r="F2869" s="1" t="s">
        <v>196</v>
      </c>
      <c r="G2869" s="12" t="s">
        <v>197</v>
      </c>
      <c r="I2869" s="15">
        <v>85970.15</v>
      </c>
      <c r="J2869" s="64"/>
    </row>
    <row r="2870" spans="1:10" ht="15" hidden="1" x14ac:dyDescent="0.25">
      <c r="A2870" s="7">
        <v>2866</v>
      </c>
      <c r="B2870" s="7" t="s">
        <v>605</v>
      </c>
      <c r="C2870" s="1" t="s">
        <v>195</v>
      </c>
      <c r="D2870" s="1" t="s">
        <v>8</v>
      </c>
      <c r="E2870" s="1" t="s">
        <v>367</v>
      </c>
      <c r="F2870" s="1" t="s">
        <v>198</v>
      </c>
      <c r="G2870" s="12" t="s">
        <v>199</v>
      </c>
      <c r="J2870" s="64"/>
    </row>
    <row r="2871" spans="1:10" ht="15" hidden="1" x14ac:dyDescent="0.25">
      <c r="A2871" s="7">
        <v>2867</v>
      </c>
      <c r="B2871" s="7" t="s">
        <v>605</v>
      </c>
      <c r="C2871" s="1" t="s">
        <v>195</v>
      </c>
      <c r="D2871" s="1" t="s">
        <v>8</v>
      </c>
      <c r="E2871" s="1" t="s">
        <v>367</v>
      </c>
      <c r="F2871" s="1" t="s">
        <v>200</v>
      </c>
      <c r="G2871" s="12" t="s">
        <v>201</v>
      </c>
      <c r="J2871" s="64"/>
    </row>
    <row r="2872" spans="1:10" ht="15" hidden="1" x14ac:dyDescent="0.25">
      <c r="A2872" s="7">
        <v>2868</v>
      </c>
      <c r="B2872" s="7" t="s">
        <v>605</v>
      </c>
      <c r="C2872" s="1" t="s">
        <v>195</v>
      </c>
      <c r="D2872" s="1" t="s">
        <v>8</v>
      </c>
      <c r="E2872" s="1" t="s">
        <v>367</v>
      </c>
      <c r="F2872" s="1" t="s">
        <v>202</v>
      </c>
      <c r="G2872" s="12" t="s">
        <v>203</v>
      </c>
      <c r="J2872" s="64"/>
    </row>
    <row r="2873" spans="1:10" ht="15" hidden="1" x14ac:dyDescent="0.25">
      <c r="A2873" s="7">
        <v>2869</v>
      </c>
      <c r="B2873" s="7" t="s">
        <v>605</v>
      </c>
      <c r="C2873" s="1" t="s">
        <v>195</v>
      </c>
      <c r="D2873" s="1" t="s">
        <v>8</v>
      </c>
      <c r="E2873" s="1" t="s">
        <v>367</v>
      </c>
      <c r="F2873" s="1" t="s">
        <v>204</v>
      </c>
      <c r="G2873" s="12" t="s">
        <v>205</v>
      </c>
      <c r="J2873" s="64"/>
    </row>
    <row r="2874" spans="1:10" ht="15" hidden="1" x14ac:dyDescent="0.25">
      <c r="A2874" s="7">
        <v>2870</v>
      </c>
      <c r="B2874" s="7" t="s">
        <v>605</v>
      </c>
      <c r="C2874" s="1" t="s">
        <v>195</v>
      </c>
      <c r="D2874" s="1" t="s">
        <v>15</v>
      </c>
      <c r="E2874" s="1" t="s">
        <v>367</v>
      </c>
      <c r="F2874" s="1" t="s">
        <v>206</v>
      </c>
      <c r="G2874" s="12" t="s">
        <v>207</v>
      </c>
      <c r="I2874" s="15">
        <v>0</v>
      </c>
      <c r="J2874" s="64"/>
    </row>
    <row r="2875" spans="1:10" ht="15" hidden="1" x14ac:dyDescent="0.25">
      <c r="A2875" s="7">
        <v>2871</v>
      </c>
      <c r="B2875" s="7" t="s">
        <v>605</v>
      </c>
      <c r="C2875" s="1" t="s">
        <v>195</v>
      </c>
      <c r="D2875" s="1" t="s">
        <v>8</v>
      </c>
      <c r="E2875" s="1" t="s">
        <v>367</v>
      </c>
      <c r="F2875" s="1" t="s">
        <v>208</v>
      </c>
      <c r="G2875" s="12" t="s">
        <v>209</v>
      </c>
      <c r="J2875" s="64"/>
    </row>
    <row r="2876" spans="1:10" ht="15" hidden="1" x14ac:dyDescent="0.25">
      <c r="A2876" s="7">
        <v>2872</v>
      </c>
      <c r="B2876" s="7" t="s">
        <v>605</v>
      </c>
      <c r="C2876" s="1" t="s">
        <v>195</v>
      </c>
      <c r="D2876" s="1" t="s">
        <v>15</v>
      </c>
      <c r="E2876" s="1" t="s">
        <v>367</v>
      </c>
      <c r="F2876" s="1" t="s">
        <v>210</v>
      </c>
      <c r="G2876" s="12" t="s">
        <v>211</v>
      </c>
      <c r="I2876" s="15">
        <v>85970.15</v>
      </c>
      <c r="J2876" s="64"/>
    </row>
    <row r="2877" spans="1:10" ht="15" hidden="1" x14ac:dyDescent="0.25">
      <c r="A2877" s="7">
        <v>2873</v>
      </c>
      <c r="B2877" s="7" t="s">
        <v>605</v>
      </c>
      <c r="C2877" s="1" t="s">
        <v>195</v>
      </c>
      <c r="D2877" s="1" t="s">
        <v>8</v>
      </c>
      <c r="E2877" s="1" t="s">
        <v>367</v>
      </c>
      <c r="F2877" s="1" t="s">
        <v>212</v>
      </c>
      <c r="G2877" s="12" t="s">
        <v>213</v>
      </c>
      <c r="I2877" s="15">
        <v>7323</v>
      </c>
      <c r="J2877" s="64"/>
    </row>
    <row r="2878" spans="1:10" ht="15" hidden="1" x14ac:dyDescent="0.25">
      <c r="A2878" s="7">
        <v>2874</v>
      </c>
      <c r="B2878" s="7" t="s">
        <v>605</v>
      </c>
      <c r="C2878" s="1" t="s">
        <v>195</v>
      </c>
      <c r="D2878" s="1" t="s">
        <v>8</v>
      </c>
      <c r="E2878" s="1" t="s">
        <v>367</v>
      </c>
      <c r="F2878" s="1" t="s">
        <v>214</v>
      </c>
      <c r="G2878" s="12" t="s">
        <v>215</v>
      </c>
      <c r="I2878" s="15">
        <v>9435</v>
      </c>
      <c r="J2878" s="64"/>
    </row>
    <row r="2879" spans="1:10" ht="15" hidden="1" x14ac:dyDescent="0.25">
      <c r="A2879" s="7">
        <v>2875</v>
      </c>
      <c r="B2879" s="7" t="s">
        <v>605</v>
      </c>
      <c r="C2879" s="1" t="s">
        <v>195</v>
      </c>
      <c r="D2879" s="1" t="s">
        <v>8</v>
      </c>
      <c r="E2879" s="1" t="s">
        <v>367</v>
      </c>
      <c r="F2879" s="1" t="s">
        <v>216</v>
      </c>
      <c r="G2879" s="12" t="s">
        <v>217</v>
      </c>
      <c r="J2879" s="64"/>
    </row>
    <row r="2880" spans="1:10" ht="15" hidden="1" x14ac:dyDescent="0.25">
      <c r="A2880" s="7">
        <v>2876</v>
      </c>
      <c r="B2880" s="7" t="s">
        <v>605</v>
      </c>
      <c r="C2880" s="1" t="s">
        <v>195</v>
      </c>
      <c r="D2880" s="1" t="s">
        <v>15</v>
      </c>
      <c r="E2880" s="1" t="s">
        <v>367</v>
      </c>
      <c r="F2880" s="1" t="s">
        <v>218</v>
      </c>
      <c r="G2880" s="12" t="s">
        <v>219</v>
      </c>
      <c r="I2880" s="15">
        <v>102728.15</v>
      </c>
      <c r="J2880" s="64"/>
    </row>
    <row r="2881" spans="1:10" ht="15" hidden="1" x14ac:dyDescent="0.25">
      <c r="A2881" s="7">
        <v>2877</v>
      </c>
      <c r="B2881" s="7" t="s">
        <v>605</v>
      </c>
      <c r="C2881" s="1" t="s">
        <v>195</v>
      </c>
      <c r="D2881" s="1" t="s">
        <v>8</v>
      </c>
      <c r="E2881" s="1" t="s">
        <v>367</v>
      </c>
      <c r="F2881" s="1" t="s">
        <v>220</v>
      </c>
      <c r="G2881" s="12" t="s">
        <v>221</v>
      </c>
      <c r="I2881" s="15">
        <v>1635</v>
      </c>
      <c r="J2881" s="64"/>
    </row>
    <row r="2882" spans="1:10" ht="15" hidden="1" x14ac:dyDescent="0.25">
      <c r="A2882" s="7">
        <v>2878</v>
      </c>
      <c r="B2882" s="7" t="s">
        <v>605</v>
      </c>
      <c r="C2882" s="1" t="s">
        <v>195</v>
      </c>
      <c r="D2882" s="1" t="s">
        <v>8</v>
      </c>
      <c r="E2882" s="1" t="s">
        <v>367</v>
      </c>
      <c r="F2882" s="1" t="s">
        <v>222</v>
      </c>
      <c r="G2882" s="12" t="s">
        <v>223</v>
      </c>
      <c r="J2882" s="64"/>
    </row>
    <row r="2883" spans="1:10" ht="15" hidden="1" x14ac:dyDescent="0.25">
      <c r="A2883" s="7">
        <v>2879</v>
      </c>
      <c r="B2883" s="7" t="s">
        <v>605</v>
      </c>
      <c r="C2883" s="1" t="s">
        <v>195</v>
      </c>
      <c r="D2883" s="1" t="s">
        <v>8</v>
      </c>
      <c r="E2883" s="1" t="s">
        <v>367</v>
      </c>
      <c r="F2883" s="1" t="s">
        <v>224</v>
      </c>
      <c r="G2883" s="12" t="s">
        <v>225</v>
      </c>
      <c r="I2883" s="15">
        <v>154</v>
      </c>
      <c r="J2883" s="64"/>
    </row>
    <row r="2884" spans="1:10" ht="15" hidden="1" x14ac:dyDescent="0.25">
      <c r="A2884" s="7">
        <v>2880</v>
      </c>
      <c r="B2884" s="7" t="s">
        <v>605</v>
      </c>
      <c r="C2884" s="1" t="s">
        <v>195</v>
      </c>
      <c r="D2884" s="1" t="s">
        <v>8</v>
      </c>
      <c r="E2884" s="1" t="s">
        <v>367</v>
      </c>
      <c r="F2884" s="1" t="s">
        <v>226</v>
      </c>
      <c r="G2884" s="12" t="s">
        <v>227</v>
      </c>
      <c r="I2884" s="15">
        <v>174</v>
      </c>
      <c r="J2884" s="64"/>
    </row>
    <row r="2885" spans="1:10" ht="15" hidden="1" x14ac:dyDescent="0.25">
      <c r="A2885" s="7">
        <v>2881</v>
      </c>
      <c r="B2885" s="7" t="s">
        <v>605</v>
      </c>
      <c r="C2885" s="1" t="s">
        <v>195</v>
      </c>
      <c r="D2885" s="1" t="s">
        <v>15</v>
      </c>
      <c r="E2885" s="1" t="s">
        <v>367</v>
      </c>
      <c r="F2885" s="1" t="s">
        <v>228</v>
      </c>
      <c r="G2885" s="12" t="s">
        <v>229</v>
      </c>
      <c r="I2885" s="15">
        <v>1963</v>
      </c>
      <c r="J2885" s="64"/>
    </row>
    <row r="2886" spans="1:10" ht="15" hidden="1" x14ac:dyDescent="0.25">
      <c r="A2886" s="7">
        <v>2882</v>
      </c>
      <c r="B2886" s="7" t="s">
        <v>605</v>
      </c>
      <c r="C2886" s="1" t="s">
        <v>195</v>
      </c>
      <c r="D2886" s="1" t="s">
        <v>8</v>
      </c>
      <c r="E2886" s="1" t="s">
        <v>367</v>
      </c>
      <c r="F2886" s="1" t="s">
        <v>230</v>
      </c>
      <c r="G2886" s="12" t="s">
        <v>231</v>
      </c>
      <c r="I2886" s="15">
        <v>6455</v>
      </c>
      <c r="J2886" s="64"/>
    </row>
    <row r="2887" spans="1:10" ht="15" hidden="1" x14ac:dyDescent="0.25">
      <c r="A2887" s="7">
        <v>2883</v>
      </c>
      <c r="B2887" s="7" t="s">
        <v>605</v>
      </c>
      <c r="C2887" s="1" t="s">
        <v>195</v>
      </c>
      <c r="D2887" s="1" t="s">
        <v>8</v>
      </c>
      <c r="E2887" s="1" t="s">
        <v>367</v>
      </c>
      <c r="F2887" s="1" t="s">
        <v>232</v>
      </c>
      <c r="G2887" s="12" t="s">
        <v>233</v>
      </c>
      <c r="J2887" s="64"/>
    </row>
    <row r="2888" spans="1:10" ht="15" hidden="1" x14ac:dyDescent="0.25">
      <c r="A2888" s="7">
        <v>2884</v>
      </c>
      <c r="B2888" s="7" t="s">
        <v>605</v>
      </c>
      <c r="C2888" s="1" t="s">
        <v>195</v>
      </c>
      <c r="D2888" s="1" t="s">
        <v>8</v>
      </c>
      <c r="E2888" s="1" t="s">
        <v>367</v>
      </c>
      <c r="F2888" s="1" t="s">
        <v>234</v>
      </c>
      <c r="G2888" s="12" t="s">
        <v>235</v>
      </c>
      <c r="J2888" s="64"/>
    </row>
    <row r="2889" spans="1:10" ht="15" hidden="1" x14ac:dyDescent="0.25">
      <c r="A2889" s="7">
        <v>2885</v>
      </c>
      <c r="B2889" s="7" t="s">
        <v>605</v>
      </c>
      <c r="C2889" s="1" t="s">
        <v>195</v>
      </c>
      <c r="D2889" s="1" t="s">
        <v>8</v>
      </c>
      <c r="E2889" s="1" t="s">
        <v>367</v>
      </c>
      <c r="F2889" s="1" t="s">
        <v>236</v>
      </c>
      <c r="G2889" s="12" t="s">
        <v>237</v>
      </c>
      <c r="J2889" s="64"/>
    </row>
    <row r="2890" spans="1:10" ht="15" hidden="1" x14ac:dyDescent="0.25">
      <c r="A2890" s="7">
        <v>2886</v>
      </c>
      <c r="B2890" s="7" t="s">
        <v>605</v>
      </c>
      <c r="C2890" s="1" t="s">
        <v>195</v>
      </c>
      <c r="D2890" s="1" t="s">
        <v>8</v>
      </c>
      <c r="E2890" s="1" t="s">
        <v>367</v>
      </c>
      <c r="F2890" s="1" t="s">
        <v>238</v>
      </c>
      <c r="G2890" s="12" t="s">
        <v>239</v>
      </c>
      <c r="I2890" s="15">
        <v>400</v>
      </c>
      <c r="J2890" s="64"/>
    </row>
    <row r="2891" spans="1:10" ht="15" hidden="1" x14ac:dyDescent="0.25">
      <c r="A2891" s="7">
        <v>2887</v>
      </c>
      <c r="B2891" s="7" t="s">
        <v>605</v>
      </c>
      <c r="C2891" s="1" t="s">
        <v>195</v>
      </c>
      <c r="D2891" s="1" t="s">
        <v>8</v>
      </c>
      <c r="E2891" s="1" t="s">
        <v>367</v>
      </c>
      <c r="F2891" s="1" t="s">
        <v>240</v>
      </c>
      <c r="G2891" s="12" t="s">
        <v>241</v>
      </c>
      <c r="I2891" s="15">
        <v>640</v>
      </c>
      <c r="J2891" s="64"/>
    </row>
    <row r="2892" spans="1:10" ht="15" hidden="1" x14ac:dyDescent="0.25">
      <c r="A2892" s="7">
        <v>2888</v>
      </c>
      <c r="B2892" s="7" t="s">
        <v>605</v>
      </c>
      <c r="C2892" s="1" t="s">
        <v>195</v>
      </c>
      <c r="D2892" s="1" t="s">
        <v>8</v>
      </c>
      <c r="E2892" s="1" t="s">
        <v>367</v>
      </c>
      <c r="F2892" s="1" t="s">
        <v>242</v>
      </c>
      <c r="G2892" s="12" t="s">
        <v>243</v>
      </c>
      <c r="I2892" s="15">
        <v>2422</v>
      </c>
      <c r="J2892" s="64"/>
    </row>
    <row r="2893" spans="1:10" ht="15" hidden="1" x14ac:dyDescent="0.25">
      <c r="A2893" s="7">
        <v>2889</v>
      </c>
      <c r="B2893" s="7" t="s">
        <v>605</v>
      </c>
      <c r="C2893" s="1" t="s">
        <v>195</v>
      </c>
      <c r="D2893" s="1" t="s">
        <v>8</v>
      </c>
      <c r="E2893" s="1" t="s">
        <v>367</v>
      </c>
      <c r="F2893" s="1" t="s">
        <v>244</v>
      </c>
      <c r="G2893" s="12" t="s">
        <v>245</v>
      </c>
      <c r="I2893" s="15">
        <v>201</v>
      </c>
      <c r="J2893" s="64"/>
    </row>
    <row r="2894" spans="1:10" ht="15" hidden="1" x14ac:dyDescent="0.25">
      <c r="A2894" s="7">
        <v>2890</v>
      </c>
      <c r="B2894" s="7" t="s">
        <v>605</v>
      </c>
      <c r="C2894" s="1" t="s">
        <v>195</v>
      </c>
      <c r="D2894" s="1" t="s">
        <v>8</v>
      </c>
      <c r="E2894" s="1" t="s">
        <v>367</v>
      </c>
      <c r="F2894" s="1" t="s">
        <v>246</v>
      </c>
      <c r="G2894" s="12" t="s">
        <v>247</v>
      </c>
      <c r="J2894" s="64"/>
    </row>
    <row r="2895" spans="1:10" ht="15" hidden="1" x14ac:dyDescent="0.25">
      <c r="A2895" s="7">
        <v>2891</v>
      </c>
      <c r="B2895" s="7" t="s">
        <v>605</v>
      </c>
      <c r="C2895" s="1" t="s">
        <v>195</v>
      </c>
      <c r="D2895" s="1" t="s">
        <v>8</v>
      </c>
      <c r="E2895" s="1" t="s">
        <v>367</v>
      </c>
      <c r="F2895" s="1" t="s">
        <v>248</v>
      </c>
      <c r="G2895" s="12" t="s">
        <v>249</v>
      </c>
      <c r="J2895" s="64"/>
    </row>
    <row r="2896" spans="1:10" ht="15" hidden="1" x14ac:dyDescent="0.25">
      <c r="A2896" s="7">
        <v>2892</v>
      </c>
      <c r="B2896" s="7" t="s">
        <v>605</v>
      </c>
      <c r="C2896" s="1" t="s">
        <v>195</v>
      </c>
      <c r="D2896" s="1" t="s">
        <v>8</v>
      </c>
      <c r="E2896" s="1" t="s">
        <v>367</v>
      </c>
      <c r="F2896" s="1" t="s">
        <v>250</v>
      </c>
      <c r="G2896" s="12" t="s">
        <v>251</v>
      </c>
      <c r="J2896" s="64"/>
    </row>
    <row r="2897" spans="1:10" ht="15" hidden="1" x14ac:dyDescent="0.25">
      <c r="A2897" s="7">
        <v>2893</v>
      </c>
      <c r="B2897" s="7" t="s">
        <v>605</v>
      </c>
      <c r="C2897" s="1" t="s">
        <v>195</v>
      </c>
      <c r="D2897" s="1" t="s">
        <v>8</v>
      </c>
      <c r="E2897" s="1" t="s">
        <v>367</v>
      </c>
      <c r="F2897" s="1" t="s">
        <v>252</v>
      </c>
      <c r="G2897" s="12" t="s">
        <v>253</v>
      </c>
      <c r="I2897" s="15">
        <v>115</v>
      </c>
      <c r="J2897" s="64"/>
    </row>
    <row r="2898" spans="1:10" ht="15" hidden="1" x14ac:dyDescent="0.25">
      <c r="A2898" s="7">
        <v>2894</v>
      </c>
      <c r="B2898" s="7" t="s">
        <v>605</v>
      </c>
      <c r="C2898" s="1" t="s">
        <v>195</v>
      </c>
      <c r="D2898" s="1" t="s">
        <v>8</v>
      </c>
      <c r="E2898" s="1" t="s">
        <v>367</v>
      </c>
      <c r="F2898" s="1" t="s">
        <v>254</v>
      </c>
      <c r="G2898" s="12" t="s">
        <v>255</v>
      </c>
      <c r="J2898" s="64"/>
    </row>
    <row r="2899" spans="1:10" ht="15" hidden="1" x14ac:dyDescent="0.25">
      <c r="A2899" s="7">
        <v>2895</v>
      </c>
      <c r="B2899" s="7" t="s">
        <v>605</v>
      </c>
      <c r="C2899" s="1" t="s">
        <v>195</v>
      </c>
      <c r="D2899" s="1" t="s">
        <v>8</v>
      </c>
      <c r="E2899" s="1" t="s">
        <v>367</v>
      </c>
      <c r="F2899" s="1" t="s">
        <v>256</v>
      </c>
      <c r="G2899" s="12" t="s">
        <v>257</v>
      </c>
      <c r="J2899" s="64"/>
    </row>
    <row r="2900" spans="1:10" ht="15" hidden="1" x14ac:dyDescent="0.25">
      <c r="A2900" s="7">
        <v>2896</v>
      </c>
      <c r="B2900" s="7" t="s">
        <v>605</v>
      </c>
      <c r="C2900" s="1" t="s">
        <v>195</v>
      </c>
      <c r="D2900" s="1" t="s">
        <v>8</v>
      </c>
      <c r="E2900" s="1" t="s">
        <v>367</v>
      </c>
      <c r="F2900" s="1" t="s">
        <v>258</v>
      </c>
      <c r="G2900" s="12" t="s">
        <v>259</v>
      </c>
      <c r="J2900" s="64"/>
    </row>
    <row r="2901" spans="1:10" ht="15" hidden="1" x14ac:dyDescent="0.25">
      <c r="A2901" s="7">
        <v>2897</v>
      </c>
      <c r="B2901" s="7" t="s">
        <v>605</v>
      </c>
      <c r="C2901" s="1" t="s">
        <v>195</v>
      </c>
      <c r="D2901" s="1" t="s">
        <v>8</v>
      </c>
      <c r="E2901" s="1" t="s">
        <v>367</v>
      </c>
      <c r="F2901" s="1" t="s">
        <v>260</v>
      </c>
      <c r="G2901" s="12" t="s">
        <v>261</v>
      </c>
      <c r="I2901" s="15">
        <v>235</v>
      </c>
      <c r="J2901" s="64"/>
    </row>
    <row r="2902" spans="1:10" ht="15" hidden="1" x14ac:dyDescent="0.25">
      <c r="A2902" s="7">
        <v>2898</v>
      </c>
      <c r="B2902" s="7" t="s">
        <v>605</v>
      </c>
      <c r="C2902" s="1" t="s">
        <v>195</v>
      </c>
      <c r="D2902" s="1" t="s">
        <v>8</v>
      </c>
      <c r="E2902" s="1" t="s">
        <v>367</v>
      </c>
      <c r="F2902" s="1" t="s">
        <v>262</v>
      </c>
      <c r="G2902" s="12" t="s">
        <v>263</v>
      </c>
      <c r="J2902" s="64"/>
    </row>
    <row r="2903" spans="1:10" ht="15" hidden="1" x14ac:dyDescent="0.25">
      <c r="A2903" s="7">
        <v>2899</v>
      </c>
      <c r="B2903" s="7" t="s">
        <v>605</v>
      </c>
      <c r="C2903" s="1" t="s">
        <v>195</v>
      </c>
      <c r="D2903" s="1" t="s">
        <v>8</v>
      </c>
      <c r="E2903" s="1" t="s">
        <v>367</v>
      </c>
      <c r="F2903" s="1" t="s">
        <v>264</v>
      </c>
      <c r="G2903" s="12" t="s">
        <v>265</v>
      </c>
      <c r="J2903" s="64"/>
    </row>
    <row r="2904" spans="1:10" ht="15" hidden="1" x14ac:dyDescent="0.25">
      <c r="A2904" s="7">
        <v>2900</v>
      </c>
      <c r="B2904" s="7" t="s">
        <v>605</v>
      </c>
      <c r="C2904" s="1" t="s">
        <v>195</v>
      </c>
      <c r="D2904" s="1" t="s">
        <v>15</v>
      </c>
      <c r="E2904" s="1" t="s">
        <v>367</v>
      </c>
      <c r="F2904" s="1" t="s">
        <v>266</v>
      </c>
      <c r="G2904" s="12" t="s">
        <v>267</v>
      </c>
      <c r="I2904" s="15">
        <v>10468</v>
      </c>
      <c r="J2904" s="64"/>
    </row>
    <row r="2905" spans="1:10" ht="15" hidden="1" x14ac:dyDescent="0.25">
      <c r="A2905" s="7">
        <v>2901</v>
      </c>
      <c r="B2905" s="7" t="s">
        <v>605</v>
      </c>
      <c r="C2905" s="1" t="s">
        <v>195</v>
      </c>
      <c r="D2905" s="1" t="s">
        <v>8</v>
      </c>
      <c r="E2905" s="1" t="s">
        <v>367</v>
      </c>
      <c r="F2905" s="1" t="s">
        <v>268</v>
      </c>
      <c r="G2905" s="12" t="s">
        <v>269</v>
      </c>
      <c r="J2905" s="64"/>
    </row>
    <row r="2906" spans="1:10" ht="15" hidden="1" x14ac:dyDescent="0.25">
      <c r="A2906" s="7">
        <v>2902</v>
      </c>
      <c r="B2906" s="7" t="s">
        <v>605</v>
      </c>
      <c r="C2906" s="1" t="s">
        <v>195</v>
      </c>
      <c r="D2906" s="1" t="s">
        <v>8</v>
      </c>
      <c r="E2906" s="1" t="s">
        <v>367</v>
      </c>
      <c r="F2906" s="1" t="s">
        <v>270</v>
      </c>
      <c r="G2906" s="12" t="s">
        <v>271</v>
      </c>
      <c r="I2906" s="15">
        <v>334</v>
      </c>
      <c r="J2906" s="64"/>
    </row>
    <row r="2907" spans="1:10" ht="15" hidden="1" x14ac:dyDescent="0.25">
      <c r="A2907" s="7">
        <v>2903</v>
      </c>
      <c r="B2907" s="7" t="s">
        <v>605</v>
      </c>
      <c r="C2907" s="1" t="s">
        <v>195</v>
      </c>
      <c r="D2907" s="1" t="s">
        <v>8</v>
      </c>
      <c r="E2907" s="1" t="s">
        <v>367</v>
      </c>
      <c r="F2907" s="1" t="s">
        <v>272</v>
      </c>
      <c r="G2907" s="12" t="s">
        <v>273</v>
      </c>
      <c r="J2907" s="64"/>
    </row>
    <row r="2908" spans="1:10" ht="15" hidden="1" x14ac:dyDescent="0.25">
      <c r="A2908" s="7">
        <v>2904</v>
      </c>
      <c r="B2908" s="7" t="s">
        <v>605</v>
      </c>
      <c r="C2908" s="1" t="s">
        <v>195</v>
      </c>
      <c r="D2908" s="1" t="s">
        <v>8</v>
      </c>
      <c r="E2908" s="1" t="s">
        <v>367</v>
      </c>
      <c r="F2908" s="1" t="s">
        <v>274</v>
      </c>
      <c r="G2908" s="12" t="s">
        <v>275</v>
      </c>
      <c r="I2908" s="15">
        <v>1050</v>
      </c>
      <c r="J2908" s="64"/>
    </row>
    <row r="2909" spans="1:10" ht="15" hidden="1" x14ac:dyDescent="0.25">
      <c r="A2909" s="7">
        <v>2905</v>
      </c>
      <c r="B2909" s="7" t="s">
        <v>605</v>
      </c>
      <c r="C2909" s="1" t="s">
        <v>195</v>
      </c>
      <c r="D2909" s="1" t="s">
        <v>8</v>
      </c>
      <c r="E2909" s="1" t="s">
        <v>367</v>
      </c>
      <c r="F2909" s="1" t="s">
        <v>276</v>
      </c>
      <c r="G2909" s="12" t="s">
        <v>277</v>
      </c>
      <c r="J2909" s="64"/>
    </row>
    <row r="2910" spans="1:10" ht="15" hidden="1" x14ac:dyDescent="0.25">
      <c r="A2910" s="7">
        <v>2906</v>
      </c>
      <c r="B2910" s="7" t="s">
        <v>605</v>
      </c>
      <c r="C2910" s="1" t="s">
        <v>195</v>
      </c>
      <c r="D2910" s="1" t="s">
        <v>8</v>
      </c>
      <c r="E2910" s="1" t="s">
        <v>367</v>
      </c>
      <c r="F2910" s="1" t="s">
        <v>278</v>
      </c>
      <c r="G2910" s="12" t="s">
        <v>279</v>
      </c>
      <c r="J2910" s="64"/>
    </row>
    <row r="2911" spans="1:10" ht="15" hidden="1" x14ac:dyDescent="0.25">
      <c r="A2911" s="7">
        <v>2907</v>
      </c>
      <c r="B2911" s="7" t="s">
        <v>605</v>
      </c>
      <c r="C2911" s="1" t="s">
        <v>195</v>
      </c>
      <c r="D2911" s="1" t="s">
        <v>15</v>
      </c>
      <c r="E2911" s="1" t="s">
        <v>367</v>
      </c>
      <c r="F2911" s="1" t="s">
        <v>280</v>
      </c>
      <c r="G2911" s="12" t="s">
        <v>281</v>
      </c>
      <c r="I2911" s="15">
        <v>1384</v>
      </c>
      <c r="J2911" s="64"/>
    </row>
    <row r="2912" spans="1:10" ht="15" hidden="1" x14ac:dyDescent="0.25">
      <c r="A2912" s="7">
        <v>2908</v>
      </c>
      <c r="B2912" s="7" t="s">
        <v>605</v>
      </c>
      <c r="C2912" s="1" t="s">
        <v>195</v>
      </c>
      <c r="D2912" s="1" t="s">
        <v>8</v>
      </c>
      <c r="E2912" s="1" t="s">
        <v>367</v>
      </c>
      <c r="F2912" s="1" t="s">
        <v>282</v>
      </c>
      <c r="G2912" s="12" t="s">
        <v>283</v>
      </c>
      <c r="I2912" s="15">
        <v>14740.880710666841</v>
      </c>
      <c r="J2912" s="64"/>
    </row>
    <row r="2913" spans="1:10" ht="15" hidden="1" x14ac:dyDescent="0.25">
      <c r="A2913" s="7">
        <v>2909</v>
      </c>
      <c r="B2913" s="7" t="s">
        <v>605</v>
      </c>
      <c r="C2913" s="1" t="s">
        <v>195</v>
      </c>
      <c r="D2913" s="1" t="s">
        <v>15</v>
      </c>
      <c r="E2913" s="1" t="s">
        <v>367</v>
      </c>
      <c r="F2913" s="1" t="s">
        <v>284</v>
      </c>
      <c r="G2913" s="12" t="s">
        <v>285</v>
      </c>
      <c r="I2913" s="15">
        <v>131284.03071066685</v>
      </c>
      <c r="J2913" s="64"/>
    </row>
    <row r="2914" spans="1:10" ht="15" hidden="1" x14ac:dyDescent="0.25">
      <c r="A2914" s="7">
        <v>2910</v>
      </c>
      <c r="B2914" s="7" t="s">
        <v>605</v>
      </c>
      <c r="C2914" s="1" t="s">
        <v>195</v>
      </c>
      <c r="D2914" s="1" t="s">
        <v>8</v>
      </c>
      <c r="E2914" s="1" t="s">
        <v>367</v>
      </c>
      <c r="F2914" s="1" t="s">
        <v>286</v>
      </c>
      <c r="G2914" s="12" t="s">
        <v>287</v>
      </c>
      <c r="J2914" s="64"/>
    </row>
    <row r="2915" spans="1:10" ht="15" hidden="1" x14ac:dyDescent="0.25">
      <c r="A2915" s="7">
        <v>2911</v>
      </c>
      <c r="B2915" s="7" t="s">
        <v>605</v>
      </c>
      <c r="C2915" s="1" t="s">
        <v>195</v>
      </c>
      <c r="D2915" s="1" t="s">
        <v>8</v>
      </c>
      <c r="E2915" s="1" t="s">
        <v>367</v>
      </c>
      <c r="F2915" s="1" t="s">
        <v>288</v>
      </c>
      <c r="G2915" s="12" t="s">
        <v>289</v>
      </c>
      <c r="J2915" s="64"/>
    </row>
    <row r="2916" spans="1:10" ht="15" hidden="1" x14ac:dyDescent="0.25">
      <c r="A2916" s="7">
        <v>2912</v>
      </c>
      <c r="B2916" s="7" t="s">
        <v>605</v>
      </c>
      <c r="C2916" s="1" t="s">
        <v>195</v>
      </c>
      <c r="D2916" s="1" t="s">
        <v>15</v>
      </c>
      <c r="E2916" s="1" t="s">
        <v>367</v>
      </c>
      <c r="F2916" s="1" t="s">
        <v>290</v>
      </c>
      <c r="G2916" s="12" t="s">
        <v>291</v>
      </c>
      <c r="I2916" s="15">
        <v>131284.03071066685</v>
      </c>
      <c r="J2916" s="64"/>
    </row>
    <row r="2917" spans="1:10" ht="15" hidden="1" x14ac:dyDescent="0.25">
      <c r="A2917" s="7">
        <v>2913</v>
      </c>
      <c r="B2917" s="7" t="s">
        <v>605</v>
      </c>
      <c r="C2917" s="1" t="s">
        <v>195</v>
      </c>
      <c r="D2917" s="1" t="s">
        <v>15</v>
      </c>
      <c r="E2917" s="1" t="s">
        <v>367</v>
      </c>
      <c r="F2917" s="1" t="s">
        <v>292</v>
      </c>
      <c r="G2917" s="12" t="s">
        <v>293</v>
      </c>
      <c r="I2917" s="15">
        <v>130757</v>
      </c>
      <c r="J2917" s="64"/>
    </row>
    <row r="2918" spans="1:10" ht="15" hidden="1" x14ac:dyDescent="0.25">
      <c r="A2918" s="7">
        <v>2914</v>
      </c>
      <c r="B2918" s="7" t="s">
        <v>605</v>
      </c>
      <c r="C2918" s="1" t="s">
        <v>195</v>
      </c>
      <c r="D2918" s="1" t="s">
        <v>8</v>
      </c>
      <c r="E2918" s="1" t="s">
        <v>367</v>
      </c>
      <c r="F2918" s="1" t="s">
        <v>294</v>
      </c>
      <c r="G2918" s="12" t="s">
        <v>295</v>
      </c>
      <c r="I2918" s="15">
        <v>-527.03071066684788</v>
      </c>
      <c r="J2918" s="64"/>
    </row>
    <row r="2919" spans="1:10" ht="15" hidden="1" x14ac:dyDescent="0.25">
      <c r="A2919" s="7">
        <v>2915</v>
      </c>
      <c r="B2919" s="7" t="s">
        <v>605</v>
      </c>
      <c r="C2919" s="1" t="s">
        <v>296</v>
      </c>
      <c r="D2919" s="1" t="s">
        <v>8</v>
      </c>
      <c r="E2919" s="1" t="s">
        <v>367</v>
      </c>
      <c r="F2919" s="1" t="s">
        <v>297</v>
      </c>
      <c r="G2919" s="12" t="s">
        <v>298</v>
      </c>
      <c r="I2919" s="15">
        <v>0</v>
      </c>
      <c r="J2919" s="64"/>
    </row>
    <row r="2920" spans="1:10" ht="15" hidden="1" x14ac:dyDescent="0.25">
      <c r="A2920" s="7">
        <v>2916</v>
      </c>
      <c r="B2920" s="7" t="s">
        <v>605</v>
      </c>
      <c r="C2920" s="1" t="s">
        <v>296</v>
      </c>
      <c r="D2920" s="1" t="s">
        <v>8</v>
      </c>
      <c r="E2920" s="1" t="s">
        <v>367</v>
      </c>
      <c r="F2920" s="1" t="s">
        <v>299</v>
      </c>
      <c r="G2920" s="12" t="s">
        <v>300</v>
      </c>
      <c r="J2920" s="64"/>
    </row>
    <row r="2921" spans="1:10" ht="15" hidden="1" x14ac:dyDescent="0.25">
      <c r="A2921" s="7">
        <v>2917</v>
      </c>
      <c r="B2921" s="7" t="s">
        <v>605</v>
      </c>
      <c r="C2921" s="1" t="s">
        <v>296</v>
      </c>
      <c r="D2921" s="1" t="s">
        <v>8</v>
      </c>
      <c r="E2921" s="1" t="s">
        <v>367</v>
      </c>
      <c r="F2921" s="1" t="s">
        <v>301</v>
      </c>
      <c r="G2921" s="12" t="s">
        <v>302</v>
      </c>
      <c r="J2921" s="64"/>
    </row>
    <row r="2922" spans="1:10" ht="15" hidden="1" x14ac:dyDescent="0.25">
      <c r="A2922" s="7">
        <v>2918</v>
      </c>
      <c r="B2922" s="7" t="s">
        <v>605</v>
      </c>
      <c r="C2922" s="1" t="s">
        <v>296</v>
      </c>
      <c r="D2922" s="1" t="s">
        <v>8</v>
      </c>
      <c r="E2922" s="1" t="s">
        <v>367</v>
      </c>
      <c r="F2922" s="1" t="s">
        <v>303</v>
      </c>
      <c r="G2922" s="12" t="s">
        <v>304</v>
      </c>
      <c r="J2922" s="64"/>
    </row>
    <row r="2923" spans="1:10" ht="15" hidden="1" x14ac:dyDescent="0.25">
      <c r="A2923" s="7">
        <v>2919</v>
      </c>
      <c r="B2923" s="7" t="s">
        <v>605</v>
      </c>
      <c r="C2923" s="1" t="s">
        <v>296</v>
      </c>
      <c r="D2923" s="1" t="s">
        <v>8</v>
      </c>
      <c r="E2923" s="1" t="s">
        <v>367</v>
      </c>
      <c r="F2923" s="1" t="s">
        <v>305</v>
      </c>
      <c r="G2923" s="12" t="s">
        <v>306</v>
      </c>
      <c r="J2923" s="64"/>
    </row>
    <row r="2924" spans="1:10" ht="15" hidden="1" x14ac:dyDescent="0.25">
      <c r="A2924" s="7">
        <v>2920</v>
      </c>
      <c r="B2924" s="7" t="s">
        <v>605</v>
      </c>
      <c r="C2924" s="1" t="s">
        <v>296</v>
      </c>
      <c r="D2924" s="1" t="s">
        <v>8</v>
      </c>
      <c r="E2924" s="1" t="s">
        <v>367</v>
      </c>
      <c r="F2924" s="1" t="s">
        <v>307</v>
      </c>
      <c r="G2924" s="12" t="s">
        <v>308</v>
      </c>
      <c r="J2924" s="64"/>
    </row>
    <row r="2925" spans="1:10" ht="15" hidden="1" x14ac:dyDescent="0.25">
      <c r="A2925" s="7">
        <v>2921</v>
      </c>
      <c r="B2925" s="7" t="s">
        <v>605</v>
      </c>
      <c r="C2925" s="1" t="s">
        <v>296</v>
      </c>
      <c r="D2925" s="1" t="s">
        <v>8</v>
      </c>
      <c r="E2925" s="1" t="s">
        <v>367</v>
      </c>
      <c r="F2925" s="1" t="s">
        <v>309</v>
      </c>
      <c r="G2925" s="12" t="s">
        <v>310</v>
      </c>
      <c r="J2925" s="64"/>
    </row>
    <row r="2926" spans="1:10" ht="15" hidden="1" x14ac:dyDescent="0.25">
      <c r="A2926" s="7">
        <v>2922</v>
      </c>
      <c r="B2926" s="7" t="s">
        <v>605</v>
      </c>
      <c r="C2926" s="1" t="s">
        <v>296</v>
      </c>
      <c r="D2926" s="1" t="s">
        <v>15</v>
      </c>
      <c r="E2926" s="1" t="s">
        <v>367</v>
      </c>
      <c r="F2926" s="1" t="s">
        <v>311</v>
      </c>
      <c r="G2926" s="12" t="s">
        <v>312</v>
      </c>
      <c r="J2926" s="64"/>
    </row>
    <row r="2927" spans="1:10" ht="15" hidden="1" x14ac:dyDescent="0.25">
      <c r="A2927" s="7">
        <v>2923</v>
      </c>
      <c r="B2927" s="7" t="s">
        <v>605</v>
      </c>
      <c r="C2927" s="1" t="s">
        <v>296</v>
      </c>
      <c r="D2927" s="1" t="s">
        <v>15</v>
      </c>
      <c r="E2927" s="1" t="s">
        <v>367</v>
      </c>
      <c r="F2927" s="1" t="s">
        <v>313</v>
      </c>
      <c r="G2927" s="12" t="s">
        <v>314</v>
      </c>
      <c r="J2927" s="64"/>
    </row>
    <row r="2928" spans="1:10" ht="15" hidden="1" x14ac:dyDescent="0.25">
      <c r="A2928" s="7">
        <v>2924</v>
      </c>
      <c r="B2928" s="7" t="s">
        <v>605</v>
      </c>
      <c r="C2928" s="1" t="s">
        <v>296</v>
      </c>
      <c r="D2928" s="1" t="s">
        <v>8</v>
      </c>
      <c r="E2928" s="1" t="s">
        <v>367</v>
      </c>
      <c r="F2928" s="1" t="s">
        <v>315</v>
      </c>
      <c r="G2928" s="12" t="s">
        <v>316</v>
      </c>
      <c r="J2928" s="64"/>
    </row>
    <row r="2929" spans="1:10" ht="15" hidden="1" x14ac:dyDescent="0.25">
      <c r="A2929" s="7">
        <v>2925</v>
      </c>
      <c r="B2929" s="7" t="s">
        <v>605</v>
      </c>
      <c r="C2929" s="1" t="s">
        <v>296</v>
      </c>
      <c r="D2929" s="1" t="s">
        <v>8</v>
      </c>
      <c r="E2929" s="1" t="s">
        <v>367</v>
      </c>
      <c r="F2929" s="1" t="s">
        <v>317</v>
      </c>
      <c r="G2929" s="12" t="s">
        <v>318</v>
      </c>
      <c r="J2929" s="64"/>
    </row>
    <row r="2930" spans="1:10" ht="15" hidden="1" x14ac:dyDescent="0.25">
      <c r="A2930" s="7">
        <v>2926</v>
      </c>
      <c r="B2930" s="7" t="s">
        <v>605</v>
      </c>
      <c r="C2930" s="1" t="s">
        <v>296</v>
      </c>
      <c r="D2930" s="1" t="s">
        <v>8</v>
      </c>
      <c r="E2930" s="1" t="s">
        <v>367</v>
      </c>
      <c r="F2930" s="1" t="s">
        <v>319</v>
      </c>
      <c r="G2930" s="12" t="s">
        <v>320</v>
      </c>
      <c r="J2930" s="64"/>
    </row>
    <row r="2931" spans="1:10" ht="15" hidden="1" x14ac:dyDescent="0.25">
      <c r="A2931" s="7">
        <v>2927</v>
      </c>
      <c r="B2931" s="40" t="s">
        <v>606</v>
      </c>
      <c r="C2931" s="1" t="s">
        <v>7</v>
      </c>
      <c r="D2931" s="1" t="s">
        <v>8</v>
      </c>
      <c r="E2931" s="1" t="s">
        <v>367</v>
      </c>
      <c r="F2931" s="1" t="s">
        <v>9</v>
      </c>
      <c r="G2931" s="12" t="s">
        <v>10</v>
      </c>
      <c r="J2931" s="64"/>
    </row>
    <row r="2932" spans="1:10" ht="15" hidden="1" x14ac:dyDescent="0.25">
      <c r="A2932" s="7">
        <v>2928</v>
      </c>
      <c r="B2932" s="40" t="s">
        <v>606</v>
      </c>
      <c r="C2932" s="1" t="s">
        <v>7</v>
      </c>
      <c r="D2932" s="1" t="s">
        <v>8</v>
      </c>
      <c r="E2932" s="1" t="s">
        <v>367</v>
      </c>
      <c r="F2932" s="1" t="s">
        <v>11</v>
      </c>
      <c r="G2932" s="12" t="s">
        <v>12</v>
      </c>
      <c r="J2932" s="64"/>
    </row>
    <row r="2933" spans="1:10" ht="15" hidden="1" x14ac:dyDescent="0.25">
      <c r="A2933" s="7">
        <v>2929</v>
      </c>
      <c r="B2933" s="40" t="s">
        <v>606</v>
      </c>
      <c r="C2933" s="1" t="s">
        <v>7</v>
      </c>
      <c r="D2933" s="1" t="s">
        <v>8</v>
      </c>
      <c r="E2933" s="1" t="s">
        <v>367</v>
      </c>
      <c r="F2933" s="1" t="s">
        <v>13</v>
      </c>
      <c r="G2933" s="12" t="s">
        <v>14</v>
      </c>
      <c r="J2933" s="64"/>
    </row>
    <row r="2934" spans="1:10" ht="15" hidden="1" x14ac:dyDescent="0.25">
      <c r="A2934" s="7">
        <v>2930</v>
      </c>
      <c r="B2934" s="40" t="s">
        <v>606</v>
      </c>
      <c r="C2934" s="1" t="s">
        <v>7</v>
      </c>
      <c r="D2934" s="1" t="s">
        <v>15</v>
      </c>
      <c r="E2934" s="1" t="s">
        <v>367</v>
      </c>
      <c r="F2934" s="1" t="s">
        <v>16</v>
      </c>
      <c r="G2934" s="12" t="s">
        <v>17</v>
      </c>
      <c r="I2934" s="15">
        <v>0</v>
      </c>
      <c r="J2934" s="64"/>
    </row>
    <row r="2935" spans="1:10" ht="15" hidden="1" x14ac:dyDescent="0.25">
      <c r="A2935" s="7">
        <v>2931</v>
      </c>
      <c r="B2935" s="40" t="s">
        <v>606</v>
      </c>
      <c r="C2935" s="1" t="s">
        <v>7</v>
      </c>
      <c r="D2935" s="1" t="s">
        <v>8</v>
      </c>
      <c r="E2935" s="1" t="s">
        <v>367</v>
      </c>
      <c r="F2935" s="1" t="s">
        <v>18</v>
      </c>
      <c r="G2935" s="12" t="s">
        <v>19</v>
      </c>
      <c r="J2935" s="64"/>
    </row>
    <row r="2936" spans="1:10" ht="15" hidden="1" x14ac:dyDescent="0.25">
      <c r="A2936" s="7">
        <v>2932</v>
      </c>
      <c r="B2936" s="40" t="s">
        <v>606</v>
      </c>
      <c r="C2936" s="1" t="s">
        <v>7</v>
      </c>
      <c r="D2936" s="1" t="s">
        <v>8</v>
      </c>
      <c r="E2936" s="1" t="s">
        <v>367</v>
      </c>
      <c r="F2936" s="1" t="s">
        <v>20</v>
      </c>
      <c r="G2936" s="12" t="s">
        <v>21</v>
      </c>
      <c r="J2936" s="64"/>
    </row>
    <row r="2937" spans="1:10" ht="15" hidden="1" x14ac:dyDescent="0.25">
      <c r="A2937" s="7">
        <v>2933</v>
      </c>
      <c r="B2937" s="40" t="s">
        <v>606</v>
      </c>
      <c r="C2937" s="1" t="s">
        <v>7</v>
      </c>
      <c r="D2937" s="1" t="s">
        <v>15</v>
      </c>
      <c r="E2937" s="1" t="s">
        <v>367</v>
      </c>
      <c r="F2937" s="1" t="s">
        <v>22</v>
      </c>
      <c r="G2937" s="12" t="s">
        <v>23</v>
      </c>
      <c r="I2937" s="15">
        <v>0</v>
      </c>
      <c r="J2937" s="64"/>
    </row>
    <row r="2938" spans="1:10" ht="15" hidden="1" x14ac:dyDescent="0.25">
      <c r="A2938" s="7">
        <v>2934</v>
      </c>
      <c r="B2938" s="40" t="s">
        <v>606</v>
      </c>
      <c r="C2938" s="1" t="s">
        <v>7</v>
      </c>
      <c r="D2938" s="1" t="s">
        <v>8</v>
      </c>
      <c r="E2938" s="1" t="s">
        <v>367</v>
      </c>
      <c r="F2938" s="1" t="s">
        <v>24</v>
      </c>
      <c r="G2938" s="12" t="s">
        <v>25</v>
      </c>
      <c r="J2938" s="64"/>
    </row>
    <row r="2939" spans="1:10" ht="15" hidden="1" x14ac:dyDescent="0.25">
      <c r="A2939" s="7">
        <v>2935</v>
      </c>
      <c r="B2939" s="40" t="s">
        <v>606</v>
      </c>
      <c r="C2939" s="1" t="s">
        <v>7</v>
      </c>
      <c r="D2939" s="1" t="s">
        <v>8</v>
      </c>
      <c r="E2939" s="1" t="s">
        <v>367</v>
      </c>
      <c r="F2939" s="1" t="s">
        <v>26</v>
      </c>
      <c r="G2939" s="12" t="s">
        <v>27</v>
      </c>
      <c r="J2939" s="64"/>
    </row>
    <row r="2940" spans="1:10" ht="15" hidden="1" x14ac:dyDescent="0.25">
      <c r="A2940" s="7">
        <v>2936</v>
      </c>
      <c r="B2940" s="40" t="s">
        <v>606</v>
      </c>
      <c r="C2940" s="1" t="s">
        <v>7</v>
      </c>
      <c r="D2940" s="1" t="s">
        <v>8</v>
      </c>
      <c r="E2940" s="1" t="s">
        <v>367</v>
      </c>
      <c r="F2940" s="1" t="s">
        <v>28</v>
      </c>
      <c r="G2940" s="12" t="s">
        <v>29</v>
      </c>
      <c r="J2940" s="64"/>
    </row>
    <row r="2941" spans="1:10" ht="15" hidden="1" x14ac:dyDescent="0.25">
      <c r="A2941" s="7">
        <v>2937</v>
      </c>
      <c r="B2941" s="40" t="s">
        <v>606</v>
      </c>
      <c r="C2941" s="1" t="s">
        <v>7</v>
      </c>
      <c r="D2941" s="1" t="s">
        <v>8</v>
      </c>
      <c r="E2941" s="1" t="s">
        <v>367</v>
      </c>
      <c r="F2941" s="1" t="s">
        <v>30</v>
      </c>
      <c r="G2941" s="12" t="s">
        <v>31</v>
      </c>
      <c r="I2941" s="15">
        <v>189111</v>
      </c>
      <c r="J2941" s="64"/>
    </row>
    <row r="2942" spans="1:10" ht="15" hidden="1" x14ac:dyDescent="0.25">
      <c r="A2942" s="7">
        <v>2938</v>
      </c>
      <c r="B2942" s="40" t="s">
        <v>606</v>
      </c>
      <c r="C2942" s="1" t="s">
        <v>7</v>
      </c>
      <c r="D2942" s="1" t="s">
        <v>8</v>
      </c>
      <c r="E2942" s="1" t="s">
        <v>367</v>
      </c>
      <c r="F2942" s="1" t="s">
        <v>32</v>
      </c>
      <c r="G2942" s="12" t="s">
        <v>33</v>
      </c>
      <c r="J2942" s="64"/>
    </row>
    <row r="2943" spans="1:10" ht="15" hidden="1" x14ac:dyDescent="0.25">
      <c r="A2943" s="7">
        <v>2939</v>
      </c>
      <c r="B2943" s="40" t="s">
        <v>606</v>
      </c>
      <c r="C2943" s="1" t="s">
        <v>7</v>
      </c>
      <c r="D2943" s="1" t="s">
        <v>8</v>
      </c>
      <c r="E2943" s="1" t="s">
        <v>367</v>
      </c>
      <c r="F2943" s="1" t="s">
        <v>34</v>
      </c>
      <c r="G2943" s="12" t="s">
        <v>35</v>
      </c>
      <c r="J2943" s="64"/>
    </row>
    <row r="2944" spans="1:10" ht="15" hidden="1" x14ac:dyDescent="0.25">
      <c r="A2944" s="7">
        <v>2940</v>
      </c>
      <c r="B2944" s="40" t="s">
        <v>606</v>
      </c>
      <c r="C2944" s="1" t="s">
        <v>7</v>
      </c>
      <c r="D2944" s="1" t="s">
        <v>8</v>
      </c>
      <c r="E2944" s="1" t="s">
        <v>367</v>
      </c>
      <c r="F2944" s="1" t="s">
        <v>36</v>
      </c>
      <c r="G2944" s="12" t="s">
        <v>37</v>
      </c>
      <c r="J2944" s="64"/>
    </row>
    <row r="2945" spans="1:10" ht="15" hidden="1" x14ac:dyDescent="0.25">
      <c r="A2945" s="7">
        <v>2941</v>
      </c>
      <c r="B2945" s="40" t="s">
        <v>606</v>
      </c>
      <c r="C2945" s="1" t="s">
        <v>7</v>
      </c>
      <c r="D2945" s="1" t="s">
        <v>8</v>
      </c>
      <c r="E2945" s="1" t="s">
        <v>367</v>
      </c>
      <c r="F2945" s="1" t="s">
        <v>38</v>
      </c>
      <c r="G2945" s="12" t="s">
        <v>39</v>
      </c>
      <c r="J2945" s="64"/>
    </row>
    <row r="2946" spans="1:10" ht="15" hidden="1" x14ac:dyDescent="0.25">
      <c r="A2946" s="7">
        <v>2942</v>
      </c>
      <c r="B2946" s="40" t="s">
        <v>606</v>
      </c>
      <c r="C2946" s="1" t="s">
        <v>7</v>
      </c>
      <c r="D2946" s="1" t="s">
        <v>8</v>
      </c>
      <c r="E2946" s="1" t="s">
        <v>367</v>
      </c>
      <c r="F2946" s="1" t="s">
        <v>40</v>
      </c>
      <c r="G2946" s="12" t="s">
        <v>41</v>
      </c>
      <c r="J2946" s="64"/>
    </row>
    <row r="2947" spans="1:10" ht="15" hidden="1" x14ac:dyDescent="0.25">
      <c r="A2947" s="7">
        <v>2943</v>
      </c>
      <c r="B2947" s="40" t="s">
        <v>606</v>
      </c>
      <c r="C2947" s="1" t="s">
        <v>7</v>
      </c>
      <c r="D2947" s="1" t="s">
        <v>8</v>
      </c>
      <c r="E2947" s="1" t="s">
        <v>367</v>
      </c>
      <c r="F2947" s="1" t="s">
        <v>42</v>
      </c>
      <c r="G2947" s="12" t="s">
        <v>43</v>
      </c>
      <c r="J2947" s="64"/>
    </row>
    <row r="2948" spans="1:10" ht="15" hidden="1" x14ac:dyDescent="0.25">
      <c r="A2948" s="7">
        <v>2944</v>
      </c>
      <c r="B2948" s="40" t="s">
        <v>606</v>
      </c>
      <c r="C2948" s="1" t="s">
        <v>7</v>
      </c>
      <c r="D2948" s="1" t="s">
        <v>8</v>
      </c>
      <c r="E2948" s="1" t="s">
        <v>367</v>
      </c>
      <c r="F2948" s="1" t="s">
        <v>44</v>
      </c>
      <c r="G2948" s="12" t="s">
        <v>45</v>
      </c>
      <c r="J2948" s="64"/>
    </row>
    <row r="2949" spans="1:10" ht="15" hidden="1" x14ac:dyDescent="0.25">
      <c r="A2949" s="7">
        <v>2945</v>
      </c>
      <c r="B2949" s="40" t="s">
        <v>606</v>
      </c>
      <c r="C2949" s="1" t="s">
        <v>7</v>
      </c>
      <c r="D2949" s="1" t="s">
        <v>8</v>
      </c>
      <c r="E2949" s="1" t="s">
        <v>367</v>
      </c>
      <c r="F2949" s="1" t="s">
        <v>46</v>
      </c>
      <c r="G2949" s="12" t="s">
        <v>47</v>
      </c>
      <c r="J2949" s="64"/>
    </row>
    <row r="2950" spans="1:10" ht="15" hidden="1" x14ac:dyDescent="0.25">
      <c r="A2950" s="7">
        <v>2946</v>
      </c>
      <c r="B2950" s="40" t="s">
        <v>606</v>
      </c>
      <c r="C2950" s="1" t="s">
        <v>7</v>
      </c>
      <c r="D2950" s="1" t="s">
        <v>8</v>
      </c>
      <c r="E2950" s="1" t="s">
        <v>367</v>
      </c>
      <c r="F2950" s="1" t="s">
        <v>48</v>
      </c>
      <c r="G2950" s="12" t="s">
        <v>49</v>
      </c>
      <c r="J2950" s="64"/>
    </row>
    <row r="2951" spans="1:10" ht="15" hidden="1" x14ac:dyDescent="0.25">
      <c r="A2951" s="7">
        <v>2947</v>
      </c>
      <c r="B2951" s="40" t="s">
        <v>606</v>
      </c>
      <c r="C2951" s="1" t="s">
        <v>7</v>
      </c>
      <c r="D2951" s="1" t="s">
        <v>8</v>
      </c>
      <c r="E2951" s="1" t="s">
        <v>367</v>
      </c>
      <c r="F2951" s="1" t="s">
        <v>50</v>
      </c>
      <c r="G2951" s="12" t="s">
        <v>51</v>
      </c>
      <c r="J2951" s="64"/>
    </row>
    <row r="2952" spans="1:10" ht="15" hidden="1" x14ac:dyDescent="0.25">
      <c r="A2952" s="7">
        <v>2948</v>
      </c>
      <c r="B2952" s="40" t="s">
        <v>606</v>
      </c>
      <c r="C2952" s="1" t="s">
        <v>7</v>
      </c>
      <c r="D2952" s="1" t="s">
        <v>8</v>
      </c>
      <c r="E2952" s="1" t="s">
        <v>367</v>
      </c>
      <c r="F2952" s="1" t="s">
        <v>52</v>
      </c>
      <c r="G2952" s="12" t="s">
        <v>53</v>
      </c>
      <c r="J2952" s="64"/>
    </row>
    <row r="2953" spans="1:10" ht="15" hidden="1" x14ac:dyDescent="0.25">
      <c r="A2953" s="7">
        <v>2949</v>
      </c>
      <c r="B2953" s="40" t="s">
        <v>606</v>
      </c>
      <c r="C2953" s="1" t="s">
        <v>7</v>
      </c>
      <c r="D2953" s="1" t="s">
        <v>8</v>
      </c>
      <c r="E2953" s="1" t="s">
        <v>367</v>
      </c>
      <c r="F2953" s="1" t="s">
        <v>54</v>
      </c>
      <c r="G2953" s="12" t="s">
        <v>55</v>
      </c>
      <c r="J2953" s="64"/>
    </row>
    <row r="2954" spans="1:10" ht="15" hidden="1" x14ac:dyDescent="0.25">
      <c r="A2954" s="7">
        <v>2950</v>
      </c>
      <c r="B2954" s="40" t="s">
        <v>606</v>
      </c>
      <c r="C2954" s="1" t="s">
        <v>7</v>
      </c>
      <c r="D2954" s="1" t="s">
        <v>8</v>
      </c>
      <c r="E2954" s="1" t="s">
        <v>367</v>
      </c>
      <c r="F2954" s="1" t="s">
        <v>56</v>
      </c>
      <c r="G2954" s="12" t="s">
        <v>57</v>
      </c>
      <c r="J2954" s="64"/>
    </row>
    <row r="2955" spans="1:10" ht="15" hidden="1" x14ac:dyDescent="0.25">
      <c r="A2955" s="7">
        <v>2951</v>
      </c>
      <c r="B2955" s="40" t="s">
        <v>606</v>
      </c>
      <c r="C2955" s="1" t="s">
        <v>7</v>
      </c>
      <c r="D2955" s="1" t="s">
        <v>8</v>
      </c>
      <c r="E2955" s="1" t="s">
        <v>367</v>
      </c>
      <c r="F2955" s="1" t="s">
        <v>58</v>
      </c>
      <c r="G2955" s="12" t="s">
        <v>59</v>
      </c>
      <c r="J2955" s="64"/>
    </row>
    <row r="2956" spans="1:10" ht="15" hidden="1" x14ac:dyDescent="0.25">
      <c r="A2956" s="7">
        <v>2952</v>
      </c>
      <c r="B2956" s="40" t="s">
        <v>606</v>
      </c>
      <c r="C2956" s="1" t="s">
        <v>7</v>
      </c>
      <c r="D2956" s="1" t="s">
        <v>8</v>
      </c>
      <c r="E2956" s="1" t="s">
        <v>367</v>
      </c>
      <c r="F2956" s="1" t="s">
        <v>60</v>
      </c>
      <c r="G2956" s="12" t="s">
        <v>61</v>
      </c>
      <c r="J2956" s="64"/>
    </row>
    <row r="2957" spans="1:10" ht="15" hidden="1" x14ac:dyDescent="0.25">
      <c r="A2957" s="7">
        <v>2953</v>
      </c>
      <c r="B2957" s="40" t="s">
        <v>606</v>
      </c>
      <c r="C2957" s="1" t="s">
        <v>7</v>
      </c>
      <c r="D2957" s="1" t="s">
        <v>8</v>
      </c>
      <c r="E2957" s="1" t="s">
        <v>367</v>
      </c>
      <c r="F2957" s="1" t="s">
        <v>62</v>
      </c>
      <c r="G2957" s="12" t="s">
        <v>63</v>
      </c>
      <c r="J2957" s="64"/>
    </row>
    <row r="2958" spans="1:10" ht="15" hidden="1" x14ac:dyDescent="0.25">
      <c r="A2958" s="7">
        <v>2954</v>
      </c>
      <c r="B2958" s="40" t="s">
        <v>606</v>
      </c>
      <c r="C2958" s="1" t="s">
        <v>7</v>
      </c>
      <c r="D2958" s="1" t="s">
        <v>8</v>
      </c>
      <c r="E2958" s="1" t="s">
        <v>367</v>
      </c>
      <c r="F2958" s="1" t="s">
        <v>64</v>
      </c>
      <c r="G2958" s="12" t="s">
        <v>65</v>
      </c>
      <c r="J2958" s="64"/>
    </row>
    <row r="2959" spans="1:10" ht="15" hidden="1" x14ac:dyDescent="0.25">
      <c r="A2959" s="7">
        <v>2955</v>
      </c>
      <c r="B2959" s="40" t="s">
        <v>606</v>
      </c>
      <c r="C2959" s="1" t="s">
        <v>7</v>
      </c>
      <c r="D2959" s="1" t="s">
        <v>8</v>
      </c>
      <c r="E2959" s="1" t="s">
        <v>367</v>
      </c>
      <c r="F2959" s="1" t="s">
        <v>66</v>
      </c>
      <c r="G2959" s="12" t="s">
        <v>67</v>
      </c>
      <c r="I2959" s="15">
        <v>1789</v>
      </c>
      <c r="J2959" s="64"/>
    </row>
    <row r="2960" spans="1:10" ht="15" hidden="1" x14ac:dyDescent="0.25">
      <c r="A2960" s="7">
        <v>2956</v>
      </c>
      <c r="B2960" s="40" t="s">
        <v>606</v>
      </c>
      <c r="C2960" s="1" t="s">
        <v>7</v>
      </c>
      <c r="D2960" s="1" t="s">
        <v>8</v>
      </c>
      <c r="E2960" s="1" t="s">
        <v>367</v>
      </c>
      <c r="F2960" s="1" t="s">
        <v>68</v>
      </c>
      <c r="G2960" s="12" t="s">
        <v>69</v>
      </c>
      <c r="J2960" s="64"/>
    </row>
    <row r="2961" spans="1:10" ht="15" hidden="1" x14ac:dyDescent="0.25">
      <c r="A2961" s="7">
        <v>2957</v>
      </c>
      <c r="B2961" s="40" t="s">
        <v>606</v>
      </c>
      <c r="C2961" s="1" t="s">
        <v>7</v>
      </c>
      <c r="D2961" s="1" t="s">
        <v>8</v>
      </c>
      <c r="E2961" s="1" t="s">
        <v>367</v>
      </c>
      <c r="F2961" s="1" t="s">
        <v>70</v>
      </c>
      <c r="G2961" s="12" t="s">
        <v>71</v>
      </c>
      <c r="J2961" s="64"/>
    </row>
    <row r="2962" spans="1:10" ht="15" hidden="1" x14ac:dyDescent="0.25">
      <c r="A2962" s="7">
        <v>2958</v>
      </c>
      <c r="B2962" s="40" t="s">
        <v>606</v>
      </c>
      <c r="C2962" s="1" t="s">
        <v>7</v>
      </c>
      <c r="D2962" s="1" t="s">
        <v>8</v>
      </c>
      <c r="E2962" s="1" t="s">
        <v>367</v>
      </c>
      <c r="F2962" s="1" t="s">
        <v>72</v>
      </c>
      <c r="G2962" s="12" t="s">
        <v>73</v>
      </c>
      <c r="J2962" s="64"/>
    </row>
    <row r="2963" spans="1:10" ht="15" hidden="1" x14ac:dyDescent="0.25">
      <c r="A2963" s="7">
        <v>2959</v>
      </c>
      <c r="B2963" s="40" t="s">
        <v>606</v>
      </c>
      <c r="C2963" s="1" t="s">
        <v>7</v>
      </c>
      <c r="D2963" s="1" t="s">
        <v>8</v>
      </c>
      <c r="E2963" s="1" t="s">
        <v>367</v>
      </c>
      <c r="F2963" s="1" t="s">
        <v>74</v>
      </c>
      <c r="G2963" s="12" t="s">
        <v>75</v>
      </c>
      <c r="J2963" s="64"/>
    </row>
    <row r="2964" spans="1:10" ht="15" hidden="1" x14ac:dyDescent="0.25">
      <c r="A2964" s="7">
        <v>2960</v>
      </c>
      <c r="B2964" s="40" t="s">
        <v>606</v>
      </c>
      <c r="C2964" s="1" t="s">
        <v>7</v>
      </c>
      <c r="D2964" s="1" t="s">
        <v>8</v>
      </c>
      <c r="E2964" s="1" t="s">
        <v>367</v>
      </c>
      <c r="F2964" s="1" t="s">
        <v>76</v>
      </c>
      <c r="G2964" s="12" t="s">
        <v>77</v>
      </c>
      <c r="J2964" s="64"/>
    </row>
    <row r="2965" spans="1:10" ht="15" hidden="1" x14ac:dyDescent="0.25">
      <c r="A2965" s="7">
        <v>2961</v>
      </c>
      <c r="B2965" s="40" t="s">
        <v>606</v>
      </c>
      <c r="C2965" s="1" t="s">
        <v>7</v>
      </c>
      <c r="D2965" s="1" t="s">
        <v>8</v>
      </c>
      <c r="E2965" s="1" t="s">
        <v>367</v>
      </c>
      <c r="F2965" s="1" t="s">
        <v>78</v>
      </c>
      <c r="G2965" s="12" t="s">
        <v>79</v>
      </c>
      <c r="J2965" s="64"/>
    </row>
    <row r="2966" spans="1:10" ht="15" hidden="1" x14ac:dyDescent="0.25">
      <c r="A2966" s="7">
        <v>2962</v>
      </c>
      <c r="B2966" s="40" t="s">
        <v>606</v>
      </c>
      <c r="C2966" s="1" t="s">
        <v>7</v>
      </c>
      <c r="D2966" s="1" t="s">
        <v>8</v>
      </c>
      <c r="E2966" s="1" t="s">
        <v>367</v>
      </c>
      <c r="F2966" s="1" t="s">
        <v>80</v>
      </c>
      <c r="G2966" s="12" t="s">
        <v>81</v>
      </c>
      <c r="J2966" s="64"/>
    </row>
    <row r="2967" spans="1:10" ht="15" hidden="1" x14ac:dyDescent="0.25">
      <c r="A2967" s="7">
        <v>2963</v>
      </c>
      <c r="B2967" s="40" t="s">
        <v>606</v>
      </c>
      <c r="C2967" s="1" t="s">
        <v>7</v>
      </c>
      <c r="D2967" s="1" t="s">
        <v>8</v>
      </c>
      <c r="E2967" s="1" t="s">
        <v>367</v>
      </c>
      <c r="F2967" s="1" t="s">
        <v>82</v>
      </c>
      <c r="G2967" s="12" t="s">
        <v>83</v>
      </c>
      <c r="J2967" s="64"/>
    </row>
    <row r="2968" spans="1:10" ht="15" hidden="1" x14ac:dyDescent="0.25">
      <c r="A2968" s="7">
        <v>2964</v>
      </c>
      <c r="B2968" s="40" t="s">
        <v>606</v>
      </c>
      <c r="C2968" s="1" t="s">
        <v>7</v>
      </c>
      <c r="D2968" s="1" t="s">
        <v>8</v>
      </c>
      <c r="E2968" s="1" t="s">
        <v>367</v>
      </c>
      <c r="F2968" s="1" t="s">
        <v>84</v>
      </c>
      <c r="G2968" s="12" t="s">
        <v>85</v>
      </c>
      <c r="J2968" s="64"/>
    </row>
    <row r="2969" spans="1:10" ht="15" hidden="1" x14ac:dyDescent="0.25">
      <c r="A2969" s="7">
        <v>2965</v>
      </c>
      <c r="B2969" s="40" t="s">
        <v>606</v>
      </c>
      <c r="C2969" s="1" t="s">
        <v>7</v>
      </c>
      <c r="D2969" s="1" t="s">
        <v>8</v>
      </c>
      <c r="E2969" s="1" t="s">
        <v>367</v>
      </c>
      <c r="F2969" s="1" t="s">
        <v>86</v>
      </c>
      <c r="G2969" s="12" t="s">
        <v>87</v>
      </c>
      <c r="J2969" s="64"/>
    </row>
    <row r="2970" spans="1:10" ht="15" hidden="1" x14ac:dyDescent="0.25">
      <c r="A2970" s="7">
        <v>2966</v>
      </c>
      <c r="B2970" s="40" t="s">
        <v>606</v>
      </c>
      <c r="C2970" s="1" t="s">
        <v>7</v>
      </c>
      <c r="D2970" s="1" t="s">
        <v>8</v>
      </c>
      <c r="E2970" s="1" t="s">
        <v>367</v>
      </c>
      <c r="F2970" s="1" t="s">
        <v>88</v>
      </c>
      <c r="G2970" s="12" t="s">
        <v>89</v>
      </c>
      <c r="J2970" s="64"/>
    </row>
    <row r="2971" spans="1:10" ht="15" hidden="1" x14ac:dyDescent="0.25">
      <c r="A2971" s="7">
        <v>2967</v>
      </c>
      <c r="B2971" s="40" t="s">
        <v>606</v>
      </c>
      <c r="C2971" s="1" t="s">
        <v>7</v>
      </c>
      <c r="D2971" s="1" t="s">
        <v>8</v>
      </c>
      <c r="E2971" s="1" t="s">
        <v>367</v>
      </c>
      <c r="F2971" s="1" t="s">
        <v>90</v>
      </c>
      <c r="G2971" s="12" t="s">
        <v>91</v>
      </c>
      <c r="J2971" s="64"/>
    </row>
    <row r="2972" spans="1:10" ht="15" hidden="1" x14ac:dyDescent="0.25">
      <c r="A2972" s="7">
        <v>2968</v>
      </c>
      <c r="B2972" s="40" t="s">
        <v>606</v>
      </c>
      <c r="C2972" s="1" t="s">
        <v>7</v>
      </c>
      <c r="D2972" s="1" t="s">
        <v>8</v>
      </c>
      <c r="E2972" s="1" t="s">
        <v>367</v>
      </c>
      <c r="F2972" s="1" t="s">
        <v>92</v>
      </c>
      <c r="G2972" s="12" t="s">
        <v>93</v>
      </c>
      <c r="J2972" s="64"/>
    </row>
    <row r="2973" spans="1:10" ht="15" hidden="1" x14ac:dyDescent="0.25">
      <c r="A2973" s="7">
        <v>2969</v>
      </c>
      <c r="B2973" s="40" t="s">
        <v>606</v>
      </c>
      <c r="C2973" s="1" t="s">
        <v>7</v>
      </c>
      <c r="D2973" s="1" t="s">
        <v>15</v>
      </c>
      <c r="E2973" s="1" t="s">
        <v>367</v>
      </c>
      <c r="F2973" s="1" t="s">
        <v>94</v>
      </c>
      <c r="G2973" s="12" t="s">
        <v>95</v>
      </c>
      <c r="I2973" s="15">
        <v>190900</v>
      </c>
      <c r="J2973" s="64"/>
    </row>
    <row r="2974" spans="1:10" ht="15" hidden="1" x14ac:dyDescent="0.25">
      <c r="A2974" s="7">
        <v>2970</v>
      </c>
      <c r="B2974" s="40" t="s">
        <v>606</v>
      </c>
      <c r="C2974" s="1" t="s">
        <v>7</v>
      </c>
      <c r="D2974" s="1" t="s">
        <v>8</v>
      </c>
      <c r="E2974" s="1" t="s">
        <v>367</v>
      </c>
      <c r="F2974" s="1" t="s">
        <v>96</v>
      </c>
      <c r="G2974" s="12" t="s">
        <v>97</v>
      </c>
      <c r="J2974" s="64"/>
    </row>
    <row r="2975" spans="1:10" ht="15" hidden="1" x14ac:dyDescent="0.25">
      <c r="A2975" s="7">
        <v>2971</v>
      </c>
      <c r="B2975" s="40" t="s">
        <v>606</v>
      </c>
      <c r="C2975" s="1" t="s">
        <v>7</v>
      </c>
      <c r="D2975" s="1" t="s">
        <v>8</v>
      </c>
      <c r="E2975" s="1" t="s">
        <v>367</v>
      </c>
      <c r="F2975" s="1" t="s">
        <v>98</v>
      </c>
      <c r="G2975" s="12" t="s">
        <v>99</v>
      </c>
      <c r="J2975" s="64"/>
    </row>
    <row r="2976" spans="1:10" ht="15" hidden="1" x14ac:dyDescent="0.25">
      <c r="A2976" s="7">
        <v>2972</v>
      </c>
      <c r="B2976" s="40" t="s">
        <v>606</v>
      </c>
      <c r="C2976" s="1" t="s">
        <v>7</v>
      </c>
      <c r="D2976" s="1" t="s">
        <v>8</v>
      </c>
      <c r="E2976" s="1" t="s">
        <v>367</v>
      </c>
      <c r="F2976" s="1" t="s">
        <v>100</v>
      </c>
      <c r="G2976" s="12" t="s">
        <v>101</v>
      </c>
      <c r="J2976" s="64"/>
    </row>
    <row r="2977" spans="1:10" ht="15" hidden="1" x14ac:dyDescent="0.25">
      <c r="A2977" s="7">
        <v>2973</v>
      </c>
      <c r="B2977" s="40" t="s">
        <v>606</v>
      </c>
      <c r="C2977" s="1" t="s">
        <v>7</v>
      </c>
      <c r="D2977" s="1" t="s">
        <v>8</v>
      </c>
      <c r="E2977" s="1" t="s">
        <v>367</v>
      </c>
      <c r="F2977" s="1" t="s">
        <v>102</v>
      </c>
      <c r="G2977" s="12" t="s">
        <v>103</v>
      </c>
      <c r="J2977" s="64"/>
    </row>
    <row r="2978" spans="1:10" ht="15" hidden="1" x14ac:dyDescent="0.25">
      <c r="A2978" s="7">
        <v>2974</v>
      </c>
      <c r="B2978" s="40" t="s">
        <v>606</v>
      </c>
      <c r="C2978" s="1" t="s">
        <v>7</v>
      </c>
      <c r="D2978" s="1" t="s">
        <v>8</v>
      </c>
      <c r="E2978" s="1" t="s">
        <v>367</v>
      </c>
      <c r="F2978" s="1" t="s">
        <v>104</v>
      </c>
      <c r="G2978" s="12" t="s">
        <v>105</v>
      </c>
      <c r="J2978" s="64"/>
    </row>
    <row r="2979" spans="1:10" ht="15" hidden="1" x14ac:dyDescent="0.25">
      <c r="A2979" s="7">
        <v>2975</v>
      </c>
      <c r="B2979" s="40" t="s">
        <v>606</v>
      </c>
      <c r="C2979" s="1" t="s">
        <v>7</v>
      </c>
      <c r="D2979" s="1" t="s">
        <v>8</v>
      </c>
      <c r="E2979" s="1" t="s">
        <v>367</v>
      </c>
      <c r="F2979" s="1" t="s">
        <v>106</v>
      </c>
      <c r="G2979" s="12" t="s">
        <v>107</v>
      </c>
      <c r="J2979" s="64"/>
    </row>
    <row r="2980" spans="1:10" ht="15" hidden="1" x14ac:dyDescent="0.25">
      <c r="A2980" s="7">
        <v>2976</v>
      </c>
      <c r="B2980" s="40" t="s">
        <v>606</v>
      </c>
      <c r="C2980" s="1" t="s">
        <v>7</v>
      </c>
      <c r="D2980" s="1" t="s">
        <v>8</v>
      </c>
      <c r="E2980" s="1" t="s">
        <v>367</v>
      </c>
      <c r="F2980" s="1" t="s">
        <v>108</v>
      </c>
      <c r="G2980" s="12" t="s">
        <v>109</v>
      </c>
      <c r="J2980" s="64"/>
    </row>
    <row r="2981" spans="1:10" ht="15" hidden="1" x14ac:dyDescent="0.25">
      <c r="A2981" s="7">
        <v>2977</v>
      </c>
      <c r="B2981" s="40" t="s">
        <v>606</v>
      </c>
      <c r="C2981" s="1" t="s">
        <v>7</v>
      </c>
      <c r="D2981" s="1" t="s">
        <v>8</v>
      </c>
      <c r="E2981" s="1" t="s">
        <v>367</v>
      </c>
      <c r="F2981" s="1" t="s">
        <v>110</v>
      </c>
      <c r="G2981" s="12" t="s">
        <v>111</v>
      </c>
      <c r="J2981" s="64"/>
    </row>
    <row r="2982" spans="1:10" ht="15" hidden="1" x14ac:dyDescent="0.25">
      <c r="A2982" s="7">
        <v>2978</v>
      </c>
      <c r="B2982" s="40" t="s">
        <v>606</v>
      </c>
      <c r="C2982" s="1" t="s">
        <v>7</v>
      </c>
      <c r="D2982" s="1" t="s">
        <v>8</v>
      </c>
      <c r="E2982" s="1" t="s">
        <v>367</v>
      </c>
      <c r="F2982" s="1" t="s">
        <v>112</v>
      </c>
      <c r="G2982" s="12" t="s">
        <v>113</v>
      </c>
      <c r="J2982" s="64"/>
    </row>
    <row r="2983" spans="1:10" ht="15" hidden="1" x14ac:dyDescent="0.25">
      <c r="A2983" s="7">
        <v>2979</v>
      </c>
      <c r="B2983" s="40" t="s">
        <v>606</v>
      </c>
      <c r="C2983" s="1" t="s">
        <v>7</v>
      </c>
      <c r="D2983" s="1" t="s">
        <v>15</v>
      </c>
      <c r="E2983" s="1" t="s">
        <v>367</v>
      </c>
      <c r="F2983" s="1" t="s">
        <v>114</v>
      </c>
      <c r="G2983" s="12" t="s">
        <v>115</v>
      </c>
      <c r="I2983" s="15">
        <v>190900</v>
      </c>
      <c r="J2983" s="64"/>
    </row>
    <row r="2984" spans="1:10" ht="15" hidden="1" x14ac:dyDescent="0.25">
      <c r="A2984" s="7">
        <v>2980</v>
      </c>
      <c r="B2984" s="40" t="s">
        <v>606</v>
      </c>
      <c r="C2984" s="1" t="s">
        <v>116</v>
      </c>
      <c r="D2984" s="1" t="s">
        <v>8</v>
      </c>
      <c r="E2984" s="1" t="s">
        <v>364</v>
      </c>
      <c r="F2984" s="1" t="s">
        <v>117</v>
      </c>
      <c r="G2984" s="12" t="s">
        <v>118</v>
      </c>
      <c r="H2984" s="14">
        <v>0.28999999999999998</v>
      </c>
      <c r="I2984" s="15">
        <v>15517</v>
      </c>
      <c r="J2984" s="64">
        <f t="shared" ref="J2984:J3013" si="29">I2984/H2984</f>
        <v>53506.896551724145</v>
      </c>
    </row>
    <row r="2985" spans="1:10" ht="15" hidden="1" x14ac:dyDescent="0.25">
      <c r="A2985" s="7">
        <v>2981</v>
      </c>
      <c r="B2985" s="40" t="s">
        <v>606</v>
      </c>
      <c r="C2985" s="1" t="s">
        <v>116</v>
      </c>
      <c r="D2985" s="1" t="s">
        <v>8</v>
      </c>
      <c r="E2985" s="1" t="s">
        <v>364</v>
      </c>
      <c r="F2985" s="1" t="s">
        <v>119</v>
      </c>
      <c r="G2985" s="12" t="s">
        <v>120</v>
      </c>
      <c r="H2985" s="14">
        <v>0.04</v>
      </c>
      <c r="I2985" s="15">
        <v>3311</v>
      </c>
      <c r="J2985" s="57">
        <f t="shared" si="29"/>
        <v>82775</v>
      </c>
    </row>
    <row r="2986" spans="1:10" ht="15" hidden="1" x14ac:dyDescent="0.25">
      <c r="A2986" s="7">
        <v>2982</v>
      </c>
      <c r="B2986" s="40" t="s">
        <v>606</v>
      </c>
      <c r="C2986" s="1" t="s">
        <v>116</v>
      </c>
      <c r="D2986" s="1" t="s">
        <v>8</v>
      </c>
      <c r="E2986" s="1" t="s">
        <v>364</v>
      </c>
      <c r="F2986" s="1" t="s">
        <v>121</v>
      </c>
      <c r="G2986" s="12" t="s">
        <v>122</v>
      </c>
      <c r="J2986" s="64"/>
    </row>
    <row r="2987" spans="1:10" ht="15" hidden="1" x14ac:dyDescent="0.25">
      <c r="A2987" s="7">
        <v>2983</v>
      </c>
      <c r="B2987" s="40" t="s">
        <v>606</v>
      </c>
      <c r="C2987" s="1" t="s">
        <v>116</v>
      </c>
      <c r="D2987" s="1" t="s">
        <v>8</v>
      </c>
      <c r="E2987" s="1" t="s">
        <v>364</v>
      </c>
      <c r="F2987" s="1" t="s">
        <v>123</v>
      </c>
      <c r="G2987" s="12" t="s">
        <v>124</v>
      </c>
      <c r="H2987" s="14">
        <v>0.03</v>
      </c>
      <c r="I2987" s="15">
        <v>1470</v>
      </c>
      <c r="J2987" s="64">
        <f t="shared" si="29"/>
        <v>49000</v>
      </c>
    </row>
    <row r="2988" spans="1:10" ht="15" hidden="1" x14ac:dyDescent="0.25">
      <c r="A2988" s="7">
        <v>2984</v>
      </c>
      <c r="B2988" s="40" t="s">
        <v>606</v>
      </c>
      <c r="C2988" s="1" t="s">
        <v>116</v>
      </c>
      <c r="D2988" s="1" t="s">
        <v>8</v>
      </c>
      <c r="E2988" s="1" t="s">
        <v>366</v>
      </c>
      <c r="F2988" s="1" t="s">
        <v>125</v>
      </c>
      <c r="G2988" s="12" t="s">
        <v>126</v>
      </c>
      <c r="J2988" s="64"/>
    </row>
    <row r="2989" spans="1:10" ht="15" hidden="1" x14ac:dyDescent="0.25">
      <c r="A2989" s="7">
        <v>2985</v>
      </c>
      <c r="B2989" s="40" t="s">
        <v>606</v>
      </c>
      <c r="C2989" s="1" t="s">
        <v>116</v>
      </c>
      <c r="D2989" s="1" t="s">
        <v>8</v>
      </c>
      <c r="E2989" s="1" t="s">
        <v>366</v>
      </c>
      <c r="F2989" s="1" t="s">
        <v>127</v>
      </c>
      <c r="G2989" s="12" t="s">
        <v>128</v>
      </c>
      <c r="J2989" s="64"/>
    </row>
    <row r="2990" spans="1:10" ht="15" hidden="1" x14ac:dyDescent="0.25">
      <c r="A2990" s="7">
        <v>2986</v>
      </c>
      <c r="B2990" s="40" t="s">
        <v>606</v>
      </c>
      <c r="C2990" s="1" t="s">
        <v>116</v>
      </c>
      <c r="D2990" s="1" t="s">
        <v>8</v>
      </c>
      <c r="E2990" s="1" t="s">
        <v>366</v>
      </c>
      <c r="F2990" s="1" t="s">
        <v>129</v>
      </c>
      <c r="G2990" s="12" t="s">
        <v>130</v>
      </c>
      <c r="J2990" s="64"/>
    </row>
    <row r="2991" spans="1:10" ht="15" hidden="1" x14ac:dyDescent="0.25">
      <c r="A2991" s="7">
        <v>2987</v>
      </c>
      <c r="B2991" s="40" t="s">
        <v>606</v>
      </c>
      <c r="C2991" s="1" t="s">
        <v>116</v>
      </c>
      <c r="D2991" s="1" t="s">
        <v>8</v>
      </c>
      <c r="E2991" s="1" t="s">
        <v>366</v>
      </c>
      <c r="F2991" s="1" t="s">
        <v>131</v>
      </c>
      <c r="G2991" s="12" t="s">
        <v>132</v>
      </c>
      <c r="J2991" s="64"/>
    </row>
    <row r="2992" spans="1:10" ht="15" hidden="1" x14ac:dyDescent="0.25">
      <c r="A2992" s="7">
        <v>2988</v>
      </c>
      <c r="B2992" s="40" t="s">
        <v>606</v>
      </c>
      <c r="C2992" s="1" t="s">
        <v>116</v>
      </c>
      <c r="D2992" s="1" t="s">
        <v>8</v>
      </c>
      <c r="E2992" s="1" t="s">
        <v>366</v>
      </c>
      <c r="F2992" s="1" t="s">
        <v>133</v>
      </c>
      <c r="G2992" s="12" t="s">
        <v>134</v>
      </c>
      <c r="J2992" s="64"/>
    </row>
    <row r="2993" spans="1:10" ht="15" hidden="1" x14ac:dyDescent="0.25">
      <c r="A2993" s="7">
        <v>2989</v>
      </c>
      <c r="B2993" s="40" t="s">
        <v>606</v>
      </c>
      <c r="C2993" s="1" t="s">
        <v>116</v>
      </c>
      <c r="D2993" s="1" t="s">
        <v>8</v>
      </c>
      <c r="E2993" s="1" t="s">
        <v>366</v>
      </c>
      <c r="F2993" s="1" t="s">
        <v>135</v>
      </c>
      <c r="G2993" s="12" t="s">
        <v>136</v>
      </c>
      <c r="J2993" s="64"/>
    </row>
    <row r="2994" spans="1:10" ht="15" hidden="1" x14ac:dyDescent="0.25">
      <c r="A2994" s="7">
        <v>2990</v>
      </c>
      <c r="B2994" s="40" t="s">
        <v>606</v>
      </c>
      <c r="C2994" s="1" t="s">
        <v>116</v>
      </c>
      <c r="D2994" s="1" t="s">
        <v>8</v>
      </c>
      <c r="E2994" s="1" t="s">
        <v>366</v>
      </c>
      <c r="F2994" s="1" t="s">
        <v>137</v>
      </c>
      <c r="G2994" s="12" t="s">
        <v>138</v>
      </c>
      <c r="J2994" s="64"/>
    </row>
    <row r="2995" spans="1:10" ht="15" hidden="1" x14ac:dyDescent="0.25">
      <c r="A2995" s="7">
        <v>2991</v>
      </c>
      <c r="B2995" s="40" t="s">
        <v>606</v>
      </c>
      <c r="C2995" s="1" t="s">
        <v>116</v>
      </c>
      <c r="D2995" s="1" t="s">
        <v>8</v>
      </c>
      <c r="E2995" s="1" t="s">
        <v>366</v>
      </c>
      <c r="F2995" s="1" t="s">
        <v>139</v>
      </c>
      <c r="G2995" s="12" t="s">
        <v>140</v>
      </c>
      <c r="J2995" s="64"/>
    </row>
    <row r="2996" spans="1:10" ht="15" hidden="1" x14ac:dyDescent="0.25">
      <c r="A2996" s="7">
        <v>2992</v>
      </c>
      <c r="B2996" s="40" t="s">
        <v>606</v>
      </c>
      <c r="C2996" s="1" t="s">
        <v>116</v>
      </c>
      <c r="D2996" s="1" t="s">
        <v>8</v>
      </c>
      <c r="E2996" s="1" t="s">
        <v>366</v>
      </c>
      <c r="F2996" s="1" t="s">
        <v>141</v>
      </c>
      <c r="G2996" s="12" t="s">
        <v>142</v>
      </c>
      <c r="J2996" s="64"/>
    </row>
    <row r="2997" spans="1:10" ht="15" hidden="1" x14ac:dyDescent="0.25">
      <c r="A2997" s="7">
        <v>2993</v>
      </c>
      <c r="B2997" s="40" t="s">
        <v>606</v>
      </c>
      <c r="C2997" s="1" t="s">
        <v>116</v>
      </c>
      <c r="D2997" s="1" t="s">
        <v>8</v>
      </c>
      <c r="E2997" s="1" t="s">
        <v>366</v>
      </c>
      <c r="F2997" s="1" t="s">
        <v>143</v>
      </c>
      <c r="G2997" s="12" t="s">
        <v>144</v>
      </c>
      <c r="J2997" s="64"/>
    </row>
    <row r="2998" spans="1:10" ht="15" hidden="1" x14ac:dyDescent="0.25">
      <c r="A2998" s="7">
        <v>2994</v>
      </c>
      <c r="B2998" s="40" t="s">
        <v>606</v>
      </c>
      <c r="C2998" s="1" t="s">
        <v>116</v>
      </c>
      <c r="D2998" s="1" t="s">
        <v>8</v>
      </c>
      <c r="E2998" s="1" t="s">
        <v>366</v>
      </c>
      <c r="F2998" s="1" t="s">
        <v>145</v>
      </c>
      <c r="G2998" s="12" t="s">
        <v>146</v>
      </c>
      <c r="J2998" s="64"/>
    </row>
    <row r="2999" spans="1:10" ht="15" hidden="1" x14ac:dyDescent="0.25">
      <c r="A2999" s="7">
        <v>2995</v>
      </c>
      <c r="B2999" s="40" t="s">
        <v>606</v>
      </c>
      <c r="C2999" s="1" t="s">
        <v>116</v>
      </c>
      <c r="D2999" s="1" t="s">
        <v>8</v>
      </c>
      <c r="E2999" s="1" t="s">
        <v>366</v>
      </c>
      <c r="F2999" s="1" t="s">
        <v>147</v>
      </c>
      <c r="G2999" s="12" t="s">
        <v>148</v>
      </c>
      <c r="J2999" s="64"/>
    </row>
    <row r="3000" spans="1:10" ht="15" hidden="1" x14ac:dyDescent="0.25">
      <c r="A3000" s="7">
        <v>2996</v>
      </c>
      <c r="B3000" s="40" t="s">
        <v>606</v>
      </c>
      <c r="C3000" s="1" t="s">
        <v>116</v>
      </c>
      <c r="D3000" s="1" t="s">
        <v>8</v>
      </c>
      <c r="E3000" s="1" t="s">
        <v>366</v>
      </c>
      <c r="F3000" s="1" t="s">
        <v>149</v>
      </c>
      <c r="G3000" s="12" t="s">
        <v>150</v>
      </c>
      <c r="J3000" s="64"/>
    </row>
    <row r="3001" spans="1:10" ht="15" hidden="1" x14ac:dyDescent="0.25">
      <c r="A3001" s="7">
        <v>2997</v>
      </c>
      <c r="B3001" s="40" t="s">
        <v>606</v>
      </c>
      <c r="C3001" s="1" t="s">
        <v>116</v>
      </c>
      <c r="D3001" s="1" t="s">
        <v>8</v>
      </c>
      <c r="E3001" s="1" t="s">
        <v>366</v>
      </c>
      <c r="F3001" s="1" t="s">
        <v>151</v>
      </c>
      <c r="G3001" s="12" t="s">
        <v>152</v>
      </c>
      <c r="J3001" s="64"/>
    </row>
    <row r="3002" spans="1:10" ht="15" hidden="1" x14ac:dyDescent="0.25">
      <c r="A3002" s="7">
        <v>2998</v>
      </c>
      <c r="B3002" s="40" t="s">
        <v>606</v>
      </c>
      <c r="C3002" s="1" t="s">
        <v>116</v>
      </c>
      <c r="D3002" s="1" t="s">
        <v>8</v>
      </c>
      <c r="E3002" s="1" t="s">
        <v>366</v>
      </c>
      <c r="F3002" s="1" t="s">
        <v>153</v>
      </c>
      <c r="G3002" s="12" t="s">
        <v>154</v>
      </c>
      <c r="J3002" s="64"/>
    </row>
    <row r="3003" spans="1:10" ht="15" hidden="1" x14ac:dyDescent="0.25">
      <c r="A3003" s="7">
        <v>2999</v>
      </c>
      <c r="B3003" s="40" t="s">
        <v>606</v>
      </c>
      <c r="C3003" s="1" t="s">
        <v>116</v>
      </c>
      <c r="D3003" s="1" t="s">
        <v>8</v>
      </c>
      <c r="E3003" s="1" t="s">
        <v>366</v>
      </c>
      <c r="F3003" s="1" t="s">
        <v>155</v>
      </c>
      <c r="G3003" s="12" t="s">
        <v>156</v>
      </c>
      <c r="J3003" s="64"/>
    </row>
    <row r="3004" spans="1:10" ht="15" hidden="1" x14ac:dyDescent="0.25">
      <c r="A3004" s="7">
        <v>3000</v>
      </c>
      <c r="B3004" s="40" t="s">
        <v>606</v>
      </c>
      <c r="C3004" s="1" t="s">
        <v>116</v>
      </c>
      <c r="D3004" s="1" t="s">
        <v>8</v>
      </c>
      <c r="E3004" s="1" t="s">
        <v>366</v>
      </c>
      <c r="F3004" s="1" t="s">
        <v>157</v>
      </c>
      <c r="G3004" s="12" t="s">
        <v>158</v>
      </c>
      <c r="J3004" s="64"/>
    </row>
    <row r="3005" spans="1:10" ht="15" hidden="1" x14ac:dyDescent="0.25">
      <c r="A3005" s="7">
        <v>3001</v>
      </c>
      <c r="B3005" s="40" t="s">
        <v>606</v>
      </c>
      <c r="C3005" s="1" t="s">
        <v>116</v>
      </c>
      <c r="D3005" s="1" t="s">
        <v>8</v>
      </c>
      <c r="E3005" s="1" t="s">
        <v>366</v>
      </c>
      <c r="F3005" s="1" t="s">
        <v>159</v>
      </c>
      <c r="G3005" s="12" t="s">
        <v>160</v>
      </c>
      <c r="J3005" s="64"/>
    </row>
    <row r="3006" spans="1:10" ht="15" hidden="1" x14ac:dyDescent="0.25">
      <c r="A3006" s="7">
        <v>3002</v>
      </c>
      <c r="B3006" s="40" t="s">
        <v>606</v>
      </c>
      <c r="C3006" s="1" t="s">
        <v>116</v>
      </c>
      <c r="D3006" s="1" t="s">
        <v>8</v>
      </c>
      <c r="E3006" s="1" t="s">
        <v>366</v>
      </c>
      <c r="F3006" s="1" t="s">
        <v>161</v>
      </c>
      <c r="G3006" s="12" t="s">
        <v>162</v>
      </c>
      <c r="J3006" s="64"/>
    </row>
    <row r="3007" spans="1:10" ht="15" hidden="1" x14ac:dyDescent="0.25">
      <c r="A3007" s="7">
        <v>3003</v>
      </c>
      <c r="B3007" s="40" t="s">
        <v>606</v>
      </c>
      <c r="C3007" s="1" t="s">
        <v>116</v>
      </c>
      <c r="D3007" s="1" t="s">
        <v>8</v>
      </c>
      <c r="E3007" s="1" t="s">
        <v>366</v>
      </c>
      <c r="F3007" s="1" t="s">
        <v>163</v>
      </c>
      <c r="G3007" s="12" t="s">
        <v>164</v>
      </c>
      <c r="J3007" s="64"/>
    </row>
    <row r="3008" spans="1:10" ht="15" hidden="1" x14ac:dyDescent="0.25">
      <c r="A3008" s="7">
        <v>3004</v>
      </c>
      <c r="B3008" s="40" t="s">
        <v>606</v>
      </c>
      <c r="C3008" s="1" t="s">
        <v>116</v>
      </c>
      <c r="D3008" s="1" t="s">
        <v>8</v>
      </c>
      <c r="E3008" s="1" t="s">
        <v>366</v>
      </c>
      <c r="F3008" s="1" t="s">
        <v>165</v>
      </c>
      <c r="G3008" s="12" t="s">
        <v>166</v>
      </c>
      <c r="J3008" s="64"/>
    </row>
    <row r="3009" spans="1:10" ht="15" hidden="1" x14ac:dyDescent="0.25">
      <c r="A3009" s="7">
        <v>3005</v>
      </c>
      <c r="B3009" s="40" t="s">
        <v>606</v>
      </c>
      <c r="C3009" s="1" t="s">
        <v>116</v>
      </c>
      <c r="D3009" s="1" t="s">
        <v>8</v>
      </c>
      <c r="E3009" s="1" t="s">
        <v>366</v>
      </c>
      <c r="F3009" s="1" t="s">
        <v>167</v>
      </c>
      <c r="G3009" s="12" t="s">
        <v>168</v>
      </c>
      <c r="J3009" s="64"/>
    </row>
    <row r="3010" spans="1:10" ht="15" hidden="1" x14ac:dyDescent="0.25">
      <c r="A3010" s="7">
        <v>3006</v>
      </c>
      <c r="B3010" s="40" t="s">
        <v>606</v>
      </c>
      <c r="C3010" s="1" t="s">
        <v>116</v>
      </c>
      <c r="D3010" s="1" t="s">
        <v>8</v>
      </c>
      <c r="E3010" s="1" t="s">
        <v>366</v>
      </c>
      <c r="F3010" s="1" t="s">
        <v>169</v>
      </c>
      <c r="G3010" s="12" t="s">
        <v>170</v>
      </c>
      <c r="J3010" s="64"/>
    </row>
    <row r="3011" spans="1:10" ht="15" hidden="1" x14ac:dyDescent="0.25">
      <c r="A3011" s="7">
        <v>3007</v>
      </c>
      <c r="B3011" s="40" t="s">
        <v>606</v>
      </c>
      <c r="C3011" s="1" t="s">
        <v>116</v>
      </c>
      <c r="D3011" s="1" t="s">
        <v>8</v>
      </c>
      <c r="E3011" s="1" t="s">
        <v>366</v>
      </c>
      <c r="F3011" s="1" t="s">
        <v>171</v>
      </c>
      <c r="G3011" s="12" t="s">
        <v>172</v>
      </c>
      <c r="J3011" s="64"/>
    </row>
    <row r="3012" spans="1:10" ht="15" hidden="1" x14ac:dyDescent="0.25">
      <c r="A3012" s="7">
        <v>3008</v>
      </c>
      <c r="B3012" s="40" t="s">
        <v>606</v>
      </c>
      <c r="C3012" s="1" t="s">
        <v>116</v>
      </c>
      <c r="D3012" s="1" t="s">
        <v>8</v>
      </c>
      <c r="E3012" s="1" t="s">
        <v>366</v>
      </c>
      <c r="F3012" s="1" t="s">
        <v>173</v>
      </c>
      <c r="G3012" s="12" t="s">
        <v>174</v>
      </c>
      <c r="J3012" s="64"/>
    </row>
    <row r="3013" spans="1:10" ht="15" hidden="1" x14ac:dyDescent="0.25">
      <c r="A3013" s="7">
        <v>3009</v>
      </c>
      <c r="B3013" s="40" t="s">
        <v>606</v>
      </c>
      <c r="C3013" s="1" t="s">
        <v>116</v>
      </c>
      <c r="D3013" s="1" t="s">
        <v>8</v>
      </c>
      <c r="E3013" s="1" t="s">
        <v>366</v>
      </c>
      <c r="F3013" s="1" t="s">
        <v>175</v>
      </c>
      <c r="G3013" s="12" t="s">
        <v>176</v>
      </c>
      <c r="H3013" s="14">
        <v>2.4</v>
      </c>
      <c r="I3013" s="15">
        <v>63560</v>
      </c>
      <c r="J3013" s="64">
        <f t="shared" si="29"/>
        <v>26483.333333333336</v>
      </c>
    </row>
    <row r="3014" spans="1:10" ht="15" hidden="1" x14ac:dyDescent="0.25">
      <c r="A3014" s="7">
        <v>3010</v>
      </c>
      <c r="B3014" s="40" t="s">
        <v>606</v>
      </c>
      <c r="C3014" s="1" t="s">
        <v>116</v>
      </c>
      <c r="D3014" s="1" t="s">
        <v>8</v>
      </c>
      <c r="E3014" s="1" t="s">
        <v>366</v>
      </c>
      <c r="F3014" s="1" t="s">
        <v>177</v>
      </c>
      <c r="G3014" s="12" t="s">
        <v>178</v>
      </c>
      <c r="J3014" s="64"/>
    </row>
    <row r="3015" spans="1:10" ht="15" hidden="1" x14ac:dyDescent="0.25">
      <c r="A3015" s="7">
        <v>3011</v>
      </c>
      <c r="B3015" s="40" t="s">
        <v>606</v>
      </c>
      <c r="C3015" s="1" t="s">
        <v>116</v>
      </c>
      <c r="D3015" s="1" t="s">
        <v>8</v>
      </c>
      <c r="E3015" s="1" t="s">
        <v>366</v>
      </c>
      <c r="F3015" s="1" t="s">
        <v>179</v>
      </c>
      <c r="G3015" s="12" t="s">
        <v>180</v>
      </c>
      <c r="J3015" s="64"/>
    </row>
    <row r="3016" spans="1:10" ht="15" hidden="1" x14ac:dyDescent="0.25">
      <c r="A3016" s="7">
        <v>3012</v>
      </c>
      <c r="B3016" s="40" t="s">
        <v>606</v>
      </c>
      <c r="C3016" s="1" t="s">
        <v>116</v>
      </c>
      <c r="D3016" s="1" t="s">
        <v>8</v>
      </c>
      <c r="E3016" s="1" t="s">
        <v>366</v>
      </c>
      <c r="F3016" s="1" t="s">
        <v>181</v>
      </c>
      <c r="G3016" s="12" t="s">
        <v>182</v>
      </c>
      <c r="J3016" s="64"/>
    </row>
    <row r="3017" spans="1:10" ht="15" hidden="1" x14ac:dyDescent="0.25">
      <c r="A3017" s="7">
        <v>3013</v>
      </c>
      <c r="B3017" s="40" t="s">
        <v>606</v>
      </c>
      <c r="C3017" s="1" t="s">
        <v>116</v>
      </c>
      <c r="D3017" s="1" t="s">
        <v>8</v>
      </c>
      <c r="E3017" s="1" t="s">
        <v>366</v>
      </c>
      <c r="F3017" s="1" t="s">
        <v>183</v>
      </c>
      <c r="G3017" s="12" t="s">
        <v>184</v>
      </c>
      <c r="J3017" s="64"/>
    </row>
    <row r="3018" spans="1:10" ht="15" hidden="1" x14ac:dyDescent="0.25">
      <c r="A3018" s="7">
        <v>3014</v>
      </c>
      <c r="B3018" s="40" t="s">
        <v>606</v>
      </c>
      <c r="C3018" s="1" t="s">
        <v>116</v>
      </c>
      <c r="D3018" s="1" t="s">
        <v>8</v>
      </c>
      <c r="E3018" s="1" t="s">
        <v>365</v>
      </c>
      <c r="F3018" s="1" t="s">
        <v>185</v>
      </c>
      <c r="G3018" s="12" t="s">
        <v>186</v>
      </c>
      <c r="H3018" s="14">
        <v>0.16</v>
      </c>
      <c r="I3018" s="15">
        <v>3979</v>
      </c>
      <c r="J3018" s="64">
        <f t="shared" ref="J3018:J3022" si="30">I3018/H3018</f>
        <v>24868.75</v>
      </c>
    </row>
    <row r="3019" spans="1:10" ht="15" hidden="1" x14ac:dyDescent="0.25">
      <c r="A3019" s="7">
        <v>3015</v>
      </c>
      <c r="B3019" s="40" t="s">
        <v>606</v>
      </c>
      <c r="C3019" s="1" t="s">
        <v>116</v>
      </c>
      <c r="D3019" s="1" t="s">
        <v>8</v>
      </c>
      <c r="E3019" s="1" t="s">
        <v>365</v>
      </c>
      <c r="F3019" s="1" t="s">
        <v>187</v>
      </c>
      <c r="G3019" s="12" t="s">
        <v>188</v>
      </c>
      <c r="J3019" s="64"/>
    </row>
    <row r="3020" spans="1:10" ht="15" hidden="1" x14ac:dyDescent="0.25">
      <c r="A3020" s="7">
        <v>3016</v>
      </c>
      <c r="B3020" s="40" t="s">
        <v>606</v>
      </c>
      <c r="C3020" s="1" t="s">
        <v>116</v>
      </c>
      <c r="D3020" s="1" t="s">
        <v>8</v>
      </c>
      <c r="E3020" s="1" t="s">
        <v>365</v>
      </c>
      <c r="F3020" s="1" t="s">
        <v>189</v>
      </c>
      <c r="G3020" s="12" t="s">
        <v>190</v>
      </c>
      <c r="H3020" s="14">
        <v>0.21</v>
      </c>
      <c r="I3020" s="15">
        <v>5463</v>
      </c>
      <c r="J3020" s="64">
        <f t="shared" si="30"/>
        <v>26014.285714285714</v>
      </c>
    </row>
    <row r="3021" spans="1:10" ht="15" hidden="1" x14ac:dyDescent="0.25">
      <c r="A3021" s="7">
        <v>3017</v>
      </c>
      <c r="B3021" s="40" t="s">
        <v>606</v>
      </c>
      <c r="C3021" s="1" t="s">
        <v>116</v>
      </c>
      <c r="D3021" s="1" t="s">
        <v>8</v>
      </c>
      <c r="E3021" s="1" t="s">
        <v>367</v>
      </c>
      <c r="F3021" s="1" t="s">
        <v>191</v>
      </c>
      <c r="G3021" s="12" t="s">
        <v>192</v>
      </c>
      <c r="H3021" s="14" t="s">
        <v>340</v>
      </c>
      <c r="J3021" s="64"/>
    </row>
    <row r="3022" spans="1:10" ht="15" hidden="1" x14ac:dyDescent="0.25">
      <c r="A3022" s="7">
        <v>3018</v>
      </c>
      <c r="B3022" s="40" t="s">
        <v>606</v>
      </c>
      <c r="C3022" s="1" t="s">
        <v>116</v>
      </c>
      <c r="D3022" s="1" t="s">
        <v>15</v>
      </c>
      <c r="E3022" s="1" t="s">
        <v>367</v>
      </c>
      <c r="F3022" s="1" t="s">
        <v>193</v>
      </c>
      <c r="G3022" s="12" t="s">
        <v>194</v>
      </c>
      <c r="H3022" s="14">
        <v>3.13</v>
      </c>
      <c r="I3022" s="15">
        <v>93300</v>
      </c>
      <c r="J3022" s="64">
        <f t="shared" si="30"/>
        <v>29808.306709265176</v>
      </c>
    </row>
    <row r="3023" spans="1:10" ht="15" hidden="1" x14ac:dyDescent="0.25">
      <c r="A3023" s="7">
        <v>3019</v>
      </c>
      <c r="B3023" s="40" t="s">
        <v>606</v>
      </c>
      <c r="C3023" s="1" t="s">
        <v>195</v>
      </c>
      <c r="D3023" s="1" t="s">
        <v>15</v>
      </c>
      <c r="E3023" s="1" t="s">
        <v>367</v>
      </c>
      <c r="F3023" s="1" t="s">
        <v>196</v>
      </c>
      <c r="G3023" s="12" t="s">
        <v>197</v>
      </c>
      <c r="I3023" s="15">
        <v>93300</v>
      </c>
      <c r="J3023" s="64"/>
    </row>
    <row r="3024" spans="1:10" ht="15" hidden="1" x14ac:dyDescent="0.25">
      <c r="A3024" s="7">
        <v>3020</v>
      </c>
      <c r="B3024" s="40" t="s">
        <v>606</v>
      </c>
      <c r="C3024" s="1" t="s">
        <v>195</v>
      </c>
      <c r="D3024" s="1" t="s">
        <v>8</v>
      </c>
      <c r="E3024" s="1" t="s">
        <v>367</v>
      </c>
      <c r="F3024" s="1" t="s">
        <v>198</v>
      </c>
      <c r="G3024" s="12" t="s">
        <v>199</v>
      </c>
      <c r="J3024" s="64"/>
    </row>
    <row r="3025" spans="1:10" ht="15" hidden="1" x14ac:dyDescent="0.25">
      <c r="A3025" s="7">
        <v>3021</v>
      </c>
      <c r="B3025" s="40" t="s">
        <v>606</v>
      </c>
      <c r="C3025" s="1" t="s">
        <v>195</v>
      </c>
      <c r="D3025" s="1" t="s">
        <v>8</v>
      </c>
      <c r="E3025" s="1" t="s">
        <v>367</v>
      </c>
      <c r="F3025" s="1" t="s">
        <v>200</v>
      </c>
      <c r="G3025" s="12" t="s">
        <v>201</v>
      </c>
      <c r="J3025" s="64"/>
    </row>
    <row r="3026" spans="1:10" ht="15" hidden="1" x14ac:dyDescent="0.25">
      <c r="A3026" s="7">
        <v>3022</v>
      </c>
      <c r="B3026" s="40" t="s">
        <v>606</v>
      </c>
      <c r="C3026" s="1" t="s">
        <v>195</v>
      </c>
      <c r="D3026" s="1" t="s">
        <v>8</v>
      </c>
      <c r="E3026" s="1" t="s">
        <v>367</v>
      </c>
      <c r="F3026" s="1" t="s">
        <v>202</v>
      </c>
      <c r="G3026" s="12" t="s">
        <v>203</v>
      </c>
      <c r="J3026" s="64"/>
    </row>
    <row r="3027" spans="1:10" ht="15" hidden="1" x14ac:dyDescent="0.25">
      <c r="A3027" s="7">
        <v>3023</v>
      </c>
      <c r="B3027" s="40" t="s">
        <v>606</v>
      </c>
      <c r="C3027" s="1" t="s">
        <v>195</v>
      </c>
      <c r="D3027" s="1" t="s">
        <v>8</v>
      </c>
      <c r="E3027" s="1" t="s">
        <v>367</v>
      </c>
      <c r="F3027" s="1" t="s">
        <v>204</v>
      </c>
      <c r="G3027" s="12" t="s">
        <v>205</v>
      </c>
      <c r="J3027" s="64"/>
    </row>
    <row r="3028" spans="1:10" ht="15" hidden="1" x14ac:dyDescent="0.25">
      <c r="A3028" s="7">
        <v>3024</v>
      </c>
      <c r="B3028" s="40" t="s">
        <v>606</v>
      </c>
      <c r="C3028" s="1" t="s">
        <v>195</v>
      </c>
      <c r="D3028" s="1" t="s">
        <v>15</v>
      </c>
      <c r="E3028" s="1" t="s">
        <v>367</v>
      </c>
      <c r="F3028" s="1" t="s">
        <v>206</v>
      </c>
      <c r="G3028" s="12" t="s">
        <v>207</v>
      </c>
      <c r="I3028" s="15">
        <v>0</v>
      </c>
      <c r="J3028" s="64"/>
    </row>
    <row r="3029" spans="1:10" ht="15" hidden="1" x14ac:dyDescent="0.25">
      <c r="A3029" s="7">
        <v>3025</v>
      </c>
      <c r="B3029" s="40" t="s">
        <v>606</v>
      </c>
      <c r="C3029" s="1" t="s">
        <v>195</v>
      </c>
      <c r="D3029" s="1" t="s">
        <v>8</v>
      </c>
      <c r="E3029" s="1" t="s">
        <v>367</v>
      </c>
      <c r="F3029" s="1" t="s">
        <v>208</v>
      </c>
      <c r="G3029" s="12" t="s">
        <v>209</v>
      </c>
      <c r="J3029" s="64"/>
    </row>
    <row r="3030" spans="1:10" ht="15" hidden="1" x14ac:dyDescent="0.25">
      <c r="A3030" s="7">
        <v>3026</v>
      </c>
      <c r="B3030" s="40" t="s">
        <v>606</v>
      </c>
      <c r="C3030" s="1" t="s">
        <v>195</v>
      </c>
      <c r="D3030" s="1" t="s">
        <v>15</v>
      </c>
      <c r="E3030" s="1" t="s">
        <v>367</v>
      </c>
      <c r="F3030" s="1" t="s">
        <v>210</v>
      </c>
      <c r="G3030" s="12" t="s">
        <v>211</v>
      </c>
      <c r="I3030" s="15">
        <v>93300</v>
      </c>
      <c r="J3030" s="64"/>
    </row>
    <row r="3031" spans="1:10" ht="15" hidden="1" x14ac:dyDescent="0.25">
      <c r="A3031" s="7">
        <v>3027</v>
      </c>
      <c r="B3031" s="40" t="s">
        <v>606</v>
      </c>
      <c r="C3031" s="1" t="s">
        <v>195</v>
      </c>
      <c r="D3031" s="1" t="s">
        <v>8</v>
      </c>
      <c r="E3031" s="1" t="s">
        <v>367</v>
      </c>
      <c r="F3031" s="1" t="s">
        <v>212</v>
      </c>
      <c r="G3031" s="12" t="s">
        <v>213</v>
      </c>
      <c r="I3031" s="15">
        <v>9425</v>
      </c>
      <c r="J3031" s="64"/>
    </row>
    <row r="3032" spans="1:10" ht="15" hidden="1" x14ac:dyDescent="0.25">
      <c r="A3032" s="7">
        <v>3028</v>
      </c>
      <c r="B3032" s="40" t="s">
        <v>606</v>
      </c>
      <c r="C3032" s="1" t="s">
        <v>195</v>
      </c>
      <c r="D3032" s="1" t="s">
        <v>8</v>
      </c>
      <c r="E3032" s="1" t="s">
        <v>367</v>
      </c>
      <c r="F3032" s="1" t="s">
        <v>214</v>
      </c>
      <c r="G3032" s="12" t="s">
        <v>215</v>
      </c>
      <c r="I3032" s="15">
        <v>7599</v>
      </c>
      <c r="J3032" s="64"/>
    </row>
    <row r="3033" spans="1:10" ht="15" hidden="1" x14ac:dyDescent="0.25">
      <c r="A3033" s="7">
        <v>3029</v>
      </c>
      <c r="B3033" s="40" t="s">
        <v>606</v>
      </c>
      <c r="C3033" s="1" t="s">
        <v>195</v>
      </c>
      <c r="D3033" s="1" t="s">
        <v>8</v>
      </c>
      <c r="E3033" s="1" t="s">
        <v>367</v>
      </c>
      <c r="F3033" s="1" t="s">
        <v>216</v>
      </c>
      <c r="G3033" s="12" t="s">
        <v>217</v>
      </c>
      <c r="I3033" s="15">
        <v>-48</v>
      </c>
      <c r="J3033" s="64"/>
    </row>
    <row r="3034" spans="1:10" ht="15" hidden="1" x14ac:dyDescent="0.25">
      <c r="A3034" s="7">
        <v>3030</v>
      </c>
      <c r="B3034" s="40" t="s">
        <v>606</v>
      </c>
      <c r="C3034" s="1" t="s">
        <v>195</v>
      </c>
      <c r="D3034" s="1" t="s">
        <v>15</v>
      </c>
      <c r="E3034" s="1" t="s">
        <v>367</v>
      </c>
      <c r="F3034" s="1" t="s">
        <v>218</v>
      </c>
      <c r="G3034" s="12" t="s">
        <v>219</v>
      </c>
      <c r="I3034" s="15">
        <v>110276</v>
      </c>
      <c r="J3034" s="64"/>
    </row>
    <row r="3035" spans="1:10" ht="15" hidden="1" x14ac:dyDescent="0.25">
      <c r="A3035" s="7">
        <v>3031</v>
      </c>
      <c r="B3035" s="40" t="s">
        <v>606</v>
      </c>
      <c r="C3035" s="1" t="s">
        <v>195</v>
      </c>
      <c r="D3035" s="1" t="s">
        <v>8</v>
      </c>
      <c r="E3035" s="1" t="s">
        <v>367</v>
      </c>
      <c r="F3035" s="1" t="s">
        <v>220</v>
      </c>
      <c r="G3035" s="12" t="s">
        <v>221</v>
      </c>
      <c r="I3035" s="15">
        <v>2246</v>
      </c>
      <c r="J3035" s="64"/>
    </row>
    <row r="3036" spans="1:10" ht="15" hidden="1" x14ac:dyDescent="0.25">
      <c r="A3036" s="7">
        <v>3032</v>
      </c>
      <c r="B3036" s="40" t="s">
        <v>606</v>
      </c>
      <c r="C3036" s="1" t="s">
        <v>195</v>
      </c>
      <c r="D3036" s="1" t="s">
        <v>8</v>
      </c>
      <c r="E3036" s="1" t="s">
        <v>367</v>
      </c>
      <c r="F3036" s="1" t="s">
        <v>222</v>
      </c>
      <c r="G3036" s="12" t="s">
        <v>223</v>
      </c>
      <c r="I3036" s="15">
        <v>6149</v>
      </c>
      <c r="J3036" s="64"/>
    </row>
    <row r="3037" spans="1:10" ht="15" hidden="1" x14ac:dyDescent="0.25">
      <c r="A3037" s="7">
        <v>3033</v>
      </c>
      <c r="B3037" s="40" t="s">
        <v>606</v>
      </c>
      <c r="C3037" s="1" t="s">
        <v>195</v>
      </c>
      <c r="D3037" s="1" t="s">
        <v>8</v>
      </c>
      <c r="E3037" s="1" t="s">
        <v>367</v>
      </c>
      <c r="F3037" s="1" t="s">
        <v>224</v>
      </c>
      <c r="G3037" s="12" t="s">
        <v>225</v>
      </c>
      <c r="I3037" s="15">
        <v>7761</v>
      </c>
      <c r="J3037" s="64"/>
    </row>
    <row r="3038" spans="1:10" ht="15" hidden="1" x14ac:dyDescent="0.25">
      <c r="A3038" s="7">
        <v>3034</v>
      </c>
      <c r="B3038" s="40" t="s">
        <v>606</v>
      </c>
      <c r="C3038" s="1" t="s">
        <v>195</v>
      </c>
      <c r="D3038" s="1" t="s">
        <v>8</v>
      </c>
      <c r="E3038" s="1" t="s">
        <v>367</v>
      </c>
      <c r="F3038" s="1" t="s">
        <v>226</v>
      </c>
      <c r="G3038" s="12" t="s">
        <v>227</v>
      </c>
      <c r="I3038" s="15">
        <v>924</v>
      </c>
      <c r="J3038" s="64"/>
    </row>
    <row r="3039" spans="1:10" ht="15" hidden="1" x14ac:dyDescent="0.25">
      <c r="A3039" s="7">
        <v>3035</v>
      </c>
      <c r="B3039" s="40" t="s">
        <v>606</v>
      </c>
      <c r="C3039" s="1" t="s">
        <v>195</v>
      </c>
      <c r="D3039" s="1" t="s">
        <v>15</v>
      </c>
      <c r="E3039" s="1" t="s">
        <v>367</v>
      </c>
      <c r="F3039" s="1" t="s">
        <v>228</v>
      </c>
      <c r="G3039" s="12" t="s">
        <v>229</v>
      </c>
      <c r="I3039" s="15">
        <v>17080</v>
      </c>
      <c r="J3039" s="64"/>
    </row>
    <row r="3040" spans="1:10" ht="15" hidden="1" x14ac:dyDescent="0.25">
      <c r="A3040" s="7">
        <v>3036</v>
      </c>
      <c r="B3040" s="40" t="s">
        <v>606</v>
      </c>
      <c r="C3040" s="1" t="s">
        <v>195</v>
      </c>
      <c r="D3040" s="1" t="s">
        <v>8</v>
      </c>
      <c r="E3040" s="1" t="s">
        <v>367</v>
      </c>
      <c r="F3040" s="1" t="s">
        <v>230</v>
      </c>
      <c r="G3040" s="12" t="s">
        <v>231</v>
      </c>
      <c r="J3040" s="64"/>
    </row>
    <row r="3041" spans="1:10" ht="15" hidden="1" x14ac:dyDescent="0.25">
      <c r="A3041" s="7">
        <v>3037</v>
      </c>
      <c r="B3041" s="40" t="s">
        <v>606</v>
      </c>
      <c r="C3041" s="1" t="s">
        <v>195</v>
      </c>
      <c r="D3041" s="1" t="s">
        <v>8</v>
      </c>
      <c r="E3041" s="1" t="s">
        <v>367</v>
      </c>
      <c r="F3041" s="1" t="s">
        <v>232</v>
      </c>
      <c r="G3041" s="12" t="s">
        <v>233</v>
      </c>
      <c r="J3041" s="64"/>
    </row>
    <row r="3042" spans="1:10" ht="15" hidden="1" x14ac:dyDescent="0.25">
      <c r="A3042" s="7">
        <v>3038</v>
      </c>
      <c r="B3042" s="40" t="s">
        <v>606</v>
      </c>
      <c r="C3042" s="1" t="s">
        <v>195</v>
      </c>
      <c r="D3042" s="1" t="s">
        <v>8</v>
      </c>
      <c r="E3042" s="1" t="s">
        <v>367</v>
      </c>
      <c r="F3042" s="1" t="s">
        <v>234</v>
      </c>
      <c r="G3042" s="12" t="s">
        <v>235</v>
      </c>
      <c r="J3042" s="64"/>
    </row>
    <row r="3043" spans="1:10" ht="15" hidden="1" x14ac:dyDescent="0.25">
      <c r="A3043" s="7">
        <v>3039</v>
      </c>
      <c r="B3043" s="40" t="s">
        <v>606</v>
      </c>
      <c r="C3043" s="1" t="s">
        <v>195</v>
      </c>
      <c r="D3043" s="1" t="s">
        <v>8</v>
      </c>
      <c r="E3043" s="1" t="s">
        <v>367</v>
      </c>
      <c r="F3043" s="1" t="s">
        <v>236</v>
      </c>
      <c r="G3043" s="12" t="s">
        <v>237</v>
      </c>
      <c r="J3043" s="64"/>
    </row>
    <row r="3044" spans="1:10" ht="15" hidden="1" x14ac:dyDescent="0.25">
      <c r="A3044" s="7">
        <v>3040</v>
      </c>
      <c r="B3044" s="40" t="s">
        <v>606</v>
      </c>
      <c r="C3044" s="1" t="s">
        <v>195</v>
      </c>
      <c r="D3044" s="1" t="s">
        <v>8</v>
      </c>
      <c r="E3044" s="1" t="s">
        <v>367</v>
      </c>
      <c r="F3044" s="1" t="s">
        <v>238</v>
      </c>
      <c r="G3044" s="12" t="s">
        <v>239</v>
      </c>
      <c r="I3044" s="15">
        <v>825</v>
      </c>
      <c r="J3044" s="64"/>
    </row>
    <row r="3045" spans="1:10" ht="15" hidden="1" x14ac:dyDescent="0.25">
      <c r="A3045" s="7">
        <v>3041</v>
      </c>
      <c r="B3045" s="40" t="s">
        <v>606</v>
      </c>
      <c r="C3045" s="1" t="s">
        <v>195</v>
      </c>
      <c r="D3045" s="1" t="s">
        <v>8</v>
      </c>
      <c r="E3045" s="1" t="s">
        <v>367</v>
      </c>
      <c r="F3045" s="1" t="s">
        <v>240</v>
      </c>
      <c r="G3045" s="12" t="s">
        <v>241</v>
      </c>
      <c r="I3045" s="15">
        <v>8273</v>
      </c>
      <c r="J3045" s="64"/>
    </row>
    <row r="3046" spans="1:10" ht="15" hidden="1" x14ac:dyDescent="0.25">
      <c r="A3046" s="7">
        <v>3042</v>
      </c>
      <c r="B3046" s="40" t="s">
        <v>606</v>
      </c>
      <c r="C3046" s="1" t="s">
        <v>195</v>
      </c>
      <c r="D3046" s="1" t="s">
        <v>8</v>
      </c>
      <c r="E3046" s="1" t="s">
        <v>367</v>
      </c>
      <c r="F3046" s="1" t="s">
        <v>242</v>
      </c>
      <c r="G3046" s="12" t="s">
        <v>243</v>
      </c>
      <c r="I3046" s="15">
        <v>498</v>
      </c>
      <c r="J3046" s="64"/>
    </row>
    <row r="3047" spans="1:10" ht="15" hidden="1" x14ac:dyDescent="0.25">
      <c r="A3047" s="7">
        <v>3043</v>
      </c>
      <c r="B3047" s="40" t="s">
        <v>606</v>
      </c>
      <c r="C3047" s="1" t="s">
        <v>195</v>
      </c>
      <c r="D3047" s="1" t="s">
        <v>8</v>
      </c>
      <c r="E3047" s="1" t="s">
        <v>367</v>
      </c>
      <c r="F3047" s="1" t="s">
        <v>244</v>
      </c>
      <c r="G3047" s="12" t="s">
        <v>245</v>
      </c>
      <c r="J3047" s="64"/>
    </row>
    <row r="3048" spans="1:10" ht="15" hidden="1" x14ac:dyDescent="0.25">
      <c r="A3048" s="7">
        <v>3044</v>
      </c>
      <c r="B3048" s="40" t="s">
        <v>606</v>
      </c>
      <c r="C3048" s="1" t="s">
        <v>195</v>
      </c>
      <c r="D3048" s="1" t="s">
        <v>8</v>
      </c>
      <c r="E3048" s="1" t="s">
        <v>367</v>
      </c>
      <c r="F3048" s="1" t="s">
        <v>246</v>
      </c>
      <c r="G3048" s="12" t="s">
        <v>247</v>
      </c>
      <c r="I3048" s="15">
        <v>178</v>
      </c>
      <c r="J3048" s="64"/>
    </row>
    <row r="3049" spans="1:10" ht="15" hidden="1" x14ac:dyDescent="0.25">
      <c r="A3049" s="7">
        <v>3045</v>
      </c>
      <c r="B3049" s="40" t="s">
        <v>606</v>
      </c>
      <c r="C3049" s="1" t="s">
        <v>195</v>
      </c>
      <c r="D3049" s="1" t="s">
        <v>8</v>
      </c>
      <c r="E3049" s="1" t="s">
        <v>367</v>
      </c>
      <c r="F3049" s="1" t="s">
        <v>248</v>
      </c>
      <c r="G3049" s="12" t="s">
        <v>249</v>
      </c>
      <c r="I3049" s="15">
        <v>100</v>
      </c>
      <c r="J3049" s="64"/>
    </row>
    <row r="3050" spans="1:10" ht="15" hidden="1" x14ac:dyDescent="0.25">
      <c r="A3050" s="7">
        <v>3046</v>
      </c>
      <c r="B3050" s="40" t="s">
        <v>606</v>
      </c>
      <c r="C3050" s="1" t="s">
        <v>195</v>
      </c>
      <c r="D3050" s="1" t="s">
        <v>8</v>
      </c>
      <c r="E3050" s="1" t="s">
        <v>367</v>
      </c>
      <c r="F3050" s="1" t="s">
        <v>250</v>
      </c>
      <c r="G3050" s="12" t="s">
        <v>251</v>
      </c>
      <c r="J3050" s="64"/>
    </row>
    <row r="3051" spans="1:10" ht="15" hidden="1" x14ac:dyDescent="0.25">
      <c r="A3051" s="7">
        <v>3047</v>
      </c>
      <c r="B3051" s="40" t="s">
        <v>606</v>
      </c>
      <c r="C3051" s="1" t="s">
        <v>195</v>
      </c>
      <c r="D3051" s="1" t="s">
        <v>8</v>
      </c>
      <c r="E3051" s="1" t="s">
        <v>367</v>
      </c>
      <c r="F3051" s="1" t="s">
        <v>252</v>
      </c>
      <c r="G3051" s="12" t="s">
        <v>253</v>
      </c>
      <c r="I3051" s="15">
        <v>80</v>
      </c>
      <c r="J3051" s="64"/>
    </row>
    <row r="3052" spans="1:10" ht="15" hidden="1" x14ac:dyDescent="0.25">
      <c r="A3052" s="7">
        <v>3048</v>
      </c>
      <c r="B3052" s="40" t="s">
        <v>606</v>
      </c>
      <c r="C3052" s="1" t="s">
        <v>195</v>
      </c>
      <c r="D3052" s="1" t="s">
        <v>8</v>
      </c>
      <c r="E3052" s="1" t="s">
        <v>367</v>
      </c>
      <c r="F3052" s="1" t="s">
        <v>254</v>
      </c>
      <c r="G3052" s="12" t="s">
        <v>255</v>
      </c>
      <c r="J3052" s="64"/>
    </row>
    <row r="3053" spans="1:10" ht="15" hidden="1" x14ac:dyDescent="0.25">
      <c r="A3053" s="7">
        <v>3049</v>
      </c>
      <c r="B3053" s="40" t="s">
        <v>606</v>
      </c>
      <c r="C3053" s="1" t="s">
        <v>195</v>
      </c>
      <c r="D3053" s="1" t="s">
        <v>8</v>
      </c>
      <c r="E3053" s="1" t="s">
        <v>367</v>
      </c>
      <c r="F3053" s="1" t="s">
        <v>256</v>
      </c>
      <c r="G3053" s="12" t="s">
        <v>257</v>
      </c>
      <c r="J3053" s="64"/>
    </row>
    <row r="3054" spans="1:10" ht="15" hidden="1" x14ac:dyDescent="0.25">
      <c r="A3054" s="7">
        <v>3050</v>
      </c>
      <c r="B3054" s="40" t="s">
        <v>606</v>
      </c>
      <c r="C3054" s="1" t="s">
        <v>195</v>
      </c>
      <c r="D3054" s="1" t="s">
        <v>8</v>
      </c>
      <c r="E3054" s="1" t="s">
        <v>367</v>
      </c>
      <c r="F3054" s="1" t="s">
        <v>258</v>
      </c>
      <c r="G3054" s="12" t="s">
        <v>259</v>
      </c>
      <c r="J3054" s="64"/>
    </row>
    <row r="3055" spans="1:10" ht="15" hidden="1" x14ac:dyDescent="0.25">
      <c r="A3055" s="7">
        <v>3051</v>
      </c>
      <c r="B3055" s="40" t="s">
        <v>606</v>
      </c>
      <c r="C3055" s="1" t="s">
        <v>195</v>
      </c>
      <c r="D3055" s="1" t="s">
        <v>8</v>
      </c>
      <c r="E3055" s="1" t="s">
        <v>367</v>
      </c>
      <c r="F3055" s="1" t="s">
        <v>260</v>
      </c>
      <c r="G3055" s="12" t="s">
        <v>261</v>
      </c>
      <c r="I3055" s="15">
        <v>1547</v>
      </c>
      <c r="J3055" s="64"/>
    </row>
    <row r="3056" spans="1:10" ht="15" hidden="1" x14ac:dyDescent="0.25">
      <c r="A3056" s="7">
        <v>3052</v>
      </c>
      <c r="B3056" s="40" t="s">
        <v>606</v>
      </c>
      <c r="C3056" s="1" t="s">
        <v>195</v>
      </c>
      <c r="D3056" s="1" t="s">
        <v>8</v>
      </c>
      <c r="E3056" s="1" t="s">
        <v>367</v>
      </c>
      <c r="F3056" s="1" t="s">
        <v>262</v>
      </c>
      <c r="G3056" s="12" t="s">
        <v>263</v>
      </c>
      <c r="J3056" s="64"/>
    </row>
    <row r="3057" spans="1:10" ht="15" hidden="1" x14ac:dyDescent="0.25">
      <c r="A3057" s="7">
        <v>3053</v>
      </c>
      <c r="B3057" s="40" t="s">
        <v>606</v>
      </c>
      <c r="C3057" s="1" t="s">
        <v>195</v>
      </c>
      <c r="D3057" s="1" t="s">
        <v>8</v>
      </c>
      <c r="E3057" s="1" t="s">
        <v>367</v>
      </c>
      <c r="F3057" s="1" t="s">
        <v>264</v>
      </c>
      <c r="G3057" s="12" t="s">
        <v>265</v>
      </c>
      <c r="J3057" s="64"/>
    </row>
    <row r="3058" spans="1:10" ht="15" hidden="1" x14ac:dyDescent="0.25">
      <c r="A3058" s="7">
        <v>3054</v>
      </c>
      <c r="B3058" s="40" t="s">
        <v>606</v>
      </c>
      <c r="C3058" s="1" t="s">
        <v>195</v>
      </c>
      <c r="D3058" s="1" t="s">
        <v>15</v>
      </c>
      <c r="E3058" s="1" t="s">
        <v>367</v>
      </c>
      <c r="F3058" s="1" t="s">
        <v>266</v>
      </c>
      <c r="G3058" s="12" t="s">
        <v>267</v>
      </c>
      <c r="I3058" s="15">
        <v>11501</v>
      </c>
      <c r="J3058" s="64"/>
    </row>
    <row r="3059" spans="1:10" ht="15" hidden="1" x14ac:dyDescent="0.25">
      <c r="A3059" s="7">
        <v>3055</v>
      </c>
      <c r="B3059" s="40" t="s">
        <v>606</v>
      </c>
      <c r="C3059" s="1" t="s">
        <v>195</v>
      </c>
      <c r="D3059" s="1" t="s">
        <v>8</v>
      </c>
      <c r="E3059" s="1" t="s">
        <v>367</v>
      </c>
      <c r="F3059" s="1" t="s">
        <v>268</v>
      </c>
      <c r="G3059" s="12" t="s">
        <v>269</v>
      </c>
      <c r="I3059" s="15">
        <v>110</v>
      </c>
      <c r="J3059" s="64"/>
    </row>
    <row r="3060" spans="1:10" ht="15" hidden="1" x14ac:dyDescent="0.25">
      <c r="A3060" s="7">
        <v>3056</v>
      </c>
      <c r="B3060" s="40" t="s">
        <v>606</v>
      </c>
      <c r="C3060" s="1" t="s">
        <v>195</v>
      </c>
      <c r="D3060" s="1" t="s">
        <v>8</v>
      </c>
      <c r="E3060" s="1" t="s">
        <v>367</v>
      </c>
      <c r="F3060" s="1" t="s">
        <v>270</v>
      </c>
      <c r="G3060" s="12" t="s">
        <v>271</v>
      </c>
      <c r="J3060" s="64"/>
    </row>
    <row r="3061" spans="1:10" ht="15" hidden="1" x14ac:dyDescent="0.25">
      <c r="A3061" s="7">
        <v>3057</v>
      </c>
      <c r="B3061" s="40" t="s">
        <v>606</v>
      </c>
      <c r="C3061" s="1" t="s">
        <v>195</v>
      </c>
      <c r="D3061" s="1" t="s">
        <v>8</v>
      </c>
      <c r="E3061" s="1" t="s">
        <v>367</v>
      </c>
      <c r="F3061" s="1" t="s">
        <v>272</v>
      </c>
      <c r="G3061" s="12" t="s">
        <v>273</v>
      </c>
      <c r="I3061" s="15">
        <v>50</v>
      </c>
      <c r="J3061" s="64"/>
    </row>
    <row r="3062" spans="1:10" ht="15" hidden="1" x14ac:dyDescent="0.25">
      <c r="A3062" s="7">
        <v>3058</v>
      </c>
      <c r="B3062" s="40" t="s">
        <v>606</v>
      </c>
      <c r="C3062" s="1" t="s">
        <v>195</v>
      </c>
      <c r="D3062" s="1" t="s">
        <v>8</v>
      </c>
      <c r="E3062" s="1" t="s">
        <v>367</v>
      </c>
      <c r="F3062" s="1" t="s">
        <v>274</v>
      </c>
      <c r="G3062" s="12" t="s">
        <v>275</v>
      </c>
      <c r="I3062" s="15">
        <v>10402</v>
      </c>
      <c r="J3062" s="64"/>
    </row>
    <row r="3063" spans="1:10" ht="15" hidden="1" x14ac:dyDescent="0.25">
      <c r="A3063" s="7">
        <v>3059</v>
      </c>
      <c r="B3063" s="40" t="s">
        <v>606</v>
      </c>
      <c r="C3063" s="1" t="s">
        <v>195</v>
      </c>
      <c r="D3063" s="1" t="s">
        <v>8</v>
      </c>
      <c r="E3063" s="1" t="s">
        <v>367</v>
      </c>
      <c r="F3063" s="1" t="s">
        <v>276</v>
      </c>
      <c r="G3063" s="12" t="s">
        <v>277</v>
      </c>
      <c r="J3063" s="64"/>
    </row>
    <row r="3064" spans="1:10" ht="15" hidden="1" x14ac:dyDescent="0.25">
      <c r="A3064" s="7">
        <v>3060</v>
      </c>
      <c r="B3064" s="40" t="s">
        <v>606</v>
      </c>
      <c r="C3064" s="1" t="s">
        <v>195</v>
      </c>
      <c r="D3064" s="1" t="s">
        <v>8</v>
      </c>
      <c r="E3064" s="1" t="s">
        <v>367</v>
      </c>
      <c r="F3064" s="1" t="s">
        <v>278</v>
      </c>
      <c r="G3064" s="12" t="s">
        <v>279</v>
      </c>
      <c r="J3064" s="64"/>
    </row>
    <row r="3065" spans="1:10" ht="15" hidden="1" x14ac:dyDescent="0.25">
      <c r="A3065" s="7">
        <v>3061</v>
      </c>
      <c r="B3065" s="40" t="s">
        <v>606</v>
      </c>
      <c r="C3065" s="1" t="s">
        <v>195</v>
      </c>
      <c r="D3065" s="1" t="s">
        <v>15</v>
      </c>
      <c r="E3065" s="1" t="s">
        <v>367</v>
      </c>
      <c r="F3065" s="1" t="s">
        <v>280</v>
      </c>
      <c r="G3065" s="12" t="s">
        <v>281</v>
      </c>
      <c r="I3065" s="15">
        <v>10562</v>
      </c>
      <c r="J3065" s="64"/>
    </row>
    <row r="3066" spans="1:10" ht="15" hidden="1" x14ac:dyDescent="0.25">
      <c r="A3066" s="7">
        <v>3062</v>
      </c>
      <c r="B3066" s="40" t="s">
        <v>606</v>
      </c>
      <c r="C3066" s="1" t="s">
        <v>195</v>
      </c>
      <c r="D3066" s="1" t="s">
        <v>8</v>
      </c>
      <c r="E3066" s="1" t="s">
        <v>367</v>
      </c>
      <c r="F3066" s="1" t="s">
        <v>282</v>
      </c>
      <c r="G3066" s="12" t="s">
        <v>283</v>
      </c>
      <c r="I3066" s="15">
        <v>31523.643642634852</v>
      </c>
      <c r="J3066" s="64"/>
    </row>
    <row r="3067" spans="1:10" ht="15" hidden="1" x14ac:dyDescent="0.25">
      <c r="A3067" s="7">
        <v>3063</v>
      </c>
      <c r="B3067" s="40" t="s">
        <v>606</v>
      </c>
      <c r="C3067" s="1" t="s">
        <v>195</v>
      </c>
      <c r="D3067" s="1" t="s">
        <v>15</v>
      </c>
      <c r="E3067" s="1" t="s">
        <v>367</v>
      </c>
      <c r="F3067" s="1" t="s">
        <v>284</v>
      </c>
      <c r="G3067" s="12" t="s">
        <v>285</v>
      </c>
      <c r="I3067" s="15">
        <v>180942.64364263485</v>
      </c>
      <c r="J3067" s="64"/>
    </row>
    <row r="3068" spans="1:10" ht="15" hidden="1" x14ac:dyDescent="0.25">
      <c r="A3068" s="7">
        <v>3064</v>
      </c>
      <c r="B3068" s="40" t="s">
        <v>606</v>
      </c>
      <c r="C3068" s="1" t="s">
        <v>195</v>
      </c>
      <c r="D3068" s="1" t="s">
        <v>8</v>
      </c>
      <c r="E3068" s="1" t="s">
        <v>367</v>
      </c>
      <c r="F3068" s="1" t="s">
        <v>286</v>
      </c>
      <c r="G3068" s="12" t="s">
        <v>287</v>
      </c>
      <c r="J3068" s="64"/>
    </row>
    <row r="3069" spans="1:10" ht="15" hidden="1" x14ac:dyDescent="0.25">
      <c r="A3069" s="7">
        <v>3065</v>
      </c>
      <c r="B3069" s="40" t="s">
        <v>606</v>
      </c>
      <c r="C3069" s="1" t="s">
        <v>195</v>
      </c>
      <c r="D3069" s="1" t="s">
        <v>8</v>
      </c>
      <c r="E3069" s="1" t="s">
        <v>367</v>
      </c>
      <c r="F3069" s="1" t="s">
        <v>288</v>
      </c>
      <c r="G3069" s="12" t="s">
        <v>289</v>
      </c>
      <c r="J3069" s="64"/>
    </row>
    <row r="3070" spans="1:10" ht="15" hidden="1" x14ac:dyDescent="0.25">
      <c r="A3070" s="7">
        <v>3066</v>
      </c>
      <c r="B3070" s="40" t="s">
        <v>606</v>
      </c>
      <c r="C3070" s="1" t="s">
        <v>195</v>
      </c>
      <c r="D3070" s="1" t="s">
        <v>15</v>
      </c>
      <c r="E3070" s="1" t="s">
        <v>367</v>
      </c>
      <c r="F3070" s="1" t="s">
        <v>290</v>
      </c>
      <c r="G3070" s="12" t="s">
        <v>291</v>
      </c>
      <c r="I3070" s="15">
        <v>180942.64364263485</v>
      </c>
      <c r="J3070" s="64"/>
    </row>
    <row r="3071" spans="1:10" ht="15" hidden="1" x14ac:dyDescent="0.25">
      <c r="A3071" s="7">
        <v>3067</v>
      </c>
      <c r="B3071" s="40" t="s">
        <v>606</v>
      </c>
      <c r="C3071" s="1" t="s">
        <v>195</v>
      </c>
      <c r="D3071" s="1" t="s">
        <v>15</v>
      </c>
      <c r="E3071" s="1" t="s">
        <v>367</v>
      </c>
      <c r="F3071" s="1" t="s">
        <v>292</v>
      </c>
      <c r="G3071" s="12" t="s">
        <v>293</v>
      </c>
      <c r="I3071" s="15">
        <v>190900</v>
      </c>
      <c r="J3071" s="64"/>
    </row>
    <row r="3072" spans="1:10" ht="15" hidden="1" x14ac:dyDescent="0.25">
      <c r="A3072" s="7">
        <v>3068</v>
      </c>
      <c r="B3072" s="40" t="s">
        <v>606</v>
      </c>
      <c r="C3072" s="1" t="s">
        <v>195</v>
      </c>
      <c r="D3072" s="1" t="s">
        <v>8</v>
      </c>
      <c r="E3072" s="1" t="s">
        <v>367</v>
      </c>
      <c r="F3072" s="1" t="s">
        <v>294</v>
      </c>
      <c r="G3072" s="12" t="s">
        <v>295</v>
      </c>
      <c r="I3072" s="15">
        <v>9957.3563573651481</v>
      </c>
      <c r="J3072" s="64"/>
    </row>
    <row r="3073" spans="1:10" ht="15" hidden="1" x14ac:dyDescent="0.25">
      <c r="A3073" s="7">
        <v>3069</v>
      </c>
      <c r="B3073" s="40" t="s">
        <v>606</v>
      </c>
      <c r="C3073" s="1" t="s">
        <v>296</v>
      </c>
      <c r="D3073" s="1" t="s">
        <v>8</v>
      </c>
      <c r="E3073" s="1" t="s">
        <v>367</v>
      </c>
      <c r="F3073" s="1" t="s">
        <v>297</v>
      </c>
      <c r="G3073" s="12" t="s">
        <v>298</v>
      </c>
      <c r="I3073" s="15">
        <v>0</v>
      </c>
      <c r="J3073" s="64"/>
    </row>
    <row r="3074" spans="1:10" ht="15" hidden="1" x14ac:dyDescent="0.25">
      <c r="A3074" s="7">
        <v>3070</v>
      </c>
      <c r="B3074" s="40" t="s">
        <v>606</v>
      </c>
      <c r="C3074" s="1" t="s">
        <v>296</v>
      </c>
      <c r="D3074" s="1" t="s">
        <v>8</v>
      </c>
      <c r="E3074" s="1" t="s">
        <v>367</v>
      </c>
      <c r="F3074" s="1" t="s">
        <v>299</v>
      </c>
      <c r="G3074" s="12" t="s">
        <v>300</v>
      </c>
      <c r="J3074" s="64"/>
    </row>
    <row r="3075" spans="1:10" ht="15" hidden="1" x14ac:dyDescent="0.25">
      <c r="A3075" s="7">
        <v>3071</v>
      </c>
      <c r="B3075" s="40" t="s">
        <v>606</v>
      </c>
      <c r="C3075" s="1" t="s">
        <v>296</v>
      </c>
      <c r="D3075" s="1" t="s">
        <v>8</v>
      </c>
      <c r="E3075" s="1" t="s">
        <v>367</v>
      </c>
      <c r="F3075" s="1" t="s">
        <v>301</v>
      </c>
      <c r="G3075" s="12" t="s">
        <v>302</v>
      </c>
      <c r="J3075" s="64"/>
    </row>
    <row r="3076" spans="1:10" ht="15" hidden="1" x14ac:dyDescent="0.25">
      <c r="A3076" s="7">
        <v>3072</v>
      </c>
      <c r="B3076" s="40" t="s">
        <v>606</v>
      </c>
      <c r="C3076" s="1" t="s">
        <v>296</v>
      </c>
      <c r="D3076" s="1" t="s">
        <v>8</v>
      </c>
      <c r="E3076" s="1" t="s">
        <v>367</v>
      </c>
      <c r="F3076" s="1" t="s">
        <v>303</v>
      </c>
      <c r="G3076" s="12" t="s">
        <v>304</v>
      </c>
      <c r="J3076" s="64"/>
    </row>
    <row r="3077" spans="1:10" ht="15" hidden="1" x14ac:dyDescent="0.25">
      <c r="A3077" s="7">
        <v>3073</v>
      </c>
      <c r="B3077" s="40" t="s">
        <v>606</v>
      </c>
      <c r="C3077" s="1" t="s">
        <v>296</v>
      </c>
      <c r="D3077" s="1" t="s">
        <v>8</v>
      </c>
      <c r="E3077" s="1" t="s">
        <v>367</v>
      </c>
      <c r="F3077" s="1" t="s">
        <v>305</v>
      </c>
      <c r="G3077" s="12" t="s">
        <v>306</v>
      </c>
      <c r="J3077" s="64"/>
    </row>
    <row r="3078" spans="1:10" ht="15" hidden="1" x14ac:dyDescent="0.25">
      <c r="A3078" s="7">
        <v>3074</v>
      </c>
      <c r="B3078" s="40" t="s">
        <v>606</v>
      </c>
      <c r="C3078" s="1" t="s">
        <v>296</v>
      </c>
      <c r="D3078" s="1" t="s">
        <v>8</v>
      </c>
      <c r="E3078" s="1" t="s">
        <v>367</v>
      </c>
      <c r="F3078" s="1" t="s">
        <v>307</v>
      </c>
      <c r="G3078" s="12" t="s">
        <v>308</v>
      </c>
      <c r="J3078" s="64"/>
    </row>
    <row r="3079" spans="1:10" ht="15" hidden="1" x14ac:dyDescent="0.25">
      <c r="A3079" s="7">
        <v>3075</v>
      </c>
      <c r="B3079" s="40" t="s">
        <v>606</v>
      </c>
      <c r="C3079" s="1" t="s">
        <v>296</v>
      </c>
      <c r="D3079" s="1" t="s">
        <v>8</v>
      </c>
      <c r="E3079" s="1" t="s">
        <v>367</v>
      </c>
      <c r="F3079" s="1" t="s">
        <v>309</v>
      </c>
      <c r="G3079" s="12" t="s">
        <v>310</v>
      </c>
      <c r="J3079" s="64"/>
    </row>
    <row r="3080" spans="1:10" ht="15" hidden="1" x14ac:dyDescent="0.25">
      <c r="A3080" s="7">
        <v>3076</v>
      </c>
      <c r="B3080" s="40" t="s">
        <v>606</v>
      </c>
      <c r="C3080" s="1" t="s">
        <v>296</v>
      </c>
      <c r="D3080" s="1" t="s">
        <v>15</v>
      </c>
      <c r="E3080" s="1" t="s">
        <v>367</v>
      </c>
      <c r="F3080" s="1" t="s">
        <v>311</v>
      </c>
      <c r="G3080" s="12" t="s">
        <v>312</v>
      </c>
      <c r="J3080" s="64"/>
    </row>
    <row r="3081" spans="1:10" ht="15" hidden="1" x14ac:dyDescent="0.25">
      <c r="A3081" s="7">
        <v>3077</v>
      </c>
      <c r="B3081" s="40" t="s">
        <v>606</v>
      </c>
      <c r="C3081" s="1" t="s">
        <v>296</v>
      </c>
      <c r="D3081" s="1" t="s">
        <v>15</v>
      </c>
      <c r="E3081" s="1" t="s">
        <v>367</v>
      </c>
      <c r="F3081" s="1" t="s">
        <v>313</v>
      </c>
      <c r="G3081" s="12" t="s">
        <v>314</v>
      </c>
      <c r="J3081" s="64"/>
    </row>
    <row r="3082" spans="1:10" ht="15" hidden="1" x14ac:dyDescent="0.25">
      <c r="A3082" s="7">
        <v>3078</v>
      </c>
      <c r="B3082" s="40" t="s">
        <v>606</v>
      </c>
      <c r="C3082" s="1" t="s">
        <v>296</v>
      </c>
      <c r="D3082" s="1" t="s">
        <v>8</v>
      </c>
      <c r="E3082" s="1" t="s">
        <v>367</v>
      </c>
      <c r="F3082" s="1" t="s">
        <v>315</v>
      </c>
      <c r="G3082" s="12" t="s">
        <v>316</v>
      </c>
      <c r="J3082" s="64"/>
    </row>
    <row r="3083" spans="1:10" ht="15" hidden="1" x14ac:dyDescent="0.25">
      <c r="A3083" s="7">
        <v>3079</v>
      </c>
      <c r="B3083" s="40" t="s">
        <v>606</v>
      </c>
      <c r="C3083" s="1" t="s">
        <v>296</v>
      </c>
      <c r="D3083" s="1" t="s">
        <v>8</v>
      </c>
      <c r="E3083" s="1" t="s">
        <v>367</v>
      </c>
      <c r="F3083" s="1" t="s">
        <v>317</v>
      </c>
      <c r="G3083" s="12" t="s">
        <v>318</v>
      </c>
      <c r="J3083" s="64"/>
    </row>
    <row r="3084" spans="1:10" ht="15" hidden="1" x14ac:dyDescent="0.25">
      <c r="A3084" s="7">
        <v>3080</v>
      </c>
      <c r="B3084" s="40" t="s">
        <v>606</v>
      </c>
      <c r="C3084" s="1" t="s">
        <v>296</v>
      </c>
      <c r="D3084" s="1" t="s">
        <v>8</v>
      </c>
      <c r="E3084" s="1" t="s">
        <v>367</v>
      </c>
      <c r="F3084" s="1" t="s">
        <v>319</v>
      </c>
      <c r="G3084" s="1" t="s">
        <v>320</v>
      </c>
      <c r="J3084" s="64"/>
    </row>
    <row r="3085" spans="1:10" x14ac:dyDescent="0.3">
      <c r="A3085" s="51"/>
      <c r="B3085" s="51"/>
      <c r="C3085" s="52"/>
      <c r="D3085" s="52"/>
      <c r="E3085" s="52"/>
      <c r="F3085" s="52"/>
      <c r="G3085" s="52"/>
      <c r="H3085" s="53"/>
      <c r="I3085" s="291"/>
    </row>
    <row r="3086" spans="1:10" x14ac:dyDescent="0.3">
      <c r="A3086" s="51"/>
      <c r="B3086" s="51"/>
      <c r="C3086" s="52"/>
      <c r="D3086" s="52"/>
      <c r="E3086" s="52"/>
      <c r="F3086" s="52"/>
      <c r="G3086" s="52"/>
      <c r="H3086" s="53"/>
      <c r="I3086" s="291"/>
    </row>
    <row r="3087" spans="1:10" x14ac:dyDescent="0.3">
      <c r="A3087" s="51"/>
      <c r="B3087" s="51"/>
      <c r="C3087" s="52"/>
      <c r="D3087" s="52"/>
      <c r="E3087" s="52"/>
      <c r="F3087" s="52"/>
      <c r="G3087" s="52"/>
      <c r="H3087" s="53"/>
      <c r="I3087" s="291"/>
    </row>
    <row r="3088" spans="1:10" x14ac:dyDescent="0.3">
      <c r="A3088" s="51"/>
      <c r="B3088" s="51"/>
      <c r="C3088" s="52"/>
      <c r="D3088" s="52"/>
      <c r="E3088" s="52"/>
      <c r="F3088" s="52"/>
      <c r="G3088" s="52"/>
      <c r="H3088" s="53"/>
      <c r="I3088" s="292"/>
    </row>
    <row r="3089" spans="1:9" x14ac:dyDescent="0.3">
      <c r="A3089" s="51"/>
      <c r="B3089" s="51"/>
      <c r="C3089" s="52"/>
      <c r="D3089" s="52"/>
      <c r="E3089" s="52"/>
      <c r="F3089" s="52"/>
      <c r="G3089" s="52"/>
      <c r="H3089" s="53"/>
      <c r="I3089" s="291"/>
    </row>
    <row r="3090" spans="1:9" x14ac:dyDescent="0.3">
      <c r="A3090" s="51"/>
      <c r="B3090" s="51"/>
      <c r="C3090" s="52"/>
      <c r="D3090" s="52"/>
      <c r="E3090" s="52"/>
      <c r="F3090" s="52"/>
      <c r="G3090" s="52"/>
      <c r="H3090" s="53"/>
      <c r="I3090" s="291"/>
    </row>
    <row r="3091" spans="1:9" x14ac:dyDescent="0.3">
      <c r="A3091" s="51"/>
      <c r="B3091" s="51"/>
      <c r="C3091" s="52"/>
      <c r="D3091" s="52"/>
      <c r="E3091" s="52"/>
      <c r="F3091" s="52"/>
      <c r="G3091" s="52"/>
      <c r="H3091" s="53"/>
      <c r="I3091" s="292"/>
    </row>
    <row r="3092" spans="1:9" x14ac:dyDescent="0.3">
      <c r="A3092" s="51"/>
      <c r="B3092" s="51"/>
      <c r="C3092" s="52"/>
      <c r="D3092" s="52"/>
      <c r="E3092" s="52"/>
      <c r="F3092" s="52"/>
      <c r="G3092" s="52"/>
      <c r="H3092" s="53"/>
      <c r="I3092" s="291"/>
    </row>
    <row r="3093" spans="1:9" x14ac:dyDescent="0.3">
      <c r="A3093" s="51"/>
      <c r="B3093" s="51"/>
      <c r="C3093" s="52"/>
      <c r="D3093" s="52"/>
      <c r="E3093" s="52"/>
      <c r="F3093" s="52"/>
      <c r="G3093" s="52"/>
      <c r="H3093" s="53"/>
      <c r="I3093" s="291"/>
    </row>
    <row r="3094" spans="1:9" x14ac:dyDescent="0.3">
      <c r="A3094" s="51"/>
      <c r="B3094" s="51"/>
      <c r="C3094" s="52"/>
      <c r="D3094" s="52"/>
      <c r="E3094" s="52"/>
      <c r="F3094" s="52"/>
      <c r="G3094" s="52"/>
      <c r="H3094" s="53"/>
      <c r="I3094" s="291"/>
    </row>
    <row r="3095" spans="1:9" x14ac:dyDescent="0.3">
      <c r="A3095" s="51"/>
      <c r="B3095" s="51"/>
      <c r="C3095" s="52"/>
      <c r="D3095" s="52"/>
      <c r="E3095" s="52"/>
      <c r="F3095" s="52"/>
      <c r="G3095" s="52"/>
      <c r="H3095" s="53"/>
      <c r="I3095" s="291"/>
    </row>
    <row r="3096" spans="1:9" x14ac:dyDescent="0.3">
      <c r="A3096" s="51"/>
      <c r="B3096" s="51"/>
      <c r="C3096" s="52"/>
      <c r="D3096" s="52"/>
      <c r="E3096" s="52"/>
      <c r="F3096" s="52"/>
      <c r="G3096" s="52"/>
      <c r="H3096" s="53"/>
      <c r="I3096" s="291"/>
    </row>
    <row r="3097" spans="1:9" x14ac:dyDescent="0.3">
      <c r="A3097" s="51"/>
      <c r="B3097" s="51"/>
      <c r="C3097" s="52"/>
      <c r="D3097" s="52"/>
      <c r="E3097" s="52"/>
      <c r="F3097" s="52"/>
      <c r="G3097" s="52"/>
      <c r="H3097" s="53"/>
      <c r="I3097" s="291"/>
    </row>
    <row r="3098" spans="1:9" x14ac:dyDescent="0.3">
      <c r="A3098" s="51"/>
      <c r="B3098" s="51"/>
      <c r="C3098" s="52"/>
      <c r="D3098" s="52"/>
      <c r="E3098" s="52"/>
      <c r="F3098" s="52"/>
      <c r="G3098" s="52"/>
      <c r="H3098" s="53"/>
      <c r="I3098" s="291"/>
    </row>
    <row r="3099" spans="1:9" x14ac:dyDescent="0.3">
      <c r="A3099" s="51"/>
      <c r="B3099" s="51"/>
      <c r="C3099" s="52"/>
      <c r="D3099" s="52"/>
      <c r="E3099" s="52"/>
      <c r="F3099" s="52"/>
      <c r="G3099" s="52"/>
      <c r="H3099" s="53"/>
      <c r="I3099" s="291"/>
    </row>
    <row r="3100" spans="1:9" x14ac:dyDescent="0.3">
      <c r="A3100" s="51"/>
      <c r="B3100" s="51"/>
      <c r="C3100" s="52"/>
      <c r="D3100" s="52"/>
      <c r="E3100" s="52"/>
      <c r="F3100" s="52"/>
      <c r="G3100" s="52"/>
      <c r="H3100" s="53"/>
      <c r="I3100" s="291"/>
    </row>
    <row r="3101" spans="1:9" x14ac:dyDescent="0.3">
      <c r="A3101" s="51"/>
      <c r="B3101" s="51"/>
      <c r="C3101" s="52"/>
      <c r="D3101" s="52"/>
      <c r="E3101" s="52"/>
      <c r="F3101" s="52"/>
      <c r="G3101" s="52"/>
      <c r="H3101" s="53"/>
      <c r="I3101" s="291"/>
    </row>
    <row r="3102" spans="1:9" x14ac:dyDescent="0.3">
      <c r="A3102" s="51"/>
      <c r="B3102" s="51"/>
      <c r="C3102" s="52"/>
      <c r="D3102" s="52"/>
      <c r="E3102" s="52"/>
      <c r="F3102" s="52"/>
      <c r="G3102" s="52"/>
      <c r="H3102" s="53"/>
      <c r="I3102" s="291"/>
    </row>
    <row r="3103" spans="1:9" x14ac:dyDescent="0.3">
      <c r="A3103" s="51"/>
      <c r="B3103" s="51"/>
      <c r="C3103" s="52"/>
      <c r="D3103" s="52"/>
      <c r="E3103" s="52"/>
      <c r="F3103" s="52"/>
      <c r="G3103" s="52"/>
      <c r="H3103" s="53"/>
      <c r="I3103" s="291"/>
    </row>
    <row r="3104" spans="1:9" x14ac:dyDescent="0.3">
      <c r="A3104" s="51"/>
      <c r="B3104" s="51"/>
      <c r="C3104" s="52"/>
      <c r="D3104" s="52"/>
      <c r="E3104" s="52"/>
      <c r="F3104" s="52"/>
      <c r="G3104" s="52"/>
      <c r="H3104" s="53"/>
      <c r="I3104" s="291"/>
    </row>
    <row r="3105" spans="1:9" x14ac:dyDescent="0.3">
      <c r="A3105" s="51"/>
      <c r="B3105" s="51"/>
      <c r="C3105" s="52"/>
      <c r="D3105" s="52"/>
      <c r="E3105" s="52"/>
      <c r="F3105" s="52"/>
      <c r="G3105" s="52"/>
      <c r="H3105" s="53"/>
      <c r="I3105" s="291"/>
    </row>
    <row r="3106" spans="1:9" x14ac:dyDescent="0.3">
      <c r="A3106" s="51"/>
      <c r="B3106" s="51"/>
      <c r="C3106" s="52"/>
      <c r="D3106" s="52"/>
      <c r="E3106" s="52"/>
      <c r="F3106" s="52"/>
      <c r="G3106" s="52"/>
      <c r="H3106" s="53"/>
      <c r="I3106" s="291"/>
    </row>
    <row r="3107" spans="1:9" x14ac:dyDescent="0.3">
      <c r="A3107" s="51"/>
      <c r="B3107" s="51"/>
      <c r="C3107" s="52"/>
      <c r="D3107" s="52"/>
      <c r="E3107" s="52"/>
      <c r="F3107" s="52"/>
      <c r="G3107" s="52"/>
      <c r="H3107" s="53"/>
      <c r="I3107" s="291"/>
    </row>
    <row r="3108" spans="1:9" x14ac:dyDescent="0.3">
      <c r="A3108" s="51"/>
      <c r="B3108" s="51"/>
      <c r="C3108" s="52"/>
      <c r="D3108" s="52"/>
      <c r="E3108" s="52"/>
      <c r="F3108" s="52"/>
      <c r="G3108" s="52"/>
      <c r="H3108" s="53"/>
      <c r="I3108" s="291"/>
    </row>
    <row r="3109" spans="1:9" x14ac:dyDescent="0.3">
      <c r="A3109" s="51"/>
      <c r="B3109" s="51"/>
      <c r="C3109" s="52"/>
      <c r="D3109" s="52"/>
      <c r="E3109" s="52"/>
      <c r="F3109" s="52"/>
      <c r="G3109" s="52"/>
      <c r="H3109" s="53"/>
      <c r="I3109" s="291"/>
    </row>
    <row r="3110" spans="1:9" x14ac:dyDescent="0.3">
      <c r="A3110" s="51"/>
      <c r="B3110" s="51"/>
      <c r="C3110" s="52"/>
      <c r="D3110" s="52"/>
      <c r="E3110" s="52"/>
      <c r="F3110" s="52"/>
      <c r="G3110" s="52"/>
      <c r="H3110" s="53"/>
      <c r="I3110" s="291"/>
    </row>
    <row r="3111" spans="1:9" x14ac:dyDescent="0.3">
      <c r="A3111" s="51"/>
      <c r="B3111" s="51"/>
      <c r="C3111" s="52"/>
      <c r="D3111" s="52"/>
      <c r="E3111" s="52"/>
      <c r="F3111" s="52"/>
      <c r="G3111" s="52"/>
      <c r="H3111" s="53"/>
      <c r="I3111" s="291"/>
    </row>
    <row r="3112" spans="1:9" x14ac:dyDescent="0.3">
      <c r="A3112" s="51"/>
      <c r="B3112" s="51"/>
      <c r="C3112" s="52"/>
      <c r="D3112" s="52"/>
      <c r="E3112" s="52"/>
      <c r="F3112" s="52"/>
      <c r="G3112" s="52"/>
      <c r="H3112" s="53"/>
      <c r="I3112" s="291"/>
    </row>
    <row r="3113" spans="1:9" x14ac:dyDescent="0.3">
      <c r="A3113" s="51"/>
      <c r="B3113" s="51"/>
      <c r="C3113" s="52"/>
      <c r="D3113" s="52"/>
      <c r="E3113" s="52"/>
      <c r="F3113" s="52"/>
      <c r="G3113" s="52"/>
      <c r="H3113" s="53"/>
      <c r="I3113" s="291"/>
    </row>
    <row r="3114" spans="1:9" x14ac:dyDescent="0.3">
      <c r="A3114" s="51"/>
      <c r="B3114" s="51"/>
      <c r="C3114" s="52"/>
      <c r="D3114" s="52"/>
      <c r="E3114" s="52"/>
      <c r="F3114" s="52"/>
      <c r="G3114" s="52"/>
      <c r="H3114" s="53"/>
      <c r="I3114" s="291"/>
    </row>
    <row r="3115" spans="1:9" x14ac:dyDescent="0.3">
      <c r="A3115" s="51"/>
      <c r="B3115" s="51"/>
      <c r="C3115" s="52"/>
      <c r="D3115" s="52"/>
      <c r="E3115" s="52"/>
      <c r="F3115" s="52"/>
      <c r="G3115" s="52"/>
      <c r="H3115" s="53"/>
      <c r="I3115" s="291"/>
    </row>
    <row r="3116" spans="1:9" x14ac:dyDescent="0.3">
      <c r="A3116" s="51"/>
      <c r="B3116" s="51"/>
      <c r="C3116" s="52"/>
      <c r="D3116" s="52"/>
      <c r="E3116" s="52"/>
      <c r="F3116" s="52"/>
      <c r="G3116" s="52"/>
      <c r="H3116" s="53"/>
      <c r="I3116" s="291"/>
    </row>
    <row r="3117" spans="1:9" x14ac:dyDescent="0.3">
      <c r="A3117" s="51"/>
      <c r="B3117" s="51"/>
      <c r="C3117" s="52"/>
      <c r="D3117" s="52"/>
      <c r="E3117" s="52"/>
      <c r="F3117" s="52"/>
      <c r="G3117" s="52"/>
      <c r="H3117" s="53"/>
      <c r="I3117" s="291"/>
    </row>
    <row r="3118" spans="1:9" x14ac:dyDescent="0.3">
      <c r="A3118" s="51"/>
      <c r="B3118" s="51"/>
      <c r="C3118" s="52"/>
      <c r="D3118" s="52"/>
      <c r="E3118" s="52"/>
      <c r="F3118" s="52"/>
      <c r="G3118" s="52"/>
      <c r="H3118" s="53"/>
      <c r="I3118" s="291"/>
    </row>
    <row r="3119" spans="1:9" x14ac:dyDescent="0.3">
      <c r="A3119" s="51"/>
      <c r="B3119" s="51"/>
      <c r="C3119" s="52"/>
      <c r="D3119" s="52"/>
      <c r="E3119" s="52"/>
      <c r="F3119" s="52"/>
      <c r="G3119" s="52"/>
      <c r="H3119" s="53"/>
      <c r="I3119" s="291"/>
    </row>
    <row r="3120" spans="1:9" x14ac:dyDescent="0.3">
      <c r="A3120" s="51"/>
      <c r="B3120" s="51"/>
      <c r="C3120" s="52"/>
      <c r="D3120" s="52"/>
      <c r="E3120" s="52"/>
      <c r="F3120" s="52"/>
      <c r="G3120" s="52"/>
      <c r="H3120" s="53"/>
      <c r="I3120" s="291"/>
    </row>
    <row r="3121" spans="1:9" x14ac:dyDescent="0.3">
      <c r="A3121" s="51"/>
      <c r="B3121" s="51"/>
      <c r="C3121" s="52"/>
      <c r="D3121" s="52"/>
      <c r="E3121" s="52"/>
      <c r="F3121" s="52"/>
      <c r="G3121" s="52"/>
      <c r="H3121" s="53"/>
      <c r="I3121" s="291"/>
    </row>
    <row r="3122" spans="1:9" x14ac:dyDescent="0.3">
      <c r="A3122" s="51"/>
      <c r="B3122" s="51"/>
      <c r="C3122" s="52"/>
      <c r="D3122" s="52"/>
      <c r="E3122" s="52"/>
      <c r="F3122" s="52"/>
      <c r="G3122" s="52"/>
      <c r="H3122" s="53"/>
      <c r="I3122" s="291"/>
    </row>
    <row r="3123" spans="1:9" x14ac:dyDescent="0.3">
      <c r="A3123" s="51"/>
      <c r="B3123" s="51"/>
      <c r="C3123" s="52"/>
      <c r="D3123" s="52"/>
      <c r="E3123" s="52"/>
      <c r="F3123" s="52"/>
      <c r="G3123" s="52"/>
      <c r="H3123" s="53"/>
      <c r="I3123" s="291"/>
    </row>
    <row r="3124" spans="1:9" x14ac:dyDescent="0.3">
      <c r="A3124" s="51"/>
      <c r="B3124" s="51"/>
      <c r="C3124" s="52"/>
      <c r="D3124" s="52"/>
      <c r="E3124" s="52"/>
      <c r="F3124" s="52"/>
      <c r="G3124" s="52"/>
      <c r="H3124" s="53"/>
      <c r="I3124" s="291"/>
    </row>
    <row r="3125" spans="1:9" x14ac:dyDescent="0.3">
      <c r="A3125" s="51"/>
      <c r="B3125" s="51"/>
      <c r="C3125" s="52"/>
      <c r="D3125" s="52"/>
      <c r="E3125" s="52"/>
      <c r="F3125" s="52"/>
      <c r="G3125" s="52"/>
      <c r="H3125" s="53"/>
      <c r="I3125" s="291"/>
    </row>
    <row r="3126" spans="1:9" x14ac:dyDescent="0.3">
      <c r="A3126" s="51"/>
      <c r="B3126" s="51"/>
      <c r="C3126" s="52"/>
      <c r="D3126" s="52"/>
      <c r="E3126" s="52"/>
      <c r="F3126" s="52"/>
      <c r="G3126" s="52"/>
      <c r="H3126" s="53"/>
      <c r="I3126" s="291"/>
    </row>
    <row r="3127" spans="1:9" x14ac:dyDescent="0.3">
      <c r="A3127" s="51"/>
      <c r="B3127" s="51"/>
      <c r="C3127" s="52"/>
      <c r="D3127" s="52"/>
      <c r="E3127" s="52"/>
      <c r="F3127" s="52"/>
      <c r="G3127" s="52"/>
      <c r="H3127" s="53"/>
      <c r="I3127" s="293"/>
    </row>
    <row r="3128" spans="1:9" x14ac:dyDescent="0.3">
      <c r="A3128" s="51"/>
      <c r="B3128" s="51"/>
      <c r="C3128" s="52"/>
      <c r="D3128" s="52"/>
      <c r="E3128" s="52"/>
      <c r="F3128" s="52"/>
      <c r="G3128" s="52"/>
      <c r="H3128" s="53"/>
      <c r="I3128" s="291"/>
    </row>
    <row r="3129" spans="1:9" x14ac:dyDescent="0.3">
      <c r="A3129" s="51"/>
      <c r="B3129" s="51"/>
      <c r="C3129" s="52"/>
      <c r="D3129" s="52"/>
      <c r="E3129" s="52"/>
      <c r="F3129" s="52"/>
      <c r="G3129" s="52"/>
      <c r="H3129" s="53"/>
      <c r="I3129" s="291"/>
    </row>
    <row r="3130" spans="1:9" x14ac:dyDescent="0.3">
      <c r="A3130" s="51"/>
      <c r="B3130" s="51"/>
      <c r="C3130" s="52"/>
      <c r="D3130" s="52"/>
      <c r="E3130" s="52"/>
      <c r="F3130" s="52"/>
      <c r="G3130" s="52"/>
      <c r="H3130" s="53"/>
      <c r="I3130" s="291"/>
    </row>
    <row r="3131" spans="1:9" x14ac:dyDescent="0.3">
      <c r="A3131" s="51"/>
      <c r="B3131" s="51"/>
      <c r="C3131" s="52"/>
      <c r="D3131" s="52"/>
      <c r="E3131" s="52"/>
      <c r="F3131" s="52"/>
      <c r="G3131" s="52"/>
      <c r="H3131" s="53"/>
      <c r="I3131" s="291"/>
    </row>
    <row r="3132" spans="1:9" x14ac:dyDescent="0.3">
      <c r="A3132" s="51"/>
      <c r="B3132" s="51"/>
      <c r="C3132" s="52"/>
      <c r="D3132" s="52"/>
      <c r="E3132" s="52"/>
      <c r="F3132" s="52"/>
      <c r="G3132" s="52"/>
      <c r="H3132" s="53"/>
      <c r="I3132" s="291"/>
    </row>
    <row r="3133" spans="1:9" x14ac:dyDescent="0.3">
      <c r="A3133" s="51"/>
      <c r="B3133" s="51"/>
      <c r="C3133" s="52"/>
      <c r="D3133" s="52"/>
      <c r="E3133" s="52"/>
      <c r="F3133" s="52"/>
      <c r="G3133" s="52"/>
      <c r="H3133" s="53"/>
      <c r="I3133" s="291"/>
    </row>
    <row r="3134" spans="1:9" x14ac:dyDescent="0.3">
      <c r="A3134" s="51"/>
      <c r="B3134" s="51"/>
      <c r="C3134" s="52"/>
      <c r="D3134" s="52"/>
      <c r="E3134" s="52"/>
      <c r="F3134" s="52"/>
      <c r="G3134" s="52"/>
      <c r="H3134" s="53"/>
      <c r="I3134" s="291"/>
    </row>
    <row r="3135" spans="1:9" x14ac:dyDescent="0.3">
      <c r="A3135" s="51"/>
      <c r="B3135" s="51"/>
      <c r="C3135" s="52"/>
      <c r="D3135" s="52"/>
      <c r="E3135" s="52"/>
      <c r="F3135" s="52"/>
      <c r="G3135" s="52"/>
      <c r="H3135" s="53"/>
      <c r="I3135" s="291"/>
    </row>
    <row r="3136" spans="1:9" x14ac:dyDescent="0.3">
      <c r="A3136" s="51"/>
      <c r="B3136" s="51"/>
      <c r="C3136" s="52"/>
      <c r="D3136" s="52"/>
      <c r="E3136" s="52"/>
      <c r="F3136" s="52"/>
      <c r="G3136" s="52"/>
      <c r="H3136" s="53"/>
      <c r="I3136" s="291"/>
    </row>
    <row r="3137" spans="1:9" x14ac:dyDescent="0.3">
      <c r="A3137" s="51"/>
      <c r="B3137" s="51"/>
      <c r="C3137" s="52"/>
      <c r="D3137" s="52"/>
      <c r="E3137" s="52"/>
      <c r="F3137" s="52"/>
      <c r="G3137" s="52"/>
      <c r="H3137" s="53"/>
      <c r="I3137" s="293"/>
    </row>
    <row r="3138" spans="1:9" x14ac:dyDescent="0.3">
      <c r="A3138" s="51"/>
      <c r="B3138" s="51"/>
      <c r="C3138" s="52"/>
      <c r="D3138" s="52"/>
      <c r="E3138" s="52"/>
      <c r="F3138" s="52"/>
      <c r="G3138" s="52"/>
      <c r="H3138" s="53"/>
      <c r="I3138" s="54"/>
    </row>
    <row r="3139" spans="1:9" x14ac:dyDescent="0.3">
      <c r="A3139" s="51"/>
      <c r="B3139" s="51"/>
      <c r="C3139" s="52"/>
      <c r="D3139" s="52"/>
      <c r="E3139" s="52"/>
      <c r="F3139" s="52"/>
      <c r="G3139" s="52"/>
      <c r="H3139" s="53"/>
      <c r="I3139" s="54"/>
    </row>
    <row r="3140" spans="1:9" x14ac:dyDescent="0.3">
      <c r="A3140" s="51"/>
      <c r="B3140" s="51"/>
      <c r="C3140" s="52"/>
      <c r="D3140" s="52"/>
      <c r="E3140" s="52"/>
      <c r="F3140" s="52"/>
      <c r="G3140" s="52"/>
      <c r="H3140" s="53"/>
      <c r="I3140" s="54"/>
    </row>
    <row r="3141" spans="1:9" x14ac:dyDescent="0.3">
      <c r="A3141" s="51"/>
      <c r="B3141" s="51"/>
      <c r="C3141" s="52"/>
      <c r="D3141" s="52"/>
      <c r="E3141" s="52"/>
      <c r="F3141" s="52"/>
      <c r="G3141" s="52"/>
      <c r="H3141" s="53"/>
      <c r="I3141" s="54"/>
    </row>
    <row r="3142" spans="1:9" x14ac:dyDescent="0.3">
      <c r="A3142" s="51"/>
      <c r="B3142" s="51"/>
      <c r="C3142" s="52"/>
      <c r="D3142" s="52"/>
      <c r="E3142" s="52"/>
      <c r="F3142" s="52"/>
      <c r="G3142" s="52"/>
      <c r="H3142" s="53"/>
      <c r="I3142" s="54"/>
    </row>
    <row r="3143" spans="1:9" x14ac:dyDescent="0.3">
      <c r="A3143" s="51"/>
      <c r="B3143" s="51"/>
      <c r="C3143" s="52"/>
      <c r="D3143" s="52"/>
      <c r="E3143" s="52"/>
      <c r="F3143" s="52"/>
      <c r="G3143" s="52"/>
      <c r="H3143" s="53"/>
      <c r="I3143" s="54"/>
    </row>
    <row r="3144" spans="1:9" x14ac:dyDescent="0.3">
      <c r="A3144" s="51"/>
      <c r="B3144" s="51"/>
      <c r="C3144" s="52"/>
      <c r="D3144" s="52"/>
      <c r="E3144" s="52"/>
      <c r="F3144" s="52"/>
      <c r="G3144" s="52"/>
      <c r="H3144" s="53"/>
      <c r="I3144" s="54"/>
    </row>
    <row r="3145" spans="1:9" x14ac:dyDescent="0.3">
      <c r="A3145" s="51"/>
      <c r="B3145" s="51"/>
      <c r="C3145" s="52"/>
      <c r="D3145" s="52"/>
      <c r="E3145" s="52"/>
      <c r="F3145" s="52"/>
      <c r="G3145" s="52"/>
      <c r="H3145" s="53"/>
      <c r="I3145" s="54"/>
    </row>
    <row r="3146" spans="1:9" x14ac:dyDescent="0.3">
      <c r="A3146" s="51"/>
      <c r="B3146" s="51"/>
      <c r="C3146" s="52"/>
      <c r="D3146" s="52"/>
      <c r="E3146" s="52"/>
      <c r="F3146" s="52"/>
      <c r="G3146" s="52"/>
      <c r="H3146" s="53"/>
      <c r="I3146" s="54"/>
    </row>
    <row r="3147" spans="1:9" x14ac:dyDescent="0.3">
      <c r="A3147" s="51"/>
      <c r="B3147" s="51"/>
      <c r="C3147" s="52"/>
      <c r="D3147" s="52"/>
      <c r="E3147" s="52"/>
      <c r="F3147" s="52"/>
      <c r="G3147" s="52"/>
      <c r="H3147" s="53"/>
      <c r="I3147" s="54"/>
    </row>
    <row r="3148" spans="1:9" x14ac:dyDescent="0.3">
      <c r="A3148" s="51"/>
      <c r="B3148" s="51"/>
      <c r="C3148" s="52"/>
      <c r="D3148" s="52"/>
      <c r="E3148" s="52"/>
      <c r="F3148" s="52"/>
      <c r="G3148" s="52"/>
      <c r="H3148" s="53"/>
      <c r="I3148" s="54"/>
    </row>
    <row r="3149" spans="1:9" x14ac:dyDescent="0.3">
      <c r="A3149" s="51"/>
      <c r="B3149" s="51"/>
      <c r="C3149" s="52"/>
      <c r="D3149" s="52"/>
      <c r="E3149" s="52"/>
      <c r="F3149" s="52"/>
      <c r="G3149" s="52"/>
      <c r="H3149" s="53"/>
      <c r="I3149" s="54"/>
    </row>
    <row r="3150" spans="1:9" x14ac:dyDescent="0.3">
      <c r="A3150" s="51"/>
      <c r="B3150" s="51"/>
      <c r="C3150" s="52"/>
      <c r="D3150" s="52"/>
      <c r="E3150" s="52"/>
      <c r="F3150" s="52"/>
      <c r="G3150" s="52"/>
      <c r="H3150" s="53"/>
      <c r="I3150" s="54"/>
    </row>
    <row r="3151" spans="1:9" x14ac:dyDescent="0.3">
      <c r="A3151" s="51"/>
      <c r="B3151" s="51"/>
      <c r="C3151" s="52"/>
      <c r="D3151" s="52"/>
      <c r="E3151" s="52"/>
      <c r="F3151" s="52"/>
      <c r="G3151" s="52"/>
      <c r="H3151" s="53"/>
      <c r="I3151" s="54"/>
    </row>
    <row r="3152" spans="1:9" x14ac:dyDescent="0.3">
      <c r="A3152" s="51"/>
      <c r="B3152" s="51"/>
      <c r="C3152" s="52"/>
      <c r="D3152" s="52"/>
      <c r="E3152" s="52"/>
      <c r="F3152" s="52"/>
      <c r="G3152" s="52"/>
      <c r="H3152" s="53"/>
      <c r="I3152" s="54"/>
    </row>
    <row r="3153" spans="1:9" x14ac:dyDescent="0.3">
      <c r="A3153" s="51"/>
      <c r="B3153" s="51"/>
      <c r="C3153" s="52"/>
      <c r="D3153" s="52"/>
      <c r="E3153" s="52"/>
      <c r="F3153" s="52"/>
      <c r="G3153" s="52"/>
      <c r="H3153" s="53"/>
      <c r="I3153" s="54"/>
    </row>
    <row r="3154" spans="1:9" x14ac:dyDescent="0.3">
      <c r="A3154" s="51"/>
      <c r="B3154" s="51"/>
      <c r="C3154" s="52"/>
      <c r="D3154" s="52"/>
      <c r="E3154" s="52"/>
      <c r="F3154" s="52"/>
      <c r="G3154" s="52"/>
      <c r="H3154" s="53"/>
      <c r="I3154" s="54"/>
    </row>
    <row r="3155" spans="1:9" x14ac:dyDescent="0.3">
      <c r="A3155" s="51"/>
      <c r="B3155" s="51"/>
      <c r="C3155" s="52"/>
      <c r="D3155" s="52"/>
      <c r="E3155" s="52"/>
      <c r="F3155" s="52"/>
      <c r="G3155" s="52"/>
      <c r="H3155" s="53"/>
      <c r="I3155" s="54"/>
    </row>
    <row r="3156" spans="1:9" x14ac:dyDescent="0.3">
      <c r="A3156" s="51"/>
      <c r="B3156" s="51"/>
      <c r="C3156" s="52"/>
      <c r="D3156" s="52"/>
      <c r="E3156" s="52"/>
      <c r="F3156" s="52"/>
      <c r="G3156" s="52"/>
      <c r="H3156" s="53"/>
      <c r="I3156" s="54"/>
    </row>
    <row r="3157" spans="1:9" x14ac:dyDescent="0.3">
      <c r="A3157" s="51"/>
      <c r="B3157" s="51"/>
      <c r="C3157" s="52"/>
      <c r="D3157" s="52"/>
      <c r="E3157" s="52"/>
      <c r="F3157" s="52"/>
      <c r="G3157" s="52"/>
      <c r="H3157" s="53"/>
      <c r="I3157" s="54"/>
    </row>
    <row r="3158" spans="1:9" x14ac:dyDescent="0.3">
      <c r="A3158" s="51"/>
      <c r="B3158" s="51"/>
      <c r="C3158" s="52"/>
      <c r="D3158" s="52"/>
      <c r="E3158" s="52"/>
      <c r="F3158" s="52"/>
      <c r="G3158" s="52"/>
      <c r="H3158" s="53"/>
      <c r="I3158" s="54"/>
    </row>
    <row r="3159" spans="1:9" x14ac:dyDescent="0.3">
      <c r="A3159" s="51"/>
      <c r="B3159" s="51"/>
      <c r="C3159" s="52"/>
      <c r="D3159" s="52"/>
      <c r="E3159" s="52"/>
      <c r="F3159" s="52"/>
      <c r="G3159" s="52"/>
      <c r="H3159" s="53"/>
      <c r="I3159" s="54"/>
    </row>
    <row r="3160" spans="1:9" x14ac:dyDescent="0.3">
      <c r="A3160" s="51"/>
      <c r="B3160" s="51"/>
      <c r="C3160" s="52"/>
      <c r="D3160" s="52"/>
      <c r="E3160" s="52"/>
      <c r="F3160" s="52"/>
      <c r="G3160" s="52"/>
      <c r="H3160" s="53"/>
      <c r="I3160" s="54"/>
    </row>
    <row r="3161" spans="1:9" x14ac:dyDescent="0.3">
      <c r="A3161" s="51"/>
      <c r="B3161" s="51"/>
      <c r="C3161" s="52"/>
      <c r="D3161" s="52"/>
      <c r="E3161" s="52"/>
      <c r="F3161" s="52"/>
      <c r="G3161" s="52"/>
      <c r="H3161" s="53"/>
      <c r="I3161" s="54"/>
    </row>
    <row r="3162" spans="1:9" x14ac:dyDescent="0.3">
      <c r="A3162" s="51"/>
      <c r="B3162" s="51"/>
      <c r="C3162" s="52"/>
      <c r="D3162" s="52"/>
      <c r="E3162" s="52"/>
      <c r="F3162" s="52"/>
      <c r="G3162" s="52"/>
      <c r="H3162" s="53"/>
      <c r="I3162" s="54"/>
    </row>
    <row r="3163" spans="1:9" x14ac:dyDescent="0.3">
      <c r="A3163" s="51"/>
      <c r="B3163" s="51"/>
      <c r="C3163" s="52"/>
      <c r="D3163" s="52"/>
      <c r="E3163" s="52"/>
      <c r="F3163" s="52"/>
      <c r="G3163" s="52"/>
      <c r="H3163" s="53"/>
      <c r="I3163" s="54"/>
    </row>
    <row r="3164" spans="1:9" x14ac:dyDescent="0.3">
      <c r="A3164" s="51"/>
      <c r="B3164" s="51"/>
      <c r="C3164" s="52"/>
      <c r="D3164" s="52"/>
      <c r="E3164" s="52"/>
      <c r="F3164" s="52"/>
      <c r="G3164" s="52"/>
      <c r="H3164" s="53"/>
      <c r="I3164" s="54"/>
    </row>
    <row r="3165" spans="1:9" x14ac:dyDescent="0.3">
      <c r="A3165" s="51"/>
      <c r="B3165" s="51"/>
      <c r="C3165" s="52"/>
      <c r="D3165" s="52"/>
      <c r="E3165" s="52"/>
      <c r="F3165" s="52"/>
      <c r="G3165" s="52"/>
      <c r="H3165" s="53"/>
      <c r="I3165" s="54"/>
    </row>
    <row r="3166" spans="1:9" x14ac:dyDescent="0.3">
      <c r="A3166" s="51"/>
      <c r="B3166" s="51"/>
      <c r="C3166" s="52"/>
      <c r="D3166" s="52"/>
      <c r="E3166" s="52"/>
      <c r="F3166" s="52"/>
      <c r="G3166" s="52"/>
      <c r="H3166" s="53"/>
      <c r="I3166" s="54"/>
    </row>
    <row r="3167" spans="1:9" x14ac:dyDescent="0.3">
      <c r="A3167" s="51"/>
      <c r="B3167" s="51"/>
      <c r="C3167" s="52"/>
      <c r="D3167" s="52"/>
      <c r="E3167" s="52"/>
      <c r="F3167" s="52"/>
      <c r="G3167" s="52"/>
      <c r="H3167" s="53"/>
      <c r="I3167" s="54"/>
    </row>
    <row r="3168" spans="1:9" x14ac:dyDescent="0.3">
      <c r="A3168" s="51"/>
      <c r="B3168" s="51"/>
      <c r="C3168" s="52"/>
      <c r="D3168" s="52"/>
      <c r="E3168" s="52"/>
      <c r="F3168" s="52"/>
      <c r="G3168" s="52"/>
      <c r="H3168" s="53"/>
      <c r="I3168" s="54"/>
    </row>
    <row r="3169" spans="1:9" x14ac:dyDescent="0.3">
      <c r="A3169" s="51"/>
      <c r="B3169" s="51"/>
      <c r="C3169" s="52"/>
      <c r="D3169" s="52"/>
      <c r="E3169" s="52"/>
      <c r="F3169" s="52"/>
      <c r="G3169" s="52"/>
      <c r="H3169" s="53"/>
      <c r="I3169" s="54"/>
    </row>
    <row r="3170" spans="1:9" x14ac:dyDescent="0.3">
      <c r="A3170" s="51"/>
      <c r="B3170" s="51"/>
      <c r="C3170" s="52"/>
      <c r="D3170" s="52"/>
      <c r="E3170" s="52"/>
      <c r="F3170" s="52"/>
      <c r="G3170" s="52"/>
      <c r="H3170" s="53"/>
      <c r="I3170" s="54"/>
    </row>
    <row r="3171" spans="1:9" x14ac:dyDescent="0.3">
      <c r="A3171" s="51"/>
      <c r="B3171" s="51"/>
      <c r="C3171" s="52"/>
      <c r="D3171" s="52"/>
      <c r="E3171" s="52"/>
      <c r="F3171" s="52"/>
      <c r="G3171" s="52"/>
      <c r="H3171" s="53"/>
      <c r="I3171" s="54"/>
    </row>
    <row r="3172" spans="1:9" x14ac:dyDescent="0.3">
      <c r="A3172" s="51"/>
      <c r="B3172" s="51"/>
      <c r="C3172" s="52"/>
      <c r="D3172" s="52"/>
      <c r="E3172" s="52"/>
      <c r="F3172" s="52"/>
      <c r="G3172" s="52"/>
      <c r="H3172" s="53"/>
      <c r="I3172" s="54"/>
    </row>
    <row r="3173" spans="1:9" x14ac:dyDescent="0.3">
      <c r="A3173" s="51"/>
      <c r="B3173" s="51"/>
      <c r="C3173" s="52"/>
      <c r="D3173" s="52"/>
      <c r="E3173" s="52"/>
      <c r="F3173" s="52"/>
      <c r="G3173" s="52"/>
      <c r="H3173" s="53"/>
      <c r="I3173" s="54"/>
    </row>
    <row r="3174" spans="1:9" x14ac:dyDescent="0.3">
      <c r="A3174" s="51"/>
      <c r="B3174" s="51"/>
      <c r="C3174" s="52"/>
      <c r="D3174" s="52"/>
      <c r="E3174" s="52"/>
      <c r="F3174" s="52"/>
      <c r="G3174" s="52"/>
      <c r="H3174" s="53"/>
      <c r="I3174" s="54"/>
    </row>
    <row r="3175" spans="1:9" x14ac:dyDescent="0.3">
      <c r="A3175" s="51"/>
      <c r="B3175" s="51"/>
      <c r="C3175" s="52"/>
      <c r="D3175" s="52"/>
      <c r="E3175" s="52"/>
      <c r="F3175" s="52"/>
      <c r="G3175" s="52"/>
      <c r="H3175" s="53"/>
      <c r="I3175" s="54"/>
    </row>
    <row r="3176" spans="1:9" x14ac:dyDescent="0.3">
      <c r="A3176" s="51"/>
      <c r="B3176" s="51"/>
      <c r="C3176" s="52"/>
      <c r="D3176" s="52"/>
      <c r="E3176" s="52"/>
      <c r="F3176" s="52"/>
      <c r="G3176" s="52"/>
      <c r="H3176" s="53"/>
      <c r="I3176" s="54"/>
    </row>
    <row r="3177" spans="1:9" x14ac:dyDescent="0.3">
      <c r="A3177" s="51"/>
      <c r="B3177" s="51"/>
      <c r="C3177" s="52"/>
      <c r="D3177" s="52"/>
      <c r="E3177" s="52"/>
      <c r="F3177" s="52"/>
      <c r="G3177" s="52"/>
      <c r="H3177" s="53"/>
      <c r="I3177" s="54"/>
    </row>
    <row r="3178" spans="1:9" x14ac:dyDescent="0.3">
      <c r="A3178" s="51"/>
      <c r="B3178" s="51"/>
      <c r="C3178" s="52"/>
      <c r="D3178" s="52"/>
      <c r="E3178" s="52"/>
      <c r="F3178" s="52"/>
      <c r="G3178" s="52"/>
      <c r="H3178" s="53"/>
      <c r="I3178" s="54"/>
    </row>
    <row r="3179" spans="1:9" x14ac:dyDescent="0.3">
      <c r="A3179" s="51"/>
      <c r="B3179" s="51"/>
      <c r="C3179" s="52"/>
      <c r="D3179" s="52"/>
      <c r="E3179" s="52"/>
      <c r="F3179" s="52"/>
      <c r="G3179" s="52"/>
      <c r="H3179" s="53"/>
      <c r="I3179" s="54"/>
    </row>
    <row r="3180" spans="1:9" x14ac:dyDescent="0.3">
      <c r="A3180" s="51"/>
      <c r="B3180" s="51"/>
      <c r="C3180" s="52"/>
      <c r="D3180" s="52"/>
      <c r="E3180" s="52"/>
      <c r="F3180" s="52"/>
      <c r="G3180" s="52"/>
      <c r="H3180" s="53"/>
      <c r="I3180" s="54"/>
    </row>
    <row r="3181" spans="1:9" x14ac:dyDescent="0.3">
      <c r="A3181" s="51"/>
      <c r="B3181" s="51"/>
      <c r="C3181" s="52"/>
      <c r="D3181" s="52"/>
      <c r="E3181" s="52"/>
      <c r="F3181" s="52"/>
      <c r="G3181" s="52"/>
      <c r="H3181" s="53"/>
      <c r="I3181" s="54"/>
    </row>
    <row r="3182" spans="1:9" x14ac:dyDescent="0.3">
      <c r="A3182" s="51"/>
      <c r="B3182" s="51"/>
      <c r="C3182" s="52"/>
      <c r="D3182" s="52"/>
      <c r="E3182" s="52"/>
      <c r="F3182" s="52"/>
      <c r="G3182" s="52"/>
      <c r="H3182" s="53"/>
      <c r="I3182" s="54"/>
    </row>
    <row r="3183" spans="1:9" x14ac:dyDescent="0.3">
      <c r="A3183" s="51"/>
      <c r="B3183" s="51"/>
      <c r="C3183" s="52"/>
      <c r="D3183" s="52"/>
      <c r="E3183" s="52"/>
      <c r="F3183" s="52"/>
      <c r="G3183" s="52"/>
      <c r="H3183" s="53"/>
      <c r="I3183" s="54"/>
    </row>
    <row r="3184" spans="1:9" x14ac:dyDescent="0.3">
      <c r="A3184" s="51"/>
      <c r="B3184" s="51"/>
      <c r="C3184" s="52"/>
      <c r="D3184" s="52"/>
      <c r="E3184" s="52"/>
      <c r="F3184" s="52"/>
      <c r="G3184" s="52"/>
      <c r="H3184" s="53"/>
      <c r="I3184" s="54"/>
    </row>
    <row r="3185" spans="1:9" x14ac:dyDescent="0.3">
      <c r="A3185" s="51"/>
      <c r="B3185" s="51"/>
      <c r="C3185" s="52"/>
      <c r="D3185" s="52"/>
      <c r="E3185" s="52"/>
      <c r="F3185" s="52"/>
      <c r="G3185" s="52"/>
      <c r="H3185" s="53"/>
      <c r="I3185" s="54"/>
    </row>
    <row r="3186" spans="1:9" x14ac:dyDescent="0.3">
      <c r="A3186" s="51"/>
      <c r="B3186" s="51"/>
      <c r="C3186" s="52"/>
      <c r="D3186" s="52"/>
      <c r="E3186" s="52"/>
      <c r="F3186" s="52"/>
      <c r="G3186" s="52"/>
      <c r="H3186" s="53"/>
      <c r="I3186" s="54"/>
    </row>
    <row r="3187" spans="1:9" x14ac:dyDescent="0.3">
      <c r="A3187" s="51"/>
      <c r="B3187" s="51"/>
      <c r="C3187" s="52"/>
      <c r="D3187" s="52"/>
      <c r="E3187" s="52"/>
      <c r="F3187" s="52"/>
      <c r="G3187" s="52"/>
      <c r="H3187" s="53"/>
      <c r="I3187" s="54"/>
    </row>
    <row r="3188" spans="1:9" x14ac:dyDescent="0.3">
      <c r="A3188" s="51"/>
      <c r="B3188" s="51"/>
      <c r="C3188" s="52"/>
      <c r="D3188" s="52"/>
      <c r="E3188" s="52"/>
      <c r="F3188" s="52"/>
      <c r="G3188" s="52"/>
      <c r="H3188" s="53"/>
      <c r="I3188" s="54"/>
    </row>
    <row r="3189" spans="1:9" x14ac:dyDescent="0.3">
      <c r="A3189" s="51"/>
      <c r="B3189" s="51"/>
      <c r="C3189" s="52"/>
      <c r="D3189" s="52"/>
      <c r="E3189" s="52"/>
      <c r="F3189" s="52"/>
      <c r="G3189" s="52"/>
      <c r="H3189" s="53"/>
      <c r="I3189" s="54"/>
    </row>
    <row r="3190" spans="1:9" x14ac:dyDescent="0.3">
      <c r="A3190" s="51"/>
      <c r="B3190" s="51"/>
      <c r="C3190" s="52"/>
      <c r="D3190" s="52"/>
      <c r="E3190" s="52"/>
      <c r="F3190" s="52"/>
      <c r="G3190" s="52"/>
      <c r="H3190" s="53"/>
      <c r="I3190" s="54"/>
    </row>
    <row r="3191" spans="1:9" x14ac:dyDescent="0.3">
      <c r="A3191" s="51"/>
      <c r="B3191" s="51"/>
      <c r="C3191" s="52"/>
      <c r="D3191" s="52"/>
      <c r="E3191" s="52"/>
      <c r="F3191" s="52"/>
      <c r="G3191" s="52"/>
      <c r="H3191" s="53"/>
      <c r="I3191" s="54"/>
    </row>
    <row r="3192" spans="1:9" x14ac:dyDescent="0.3">
      <c r="A3192" s="51"/>
      <c r="B3192" s="51"/>
      <c r="C3192" s="52"/>
      <c r="D3192" s="52"/>
      <c r="E3192" s="52"/>
      <c r="F3192" s="52"/>
      <c r="G3192" s="52"/>
      <c r="H3192" s="53"/>
      <c r="I3192" s="54"/>
    </row>
    <row r="3193" spans="1:9" x14ac:dyDescent="0.3">
      <c r="A3193" s="51"/>
      <c r="B3193" s="51"/>
      <c r="C3193" s="52"/>
      <c r="D3193" s="52"/>
      <c r="E3193" s="52"/>
      <c r="F3193" s="52"/>
      <c r="G3193" s="52"/>
      <c r="H3193" s="53"/>
      <c r="I3193" s="54"/>
    </row>
    <row r="3194" spans="1:9" x14ac:dyDescent="0.3">
      <c r="A3194" s="51"/>
      <c r="B3194" s="51"/>
      <c r="C3194" s="52"/>
      <c r="D3194" s="52"/>
      <c r="E3194" s="52"/>
      <c r="F3194" s="52"/>
      <c r="G3194" s="52"/>
      <c r="H3194" s="53"/>
      <c r="I3194" s="54"/>
    </row>
    <row r="3195" spans="1:9" x14ac:dyDescent="0.3">
      <c r="A3195" s="51"/>
      <c r="B3195" s="51"/>
      <c r="C3195" s="52"/>
      <c r="D3195" s="52"/>
      <c r="E3195" s="52"/>
      <c r="F3195" s="52"/>
      <c r="G3195" s="52"/>
      <c r="H3195" s="53"/>
      <c r="I3195" s="54"/>
    </row>
    <row r="3196" spans="1:9" x14ac:dyDescent="0.3">
      <c r="A3196" s="51"/>
      <c r="B3196" s="51"/>
      <c r="C3196" s="52"/>
      <c r="D3196" s="52"/>
      <c r="E3196" s="52"/>
      <c r="F3196" s="52"/>
      <c r="G3196" s="52"/>
      <c r="H3196" s="53"/>
      <c r="I3196" s="54"/>
    </row>
    <row r="3197" spans="1:9" x14ac:dyDescent="0.3">
      <c r="A3197" s="51"/>
      <c r="B3197" s="51"/>
      <c r="C3197" s="52"/>
      <c r="D3197" s="52"/>
      <c r="E3197" s="52"/>
      <c r="F3197" s="52"/>
      <c r="G3197" s="52"/>
      <c r="H3197" s="53"/>
      <c r="I3197" s="54"/>
    </row>
    <row r="3198" spans="1:9" x14ac:dyDescent="0.3">
      <c r="A3198" s="51"/>
      <c r="B3198" s="51"/>
      <c r="C3198" s="52"/>
      <c r="D3198" s="52"/>
      <c r="E3198" s="52"/>
      <c r="F3198" s="52"/>
      <c r="G3198" s="52"/>
      <c r="H3198" s="53"/>
      <c r="I3198" s="54"/>
    </row>
    <row r="3199" spans="1:9" x14ac:dyDescent="0.3">
      <c r="A3199" s="51"/>
      <c r="B3199" s="51"/>
      <c r="C3199" s="52"/>
      <c r="D3199" s="52"/>
      <c r="E3199" s="52"/>
      <c r="F3199" s="52"/>
      <c r="G3199" s="52"/>
      <c r="H3199" s="53"/>
      <c r="I3199" s="54"/>
    </row>
    <row r="3200" spans="1:9" x14ac:dyDescent="0.3">
      <c r="A3200" s="51"/>
      <c r="B3200" s="51"/>
      <c r="C3200" s="52"/>
      <c r="D3200" s="52"/>
      <c r="E3200" s="52"/>
      <c r="F3200" s="52"/>
      <c r="G3200" s="52"/>
      <c r="H3200" s="53"/>
      <c r="I3200" s="54"/>
    </row>
    <row r="3201" spans="1:9" x14ac:dyDescent="0.3">
      <c r="A3201" s="51"/>
      <c r="B3201" s="51"/>
      <c r="C3201" s="52"/>
      <c r="D3201" s="52"/>
      <c r="E3201" s="52"/>
      <c r="F3201" s="52"/>
      <c r="G3201" s="52"/>
      <c r="H3201" s="53"/>
      <c r="I3201" s="54"/>
    </row>
    <row r="3202" spans="1:9" x14ac:dyDescent="0.3">
      <c r="A3202" s="51"/>
      <c r="B3202" s="51"/>
      <c r="C3202" s="52"/>
      <c r="D3202" s="52"/>
      <c r="E3202" s="52"/>
      <c r="F3202" s="52"/>
      <c r="G3202" s="52"/>
      <c r="H3202" s="53"/>
      <c r="I3202" s="54"/>
    </row>
    <row r="3203" spans="1:9" x14ac:dyDescent="0.3">
      <c r="A3203" s="51"/>
      <c r="B3203" s="51"/>
      <c r="C3203" s="52"/>
      <c r="D3203" s="52"/>
      <c r="E3203" s="52"/>
      <c r="F3203" s="52"/>
      <c r="G3203" s="52"/>
      <c r="H3203" s="53"/>
      <c r="I3203" s="54"/>
    </row>
    <row r="3204" spans="1:9" x14ac:dyDescent="0.3">
      <c r="A3204" s="51"/>
      <c r="B3204" s="51"/>
      <c r="C3204" s="52"/>
      <c r="D3204" s="52"/>
      <c r="E3204" s="52"/>
      <c r="F3204" s="52"/>
      <c r="G3204" s="52"/>
      <c r="H3204" s="53"/>
      <c r="I3204" s="54"/>
    </row>
    <row r="3205" spans="1:9" x14ac:dyDescent="0.3">
      <c r="A3205" s="51"/>
      <c r="B3205" s="51"/>
      <c r="C3205" s="52"/>
      <c r="D3205" s="52"/>
      <c r="E3205" s="52"/>
      <c r="F3205" s="52"/>
      <c r="G3205" s="52"/>
      <c r="H3205" s="53"/>
      <c r="I3205" s="54"/>
    </row>
    <row r="3206" spans="1:9" x14ac:dyDescent="0.3">
      <c r="A3206" s="51"/>
      <c r="B3206" s="51"/>
      <c r="C3206" s="52"/>
      <c r="D3206" s="52"/>
      <c r="E3206" s="52"/>
      <c r="F3206" s="52"/>
      <c r="G3206" s="52"/>
      <c r="H3206" s="53"/>
      <c r="I3206" s="54"/>
    </row>
    <row r="3207" spans="1:9" x14ac:dyDescent="0.3">
      <c r="A3207" s="51"/>
      <c r="B3207" s="51"/>
      <c r="C3207" s="52"/>
      <c r="D3207" s="52"/>
      <c r="E3207" s="52"/>
      <c r="F3207" s="52"/>
      <c r="G3207" s="52"/>
      <c r="H3207" s="53"/>
      <c r="I3207" s="54"/>
    </row>
    <row r="3208" spans="1:9" x14ac:dyDescent="0.3">
      <c r="A3208" s="51"/>
      <c r="B3208" s="51"/>
      <c r="C3208" s="52"/>
      <c r="D3208" s="52"/>
      <c r="E3208" s="52"/>
      <c r="F3208" s="52"/>
      <c r="G3208" s="52"/>
      <c r="H3208" s="53"/>
      <c r="I3208" s="54"/>
    </row>
    <row r="3209" spans="1:9" x14ac:dyDescent="0.3">
      <c r="A3209" s="51"/>
      <c r="B3209" s="51"/>
      <c r="C3209" s="52"/>
      <c r="D3209" s="52"/>
      <c r="E3209" s="52"/>
      <c r="F3209" s="52"/>
      <c r="G3209" s="52"/>
      <c r="H3209" s="53"/>
      <c r="I3209" s="54"/>
    </row>
    <row r="3210" spans="1:9" x14ac:dyDescent="0.3">
      <c r="A3210" s="51"/>
      <c r="B3210" s="51"/>
      <c r="C3210" s="52"/>
      <c r="D3210" s="52"/>
      <c r="E3210" s="52"/>
      <c r="F3210" s="52"/>
      <c r="G3210" s="52"/>
      <c r="H3210" s="53"/>
      <c r="I3210" s="54"/>
    </row>
    <row r="3211" spans="1:9" x14ac:dyDescent="0.3">
      <c r="A3211" s="51"/>
      <c r="B3211" s="51"/>
      <c r="C3211" s="52"/>
      <c r="D3211" s="52"/>
      <c r="E3211" s="52"/>
      <c r="F3211" s="52"/>
      <c r="G3211" s="52"/>
      <c r="H3211" s="53"/>
      <c r="I3211" s="54"/>
    </row>
    <row r="3212" spans="1:9" x14ac:dyDescent="0.3">
      <c r="A3212" s="51"/>
      <c r="B3212" s="51"/>
      <c r="C3212" s="52"/>
      <c r="D3212" s="52"/>
      <c r="E3212" s="52"/>
      <c r="F3212" s="52"/>
      <c r="G3212" s="52"/>
      <c r="H3212" s="53"/>
      <c r="I3212" s="54"/>
    </row>
    <row r="3213" spans="1:9" x14ac:dyDescent="0.3">
      <c r="A3213" s="51"/>
      <c r="B3213" s="51"/>
      <c r="C3213" s="52"/>
      <c r="D3213" s="52"/>
      <c r="E3213" s="52"/>
      <c r="F3213" s="52"/>
      <c r="G3213" s="52"/>
      <c r="H3213" s="53"/>
      <c r="I3213" s="54"/>
    </row>
    <row r="3214" spans="1:9" x14ac:dyDescent="0.3">
      <c r="A3214" s="51"/>
      <c r="B3214" s="51"/>
      <c r="C3214" s="52"/>
      <c r="D3214" s="52"/>
      <c r="E3214" s="52"/>
      <c r="F3214" s="52"/>
      <c r="G3214" s="52"/>
      <c r="H3214" s="53"/>
      <c r="I3214" s="54"/>
    </row>
    <row r="3215" spans="1:9" x14ac:dyDescent="0.3">
      <c r="A3215" s="51"/>
      <c r="B3215" s="51"/>
      <c r="C3215" s="52"/>
      <c r="D3215" s="52"/>
      <c r="E3215" s="52"/>
      <c r="F3215" s="52"/>
      <c r="G3215" s="52"/>
      <c r="H3215" s="53"/>
      <c r="I3215" s="54"/>
    </row>
    <row r="3216" spans="1:9" x14ac:dyDescent="0.3">
      <c r="A3216" s="51"/>
      <c r="B3216" s="51"/>
      <c r="C3216" s="52"/>
      <c r="D3216" s="52"/>
      <c r="E3216" s="52"/>
      <c r="F3216" s="52"/>
      <c r="G3216" s="52"/>
      <c r="H3216" s="53"/>
      <c r="I3216" s="54"/>
    </row>
    <row r="3217" spans="1:9" x14ac:dyDescent="0.3">
      <c r="A3217" s="51"/>
      <c r="B3217" s="51"/>
      <c r="C3217" s="52"/>
      <c r="D3217" s="52"/>
      <c r="E3217" s="52"/>
      <c r="F3217" s="52"/>
      <c r="G3217" s="52"/>
      <c r="H3217" s="53"/>
      <c r="I3217" s="54"/>
    </row>
    <row r="3218" spans="1:9" x14ac:dyDescent="0.3">
      <c r="A3218" s="51"/>
      <c r="B3218" s="51"/>
      <c r="C3218" s="52"/>
      <c r="D3218" s="52"/>
      <c r="E3218" s="52"/>
      <c r="F3218" s="52"/>
      <c r="G3218" s="52"/>
      <c r="H3218" s="53"/>
      <c r="I3218" s="54"/>
    </row>
    <row r="3219" spans="1:9" x14ac:dyDescent="0.3">
      <c r="A3219" s="51"/>
      <c r="B3219" s="51"/>
      <c r="C3219" s="52"/>
      <c r="D3219" s="52"/>
      <c r="E3219" s="52"/>
      <c r="F3219" s="52"/>
      <c r="G3219" s="52"/>
      <c r="H3219" s="53"/>
      <c r="I3219" s="54"/>
    </row>
    <row r="3220" spans="1:9" x14ac:dyDescent="0.3">
      <c r="A3220" s="51"/>
      <c r="B3220" s="51"/>
      <c r="C3220" s="52"/>
      <c r="D3220" s="52"/>
      <c r="E3220" s="52"/>
      <c r="F3220" s="52"/>
      <c r="G3220" s="52"/>
      <c r="H3220" s="53"/>
      <c r="I3220" s="54"/>
    </row>
    <row r="3221" spans="1:9" x14ac:dyDescent="0.3">
      <c r="A3221" s="51"/>
      <c r="B3221" s="51"/>
      <c r="C3221" s="52"/>
      <c r="D3221" s="52"/>
      <c r="E3221" s="52"/>
      <c r="F3221" s="52"/>
      <c r="G3221" s="52"/>
      <c r="H3221" s="53"/>
      <c r="I3221" s="54"/>
    </row>
    <row r="3222" spans="1:9" x14ac:dyDescent="0.3">
      <c r="A3222" s="51"/>
      <c r="B3222" s="51"/>
      <c r="C3222" s="52"/>
      <c r="D3222" s="52"/>
      <c r="E3222" s="52"/>
      <c r="F3222" s="52"/>
      <c r="G3222" s="52"/>
      <c r="H3222" s="53"/>
      <c r="I3222" s="54"/>
    </row>
    <row r="3223" spans="1:9" x14ac:dyDescent="0.3">
      <c r="A3223" s="51"/>
      <c r="B3223" s="51"/>
      <c r="C3223" s="52"/>
      <c r="D3223" s="52"/>
      <c r="E3223" s="52"/>
      <c r="F3223" s="52"/>
      <c r="G3223" s="52"/>
      <c r="H3223" s="53"/>
      <c r="I3223" s="54"/>
    </row>
    <row r="3224" spans="1:9" x14ac:dyDescent="0.3">
      <c r="A3224" s="51"/>
      <c r="B3224" s="51"/>
      <c r="C3224" s="52"/>
      <c r="D3224" s="52"/>
      <c r="E3224" s="52"/>
      <c r="F3224" s="52"/>
      <c r="G3224" s="52"/>
      <c r="H3224" s="53"/>
      <c r="I3224" s="54"/>
    </row>
    <row r="3225" spans="1:9" x14ac:dyDescent="0.3">
      <c r="A3225" s="51"/>
      <c r="B3225" s="51"/>
      <c r="C3225" s="52"/>
      <c r="D3225" s="52"/>
      <c r="E3225" s="52"/>
      <c r="F3225" s="52"/>
      <c r="G3225" s="52"/>
      <c r="H3225" s="53"/>
      <c r="I3225" s="54"/>
    </row>
    <row r="3226" spans="1:9" x14ac:dyDescent="0.3">
      <c r="A3226" s="51"/>
      <c r="B3226" s="51"/>
      <c r="C3226" s="52"/>
      <c r="D3226" s="52"/>
      <c r="E3226" s="52"/>
      <c r="F3226" s="52"/>
      <c r="G3226" s="52"/>
      <c r="H3226" s="53"/>
      <c r="I3226" s="54"/>
    </row>
    <row r="3227" spans="1:9" x14ac:dyDescent="0.3">
      <c r="A3227" s="51"/>
      <c r="B3227" s="51"/>
      <c r="C3227" s="52"/>
      <c r="D3227" s="52"/>
      <c r="E3227" s="52"/>
      <c r="F3227" s="52"/>
      <c r="G3227" s="52"/>
      <c r="H3227" s="53"/>
      <c r="I3227" s="54"/>
    </row>
    <row r="3228" spans="1:9" x14ac:dyDescent="0.3">
      <c r="A3228" s="51"/>
      <c r="B3228" s="51"/>
      <c r="C3228" s="52"/>
      <c r="D3228" s="52"/>
      <c r="E3228" s="52"/>
      <c r="F3228" s="52"/>
      <c r="G3228" s="52"/>
      <c r="H3228" s="53"/>
      <c r="I3228" s="54"/>
    </row>
    <row r="3229" spans="1:9" x14ac:dyDescent="0.3">
      <c r="A3229" s="51"/>
      <c r="B3229" s="51"/>
      <c r="C3229" s="52"/>
      <c r="D3229" s="52"/>
      <c r="E3229" s="52"/>
      <c r="F3229" s="52"/>
      <c r="G3229" s="52"/>
      <c r="H3229" s="53"/>
      <c r="I3229" s="54"/>
    </row>
    <row r="3230" spans="1:9" x14ac:dyDescent="0.3">
      <c r="A3230" s="51"/>
      <c r="B3230" s="51"/>
      <c r="C3230" s="52"/>
      <c r="D3230" s="52"/>
      <c r="E3230" s="52"/>
      <c r="F3230" s="52"/>
      <c r="G3230" s="52"/>
      <c r="H3230" s="53"/>
      <c r="I3230" s="54"/>
    </row>
    <row r="3231" spans="1:9" x14ac:dyDescent="0.3">
      <c r="A3231" s="51"/>
      <c r="B3231" s="51"/>
      <c r="C3231" s="52"/>
      <c r="D3231" s="52"/>
      <c r="E3231" s="52"/>
      <c r="F3231" s="52"/>
      <c r="G3231" s="52"/>
      <c r="H3231" s="53"/>
      <c r="I3231" s="54"/>
    </row>
    <row r="3232" spans="1:9" x14ac:dyDescent="0.3">
      <c r="A3232" s="51"/>
      <c r="B3232" s="51"/>
      <c r="C3232" s="52"/>
      <c r="D3232" s="52"/>
      <c r="E3232" s="52"/>
      <c r="F3232" s="52"/>
      <c r="G3232" s="52"/>
      <c r="H3232" s="53"/>
      <c r="I3232" s="54"/>
    </row>
    <row r="3233" spans="1:9" x14ac:dyDescent="0.3">
      <c r="A3233" s="51"/>
      <c r="B3233" s="51"/>
      <c r="C3233" s="52"/>
      <c r="D3233" s="52"/>
      <c r="E3233" s="52"/>
      <c r="F3233" s="52"/>
      <c r="G3233" s="52"/>
      <c r="H3233" s="53"/>
      <c r="I3233" s="54"/>
    </row>
    <row r="3234" spans="1:9" x14ac:dyDescent="0.3">
      <c r="A3234" s="51"/>
      <c r="B3234" s="51"/>
      <c r="C3234" s="52"/>
      <c r="D3234" s="52"/>
      <c r="E3234" s="52"/>
      <c r="F3234" s="52"/>
      <c r="G3234" s="52"/>
      <c r="H3234" s="53"/>
      <c r="I3234" s="54"/>
    </row>
    <row r="3235" spans="1:9" x14ac:dyDescent="0.3">
      <c r="A3235" s="51"/>
      <c r="B3235" s="51"/>
      <c r="C3235" s="52"/>
      <c r="D3235" s="52"/>
      <c r="E3235" s="52"/>
      <c r="F3235" s="52"/>
      <c r="G3235" s="52"/>
      <c r="H3235" s="53"/>
      <c r="I3235" s="54"/>
    </row>
    <row r="3236" spans="1:9" x14ac:dyDescent="0.3">
      <c r="A3236" s="51"/>
      <c r="B3236" s="51"/>
      <c r="C3236" s="52"/>
      <c r="D3236" s="52"/>
      <c r="E3236" s="52"/>
      <c r="F3236" s="52"/>
      <c r="G3236" s="52"/>
      <c r="H3236" s="53"/>
      <c r="I3236" s="54"/>
    </row>
    <row r="3237" spans="1:9" x14ac:dyDescent="0.3">
      <c r="A3237" s="51"/>
      <c r="B3237" s="51"/>
      <c r="C3237" s="52"/>
      <c r="D3237" s="52"/>
      <c r="E3237" s="52"/>
      <c r="F3237" s="52"/>
      <c r="G3237" s="52"/>
      <c r="H3237" s="53"/>
      <c r="I3237" s="54"/>
    </row>
    <row r="3238" spans="1:9" x14ac:dyDescent="0.3">
      <c r="A3238" s="51"/>
      <c r="B3238" s="51"/>
      <c r="C3238" s="52"/>
      <c r="D3238" s="52"/>
      <c r="E3238" s="52"/>
      <c r="F3238" s="52"/>
      <c r="G3238" s="52"/>
      <c r="H3238" s="53"/>
      <c r="I3238" s="54"/>
    </row>
    <row r="3239" spans="1:9" x14ac:dyDescent="0.3">
      <c r="A3239" s="51"/>
      <c r="B3239" s="51"/>
      <c r="C3239" s="52"/>
      <c r="D3239" s="52"/>
      <c r="E3239" s="52"/>
      <c r="F3239" s="52"/>
      <c r="G3239" s="52"/>
      <c r="H3239" s="53"/>
      <c r="I3239" s="54"/>
    </row>
    <row r="3240" spans="1:9" x14ac:dyDescent="0.3">
      <c r="A3240" s="51"/>
      <c r="B3240" s="51"/>
      <c r="C3240" s="52"/>
      <c r="D3240" s="52"/>
      <c r="E3240" s="52"/>
      <c r="F3240" s="52"/>
      <c r="G3240" s="52"/>
      <c r="H3240" s="53"/>
      <c r="I3240" s="54"/>
    </row>
    <row r="3241" spans="1:9" x14ac:dyDescent="0.3">
      <c r="A3241" s="51"/>
      <c r="B3241" s="51"/>
      <c r="C3241" s="52"/>
      <c r="D3241" s="52"/>
      <c r="E3241" s="52"/>
      <c r="F3241" s="52"/>
      <c r="G3241" s="52"/>
      <c r="H3241" s="53"/>
      <c r="I3241" s="54"/>
    </row>
    <row r="3242" spans="1:9" x14ac:dyDescent="0.3">
      <c r="A3242" s="51"/>
      <c r="B3242" s="51"/>
      <c r="C3242" s="52"/>
      <c r="D3242" s="52"/>
      <c r="E3242" s="52"/>
      <c r="F3242" s="52"/>
      <c r="G3242" s="52"/>
      <c r="H3242" s="53"/>
      <c r="I3242" s="54"/>
    </row>
    <row r="3243" spans="1:9" x14ac:dyDescent="0.3">
      <c r="A3243" s="51"/>
      <c r="B3243" s="51"/>
      <c r="C3243" s="52"/>
      <c r="D3243" s="52"/>
      <c r="E3243" s="52"/>
      <c r="F3243" s="52"/>
      <c r="G3243" s="52"/>
      <c r="H3243" s="53"/>
      <c r="I3243" s="54"/>
    </row>
    <row r="3244" spans="1:9" x14ac:dyDescent="0.3">
      <c r="A3244" s="51"/>
      <c r="B3244" s="51"/>
      <c r="C3244" s="52"/>
      <c r="D3244" s="52"/>
      <c r="E3244" s="52"/>
      <c r="F3244" s="52"/>
      <c r="G3244" s="52"/>
      <c r="H3244" s="53"/>
      <c r="I3244" s="54"/>
    </row>
    <row r="3245" spans="1:9" x14ac:dyDescent="0.3">
      <c r="A3245" s="51"/>
      <c r="B3245" s="51"/>
      <c r="C3245" s="52"/>
      <c r="D3245" s="52"/>
      <c r="E3245" s="52"/>
      <c r="F3245" s="52"/>
      <c r="G3245" s="52"/>
      <c r="H3245" s="53"/>
      <c r="I3245" s="54"/>
    </row>
    <row r="3246" spans="1:9" x14ac:dyDescent="0.3">
      <c r="A3246" s="51"/>
      <c r="B3246" s="51"/>
      <c r="C3246" s="52"/>
      <c r="D3246" s="52"/>
      <c r="E3246" s="52"/>
      <c r="F3246" s="52"/>
      <c r="G3246" s="52"/>
      <c r="H3246" s="53"/>
      <c r="I3246" s="54"/>
    </row>
    <row r="3247" spans="1:9" x14ac:dyDescent="0.3">
      <c r="A3247" s="51"/>
      <c r="B3247" s="51"/>
      <c r="C3247" s="52"/>
      <c r="D3247" s="52"/>
      <c r="E3247" s="52"/>
      <c r="F3247" s="52"/>
      <c r="G3247" s="52"/>
      <c r="H3247" s="53"/>
      <c r="I3247" s="54"/>
    </row>
    <row r="3248" spans="1:9" x14ac:dyDescent="0.3">
      <c r="A3248" s="51"/>
      <c r="B3248" s="51"/>
      <c r="C3248" s="52"/>
      <c r="D3248" s="52"/>
      <c r="E3248" s="52"/>
      <c r="F3248" s="52"/>
      <c r="G3248" s="52"/>
      <c r="H3248" s="53"/>
      <c r="I3248" s="54"/>
    </row>
    <row r="3249" spans="1:9" x14ac:dyDescent="0.3">
      <c r="A3249" s="51"/>
      <c r="B3249" s="51"/>
      <c r="C3249" s="52"/>
      <c r="D3249" s="52"/>
      <c r="E3249" s="52"/>
      <c r="F3249" s="52"/>
      <c r="G3249" s="52"/>
      <c r="H3249" s="53"/>
      <c r="I3249" s="54"/>
    </row>
    <row r="3250" spans="1:9" x14ac:dyDescent="0.3">
      <c r="A3250" s="51"/>
      <c r="B3250" s="51"/>
      <c r="C3250" s="52"/>
      <c r="D3250" s="52"/>
      <c r="E3250" s="52"/>
      <c r="F3250" s="52"/>
      <c r="G3250" s="52"/>
      <c r="H3250" s="53"/>
      <c r="I3250" s="54"/>
    </row>
    <row r="3251" spans="1:9" x14ac:dyDescent="0.3">
      <c r="A3251" s="51"/>
      <c r="B3251" s="51"/>
      <c r="C3251" s="52"/>
      <c r="D3251" s="52"/>
      <c r="E3251" s="52"/>
      <c r="F3251" s="52"/>
      <c r="G3251" s="52"/>
      <c r="H3251" s="53"/>
      <c r="I3251" s="54"/>
    </row>
    <row r="3252" spans="1:9" x14ac:dyDescent="0.3">
      <c r="A3252" s="51"/>
      <c r="B3252" s="51"/>
      <c r="C3252" s="52"/>
      <c r="D3252" s="52"/>
      <c r="E3252" s="52"/>
      <c r="F3252" s="52"/>
      <c r="G3252" s="52"/>
      <c r="H3252" s="53"/>
      <c r="I3252" s="54"/>
    </row>
    <row r="3253" spans="1:9" x14ac:dyDescent="0.3">
      <c r="A3253" s="51"/>
      <c r="B3253" s="51"/>
      <c r="C3253" s="52"/>
      <c r="D3253" s="52"/>
      <c r="E3253" s="52"/>
      <c r="F3253" s="52"/>
      <c r="G3253" s="52"/>
      <c r="H3253" s="53"/>
      <c r="I3253" s="54"/>
    </row>
    <row r="3254" spans="1:9" x14ac:dyDescent="0.3">
      <c r="A3254" s="51"/>
      <c r="B3254" s="51"/>
      <c r="C3254" s="52"/>
      <c r="D3254" s="52"/>
      <c r="E3254" s="52"/>
      <c r="F3254" s="52"/>
      <c r="G3254" s="52"/>
      <c r="H3254" s="53"/>
      <c r="I3254" s="54"/>
    </row>
    <row r="3255" spans="1:9" x14ac:dyDescent="0.3">
      <c r="A3255" s="51"/>
      <c r="B3255" s="51"/>
      <c r="C3255" s="52"/>
      <c r="D3255" s="52"/>
      <c r="E3255" s="52"/>
      <c r="F3255" s="52"/>
      <c r="G3255" s="52"/>
      <c r="H3255" s="53"/>
      <c r="I3255" s="54"/>
    </row>
    <row r="3256" spans="1:9" x14ac:dyDescent="0.3">
      <c r="A3256" s="51"/>
      <c r="B3256" s="51"/>
      <c r="C3256" s="52"/>
      <c r="D3256" s="52"/>
      <c r="E3256" s="52"/>
      <c r="F3256" s="52"/>
      <c r="G3256" s="52"/>
      <c r="H3256" s="53"/>
      <c r="I3256" s="54"/>
    </row>
    <row r="3257" spans="1:9" x14ac:dyDescent="0.3">
      <c r="A3257" s="51"/>
      <c r="B3257" s="51"/>
      <c r="C3257" s="52"/>
      <c r="D3257" s="52"/>
      <c r="E3257" s="52"/>
      <c r="F3257" s="52"/>
      <c r="G3257" s="52"/>
      <c r="H3257" s="53"/>
      <c r="I3257" s="54"/>
    </row>
    <row r="3258" spans="1:9" x14ac:dyDescent="0.3">
      <c r="A3258" s="51"/>
      <c r="B3258" s="51"/>
      <c r="C3258" s="52"/>
      <c r="D3258" s="52"/>
      <c r="E3258" s="52"/>
      <c r="F3258" s="52"/>
      <c r="G3258" s="52"/>
      <c r="H3258" s="53"/>
      <c r="I3258" s="54"/>
    </row>
    <row r="3259" spans="1:9" x14ac:dyDescent="0.3">
      <c r="A3259" s="51"/>
      <c r="B3259" s="51"/>
      <c r="C3259" s="52"/>
      <c r="D3259" s="52"/>
      <c r="E3259" s="52"/>
      <c r="F3259" s="52"/>
      <c r="G3259" s="52"/>
      <c r="H3259" s="53"/>
      <c r="I3259" s="54"/>
    </row>
    <row r="3260" spans="1:9" x14ac:dyDescent="0.3">
      <c r="A3260" s="51"/>
      <c r="B3260" s="51"/>
      <c r="C3260" s="52"/>
      <c r="D3260" s="52"/>
      <c r="E3260" s="52"/>
      <c r="F3260" s="52"/>
      <c r="G3260" s="52"/>
      <c r="H3260" s="53"/>
      <c r="I3260" s="54"/>
    </row>
    <row r="3261" spans="1:9" x14ac:dyDescent="0.3">
      <c r="A3261" s="51"/>
      <c r="B3261" s="51"/>
      <c r="C3261" s="52"/>
      <c r="D3261" s="52"/>
      <c r="E3261" s="52"/>
      <c r="F3261" s="52"/>
      <c r="G3261" s="52"/>
      <c r="H3261" s="53"/>
      <c r="I3261" s="54"/>
    </row>
    <row r="3262" spans="1:9" x14ac:dyDescent="0.3">
      <c r="A3262" s="51"/>
      <c r="B3262" s="51"/>
      <c r="C3262" s="52"/>
      <c r="D3262" s="52"/>
      <c r="E3262" s="52"/>
      <c r="F3262" s="52"/>
      <c r="G3262" s="52"/>
      <c r="H3262" s="53"/>
      <c r="I3262" s="54"/>
    </row>
    <row r="3263" spans="1:9" x14ac:dyDescent="0.3">
      <c r="A3263" s="51"/>
      <c r="B3263" s="51"/>
      <c r="C3263" s="52"/>
      <c r="D3263" s="52"/>
      <c r="E3263" s="52"/>
      <c r="F3263" s="52"/>
      <c r="G3263" s="52"/>
      <c r="H3263" s="53"/>
      <c r="I3263" s="54"/>
    </row>
    <row r="3264" spans="1:9" x14ac:dyDescent="0.3">
      <c r="A3264" s="51"/>
      <c r="B3264" s="51"/>
      <c r="C3264" s="52"/>
      <c r="D3264" s="52"/>
      <c r="E3264" s="52"/>
      <c r="F3264" s="52"/>
      <c r="G3264" s="52"/>
      <c r="H3264" s="53"/>
      <c r="I3264" s="54"/>
    </row>
    <row r="3265" spans="1:9" x14ac:dyDescent="0.3">
      <c r="A3265" s="51"/>
      <c r="B3265" s="51"/>
      <c r="C3265" s="52"/>
      <c r="D3265" s="52"/>
      <c r="E3265" s="52"/>
      <c r="F3265" s="52"/>
      <c r="G3265" s="52"/>
      <c r="H3265" s="53"/>
      <c r="I3265" s="54"/>
    </row>
    <row r="3266" spans="1:9" x14ac:dyDescent="0.3">
      <c r="A3266" s="51"/>
      <c r="B3266" s="51"/>
      <c r="C3266" s="52"/>
      <c r="D3266" s="52"/>
      <c r="E3266" s="52"/>
      <c r="F3266" s="52"/>
      <c r="G3266" s="52"/>
      <c r="H3266" s="53"/>
      <c r="I3266" s="54"/>
    </row>
    <row r="3267" spans="1:9" x14ac:dyDescent="0.3">
      <c r="A3267" s="51"/>
      <c r="B3267" s="51"/>
      <c r="C3267" s="52"/>
      <c r="D3267" s="52"/>
      <c r="E3267" s="52"/>
      <c r="F3267" s="52"/>
      <c r="G3267" s="52"/>
      <c r="H3267" s="53"/>
      <c r="I3267" s="54"/>
    </row>
    <row r="3268" spans="1:9" x14ac:dyDescent="0.3">
      <c r="A3268" s="51"/>
      <c r="B3268" s="51"/>
      <c r="C3268" s="52"/>
      <c r="D3268" s="52"/>
      <c r="E3268" s="52"/>
      <c r="F3268" s="52"/>
      <c r="G3268" s="52"/>
      <c r="H3268" s="53"/>
      <c r="I3268" s="54"/>
    </row>
    <row r="3269" spans="1:9" x14ac:dyDescent="0.3">
      <c r="A3269" s="51"/>
      <c r="B3269" s="51"/>
      <c r="C3269" s="52"/>
      <c r="D3269" s="52"/>
      <c r="E3269" s="52"/>
      <c r="F3269" s="52"/>
      <c r="G3269" s="52"/>
      <c r="H3269" s="53"/>
      <c r="I3269" s="54"/>
    </row>
    <row r="3270" spans="1:9" x14ac:dyDescent="0.3">
      <c r="A3270" s="51"/>
      <c r="B3270" s="51"/>
      <c r="C3270" s="52"/>
      <c r="D3270" s="52"/>
      <c r="E3270" s="52"/>
      <c r="F3270" s="52"/>
      <c r="G3270" s="52"/>
      <c r="H3270" s="53"/>
      <c r="I3270" s="54"/>
    </row>
    <row r="3271" spans="1:9" x14ac:dyDescent="0.3">
      <c r="A3271" s="51"/>
      <c r="B3271" s="51"/>
      <c r="C3271" s="52"/>
      <c r="D3271" s="52"/>
      <c r="E3271" s="52"/>
      <c r="F3271" s="52"/>
      <c r="G3271" s="52"/>
      <c r="H3271" s="53"/>
      <c r="I3271" s="54"/>
    </row>
    <row r="3272" spans="1:9" x14ac:dyDescent="0.3">
      <c r="A3272" s="51"/>
      <c r="B3272" s="51"/>
      <c r="C3272" s="52"/>
      <c r="D3272" s="52"/>
      <c r="E3272" s="52"/>
      <c r="F3272" s="52"/>
      <c r="G3272" s="52"/>
      <c r="H3272" s="53"/>
      <c r="I3272" s="54"/>
    </row>
    <row r="3273" spans="1:9" x14ac:dyDescent="0.3">
      <c r="A3273" s="51"/>
      <c r="B3273" s="51"/>
      <c r="C3273" s="52"/>
      <c r="D3273" s="52"/>
      <c r="E3273" s="52"/>
      <c r="F3273" s="52"/>
      <c r="G3273" s="52"/>
      <c r="H3273" s="53"/>
      <c r="I3273" s="54"/>
    </row>
    <row r="3274" spans="1:9" x14ac:dyDescent="0.3">
      <c r="A3274" s="51"/>
      <c r="B3274" s="51"/>
      <c r="C3274" s="52"/>
      <c r="D3274" s="52"/>
      <c r="E3274" s="52"/>
      <c r="F3274" s="52"/>
      <c r="G3274" s="52"/>
      <c r="H3274" s="53"/>
      <c r="I3274" s="54"/>
    </row>
    <row r="3275" spans="1:9" x14ac:dyDescent="0.3">
      <c r="A3275" s="51"/>
      <c r="B3275" s="51"/>
      <c r="C3275" s="52"/>
      <c r="D3275" s="52"/>
      <c r="E3275" s="52"/>
      <c r="F3275" s="52"/>
      <c r="G3275" s="52"/>
      <c r="H3275" s="53"/>
      <c r="I3275" s="54"/>
    </row>
    <row r="3276" spans="1:9" x14ac:dyDescent="0.3">
      <c r="A3276" s="51"/>
      <c r="B3276" s="51"/>
      <c r="C3276" s="52"/>
      <c r="D3276" s="52"/>
      <c r="E3276" s="52"/>
      <c r="F3276" s="52"/>
      <c r="G3276" s="52"/>
      <c r="H3276" s="53"/>
      <c r="I3276" s="54"/>
    </row>
    <row r="3277" spans="1:9" x14ac:dyDescent="0.3">
      <c r="A3277" s="51"/>
      <c r="B3277" s="51"/>
      <c r="C3277" s="52"/>
      <c r="D3277" s="52"/>
      <c r="E3277" s="52"/>
      <c r="F3277" s="52"/>
      <c r="G3277" s="52"/>
      <c r="H3277" s="53"/>
      <c r="I3277" s="54"/>
    </row>
    <row r="3278" spans="1:9" x14ac:dyDescent="0.3">
      <c r="A3278" s="51"/>
      <c r="B3278" s="51"/>
      <c r="C3278" s="52"/>
      <c r="D3278" s="52"/>
      <c r="E3278" s="52"/>
      <c r="F3278" s="52"/>
      <c r="G3278" s="52"/>
      <c r="H3278" s="53"/>
      <c r="I3278" s="54"/>
    </row>
    <row r="3279" spans="1:9" x14ac:dyDescent="0.3">
      <c r="A3279" s="51"/>
      <c r="B3279" s="51"/>
      <c r="C3279" s="52"/>
      <c r="D3279" s="52"/>
      <c r="E3279" s="52"/>
      <c r="F3279" s="52"/>
      <c r="G3279" s="52"/>
      <c r="H3279" s="53"/>
      <c r="I3279" s="54"/>
    </row>
    <row r="3280" spans="1:9" x14ac:dyDescent="0.3">
      <c r="A3280" s="51"/>
      <c r="B3280" s="51"/>
      <c r="C3280" s="52"/>
      <c r="D3280" s="52"/>
      <c r="E3280" s="52"/>
      <c r="F3280" s="52"/>
      <c r="G3280" s="52"/>
      <c r="H3280" s="53"/>
      <c r="I3280" s="54"/>
    </row>
    <row r="3281" spans="1:9" x14ac:dyDescent="0.3">
      <c r="A3281" s="51"/>
      <c r="B3281" s="51"/>
      <c r="C3281" s="52"/>
      <c r="D3281" s="52"/>
      <c r="E3281" s="52"/>
      <c r="F3281" s="52"/>
      <c r="G3281" s="52"/>
      <c r="H3281" s="53"/>
      <c r="I3281" s="54"/>
    </row>
    <row r="3282" spans="1:9" x14ac:dyDescent="0.3">
      <c r="A3282" s="51"/>
      <c r="B3282" s="51"/>
      <c r="C3282" s="52"/>
      <c r="D3282" s="52"/>
      <c r="E3282" s="52"/>
      <c r="F3282" s="52"/>
      <c r="G3282" s="52"/>
      <c r="H3282" s="53"/>
      <c r="I3282" s="54"/>
    </row>
    <row r="3283" spans="1:9" x14ac:dyDescent="0.3">
      <c r="A3283" s="51"/>
      <c r="B3283" s="51"/>
      <c r="C3283" s="52"/>
      <c r="D3283" s="52"/>
      <c r="E3283" s="52"/>
      <c r="F3283" s="52"/>
      <c r="G3283" s="52"/>
      <c r="H3283" s="53"/>
      <c r="I3283" s="54"/>
    </row>
    <row r="3284" spans="1:9" x14ac:dyDescent="0.3">
      <c r="A3284" s="51"/>
      <c r="B3284" s="51"/>
      <c r="C3284" s="52"/>
      <c r="D3284" s="52"/>
      <c r="E3284" s="52"/>
      <c r="F3284" s="52"/>
      <c r="G3284" s="52"/>
      <c r="H3284" s="53"/>
      <c r="I3284" s="54"/>
    </row>
    <row r="3285" spans="1:9" x14ac:dyDescent="0.3">
      <c r="A3285" s="51"/>
      <c r="B3285" s="51"/>
      <c r="C3285" s="52"/>
      <c r="D3285" s="52"/>
      <c r="E3285" s="52"/>
      <c r="F3285" s="52"/>
      <c r="G3285" s="52"/>
      <c r="H3285" s="53"/>
      <c r="I3285" s="54"/>
    </row>
    <row r="3286" spans="1:9" x14ac:dyDescent="0.3">
      <c r="A3286" s="51"/>
      <c r="B3286" s="51"/>
      <c r="C3286" s="52"/>
      <c r="D3286" s="52"/>
      <c r="E3286" s="52"/>
      <c r="F3286" s="52"/>
      <c r="G3286" s="52"/>
      <c r="H3286" s="53"/>
      <c r="I3286" s="54"/>
    </row>
    <row r="3287" spans="1:9" x14ac:dyDescent="0.3">
      <c r="A3287" s="51"/>
      <c r="B3287" s="51"/>
      <c r="C3287" s="52"/>
      <c r="D3287" s="52"/>
      <c r="E3287" s="52"/>
      <c r="F3287" s="52"/>
      <c r="G3287" s="52"/>
      <c r="H3287" s="53"/>
      <c r="I3287" s="54"/>
    </row>
    <row r="3288" spans="1:9" x14ac:dyDescent="0.3">
      <c r="A3288" s="51"/>
      <c r="B3288" s="51"/>
      <c r="C3288" s="52"/>
      <c r="D3288" s="52"/>
      <c r="E3288" s="52"/>
      <c r="F3288" s="52"/>
      <c r="G3288" s="52"/>
      <c r="H3288" s="53"/>
      <c r="I3288" s="54"/>
    </row>
    <row r="3289" spans="1:9" x14ac:dyDescent="0.3">
      <c r="A3289" s="51"/>
      <c r="B3289" s="51"/>
      <c r="C3289" s="52"/>
      <c r="D3289" s="52"/>
      <c r="E3289" s="52"/>
      <c r="F3289" s="52"/>
      <c r="G3289" s="52"/>
      <c r="H3289" s="53"/>
      <c r="I3289" s="54"/>
    </row>
    <row r="3290" spans="1:9" x14ac:dyDescent="0.3">
      <c r="A3290" s="51"/>
      <c r="B3290" s="51"/>
      <c r="C3290" s="52"/>
      <c r="D3290" s="52"/>
      <c r="E3290" s="52"/>
      <c r="F3290" s="52"/>
      <c r="G3290" s="52"/>
      <c r="H3290" s="53"/>
      <c r="I3290" s="54"/>
    </row>
    <row r="3291" spans="1:9" x14ac:dyDescent="0.3">
      <c r="A3291" s="51"/>
      <c r="B3291" s="51"/>
      <c r="C3291" s="52"/>
      <c r="D3291" s="52"/>
      <c r="E3291" s="52"/>
      <c r="F3291" s="52"/>
      <c r="G3291" s="52"/>
      <c r="H3291" s="53"/>
      <c r="I3291" s="54"/>
    </row>
    <row r="3292" spans="1:9" x14ac:dyDescent="0.3">
      <c r="A3292" s="51"/>
      <c r="B3292" s="51"/>
      <c r="C3292" s="52"/>
      <c r="D3292" s="52"/>
      <c r="E3292" s="52"/>
      <c r="F3292" s="52"/>
      <c r="G3292" s="52"/>
      <c r="H3292" s="53"/>
      <c r="I3292" s="54"/>
    </row>
    <row r="3293" spans="1:9" x14ac:dyDescent="0.3">
      <c r="A3293" s="51"/>
      <c r="B3293" s="51"/>
      <c r="C3293" s="52"/>
      <c r="D3293" s="52"/>
      <c r="E3293" s="52"/>
      <c r="F3293" s="52"/>
      <c r="G3293" s="52"/>
      <c r="H3293" s="53"/>
      <c r="I3293" s="54"/>
    </row>
    <row r="3294" spans="1:9" x14ac:dyDescent="0.3">
      <c r="A3294" s="51"/>
      <c r="B3294" s="51"/>
      <c r="C3294" s="52"/>
      <c r="D3294" s="52"/>
      <c r="E3294" s="52"/>
      <c r="F3294" s="52"/>
      <c r="G3294" s="52"/>
      <c r="H3294" s="53"/>
      <c r="I3294" s="54"/>
    </row>
    <row r="3295" spans="1:9" x14ac:dyDescent="0.3">
      <c r="A3295" s="51"/>
      <c r="B3295" s="51"/>
      <c r="C3295" s="52"/>
      <c r="D3295" s="52"/>
      <c r="E3295" s="52"/>
      <c r="F3295" s="52"/>
      <c r="G3295" s="52"/>
      <c r="H3295" s="53"/>
      <c r="I3295" s="54"/>
    </row>
    <row r="3296" spans="1:9" x14ac:dyDescent="0.3">
      <c r="A3296" s="51"/>
      <c r="B3296" s="51"/>
      <c r="C3296" s="52"/>
      <c r="D3296" s="52"/>
      <c r="E3296" s="52"/>
      <c r="F3296" s="52"/>
      <c r="G3296" s="52"/>
      <c r="H3296" s="53"/>
      <c r="I3296" s="54"/>
    </row>
    <row r="3297" spans="1:9" x14ac:dyDescent="0.3">
      <c r="A3297" s="51"/>
      <c r="B3297" s="51"/>
      <c r="C3297" s="52"/>
      <c r="D3297" s="52"/>
      <c r="E3297" s="52"/>
      <c r="F3297" s="52"/>
      <c r="G3297" s="52"/>
      <c r="H3297" s="53"/>
      <c r="I3297" s="54"/>
    </row>
    <row r="3298" spans="1:9" x14ac:dyDescent="0.3">
      <c r="A3298" s="51"/>
      <c r="B3298" s="51"/>
      <c r="C3298" s="52"/>
      <c r="D3298" s="52"/>
      <c r="E3298" s="52"/>
      <c r="F3298" s="52"/>
      <c r="G3298" s="52"/>
      <c r="H3298" s="53"/>
      <c r="I3298" s="54"/>
    </row>
    <row r="3299" spans="1:9" x14ac:dyDescent="0.3">
      <c r="A3299" s="51"/>
      <c r="B3299" s="51"/>
      <c r="C3299" s="52"/>
      <c r="D3299" s="52"/>
      <c r="E3299" s="52"/>
      <c r="F3299" s="52"/>
      <c r="G3299" s="52"/>
      <c r="H3299" s="53"/>
      <c r="I3299" s="54"/>
    </row>
    <row r="3300" spans="1:9" x14ac:dyDescent="0.3">
      <c r="A3300" s="51"/>
      <c r="B3300" s="51"/>
      <c r="C3300" s="52"/>
      <c r="D3300" s="52"/>
      <c r="E3300" s="52"/>
      <c r="F3300" s="52"/>
      <c r="G3300" s="52"/>
      <c r="H3300" s="53"/>
      <c r="I3300" s="54"/>
    </row>
    <row r="3301" spans="1:9" x14ac:dyDescent="0.3">
      <c r="A3301" s="51"/>
      <c r="B3301" s="51"/>
      <c r="C3301" s="52"/>
      <c r="D3301" s="52"/>
      <c r="E3301" s="52"/>
      <c r="F3301" s="52"/>
      <c r="G3301" s="52"/>
      <c r="H3301" s="53"/>
      <c r="I3301" s="54"/>
    </row>
    <row r="3302" spans="1:9" x14ac:dyDescent="0.3">
      <c r="A3302" s="51"/>
      <c r="B3302" s="51"/>
      <c r="C3302" s="52"/>
      <c r="D3302" s="52"/>
      <c r="E3302" s="52"/>
      <c r="F3302" s="52"/>
      <c r="G3302" s="52"/>
      <c r="H3302" s="53"/>
      <c r="I3302" s="54"/>
    </row>
    <row r="3303" spans="1:9" x14ac:dyDescent="0.3">
      <c r="A3303" s="51"/>
      <c r="B3303" s="51"/>
      <c r="C3303" s="52"/>
      <c r="D3303" s="52"/>
      <c r="E3303" s="52"/>
      <c r="F3303" s="52"/>
      <c r="G3303" s="52"/>
      <c r="H3303" s="53"/>
      <c r="I3303" s="54"/>
    </row>
    <row r="3304" spans="1:9" x14ac:dyDescent="0.3">
      <c r="A3304" s="51"/>
      <c r="B3304" s="51"/>
      <c r="C3304" s="52"/>
      <c r="D3304" s="52"/>
      <c r="E3304" s="52"/>
      <c r="F3304" s="52"/>
      <c r="G3304" s="52"/>
      <c r="H3304" s="53"/>
      <c r="I3304" s="54"/>
    </row>
    <row r="3305" spans="1:9" x14ac:dyDescent="0.3">
      <c r="A3305" s="51"/>
      <c r="B3305" s="51"/>
      <c r="C3305" s="52"/>
      <c r="D3305" s="52"/>
      <c r="E3305" s="52"/>
      <c r="F3305" s="52"/>
      <c r="G3305" s="52"/>
      <c r="H3305" s="53"/>
      <c r="I3305" s="54"/>
    </row>
    <row r="3306" spans="1:9" x14ac:dyDescent="0.3">
      <c r="A3306" s="51"/>
      <c r="B3306" s="51"/>
      <c r="C3306" s="52"/>
      <c r="D3306" s="52"/>
      <c r="E3306" s="52"/>
      <c r="F3306" s="52"/>
      <c r="G3306" s="52"/>
      <c r="H3306" s="53"/>
      <c r="I3306" s="54"/>
    </row>
    <row r="3307" spans="1:9" x14ac:dyDescent="0.3">
      <c r="A3307" s="51"/>
      <c r="B3307" s="51"/>
      <c r="C3307" s="52"/>
      <c r="D3307" s="52"/>
      <c r="E3307" s="52"/>
      <c r="F3307" s="52"/>
      <c r="G3307" s="52"/>
      <c r="H3307" s="53"/>
      <c r="I3307" s="54"/>
    </row>
    <row r="3308" spans="1:9" x14ac:dyDescent="0.3">
      <c r="A3308" s="51"/>
      <c r="B3308" s="51"/>
      <c r="C3308" s="52"/>
      <c r="D3308" s="52"/>
      <c r="E3308" s="52"/>
      <c r="F3308" s="52"/>
      <c r="G3308" s="52"/>
      <c r="H3308" s="53"/>
      <c r="I3308" s="54"/>
    </row>
    <row r="3309" spans="1:9" x14ac:dyDescent="0.3">
      <c r="A3309" s="51"/>
      <c r="B3309" s="51"/>
      <c r="C3309" s="52"/>
      <c r="D3309" s="52"/>
      <c r="E3309" s="52"/>
      <c r="F3309" s="52"/>
      <c r="G3309" s="52"/>
      <c r="H3309" s="53"/>
      <c r="I3309" s="54"/>
    </row>
    <row r="3310" spans="1:9" x14ac:dyDescent="0.3">
      <c r="A3310" s="51"/>
      <c r="B3310" s="51"/>
      <c r="C3310" s="52"/>
      <c r="D3310" s="52"/>
      <c r="E3310" s="52"/>
      <c r="F3310" s="52"/>
      <c r="G3310" s="52"/>
      <c r="H3310" s="53"/>
      <c r="I3310" s="54"/>
    </row>
    <row r="3311" spans="1:9" x14ac:dyDescent="0.3">
      <c r="A3311" s="51"/>
      <c r="B3311" s="51"/>
      <c r="C3311" s="52"/>
      <c r="D3311" s="52"/>
      <c r="E3311" s="52"/>
      <c r="F3311" s="52"/>
      <c r="G3311" s="52"/>
      <c r="H3311" s="53"/>
      <c r="I3311" s="54"/>
    </row>
    <row r="3312" spans="1:9" x14ac:dyDescent="0.3">
      <c r="A3312" s="51"/>
      <c r="B3312" s="51"/>
      <c r="C3312" s="52"/>
      <c r="D3312" s="52"/>
      <c r="E3312" s="52"/>
      <c r="F3312" s="52"/>
      <c r="G3312" s="52"/>
      <c r="H3312" s="53"/>
      <c r="I3312" s="54"/>
    </row>
    <row r="3313" spans="1:9" x14ac:dyDescent="0.3">
      <c r="A3313" s="51"/>
      <c r="B3313" s="51"/>
      <c r="C3313" s="52"/>
      <c r="D3313" s="52"/>
      <c r="E3313" s="52"/>
      <c r="F3313" s="52"/>
      <c r="G3313" s="52"/>
      <c r="H3313" s="53"/>
      <c r="I3313" s="54"/>
    </row>
    <row r="3314" spans="1:9" x14ac:dyDescent="0.3">
      <c r="A3314" s="51"/>
      <c r="B3314" s="51"/>
      <c r="C3314" s="52"/>
      <c r="D3314" s="52"/>
      <c r="E3314" s="52"/>
      <c r="F3314" s="52"/>
      <c r="G3314" s="52"/>
      <c r="H3314" s="53"/>
      <c r="I3314" s="54"/>
    </row>
    <row r="3315" spans="1:9" x14ac:dyDescent="0.3">
      <c r="A3315" s="51"/>
      <c r="B3315" s="51"/>
      <c r="C3315" s="52"/>
      <c r="D3315" s="52"/>
      <c r="E3315" s="52"/>
      <c r="F3315" s="52"/>
      <c r="G3315" s="52"/>
      <c r="H3315" s="53"/>
      <c r="I3315" s="54"/>
    </row>
    <row r="3316" spans="1:9" x14ac:dyDescent="0.3">
      <c r="A3316" s="51"/>
      <c r="B3316" s="51"/>
      <c r="C3316" s="52"/>
      <c r="D3316" s="52"/>
      <c r="E3316" s="52"/>
      <c r="F3316" s="52"/>
      <c r="G3316" s="52"/>
      <c r="H3316" s="53"/>
      <c r="I3316" s="54"/>
    </row>
    <row r="3317" spans="1:9" x14ac:dyDescent="0.3">
      <c r="A3317" s="51"/>
      <c r="B3317" s="51"/>
      <c r="C3317" s="52"/>
      <c r="D3317" s="52"/>
      <c r="E3317" s="52"/>
      <c r="F3317" s="52"/>
      <c r="G3317" s="52"/>
      <c r="H3317" s="53"/>
      <c r="I3317" s="54"/>
    </row>
    <row r="3318" spans="1:9" x14ac:dyDescent="0.3">
      <c r="A3318" s="51"/>
      <c r="B3318" s="51"/>
      <c r="C3318" s="52"/>
      <c r="D3318" s="52"/>
      <c r="E3318" s="52"/>
      <c r="F3318" s="52"/>
      <c r="G3318" s="52"/>
      <c r="H3318" s="53"/>
      <c r="I3318" s="54"/>
    </row>
    <row r="3319" spans="1:9" x14ac:dyDescent="0.3">
      <c r="A3319" s="51"/>
      <c r="B3319" s="51"/>
      <c r="C3319" s="52"/>
      <c r="D3319" s="52"/>
      <c r="E3319" s="52"/>
      <c r="F3319" s="52"/>
      <c r="G3319" s="52"/>
      <c r="H3319" s="53"/>
      <c r="I3319" s="54"/>
    </row>
    <row r="3320" spans="1:9" x14ac:dyDescent="0.3">
      <c r="A3320" s="51"/>
      <c r="B3320" s="51"/>
      <c r="C3320" s="52"/>
      <c r="D3320" s="52"/>
      <c r="E3320" s="52"/>
      <c r="F3320" s="52"/>
      <c r="G3320" s="52"/>
      <c r="H3320" s="53"/>
      <c r="I3320" s="54"/>
    </row>
    <row r="3321" spans="1:9" x14ac:dyDescent="0.3">
      <c r="A3321" s="51"/>
      <c r="B3321" s="51"/>
      <c r="C3321" s="52"/>
      <c r="D3321" s="52"/>
      <c r="E3321" s="52"/>
      <c r="F3321" s="52"/>
      <c r="G3321" s="52"/>
      <c r="H3321" s="53"/>
      <c r="I3321" s="54"/>
    </row>
    <row r="3322" spans="1:9" x14ac:dyDescent="0.3">
      <c r="A3322" s="51"/>
      <c r="B3322" s="51"/>
      <c r="C3322" s="52"/>
      <c r="D3322" s="52"/>
      <c r="E3322" s="52"/>
      <c r="F3322" s="52"/>
      <c r="G3322" s="52"/>
      <c r="H3322" s="53"/>
      <c r="I3322" s="54"/>
    </row>
    <row r="3323" spans="1:9" x14ac:dyDescent="0.3">
      <c r="A3323" s="51"/>
      <c r="B3323" s="51"/>
      <c r="C3323" s="52"/>
      <c r="D3323" s="52"/>
      <c r="E3323" s="52"/>
      <c r="F3323" s="52"/>
      <c r="G3323" s="52"/>
      <c r="H3323" s="53"/>
      <c r="I3323" s="54"/>
    </row>
    <row r="3324" spans="1:9" x14ac:dyDescent="0.3">
      <c r="A3324" s="51"/>
      <c r="B3324" s="51"/>
      <c r="C3324" s="52"/>
      <c r="D3324" s="52"/>
      <c r="E3324" s="52"/>
      <c r="F3324" s="52"/>
      <c r="G3324" s="52"/>
      <c r="H3324" s="53"/>
      <c r="I3324" s="54"/>
    </row>
    <row r="3325" spans="1:9" x14ac:dyDescent="0.3">
      <c r="A3325" s="51"/>
      <c r="B3325" s="51"/>
      <c r="C3325" s="52"/>
      <c r="D3325" s="52"/>
      <c r="E3325" s="52"/>
      <c r="F3325" s="52"/>
      <c r="G3325" s="52"/>
      <c r="H3325" s="53"/>
      <c r="I3325" s="54"/>
    </row>
    <row r="3326" spans="1:9" x14ac:dyDescent="0.3">
      <c r="A3326" s="51"/>
      <c r="B3326" s="51"/>
      <c r="C3326" s="52"/>
      <c r="D3326" s="52"/>
      <c r="E3326" s="52"/>
      <c r="F3326" s="52"/>
      <c r="G3326" s="52"/>
      <c r="H3326" s="53"/>
      <c r="I3326" s="54"/>
    </row>
    <row r="3327" spans="1:9" x14ac:dyDescent="0.3">
      <c r="A3327" s="51"/>
      <c r="B3327" s="51"/>
      <c r="C3327" s="52"/>
      <c r="D3327" s="52"/>
      <c r="E3327" s="52"/>
      <c r="F3327" s="52"/>
      <c r="G3327" s="52"/>
      <c r="H3327" s="53"/>
      <c r="I3327" s="54"/>
    </row>
    <row r="3328" spans="1:9" x14ac:dyDescent="0.3">
      <c r="A3328" s="51"/>
      <c r="B3328" s="51"/>
      <c r="C3328" s="52"/>
      <c r="D3328" s="52"/>
      <c r="E3328" s="52"/>
      <c r="F3328" s="52"/>
      <c r="G3328" s="52"/>
      <c r="H3328" s="53"/>
      <c r="I3328" s="54"/>
    </row>
    <row r="3329" spans="1:9" x14ac:dyDescent="0.3">
      <c r="A3329" s="51"/>
      <c r="B3329" s="51"/>
      <c r="C3329" s="52"/>
      <c r="D3329" s="52"/>
      <c r="E3329" s="52"/>
      <c r="F3329" s="52"/>
      <c r="G3329" s="52"/>
      <c r="H3329" s="53"/>
      <c r="I3329" s="54"/>
    </row>
    <row r="3330" spans="1:9" x14ac:dyDescent="0.3">
      <c r="A3330" s="51"/>
      <c r="B3330" s="51"/>
      <c r="C3330" s="52"/>
      <c r="D3330" s="52"/>
      <c r="E3330" s="52"/>
      <c r="F3330" s="52"/>
      <c r="G3330" s="52"/>
      <c r="H3330" s="53"/>
      <c r="I3330" s="54"/>
    </row>
    <row r="3331" spans="1:9" x14ac:dyDescent="0.3">
      <c r="A3331" s="51"/>
      <c r="B3331" s="51"/>
      <c r="C3331" s="52"/>
      <c r="D3331" s="52"/>
      <c r="E3331" s="52"/>
      <c r="F3331" s="52"/>
      <c r="G3331" s="52"/>
      <c r="H3331" s="53"/>
      <c r="I3331" s="54"/>
    </row>
    <row r="3332" spans="1:9" x14ac:dyDescent="0.3">
      <c r="A3332" s="51"/>
      <c r="B3332" s="51"/>
      <c r="C3332" s="52"/>
      <c r="D3332" s="52"/>
      <c r="E3332" s="52"/>
      <c r="F3332" s="52"/>
      <c r="G3332" s="52"/>
      <c r="H3332" s="53"/>
      <c r="I3332" s="54"/>
    </row>
    <row r="3333" spans="1:9" x14ac:dyDescent="0.3">
      <c r="A3333" s="51"/>
      <c r="B3333" s="51"/>
      <c r="C3333" s="52"/>
      <c r="D3333" s="52"/>
      <c r="E3333" s="52"/>
      <c r="F3333" s="52"/>
      <c r="G3333" s="52"/>
      <c r="H3333" s="53"/>
      <c r="I3333" s="54"/>
    </row>
    <row r="3334" spans="1:9" x14ac:dyDescent="0.3">
      <c r="A3334" s="51"/>
      <c r="B3334" s="51"/>
      <c r="C3334" s="52"/>
      <c r="D3334" s="52"/>
      <c r="E3334" s="52"/>
      <c r="F3334" s="52"/>
      <c r="G3334" s="52"/>
      <c r="H3334" s="53"/>
      <c r="I3334" s="54"/>
    </row>
    <row r="3335" spans="1:9" x14ac:dyDescent="0.3">
      <c r="A3335" s="51"/>
      <c r="B3335" s="51"/>
      <c r="C3335" s="52"/>
      <c r="D3335" s="52"/>
      <c r="E3335" s="52"/>
      <c r="F3335" s="52"/>
      <c r="G3335" s="52"/>
      <c r="H3335" s="53"/>
      <c r="I3335" s="54"/>
    </row>
    <row r="3336" spans="1:9" x14ac:dyDescent="0.3">
      <c r="A3336" s="51"/>
      <c r="B3336" s="51"/>
      <c r="C3336" s="52"/>
      <c r="D3336" s="52"/>
      <c r="E3336" s="52"/>
      <c r="F3336" s="52"/>
      <c r="G3336" s="52"/>
      <c r="H3336" s="53"/>
      <c r="I3336" s="54"/>
    </row>
    <row r="3337" spans="1:9" x14ac:dyDescent="0.3">
      <c r="A3337" s="51"/>
      <c r="B3337" s="51"/>
      <c r="C3337" s="52"/>
      <c r="D3337" s="52"/>
      <c r="E3337" s="52"/>
      <c r="F3337" s="52"/>
      <c r="G3337" s="52"/>
      <c r="H3337" s="53"/>
      <c r="I3337" s="54"/>
    </row>
    <row r="3338" spans="1:9" x14ac:dyDescent="0.3">
      <c r="A3338" s="51"/>
      <c r="B3338" s="51"/>
      <c r="C3338" s="52"/>
      <c r="D3338" s="52"/>
      <c r="E3338" s="52"/>
      <c r="F3338" s="52"/>
      <c r="G3338" s="52"/>
      <c r="H3338" s="53"/>
      <c r="I3338" s="54"/>
    </row>
    <row r="3339" spans="1:9" x14ac:dyDescent="0.3">
      <c r="A3339" s="51"/>
      <c r="B3339" s="51"/>
      <c r="C3339" s="52"/>
      <c r="D3339" s="52"/>
      <c r="E3339" s="52"/>
      <c r="F3339" s="52"/>
      <c r="G3339" s="52"/>
      <c r="H3339" s="53"/>
      <c r="I3339" s="54"/>
    </row>
    <row r="3340" spans="1:9" x14ac:dyDescent="0.3">
      <c r="A3340" s="51"/>
      <c r="B3340" s="51"/>
      <c r="C3340" s="52"/>
      <c r="D3340" s="52"/>
      <c r="E3340" s="52"/>
      <c r="F3340" s="52"/>
      <c r="G3340" s="52"/>
      <c r="H3340" s="53"/>
      <c r="I3340" s="54"/>
    </row>
    <row r="3341" spans="1:9" x14ac:dyDescent="0.3">
      <c r="A3341" s="51"/>
      <c r="B3341" s="51"/>
      <c r="C3341" s="52"/>
      <c r="D3341" s="52"/>
      <c r="E3341" s="52"/>
      <c r="F3341" s="52"/>
      <c r="G3341" s="52"/>
      <c r="H3341" s="53"/>
      <c r="I3341" s="54"/>
    </row>
    <row r="3342" spans="1:9" x14ac:dyDescent="0.3">
      <c r="A3342" s="51"/>
      <c r="B3342" s="51"/>
      <c r="C3342" s="52"/>
      <c r="D3342" s="52"/>
      <c r="E3342" s="52"/>
      <c r="F3342" s="52"/>
      <c r="G3342" s="52"/>
      <c r="H3342" s="53"/>
      <c r="I3342" s="54"/>
    </row>
    <row r="3343" spans="1:9" x14ac:dyDescent="0.3">
      <c r="A3343" s="51"/>
      <c r="B3343" s="51"/>
      <c r="C3343" s="52"/>
      <c r="D3343" s="52"/>
      <c r="E3343" s="52"/>
      <c r="F3343" s="52"/>
      <c r="G3343" s="52"/>
      <c r="H3343" s="53"/>
      <c r="I3343" s="54"/>
    </row>
    <row r="3344" spans="1:9" x14ac:dyDescent="0.3">
      <c r="A3344" s="51"/>
      <c r="B3344" s="51"/>
      <c r="C3344" s="52"/>
      <c r="D3344" s="52"/>
      <c r="E3344" s="52"/>
      <c r="F3344" s="52"/>
      <c r="G3344" s="52"/>
      <c r="H3344" s="53"/>
      <c r="I3344" s="54"/>
    </row>
    <row r="3345" spans="1:9" x14ac:dyDescent="0.3">
      <c r="A3345" s="51"/>
      <c r="B3345" s="51"/>
      <c r="C3345" s="52"/>
      <c r="D3345" s="52"/>
      <c r="E3345" s="52"/>
      <c r="F3345" s="52"/>
      <c r="G3345" s="52"/>
      <c r="H3345" s="53"/>
      <c r="I3345" s="54"/>
    </row>
    <row r="3346" spans="1:9" x14ac:dyDescent="0.3">
      <c r="A3346" s="51"/>
      <c r="B3346" s="51"/>
      <c r="C3346" s="52"/>
      <c r="D3346" s="52"/>
      <c r="E3346" s="52"/>
      <c r="F3346" s="52"/>
      <c r="G3346" s="52"/>
      <c r="H3346" s="53"/>
      <c r="I3346" s="54"/>
    </row>
    <row r="3347" spans="1:9" x14ac:dyDescent="0.3">
      <c r="A3347" s="51"/>
      <c r="B3347" s="51"/>
      <c r="C3347" s="52"/>
      <c r="D3347" s="52"/>
      <c r="E3347" s="52"/>
      <c r="F3347" s="52"/>
      <c r="G3347" s="52"/>
      <c r="H3347" s="53"/>
      <c r="I3347" s="54"/>
    </row>
    <row r="3348" spans="1:9" x14ac:dyDescent="0.3">
      <c r="A3348" s="51"/>
      <c r="B3348" s="51"/>
      <c r="C3348" s="52"/>
      <c r="D3348" s="52"/>
      <c r="E3348" s="52"/>
      <c r="F3348" s="52"/>
      <c r="G3348" s="52"/>
      <c r="H3348" s="53"/>
      <c r="I3348" s="54"/>
    </row>
    <row r="3349" spans="1:9" x14ac:dyDescent="0.3">
      <c r="A3349" s="51"/>
      <c r="B3349" s="51"/>
      <c r="C3349" s="52"/>
      <c r="D3349" s="52"/>
      <c r="E3349" s="52"/>
      <c r="F3349" s="52"/>
      <c r="G3349" s="52"/>
      <c r="H3349" s="53"/>
      <c r="I3349" s="54"/>
    </row>
    <row r="3350" spans="1:9" x14ac:dyDescent="0.3">
      <c r="A3350" s="51"/>
      <c r="B3350" s="51"/>
      <c r="C3350" s="52"/>
      <c r="D3350" s="52"/>
      <c r="E3350" s="52"/>
      <c r="F3350" s="52"/>
      <c r="G3350" s="52"/>
      <c r="H3350" s="53"/>
      <c r="I3350" s="54"/>
    </row>
    <row r="3351" spans="1:9" x14ac:dyDescent="0.3">
      <c r="A3351" s="51"/>
      <c r="B3351" s="51"/>
      <c r="C3351" s="52"/>
      <c r="D3351" s="52"/>
      <c r="E3351" s="52"/>
      <c r="F3351" s="52"/>
      <c r="G3351" s="52"/>
      <c r="H3351" s="53"/>
      <c r="I3351" s="54"/>
    </row>
    <row r="3352" spans="1:9" x14ac:dyDescent="0.3">
      <c r="A3352" s="51"/>
      <c r="B3352" s="51"/>
      <c r="C3352" s="52"/>
      <c r="D3352" s="52"/>
      <c r="E3352" s="52"/>
      <c r="F3352" s="52"/>
      <c r="G3352" s="52"/>
      <c r="H3352" s="53"/>
      <c r="I3352" s="54"/>
    </row>
    <row r="3353" spans="1:9" x14ac:dyDescent="0.3">
      <c r="A3353" s="51"/>
      <c r="B3353" s="51"/>
      <c r="C3353" s="52"/>
      <c r="D3353" s="52"/>
      <c r="E3353" s="52"/>
      <c r="F3353" s="52"/>
      <c r="G3353" s="52"/>
      <c r="H3353" s="53"/>
      <c r="I3353" s="54"/>
    </row>
    <row r="3354" spans="1:9" x14ac:dyDescent="0.3">
      <c r="A3354" s="51"/>
      <c r="B3354" s="51"/>
      <c r="C3354" s="52"/>
      <c r="D3354" s="52"/>
      <c r="E3354" s="52"/>
      <c r="F3354" s="52"/>
      <c r="G3354" s="52"/>
      <c r="H3354" s="53"/>
      <c r="I3354" s="54"/>
    </row>
    <row r="3355" spans="1:9" x14ac:dyDescent="0.3">
      <c r="A3355" s="51"/>
      <c r="B3355" s="51"/>
      <c r="C3355" s="52"/>
      <c r="D3355" s="52"/>
      <c r="E3355" s="52"/>
      <c r="F3355" s="52"/>
      <c r="G3355" s="52"/>
      <c r="H3355" s="53"/>
      <c r="I3355" s="54"/>
    </row>
    <row r="3356" spans="1:9" x14ac:dyDescent="0.3">
      <c r="A3356" s="51"/>
      <c r="B3356" s="51"/>
      <c r="C3356" s="52"/>
      <c r="D3356" s="52"/>
      <c r="E3356" s="52"/>
      <c r="F3356" s="52"/>
      <c r="G3356" s="52"/>
      <c r="H3356" s="53"/>
      <c r="I3356" s="54"/>
    </row>
    <row r="3357" spans="1:9" x14ac:dyDescent="0.3">
      <c r="A3357" s="51"/>
      <c r="B3357" s="51"/>
      <c r="C3357" s="52"/>
      <c r="D3357" s="52"/>
      <c r="E3357" s="52"/>
      <c r="F3357" s="52"/>
      <c r="G3357" s="52"/>
      <c r="H3357" s="53"/>
      <c r="I3357" s="54"/>
    </row>
    <row r="3358" spans="1:9" x14ac:dyDescent="0.3">
      <c r="A3358" s="51"/>
      <c r="B3358" s="51"/>
      <c r="C3358" s="52"/>
      <c r="D3358" s="52"/>
      <c r="E3358" s="52"/>
      <c r="F3358" s="52"/>
      <c r="G3358" s="52"/>
      <c r="H3358" s="53"/>
      <c r="I3358" s="54"/>
    </row>
    <row r="3359" spans="1:9" x14ac:dyDescent="0.3">
      <c r="A3359" s="51"/>
      <c r="B3359" s="51"/>
      <c r="C3359" s="52"/>
      <c r="D3359" s="52"/>
      <c r="E3359" s="52"/>
      <c r="F3359" s="52"/>
      <c r="G3359" s="52"/>
      <c r="H3359" s="53"/>
      <c r="I3359" s="54"/>
    </row>
    <row r="3360" spans="1:9" x14ac:dyDescent="0.3">
      <c r="A3360" s="51"/>
      <c r="B3360" s="51"/>
      <c r="C3360" s="52"/>
      <c r="D3360" s="52"/>
      <c r="E3360" s="52"/>
      <c r="F3360" s="52"/>
      <c r="G3360" s="52"/>
      <c r="H3360" s="53"/>
      <c r="I3360" s="54"/>
    </row>
    <row r="3361" spans="1:9" x14ac:dyDescent="0.3">
      <c r="A3361" s="51"/>
      <c r="B3361" s="51"/>
      <c r="C3361" s="52"/>
      <c r="D3361" s="52"/>
      <c r="E3361" s="52"/>
      <c r="F3361" s="52"/>
      <c r="G3361" s="52"/>
      <c r="H3361" s="53"/>
      <c r="I3361" s="54"/>
    </row>
    <row r="3362" spans="1:9" x14ac:dyDescent="0.3">
      <c r="A3362" s="51"/>
      <c r="B3362" s="51"/>
      <c r="C3362" s="52"/>
      <c r="D3362" s="52"/>
      <c r="E3362" s="52"/>
      <c r="F3362" s="52"/>
      <c r="G3362" s="52"/>
      <c r="H3362" s="53"/>
      <c r="I3362" s="54"/>
    </row>
    <row r="3363" spans="1:9" x14ac:dyDescent="0.3">
      <c r="A3363" s="51"/>
      <c r="B3363" s="51"/>
      <c r="C3363" s="52"/>
      <c r="D3363" s="52"/>
      <c r="E3363" s="52"/>
      <c r="F3363" s="52"/>
      <c r="G3363" s="52"/>
      <c r="H3363" s="53"/>
      <c r="I3363" s="54"/>
    </row>
    <row r="3364" spans="1:9" x14ac:dyDescent="0.3">
      <c r="A3364" s="51"/>
      <c r="B3364" s="51"/>
      <c r="C3364" s="52"/>
      <c r="D3364" s="52"/>
      <c r="E3364" s="52"/>
      <c r="F3364" s="52"/>
      <c r="G3364" s="52"/>
      <c r="H3364" s="53"/>
      <c r="I3364" s="54"/>
    </row>
    <row r="3365" spans="1:9" x14ac:dyDescent="0.3">
      <c r="A3365" s="51"/>
      <c r="B3365" s="51"/>
      <c r="C3365" s="52"/>
      <c r="D3365" s="52"/>
      <c r="E3365" s="52"/>
      <c r="F3365" s="52"/>
      <c r="G3365" s="52"/>
      <c r="H3365" s="53"/>
      <c r="I3365" s="54"/>
    </row>
    <row r="3366" spans="1:9" x14ac:dyDescent="0.3">
      <c r="A3366" s="51"/>
      <c r="B3366" s="51"/>
      <c r="C3366" s="52"/>
      <c r="D3366" s="52"/>
      <c r="E3366" s="52"/>
      <c r="F3366" s="52"/>
      <c r="G3366" s="52"/>
      <c r="H3366" s="53"/>
      <c r="I3366" s="54"/>
    </row>
    <row r="3367" spans="1:9" x14ac:dyDescent="0.3">
      <c r="A3367" s="51"/>
      <c r="B3367" s="51"/>
      <c r="C3367" s="52"/>
      <c r="D3367" s="52"/>
      <c r="E3367" s="52"/>
      <c r="F3367" s="52"/>
      <c r="G3367" s="52"/>
      <c r="H3367" s="53"/>
      <c r="I3367" s="54"/>
    </row>
    <row r="3368" spans="1:9" x14ac:dyDescent="0.3">
      <c r="A3368" s="51"/>
      <c r="B3368" s="51"/>
      <c r="C3368" s="52"/>
      <c r="D3368" s="52"/>
      <c r="E3368" s="52"/>
      <c r="F3368" s="52"/>
      <c r="G3368" s="52"/>
      <c r="H3368" s="53"/>
      <c r="I3368" s="54"/>
    </row>
    <row r="3369" spans="1:9" x14ac:dyDescent="0.3">
      <c r="C3369" s="47"/>
      <c r="D3369" s="47"/>
      <c r="E3369" s="47"/>
      <c r="F3369" s="47"/>
      <c r="G3369" s="48"/>
      <c r="H3369" s="49"/>
      <c r="I3369" s="50"/>
    </row>
    <row r="3370" spans="1:9" x14ac:dyDescent="0.3">
      <c r="C3370" s="1"/>
      <c r="D3370" s="1"/>
      <c r="E3370" s="1"/>
      <c r="F3370" s="1"/>
      <c r="G3370" s="12"/>
    </row>
    <row r="3371" spans="1:9" x14ac:dyDescent="0.3">
      <c r="C3371" s="1"/>
      <c r="D3371" s="1"/>
      <c r="E3371" s="1"/>
      <c r="F3371" s="1"/>
      <c r="G3371" s="12"/>
    </row>
    <row r="3372" spans="1:9" x14ac:dyDescent="0.3">
      <c r="C3372" s="1"/>
      <c r="D3372" s="1"/>
      <c r="E3372" s="1"/>
      <c r="F3372" s="1"/>
      <c r="G3372" s="12"/>
    </row>
    <row r="3373" spans="1:9" x14ac:dyDescent="0.3">
      <c r="C3373" s="1"/>
      <c r="D3373" s="1"/>
      <c r="E3373" s="1"/>
      <c r="F3373" s="1"/>
      <c r="G3373" s="12"/>
    </row>
    <row r="3374" spans="1:9" x14ac:dyDescent="0.3">
      <c r="C3374" s="1"/>
      <c r="D3374" s="1"/>
      <c r="E3374" s="1"/>
      <c r="F3374" s="1"/>
      <c r="G3374" s="12"/>
    </row>
    <row r="3375" spans="1:9" x14ac:dyDescent="0.3">
      <c r="C3375" s="1"/>
      <c r="D3375" s="1"/>
      <c r="E3375" s="1"/>
      <c r="F3375" s="1"/>
      <c r="G3375" s="12"/>
    </row>
    <row r="3376" spans="1:9" x14ac:dyDescent="0.3">
      <c r="C3376" s="1"/>
      <c r="D3376" s="1"/>
      <c r="E3376" s="1"/>
      <c r="F3376" s="1"/>
      <c r="G3376" s="12"/>
    </row>
    <row r="3377" spans="3:7" x14ac:dyDescent="0.3">
      <c r="C3377" s="1"/>
      <c r="D3377" s="1"/>
      <c r="E3377" s="1"/>
      <c r="F3377" s="1"/>
      <c r="G3377" s="12"/>
    </row>
    <row r="3378" spans="3:7" x14ac:dyDescent="0.3">
      <c r="C3378" s="1"/>
      <c r="D3378" s="1"/>
      <c r="E3378" s="1"/>
      <c r="F3378" s="1"/>
      <c r="G3378" s="12"/>
    </row>
    <row r="3379" spans="3:7" x14ac:dyDescent="0.3">
      <c r="C3379" s="1"/>
      <c r="D3379" s="1"/>
      <c r="E3379" s="1"/>
      <c r="F3379" s="1"/>
      <c r="G3379" s="12"/>
    </row>
    <row r="3380" spans="3:7" x14ac:dyDescent="0.3">
      <c r="C3380" s="1"/>
      <c r="D3380" s="1"/>
      <c r="E3380" s="1"/>
      <c r="F3380" s="1"/>
      <c r="G3380" s="12"/>
    </row>
    <row r="3381" spans="3:7" x14ac:dyDescent="0.3">
      <c r="C3381" s="1"/>
      <c r="D3381" s="1"/>
      <c r="E3381" s="1"/>
      <c r="F3381" s="1"/>
      <c r="G3381" s="12"/>
    </row>
    <row r="3382" spans="3:7" x14ac:dyDescent="0.3">
      <c r="C3382" s="1"/>
      <c r="D3382" s="1"/>
      <c r="E3382" s="1"/>
      <c r="F3382" s="1"/>
      <c r="G3382" s="12"/>
    </row>
    <row r="3383" spans="3:7" x14ac:dyDescent="0.3">
      <c r="C3383" s="1"/>
      <c r="D3383" s="1"/>
      <c r="E3383" s="1"/>
      <c r="F3383" s="1"/>
      <c r="G3383" s="12"/>
    </row>
    <row r="3384" spans="3:7" x14ac:dyDescent="0.3">
      <c r="C3384" s="1"/>
      <c r="D3384" s="1"/>
      <c r="E3384" s="1"/>
      <c r="F3384" s="1"/>
      <c r="G3384" s="12"/>
    </row>
    <row r="3385" spans="3:7" x14ac:dyDescent="0.3">
      <c r="C3385" s="1"/>
      <c r="D3385" s="1"/>
      <c r="E3385" s="1"/>
      <c r="F3385" s="1"/>
      <c r="G3385" s="12"/>
    </row>
    <row r="3386" spans="3:7" x14ac:dyDescent="0.3">
      <c r="C3386" s="1"/>
      <c r="D3386" s="1"/>
      <c r="E3386" s="1"/>
      <c r="F3386" s="1"/>
      <c r="G3386" s="12"/>
    </row>
    <row r="3387" spans="3:7" x14ac:dyDescent="0.3">
      <c r="C3387" s="1"/>
      <c r="D3387" s="1"/>
      <c r="E3387" s="1"/>
      <c r="F3387" s="1"/>
      <c r="G3387" s="12"/>
    </row>
    <row r="3388" spans="3:7" x14ac:dyDescent="0.3">
      <c r="C3388" s="1"/>
      <c r="D3388" s="1"/>
      <c r="E3388" s="1"/>
      <c r="F3388" s="1"/>
      <c r="G3388" s="12"/>
    </row>
    <row r="3389" spans="3:7" x14ac:dyDescent="0.3">
      <c r="C3389" s="1"/>
      <c r="D3389" s="1"/>
      <c r="E3389" s="1"/>
      <c r="F3389" s="1"/>
      <c r="G3389" s="12"/>
    </row>
    <row r="3390" spans="3:7" x14ac:dyDescent="0.3">
      <c r="C3390" s="1"/>
      <c r="D3390" s="1"/>
      <c r="E3390" s="1"/>
      <c r="F3390" s="1"/>
      <c r="G3390" s="12"/>
    </row>
    <row r="3391" spans="3:7" x14ac:dyDescent="0.3">
      <c r="C3391" s="1"/>
      <c r="D3391" s="1"/>
      <c r="E3391" s="1"/>
      <c r="F3391" s="1"/>
      <c r="G3391" s="12"/>
    </row>
    <row r="3392" spans="3:7" x14ac:dyDescent="0.3">
      <c r="C3392" s="1"/>
      <c r="D3392" s="1"/>
      <c r="E3392" s="1"/>
      <c r="F3392" s="1"/>
      <c r="G3392" s="12"/>
    </row>
  </sheetData>
  <autoFilter ref="A4:J3084">
    <filterColumn colId="1">
      <filters>
        <filter val="ROCA"/>
      </filters>
    </filterColumn>
  </autoFilter>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583"/>
  <sheetViews>
    <sheetView zoomScale="85" zoomScaleNormal="85" workbookViewId="0">
      <selection activeCell="C25" sqref="C25"/>
    </sheetView>
  </sheetViews>
  <sheetFormatPr defaultRowHeight="14.4" x14ac:dyDescent="0.3"/>
  <cols>
    <col min="1" max="1" width="45.109375" customWidth="1"/>
    <col min="2" max="2" width="17.88671875" customWidth="1"/>
    <col min="3" max="3" width="14.6640625" customWidth="1"/>
    <col min="4" max="4" width="14.33203125" style="59" customWidth="1"/>
    <col min="5" max="5" width="12" style="59" bestFit="1" customWidth="1"/>
    <col min="6" max="6" width="12" style="59" customWidth="1"/>
    <col min="7" max="7" width="20.44140625" style="59" customWidth="1"/>
    <col min="8" max="8" width="16.33203125" style="59" customWidth="1"/>
    <col min="9" max="9" width="19.5546875" style="59" customWidth="1"/>
    <col min="10" max="10" width="11.88671875" customWidth="1"/>
    <col min="11" max="11" width="33.88671875" style="256" hidden="1" customWidth="1"/>
    <col min="12" max="12" width="28.33203125" style="256" hidden="1" customWidth="1"/>
    <col min="13" max="13" width="36" style="256" customWidth="1"/>
    <col min="14" max="14" width="49.44140625" style="256" customWidth="1"/>
    <col min="15" max="15" width="39.88671875" style="256" customWidth="1"/>
    <col min="16" max="16" width="21.6640625" style="256" customWidth="1"/>
    <col min="17" max="17" width="20.88671875" style="256" customWidth="1"/>
    <col min="18" max="18" width="29" style="256" customWidth="1"/>
    <col min="19" max="19" width="15.88671875" style="256" customWidth="1"/>
    <col min="20" max="20" width="23.5546875" style="256" customWidth="1"/>
    <col min="21" max="21" width="40.33203125" style="256" customWidth="1"/>
    <col min="22" max="22" width="45.5546875" style="256" customWidth="1"/>
    <col min="23" max="23" width="20.5546875" style="256" customWidth="1"/>
    <col min="24" max="24" width="32.88671875" style="256" customWidth="1"/>
    <col min="25" max="25" width="36.6640625" style="256" customWidth="1"/>
    <col min="26" max="26" width="23.6640625" style="256" customWidth="1"/>
    <col min="27" max="27" width="41" style="256" customWidth="1"/>
    <col min="28" max="28" width="30.33203125" customWidth="1"/>
    <col min="29" max="29" width="34.88671875" customWidth="1"/>
    <col min="30" max="30" width="30.109375" customWidth="1"/>
    <col min="31" max="31" width="23.44140625" customWidth="1"/>
    <col min="32" max="32" width="42.109375" customWidth="1"/>
    <col min="33" max="33" width="28.109375" customWidth="1"/>
    <col min="34" max="34" width="26.44140625" customWidth="1"/>
    <col min="35" max="35" width="35.5546875" customWidth="1"/>
    <col min="36" max="36" width="27.44140625" customWidth="1"/>
    <col min="37" max="37" width="37.5546875" customWidth="1"/>
    <col min="38" max="38" width="40.6640625" customWidth="1"/>
    <col min="39" max="39" width="38.5546875" customWidth="1"/>
    <col min="40" max="40" width="38.109375" customWidth="1"/>
    <col min="41" max="41" width="35" customWidth="1"/>
    <col min="42" max="42" width="28.33203125" customWidth="1"/>
    <col min="43" max="43" width="36.5546875" customWidth="1"/>
    <col min="44" max="44" width="36.6640625" customWidth="1"/>
    <col min="45" max="45" width="37.33203125" customWidth="1"/>
    <col min="46" max="46" width="38" customWidth="1"/>
    <col min="47" max="47" width="43.109375" customWidth="1"/>
    <col min="48" max="48" width="24.5546875" customWidth="1"/>
    <col min="49" max="49" width="46.5546875" customWidth="1"/>
    <col min="50" max="50" width="22.33203125" customWidth="1"/>
    <col min="51" max="51" width="18.44140625" customWidth="1"/>
    <col min="52" max="52" width="43.44140625" customWidth="1"/>
    <col min="53" max="53" width="29.44140625" customWidth="1"/>
    <col min="54" max="54" width="16.33203125" customWidth="1"/>
    <col min="55" max="55" width="20" customWidth="1"/>
    <col min="56" max="56" width="30.109375" customWidth="1"/>
    <col min="57" max="57" width="45" customWidth="1"/>
    <col min="58" max="58" width="25.5546875" customWidth="1"/>
    <col min="59" max="59" width="40.6640625" customWidth="1"/>
    <col min="60" max="60" width="45.5546875" customWidth="1"/>
    <col min="61" max="61" width="26.5546875" customWidth="1"/>
    <col min="62" max="62" width="46.88671875" customWidth="1"/>
    <col min="63" max="63" width="36.44140625" customWidth="1"/>
    <col min="64" max="64" width="38.33203125" customWidth="1"/>
    <col min="65" max="65" width="35.5546875" customWidth="1"/>
    <col min="66" max="66" width="32.5546875" customWidth="1"/>
    <col min="67" max="67" width="21.109375" customWidth="1"/>
    <col min="68" max="68" width="18.109375" customWidth="1"/>
    <col min="69" max="69" width="26.33203125" customWidth="1"/>
    <col min="70" max="70" width="36.44140625" customWidth="1"/>
    <col min="71" max="71" width="32.5546875" customWidth="1"/>
    <col min="72" max="72" width="41" customWidth="1"/>
    <col min="73" max="73" width="19.6640625" customWidth="1"/>
    <col min="74" max="74" width="20.109375" customWidth="1"/>
    <col min="75" max="75" width="40.6640625" customWidth="1"/>
    <col min="76" max="76" width="32.109375" customWidth="1"/>
    <col min="77" max="77" width="31.33203125" customWidth="1"/>
    <col min="78" max="78" width="29.88671875" customWidth="1"/>
    <col min="79" max="79" width="35" customWidth="1"/>
    <col min="80" max="80" width="35.88671875" customWidth="1"/>
    <col min="81" max="81" width="45.44140625" customWidth="1"/>
    <col min="82" max="82" width="15.6640625" customWidth="1"/>
    <col min="83" max="83" width="27.33203125" customWidth="1"/>
    <col min="84" max="84" width="25.88671875" customWidth="1"/>
    <col min="85" max="85" width="35.109375" customWidth="1"/>
    <col min="86" max="86" width="33.109375" customWidth="1"/>
    <col min="87" max="87" width="9.88671875" customWidth="1"/>
    <col min="88" max="88" width="25.88671875" customWidth="1"/>
    <col min="89" max="89" width="27.6640625" customWidth="1"/>
    <col min="90" max="90" width="9.44140625" customWidth="1"/>
    <col min="91" max="91" width="48.109375" customWidth="1"/>
    <col min="92" max="92" width="23.44140625" customWidth="1"/>
    <col min="93" max="93" width="23.33203125" customWidth="1"/>
    <col min="94" max="94" width="33.33203125" customWidth="1"/>
    <col min="95" max="95" width="35.44140625" customWidth="1"/>
    <col min="96" max="96" width="32.5546875" customWidth="1"/>
    <col min="97" max="97" width="19.5546875" customWidth="1"/>
    <col min="98" max="98" width="32.33203125" customWidth="1"/>
    <col min="99" max="99" width="14.109375" customWidth="1"/>
    <col min="100" max="100" width="30.109375" customWidth="1"/>
    <col min="101" max="101" width="28.109375" customWidth="1"/>
    <col min="102" max="102" width="45.33203125" customWidth="1"/>
    <col min="103" max="103" width="36.109375" customWidth="1"/>
    <col min="104" max="104" width="14.5546875" customWidth="1"/>
    <col min="105" max="105" width="18" customWidth="1"/>
    <col min="106" max="106" width="16.109375" customWidth="1"/>
    <col min="107" max="107" width="24.44140625" customWidth="1"/>
    <col min="108" max="108" width="30.88671875" customWidth="1"/>
    <col min="109" max="109" width="42.109375" customWidth="1"/>
    <col min="110" max="110" width="27.88671875" customWidth="1"/>
    <col min="111" max="111" width="15.5546875" customWidth="1"/>
    <col min="112" max="112" width="32.5546875" customWidth="1"/>
    <col min="113" max="113" width="35.44140625" customWidth="1"/>
    <col min="114" max="114" width="14.5546875" customWidth="1"/>
    <col min="115" max="115" width="24.88671875" customWidth="1"/>
    <col min="116" max="116" width="42.6640625" customWidth="1"/>
    <col min="117" max="117" width="30" customWidth="1"/>
    <col min="118" max="118" width="39.109375" customWidth="1"/>
    <col min="119" max="119" width="31.44140625" customWidth="1"/>
    <col min="120" max="120" width="19.5546875" customWidth="1"/>
    <col min="121" max="121" width="40.44140625" customWidth="1"/>
    <col min="122" max="122" width="36.44140625" customWidth="1"/>
    <col min="123" max="123" width="31.5546875" customWidth="1"/>
    <col min="124" max="124" width="30.109375" customWidth="1"/>
    <col min="125" max="125" width="27.6640625" customWidth="1"/>
    <col min="126" max="126" width="24.5546875" customWidth="1"/>
    <col min="127" max="127" width="48.109375" customWidth="1"/>
    <col min="128" max="128" width="37.44140625" customWidth="1"/>
    <col min="129" max="129" width="36.44140625" customWidth="1"/>
    <col min="130" max="130" width="46" customWidth="1"/>
    <col min="131" max="131" width="23.88671875" customWidth="1"/>
    <col min="132" max="132" width="16.33203125" customWidth="1"/>
    <col min="133" max="133" width="27.88671875" customWidth="1"/>
    <col min="134" max="134" width="37.33203125" customWidth="1"/>
    <col min="135" max="135" width="21.6640625" customWidth="1"/>
    <col min="136" max="136" width="18.88671875" customWidth="1"/>
    <col min="137" max="137" width="21.44140625" customWidth="1"/>
    <col min="138" max="138" width="23.88671875" customWidth="1"/>
    <col min="139" max="139" width="28.33203125" customWidth="1"/>
    <col min="140" max="140" width="33.33203125" customWidth="1"/>
    <col min="141" max="141" width="44.88671875" customWidth="1"/>
    <col min="142" max="142" width="39.5546875" customWidth="1"/>
    <col min="143" max="143" width="28" customWidth="1"/>
    <col min="144" max="144" width="29" customWidth="1"/>
    <col min="145" max="145" width="39" customWidth="1"/>
    <col min="146" max="146" width="14.88671875" customWidth="1"/>
    <col min="147" max="147" width="22.33203125" customWidth="1"/>
    <col min="148" max="148" width="11.6640625" customWidth="1"/>
    <col min="149" max="149" width="15.44140625" customWidth="1"/>
    <col min="150" max="150" width="27.33203125" customWidth="1"/>
    <col min="151" max="151" width="26.5546875" customWidth="1"/>
    <col min="152" max="152" width="20.5546875" customWidth="1"/>
    <col min="153" max="153" width="18.88671875" customWidth="1"/>
    <col min="154" max="154" width="23.44140625" customWidth="1"/>
    <col min="155" max="155" width="20.109375" customWidth="1"/>
    <col min="156" max="156" width="22.88671875" customWidth="1"/>
    <col min="157" max="157" width="26.5546875" customWidth="1"/>
    <col min="158" max="158" width="7.33203125" customWidth="1"/>
    <col min="159" max="159" width="19.44140625" bestFit="1" customWidth="1"/>
    <col min="160" max="160" width="22.6640625" bestFit="1" customWidth="1"/>
    <col min="161" max="161" width="39.5546875" bestFit="1" customWidth="1"/>
    <col min="162" max="162" width="32.88671875" bestFit="1" customWidth="1"/>
    <col min="163" max="163" width="31.44140625" bestFit="1" customWidth="1"/>
    <col min="164" max="164" width="47.6640625" bestFit="1" customWidth="1"/>
    <col min="165" max="165" width="34.88671875" bestFit="1" customWidth="1"/>
    <col min="166" max="166" width="33.88671875" bestFit="1" customWidth="1"/>
    <col min="167" max="167" width="45" bestFit="1" customWidth="1"/>
    <col min="168" max="168" width="36" bestFit="1" customWidth="1"/>
    <col min="169" max="169" width="49.44140625" bestFit="1" customWidth="1"/>
    <col min="170" max="170" width="39.88671875" bestFit="1" customWidth="1"/>
    <col min="171" max="171" width="21.6640625" bestFit="1" customWidth="1"/>
    <col min="172" max="172" width="20.88671875" bestFit="1" customWidth="1"/>
    <col min="173" max="173" width="29" bestFit="1" customWidth="1"/>
    <col min="174" max="174" width="15.88671875" bestFit="1" customWidth="1"/>
    <col min="175" max="175" width="23.5546875" bestFit="1" customWidth="1"/>
    <col min="176" max="176" width="40.33203125" bestFit="1" customWidth="1"/>
    <col min="177" max="177" width="45.5546875" bestFit="1" customWidth="1"/>
    <col min="178" max="178" width="20.5546875" bestFit="1" customWidth="1"/>
    <col min="179" max="179" width="32.88671875" bestFit="1" customWidth="1"/>
    <col min="180" max="180" width="36.6640625" bestFit="1" customWidth="1"/>
    <col min="181" max="181" width="23.6640625" bestFit="1" customWidth="1"/>
    <col min="182" max="182" width="41" bestFit="1" customWidth="1"/>
    <col min="183" max="183" width="30.33203125" bestFit="1" customWidth="1"/>
    <col min="184" max="184" width="34.88671875" bestFit="1" customWidth="1"/>
    <col min="185" max="185" width="30.109375" bestFit="1" customWidth="1"/>
    <col min="186" max="186" width="23.44140625" bestFit="1" customWidth="1"/>
    <col min="187" max="187" width="42.109375" bestFit="1" customWidth="1"/>
    <col min="188" max="188" width="28.109375" bestFit="1" customWidth="1"/>
    <col min="189" max="189" width="26.44140625" bestFit="1" customWidth="1"/>
    <col min="190" max="190" width="35.5546875" bestFit="1" customWidth="1"/>
    <col min="191" max="191" width="27.44140625" bestFit="1" customWidth="1"/>
    <col min="192" max="192" width="37.5546875" bestFit="1" customWidth="1"/>
    <col min="193" max="193" width="40.6640625" bestFit="1" customWidth="1"/>
    <col min="194" max="194" width="38.5546875" bestFit="1" customWidth="1"/>
    <col min="195" max="195" width="38.109375" bestFit="1" customWidth="1"/>
    <col min="196" max="196" width="35" bestFit="1" customWidth="1"/>
    <col min="197" max="197" width="28.33203125" bestFit="1" customWidth="1"/>
    <col min="198" max="198" width="36.5546875" bestFit="1" customWidth="1"/>
    <col min="199" max="199" width="36.6640625" bestFit="1" customWidth="1"/>
    <col min="200" max="200" width="37.33203125" bestFit="1" customWidth="1"/>
    <col min="201" max="201" width="38" bestFit="1" customWidth="1"/>
    <col min="202" max="202" width="43.109375" bestFit="1" customWidth="1"/>
    <col min="203" max="203" width="24.5546875" bestFit="1" customWidth="1"/>
    <col min="204" max="204" width="46.5546875" bestFit="1" customWidth="1"/>
    <col min="205" max="205" width="22.33203125" bestFit="1" customWidth="1"/>
    <col min="206" max="206" width="18.44140625" bestFit="1" customWidth="1"/>
    <col min="207" max="207" width="43.44140625" bestFit="1" customWidth="1"/>
    <col min="208" max="208" width="29.44140625" bestFit="1" customWidth="1"/>
    <col min="209" max="209" width="16.33203125" bestFit="1" customWidth="1"/>
    <col min="210" max="210" width="20" bestFit="1" customWidth="1"/>
    <col min="211" max="211" width="30.109375" bestFit="1" customWidth="1"/>
    <col min="212" max="212" width="45" bestFit="1" customWidth="1"/>
    <col min="213" max="213" width="25.5546875" bestFit="1" customWidth="1"/>
    <col min="214" max="214" width="40.6640625" bestFit="1" customWidth="1"/>
    <col min="215" max="215" width="45.5546875" bestFit="1" customWidth="1"/>
    <col min="216" max="216" width="26.5546875" bestFit="1" customWidth="1"/>
    <col min="217" max="217" width="46.88671875" bestFit="1" customWidth="1"/>
    <col min="218" max="218" width="36.44140625" bestFit="1" customWidth="1"/>
    <col min="219" max="219" width="38.33203125" bestFit="1" customWidth="1"/>
    <col min="220" max="220" width="35.5546875" bestFit="1" customWidth="1"/>
    <col min="221" max="221" width="32.5546875" bestFit="1" customWidth="1"/>
    <col min="222" max="222" width="21.109375" bestFit="1" customWidth="1"/>
    <col min="223" max="223" width="18.109375" bestFit="1" customWidth="1"/>
    <col min="224" max="224" width="26.33203125" bestFit="1" customWidth="1"/>
    <col min="225" max="225" width="36.44140625" bestFit="1" customWidth="1"/>
    <col min="226" max="226" width="32.5546875" bestFit="1" customWidth="1"/>
    <col min="227" max="227" width="41" bestFit="1" customWidth="1"/>
    <col min="228" max="228" width="19.6640625" bestFit="1" customWidth="1"/>
    <col min="229" max="229" width="20.109375" bestFit="1" customWidth="1"/>
    <col min="230" max="230" width="40.6640625" bestFit="1" customWidth="1"/>
    <col min="231" max="231" width="32.109375" bestFit="1" customWidth="1"/>
    <col min="232" max="232" width="31.33203125" bestFit="1" customWidth="1"/>
    <col min="233" max="233" width="29.88671875" bestFit="1" customWidth="1"/>
    <col min="234" max="234" width="35" bestFit="1" customWidth="1"/>
    <col min="235" max="235" width="35.88671875" bestFit="1" customWidth="1"/>
    <col min="236" max="236" width="45.44140625" bestFit="1" customWidth="1"/>
    <col min="237" max="237" width="15.6640625" bestFit="1" customWidth="1"/>
    <col min="238" max="238" width="27.33203125" bestFit="1" customWidth="1"/>
    <col min="239" max="239" width="25.88671875" bestFit="1" customWidth="1"/>
    <col min="240" max="240" width="35.109375" bestFit="1" customWidth="1"/>
    <col min="241" max="241" width="33.109375" bestFit="1" customWidth="1"/>
    <col min="242" max="242" width="9.88671875" bestFit="1" customWidth="1"/>
    <col min="243" max="243" width="25.88671875" bestFit="1" customWidth="1"/>
    <col min="244" max="244" width="27.6640625" bestFit="1" customWidth="1"/>
    <col min="245" max="245" width="9.44140625" bestFit="1" customWidth="1"/>
    <col min="246" max="246" width="48.109375" bestFit="1" customWidth="1"/>
    <col min="247" max="247" width="23.44140625" bestFit="1" customWidth="1"/>
    <col min="248" max="248" width="23.33203125" bestFit="1" customWidth="1"/>
    <col min="249" max="249" width="33.33203125" bestFit="1" customWidth="1"/>
    <col min="250" max="250" width="35.44140625" bestFit="1" customWidth="1"/>
    <col min="251" max="251" width="32.5546875" bestFit="1" customWidth="1"/>
    <col min="252" max="252" width="19.5546875" bestFit="1" customWidth="1"/>
    <col min="253" max="253" width="32.33203125" bestFit="1" customWidth="1"/>
    <col min="254" max="254" width="14.109375" bestFit="1" customWidth="1"/>
    <col min="255" max="255" width="30.109375" bestFit="1" customWidth="1"/>
    <col min="256" max="256" width="28.109375" bestFit="1" customWidth="1"/>
    <col min="257" max="257" width="45.33203125" bestFit="1" customWidth="1"/>
    <col min="258" max="258" width="36.109375" bestFit="1" customWidth="1"/>
    <col min="259" max="259" width="14.5546875" bestFit="1" customWidth="1"/>
    <col min="260" max="260" width="18" bestFit="1" customWidth="1"/>
    <col min="261" max="261" width="16.109375" bestFit="1" customWidth="1"/>
    <col min="262" max="262" width="24.44140625" bestFit="1" customWidth="1"/>
    <col min="263" max="263" width="30.88671875" bestFit="1" customWidth="1"/>
    <col min="264" max="264" width="42.109375" bestFit="1" customWidth="1"/>
    <col min="265" max="265" width="27.88671875" bestFit="1" customWidth="1"/>
    <col min="266" max="266" width="15.5546875" bestFit="1" customWidth="1"/>
    <col min="267" max="267" width="32.5546875" bestFit="1" customWidth="1"/>
    <col min="268" max="268" width="35.44140625" bestFit="1" customWidth="1"/>
    <col min="269" max="269" width="14.5546875" bestFit="1" customWidth="1"/>
    <col min="270" max="270" width="24.88671875" bestFit="1" customWidth="1"/>
    <col min="271" max="271" width="42.6640625" bestFit="1" customWidth="1"/>
    <col min="272" max="272" width="30" bestFit="1" customWidth="1"/>
    <col min="273" max="273" width="39.109375" bestFit="1" customWidth="1"/>
    <col min="274" max="274" width="31.44140625" bestFit="1" customWidth="1"/>
    <col min="275" max="275" width="19.5546875" bestFit="1" customWidth="1"/>
    <col min="276" max="276" width="40.44140625" bestFit="1" customWidth="1"/>
    <col min="277" max="277" width="36.44140625" bestFit="1" customWidth="1"/>
    <col min="278" max="278" width="31.5546875" bestFit="1" customWidth="1"/>
    <col min="279" max="279" width="30.109375" bestFit="1" customWidth="1"/>
    <col min="280" max="280" width="27.6640625" bestFit="1" customWidth="1"/>
    <col min="281" max="281" width="24.5546875" bestFit="1" customWidth="1"/>
    <col min="282" max="282" width="48.109375" bestFit="1" customWidth="1"/>
    <col min="283" max="283" width="37.44140625" bestFit="1" customWidth="1"/>
    <col min="284" max="284" width="36.44140625" bestFit="1" customWidth="1"/>
    <col min="285" max="285" width="46" bestFit="1" customWidth="1"/>
    <col min="286" max="286" width="23.88671875" bestFit="1" customWidth="1"/>
    <col min="287" max="287" width="16.33203125" bestFit="1" customWidth="1"/>
    <col min="288" max="288" width="27.88671875" bestFit="1" customWidth="1"/>
    <col min="289" max="289" width="37.33203125" bestFit="1" customWidth="1"/>
    <col min="290" max="290" width="21.6640625" bestFit="1" customWidth="1"/>
    <col min="291" max="291" width="18.88671875" bestFit="1" customWidth="1"/>
    <col min="292" max="292" width="21.44140625" bestFit="1" customWidth="1"/>
    <col min="293" max="293" width="23.88671875" bestFit="1" customWidth="1"/>
    <col min="294" max="294" width="28.33203125" bestFit="1" customWidth="1"/>
    <col min="295" max="295" width="33.33203125" bestFit="1" customWidth="1"/>
    <col min="296" max="296" width="44.88671875" bestFit="1" customWidth="1"/>
    <col min="297" max="297" width="39.5546875" bestFit="1" customWidth="1"/>
    <col min="298" max="298" width="28" bestFit="1" customWidth="1"/>
    <col min="299" max="299" width="29" bestFit="1" customWidth="1"/>
    <col min="300" max="300" width="39" bestFit="1" customWidth="1"/>
    <col min="301" max="301" width="14.88671875" bestFit="1" customWidth="1"/>
    <col min="302" max="302" width="22.33203125" bestFit="1" customWidth="1"/>
    <col min="303" max="303" width="11.6640625" bestFit="1" customWidth="1"/>
    <col min="304" max="304" width="15.44140625" bestFit="1" customWidth="1"/>
    <col min="305" max="305" width="27.33203125" bestFit="1" customWidth="1"/>
    <col min="306" max="306" width="26.5546875" bestFit="1" customWidth="1"/>
    <col min="307" max="307" width="20.5546875" bestFit="1" customWidth="1"/>
    <col min="308" max="308" width="18.88671875" bestFit="1" customWidth="1"/>
    <col min="309" max="309" width="23.44140625" bestFit="1" customWidth="1"/>
    <col min="310" max="310" width="20.109375" bestFit="1" customWidth="1"/>
    <col min="311" max="311" width="22.88671875" bestFit="1" customWidth="1"/>
    <col min="312" max="312" width="26.5546875" bestFit="1" customWidth="1"/>
    <col min="313" max="313" width="7.33203125" customWidth="1"/>
    <col min="314" max="314" width="17" bestFit="1" customWidth="1"/>
    <col min="315" max="315" width="19.6640625" bestFit="1" customWidth="1"/>
  </cols>
  <sheetData>
    <row r="1" spans="1:12" ht="15.75" x14ac:dyDescent="0.25">
      <c r="A1" s="62" t="s">
        <v>370</v>
      </c>
      <c r="B1" s="63"/>
      <c r="C1" s="63"/>
      <c r="D1" s="63"/>
      <c r="E1" s="326"/>
    </row>
    <row r="2" spans="1:12" ht="15" x14ac:dyDescent="0.25">
      <c r="A2" s="37" t="s">
        <v>4</v>
      </c>
      <c r="B2" t="s">
        <v>362</v>
      </c>
    </row>
    <row r="3" spans="1:12" ht="15" x14ac:dyDescent="0.25">
      <c r="J3" s="59"/>
    </row>
    <row r="4" spans="1:12" ht="15" x14ac:dyDescent="0.25">
      <c r="A4" s="37" t="s">
        <v>359</v>
      </c>
      <c r="B4" t="s">
        <v>361</v>
      </c>
      <c r="C4" t="s">
        <v>363</v>
      </c>
      <c r="G4" s="85" t="s">
        <v>445</v>
      </c>
      <c r="H4" s="251" t="s">
        <v>575</v>
      </c>
      <c r="I4" s="251" t="s">
        <v>445</v>
      </c>
      <c r="J4" s="251"/>
      <c r="L4" s="257" t="s">
        <v>577</v>
      </c>
    </row>
    <row r="5" spans="1:12" ht="15" x14ac:dyDescent="0.25">
      <c r="A5" s="38" t="s">
        <v>339</v>
      </c>
      <c r="B5" s="39">
        <v>3.04</v>
      </c>
      <c r="C5" s="213">
        <v>94221</v>
      </c>
      <c r="D5" s="88"/>
      <c r="G5" s="40" t="s">
        <v>570</v>
      </c>
      <c r="H5" s="249">
        <f>'PIVOT TABLES FY14'!E29</f>
        <v>0.13141172242088084</v>
      </c>
      <c r="I5" s="95">
        <v>0.12</v>
      </c>
      <c r="J5" s="95"/>
      <c r="K5" s="256" t="s">
        <v>579</v>
      </c>
    </row>
    <row r="6" spans="1:12" ht="15" x14ac:dyDescent="0.25">
      <c r="A6" s="38" t="s">
        <v>323</v>
      </c>
      <c r="B6" s="39">
        <v>5.72</v>
      </c>
      <c r="C6" s="213">
        <v>219101.4</v>
      </c>
      <c r="D6" s="88"/>
      <c r="G6" s="40" t="s">
        <v>571</v>
      </c>
      <c r="H6" s="249">
        <f>'PIVOT TABLES FY14'!F30+'PIVOT TABLES FY14'!F31</f>
        <v>0.21887430453823592</v>
      </c>
      <c r="I6" s="95">
        <f>'PIVOT TABLES FY14'!F30+'PIVOT TABLES FY14'!F31</f>
        <v>0.21887430453823592</v>
      </c>
      <c r="J6" s="95"/>
      <c r="K6" s="256" t="s">
        <v>580</v>
      </c>
    </row>
    <row r="7" spans="1:12" ht="15" x14ac:dyDescent="0.25">
      <c r="A7" s="38" t="s">
        <v>341</v>
      </c>
      <c r="B7" s="39">
        <v>1.04</v>
      </c>
      <c r="C7" s="213">
        <v>36446</v>
      </c>
      <c r="D7" s="88"/>
      <c r="G7" s="40" t="s">
        <v>434</v>
      </c>
      <c r="H7" s="250">
        <f>'Other Expenses'!F23</f>
        <v>173.51499957805373</v>
      </c>
      <c r="I7" s="255">
        <f>750/1.33</f>
        <v>563.90977443609017</v>
      </c>
      <c r="J7" s="254"/>
      <c r="K7" s="256" t="s">
        <v>576</v>
      </c>
      <c r="L7" s="258">
        <v>200</v>
      </c>
    </row>
    <row r="8" spans="1:12" ht="15" x14ac:dyDescent="0.25">
      <c r="A8" s="38" t="s">
        <v>343</v>
      </c>
      <c r="B8" s="39">
        <v>2.39</v>
      </c>
      <c r="C8" s="213">
        <v>84182</v>
      </c>
      <c r="D8" s="88"/>
      <c r="G8" s="40" t="s">
        <v>572</v>
      </c>
      <c r="H8" s="250">
        <f>'Other Expenses'!K23</f>
        <v>43.095077300781796</v>
      </c>
      <c r="I8" s="255">
        <f>150*15</f>
        <v>2250</v>
      </c>
      <c r="J8" s="255">
        <f>150*30</f>
        <v>4500</v>
      </c>
      <c r="K8" s="256" t="s">
        <v>576</v>
      </c>
      <c r="L8" s="258">
        <v>50</v>
      </c>
    </row>
    <row r="9" spans="1:12" ht="15" x14ac:dyDescent="0.25">
      <c r="A9" s="38" t="s">
        <v>344</v>
      </c>
      <c r="B9" s="39">
        <v>1.7585865384615385</v>
      </c>
      <c r="C9" s="213">
        <v>60081</v>
      </c>
      <c r="D9" s="88"/>
      <c r="G9" s="7" t="s">
        <v>420</v>
      </c>
      <c r="H9" s="70">
        <f>'Other Expenses'!E21</f>
        <v>4860.6893689353574</v>
      </c>
      <c r="I9" s="201">
        <f>H9</f>
        <v>4860.6893689353574</v>
      </c>
      <c r="J9" s="201"/>
      <c r="K9" s="256" t="s">
        <v>580</v>
      </c>
    </row>
    <row r="10" spans="1:12" ht="15" x14ac:dyDescent="0.25">
      <c r="A10" s="38" t="s">
        <v>345</v>
      </c>
      <c r="B10" s="39">
        <v>2.02</v>
      </c>
      <c r="C10" s="213">
        <v>63154</v>
      </c>
      <c r="D10" s="88"/>
      <c r="G10" s="7" t="s">
        <v>435</v>
      </c>
      <c r="H10" s="70">
        <f>'Other Expenses'!H23+'Other Expenses'!J23</f>
        <v>1761.1851190790308</v>
      </c>
      <c r="I10" s="253">
        <v>1900</v>
      </c>
      <c r="J10" s="253"/>
      <c r="K10" s="256" t="s">
        <v>576</v>
      </c>
    </row>
    <row r="11" spans="1:12" ht="15" x14ac:dyDescent="0.25">
      <c r="A11" s="38" t="s">
        <v>346</v>
      </c>
      <c r="B11" s="39">
        <v>1.85</v>
      </c>
      <c r="C11" s="213">
        <v>93203</v>
      </c>
      <c r="D11" s="88"/>
      <c r="G11" s="7" t="s">
        <v>443</v>
      </c>
      <c r="H11" s="70">
        <f>'Other Expenses'!L23</f>
        <v>1102.1993265336523</v>
      </c>
      <c r="I11" s="201">
        <f>H11</f>
        <v>1102.1993265336523</v>
      </c>
      <c r="J11" s="201"/>
      <c r="K11" s="256" t="s">
        <v>580</v>
      </c>
    </row>
    <row r="12" spans="1:12" ht="15" x14ac:dyDescent="0.25">
      <c r="A12" s="38" t="s">
        <v>347</v>
      </c>
      <c r="B12" s="39">
        <v>1.2</v>
      </c>
      <c r="C12" s="213">
        <v>36229</v>
      </c>
      <c r="D12" s="88"/>
      <c r="G12" s="7" t="s">
        <v>421</v>
      </c>
      <c r="H12" s="70">
        <f>'Other Expenses'!M23</f>
        <v>3079.9945224915191</v>
      </c>
      <c r="I12" s="7">
        <v>1000</v>
      </c>
      <c r="J12" s="7"/>
      <c r="K12" s="256" t="s">
        <v>578</v>
      </c>
    </row>
    <row r="13" spans="1:12" ht="15" x14ac:dyDescent="0.25">
      <c r="A13" s="38" t="s">
        <v>348</v>
      </c>
      <c r="B13" s="39">
        <v>5.9749999999999996</v>
      </c>
      <c r="C13" s="213">
        <v>260302</v>
      </c>
      <c r="D13" s="88"/>
    </row>
    <row r="14" spans="1:12" ht="15" x14ac:dyDescent="0.25">
      <c r="A14" s="38" t="s">
        <v>350</v>
      </c>
      <c r="B14" s="39">
        <v>2.3600000000000003</v>
      </c>
      <c r="C14" s="213">
        <v>136222</v>
      </c>
      <c r="D14" s="88"/>
    </row>
    <row r="15" spans="1:12" ht="15" x14ac:dyDescent="0.25">
      <c r="A15" s="38" t="s">
        <v>333</v>
      </c>
      <c r="B15" s="39">
        <v>1.1100000000000001</v>
      </c>
      <c r="C15" s="213">
        <v>33273</v>
      </c>
      <c r="D15" s="88"/>
    </row>
    <row r="16" spans="1:12" ht="15" x14ac:dyDescent="0.25">
      <c r="A16" s="38" t="s">
        <v>352</v>
      </c>
      <c r="B16" s="39">
        <v>1</v>
      </c>
      <c r="C16" s="213">
        <v>43500</v>
      </c>
      <c r="D16" s="88"/>
    </row>
    <row r="17" spans="1:8" ht="15" x14ac:dyDescent="0.25">
      <c r="A17" s="38" t="s">
        <v>353</v>
      </c>
      <c r="B17" s="39">
        <v>1.37</v>
      </c>
      <c r="C17" s="213">
        <v>41133</v>
      </c>
      <c r="D17" s="88"/>
    </row>
    <row r="18" spans="1:8" ht="15" x14ac:dyDescent="0.25">
      <c r="A18" s="38" t="s">
        <v>336</v>
      </c>
      <c r="B18" s="39">
        <v>1.1300000000000001</v>
      </c>
      <c r="C18" s="213">
        <v>47184.759999999995</v>
      </c>
      <c r="D18" s="88"/>
    </row>
    <row r="19" spans="1:8" ht="15" x14ac:dyDescent="0.25">
      <c r="A19" s="38" t="s">
        <v>354</v>
      </c>
      <c r="B19" s="39">
        <v>2.9099999999999997</v>
      </c>
      <c r="C19" s="213">
        <v>81982.739999999991</v>
      </c>
      <c r="D19" s="88"/>
    </row>
    <row r="20" spans="1:8" ht="15" x14ac:dyDescent="0.25">
      <c r="A20" s="38" t="s">
        <v>356</v>
      </c>
      <c r="B20" s="39">
        <v>1.46</v>
      </c>
      <c r="C20" s="213">
        <v>53172</v>
      </c>
      <c r="D20" s="88"/>
    </row>
    <row r="21" spans="1:8" ht="15" x14ac:dyDescent="0.25">
      <c r="A21" s="38" t="s">
        <v>358</v>
      </c>
      <c r="B21" s="39">
        <v>4.8500000000000005</v>
      </c>
      <c r="C21" s="213">
        <v>171536</v>
      </c>
      <c r="D21" s="88"/>
    </row>
    <row r="22" spans="1:8" ht="15" x14ac:dyDescent="0.25">
      <c r="A22" s="38" t="s">
        <v>337</v>
      </c>
      <c r="B22" s="39">
        <v>3</v>
      </c>
      <c r="C22" s="213">
        <v>95042</v>
      </c>
      <c r="D22" s="88"/>
    </row>
    <row r="23" spans="1:8" ht="15" x14ac:dyDescent="0.25">
      <c r="A23" s="38" t="s">
        <v>360</v>
      </c>
      <c r="B23" s="39">
        <v>44.183586538461533</v>
      </c>
      <c r="C23" s="213">
        <v>1649964.9</v>
      </c>
      <c r="D23" s="88"/>
    </row>
    <row r="24" spans="1:8" ht="15" x14ac:dyDescent="0.25">
      <c r="A24" s="38"/>
      <c r="B24" s="39"/>
      <c r="C24" s="58"/>
      <c r="D24" s="88"/>
    </row>
    <row r="25" spans="1:8" ht="15.75" x14ac:dyDescent="0.25">
      <c r="A25" s="327" t="s">
        <v>386</v>
      </c>
      <c r="B25" s="327"/>
      <c r="C25" s="59"/>
    </row>
    <row r="26" spans="1:8" ht="15" x14ac:dyDescent="0.25">
      <c r="A26" s="37" t="s">
        <v>4</v>
      </c>
      <c r="B26" t="s">
        <v>362</v>
      </c>
    </row>
    <row r="28" spans="1:8" ht="15" x14ac:dyDescent="0.25">
      <c r="A28" s="37" t="s">
        <v>359</v>
      </c>
      <c r="B28" t="s">
        <v>363</v>
      </c>
      <c r="C28" s="96" t="s">
        <v>363</v>
      </c>
      <c r="D28" s="97" t="s">
        <v>393</v>
      </c>
      <c r="E28" s="97" t="s">
        <v>394</v>
      </c>
      <c r="F28" s="97" t="s">
        <v>438</v>
      </c>
    </row>
    <row r="29" spans="1:8" ht="15" x14ac:dyDescent="0.25">
      <c r="A29" s="38" t="s">
        <v>283</v>
      </c>
      <c r="B29" s="56">
        <v>372673.6298828586</v>
      </c>
      <c r="C29" s="201">
        <v>372673.6298828586</v>
      </c>
      <c r="D29" s="214">
        <f>C29/GETPIVOTDATA("Sum of FTE",$A$4)</f>
        <v>8434.6622598970898</v>
      </c>
      <c r="E29" s="93">
        <f>C29/$C$35</f>
        <v>0.13141172242088084</v>
      </c>
      <c r="F29" s="93"/>
      <c r="H29" s="399" t="e">
        <f>C33/F23</f>
        <v>#DIV/0!</v>
      </c>
    </row>
    <row r="30" spans="1:8" ht="15" x14ac:dyDescent="0.25">
      <c r="A30" s="38" t="s">
        <v>215</v>
      </c>
      <c r="B30" s="56">
        <v>209779.44</v>
      </c>
      <c r="C30" s="201">
        <v>209779.44</v>
      </c>
      <c r="D30" s="214">
        <f>C30/GETPIVOTDATA("Sum of FTE",$A$4)</f>
        <v>4747.904288335405</v>
      </c>
      <c r="E30" s="93">
        <f t="shared" ref="E30:E34" si="0">C30/$C$35</f>
        <v>7.3972171166371586E-2</v>
      </c>
      <c r="F30" s="93">
        <f>GETPIVOTDATA("Actual",$A$28,"LineDescription","Fringe Benefits 151")/GETPIVOTDATA("Sum of Actual",$A$4)</f>
        <v>0.12714175919742293</v>
      </c>
    </row>
    <row r="31" spans="1:8" ht="15" x14ac:dyDescent="0.25">
      <c r="A31" s="38" t="s">
        <v>213</v>
      </c>
      <c r="B31" s="56">
        <v>151355.47999999998</v>
      </c>
      <c r="C31" s="201">
        <v>151355.47999999998</v>
      </c>
      <c r="D31" s="214">
        <f t="shared" ref="D31:D34" si="1">C31/GETPIVOTDATA("Sum of FTE",$A$4)</f>
        <v>3425.6042086634588</v>
      </c>
      <c r="E31" s="93">
        <f t="shared" si="0"/>
        <v>5.3370785399790989E-2</v>
      </c>
      <c r="F31" s="93">
        <f>GETPIVOTDATA("Actual",$A$28,"LineDescription","Payroll Taxes 150")/GETPIVOTDATA("Sum of Actual",$A$4)</f>
        <v>9.1732545340813001E-2</v>
      </c>
    </row>
    <row r="32" spans="1:8" ht="15" x14ac:dyDescent="0.25">
      <c r="A32" s="38" t="s">
        <v>197</v>
      </c>
      <c r="B32" s="56">
        <v>1651460.48</v>
      </c>
      <c r="C32" s="201">
        <v>1651460.48</v>
      </c>
      <c r="D32" s="214">
        <f t="shared" si="1"/>
        <v>37377.239137488628</v>
      </c>
      <c r="E32" s="93">
        <f t="shared" si="0"/>
        <v>0.58233598726861968</v>
      </c>
      <c r="F32" s="93"/>
    </row>
    <row r="33" spans="1:9" ht="15" x14ac:dyDescent="0.25">
      <c r="A33" s="38" t="s">
        <v>229</v>
      </c>
      <c r="B33" s="56">
        <v>215902</v>
      </c>
      <c r="C33" s="201">
        <v>215902</v>
      </c>
      <c r="D33" s="214">
        <f t="shared" si="1"/>
        <v>4886.4752030045975</v>
      </c>
      <c r="E33" s="93">
        <f t="shared" si="0"/>
        <v>7.6131100832197651E-2</v>
      </c>
      <c r="F33" s="93"/>
    </row>
    <row r="34" spans="1:9" ht="15" x14ac:dyDescent="0.25">
      <c r="A34" s="38" t="s">
        <v>267</v>
      </c>
      <c r="B34" s="56">
        <v>234752.76</v>
      </c>
      <c r="C34" s="201">
        <v>234752.76</v>
      </c>
      <c r="D34" s="214">
        <f t="shared" si="1"/>
        <v>5313.1214188700869</v>
      </c>
      <c r="E34" s="93">
        <f t="shared" si="0"/>
        <v>8.2778232912139288E-2</v>
      </c>
      <c r="F34" s="93"/>
    </row>
    <row r="35" spans="1:9" ht="15" x14ac:dyDescent="0.25">
      <c r="A35" s="38" t="s">
        <v>360</v>
      </c>
      <c r="B35" s="56">
        <v>2835923.7898828583</v>
      </c>
      <c r="C35" s="94">
        <f>SUM(C29:C34)</f>
        <v>2835923.7898828583</v>
      </c>
      <c r="D35" s="215">
        <f>SUM(D29:D34)</f>
        <v>64185.006516259265</v>
      </c>
      <c r="E35" s="95">
        <f>SUM(E29:E34)</f>
        <v>1</v>
      </c>
      <c r="F35" s="95">
        <f>F30+F31</f>
        <v>0.21887430453823592</v>
      </c>
    </row>
    <row r="38" spans="1:9" ht="15.75" x14ac:dyDescent="0.25">
      <c r="A38" s="62" t="s">
        <v>369</v>
      </c>
      <c r="B38" s="63"/>
      <c r="C38" s="63"/>
      <c r="D38" s="63"/>
      <c r="E38" s="326"/>
      <c r="F38" s="326"/>
      <c r="G38" s="85"/>
    </row>
    <row r="39" spans="1:9" ht="15.75" x14ac:dyDescent="0.25">
      <c r="A39" s="327" t="s">
        <v>364</v>
      </c>
      <c r="B39" s="65"/>
      <c r="C39" s="65"/>
      <c r="D39" s="87"/>
    </row>
    <row r="40" spans="1:9" ht="15" x14ac:dyDescent="0.25">
      <c r="A40" s="37" t="s">
        <v>368</v>
      </c>
      <c r="B40" t="s">
        <v>364</v>
      </c>
    </row>
    <row r="41" spans="1:9" ht="15" x14ac:dyDescent="0.25">
      <c r="E41" s="51"/>
      <c r="F41" s="51"/>
      <c r="G41" s="51"/>
      <c r="H41" s="51"/>
      <c r="I41" s="51"/>
    </row>
    <row r="42" spans="1:9" ht="15" x14ac:dyDescent="0.25">
      <c r="A42" s="37" t="s">
        <v>359</v>
      </c>
      <c r="B42" t="s">
        <v>361</v>
      </c>
      <c r="C42" t="s">
        <v>363</v>
      </c>
      <c r="E42" s="91"/>
      <c r="F42" s="91"/>
      <c r="G42" s="91"/>
      <c r="H42" s="92"/>
      <c r="I42" s="51"/>
    </row>
    <row r="43" spans="1:9" ht="15" x14ac:dyDescent="0.25">
      <c r="A43" s="38" t="s">
        <v>122</v>
      </c>
      <c r="B43" s="55">
        <v>0.98</v>
      </c>
      <c r="C43" s="56">
        <v>27211</v>
      </c>
      <c r="D43" s="72"/>
      <c r="E43" s="51"/>
      <c r="F43" s="51"/>
      <c r="G43" s="89"/>
      <c r="H43" s="89"/>
      <c r="I43" s="51"/>
    </row>
    <row r="44" spans="1:9" x14ac:dyDescent="0.3">
      <c r="A44" s="38" t="s">
        <v>118</v>
      </c>
      <c r="B44" s="55">
        <v>5.0790384615384623</v>
      </c>
      <c r="C44" s="56">
        <v>290128.58</v>
      </c>
      <c r="D44" s="72"/>
      <c r="E44" s="51"/>
      <c r="F44" s="51"/>
      <c r="G44" s="89"/>
      <c r="H44" s="89"/>
      <c r="I44" s="51"/>
    </row>
    <row r="45" spans="1:9" x14ac:dyDescent="0.3">
      <c r="A45" s="38" t="s">
        <v>120</v>
      </c>
      <c r="B45" s="55">
        <v>1.5819038461538464</v>
      </c>
      <c r="C45" s="56">
        <v>69337.09</v>
      </c>
      <c r="D45" s="72"/>
      <c r="E45" s="51"/>
      <c r="F45" s="51"/>
      <c r="G45" s="89"/>
      <c r="H45" s="89"/>
      <c r="I45" s="51"/>
    </row>
    <row r="46" spans="1:9" x14ac:dyDescent="0.3">
      <c r="A46" s="38" t="s">
        <v>124</v>
      </c>
      <c r="B46" s="55">
        <v>0.97000000000000008</v>
      </c>
      <c r="C46" s="56">
        <v>57764.74</v>
      </c>
      <c r="D46" s="72"/>
      <c r="E46" s="51"/>
      <c r="F46" s="51"/>
      <c r="G46" s="89"/>
      <c r="H46" s="89"/>
      <c r="I46" s="51"/>
    </row>
    <row r="47" spans="1:9" x14ac:dyDescent="0.3">
      <c r="A47" s="38" t="s">
        <v>360</v>
      </c>
      <c r="B47" s="55">
        <v>8.6109423076923086</v>
      </c>
      <c r="C47" s="56">
        <v>444441.41000000003</v>
      </c>
      <c r="D47" s="72"/>
      <c r="E47" s="51"/>
      <c r="F47" s="51"/>
      <c r="G47" s="89"/>
      <c r="H47" s="89"/>
      <c r="I47" s="51"/>
    </row>
    <row r="48" spans="1:9" x14ac:dyDescent="0.3">
      <c r="D48" s="72"/>
      <c r="E48" s="51"/>
      <c r="F48" s="51"/>
      <c r="G48" s="89"/>
      <c r="H48" s="89"/>
      <c r="I48" s="51"/>
    </row>
    <row r="49" spans="1:8" x14ac:dyDescent="0.3">
      <c r="C49" s="57"/>
      <c r="D49" s="60"/>
      <c r="G49" s="90"/>
      <c r="H49" s="85"/>
    </row>
    <row r="50" spans="1:8" ht="15.6" x14ac:dyDescent="0.3">
      <c r="A50" s="327" t="s">
        <v>366</v>
      </c>
      <c r="B50" s="65"/>
      <c r="C50" s="65"/>
      <c r="D50" s="60"/>
      <c r="G50" s="85"/>
      <c r="H50" s="85"/>
    </row>
    <row r="51" spans="1:8" x14ac:dyDescent="0.3">
      <c r="A51" s="37" t="s">
        <v>368</v>
      </c>
      <c r="B51" t="s">
        <v>366</v>
      </c>
      <c r="C51" s="57"/>
      <c r="D51" s="60"/>
      <c r="G51" s="85"/>
      <c r="H51" s="85"/>
    </row>
    <row r="52" spans="1:8" x14ac:dyDescent="0.3">
      <c r="A52" s="37" t="s">
        <v>4</v>
      </c>
      <c r="B52" t="s">
        <v>362</v>
      </c>
      <c r="C52" s="57"/>
      <c r="D52" s="60"/>
      <c r="G52" s="85"/>
      <c r="H52" s="85"/>
    </row>
    <row r="53" spans="1:8" x14ac:dyDescent="0.3">
      <c r="C53" s="57"/>
      <c r="D53" s="60"/>
    </row>
    <row r="54" spans="1:8" x14ac:dyDescent="0.3">
      <c r="A54" s="37" t="s">
        <v>359</v>
      </c>
      <c r="B54" t="s">
        <v>361</v>
      </c>
      <c r="C54" s="56" t="s">
        <v>363</v>
      </c>
      <c r="D54" s="72"/>
    </row>
    <row r="55" spans="1:8" x14ac:dyDescent="0.3">
      <c r="A55" s="38" t="s">
        <v>174</v>
      </c>
      <c r="B55" s="55">
        <v>0.01</v>
      </c>
      <c r="C55" s="56">
        <v>245</v>
      </c>
      <c r="D55" s="72"/>
    </row>
    <row r="56" spans="1:8" x14ac:dyDescent="0.3">
      <c r="A56" s="38" t="s">
        <v>176</v>
      </c>
      <c r="B56" s="55">
        <v>10.83264423076923</v>
      </c>
      <c r="C56" s="56">
        <v>341783</v>
      </c>
      <c r="D56" s="72"/>
    </row>
    <row r="57" spans="1:8" x14ac:dyDescent="0.3">
      <c r="A57" s="38" t="s">
        <v>172</v>
      </c>
      <c r="B57" s="55">
        <v>2.88</v>
      </c>
      <c r="C57" s="56">
        <v>98039.37</v>
      </c>
      <c r="D57" s="72"/>
    </row>
    <row r="58" spans="1:8" x14ac:dyDescent="0.3">
      <c r="A58" s="38" t="s">
        <v>184</v>
      </c>
      <c r="B58" s="55">
        <v>10.600000000000001</v>
      </c>
      <c r="C58" s="56">
        <v>345815</v>
      </c>
      <c r="D58" s="72"/>
    </row>
    <row r="59" spans="1:8" x14ac:dyDescent="0.3">
      <c r="A59" s="38" t="s">
        <v>182</v>
      </c>
      <c r="B59" s="55">
        <v>3.76</v>
      </c>
      <c r="C59" s="56">
        <v>126166</v>
      </c>
      <c r="D59" s="72"/>
    </row>
    <row r="60" spans="1:8" x14ac:dyDescent="0.3">
      <c r="A60" s="38" t="s">
        <v>180</v>
      </c>
      <c r="B60" s="55">
        <v>1.55</v>
      </c>
      <c r="C60" s="56">
        <v>63720</v>
      </c>
      <c r="D60" s="72"/>
    </row>
    <row r="61" spans="1:8" x14ac:dyDescent="0.3">
      <c r="A61" s="38" t="s">
        <v>178</v>
      </c>
      <c r="B61" s="55">
        <v>0.69</v>
      </c>
      <c r="C61" s="56">
        <v>28569</v>
      </c>
      <c r="D61" s="72"/>
    </row>
    <row r="62" spans="1:8" x14ac:dyDescent="0.3">
      <c r="A62" s="38" t="s">
        <v>166</v>
      </c>
      <c r="B62" s="55">
        <v>1.1200000000000001</v>
      </c>
      <c r="C62" s="56">
        <v>64796</v>
      </c>
      <c r="D62" s="72"/>
    </row>
    <row r="63" spans="1:8" x14ac:dyDescent="0.3">
      <c r="A63" s="38" t="s">
        <v>132</v>
      </c>
      <c r="B63" s="55">
        <v>7.0000000000000007E-2</v>
      </c>
      <c r="C63" s="56">
        <v>4130</v>
      </c>
      <c r="D63" s="72"/>
    </row>
    <row r="64" spans="1:8" x14ac:dyDescent="0.3">
      <c r="A64" s="38" t="s">
        <v>164</v>
      </c>
      <c r="B64" s="55">
        <v>2.1</v>
      </c>
      <c r="C64" s="56">
        <v>73727.78</v>
      </c>
      <c r="D64" s="72"/>
    </row>
    <row r="65" spans="1:8" x14ac:dyDescent="0.3">
      <c r="A65" s="38" t="s">
        <v>162</v>
      </c>
      <c r="B65" s="55">
        <v>0.17</v>
      </c>
      <c r="C65" s="56">
        <v>5888.2</v>
      </c>
      <c r="D65" s="60"/>
    </row>
    <row r="66" spans="1:8" x14ac:dyDescent="0.3">
      <c r="A66" s="38" t="s">
        <v>360</v>
      </c>
      <c r="B66" s="55">
        <v>33.782644230769236</v>
      </c>
      <c r="C66" s="56">
        <v>1152879.3500000001</v>
      </c>
      <c r="D66" s="61"/>
    </row>
    <row r="67" spans="1:8" x14ac:dyDescent="0.3">
      <c r="A67" s="38"/>
      <c r="B67" s="55"/>
      <c r="C67" s="56"/>
      <c r="D67" s="61"/>
    </row>
    <row r="68" spans="1:8" x14ac:dyDescent="0.3">
      <c r="A68" s="38"/>
      <c r="B68" s="55"/>
      <c r="C68" s="56"/>
      <c r="D68" s="61"/>
    </row>
    <row r="69" spans="1:8" ht="15.6" x14ac:dyDescent="0.3">
      <c r="A69" s="327" t="s">
        <v>383</v>
      </c>
      <c r="B69" s="65"/>
      <c r="C69" s="65"/>
      <c r="D69" s="60"/>
      <c r="G69" s="85"/>
      <c r="H69" s="85"/>
    </row>
    <row r="70" spans="1:8" ht="15.6" x14ac:dyDescent="0.3">
      <c r="A70" s="37" t="s">
        <v>368</v>
      </c>
      <c r="B70" s="55" t="s">
        <v>365</v>
      </c>
      <c r="C70" s="87"/>
      <c r="D70" s="61"/>
    </row>
    <row r="71" spans="1:8" x14ac:dyDescent="0.3">
      <c r="A71" s="37" t="s">
        <v>4</v>
      </c>
      <c r="B71" t="s">
        <v>574</v>
      </c>
      <c r="C71" s="57"/>
      <c r="D71" s="60"/>
    </row>
    <row r="72" spans="1:8" x14ac:dyDescent="0.3">
      <c r="B72" s="55"/>
      <c r="C72" s="57"/>
      <c r="D72" s="60"/>
    </row>
    <row r="73" spans="1:8" x14ac:dyDescent="0.3">
      <c r="A73" s="37" t="s">
        <v>359</v>
      </c>
      <c r="B73" s="55" t="s">
        <v>361</v>
      </c>
      <c r="C73" s="56" t="s">
        <v>363</v>
      </c>
      <c r="D73" s="72"/>
    </row>
    <row r="74" spans="1:8" x14ac:dyDescent="0.3">
      <c r="A74" s="38" t="s">
        <v>190</v>
      </c>
      <c r="B74" s="55">
        <v>0.08</v>
      </c>
      <c r="C74" s="56">
        <v>1830.4</v>
      </c>
      <c r="D74" s="72"/>
    </row>
    <row r="75" spans="1:8" x14ac:dyDescent="0.3">
      <c r="A75" s="38" t="s">
        <v>188</v>
      </c>
      <c r="B75" s="55">
        <v>0.66999999999999993</v>
      </c>
      <c r="C75" s="56">
        <v>16873</v>
      </c>
      <c r="D75" s="72"/>
    </row>
    <row r="76" spans="1:8" x14ac:dyDescent="0.3">
      <c r="A76" s="38" t="s">
        <v>186</v>
      </c>
      <c r="B76" s="55">
        <v>0.96</v>
      </c>
      <c r="C76" s="56">
        <v>26710.739999999998</v>
      </c>
      <c r="D76" s="72"/>
    </row>
    <row r="77" spans="1:8" x14ac:dyDescent="0.3">
      <c r="A77" s="38" t="s">
        <v>360</v>
      </c>
      <c r="B77" s="55">
        <v>1.71</v>
      </c>
      <c r="C77" s="56">
        <v>45414.14</v>
      </c>
      <c r="D77" s="72"/>
    </row>
    <row r="80" spans="1:8" ht="15.6" x14ac:dyDescent="0.3">
      <c r="A80" s="62" t="s">
        <v>371</v>
      </c>
      <c r="B80" s="63"/>
      <c r="C80" s="259"/>
      <c r="D80" s="63"/>
      <c r="E80" s="326"/>
      <c r="F80" s="326"/>
      <c r="G80" s="85"/>
    </row>
    <row r="81" spans="1:2" x14ac:dyDescent="0.3">
      <c r="A81" s="37" t="s">
        <v>4</v>
      </c>
      <c r="B81" t="s">
        <v>30</v>
      </c>
    </row>
    <row r="83" spans="1:2" x14ac:dyDescent="0.3">
      <c r="A83" s="37" t="s">
        <v>359</v>
      </c>
      <c r="B83" t="s">
        <v>363</v>
      </c>
    </row>
    <row r="84" spans="1:2" x14ac:dyDescent="0.3">
      <c r="A84" s="38" t="s">
        <v>339</v>
      </c>
      <c r="B84" s="56">
        <v>63777</v>
      </c>
    </row>
    <row r="85" spans="1:2" x14ac:dyDescent="0.3">
      <c r="A85" s="38" t="s">
        <v>323</v>
      </c>
      <c r="B85" s="56">
        <v>115330</v>
      </c>
    </row>
    <row r="86" spans="1:2" x14ac:dyDescent="0.3">
      <c r="A86" s="38" t="s">
        <v>341</v>
      </c>
      <c r="B86" s="56">
        <v>67893</v>
      </c>
    </row>
    <row r="87" spans="1:2" x14ac:dyDescent="0.3">
      <c r="A87" s="38" t="s">
        <v>358</v>
      </c>
      <c r="B87" s="56">
        <v>269431</v>
      </c>
    </row>
    <row r="88" spans="1:2" x14ac:dyDescent="0.3">
      <c r="A88" s="38" t="s">
        <v>343</v>
      </c>
      <c r="B88" s="56">
        <v>142035</v>
      </c>
    </row>
    <row r="89" spans="1:2" x14ac:dyDescent="0.3">
      <c r="A89" s="38" t="s">
        <v>344</v>
      </c>
      <c r="B89" s="56">
        <v>104525</v>
      </c>
    </row>
    <row r="90" spans="1:2" x14ac:dyDescent="0.3">
      <c r="A90" s="38" t="s">
        <v>356</v>
      </c>
      <c r="B90" s="56">
        <v>96459</v>
      </c>
    </row>
    <row r="91" spans="1:2" x14ac:dyDescent="0.3">
      <c r="A91" s="38" t="s">
        <v>345</v>
      </c>
      <c r="B91" s="56">
        <v>98950</v>
      </c>
    </row>
    <row r="92" spans="1:2" x14ac:dyDescent="0.3">
      <c r="A92" s="38" t="s">
        <v>346</v>
      </c>
      <c r="B92" s="56">
        <v>113113</v>
      </c>
    </row>
    <row r="93" spans="1:2" x14ac:dyDescent="0.3">
      <c r="A93" s="38" t="s">
        <v>347</v>
      </c>
      <c r="B93" s="56">
        <v>63299</v>
      </c>
    </row>
    <row r="94" spans="1:2" x14ac:dyDescent="0.3">
      <c r="A94" s="38" t="s">
        <v>348</v>
      </c>
      <c r="B94" s="56">
        <v>516423</v>
      </c>
    </row>
    <row r="95" spans="1:2" x14ac:dyDescent="0.3">
      <c r="A95" s="38" t="s">
        <v>350</v>
      </c>
      <c r="B95" s="56">
        <v>50996</v>
      </c>
    </row>
    <row r="96" spans="1:2" x14ac:dyDescent="0.3">
      <c r="A96" s="38" t="s">
        <v>333</v>
      </c>
      <c r="B96" s="56">
        <v>63418</v>
      </c>
    </row>
    <row r="97" spans="1:2" x14ac:dyDescent="0.3">
      <c r="A97" s="38" t="s">
        <v>352</v>
      </c>
      <c r="B97" s="56">
        <v>87781</v>
      </c>
    </row>
    <row r="98" spans="1:2" x14ac:dyDescent="0.3">
      <c r="A98" s="38" t="s">
        <v>353</v>
      </c>
      <c r="B98" s="56">
        <v>100000</v>
      </c>
    </row>
    <row r="99" spans="1:2" x14ac:dyDescent="0.3">
      <c r="A99" s="38" t="s">
        <v>336</v>
      </c>
      <c r="B99" s="56">
        <v>64560</v>
      </c>
    </row>
    <row r="100" spans="1:2" x14ac:dyDescent="0.3">
      <c r="A100" s="38" t="s">
        <v>354</v>
      </c>
      <c r="B100" s="56">
        <v>189126</v>
      </c>
    </row>
    <row r="101" spans="1:2" x14ac:dyDescent="0.3">
      <c r="A101" s="38" t="s">
        <v>337</v>
      </c>
      <c r="B101" s="56">
        <v>160861</v>
      </c>
    </row>
    <row r="102" spans="1:2" x14ac:dyDescent="0.3">
      <c r="A102" s="38" t="s">
        <v>360</v>
      </c>
      <c r="B102" s="56">
        <v>2367977</v>
      </c>
    </row>
    <row r="103" spans="1:2" x14ac:dyDescent="0.3">
      <c r="A103" s="38"/>
      <c r="B103" s="56"/>
    </row>
    <row r="104" spans="1:2" x14ac:dyDescent="0.3">
      <c r="A104" s="38"/>
      <c r="B104" s="56"/>
    </row>
    <row r="105" spans="1:2" x14ac:dyDescent="0.3">
      <c r="A105" s="37" t="s">
        <v>2</v>
      </c>
      <c r="B105" t="s">
        <v>7</v>
      </c>
    </row>
    <row r="106" spans="1:2" x14ac:dyDescent="0.3">
      <c r="A106" s="37" t="s">
        <v>4</v>
      </c>
      <c r="B106" t="s">
        <v>362</v>
      </c>
    </row>
    <row r="107" spans="1:2" x14ac:dyDescent="0.3">
      <c r="A107" s="37" t="s">
        <v>321</v>
      </c>
      <c r="B107" t="s">
        <v>362</v>
      </c>
    </row>
    <row r="109" spans="1:2" x14ac:dyDescent="0.3">
      <c r="A109" s="37" t="s">
        <v>359</v>
      </c>
      <c r="B109" t="s">
        <v>363</v>
      </c>
    </row>
    <row r="110" spans="1:2" x14ac:dyDescent="0.3">
      <c r="A110" s="38" t="s">
        <v>107</v>
      </c>
      <c r="B110" s="56">
        <v>22854</v>
      </c>
    </row>
    <row r="111" spans="1:2" x14ac:dyDescent="0.3">
      <c r="A111" s="38" t="s">
        <v>85</v>
      </c>
      <c r="B111" s="56">
        <v>4784</v>
      </c>
    </row>
    <row r="112" spans="1:2" x14ac:dyDescent="0.3">
      <c r="A112" s="38" t="s">
        <v>10</v>
      </c>
      <c r="B112" s="56">
        <v>1469025</v>
      </c>
    </row>
    <row r="113" spans="1:2" x14ac:dyDescent="0.3">
      <c r="A113" s="38" t="s">
        <v>33</v>
      </c>
      <c r="B113" s="56">
        <v>83900</v>
      </c>
    </row>
    <row r="114" spans="1:2" x14ac:dyDescent="0.3">
      <c r="A114" s="38" t="s">
        <v>31</v>
      </c>
      <c r="B114" s="56">
        <v>2207116</v>
      </c>
    </row>
    <row r="115" spans="1:2" x14ac:dyDescent="0.3">
      <c r="A115" s="38" t="s">
        <v>75</v>
      </c>
      <c r="B115" s="56">
        <v>365750</v>
      </c>
    </row>
    <row r="116" spans="1:2" x14ac:dyDescent="0.3">
      <c r="A116" s="38" t="s">
        <v>63</v>
      </c>
      <c r="B116" s="56">
        <v>3364</v>
      </c>
    </row>
    <row r="117" spans="1:2" x14ac:dyDescent="0.3">
      <c r="A117" s="38" t="s">
        <v>97</v>
      </c>
      <c r="B117" s="56">
        <v>158809</v>
      </c>
    </row>
    <row r="118" spans="1:2" x14ac:dyDescent="0.3">
      <c r="A118" s="38" t="s">
        <v>69</v>
      </c>
      <c r="B118" s="56">
        <v>1714342</v>
      </c>
    </row>
    <row r="119" spans="1:2" x14ac:dyDescent="0.3">
      <c r="A119" s="38" t="s">
        <v>71</v>
      </c>
      <c r="B119" s="56">
        <v>33917</v>
      </c>
    </row>
    <row r="120" spans="1:2" x14ac:dyDescent="0.3">
      <c r="A120" s="38" t="s">
        <v>21</v>
      </c>
      <c r="B120" s="56">
        <v>54097</v>
      </c>
    </row>
    <row r="121" spans="1:2" x14ac:dyDescent="0.3">
      <c r="A121" s="38" t="s">
        <v>67</v>
      </c>
      <c r="B121" s="56">
        <v>15476</v>
      </c>
    </row>
    <row r="122" spans="1:2" x14ac:dyDescent="0.3">
      <c r="A122" s="38" t="s">
        <v>105</v>
      </c>
      <c r="B122" s="56">
        <v>3893</v>
      </c>
    </row>
    <row r="123" spans="1:2" x14ac:dyDescent="0.3">
      <c r="A123" s="38" t="s">
        <v>91</v>
      </c>
      <c r="B123" s="56">
        <v>15</v>
      </c>
    </row>
    <row r="124" spans="1:2" x14ac:dyDescent="0.3">
      <c r="A124" s="38" t="s">
        <v>14</v>
      </c>
      <c r="B124" s="56">
        <v>154163</v>
      </c>
    </row>
    <row r="125" spans="1:2" x14ac:dyDescent="0.3">
      <c r="A125" s="38" t="s">
        <v>109</v>
      </c>
      <c r="B125" s="56">
        <v>657048</v>
      </c>
    </row>
    <row r="126" spans="1:2" x14ac:dyDescent="0.3">
      <c r="A126" s="38" t="s">
        <v>113</v>
      </c>
      <c r="B126" s="56">
        <v>10235</v>
      </c>
    </row>
    <row r="127" spans="1:2" x14ac:dyDescent="0.3">
      <c r="A127" s="38" t="s">
        <v>360</v>
      </c>
      <c r="B127" s="56">
        <v>6958788</v>
      </c>
    </row>
    <row r="128" spans="1:2" s="256" customFormat="1" x14ac:dyDescent="0.3"/>
    <row r="129" s="256" customFormat="1" x14ac:dyDescent="0.3"/>
    <row r="130" s="256" customFormat="1" x14ac:dyDescent="0.3"/>
    <row r="131" s="256" customFormat="1" x14ac:dyDescent="0.3"/>
    <row r="132" s="256" customFormat="1" x14ac:dyDescent="0.3"/>
    <row r="133" s="256" customFormat="1" x14ac:dyDescent="0.3"/>
    <row r="134" s="256" customFormat="1" x14ac:dyDescent="0.3"/>
    <row r="135" s="256" customFormat="1" x14ac:dyDescent="0.3"/>
    <row r="136" s="256" customFormat="1" x14ac:dyDescent="0.3"/>
    <row r="137" s="256" customFormat="1" x14ac:dyDescent="0.3"/>
    <row r="138" s="256" customFormat="1" x14ac:dyDescent="0.3"/>
    <row r="139" s="256" customFormat="1" x14ac:dyDescent="0.3"/>
    <row r="140" s="256" customFormat="1" x14ac:dyDescent="0.3"/>
    <row r="141" s="256" customFormat="1" x14ac:dyDescent="0.3"/>
    <row r="142" s="256" customFormat="1" x14ac:dyDescent="0.3"/>
    <row r="143" s="256" customFormat="1" x14ac:dyDescent="0.3"/>
    <row r="144" s="256" customFormat="1" x14ac:dyDescent="0.3"/>
    <row r="145" s="256" customFormat="1" x14ac:dyDescent="0.3"/>
    <row r="146" s="256" customFormat="1" x14ac:dyDescent="0.3"/>
    <row r="147" s="256" customFormat="1" x14ac:dyDescent="0.3"/>
    <row r="148" s="256" customFormat="1" x14ac:dyDescent="0.3"/>
    <row r="149" s="256" customFormat="1" x14ac:dyDescent="0.3"/>
    <row r="150" s="256" customFormat="1" x14ac:dyDescent="0.3"/>
    <row r="151" s="256" customFormat="1" x14ac:dyDescent="0.3"/>
    <row r="152" s="256" customFormat="1" x14ac:dyDescent="0.3"/>
    <row r="153" s="256" customFormat="1" x14ac:dyDescent="0.3"/>
    <row r="154" s="256" customFormat="1" x14ac:dyDescent="0.3"/>
    <row r="155" s="256" customFormat="1" x14ac:dyDescent="0.3"/>
    <row r="156" s="256" customFormat="1" x14ac:dyDescent="0.3"/>
    <row r="157" s="256" customFormat="1" x14ac:dyDescent="0.3"/>
    <row r="158" s="256" customFormat="1" x14ac:dyDescent="0.3"/>
    <row r="159" s="256" customFormat="1" x14ac:dyDescent="0.3"/>
    <row r="160" s="256" customFormat="1" x14ac:dyDescent="0.3"/>
    <row r="161" s="256" customFormat="1" x14ac:dyDescent="0.3"/>
    <row r="162" s="256" customFormat="1" x14ac:dyDescent="0.3"/>
    <row r="163" s="256" customFormat="1" x14ac:dyDescent="0.3"/>
    <row r="164" s="256" customFormat="1" x14ac:dyDescent="0.3"/>
    <row r="165" s="256" customFormat="1" x14ac:dyDescent="0.3"/>
    <row r="166" s="256" customFormat="1" x14ac:dyDescent="0.3"/>
    <row r="167" s="256" customFormat="1" x14ac:dyDescent="0.3"/>
    <row r="168" s="256" customFormat="1" x14ac:dyDescent="0.3"/>
    <row r="169" s="256" customFormat="1" x14ac:dyDescent="0.3"/>
    <row r="170" s="256" customFormat="1" x14ac:dyDescent="0.3"/>
    <row r="171" s="256" customFormat="1" x14ac:dyDescent="0.3"/>
    <row r="172" s="256" customFormat="1" x14ac:dyDescent="0.3"/>
    <row r="173" s="256" customFormat="1" x14ac:dyDescent="0.3"/>
    <row r="174" s="256" customFormat="1" x14ac:dyDescent="0.3"/>
    <row r="175" s="256" customFormat="1" x14ac:dyDescent="0.3"/>
    <row r="176" s="256" customFormat="1" x14ac:dyDescent="0.3"/>
    <row r="177" s="256" customFormat="1" x14ac:dyDescent="0.3"/>
    <row r="178" s="256" customFormat="1" x14ac:dyDescent="0.3"/>
    <row r="179" s="256" customFormat="1" x14ac:dyDescent="0.3"/>
    <row r="180" s="256" customFormat="1" x14ac:dyDescent="0.3"/>
    <row r="181" s="256" customFormat="1" x14ac:dyDescent="0.3"/>
    <row r="182" s="256" customFormat="1" x14ac:dyDescent="0.3"/>
    <row r="183" s="256" customFormat="1" x14ac:dyDescent="0.3"/>
    <row r="184" s="256" customFormat="1" x14ac:dyDescent="0.3"/>
    <row r="185" s="256" customFormat="1" x14ac:dyDescent="0.3"/>
    <row r="186" s="256" customFormat="1" x14ac:dyDescent="0.3"/>
    <row r="187" s="256" customFormat="1" x14ac:dyDescent="0.3"/>
    <row r="188" s="256" customFormat="1" x14ac:dyDescent="0.3"/>
    <row r="189" s="256" customFormat="1" x14ac:dyDescent="0.3"/>
    <row r="190" s="256" customFormat="1" x14ac:dyDescent="0.3"/>
    <row r="191" s="256" customFormat="1" x14ac:dyDescent="0.3"/>
    <row r="192" s="256" customFormat="1" x14ac:dyDescent="0.3"/>
    <row r="193" s="256" customFormat="1" x14ac:dyDescent="0.3"/>
    <row r="194" s="256" customFormat="1" x14ac:dyDescent="0.3"/>
    <row r="195" s="256" customFormat="1" x14ac:dyDescent="0.3"/>
    <row r="196" s="256" customFormat="1" x14ac:dyDescent="0.3"/>
    <row r="197" s="256" customFormat="1" x14ac:dyDescent="0.3"/>
    <row r="198" s="256" customFormat="1" x14ac:dyDescent="0.3"/>
    <row r="199" s="256" customFormat="1" x14ac:dyDescent="0.3"/>
    <row r="200" s="256" customFormat="1" x14ac:dyDescent="0.3"/>
    <row r="201" s="256" customFormat="1" x14ac:dyDescent="0.3"/>
    <row r="202" s="256" customFormat="1" x14ac:dyDescent="0.3"/>
    <row r="203" s="256" customFormat="1" x14ac:dyDescent="0.3"/>
    <row r="204" s="256" customFormat="1" x14ac:dyDescent="0.3"/>
    <row r="205" s="256" customFormat="1" x14ac:dyDescent="0.3"/>
    <row r="206" s="256" customFormat="1" x14ac:dyDescent="0.3"/>
    <row r="207" s="256" customFormat="1" x14ac:dyDescent="0.3"/>
    <row r="208" s="256" customFormat="1" x14ac:dyDescent="0.3"/>
    <row r="209" s="256" customFormat="1" x14ac:dyDescent="0.3"/>
    <row r="210" s="256" customFormat="1" x14ac:dyDescent="0.3"/>
    <row r="211" s="256" customFormat="1" x14ac:dyDescent="0.3"/>
    <row r="212" s="256" customFormat="1" x14ac:dyDescent="0.3"/>
    <row r="213" s="256" customFormat="1" x14ac:dyDescent="0.3"/>
    <row r="214" s="256" customFormat="1" x14ac:dyDescent="0.3"/>
    <row r="215" s="256" customFormat="1" x14ac:dyDescent="0.3"/>
    <row r="216" s="256" customFormat="1" x14ac:dyDescent="0.3"/>
    <row r="217" s="256" customFormat="1" x14ac:dyDescent="0.3"/>
    <row r="218" s="256" customFormat="1" x14ac:dyDescent="0.3"/>
    <row r="219" s="256" customFormat="1" x14ac:dyDescent="0.3"/>
    <row r="220" s="256" customFormat="1" x14ac:dyDescent="0.3"/>
    <row r="221" s="256" customFormat="1" x14ac:dyDescent="0.3"/>
    <row r="222" s="256" customFormat="1" x14ac:dyDescent="0.3"/>
    <row r="223" s="256" customFormat="1" x14ac:dyDescent="0.3"/>
    <row r="224" s="256" customFormat="1" x14ac:dyDescent="0.3"/>
    <row r="225" s="256" customFormat="1" x14ac:dyDescent="0.3"/>
    <row r="226" s="256" customFormat="1" x14ac:dyDescent="0.3"/>
    <row r="227" s="256" customFormat="1" x14ac:dyDescent="0.3"/>
    <row r="228" s="256" customFormat="1" x14ac:dyDescent="0.3"/>
    <row r="229" s="256" customFormat="1" x14ac:dyDescent="0.3"/>
    <row r="230" s="256" customFormat="1" x14ac:dyDescent="0.3"/>
    <row r="231" s="256" customFormat="1" x14ac:dyDescent="0.3"/>
    <row r="232" s="256" customFormat="1" x14ac:dyDescent="0.3"/>
    <row r="233" s="256" customFormat="1" x14ac:dyDescent="0.3"/>
    <row r="234" s="256" customFormat="1" x14ac:dyDescent="0.3"/>
    <row r="235" s="256" customFormat="1" x14ac:dyDescent="0.3"/>
    <row r="236" s="256" customFormat="1" x14ac:dyDescent="0.3"/>
    <row r="237" s="256" customFormat="1" x14ac:dyDescent="0.3"/>
    <row r="238" s="256" customFormat="1" x14ac:dyDescent="0.3"/>
    <row r="239" s="256" customFormat="1" x14ac:dyDescent="0.3"/>
    <row r="240" s="256" customFormat="1" x14ac:dyDescent="0.3"/>
    <row r="241" s="256" customFormat="1" x14ac:dyDescent="0.3"/>
    <row r="242" s="256" customFormat="1" x14ac:dyDescent="0.3"/>
    <row r="243" s="256" customFormat="1" x14ac:dyDescent="0.3"/>
    <row r="244" s="256" customFormat="1" x14ac:dyDescent="0.3"/>
    <row r="245" s="256" customFormat="1" x14ac:dyDescent="0.3"/>
    <row r="246" s="256" customFormat="1" x14ac:dyDescent="0.3"/>
    <row r="247" s="256" customFormat="1" x14ac:dyDescent="0.3"/>
    <row r="248" s="256" customFormat="1" x14ac:dyDescent="0.3"/>
    <row r="249" s="256" customFormat="1" x14ac:dyDescent="0.3"/>
    <row r="250" s="256" customFormat="1" x14ac:dyDescent="0.3"/>
    <row r="251" s="256" customFormat="1" x14ac:dyDescent="0.3"/>
    <row r="252" s="256" customFormat="1" x14ac:dyDescent="0.3"/>
    <row r="253" s="256" customFormat="1" x14ac:dyDescent="0.3"/>
    <row r="254" s="256" customFormat="1" x14ac:dyDescent="0.3"/>
    <row r="255" s="256" customFormat="1" x14ac:dyDescent="0.3"/>
    <row r="256" s="256" customFormat="1" x14ac:dyDescent="0.3"/>
    <row r="257" s="256" customFormat="1" x14ac:dyDescent="0.3"/>
    <row r="258" s="256" customFormat="1" x14ac:dyDescent="0.3"/>
    <row r="259" s="256" customFormat="1" x14ac:dyDescent="0.3"/>
    <row r="260" s="256" customFormat="1" x14ac:dyDescent="0.3"/>
    <row r="261" s="256" customFormat="1" x14ac:dyDescent="0.3"/>
    <row r="262" s="256" customFormat="1" x14ac:dyDescent="0.3"/>
    <row r="263" s="256" customFormat="1" x14ac:dyDescent="0.3"/>
    <row r="264" s="256" customFormat="1" x14ac:dyDescent="0.3"/>
    <row r="265" s="256" customFormat="1" x14ac:dyDescent="0.3"/>
    <row r="266" s="256" customFormat="1" x14ac:dyDescent="0.3"/>
    <row r="267" s="256" customFormat="1" x14ac:dyDescent="0.3"/>
    <row r="268" s="256" customFormat="1" x14ac:dyDescent="0.3"/>
    <row r="269" s="256" customFormat="1" x14ac:dyDescent="0.3"/>
    <row r="270" s="256" customFormat="1" x14ac:dyDescent="0.3"/>
    <row r="271" s="256" customFormat="1" x14ac:dyDescent="0.3"/>
    <row r="272" s="256" customFormat="1" x14ac:dyDescent="0.3"/>
    <row r="273" s="256" customFormat="1" x14ac:dyDescent="0.3"/>
    <row r="274" s="256" customFormat="1" x14ac:dyDescent="0.3"/>
    <row r="275" s="256" customFormat="1" x14ac:dyDescent="0.3"/>
    <row r="276" s="256" customFormat="1" x14ac:dyDescent="0.3"/>
    <row r="277" s="256" customFormat="1" x14ac:dyDescent="0.3"/>
    <row r="278" s="256" customFormat="1" x14ac:dyDescent="0.3"/>
    <row r="279" s="256" customFormat="1" x14ac:dyDescent="0.3"/>
    <row r="280" s="256" customFormat="1" x14ac:dyDescent="0.3"/>
    <row r="281" s="256" customFormat="1" x14ac:dyDescent="0.3"/>
    <row r="282" s="256" customFormat="1" x14ac:dyDescent="0.3"/>
    <row r="283" s="256" customFormat="1" x14ac:dyDescent="0.3"/>
    <row r="284" s="256" customFormat="1" x14ac:dyDescent="0.3"/>
    <row r="285" s="256" customFormat="1" x14ac:dyDescent="0.3"/>
    <row r="286" s="256" customFormat="1" x14ac:dyDescent="0.3"/>
    <row r="287" s="256" customFormat="1" x14ac:dyDescent="0.3"/>
    <row r="288" s="256" customFormat="1" x14ac:dyDescent="0.3"/>
    <row r="289" s="256" customFormat="1" x14ac:dyDescent="0.3"/>
    <row r="290" s="256" customFormat="1" x14ac:dyDescent="0.3"/>
    <row r="291" s="256" customFormat="1" x14ac:dyDescent="0.3"/>
    <row r="292" s="256" customFormat="1" x14ac:dyDescent="0.3"/>
    <row r="293" s="256" customFormat="1" x14ac:dyDescent="0.3"/>
    <row r="294" s="256" customFormat="1" x14ac:dyDescent="0.3"/>
    <row r="295" s="256" customFormat="1" x14ac:dyDescent="0.3"/>
    <row r="296" s="256" customFormat="1" x14ac:dyDescent="0.3"/>
    <row r="297" s="256" customFormat="1" x14ac:dyDescent="0.3"/>
    <row r="298" s="256" customFormat="1" x14ac:dyDescent="0.3"/>
    <row r="299" s="256" customFormat="1" x14ac:dyDescent="0.3"/>
    <row r="300" s="256" customFormat="1" x14ac:dyDescent="0.3"/>
    <row r="301" s="256" customFormat="1" x14ac:dyDescent="0.3"/>
    <row r="302" s="256" customFormat="1" x14ac:dyDescent="0.3"/>
    <row r="303" s="256" customFormat="1" x14ac:dyDescent="0.3"/>
    <row r="304" s="256" customFormat="1" x14ac:dyDescent="0.3"/>
    <row r="305" s="256" customFormat="1" x14ac:dyDescent="0.3"/>
    <row r="306" s="256" customFormat="1" x14ac:dyDescent="0.3"/>
    <row r="307" s="256" customFormat="1" x14ac:dyDescent="0.3"/>
    <row r="308" s="256" customFormat="1" x14ac:dyDescent="0.3"/>
    <row r="309" s="256" customFormat="1" x14ac:dyDescent="0.3"/>
    <row r="310" s="256" customFormat="1" x14ac:dyDescent="0.3"/>
    <row r="311" s="256" customFormat="1" x14ac:dyDescent="0.3"/>
    <row r="312" s="256" customFormat="1" x14ac:dyDescent="0.3"/>
    <row r="313" s="256" customFormat="1" x14ac:dyDescent="0.3"/>
    <row r="314" s="256" customFormat="1" x14ac:dyDescent="0.3"/>
    <row r="315" s="256" customFormat="1" x14ac:dyDescent="0.3"/>
    <row r="316" s="256" customFormat="1" x14ac:dyDescent="0.3"/>
    <row r="317" s="256" customFormat="1" x14ac:dyDescent="0.3"/>
    <row r="318" s="256" customFormat="1" x14ac:dyDescent="0.3"/>
    <row r="319" s="256" customFormat="1" x14ac:dyDescent="0.3"/>
    <row r="320" s="256" customFormat="1" x14ac:dyDescent="0.3"/>
    <row r="321" s="256" customFormat="1" x14ac:dyDescent="0.3"/>
    <row r="322" s="256" customFormat="1" x14ac:dyDescent="0.3"/>
    <row r="323" s="256" customFormat="1" x14ac:dyDescent="0.3"/>
    <row r="324" s="256" customFormat="1" x14ac:dyDescent="0.3"/>
    <row r="325" s="256" customFormat="1" x14ac:dyDescent="0.3"/>
    <row r="326" s="256" customFormat="1" x14ac:dyDescent="0.3"/>
    <row r="327" s="256" customFormat="1" x14ac:dyDescent="0.3"/>
    <row r="328" s="256" customFormat="1" x14ac:dyDescent="0.3"/>
    <row r="329" s="256" customFormat="1" x14ac:dyDescent="0.3"/>
    <row r="330" s="256" customFormat="1" x14ac:dyDescent="0.3"/>
    <row r="331" s="256" customFormat="1" x14ac:dyDescent="0.3"/>
    <row r="332" s="256" customFormat="1" x14ac:dyDescent="0.3"/>
    <row r="333" s="256" customFormat="1" x14ac:dyDescent="0.3"/>
    <row r="334" s="256" customFormat="1" x14ac:dyDescent="0.3"/>
    <row r="335" s="256" customFormat="1" x14ac:dyDescent="0.3"/>
    <row r="336" s="256" customFormat="1" x14ac:dyDescent="0.3"/>
    <row r="337" s="256" customFormat="1" x14ac:dyDescent="0.3"/>
    <row r="338" s="256" customFormat="1" x14ac:dyDescent="0.3"/>
    <row r="339" s="256" customFormat="1" x14ac:dyDescent="0.3"/>
    <row r="340" s="256" customFormat="1" x14ac:dyDescent="0.3"/>
    <row r="341" s="256" customFormat="1" x14ac:dyDescent="0.3"/>
    <row r="342" s="256" customFormat="1" x14ac:dyDescent="0.3"/>
    <row r="343" s="256" customFormat="1" x14ac:dyDescent="0.3"/>
    <row r="344" s="256" customFormat="1" x14ac:dyDescent="0.3"/>
    <row r="345" s="256" customFormat="1" x14ac:dyDescent="0.3"/>
    <row r="346" s="256" customFormat="1" x14ac:dyDescent="0.3"/>
    <row r="347" s="256" customFormat="1" x14ac:dyDescent="0.3"/>
    <row r="348" s="256" customFormat="1" x14ac:dyDescent="0.3"/>
    <row r="349" s="256" customFormat="1" x14ac:dyDescent="0.3"/>
    <row r="350" s="256" customFormat="1" x14ac:dyDescent="0.3"/>
    <row r="351" s="256" customFormat="1" x14ac:dyDescent="0.3"/>
    <row r="352" s="256" customFormat="1" x14ac:dyDescent="0.3"/>
    <row r="353" s="256" customFormat="1" x14ac:dyDescent="0.3"/>
    <row r="354" s="256" customFormat="1" x14ac:dyDescent="0.3"/>
    <row r="355" s="256" customFormat="1" x14ac:dyDescent="0.3"/>
    <row r="356" s="256" customFormat="1" x14ac:dyDescent="0.3"/>
    <row r="357" s="256" customFormat="1" x14ac:dyDescent="0.3"/>
    <row r="358" s="256" customFormat="1" x14ac:dyDescent="0.3"/>
    <row r="359" s="256" customFormat="1" x14ac:dyDescent="0.3"/>
    <row r="360" s="256" customFormat="1" x14ac:dyDescent="0.3"/>
    <row r="361" s="256" customFormat="1" x14ac:dyDescent="0.3"/>
    <row r="362" s="256" customFormat="1" x14ac:dyDescent="0.3"/>
    <row r="363" s="256" customFormat="1" x14ac:dyDescent="0.3"/>
    <row r="364" s="256" customFormat="1" x14ac:dyDescent="0.3"/>
    <row r="365" s="256" customFormat="1" x14ac:dyDescent="0.3"/>
    <row r="366" s="256" customFormat="1" x14ac:dyDescent="0.3"/>
    <row r="367" s="256" customFormat="1" x14ac:dyDescent="0.3"/>
    <row r="368" s="256" customFormat="1" x14ac:dyDescent="0.3"/>
    <row r="369" s="256" customFormat="1" x14ac:dyDescent="0.3"/>
    <row r="370" s="256" customFormat="1" x14ac:dyDescent="0.3"/>
    <row r="371" s="256" customFormat="1" x14ac:dyDescent="0.3"/>
    <row r="372" s="256" customFormat="1" x14ac:dyDescent="0.3"/>
    <row r="373" s="256" customFormat="1" x14ac:dyDescent="0.3"/>
    <row r="374" s="256" customFormat="1" x14ac:dyDescent="0.3"/>
    <row r="375" s="256" customFormat="1" x14ac:dyDescent="0.3"/>
    <row r="376" s="256" customFormat="1" x14ac:dyDescent="0.3"/>
    <row r="377" s="256" customFormat="1" x14ac:dyDescent="0.3"/>
    <row r="378" s="256" customFormat="1" x14ac:dyDescent="0.3"/>
    <row r="379" s="256" customFormat="1" x14ac:dyDescent="0.3"/>
    <row r="380" s="256" customFormat="1" x14ac:dyDescent="0.3"/>
    <row r="381" s="256" customFormat="1" x14ac:dyDescent="0.3"/>
    <row r="382" s="256" customFormat="1" x14ac:dyDescent="0.3"/>
    <row r="383" s="256" customFormat="1" x14ac:dyDescent="0.3"/>
    <row r="384" s="256" customFormat="1" x14ac:dyDescent="0.3"/>
    <row r="385" s="256" customFormat="1" x14ac:dyDescent="0.3"/>
    <row r="386" s="256" customFormat="1" x14ac:dyDescent="0.3"/>
    <row r="387" s="256" customFormat="1" x14ac:dyDescent="0.3"/>
    <row r="388" s="256" customFormat="1" x14ac:dyDescent="0.3"/>
    <row r="389" s="256" customFormat="1" x14ac:dyDescent="0.3"/>
    <row r="390" s="256" customFormat="1" x14ac:dyDescent="0.3"/>
    <row r="391" s="256" customFormat="1" x14ac:dyDescent="0.3"/>
    <row r="392" s="256" customFormat="1" x14ac:dyDescent="0.3"/>
    <row r="393" s="256" customFormat="1" x14ac:dyDescent="0.3"/>
    <row r="394" s="256" customFormat="1" x14ac:dyDescent="0.3"/>
    <row r="395" s="256" customFormat="1" x14ac:dyDescent="0.3"/>
    <row r="396" s="256" customFormat="1" x14ac:dyDescent="0.3"/>
    <row r="397" s="256" customFormat="1" x14ac:dyDescent="0.3"/>
    <row r="398" s="256" customFormat="1" x14ac:dyDescent="0.3"/>
    <row r="399" s="256" customFormat="1" x14ac:dyDescent="0.3"/>
    <row r="400" s="256" customFormat="1" x14ac:dyDescent="0.3"/>
    <row r="401" s="256" customFormat="1" x14ac:dyDescent="0.3"/>
    <row r="402" s="256" customFormat="1" x14ac:dyDescent="0.3"/>
    <row r="403" s="256" customFormat="1" x14ac:dyDescent="0.3"/>
    <row r="404" s="256" customFormat="1" x14ac:dyDescent="0.3"/>
    <row r="405" s="256" customFormat="1" x14ac:dyDescent="0.3"/>
    <row r="406" s="256" customFormat="1" x14ac:dyDescent="0.3"/>
    <row r="407" s="256" customFormat="1" x14ac:dyDescent="0.3"/>
    <row r="408" s="256" customFormat="1" x14ac:dyDescent="0.3"/>
    <row r="409" s="256" customFormat="1" x14ac:dyDescent="0.3"/>
    <row r="410" s="256" customFormat="1" x14ac:dyDescent="0.3"/>
    <row r="411" s="256" customFormat="1" x14ac:dyDescent="0.3"/>
    <row r="412" s="256" customFormat="1" x14ac:dyDescent="0.3"/>
    <row r="413" s="256" customFormat="1" x14ac:dyDescent="0.3"/>
    <row r="414" s="256" customFormat="1" x14ac:dyDescent="0.3"/>
    <row r="415" s="256" customFormat="1" x14ac:dyDescent="0.3"/>
    <row r="416" s="256" customFormat="1" x14ac:dyDescent="0.3"/>
    <row r="417" s="256" customFormat="1" x14ac:dyDescent="0.3"/>
    <row r="418" s="256" customFormat="1" x14ac:dyDescent="0.3"/>
    <row r="419" s="256" customFormat="1" x14ac:dyDescent="0.3"/>
    <row r="420" s="256" customFormat="1" x14ac:dyDescent="0.3"/>
    <row r="421" s="256" customFormat="1" x14ac:dyDescent="0.3"/>
    <row r="422" s="256" customFormat="1" x14ac:dyDescent="0.3"/>
    <row r="423" s="256" customFormat="1" x14ac:dyDescent="0.3"/>
    <row r="424" s="256" customFormat="1" x14ac:dyDescent="0.3"/>
    <row r="425" s="256" customFormat="1" x14ac:dyDescent="0.3"/>
    <row r="426" s="256" customFormat="1" x14ac:dyDescent="0.3"/>
    <row r="427" s="256" customFormat="1" x14ac:dyDescent="0.3"/>
    <row r="428" s="256" customFormat="1" x14ac:dyDescent="0.3"/>
    <row r="429" s="256" customFormat="1" x14ac:dyDescent="0.3"/>
    <row r="430" s="256" customFormat="1" x14ac:dyDescent="0.3"/>
    <row r="431" s="256" customFormat="1" x14ac:dyDescent="0.3"/>
    <row r="432" s="256" customFormat="1" x14ac:dyDescent="0.3"/>
    <row r="433" s="256" customFormat="1" x14ac:dyDescent="0.3"/>
    <row r="434" s="256" customFormat="1" x14ac:dyDescent="0.3"/>
    <row r="435" s="256" customFormat="1" x14ac:dyDescent="0.3"/>
    <row r="436" s="256" customFormat="1" x14ac:dyDescent="0.3"/>
    <row r="437" s="256" customFormat="1" x14ac:dyDescent="0.3"/>
    <row r="438" s="256" customFormat="1" x14ac:dyDescent="0.3"/>
    <row r="439" s="256" customFormat="1" x14ac:dyDescent="0.3"/>
    <row r="440" s="256" customFormat="1" x14ac:dyDescent="0.3"/>
    <row r="441" s="256" customFormat="1" x14ac:dyDescent="0.3"/>
    <row r="442" s="256" customFormat="1" x14ac:dyDescent="0.3"/>
    <row r="443" s="256" customFormat="1" x14ac:dyDescent="0.3"/>
    <row r="444" s="256" customFormat="1" x14ac:dyDescent="0.3"/>
    <row r="445" s="256" customFormat="1" x14ac:dyDescent="0.3"/>
    <row r="446" s="256" customFormat="1" x14ac:dyDescent="0.3"/>
    <row r="447" s="256" customFormat="1" x14ac:dyDescent="0.3"/>
    <row r="448" s="256" customFormat="1" x14ac:dyDescent="0.3"/>
    <row r="449" s="256" customFormat="1" x14ac:dyDescent="0.3"/>
    <row r="450" s="256" customFormat="1" x14ac:dyDescent="0.3"/>
    <row r="451" s="256" customFormat="1" x14ac:dyDescent="0.3"/>
    <row r="452" s="256" customFormat="1" x14ac:dyDescent="0.3"/>
    <row r="453" s="256" customFormat="1" x14ac:dyDescent="0.3"/>
    <row r="454" s="256" customFormat="1" x14ac:dyDescent="0.3"/>
    <row r="455" s="256" customFormat="1" x14ac:dyDescent="0.3"/>
    <row r="456" s="256" customFormat="1" x14ac:dyDescent="0.3"/>
    <row r="457" s="256" customFormat="1" x14ac:dyDescent="0.3"/>
    <row r="458" s="256" customFormat="1" x14ac:dyDescent="0.3"/>
    <row r="459" s="256" customFormat="1" x14ac:dyDescent="0.3"/>
    <row r="460" s="256" customFormat="1" x14ac:dyDescent="0.3"/>
    <row r="461" s="256" customFormat="1" x14ac:dyDescent="0.3"/>
    <row r="462" s="256" customFormat="1" x14ac:dyDescent="0.3"/>
    <row r="463" s="256" customFormat="1" x14ac:dyDescent="0.3"/>
    <row r="464" s="256" customFormat="1" x14ac:dyDescent="0.3"/>
    <row r="465" s="256" customFormat="1" x14ac:dyDescent="0.3"/>
    <row r="466" s="256" customFormat="1" x14ac:dyDescent="0.3"/>
    <row r="467" s="256" customFormat="1" x14ac:dyDescent="0.3"/>
    <row r="468" s="256" customFormat="1" x14ac:dyDescent="0.3"/>
    <row r="469" s="256" customFormat="1" x14ac:dyDescent="0.3"/>
    <row r="470" s="256" customFormat="1" x14ac:dyDescent="0.3"/>
    <row r="471" s="256" customFormat="1" x14ac:dyDescent="0.3"/>
    <row r="472" s="256" customFormat="1" x14ac:dyDescent="0.3"/>
    <row r="473" s="256" customFormat="1" x14ac:dyDescent="0.3"/>
    <row r="474" s="256" customFormat="1" x14ac:dyDescent="0.3"/>
    <row r="475" s="256" customFormat="1" x14ac:dyDescent="0.3"/>
    <row r="476" s="256" customFormat="1" x14ac:dyDescent="0.3"/>
    <row r="477" s="256" customFormat="1" x14ac:dyDescent="0.3"/>
    <row r="478" s="256" customFormat="1" x14ac:dyDescent="0.3"/>
    <row r="479" s="256" customFormat="1" x14ac:dyDescent="0.3"/>
    <row r="480" s="256" customFormat="1" x14ac:dyDescent="0.3"/>
    <row r="481" s="256" customFormat="1" x14ac:dyDescent="0.3"/>
    <row r="482" s="256" customFormat="1" x14ac:dyDescent="0.3"/>
    <row r="483" s="256" customFormat="1" x14ac:dyDescent="0.3"/>
    <row r="484" s="256" customFormat="1" x14ac:dyDescent="0.3"/>
    <row r="485" s="256" customFormat="1" x14ac:dyDescent="0.3"/>
    <row r="486" s="256" customFormat="1" x14ac:dyDescent="0.3"/>
    <row r="487" s="256" customFormat="1" x14ac:dyDescent="0.3"/>
    <row r="488" s="256" customFormat="1" x14ac:dyDescent="0.3"/>
    <row r="489" s="256" customFormat="1" x14ac:dyDescent="0.3"/>
    <row r="490" s="256" customFormat="1" x14ac:dyDescent="0.3"/>
    <row r="491" s="256" customFormat="1" x14ac:dyDescent="0.3"/>
    <row r="492" s="256" customFormat="1" x14ac:dyDescent="0.3"/>
    <row r="493" s="256" customFormat="1" x14ac:dyDescent="0.3"/>
    <row r="494" s="256" customFormat="1" x14ac:dyDescent="0.3"/>
    <row r="495" s="256" customFormat="1" x14ac:dyDescent="0.3"/>
    <row r="496" s="256" customFormat="1" x14ac:dyDescent="0.3"/>
    <row r="497" s="256" customFormat="1" x14ac:dyDescent="0.3"/>
    <row r="498" s="256" customFormat="1" x14ac:dyDescent="0.3"/>
    <row r="499" s="256" customFormat="1" x14ac:dyDescent="0.3"/>
    <row r="500" s="256" customFormat="1" x14ac:dyDescent="0.3"/>
    <row r="501" s="256" customFormat="1" x14ac:dyDescent="0.3"/>
    <row r="502" s="256" customFormat="1" x14ac:dyDescent="0.3"/>
    <row r="503" s="256" customFormat="1" x14ac:dyDescent="0.3"/>
    <row r="504" s="256" customFormat="1" x14ac:dyDescent="0.3"/>
    <row r="505" s="256" customFormat="1" x14ac:dyDescent="0.3"/>
    <row r="506" s="256" customFormat="1" x14ac:dyDescent="0.3"/>
    <row r="507" s="256" customFormat="1" x14ac:dyDescent="0.3"/>
    <row r="508" s="256" customFormat="1" x14ac:dyDescent="0.3"/>
    <row r="509" s="256" customFormat="1" x14ac:dyDescent="0.3"/>
    <row r="510" s="256" customFormat="1" x14ac:dyDescent="0.3"/>
    <row r="511" s="256" customFormat="1" x14ac:dyDescent="0.3"/>
    <row r="512" s="256" customFormat="1" x14ac:dyDescent="0.3"/>
    <row r="513" s="256" customFormat="1" x14ac:dyDescent="0.3"/>
    <row r="514" s="256" customFormat="1" x14ac:dyDescent="0.3"/>
    <row r="515" s="256" customFormat="1" x14ac:dyDescent="0.3"/>
    <row r="516" s="256" customFormat="1" x14ac:dyDescent="0.3"/>
    <row r="517" s="256" customFormat="1" x14ac:dyDescent="0.3"/>
    <row r="518" s="256" customFormat="1" x14ac:dyDescent="0.3"/>
    <row r="519" s="256" customFormat="1" x14ac:dyDescent="0.3"/>
    <row r="520" s="256" customFormat="1" x14ac:dyDescent="0.3"/>
    <row r="521" s="256" customFormat="1" x14ac:dyDescent="0.3"/>
    <row r="522" s="256" customFormat="1" x14ac:dyDescent="0.3"/>
    <row r="523" s="256" customFormat="1" x14ac:dyDescent="0.3"/>
    <row r="524" s="256" customFormat="1" x14ac:dyDescent="0.3"/>
    <row r="525" s="256" customFormat="1" x14ac:dyDescent="0.3"/>
    <row r="526" s="256" customFormat="1" x14ac:dyDescent="0.3"/>
    <row r="527" s="256" customFormat="1" x14ac:dyDescent="0.3"/>
    <row r="528" s="256" customFormat="1" x14ac:dyDescent="0.3"/>
    <row r="529" s="256" customFormat="1" x14ac:dyDescent="0.3"/>
    <row r="530" s="256" customFormat="1" x14ac:dyDescent="0.3"/>
    <row r="531" s="256" customFormat="1" x14ac:dyDescent="0.3"/>
    <row r="532" s="256" customFormat="1" x14ac:dyDescent="0.3"/>
    <row r="533" s="256" customFormat="1" x14ac:dyDescent="0.3"/>
    <row r="534" s="256" customFormat="1" x14ac:dyDescent="0.3"/>
    <row r="535" s="256" customFormat="1" x14ac:dyDescent="0.3"/>
    <row r="536" s="256" customFormat="1" x14ac:dyDescent="0.3"/>
    <row r="537" s="256" customFormat="1" x14ac:dyDescent="0.3"/>
    <row r="538" s="256" customFormat="1" x14ac:dyDescent="0.3"/>
    <row r="539" s="256" customFormat="1" x14ac:dyDescent="0.3"/>
    <row r="540" s="256" customFormat="1" x14ac:dyDescent="0.3"/>
    <row r="541" s="256" customFormat="1" x14ac:dyDescent="0.3"/>
    <row r="542" s="256" customFormat="1" x14ac:dyDescent="0.3"/>
    <row r="543" s="256" customFormat="1" x14ac:dyDescent="0.3"/>
    <row r="544" s="256" customFormat="1" x14ac:dyDescent="0.3"/>
    <row r="545" s="256" customFormat="1" x14ac:dyDescent="0.3"/>
    <row r="546" s="256" customFormat="1" x14ac:dyDescent="0.3"/>
    <row r="547" s="256" customFormat="1" x14ac:dyDescent="0.3"/>
    <row r="548" s="256" customFormat="1" x14ac:dyDescent="0.3"/>
    <row r="549" s="256" customFormat="1" x14ac:dyDescent="0.3"/>
    <row r="550" s="256" customFormat="1" x14ac:dyDescent="0.3"/>
    <row r="551" s="256" customFormat="1" x14ac:dyDescent="0.3"/>
    <row r="552" s="256" customFormat="1" x14ac:dyDescent="0.3"/>
    <row r="553" s="256" customFormat="1" x14ac:dyDescent="0.3"/>
    <row r="554" s="256" customFormat="1" x14ac:dyDescent="0.3"/>
    <row r="555" s="256" customFormat="1" x14ac:dyDescent="0.3"/>
    <row r="556" s="256" customFormat="1" x14ac:dyDescent="0.3"/>
    <row r="557" s="256" customFormat="1" x14ac:dyDescent="0.3"/>
    <row r="558" s="256" customFormat="1" x14ac:dyDescent="0.3"/>
    <row r="559" s="256" customFormat="1" x14ac:dyDescent="0.3"/>
    <row r="560" s="256" customFormat="1" x14ac:dyDescent="0.3"/>
    <row r="561" s="256" customFormat="1" x14ac:dyDescent="0.3"/>
    <row r="562" s="256" customFormat="1" x14ac:dyDescent="0.3"/>
    <row r="563" s="256" customFormat="1" x14ac:dyDescent="0.3"/>
    <row r="564" s="256" customFormat="1" x14ac:dyDescent="0.3"/>
    <row r="565" s="256" customFormat="1" x14ac:dyDescent="0.3"/>
    <row r="566" s="256" customFormat="1" x14ac:dyDescent="0.3"/>
    <row r="567" s="256" customFormat="1" x14ac:dyDescent="0.3"/>
    <row r="568" s="256" customFormat="1" x14ac:dyDescent="0.3"/>
    <row r="569" s="256" customFormat="1" x14ac:dyDescent="0.3"/>
    <row r="570" s="256" customFormat="1" x14ac:dyDescent="0.3"/>
    <row r="571" s="256" customFormat="1" x14ac:dyDescent="0.3"/>
    <row r="572" s="256" customFormat="1" x14ac:dyDescent="0.3"/>
    <row r="573" s="256" customFormat="1" x14ac:dyDescent="0.3"/>
    <row r="574" s="256" customFormat="1" x14ac:dyDescent="0.3"/>
    <row r="575" s="256" customFormat="1" x14ac:dyDescent="0.3"/>
    <row r="576" s="256" customFormat="1" x14ac:dyDescent="0.3"/>
    <row r="577" s="256" customFormat="1" x14ac:dyDescent="0.3"/>
    <row r="578" s="256" customFormat="1" x14ac:dyDescent="0.3"/>
    <row r="579" s="256" customFormat="1" x14ac:dyDescent="0.3"/>
    <row r="580" s="256" customFormat="1" x14ac:dyDescent="0.3"/>
    <row r="581" s="256" customFormat="1" x14ac:dyDescent="0.3"/>
    <row r="582" s="256" customFormat="1" x14ac:dyDescent="0.3"/>
    <row r="583" s="256" customFormat="1" x14ac:dyDescent="0.3"/>
  </sheetData>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I102"/>
  <sheetViews>
    <sheetView workbookViewId="0">
      <selection activeCell="A110" sqref="A110"/>
    </sheetView>
  </sheetViews>
  <sheetFormatPr defaultRowHeight="14.4" x14ac:dyDescent="0.3"/>
  <cols>
    <col min="1" max="1" width="45.33203125" customWidth="1"/>
    <col min="2" max="2" width="17.88671875" customWidth="1"/>
    <col min="3" max="3" width="13.33203125" customWidth="1"/>
    <col min="4" max="4" width="12.5546875" customWidth="1"/>
    <col min="5" max="5" width="13.33203125" customWidth="1"/>
    <col min="6" max="6" width="13.44140625" customWidth="1"/>
    <col min="7" max="7" width="5" customWidth="1"/>
    <col min="8" max="8" width="6" customWidth="1"/>
    <col min="9" max="9" width="11.33203125" customWidth="1"/>
    <col min="10" max="10" width="4" customWidth="1"/>
    <col min="11" max="11" width="4.44140625" customWidth="1"/>
    <col min="12" max="12" width="4.109375" customWidth="1"/>
    <col min="13" max="14" width="4" customWidth="1"/>
    <col min="15" max="15" width="4.109375" customWidth="1"/>
    <col min="16" max="17" width="4" customWidth="1"/>
    <col min="18" max="18" width="4.109375" customWidth="1"/>
    <col min="19" max="20" width="4" customWidth="1"/>
    <col min="21" max="21" width="4.109375" customWidth="1"/>
    <col min="22" max="23" width="4" customWidth="1"/>
    <col min="24" max="24" width="4.109375" customWidth="1"/>
    <col min="25" max="26" width="4" customWidth="1"/>
    <col min="27" max="27" width="4.109375" customWidth="1"/>
    <col min="28" max="29" width="4" customWidth="1"/>
    <col min="30" max="30" width="4.109375" customWidth="1"/>
    <col min="31" max="32" width="4" customWidth="1"/>
    <col min="33" max="33" width="4.109375" customWidth="1"/>
    <col min="34" max="34" width="4" customWidth="1"/>
    <col min="35" max="35" width="3" customWidth="1"/>
    <col min="36" max="36" width="3.44140625" customWidth="1"/>
    <col min="37" max="37" width="3.109375" customWidth="1"/>
    <col min="38" max="38" width="3" customWidth="1"/>
    <col min="39" max="39" width="4" customWidth="1"/>
    <col min="40" max="40" width="4.109375" customWidth="1"/>
    <col min="41" max="42" width="4" customWidth="1"/>
    <col min="43" max="43" width="4.109375" customWidth="1"/>
    <col min="44" max="45" width="4" customWidth="1"/>
    <col min="46" max="46" width="4.109375" customWidth="1"/>
    <col min="47" max="48" width="4" customWidth="1"/>
    <col min="49" max="49" width="4.109375" customWidth="1"/>
    <col min="50" max="51" width="4" customWidth="1"/>
    <col min="52" max="52" width="4.109375" customWidth="1"/>
    <col min="53" max="54" width="4" customWidth="1"/>
    <col min="55" max="55" width="4.109375" customWidth="1"/>
    <col min="56" max="57" width="4" customWidth="1"/>
    <col min="58" max="58" width="4.109375" customWidth="1"/>
    <col min="59" max="60" width="4" customWidth="1"/>
    <col min="61" max="61" width="4.109375" customWidth="1"/>
    <col min="62" max="63" width="4" customWidth="1"/>
    <col min="64" max="64" width="4.109375" customWidth="1"/>
    <col min="65" max="66" width="4" customWidth="1"/>
    <col min="67" max="67" width="4.109375" customWidth="1"/>
    <col min="68" max="68" width="4" customWidth="1"/>
    <col min="69" max="69" width="3" customWidth="1"/>
    <col min="70" max="70" width="3.44140625" customWidth="1"/>
    <col min="71" max="71" width="3.109375" customWidth="1"/>
    <col min="72" max="72" width="3" customWidth="1"/>
    <col min="73" max="73" width="4" customWidth="1"/>
    <col min="74" max="74" width="4.109375" customWidth="1"/>
    <col min="75" max="76" width="4" customWidth="1"/>
    <col min="77" max="77" width="4.109375" customWidth="1"/>
    <col min="78" max="79" width="4" customWidth="1"/>
    <col min="80" max="80" width="4.109375" customWidth="1"/>
    <col min="81" max="82" width="4" customWidth="1"/>
    <col min="83" max="83" width="4.109375" customWidth="1"/>
    <col min="84" max="85" width="4" customWidth="1"/>
    <col min="86" max="86" width="4.109375" customWidth="1"/>
    <col min="87" max="88" width="4" customWidth="1"/>
    <col min="89" max="89" width="4.109375" customWidth="1"/>
    <col min="90" max="91" width="4" customWidth="1"/>
    <col min="92" max="92" width="4.109375" customWidth="1"/>
    <col min="93" max="93" width="4" customWidth="1"/>
    <col min="94" max="94" width="4.109375" customWidth="1"/>
    <col min="95" max="95" width="4" customWidth="1"/>
    <col min="96" max="96" width="4.109375" customWidth="1"/>
    <col min="97" max="97" width="4" customWidth="1"/>
    <col min="98" max="98" width="4.109375" customWidth="1"/>
    <col min="99" max="99" width="4" customWidth="1"/>
    <col min="100" max="100" width="3" customWidth="1"/>
    <col min="101" max="101" width="3.44140625" customWidth="1"/>
    <col min="102" max="102" width="3.109375" customWidth="1"/>
    <col min="103" max="103" width="3" customWidth="1"/>
    <col min="104" max="105" width="4.109375" customWidth="1"/>
    <col min="106" max="106" width="4" customWidth="1"/>
    <col min="107" max="107" width="4.109375" customWidth="1"/>
    <col min="108" max="108" width="4" customWidth="1"/>
    <col min="109" max="109" width="4.109375" customWidth="1"/>
    <col min="110" max="110" width="4" customWidth="1"/>
    <col min="111" max="114" width="4.109375" customWidth="1"/>
    <col min="115" max="115" width="4" customWidth="1"/>
    <col min="116" max="116" width="4.109375" customWidth="1"/>
    <col min="117" max="117" width="4" customWidth="1"/>
    <col min="118" max="118" width="4.109375" customWidth="1"/>
    <col min="119" max="119" width="3" customWidth="1"/>
    <col min="120" max="120" width="3.44140625" customWidth="1"/>
    <col min="121" max="121" width="3.109375" customWidth="1"/>
    <col min="122" max="122" width="3" customWidth="1"/>
    <col min="123" max="123" width="4" customWidth="1"/>
    <col min="124" max="124" width="4.109375" customWidth="1"/>
    <col min="125" max="125" width="4" customWidth="1"/>
    <col min="126" max="126" width="4.109375" customWidth="1"/>
    <col min="127" max="127" width="4" customWidth="1"/>
    <col min="128" max="128" width="4.109375" customWidth="1"/>
    <col min="129" max="129" width="4" customWidth="1"/>
    <col min="130" max="130" width="4.109375" customWidth="1"/>
    <col min="131" max="135" width="4" customWidth="1"/>
    <col min="136" max="136" width="3" customWidth="1"/>
    <col min="137" max="137" width="3.44140625" customWidth="1"/>
    <col min="138" max="138" width="3.109375" customWidth="1"/>
    <col min="139" max="140" width="3" customWidth="1"/>
    <col min="141" max="141" width="3.44140625" customWidth="1"/>
    <col min="142" max="142" width="3.109375" customWidth="1"/>
    <col min="143" max="144" width="3" customWidth="1"/>
    <col min="145" max="145" width="3.44140625" customWidth="1"/>
    <col min="146" max="146" width="3.109375" customWidth="1"/>
    <col min="147" max="148" width="3" customWidth="1"/>
    <col min="149" max="149" width="3.44140625" customWidth="1"/>
    <col min="150" max="150" width="3.109375" customWidth="1"/>
    <col min="151" max="152" width="3" customWidth="1"/>
    <col min="153" max="153" width="3.44140625" customWidth="1"/>
    <col min="154" max="154" width="3.109375" customWidth="1"/>
    <col min="155" max="155" width="3" customWidth="1"/>
    <col min="156" max="156" width="11.33203125" bestFit="1" customWidth="1"/>
  </cols>
  <sheetData>
    <row r="2" spans="1:6" ht="15" x14ac:dyDescent="0.25">
      <c r="A2" s="37" t="s">
        <v>359</v>
      </c>
      <c r="B2" t="s">
        <v>363</v>
      </c>
      <c r="C2" s="96" t="s">
        <v>363</v>
      </c>
      <c r="D2" s="97" t="s">
        <v>393</v>
      </c>
      <c r="E2" s="97" t="s">
        <v>394</v>
      </c>
      <c r="F2" s="97" t="s">
        <v>626</v>
      </c>
    </row>
    <row r="3" spans="1:6" ht="15" x14ac:dyDescent="0.25">
      <c r="A3" s="38" t="s">
        <v>283</v>
      </c>
      <c r="B3" s="56">
        <v>1058170.1597246774</v>
      </c>
      <c r="C3" s="201">
        <v>1058170.1597246774</v>
      </c>
      <c r="D3" s="296">
        <f>C3/GETPIVOTDATA("FTE",$A$65)</f>
        <v>26231.288044736673</v>
      </c>
      <c r="E3" s="93">
        <f t="shared" ref="E3:E8" si="0">C3/$C$9</f>
        <v>0.15176675667719805</v>
      </c>
      <c r="F3" s="93"/>
    </row>
    <row r="4" spans="1:6" ht="15" x14ac:dyDescent="0.25">
      <c r="A4" s="38" t="s">
        <v>215</v>
      </c>
      <c r="B4" s="56">
        <v>543846</v>
      </c>
      <c r="C4" s="201">
        <v>543846</v>
      </c>
      <c r="D4" s="296">
        <f t="shared" ref="D4:D8" si="1">C4/GETPIVOTDATA("FTE",$A$65)</f>
        <v>13481.55676747645</v>
      </c>
      <c r="E4" s="93">
        <f t="shared" si="0"/>
        <v>7.8000445196208079E-2</v>
      </c>
      <c r="F4" s="93">
        <f>C4/C6</f>
        <v>0.14890154045190823</v>
      </c>
    </row>
    <row r="5" spans="1:6" ht="15" x14ac:dyDescent="0.25">
      <c r="A5" s="38" t="s">
        <v>213</v>
      </c>
      <c r="B5" s="56">
        <v>338542</v>
      </c>
      <c r="C5" s="201">
        <v>338542</v>
      </c>
      <c r="D5" s="296">
        <f t="shared" si="1"/>
        <v>8392.2161626177476</v>
      </c>
      <c r="E5" s="93">
        <f t="shared" si="0"/>
        <v>4.8554970924884394E-2</v>
      </c>
      <c r="F5" s="93">
        <f>C5/C6</f>
        <v>9.2690624382030781E-2</v>
      </c>
    </row>
    <row r="6" spans="1:6" ht="15" x14ac:dyDescent="0.25">
      <c r="A6" s="38" t="s">
        <v>197</v>
      </c>
      <c r="B6" s="56">
        <v>1535349.66</v>
      </c>
      <c r="C6" s="201">
        <v>3652386.66</v>
      </c>
      <c r="D6" s="296">
        <f t="shared" si="1"/>
        <v>90540.075855230534</v>
      </c>
      <c r="E6" s="93">
        <f t="shared" si="0"/>
        <v>0.52383907486437609</v>
      </c>
      <c r="F6" s="93"/>
    </row>
    <row r="7" spans="1:6" ht="15" x14ac:dyDescent="0.25">
      <c r="A7" s="38" t="s">
        <v>229</v>
      </c>
      <c r="B7" s="56">
        <v>452317</v>
      </c>
      <c r="C7" s="201">
        <v>452317</v>
      </c>
      <c r="D7" s="296">
        <f t="shared" si="1"/>
        <v>11212.617749132374</v>
      </c>
      <c r="E7" s="93">
        <f t="shared" si="0"/>
        <v>6.4873010686505458E-2</v>
      </c>
      <c r="F7" s="93"/>
    </row>
    <row r="8" spans="1:6" ht="15" x14ac:dyDescent="0.25">
      <c r="A8" s="38" t="s">
        <v>267</v>
      </c>
      <c r="B8" s="56">
        <v>927083</v>
      </c>
      <c r="C8" s="201">
        <v>927083</v>
      </c>
      <c r="D8" s="296">
        <f t="shared" si="1"/>
        <v>22981.730292513632</v>
      </c>
      <c r="E8" s="93">
        <f t="shared" si="0"/>
        <v>0.13296574165082795</v>
      </c>
      <c r="F8" s="93"/>
    </row>
    <row r="9" spans="1:6" ht="15" x14ac:dyDescent="0.25">
      <c r="A9" s="38" t="s">
        <v>360</v>
      </c>
      <c r="B9" s="64">
        <v>4855307.8197246771</v>
      </c>
      <c r="C9" s="94">
        <f>SUM(C3:C8)</f>
        <v>6972344.8197246771</v>
      </c>
      <c r="D9" s="215">
        <f>SUM(D3:D8)</f>
        <v>172839.48487170739</v>
      </c>
      <c r="E9" s="95">
        <f>SUM(E3:E8)</f>
        <v>1</v>
      </c>
      <c r="F9" s="95"/>
    </row>
    <row r="11" spans="1:6" ht="15" x14ac:dyDescent="0.25">
      <c r="A11" s="37" t="s">
        <v>368</v>
      </c>
      <c r="B11" t="s">
        <v>364</v>
      </c>
    </row>
    <row r="13" spans="1:6" ht="15" x14ac:dyDescent="0.25">
      <c r="A13" s="37" t="s">
        <v>359</v>
      </c>
      <c r="B13" t="s">
        <v>361</v>
      </c>
      <c r="C13" t="s">
        <v>363</v>
      </c>
    </row>
    <row r="14" spans="1:6" ht="15" x14ac:dyDescent="0.25">
      <c r="A14" s="38" t="s">
        <v>122</v>
      </c>
      <c r="B14" s="64">
        <v>0.12000000000000001</v>
      </c>
      <c r="C14" s="64">
        <v>4246</v>
      </c>
      <c r="E14" s="33"/>
    </row>
    <row r="15" spans="1:6" ht="15" x14ac:dyDescent="0.25">
      <c r="A15" s="38" t="s">
        <v>118</v>
      </c>
      <c r="B15" s="64">
        <v>4.63</v>
      </c>
      <c r="C15" s="64">
        <v>289583.40000000002</v>
      </c>
    </row>
    <row r="16" spans="1:6" ht="15" x14ac:dyDescent="0.25">
      <c r="A16" s="38" t="s">
        <v>120</v>
      </c>
      <c r="B16" s="64">
        <v>0.4</v>
      </c>
      <c r="C16" s="64">
        <v>25992</v>
      </c>
    </row>
    <row r="17" spans="1:3" ht="15" x14ac:dyDescent="0.25">
      <c r="A17" s="38" t="s">
        <v>124</v>
      </c>
      <c r="B17" s="64">
        <v>1.07</v>
      </c>
      <c r="C17" s="64">
        <v>55472.65</v>
      </c>
    </row>
    <row r="18" spans="1:3" ht="15" x14ac:dyDescent="0.25">
      <c r="A18" s="38" t="s">
        <v>360</v>
      </c>
      <c r="B18" s="64">
        <v>6.2200000000000006</v>
      </c>
      <c r="C18" s="64">
        <v>375294.05000000005</v>
      </c>
    </row>
    <row r="19" spans="1:3" ht="15" x14ac:dyDescent="0.25">
      <c r="A19" s="38"/>
      <c r="B19" s="64"/>
      <c r="C19" s="64"/>
    </row>
    <row r="20" spans="1:3" ht="15" x14ac:dyDescent="0.25">
      <c r="A20" s="37" t="s">
        <v>368</v>
      </c>
      <c r="B20" t="s">
        <v>366</v>
      </c>
    </row>
    <row r="22" spans="1:3" ht="15" x14ac:dyDescent="0.25">
      <c r="A22" s="37" t="s">
        <v>359</v>
      </c>
      <c r="B22" t="s">
        <v>361</v>
      </c>
      <c r="C22" t="s">
        <v>363</v>
      </c>
    </row>
    <row r="23" spans="1:3" ht="15" x14ac:dyDescent="0.25">
      <c r="A23" s="38" t="s">
        <v>174</v>
      </c>
      <c r="B23" s="64">
        <v>0.11</v>
      </c>
      <c r="C23" s="64">
        <v>4061.57</v>
      </c>
    </row>
    <row r="24" spans="1:3" ht="15" x14ac:dyDescent="0.25">
      <c r="A24" s="38" t="s">
        <v>176</v>
      </c>
      <c r="B24" s="64">
        <v>12.84</v>
      </c>
      <c r="C24" s="64">
        <v>431650.08999999997</v>
      </c>
    </row>
    <row r="25" spans="1:3" ht="15" x14ac:dyDescent="0.25">
      <c r="A25" s="38" t="s">
        <v>170</v>
      </c>
      <c r="B25" s="64"/>
      <c r="C25" s="64"/>
    </row>
    <row r="26" spans="1:3" ht="15" x14ac:dyDescent="0.25">
      <c r="A26" s="38" t="s">
        <v>168</v>
      </c>
      <c r="B26" s="64"/>
      <c r="C26" s="64"/>
    </row>
    <row r="27" spans="1:3" ht="15" x14ac:dyDescent="0.25">
      <c r="A27" s="38" t="s">
        <v>160</v>
      </c>
      <c r="B27" s="64"/>
      <c r="C27" s="64">
        <v>0</v>
      </c>
    </row>
    <row r="28" spans="1:3" ht="15" x14ac:dyDescent="0.25">
      <c r="A28" s="38" t="s">
        <v>172</v>
      </c>
      <c r="B28" s="64">
        <v>1.66</v>
      </c>
      <c r="C28" s="64">
        <v>59213</v>
      </c>
    </row>
    <row r="29" spans="1:3" ht="15" x14ac:dyDescent="0.25">
      <c r="A29" s="38" t="s">
        <v>156</v>
      </c>
      <c r="B29" s="64"/>
      <c r="C29" s="64"/>
    </row>
    <row r="30" spans="1:3" ht="15" x14ac:dyDescent="0.25">
      <c r="A30" s="38" t="s">
        <v>150</v>
      </c>
      <c r="B30" s="64"/>
      <c r="C30" s="64"/>
    </row>
    <row r="31" spans="1:3" ht="15" x14ac:dyDescent="0.25">
      <c r="A31" s="38" t="s">
        <v>152</v>
      </c>
      <c r="B31" s="64"/>
      <c r="C31" s="64"/>
    </row>
    <row r="32" spans="1:3" ht="15" x14ac:dyDescent="0.25">
      <c r="A32" s="38" t="s">
        <v>154</v>
      </c>
      <c r="B32" s="64"/>
      <c r="C32" s="64"/>
    </row>
    <row r="33" spans="1:3" ht="15" x14ac:dyDescent="0.25">
      <c r="A33" s="38" t="s">
        <v>144</v>
      </c>
      <c r="B33" s="64"/>
      <c r="C33" s="64"/>
    </row>
    <row r="34" spans="1:3" ht="15" x14ac:dyDescent="0.25">
      <c r="A34" s="38" t="s">
        <v>184</v>
      </c>
      <c r="B34" s="64">
        <v>9.14</v>
      </c>
      <c r="C34" s="64">
        <v>301709.3</v>
      </c>
    </row>
    <row r="35" spans="1:3" ht="15" x14ac:dyDescent="0.25">
      <c r="A35" s="38" t="s">
        <v>182</v>
      </c>
      <c r="B35" s="64"/>
      <c r="C35" s="64"/>
    </row>
    <row r="36" spans="1:3" ht="15" x14ac:dyDescent="0.25">
      <c r="A36" s="38" t="s">
        <v>180</v>
      </c>
      <c r="B36" s="64">
        <v>1.41</v>
      </c>
      <c r="C36" s="64">
        <v>57916</v>
      </c>
    </row>
    <row r="37" spans="1:3" ht="15" x14ac:dyDescent="0.25">
      <c r="A37" s="38" t="s">
        <v>178</v>
      </c>
      <c r="B37" s="64">
        <v>3.5300000000000002</v>
      </c>
      <c r="C37" s="64">
        <v>104156</v>
      </c>
    </row>
    <row r="38" spans="1:3" x14ac:dyDescent="0.3">
      <c r="A38" s="38" t="s">
        <v>134</v>
      </c>
      <c r="B38" s="64"/>
      <c r="C38" s="64"/>
    </row>
    <row r="39" spans="1:3" x14ac:dyDescent="0.3">
      <c r="A39" s="38" t="s">
        <v>166</v>
      </c>
      <c r="B39" s="64">
        <v>1.56</v>
      </c>
      <c r="C39" s="64">
        <v>76523</v>
      </c>
    </row>
    <row r="40" spans="1:3" x14ac:dyDescent="0.3">
      <c r="A40" s="38" t="s">
        <v>130</v>
      </c>
      <c r="B40" s="64"/>
      <c r="C40" s="64"/>
    </row>
    <row r="41" spans="1:3" x14ac:dyDescent="0.3">
      <c r="A41" s="38" t="s">
        <v>138</v>
      </c>
      <c r="B41" s="64"/>
      <c r="C41" s="64"/>
    </row>
    <row r="42" spans="1:3" x14ac:dyDescent="0.3">
      <c r="A42" s="38" t="s">
        <v>136</v>
      </c>
      <c r="B42" s="64"/>
      <c r="C42" s="64"/>
    </row>
    <row r="43" spans="1:3" x14ac:dyDescent="0.3">
      <c r="A43" s="38" t="s">
        <v>140</v>
      </c>
      <c r="B43" s="64"/>
      <c r="C43" s="64"/>
    </row>
    <row r="44" spans="1:3" x14ac:dyDescent="0.3">
      <c r="A44" s="38" t="s">
        <v>126</v>
      </c>
      <c r="B44" s="64"/>
      <c r="C44" s="64"/>
    </row>
    <row r="45" spans="1:3" x14ac:dyDescent="0.3">
      <c r="A45" s="38" t="s">
        <v>128</v>
      </c>
      <c r="B45" s="64"/>
      <c r="C45" s="64"/>
    </row>
    <row r="46" spans="1:3" x14ac:dyDescent="0.3">
      <c r="A46" s="38" t="s">
        <v>158</v>
      </c>
      <c r="B46" s="64"/>
      <c r="C46" s="64"/>
    </row>
    <row r="47" spans="1:3" x14ac:dyDescent="0.3">
      <c r="A47" s="38" t="s">
        <v>132</v>
      </c>
      <c r="B47" s="64">
        <v>0.08</v>
      </c>
      <c r="C47" s="64">
        <v>5040</v>
      </c>
    </row>
    <row r="48" spans="1:3" x14ac:dyDescent="0.3">
      <c r="A48" s="38" t="s">
        <v>164</v>
      </c>
      <c r="B48" s="64">
        <v>0.4</v>
      </c>
      <c r="C48" s="64">
        <v>16042</v>
      </c>
    </row>
    <row r="49" spans="1:6" x14ac:dyDescent="0.3">
      <c r="A49" s="38" t="s">
        <v>162</v>
      </c>
      <c r="B49" s="64">
        <v>0.15000000000000002</v>
      </c>
      <c r="C49" s="64">
        <v>8771</v>
      </c>
    </row>
    <row r="50" spans="1:6" x14ac:dyDescent="0.3">
      <c r="A50" s="38" t="s">
        <v>146</v>
      </c>
      <c r="B50" s="64"/>
      <c r="C50" s="64"/>
    </row>
    <row r="51" spans="1:6" x14ac:dyDescent="0.3">
      <c r="A51" s="38" t="s">
        <v>142</v>
      </c>
      <c r="B51" s="64"/>
      <c r="C51" s="64"/>
    </row>
    <row r="52" spans="1:6" x14ac:dyDescent="0.3">
      <c r="A52" s="38" t="s">
        <v>148</v>
      </c>
      <c r="B52" s="64"/>
      <c r="C52" s="64"/>
    </row>
    <row r="53" spans="1:6" x14ac:dyDescent="0.3">
      <c r="A53" s="38" t="s">
        <v>360</v>
      </c>
      <c r="B53" s="64">
        <v>30.879999999999995</v>
      </c>
      <c r="C53" s="64">
        <v>1065081.96</v>
      </c>
    </row>
    <row r="55" spans="1:6" x14ac:dyDescent="0.3">
      <c r="A55" s="37" t="s">
        <v>368</v>
      </c>
      <c r="B55" t="s">
        <v>365</v>
      </c>
    </row>
    <row r="57" spans="1:6" x14ac:dyDescent="0.3">
      <c r="A57" s="37" t="s">
        <v>359</v>
      </c>
      <c r="B57" t="s">
        <v>361</v>
      </c>
      <c r="C57" t="s">
        <v>363</v>
      </c>
    </row>
    <row r="58" spans="1:6" x14ac:dyDescent="0.3">
      <c r="A58" s="38" t="s">
        <v>190</v>
      </c>
      <c r="B58" s="64">
        <v>0.3</v>
      </c>
      <c r="C58" s="64">
        <v>7324</v>
      </c>
    </row>
    <row r="59" spans="1:6" x14ac:dyDescent="0.3">
      <c r="A59" s="38" t="s">
        <v>188</v>
      </c>
      <c r="B59" s="64">
        <v>0.18</v>
      </c>
      <c r="C59" s="64">
        <v>5086</v>
      </c>
      <c r="F59">
        <f>GETPIVOTDATA("Sum of FTE",$A$57)+GETPIVOTDATA("Sum of FTE",$A$22)+GETPIVOTDATA("Sum of FTE",$A$13)</f>
        <v>40.339999999999996</v>
      </c>
    </row>
    <row r="60" spans="1:6" x14ac:dyDescent="0.3">
      <c r="A60" s="38" t="s">
        <v>186</v>
      </c>
      <c r="B60" s="64">
        <v>2.76</v>
      </c>
      <c r="C60" s="64">
        <v>78842</v>
      </c>
      <c r="F60" t="b">
        <f>F59=GETPIVOTDATA("Sum of FTE",$A$65)</f>
        <v>1</v>
      </c>
    </row>
    <row r="61" spans="1:6" x14ac:dyDescent="0.3">
      <c r="A61" s="38" t="s">
        <v>360</v>
      </c>
      <c r="B61" s="64">
        <v>3.2399999999999998</v>
      </c>
      <c r="C61" s="64">
        <v>91252</v>
      </c>
    </row>
    <row r="63" spans="1:6" x14ac:dyDescent="0.3">
      <c r="A63" s="37" t="s">
        <v>4</v>
      </c>
      <c r="B63" t="s">
        <v>362</v>
      </c>
    </row>
    <row r="65" spans="1:3" x14ac:dyDescent="0.3">
      <c r="A65" s="37" t="s">
        <v>359</v>
      </c>
      <c r="B65" t="s">
        <v>361</v>
      </c>
      <c r="C65" t="s">
        <v>363</v>
      </c>
    </row>
    <row r="66" spans="1:3" x14ac:dyDescent="0.3">
      <c r="A66" s="38" t="s">
        <v>600</v>
      </c>
      <c r="B66" s="64">
        <v>2.21</v>
      </c>
      <c r="C66" s="56">
        <v>76067</v>
      </c>
    </row>
    <row r="67" spans="1:3" x14ac:dyDescent="0.3">
      <c r="A67" s="38" t="s">
        <v>601</v>
      </c>
      <c r="B67" s="64">
        <v>4.71</v>
      </c>
      <c r="C67" s="56">
        <v>146507</v>
      </c>
    </row>
    <row r="68" spans="1:3" x14ac:dyDescent="0.3">
      <c r="A68" s="38" t="s">
        <v>602</v>
      </c>
      <c r="B68" s="64">
        <v>2.7399999999999998</v>
      </c>
      <c r="C68" s="56">
        <v>116862</v>
      </c>
    </row>
    <row r="69" spans="1:3" x14ac:dyDescent="0.3">
      <c r="A69" s="38" t="s">
        <v>358</v>
      </c>
      <c r="B69" s="64">
        <v>5.4599999999999991</v>
      </c>
      <c r="C69" s="56">
        <v>195877</v>
      </c>
    </row>
    <row r="70" spans="1:3" x14ac:dyDescent="0.3">
      <c r="A70" s="38" t="s">
        <v>400</v>
      </c>
      <c r="B70" s="64">
        <v>2.2400000000000002</v>
      </c>
      <c r="C70" s="56">
        <v>78339</v>
      </c>
    </row>
    <row r="71" spans="1:3" x14ac:dyDescent="0.3">
      <c r="A71" s="38" t="s">
        <v>603</v>
      </c>
      <c r="B71" s="64">
        <v>1.6</v>
      </c>
      <c r="C71" s="56">
        <v>54993</v>
      </c>
    </row>
    <row r="72" spans="1:3" x14ac:dyDescent="0.3">
      <c r="A72" s="38" t="s">
        <v>356</v>
      </c>
      <c r="B72" s="64">
        <v>0.96</v>
      </c>
      <c r="C72" s="56">
        <v>35448</v>
      </c>
    </row>
    <row r="73" spans="1:3" x14ac:dyDescent="0.3">
      <c r="A73" s="38" t="s">
        <v>329</v>
      </c>
      <c r="B73" s="64">
        <v>2.1</v>
      </c>
      <c r="C73" s="56">
        <v>81676</v>
      </c>
    </row>
    <row r="74" spans="1:3" x14ac:dyDescent="0.3">
      <c r="A74" s="38" t="s">
        <v>348</v>
      </c>
      <c r="B74" s="64">
        <v>4.5199999999999996</v>
      </c>
      <c r="C74" s="56">
        <v>181082</v>
      </c>
    </row>
    <row r="75" spans="1:3" x14ac:dyDescent="0.3">
      <c r="A75" s="38" t="s">
        <v>350</v>
      </c>
      <c r="B75" s="64">
        <v>2.74</v>
      </c>
      <c r="C75" s="56">
        <v>146550</v>
      </c>
    </row>
    <row r="76" spans="1:3" x14ac:dyDescent="0.3">
      <c r="A76" s="38" t="s">
        <v>604</v>
      </c>
      <c r="B76" s="64">
        <v>1.04</v>
      </c>
      <c r="C76" s="56">
        <v>32441</v>
      </c>
    </row>
    <row r="77" spans="1:3" x14ac:dyDescent="0.3">
      <c r="A77" s="38" t="s">
        <v>352</v>
      </c>
      <c r="B77" s="64">
        <v>1.75</v>
      </c>
      <c r="C77" s="56">
        <v>76669</v>
      </c>
    </row>
    <row r="78" spans="1:3" x14ac:dyDescent="0.3">
      <c r="A78" s="38" t="s">
        <v>406</v>
      </c>
      <c r="B78" s="64">
        <v>1.29</v>
      </c>
      <c r="C78" s="56">
        <v>39519</v>
      </c>
    </row>
    <row r="79" spans="1:3" x14ac:dyDescent="0.3">
      <c r="A79" s="38" t="s">
        <v>605</v>
      </c>
      <c r="B79" s="64">
        <v>3.8499999999999988</v>
      </c>
      <c r="C79" s="56">
        <v>176298.01</v>
      </c>
    </row>
    <row r="80" spans="1:3" x14ac:dyDescent="0.3">
      <c r="A80" s="38" t="s">
        <v>606</v>
      </c>
      <c r="B80" s="64">
        <v>3.13</v>
      </c>
      <c r="C80" s="56">
        <v>93300</v>
      </c>
    </row>
    <row r="81" spans="1:9" x14ac:dyDescent="0.3">
      <c r="A81" s="38" t="s">
        <v>360</v>
      </c>
      <c r="B81" s="64">
        <v>40.340000000000003</v>
      </c>
      <c r="C81" s="56">
        <v>1531628.01</v>
      </c>
    </row>
    <row r="85" spans="1:9" x14ac:dyDescent="0.3">
      <c r="A85" s="37" t="s">
        <v>363</v>
      </c>
      <c r="B85" s="37" t="s">
        <v>388</v>
      </c>
    </row>
    <row r="86" spans="1:9" x14ac:dyDescent="0.3">
      <c r="A86" s="37" t="s">
        <v>359</v>
      </c>
      <c r="B86" t="s">
        <v>220</v>
      </c>
      <c r="C86" t="s">
        <v>228</v>
      </c>
      <c r="D86" t="s">
        <v>238</v>
      </c>
      <c r="E86" t="s">
        <v>240</v>
      </c>
      <c r="F86" t="s">
        <v>244</v>
      </c>
      <c r="G86" t="s">
        <v>252</v>
      </c>
      <c r="H86" t="s">
        <v>260</v>
      </c>
      <c r="I86" t="s">
        <v>360</v>
      </c>
    </row>
    <row r="87" spans="1:9" x14ac:dyDescent="0.3">
      <c r="A87" s="38" t="s">
        <v>600</v>
      </c>
      <c r="B87" s="64"/>
      <c r="C87" s="64">
        <v>411</v>
      </c>
      <c r="D87" s="64"/>
      <c r="E87" s="64"/>
      <c r="F87" s="64"/>
      <c r="G87" s="64"/>
      <c r="H87" s="64">
        <v>532</v>
      </c>
      <c r="I87" s="64">
        <v>943</v>
      </c>
    </row>
    <row r="88" spans="1:9" x14ac:dyDescent="0.3">
      <c r="A88" s="38" t="s">
        <v>601</v>
      </c>
      <c r="B88" s="64">
        <v>9789</v>
      </c>
      <c r="C88" s="64">
        <v>15486</v>
      </c>
      <c r="D88" s="64">
        <v>161</v>
      </c>
      <c r="E88" s="64">
        <v>905</v>
      </c>
      <c r="F88" s="64">
        <v>883</v>
      </c>
      <c r="G88" s="64"/>
      <c r="H88" s="64">
        <v>5042</v>
      </c>
      <c r="I88" s="64">
        <v>32266</v>
      </c>
    </row>
    <row r="89" spans="1:9" x14ac:dyDescent="0.3">
      <c r="A89" s="38" t="s">
        <v>602</v>
      </c>
      <c r="B89" s="64">
        <v>937</v>
      </c>
      <c r="C89" s="64">
        <v>7659</v>
      </c>
      <c r="D89" s="64">
        <v>2205</v>
      </c>
      <c r="E89" s="64">
        <v>5617</v>
      </c>
      <c r="F89" s="64">
        <v>115</v>
      </c>
      <c r="G89" s="64"/>
      <c r="H89" s="64">
        <v>1632</v>
      </c>
      <c r="I89" s="64">
        <v>18165</v>
      </c>
    </row>
    <row r="90" spans="1:9" x14ac:dyDescent="0.3">
      <c r="A90" s="38" t="s">
        <v>358</v>
      </c>
      <c r="B90" s="64">
        <v>10245</v>
      </c>
      <c r="C90" s="64">
        <v>12110</v>
      </c>
      <c r="D90" s="64">
        <v>345</v>
      </c>
      <c r="E90" s="64">
        <v>13910</v>
      </c>
      <c r="F90" s="64">
        <v>23</v>
      </c>
      <c r="G90" s="64"/>
      <c r="H90" s="64">
        <v>1799</v>
      </c>
      <c r="I90" s="64">
        <v>38432</v>
      </c>
    </row>
    <row r="91" spans="1:9" x14ac:dyDescent="0.3">
      <c r="A91" s="38" t="s">
        <v>400</v>
      </c>
      <c r="B91" s="64">
        <v>12471</v>
      </c>
      <c r="C91" s="64">
        <v>13427</v>
      </c>
      <c r="D91" s="64">
        <v>422</v>
      </c>
      <c r="E91" s="64">
        <v>4127</v>
      </c>
      <c r="F91" s="64">
        <v>0</v>
      </c>
      <c r="G91" s="64">
        <v>0</v>
      </c>
      <c r="H91" s="64">
        <v>174</v>
      </c>
      <c r="I91" s="64">
        <v>30621</v>
      </c>
    </row>
    <row r="92" spans="1:9" x14ac:dyDescent="0.3">
      <c r="A92" s="38" t="s">
        <v>603</v>
      </c>
      <c r="B92" s="64"/>
      <c r="C92" s="64">
        <v>340</v>
      </c>
      <c r="D92" s="64">
        <v>200</v>
      </c>
      <c r="E92" s="64">
        <v>5903</v>
      </c>
      <c r="F92" s="64"/>
      <c r="G92" s="64"/>
      <c r="H92" s="64"/>
      <c r="I92" s="64">
        <v>6443</v>
      </c>
    </row>
    <row r="93" spans="1:9" x14ac:dyDescent="0.3">
      <c r="A93" s="38" t="s">
        <v>356</v>
      </c>
      <c r="B93" s="64">
        <v>3970</v>
      </c>
      <c r="C93" s="64">
        <v>3970</v>
      </c>
      <c r="D93" s="64">
        <v>425</v>
      </c>
      <c r="E93" s="64">
        <v>115</v>
      </c>
      <c r="F93" s="64"/>
      <c r="G93" s="64">
        <v>3523</v>
      </c>
      <c r="H93" s="64">
        <v>5085</v>
      </c>
      <c r="I93" s="64">
        <v>17088</v>
      </c>
    </row>
    <row r="94" spans="1:9" x14ac:dyDescent="0.3">
      <c r="A94" s="38" t="s">
        <v>329</v>
      </c>
      <c r="B94" s="64">
        <v>14956</v>
      </c>
      <c r="C94" s="64">
        <v>16128</v>
      </c>
      <c r="D94" s="64">
        <v>19</v>
      </c>
      <c r="E94" s="64">
        <v>2298</v>
      </c>
      <c r="F94" s="64">
        <v>322</v>
      </c>
      <c r="G94" s="64"/>
      <c r="H94" s="64">
        <v>532</v>
      </c>
      <c r="I94" s="64">
        <v>34255</v>
      </c>
    </row>
    <row r="95" spans="1:9" x14ac:dyDescent="0.3">
      <c r="A95" s="38" t="s">
        <v>348</v>
      </c>
      <c r="B95" s="64">
        <v>20200</v>
      </c>
      <c r="C95" s="64">
        <v>26747</v>
      </c>
      <c r="D95" s="64"/>
      <c r="E95" s="64">
        <v>5951</v>
      </c>
      <c r="F95" s="64">
        <v>2000</v>
      </c>
      <c r="G95" s="64"/>
      <c r="H95" s="64">
        <v>8474</v>
      </c>
      <c r="I95" s="64">
        <v>63372</v>
      </c>
    </row>
    <row r="96" spans="1:9" x14ac:dyDescent="0.3">
      <c r="A96" s="38" t="s">
        <v>350</v>
      </c>
      <c r="B96" s="64"/>
      <c r="C96" s="64">
        <v>18606</v>
      </c>
      <c r="D96" s="64">
        <v>420</v>
      </c>
      <c r="E96" s="64">
        <v>1493</v>
      </c>
      <c r="F96" s="64"/>
      <c r="G96" s="64"/>
      <c r="H96" s="64">
        <v>856</v>
      </c>
      <c r="I96" s="64">
        <v>21375</v>
      </c>
    </row>
    <row r="97" spans="1:9" x14ac:dyDescent="0.3">
      <c r="A97" s="38" t="s">
        <v>604</v>
      </c>
      <c r="B97" s="64"/>
      <c r="C97" s="64">
        <v>969</v>
      </c>
      <c r="D97" s="64"/>
      <c r="E97" s="64">
        <v>3893</v>
      </c>
      <c r="F97" s="64"/>
      <c r="G97" s="64"/>
      <c r="H97" s="64">
        <v>48</v>
      </c>
      <c r="I97" s="64">
        <v>4910</v>
      </c>
    </row>
    <row r="98" spans="1:9" x14ac:dyDescent="0.3">
      <c r="A98" s="38" t="s">
        <v>352</v>
      </c>
      <c r="B98" s="64">
        <v>22677</v>
      </c>
      <c r="C98" s="64">
        <v>305036</v>
      </c>
      <c r="D98" s="64">
        <v>20382</v>
      </c>
      <c r="E98" s="64">
        <v>24940</v>
      </c>
      <c r="F98" s="64"/>
      <c r="G98" s="64"/>
      <c r="H98" s="64"/>
      <c r="I98" s="64">
        <v>373035</v>
      </c>
    </row>
    <row r="99" spans="1:9" x14ac:dyDescent="0.3">
      <c r="A99" s="38" t="s">
        <v>406</v>
      </c>
      <c r="B99" s="64"/>
      <c r="C99" s="64">
        <v>0</v>
      </c>
      <c r="D99" s="64"/>
      <c r="E99" s="64"/>
      <c r="F99" s="64"/>
      <c r="G99" s="64"/>
      <c r="H99" s="64"/>
      <c r="I99" s="64">
        <v>0</v>
      </c>
    </row>
    <row r="100" spans="1:9" x14ac:dyDescent="0.3">
      <c r="A100" s="38" t="s">
        <v>605</v>
      </c>
      <c r="B100" s="64">
        <v>11778</v>
      </c>
      <c r="C100" s="64">
        <v>14348</v>
      </c>
      <c r="D100" s="64">
        <v>1093</v>
      </c>
      <c r="E100" s="64">
        <v>2127</v>
      </c>
      <c r="F100" s="64">
        <v>2115</v>
      </c>
      <c r="G100" s="64">
        <v>881</v>
      </c>
      <c r="H100" s="64">
        <v>1095</v>
      </c>
      <c r="I100" s="64">
        <v>33437</v>
      </c>
    </row>
    <row r="101" spans="1:9" x14ac:dyDescent="0.3">
      <c r="A101" s="38" t="s">
        <v>606</v>
      </c>
      <c r="B101" s="64">
        <v>2246</v>
      </c>
      <c r="C101" s="64">
        <v>17080</v>
      </c>
      <c r="D101" s="64">
        <v>825</v>
      </c>
      <c r="E101" s="64">
        <v>8273</v>
      </c>
      <c r="F101" s="64"/>
      <c r="G101" s="64">
        <v>80</v>
      </c>
      <c r="H101" s="64">
        <v>1547</v>
      </c>
      <c r="I101" s="64">
        <v>30051</v>
      </c>
    </row>
    <row r="102" spans="1:9" x14ac:dyDescent="0.3">
      <c r="A102" s="38" t="s">
        <v>360</v>
      </c>
      <c r="B102" s="64">
        <v>109269</v>
      </c>
      <c r="C102" s="64">
        <v>452317</v>
      </c>
      <c r="D102" s="64">
        <v>26497</v>
      </c>
      <c r="E102" s="64">
        <v>79552</v>
      </c>
      <c r="F102" s="64">
        <v>5458</v>
      </c>
      <c r="G102" s="64">
        <v>4484</v>
      </c>
      <c r="H102" s="64">
        <v>26816</v>
      </c>
      <c r="I102" s="64">
        <v>704393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M1" zoomScale="70" zoomScaleNormal="70" workbookViewId="0">
      <selection activeCell="C4" sqref="C4"/>
    </sheetView>
  </sheetViews>
  <sheetFormatPr defaultRowHeight="14.4" x14ac:dyDescent="0.3"/>
  <cols>
    <col min="1" max="1" width="20.33203125" customWidth="1"/>
    <col min="2" max="5" width="37.109375" style="69" customWidth="1"/>
    <col min="6" max="6" width="39.88671875" style="69" customWidth="1"/>
    <col min="7" max="19" width="37.109375" style="69" customWidth="1"/>
  </cols>
  <sheetData>
    <row r="1" spans="1:19" ht="30" x14ac:dyDescent="0.25">
      <c r="A1" s="229"/>
      <c r="B1" s="230" t="s">
        <v>118</v>
      </c>
      <c r="C1" s="230" t="s">
        <v>120</v>
      </c>
      <c r="D1" s="230" t="s">
        <v>122</v>
      </c>
      <c r="E1" s="230" t="s">
        <v>124</v>
      </c>
      <c r="F1" s="231" t="s">
        <v>174</v>
      </c>
      <c r="G1" s="231" t="s">
        <v>176</v>
      </c>
      <c r="H1" s="231" t="s">
        <v>172</v>
      </c>
      <c r="I1" s="231" t="s">
        <v>184</v>
      </c>
      <c r="J1" s="231" t="s">
        <v>182</v>
      </c>
      <c r="K1" s="231" t="s">
        <v>180</v>
      </c>
      <c r="L1" s="231" t="s">
        <v>178</v>
      </c>
      <c r="M1" s="231" t="s">
        <v>166</v>
      </c>
      <c r="N1" s="231" t="s">
        <v>132</v>
      </c>
      <c r="O1" s="231" t="s">
        <v>164</v>
      </c>
      <c r="P1" s="231" t="s">
        <v>162</v>
      </c>
      <c r="Q1" s="231" t="s">
        <v>190</v>
      </c>
      <c r="R1" s="231" t="s">
        <v>188</v>
      </c>
      <c r="S1" s="231" t="s">
        <v>186</v>
      </c>
    </row>
    <row r="2" spans="1:19" ht="15" x14ac:dyDescent="0.25">
      <c r="A2" s="221" t="s">
        <v>375</v>
      </c>
      <c r="B2" s="219">
        <f>MEDIAN(B8:B28)</f>
        <v>65752.466353677621</v>
      </c>
      <c r="C2" s="219">
        <f t="shared" ref="C2:S2" si="0">MEDIAN(C8:C28)</f>
        <v>78821.428571428565</v>
      </c>
      <c r="D2" s="219">
        <f t="shared" si="0"/>
        <v>35650</v>
      </c>
      <c r="E2" s="219">
        <f t="shared" si="0"/>
        <v>49790</v>
      </c>
      <c r="F2" s="219">
        <f t="shared" si="0"/>
        <v>36923.36363636364</v>
      </c>
      <c r="G2" s="219">
        <f t="shared" si="0"/>
        <v>33472.115384615383</v>
      </c>
      <c r="H2" s="219">
        <f t="shared" si="0"/>
        <v>39736.734693877552</v>
      </c>
      <c r="I2" s="219">
        <f t="shared" si="0"/>
        <v>29281.357142857145</v>
      </c>
      <c r="J2" s="219">
        <f t="shared" si="0"/>
        <v>40290.426540284359</v>
      </c>
      <c r="K2" s="219">
        <f t="shared" si="0"/>
        <v>49928.888888888891</v>
      </c>
      <c r="L2" s="219">
        <f t="shared" si="0"/>
        <v>34050.672454885942</v>
      </c>
      <c r="M2" s="219">
        <f t="shared" si="0"/>
        <v>47400</v>
      </c>
      <c r="N2" s="219">
        <f t="shared" si="0"/>
        <v>63000</v>
      </c>
      <c r="O2" s="219">
        <f t="shared" si="0"/>
        <v>40501.515151515152</v>
      </c>
      <c r="P2" s="219">
        <f t="shared" si="0"/>
        <v>48200</v>
      </c>
      <c r="Q2" s="219">
        <f t="shared" si="0"/>
        <v>23346.031746031746</v>
      </c>
      <c r="R2" s="219">
        <f t="shared" si="0"/>
        <v>25521.428571428572</v>
      </c>
      <c r="S2" s="219">
        <f t="shared" si="0"/>
        <v>27721.666666666668</v>
      </c>
    </row>
    <row r="3" spans="1:19" ht="15" x14ac:dyDescent="0.25">
      <c r="A3" s="221" t="s">
        <v>376</v>
      </c>
      <c r="B3" s="219">
        <f>AVERAGE(B8:B24)</f>
        <v>69067.619145717937</v>
      </c>
      <c r="C3" s="219">
        <f t="shared" ref="C3:S3" si="1">AVERAGE(C8:C24)</f>
        <v>68821.309523809527</v>
      </c>
      <c r="D3" s="219">
        <f t="shared" si="1"/>
        <v>43131.232876712333</v>
      </c>
      <c r="E3" s="219">
        <f t="shared" si="1"/>
        <v>50283.187689969607</v>
      </c>
      <c r="F3" s="219">
        <f t="shared" si="1"/>
        <v>36923.36363636364</v>
      </c>
      <c r="G3" s="219">
        <f t="shared" si="1"/>
        <v>33665.414023595316</v>
      </c>
      <c r="H3" s="219">
        <f t="shared" si="1"/>
        <v>42716.923260532283</v>
      </c>
      <c r="I3" s="219">
        <f t="shared" si="1"/>
        <v>30181.755169685279</v>
      </c>
      <c r="J3" s="219">
        <f t="shared" si="1"/>
        <v>40290.426540284359</v>
      </c>
      <c r="K3" s="219">
        <f t="shared" si="1"/>
        <v>46323.509629629632</v>
      </c>
      <c r="L3" s="219">
        <f t="shared" si="1"/>
        <v>32167.988757204876</v>
      </c>
      <c r="M3" s="219">
        <f t="shared" si="1"/>
        <v>46164.333333333336</v>
      </c>
      <c r="N3" s="219">
        <f t="shared" si="1"/>
        <v>63000</v>
      </c>
      <c r="O3" s="219">
        <f t="shared" si="1"/>
        <v>40501.515151515152</v>
      </c>
      <c r="P3" s="219">
        <f t="shared" si="1"/>
        <v>51905.128205128211</v>
      </c>
      <c r="Q3" s="219">
        <f t="shared" si="1"/>
        <v>23346.031746031746</v>
      </c>
      <c r="R3" s="219">
        <f t="shared" si="1"/>
        <v>25521.428571428572</v>
      </c>
      <c r="S3" s="219">
        <f t="shared" si="1"/>
        <v>27078.37251344086</v>
      </c>
    </row>
    <row r="4" spans="1:19" ht="15" x14ac:dyDescent="0.25">
      <c r="A4" s="221" t="s">
        <v>377</v>
      </c>
      <c r="B4" s="219">
        <f>MAX(B8:B27)</f>
        <v>101350</v>
      </c>
      <c r="C4" s="219">
        <f t="shared" ref="C4:S4" si="2">MAX(C8:C27)</f>
        <v>105940</v>
      </c>
      <c r="D4" s="219">
        <f t="shared" si="2"/>
        <v>59693.698630136991</v>
      </c>
      <c r="E4" s="219">
        <f t="shared" si="2"/>
        <v>54009.893617021284</v>
      </c>
      <c r="F4" s="219">
        <f t="shared" si="2"/>
        <v>36923.36363636364</v>
      </c>
      <c r="G4" s="219">
        <f t="shared" si="2"/>
        <v>46127.222222222219</v>
      </c>
      <c r="H4" s="219">
        <f t="shared" si="2"/>
        <v>55000</v>
      </c>
      <c r="I4" s="219">
        <f t="shared" si="2"/>
        <v>39396.25</v>
      </c>
      <c r="J4" s="219">
        <f t="shared" si="2"/>
        <v>40290.426540284359</v>
      </c>
      <c r="K4" s="219">
        <f t="shared" si="2"/>
        <v>52116.639999999999</v>
      </c>
      <c r="L4" s="219">
        <f t="shared" si="2"/>
        <v>47401.5625</v>
      </c>
      <c r="M4" s="219">
        <f t="shared" si="2"/>
        <v>49268</v>
      </c>
      <c r="N4" s="219">
        <f t="shared" si="2"/>
        <v>63000</v>
      </c>
      <c r="O4" s="219">
        <f t="shared" si="2"/>
        <v>44466.666666666672</v>
      </c>
      <c r="P4" s="219">
        <f t="shared" si="2"/>
        <v>60115.38461538461</v>
      </c>
      <c r="Q4" s="219">
        <f t="shared" si="2"/>
        <v>26014.285714285714</v>
      </c>
      <c r="R4" s="219">
        <f t="shared" si="2"/>
        <v>30442.857142857145</v>
      </c>
      <c r="S4" s="219">
        <f t="shared" si="2"/>
        <v>31652</v>
      </c>
    </row>
    <row r="5" spans="1:19" ht="15" x14ac:dyDescent="0.25">
      <c r="A5" s="221" t="s">
        <v>378</v>
      </c>
      <c r="B5" s="51">
        <f>COUNT(B8:B26)</f>
        <v>16</v>
      </c>
      <c r="C5" s="51">
        <f t="shared" ref="C5:S5" si="3">COUNT(C8:C26)</f>
        <v>6</v>
      </c>
      <c r="D5" s="51">
        <f t="shared" si="3"/>
        <v>3</v>
      </c>
      <c r="E5" s="51">
        <f t="shared" si="3"/>
        <v>4</v>
      </c>
      <c r="F5" s="51">
        <f t="shared" si="3"/>
        <v>1</v>
      </c>
      <c r="G5" s="51">
        <f t="shared" si="3"/>
        <v>10</v>
      </c>
      <c r="H5" s="51">
        <f t="shared" si="3"/>
        <v>3</v>
      </c>
      <c r="I5" s="51">
        <f t="shared" si="3"/>
        <v>10</v>
      </c>
      <c r="J5" s="51">
        <f t="shared" si="3"/>
        <v>1</v>
      </c>
      <c r="K5" s="51">
        <f t="shared" si="3"/>
        <v>3</v>
      </c>
      <c r="L5" s="51">
        <f t="shared" si="3"/>
        <v>4</v>
      </c>
      <c r="M5" s="51">
        <f t="shared" si="3"/>
        <v>3</v>
      </c>
      <c r="N5" s="51">
        <f t="shared" si="3"/>
        <v>1</v>
      </c>
      <c r="O5" s="51">
        <f t="shared" si="3"/>
        <v>2</v>
      </c>
      <c r="P5" s="51">
        <f t="shared" si="3"/>
        <v>3</v>
      </c>
      <c r="Q5" s="51">
        <f t="shared" si="3"/>
        <v>2</v>
      </c>
      <c r="R5" s="51">
        <f t="shared" si="3"/>
        <v>2</v>
      </c>
      <c r="S5" s="51">
        <f t="shared" si="3"/>
        <v>8</v>
      </c>
    </row>
    <row r="6" spans="1:19" ht="15" x14ac:dyDescent="0.25">
      <c r="A6" s="223" t="s">
        <v>379</v>
      </c>
      <c r="B6" s="224">
        <f>_xlfn.PERCENTILE.INC(B8:B28,0.6)</f>
        <v>72770</v>
      </c>
      <c r="C6" s="224">
        <f t="shared" ref="C6:S6" si="4">_xlfn.PERCENTILE.INC(C8:C28,0.6)</f>
        <v>81242.85714285713</v>
      </c>
      <c r="D6" s="224">
        <f t="shared" si="4"/>
        <v>40458.739726027401</v>
      </c>
      <c r="E6" s="224">
        <f t="shared" si="4"/>
        <v>50264</v>
      </c>
      <c r="F6" s="224">
        <f t="shared" si="4"/>
        <v>36923.36363636364</v>
      </c>
      <c r="G6" s="224">
        <f t="shared" si="4"/>
        <v>34527.724902216425</v>
      </c>
      <c r="H6" s="224">
        <f t="shared" si="4"/>
        <v>42789.387755102041</v>
      </c>
      <c r="I6" s="224">
        <f t="shared" si="4"/>
        <v>30229.495081967212</v>
      </c>
      <c r="J6" s="224">
        <f t="shared" si="4"/>
        <v>40290.426540284359</v>
      </c>
      <c r="K6" s="224">
        <f t="shared" si="4"/>
        <v>50366.439111111111</v>
      </c>
      <c r="L6" s="224">
        <f t="shared" si="4"/>
        <v>40072.087163772558</v>
      </c>
      <c r="M6" s="224">
        <f t="shared" si="4"/>
        <v>47773.599999999999</v>
      </c>
      <c r="N6" s="224">
        <f t="shared" si="4"/>
        <v>63000</v>
      </c>
      <c r="O6" s="224">
        <f t="shared" si="4"/>
        <v>41294.545454545456</v>
      </c>
      <c r="P6" s="224">
        <f t="shared" si="4"/>
        <v>50583.076923076922</v>
      </c>
      <c r="Q6" s="224">
        <f t="shared" si="4"/>
        <v>23879.682539682541</v>
      </c>
      <c r="R6" s="224">
        <f t="shared" si="4"/>
        <v>26505.71428571429</v>
      </c>
      <c r="S6" s="224">
        <f t="shared" si="4"/>
        <v>29402.5</v>
      </c>
    </row>
    <row r="7" spans="1:19" ht="15" x14ac:dyDescent="0.25">
      <c r="A7" s="223" t="s">
        <v>380</v>
      </c>
      <c r="B7" s="224">
        <f>_xlfn.PERCENTILE.INC(B8:B28,0.65)</f>
        <v>75867.5</v>
      </c>
      <c r="C7" s="224">
        <f t="shared" ref="C7:S7" si="5">_xlfn.PERCENTILE.INC(C8:C28,0.65)</f>
        <v>81625.892857142841</v>
      </c>
      <c r="D7" s="224">
        <f t="shared" si="5"/>
        <v>42863.109589041094</v>
      </c>
      <c r="E7" s="224">
        <f t="shared" si="5"/>
        <v>50501</v>
      </c>
      <c r="F7" s="224">
        <f t="shared" si="5"/>
        <v>36923.36363636364</v>
      </c>
      <c r="G7" s="224">
        <f t="shared" si="5"/>
        <v>34677.905801825298</v>
      </c>
      <c r="H7" s="224">
        <f t="shared" si="5"/>
        <v>44315.714285714283</v>
      </c>
      <c r="I7" s="224">
        <f t="shared" si="5"/>
        <v>30474.177049180329</v>
      </c>
      <c r="J7" s="224">
        <f t="shared" si="5"/>
        <v>40290.426540284359</v>
      </c>
      <c r="K7" s="224">
        <f t="shared" si="5"/>
        <v>50585.214222222225</v>
      </c>
      <c r="L7" s="224">
        <f t="shared" si="5"/>
        <v>43082.794518215873</v>
      </c>
      <c r="M7" s="224">
        <f t="shared" si="5"/>
        <v>47960.4</v>
      </c>
      <c r="N7" s="224">
        <f t="shared" si="5"/>
        <v>63000</v>
      </c>
      <c r="O7" s="224">
        <f t="shared" si="5"/>
        <v>41691.060606060608</v>
      </c>
      <c r="P7" s="224">
        <f t="shared" si="5"/>
        <v>51774.615384615383</v>
      </c>
      <c r="Q7" s="224">
        <f t="shared" si="5"/>
        <v>24146.507936507936</v>
      </c>
      <c r="R7" s="224">
        <f t="shared" si="5"/>
        <v>26997.857142857145</v>
      </c>
      <c r="S7" s="224">
        <f t="shared" si="5"/>
        <v>29844.375</v>
      </c>
    </row>
    <row r="8" spans="1:19" ht="15" x14ac:dyDescent="0.25">
      <c r="A8" s="222" t="s">
        <v>544</v>
      </c>
      <c r="B8" s="218">
        <v>40333.333333333336</v>
      </c>
      <c r="C8" s="89">
        <v>12800</v>
      </c>
      <c r="D8" s="73">
        <v>34050</v>
      </c>
      <c r="E8" s="73">
        <v>47542.857142857138</v>
      </c>
      <c r="F8" s="73">
        <v>36923.36363636364</v>
      </c>
      <c r="G8" s="73">
        <v>26483.333333333336</v>
      </c>
      <c r="H8" s="73">
        <v>33414.035087719298</v>
      </c>
      <c r="I8" s="73">
        <v>24520</v>
      </c>
      <c r="J8" s="73">
        <v>40290.426540284359</v>
      </c>
      <c r="K8" s="73">
        <v>36925</v>
      </c>
      <c r="L8" s="73">
        <v>13169.04761904762</v>
      </c>
      <c r="M8" s="73">
        <v>41825</v>
      </c>
      <c r="N8" s="73">
        <v>63000</v>
      </c>
      <c r="O8" s="73">
        <v>36536.36363636364</v>
      </c>
      <c r="P8" s="73">
        <v>47400</v>
      </c>
      <c r="Q8" s="73">
        <v>20677.777777777777</v>
      </c>
      <c r="R8" s="73">
        <v>20600</v>
      </c>
      <c r="S8" s="73">
        <v>20400.8</v>
      </c>
    </row>
    <row r="9" spans="1:19" ht="15" x14ac:dyDescent="0.25">
      <c r="A9" s="222" t="s">
        <v>545</v>
      </c>
      <c r="B9" s="218">
        <v>50230.612244897959</v>
      </c>
      <c r="C9" s="89">
        <v>53770</v>
      </c>
      <c r="D9" s="73">
        <v>35650</v>
      </c>
      <c r="E9" s="73">
        <v>49000</v>
      </c>
      <c r="F9" s="73"/>
      <c r="G9" s="73">
        <v>28495.041322314049</v>
      </c>
      <c r="H9" s="73">
        <v>39736.734693877552</v>
      </c>
      <c r="I9" s="73">
        <v>24860.377358490565</v>
      </c>
      <c r="J9" s="73"/>
      <c r="K9" s="73">
        <v>49928.888888888891</v>
      </c>
      <c r="L9" s="73">
        <v>24014.981273408241</v>
      </c>
      <c r="M9" s="73">
        <v>47400</v>
      </c>
      <c r="N9" s="73"/>
      <c r="O9" s="73">
        <v>44466.666666666672</v>
      </c>
      <c r="P9" s="73">
        <v>48200</v>
      </c>
      <c r="Q9" s="73">
        <v>26014.285714285714</v>
      </c>
      <c r="R9" s="73">
        <v>30442.857142857145</v>
      </c>
      <c r="S9" s="73">
        <v>22387.096774193549</v>
      </c>
    </row>
    <row r="10" spans="1:19" ht="15" x14ac:dyDescent="0.25">
      <c r="A10" s="222" t="s">
        <v>546</v>
      </c>
      <c r="B10" s="218">
        <v>53506.896551724145</v>
      </c>
      <c r="C10" s="89">
        <v>76400</v>
      </c>
      <c r="D10" s="73">
        <v>59693.698630136991</v>
      </c>
      <c r="E10" s="73">
        <v>50580</v>
      </c>
      <c r="F10" s="73"/>
      <c r="G10" s="69">
        <v>30898</v>
      </c>
      <c r="H10" s="73">
        <v>55000</v>
      </c>
      <c r="I10" s="73">
        <v>25106.363636363636</v>
      </c>
      <c r="J10" s="73"/>
      <c r="K10" s="73">
        <v>52116.639999999999</v>
      </c>
      <c r="L10" s="73">
        <v>44086.36363636364</v>
      </c>
      <c r="M10" s="73">
        <v>49268</v>
      </c>
      <c r="N10" s="73"/>
      <c r="O10" s="73"/>
      <c r="P10" s="73">
        <v>60115.38461538461</v>
      </c>
      <c r="Q10" s="73"/>
      <c r="R10" s="73"/>
      <c r="S10" s="73">
        <v>24868.75</v>
      </c>
    </row>
    <row r="11" spans="1:19" ht="15" x14ac:dyDescent="0.25">
      <c r="A11" s="222" t="s">
        <v>547</v>
      </c>
      <c r="B11" s="218">
        <v>54042.857142857138</v>
      </c>
      <c r="C11" s="89">
        <v>81242.85714285713</v>
      </c>
      <c r="D11" s="73"/>
      <c r="E11" s="73">
        <v>54009.893617021284</v>
      </c>
      <c r="F11" s="73"/>
      <c r="G11" s="73">
        <v>32237.20930232558</v>
      </c>
      <c r="H11" s="73"/>
      <c r="I11" s="73">
        <v>26725.333333333328</v>
      </c>
      <c r="J11" s="73"/>
      <c r="K11" s="73"/>
      <c r="L11" s="73">
        <v>47401.5625</v>
      </c>
      <c r="M11" s="73"/>
      <c r="N11" s="73"/>
      <c r="O11" s="73"/>
      <c r="P11" s="73"/>
      <c r="Q11" s="73"/>
      <c r="R11" s="73"/>
      <c r="S11" s="73">
        <v>26293.333333333336</v>
      </c>
    </row>
    <row r="12" spans="1:19" ht="15" x14ac:dyDescent="0.25">
      <c r="A12" s="222" t="s">
        <v>548</v>
      </c>
      <c r="B12" s="218">
        <v>54145</v>
      </c>
      <c r="C12" s="89">
        <v>82775</v>
      </c>
      <c r="D12" s="73"/>
      <c r="E12" s="73"/>
      <c r="F12" s="73"/>
      <c r="G12" s="73">
        <v>32550</v>
      </c>
      <c r="H12" s="73"/>
      <c r="I12" s="73">
        <v>28550.714285714286</v>
      </c>
      <c r="J12" s="73"/>
      <c r="K12" s="73"/>
      <c r="L12" s="73"/>
      <c r="M12" s="73"/>
      <c r="N12" s="73"/>
      <c r="O12" s="73"/>
      <c r="P12" s="73"/>
      <c r="Q12" s="73"/>
      <c r="R12" s="73"/>
      <c r="S12" s="73">
        <v>29150</v>
      </c>
    </row>
    <row r="13" spans="1:19" ht="15" x14ac:dyDescent="0.25">
      <c r="A13" s="222" t="s">
        <v>549</v>
      </c>
      <c r="B13" s="218">
        <v>58587.096774193546</v>
      </c>
      <c r="C13" s="89">
        <v>105940</v>
      </c>
      <c r="D13" s="73"/>
      <c r="E13" s="73"/>
      <c r="F13" s="73"/>
      <c r="G13" s="73">
        <v>34394.230769230766</v>
      </c>
      <c r="H13" s="73"/>
      <c r="I13" s="73">
        <v>30012</v>
      </c>
      <c r="J13" s="73"/>
      <c r="K13" s="73"/>
      <c r="L13" s="73"/>
      <c r="M13" s="73"/>
      <c r="N13" s="73"/>
      <c r="O13" s="73"/>
      <c r="P13" s="73"/>
      <c r="Q13" s="73"/>
      <c r="R13" s="73"/>
      <c r="S13" s="73">
        <v>30412.5</v>
      </c>
    </row>
    <row r="14" spans="1:19" ht="15" x14ac:dyDescent="0.25">
      <c r="A14" s="222" t="s">
        <v>550</v>
      </c>
      <c r="B14" s="218">
        <v>60725</v>
      </c>
      <c r="C14" s="89"/>
      <c r="D14" s="73"/>
      <c r="E14" s="73"/>
      <c r="F14" s="73"/>
      <c r="G14" s="73">
        <v>34727.966101694918</v>
      </c>
      <c r="H14" s="73"/>
      <c r="I14" s="73">
        <v>30555.737704918032</v>
      </c>
      <c r="J14" s="73"/>
      <c r="K14" s="73"/>
      <c r="L14" s="73"/>
      <c r="M14" s="73"/>
      <c r="N14" s="73"/>
      <c r="O14" s="73"/>
      <c r="P14" s="73"/>
      <c r="Q14" s="73"/>
      <c r="R14" s="73"/>
      <c r="S14" s="73">
        <v>31462.500000000004</v>
      </c>
    </row>
    <row r="15" spans="1:19" ht="15" x14ac:dyDescent="0.25">
      <c r="A15" s="222" t="s">
        <v>551</v>
      </c>
      <c r="B15" s="218">
        <v>65001.777777777781</v>
      </c>
      <c r="C15" s="89"/>
      <c r="D15" s="73"/>
      <c r="E15" s="73"/>
      <c r="F15" s="73"/>
      <c r="G15" s="73">
        <v>35142.753623188408</v>
      </c>
      <c r="H15" s="73"/>
      <c r="I15" s="73">
        <v>35648.331648129424</v>
      </c>
      <c r="J15" s="73"/>
      <c r="K15" s="73"/>
      <c r="L15" s="73"/>
      <c r="M15" s="73"/>
      <c r="N15" s="73"/>
      <c r="O15" s="73"/>
      <c r="P15" s="73"/>
      <c r="Q15" s="73"/>
      <c r="R15" s="73"/>
      <c r="S15" s="73">
        <v>31652</v>
      </c>
    </row>
    <row r="16" spans="1:19" ht="15" x14ac:dyDescent="0.25">
      <c r="A16" s="222" t="s">
        <v>552</v>
      </c>
      <c r="B16" s="218">
        <v>66503.15492957746</v>
      </c>
      <c r="C16" s="89"/>
      <c r="D16" s="73"/>
      <c r="E16" s="73"/>
      <c r="F16" s="73"/>
      <c r="G16" s="73">
        <v>35598.383561643837</v>
      </c>
      <c r="H16" s="73"/>
      <c r="I16" s="73">
        <v>36442.443729903542</v>
      </c>
      <c r="J16" s="73"/>
      <c r="K16" s="73"/>
      <c r="L16" s="73"/>
      <c r="M16" s="73"/>
      <c r="N16" s="73"/>
      <c r="O16" s="73"/>
      <c r="P16" s="73"/>
      <c r="Q16" s="73"/>
      <c r="R16" s="73"/>
      <c r="S16" s="73"/>
    </row>
    <row r="17" spans="1:19" ht="15" x14ac:dyDescent="0.25">
      <c r="A17" s="222" t="s">
        <v>553</v>
      </c>
      <c r="B17" s="218">
        <v>72770</v>
      </c>
      <c r="C17" s="89"/>
      <c r="D17" s="73"/>
      <c r="E17" s="73"/>
      <c r="F17" s="73"/>
      <c r="G17" s="73">
        <v>46127.222222222219</v>
      </c>
      <c r="H17" s="73"/>
      <c r="I17" s="73">
        <v>39396.25</v>
      </c>
      <c r="J17" s="73"/>
      <c r="K17" s="73"/>
      <c r="L17" s="73"/>
      <c r="M17" s="73"/>
      <c r="N17" s="73"/>
      <c r="O17" s="73"/>
      <c r="P17" s="73"/>
      <c r="Q17" s="73"/>
      <c r="R17" s="73"/>
      <c r="S17" s="73"/>
    </row>
    <row r="18" spans="1:19" ht="15" x14ac:dyDescent="0.25">
      <c r="A18" s="222" t="s">
        <v>554</v>
      </c>
      <c r="B18" s="218">
        <v>76900</v>
      </c>
      <c r="C18" s="89"/>
      <c r="D18" s="73"/>
      <c r="E18" s="73"/>
      <c r="F18" s="73"/>
      <c r="G18" s="73"/>
      <c r="H18" s="73"/>
      <c r="I18" s="73"/>
      <c r="J18" s="73"/>
      <c r="K18" s="73"/>
      <c r="L18" s="73"/>
      <c r="M18" s="73"/>
      <c r="N18" s="73"/>
      <c r="O18" s="73"/>
      <c r="P18" s="73"/>
      <c r="Q18" s="73"/>
      <c r="R18" s="73"/>
      <c r="S18" s="73"/>
    </row>
    <row r="19" spans="1:19" ht="15" x14ac:dyDescent="0.25">
      <c r="A19" s="222" t="s">
        <v>555</v>
      </c>
      <c r="B19" s="218">
        <v>83720</v>
      </c>
      <c r="C19" s="89"/>
      <c r="D19" s="73"/>
      <c r="E19" s="73"/>
      <c r="F19" s="73"/>
      <c r="G19" s="73"/>
      <c r="H19" s="73"/>
      <c r="I19" s="73"/>
      <c r="J19" s="73"/>
      <c r="K19" s="73"/>
      <c r="L19" s="73"/>
      <c r="M19" s="73"/>
      <c r="N19" s="73"/>
      <c r="O19" s="73"/>
      <c r="P19" s="73"/>
      <c r="Q19" s="73"/>
      <c r="R19" s="73"/>
      <c r="S19" s="73"/>
    </row>
    <row r="20" spans="1:19" ht="15" x14ac:dyDescent="0.25">
      <c r="A20" s="222" t="s">
        <v>556</v>
      </c>
      <c r="B20" s="218">
        <v>86282.844243792337</v>
      </c>
      <c r="C20" s="89"/>
      <c r="D20" s="73"/>
      <c r="E20" s="73"/>
      <c r="F20" s="73"/>
      <c r="G20" s="73"/>
      <c r="H20" s="73"/>
      <c r="I20" s="73"/>
      <c r="K20" s="73"/>
      <c r="L20" s="73"/>
      <c r="M20" s="73"/>
      <c r="N20" s="73"/>
      <c r="O20" s="73"/>
      <c r="P20" s="73"/>
      <c r="Q20" s="73"/>
      <c r="R20" s="73"/>
      <c r="S20" s="73"/>
    </row>
    <row r="21" spans="1:19" ht="15" x14ac:dyDescent="0.25">
      <c r="A21" s="222" t="s">
        <v>557</v>
      </c>
      <c r="B21" s="218">
        <v>89033.333333333343</v>
      </c>
      <c r="C21" s="89"/>
      <c r="D21" s="73"/>
      <c r="E21" s="73"/>
      <c r="F21" s="73"/>
      <c r="G21" s="73"/>
      <c r="H21" s="73"/>
      <c r="I21" s="73"/>
      <c r="J21" s="73"/>
      <c r="K21" s="73"/>
      <c r="L21" s="73"/>
      <c r="M21" s="73"/>
      <c r="N21" s="73"/>
      <c r="O21" s="73"/>
      <c r="P21" s="73"/>
      <c r="Q21" s="73"/>
      <c r="R21" s="73"/>
      <c r="S21" s="73"/>
    </row>
    <row r="22" spans="1:19" ht="15" x14ac:dyDescent="0.25">
      <c r="A22" s="222" t="s">
        <v>558</v>
      </c>
      <c r="B22" s="218">
        <v>91950</v>
      </c>
      <c r="C22" s="89"/>
      <c r="D22" s="73"/>
      <c r="E22" s="73"/>
      <c r="F22" s="73"/>
      <c r="G22" s="73"/>
      <c r="H22" s="73"/>
      <c r="I22" s="73"/>
      <c r="J22" s="73"/>
      <c r="K22" s="73"/>
      <c r="L22" s="73"/>
      <c r="M22" s="73"/>
      <c r="O22" s="73"/>
      <c r="P22" s="73"/>
      <c r="Q22" s="73"/>
      <c r="R22" s="73"/>
      <c r="S22" s="73"/>
    </row>
    <row r="23" spans="1:19" ht="15" x14ac:dyDescent="0.25">
      <c r="A23" s="222" t="s">
        <v>559</v>
      </c>
      <c r="B23" s="218">
        <v>101350</v>
      </c>
      <c r="C23" s="89"/>
      <c r="D23" s="73"/>
      <c r="E23" s="73"/>
      <c r="F23" s="73"/>
      <c r="G23" s="73"/>
      <c r="H23" s="73"/>
      <c r="I23" s="73"/>
      <c r="J23" s="73"/>
      <c r="K23" s="73"/>
      <c r="L23" s="73"/>
      <c r="M23" s="73"/>
      <c r="N23" s="73"/>
      <c r="O23" s="73"/>
      <c r="P23" s="73"/>
      <c r="Q23" s="73"/>
      <c r="R23" s="73"/>
      <c r="S23" s="73"/>
    </row>
    <row r="24" spans="1:19" ht="15" x14ac:dyDescent="0.25">
      <c r="A24" s="222" t="s">
        <v>560</v>
      </c>
      <c r="B24" s="218"/>
      <c r="C24" s="89"/>
      <c r="D24" s="73"/>
      <c r="E24" s="73"/>
      <c r="F24" s="73"/>
      <c r="H24" s="73"/>
      <c r="I24" s="73"/>
      <c r="J24" s="73"/>
      <c r="K24" s="73"/>
      <c r="L24" s="73"/>
      <c r="M24" s="73"/>
      <c r="N24" s="73"/>
      <c r="O24" s="73"/>
      <c r="P24" s="73"/>
      <c r="Q24" s="73"/>
      <c r="R24" s="73"/>
      <c r="S24" s="73"/>
    </row>
    <row r="25" spans="1:19" ht="15" x14ac:dyDescent="0.25">
      <c r="A25" s="222" t="s">
        <v>561</v>
      </c>
      <c r="B25" s="218"/>
      <c r="C25" s="89"/>
      <c r="D25" s="73"/>
      <c r="E25" s="73"/>
      <c r="G25" s="73"/>
      <c r="H25" s="73"/>
      <c r="I25" s="73"/>
      <c r="J25" s="73"/>
      <c r="K25" s="73"/>
      <c r="L25" s="73"/>
      <c r="M25" s="73"/>
      <c r="N25" s="73"/>
      <c r="O25" s="73"/>
      <c r="P25" s="73"/>
      <c r="Q25" s="73"/>
      <c r="R25" s="73"/>
      <c r="S25" s="73"/>
    </row>
    <row r="26" spans="1:19" ht="15" x14ac:dyDescent="0.25">
      <c r="A26" s="222" t="s">
        <v>562</v>
      </c>
      <c r="B26" s="218"/>
      <c r="C26" s="89"/>
      <c r="D26" s="73"/>
      <c r="E26" s="73"/>
      <c r="F26" s="73"/>
      <c r="G26" s="73"/>
      <c r="H26" s="73"/>
      <c r="I26" s="73"/>
      <c r="J26" s="73"/>
      <c r="K26" s="73"/>
      <c r="L26" s="73"/>
      <c r="M26" s="73"/>
      <c r="N26" s="73"/>
      <c r="O26" s="73"/>
      <c r="P26" s="73"/>
      <c r="Q26" s="73"/>
      <c r="R26" s="73"/>
      <c r="S26" s="73"/>
    </row>
    <row r="27" spans="1:19" ht="15" x14ac:dyDescent="0.25">
      <c r="A27" s="222" t="s">
        <v>563</v>
      </c>
      <c r="B27" s="218"/>
      <c r="C27" s="89"/>
      <c r="D27" s="73"/>
      <c r="E27" s="73"/>
      <c r="F27" s="73"/>
      <c r="G27" s="73"/>
      <c r="H27" s="73"/>
      <c r="I27" s="73"/>
      <c r="J27" s="73"/>
      <c r="K27" s="73"/>
      <c r="L27" s="73"/>
      <c r="M27" s="73"/>
      <c r="N27" s="73"/>
      <c r="O27" s="73"/>
      <c r="P27" s="73"/>
      <c r="Q27" s="73"/>
      <c r="R27" s="73"/>
      <c r="S27" s="73"/>
    </row>
    <row r="28" spans="1:19" ht="15" x14ac:dyDescent="0.25">
      <c r="A28" s="222" t="s">
        <v>564</v>
      </c>
      <c r="B28" s="218"/>
      <c r="C28" s="89"/>
      <c r="D28" s="73"/>
      <c r="E28" s="73"/>
      <c r="F28" s="73"/>
      <c r="G28" s="73"/>
      <c r="H28" s="73"/>
      <c r="I28" s="73"/>
      <c r="J28" s="73"/>
      <c r="K28" s="73"/>
      <c r="L28" s="73"/>
      <c r="M28" s="73"/>
      <c r="N28" s="73"/>
      <c r="O28" s="73"/>
      <c r="P28" s="73"/>
      <c r="Q28" s="73"/>
      <c r="R28" s="73"/>
      <c r="S28" s="73"/>
    </row>
    <row r="29" spans="1:19" x14ac:dyDescent="0.3">
      <c r="B29" s="51"/>
      <c r="C29" s="51"/>
      <c r="G29" s="73"/>
    </row>
    <row r="30" spans="1:19" ht="15" x14ac:dyDescent="0.25">
      <c r="B30" s="51"/>
      <c r="C30" s="51"/>
      <c r="G30" s="73"/>
    </row>
    <row r="31" spans="1:19" ht="15" x14ac:dyDescent="0.25">
      <c r="A31" s="226"/>
      <c r="B31" s="51"/>
      <c r="C31" s="51"/>
    </row>
    <row r="32" spans="1:19" ht="15" x14ac:dyDescent="0.25">
      <c r="A32" s="227"/>
      <c r="B32" s="228"/>
      <c r="C32" s="51"/>
    </row>
    <row r="33" spans="1:3" ht="15" x14ac:dyDescent="0.25">
      <c r="A33" s="227"/>
      <c r="B33" s="228"/>
      <c r="C33" s="51"/>
    </row>
    <row r="34" spans="1:3" ht="15" x14ac:dyDescent="0.25">
      <c r="A34" s="227"/>
      <c r="B34" s="228"/>
      <c r="C34" s="51"/>
    </row>
    <row r="35" spans="1:3" ht="15" x14ac:dyDescent="0.25">
      <c r="A35" s="227"/>
      <c r="B35" s="228"/>
      <c r="C35" s="51"/>
    </row>
    <row r="36" spans="1:3" ht="15" x14ac:dyDescent="0.25">
      <c r="A36" s="59"/>
      <c r="B36" s="51"/>
    </row>
  </sheetData>
  <sortState ref="S8:S30">
    <sortCondition ref="S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5"/>
  <sheetViews>
    <sheetView zoomScale="85" zoomScaleNormal="85" workbookViewId="0">
      <selection activeCell="AT14" sqref="AT14"/>
    </sheetView>
  </sheetViews>
  <sheetFormatPr defaultRowHeight="14.4" x14ac:dyDescent="0.3"/>
  <cols>
    <col min="1" max="1" width="48.88671875" customWidth="1"/>
    <col min="2" max="2" width="20.33203125" customWidth="1"/>
    <col min="3" max="3" width="24.5546875" customWidth="1"/>
    <col min="4" max="4" width="22.33203125" customWidth="1"/>
    <col min="5" max="5" width="10.5546875" customWidth="1"/>
    <col min="6" max="6" width="14.109375" customWidth="1"/>
    <col min="7" max="7" width="40.44140625" customWidth="1"/>
    <col min="8" max="8" width="27.88671875" customWidth="1"/>
    <col min="9" max="9" width="18.88671875" customWidth="1"/>
    <col min="10" max="10" width="23.44140625" customWidth="1"/>
    <col min="11" max="11" width="20.109375" customWidth="1"/>
    <col min="12" max="12" width="27.33203125" customWidth="1"/>
    <col min="13" max="13" width="17.33203125" customWidth="1"/>
    <col min="14" max="14" width="23.33203125" customWidth="1"/>
    <col min="15" max="15" width="16.44140625" customWidth="1"/>
  </cols>
  <sheetData>
    <row r="1" spans="1:14" ht="15" x14ac:dyDescent="0.25">
      <c r="A1" s="98" t="s">
        <v>610</v>
      </c>
      <c r="B1" s="98"/>
      <c r="C1" s="337" t="s">
        <v>220</v>
      </c>
      <c r="D1" s="337" t="s">
        <v>228</v>
      </c>
      <c r="E1" s="337"/>
      <c r="F1" s="337" t="s">
        <v>238</v>
      </c>
      <c r="G1" s="337"/>
      <c r="H1" s="337" t="s">
        <v>240</v>
      </c>
      <c r="I1" s="337"/>
      <c r="J1" s="102" t="s">
        <v>244</v>
      </c>
      <c r="K1" s="102" t="s">
        <v>252</v>
      </c>
      <c r="L1" s="102" t="s">
        <v>260</v>
      </c>
      <c r="M1" s="102"/>
    </row>
    <row r="2" spans="1:14" ht="45" x14ac:dyDescent="0.25">
      <c r="A2" s="10" t="s">
        <v>1</v>
      </c>
      <c r="B2" s="333" t="s">
        <v>6</v>
      </c>
      <c r="C2" s="333" t="s">
        <v>221</v>
      </c>
      <c r="D2" s="333" t="s">
        <v>229</v>
      </c>
      <c r="E2" s="333" t="s">
        <v>439</v>
      </c>
      <c r="F2" s="333" t="s">
        <v>239</v>
      </c>
      <c r="G2" s="333" t="s">
        <v>440</v>
      </c>
      <c r="H2" s="333" t="s">
        <v>241</v>
      </c>
      <c r="I2" s="333" t="s">
        <v>441</v>
      </c>
      <c r="J2" s="333" t="s">
        <v>245</v>
      </c>
      <c r="K2" s="333" t="s">
        <v>253</v>
      </c>
      <c r="L2" s="333" t="s">
        <v>261</v>
      </c>
      <c r="M2" s="334" t="s">
        <v>442</v>
      </c>
      <c r="N2" s="154"/>
    </row>
    <row r="3" spans="1:14" ht="15" x14ac:dyDescent="0.25">
      <c r="A3" s="84" t="s">
        <v>339</v>
      </c>
      <c r="B3" s="161">
        <v>3.04</v>
      </c>
      <c r="C3" s="201">
        <v>4803</v>
      </c>
      <c r="D3" s="201">
        <v>7401</v>
      </c>
      <c r="E3" s="70">
        <f>D3/B3</f>
        <v>2434.5394736842104</v>
      </c>
      <c r="F3" s="201">
        <v>4</v>
      </c>
      <c r="G3" s="70">
        <f>F3/B3</f>
        <v>1.3157894736842106</v>
      </c>
      <c r="H3" s="201">
        <v>2314</v>
      </c>
      <c r="I3" s="70">
        <f>H3/B3</f>
        <v>761.18421052631584</v>
      </c>
      <c r="J3" s="201">
        <v>802</v>
      </c>
      <c r="K3" s="70"/>
      <c r="L3" s="201">
        <v>1389</v>
      </c>
      <c r="M3" s="70">
        <f>F3+H3+J3+K3+L3</f>
        <v>4509</v>
      </c>
    </row>
    <row r="4" spans="1:14" ht="15" x14ac:dyDescent="0.25">
      <c r="A4" s="84" t="s">
        <v>323</v>
      </c>
      <c r="B4" s="161">
        <v>5.72</v>
      </c>
      <c r="C4" s="201">
        <v>16029</v>
      </c>
      <c r="D4" s="201">
        <v>30325</v>
      </c>
      <c r="E4" s="70">
        <f t="shared" ref="E4:E20" si="0">D4/B4</f>
        <v>5301.5734265734272</v>
      </c>
      <c r="F4" s="201">
        <v>1313</v>
      </c>
      <c r="G4" s="70">
        <f t="shared" ref="G4:G20" si="1">F4/B4</f>
        <v>229.54545454545456</v>
      </c>
      <c r="H4" s="201">
        <v>6751</v>
      </c>
      <c r="I4" s="70">
        <f t="shared" ref="I4:I20" si="2">H4/B4</f>
        <v>1180.2447552447552</v>
      </c>
      <c r="J4" s="201">
        <v>131</v>
      </c>
      <c r="K4" s="70"/>
      <c r="L4" s="201">
        <v>3574</v>
      </c>
      <c r="M4" s="70">
        <f t="shared" ref="M4:M20" si="3">F4+H4+J4+K4+L4</f>
        <v>11769</v>
      </c>
    </row>
    <row r="5" spans="1:14" ht="15" x14ac:dyDescent="0.25">
      <c r="A5" s="84" t="s">
        <v>341</v>
      </c>
      <c r="B5" s="161">
        <v>1.04</v>
      </c>
      <c r="C5" s="201"/>
      <c r="D5" s="201">
        <v>7600</v>
      </c>
      <c r="E5" s="70">
        <f t="shared" si="0"/>
        <v>7307.6923076923076</v>
      </c>
      <c r="F5" s="201">
        <v>30</v>
      </c>
      <c r="G5" s="70">
        <f t="shared" si="1"/>
        <v>28.846153846153847</v>
      </c>
      <c r="H5" s="201">
        <v>146</v>
      </c>
      <c r="I5" s="70">
        <f t="shared" si="2"/>
        <v>140.38461538461539</v>
      </c>
      <c r="J5" s="201"/>
      <c r="K5" s="70"/>
      <c r="L5" s="201">
        <v>34</v>
      </c>
      <c r="M5" s="70">
        <f t="shared" si="3"/>
        <v>210</v>
      </c>
    </row>
    <row r="6" spans="1:14" ht="15" x14ac:dyDescent="0.25">
      <c r="A6" s="84" t="s">
        <v>343</v>
      </c>
      <c r="B6" s="161">
        <v>2.39</v>
      </c>
      <c r="C6" s="201">
        <v>15374</v>
      </c>
      <c r="D6" s="201">
        <v>15586</v>
      </c>
      <c r="E6" s="70">
        <f t="shared" si="0"/>
        <v>6521.3389121338905</v>
      </c>
      <c r="F6" s="201">
        <v>0</v>
      </c>
      <c r="G6" s="70">
        <f t="shared" si="1"/>
        <v>0</v>
      </c>
      <c r="H6" s="201">
        <v>4259</v>
      </c>
      <c r="I6" s="70">
        <f t="shared" si="2"/>
        <v>1782.0083682008367</v>
      </c>
      <c r="J6" s="201">
        <v>0</v>
      </c>
      <c r="K6" s="70">
        <v>0</v>
      </c>
      <c r="L6" s="201">
        <v>246</v>
      </c>
      <c r="M6" s="70">
        <f t="shared" si="3"/>
        <v>4505</v>
      </c>
    </row>
    <row r="7" spans="1:14" ht="15" x14ac:dyDescent="0.25">
      <c r="A7" s="84" t="s">
        <v>344</v>
      </c>
      <c r="B7" s="161">
        <v>1.7585865384615385</v>
      </c>
      <c r="C7" s="201"/>
      <c r="D7" s="201">
        <v>1487</v>
      </c>
      <c r="E7" s="70">
        <f t="shared" si="0"/>
        <v>845.56543990201919</v>
      </c>
      <c r="F7" s="201">
        <v>560</v>
      </c>
      <c r="G7" s="70">
        <f t="shared" si="1"/>
        <v>318.43755638542757</v>
      </c>
      <c r="H7" s="201">
        <v>6544</v>
      </c>
      <c r="I7" s="70">
        <f t="shared" si="2"/>
        <v>3721.1703017611389</v>
      </c>
      <c r="J7" s="201"/>
      <c r="K7" s="70"/>
      <c r="L7" s="201"/>
      <c r="M7" s="70">
        <f t="shared" si="3"/>
        <v>7104</v>
      </c>
    </row>
    <row r="8" spans="1:14" ht="15" x14ac:dyDescent="0.25">
      <c r="A8" s="84" t="s">
        <v>345</v>
      </c>
      <c r="B8" s="161">
        <v>2.02</v>
      </c>
      <c r="C8" s="201"/>
      <c r="D8" s="201">
        <v>6899</v>
      </c>
      <c r="E8" s="70">
        <f t="shared" si="0"/>
        <v>3415.3465346534654</v>
      </c>
      <c r="F8" s="201"/>
      <c r="G8" s="70">
        <f t="shared" si="1"/>
        <v>0</v>
      </c>
      <c r="H8" s="201">
        <v>972</v>
      </c>
      <c r="I8" s="70">
        <f t="shared" si="2"/>
        <v>481.18811881188117</v>
      </c>
      <c r="J8" s="201"/>
      <c r="K8" s="70"/>
      <c r="L8" s="201">
        <v>652</v>
      </c>
      <c r="M8" s="70">
        <f t="shared" si="3"/>
        <v>1624</v>
      </c>
    </row>
    <row r="9" spans="1:14" ht="15" x14ac:dyDescent="0.25">
      <c r="A9" s="84" t="s">
        <v>346</v>
      </c>
      <c r="B9" s="161">
        <v>1.85</v>
      </c>
      <c r="C9" s="201">
        <v>22257</v>
      </c>
      <c r="D9" s="201">
        <v>23312</v>
      </c>
      <c r="E9" s="155">
        <f t="shared" si="0"/>
        <v>12601.08108108108</v>
      </c>
      <c r="F9" s="201">
        <v>72</v>
      </c>
      <c r="G9" s="70">
        <f t="shared" si="1"/>
        <v>38.918918918918919</v>
      </c>
      <c r="H9" s="201">
        <v>2704</v>
      </c>
      <c r="I9" s="70">
        <f t="shared" si="2"/>
        <v>1461.6216216216214</v>
      </c>
      <c r="J9" s="201">
        <v>22</v>
      </c>
      <c r="K9" s="70"/>
      <c r="L9" s="201">
        <v>138</v>
      </c>
      <c r="M9" s="70">
        <f t="shared" si="3"/>
        <v>2936</v>
      </c>
    </row>
    <row r="10" spans="1:14" ht="15" x14ac:dyDescent="0.25">
      <c r="A10" s="84" t="s">
        <v>347</v>
      </c>
      <c r="B10" s="161">
        <v>1.2</v>
      </c>
      <c r="C10" s="201"/>
      <c r="D10" s="201">
        <v>2579</v>
      </c>
      <c r="E10" s="70">
        <f t="shared" si="0"/>
        <v>2149.166666666667</v>
      </c>
      <c r="F10" s="201">
        <v>500</v>
      </c>
      <c r="G10" s="70">
        <f t="shared" si="1"/>
        <v>416.66666666666669</v>
      </c>
      <c r="H10" s="201">
        <v>1555</v>
      </c>
      <c r="I10" s="70">
        <f t="shared" si="2"/>
        <v>1295.8333333333335</v>
      </c>
      <c r="J10" s="201"/>
      <c r="K10" s="70"/>
      <c r="L10" s="201"/>
      <c r="M10" s="70">
        <f t="shared" si="3"/>
        <v>2055</v>
      </c>
    </row>
    <row r="11" spans="1:14" ht="15" x14ac:dyDescent="0.25">
      <c r="A11" s="84" t="s">
        <v>348</v>
      </c>
      <c r="B11" s="161">
        <v>5.9749999999999996</v>
      </c>
      <c r="C11" s="201">
        <v>38000</v>
      </c>
      <c r="D11" s="201">
        <v>43831</v>
      </c>
      <c r="E11" s="70">
        <f t="shared" si="0"/>
        <v>7335.7322175732224</v>
      </c>
      <c r="F11" s="201"/>
      <c r="G11" s="70">
        <f t="shared" si="1"/>
        <v>0</v>
      </c>
      <c r="H11" s="201">
        <v>13312</v>
      </c>
      <c r="I11" s="70">
        <f t="shared" si="2"/>
        <v>2227.9497907949794</v>
      </c>
      <c r="J11" s="201">
        <v>861</v>
      </c>
      <c r="K11" s="70"/>
      <c r="L11" s="201">
        <v>12743</v>
      </c>
      <c r="M11" s="70">
        <f t="shared" si="3"/>
        <v>26916</v>
      </c>
    </row>
    <row r="12" spans="1:14" ht="15" x14ac:dyDescent="0.25">
      <c r="A12" s="84" t="s">
        <v>350</v>
      </c>
      <c r="B12" s="161">
        <v>2.3600000000000003</v>
      </c>
      <c r="C12" s="201"/>
      <c r="D12" s="201">
        <v>19008</v>
      </c>
      <c r="E12" s="70">
        <f t="shared" si="0"/>
        <v>8054.2372881355923</v>
      </c>
      <c r="F12" s="201">
        <v>2920</v>
      </c>
      <c r="G12" s="70">
        <f t="shared" si="1"/>
        <v>1237.2881355932202</v>
      </c>
      <c r="H12" s="201">
        <v>1948</v>
      </c>
      <c r="I12" s="70">
        <f t="shared" si="2"/>
        <v>825.42372881355925</v>
      </c>
      <c r="J12" s="201"/>
      <c r="K12" s="70"/>
      <c r="L12" s="201">
        <v>1453</v>
      </c>
      <c r="M12" s="70">
        <f t="shared" si="3"/>
        <v>6321</v>
      </c>
    </row>
    <row r="13" spans="1:14" ht="15" x14ac:dyDescent="0.25">
      <c r="A13" s="84" t="s">
        <v>333</v>
      </c>
      <c r="B13" s="161">
        <v>1.1100000000000001</v>
      </c>
      <c r="C13" s="201"/>
      <c r="D13" s="201">
        <v>747</v>
      </c>
      <c r="E13" s="70">
        <f t="shared" si="0"/>
        <v>672.97297297297291</v>
      </c>
      <c r="F13" s="201"/>
      <c r="G13" s="70">
        <f t="shared" si="1"/>
        <v>0</v>
      </c>
      <c r="H13" s="201">
        <v>3829</v>
      </c>
      <c r="I13" s="70">
        <f t="shared" si="2"/>
        <v>3449.5495495495493</v>
      </c>
      <c r="J13" s="201"/>
      <c r="K13" s="70">
        <v>9</v>
      </c>
      <c r="L13" s="201">
        <v>77</v>
      </c>
      <c r="M13" s="70">
        <f t="shared" si="3"/>
        <v>3915</v>
      </c>
    </row>
    <row r="14" spans="1:14" s="386" customFormat="1" ht="15" x14ac:dyDescent="0.25">
      <c r="A14" s="385" t="s">
        <v>634</v>
      </c>
      <c r="B14" s="387"/>
      <c r="C14" s="217"/>
      <c r="D14" s="217"/>
      <c r="E14" s="155"/>
      <c r="F14" s="217"/>
      <c r="G14" s="155"/>
      <c r="H14" s="217"/>
      <c r="I14" s="155"/>
      <c r="J14" s="217"/>
      <c r="K14" s="155"/>
      <c r="L14" s="217"/>
      <c r="M14" s="155"/>
    </row>
    <row r="15" spans="1:14" ht="15" x14ac:dyDescent="0.25">
      <c r="A15" s="100" t="s">
        <v>353</v>
      </c>
      <c r="B15" s="161">
        <v>1.37</v>
      </c>
      <c r="C15" s="201"/>
      <c r="D15" s="201">
        <v>0</v>
      </c>
      <c r="E15" s="70">
        <f t="shared" si="0"/>
        <v>0</v>
      </c>
      <c r="F15" s="201"/>
      <c r="G15" s="70">
        <f t="shared" si="1"/>
        <v>0</v>
      </c>
      <c r="H15" s="201"/>
      <c r="I15" s="70">
        <f t="shared" si="2"/>
        <v>0</v>
      </c>
      <c r="J15" s="201"/>
      <c r="K15" s="70"/>
      <c r="L15" s="201"/>
      <c r="M15" s="70">
        <f t="shared" si="3"/>
        <v>0</v>
      </c>
    </row>
    <row r="16" spans="1:14" ht="15" x14ac:dyDescent="0.25">
      <c r="A16" s="100" t="s">
        <v>336</v>
      </c>
      <c r="B16" s="161">
        <v>1.1300000000000001</v>
      </c>
      <c r="C16" s="201"/>
      <c r="D16" s="201">
        <v>0</v>
      </c>
      <c r="E16" s="70">
        <f t="shared" si="0"/>
        <v>0</v>
      </c>
      <c r="F16" s="201">
        <v>150</v>
      </c>
      <c r="G16" s="70">
        <f t="shared" si="1"/>
        <v>132.74336283185841</v>
      </c>
      <c r="H16" s="201">
        <v>1602.29</v>
      </c>
      <c r="I16" s="70">
        <f t="shared" si="2"/>
        <v>1417.9557522123891</v>
      </c>
      <c r="J16" s="201"/>
      <c r="K16" s="70">
        <v>264</v>
      </c>
      <c r="L16" s="201">
        <v>197.92</v>
      </c>
      <c r="M16" s="70">
        <f t="shared" si="3"/>
        <v>2214.21</v>
      </c>
    </row>
    <row r="17" spans="1:14" ht="15" x14ac:dyDescent="0.25">
      <c r="A17" s="7" t="s">
        <v>354</v>
      </c>
      <c r="B17" s="161">
        <v>2.9099999999999997</v>
      </c>
      <c r="C17" s="201">
        <v>1939</v>
      </c>
      <c r="D17" s="201">
        <v>16405</v>
      </c>
      <c r="E17" s="70">
        <f t="shared" si="0"/>
        <v>5637.4570446735397</v>
      </c>
      <c r="F17" s="201">
        <v>525</v>
      </c>
      <c r="G17" s="70">
        <f t="shared" si="1"/>
        <v>180.41237113402065</v>
      </c>
      <c r="H17" s="201">
        <v>7365</v>
      </c>
      <c r="I17" s="70">
        <f t="shared" si="2"/>
        <v>2530.9278350515465</v>
      </c>
      <c r="J17" s="201"/>
      <c r="K17" s="70">
        <v>1378</v>
      </c>
      <c r="L17" s="201">
        <v>3890</v>
      </c>
      <c r="M17" s="70">
        <f t="shared" si="3"/>
        <v>13158</v>
      </c>
    </row>
    <row r="18" spans="1:14" ht="15" x14ac:dyDescent="0.25">
      <c r="A18" s="7" t="s">
        <v>356</v>
      </c>
      <c r="B18" s="161">
        <v>1.46</v>
      </c>
      <c r="C18" s="201">
        <v>3751</v>
      </c>
      <c r="D18" s="201">
        <v>3751</v>
      </c>
      <c r="E18" s="70">
        <f t="shared" si="0"/>
        <v>2569.178082191781</v>
      </c>
      <c r="F18" s="201"/>
      <c r="G18" s="70">
        <f t="shared" si="1"/>
        <v>0</v>
      </c>
      <c r="H18" s="201"/>
      <c r="I18" s="70">
        <f t="shared" si="2"/>
        <v>0</v>
      </c>
      <c r="J18" s="201"/>
      <c r="K18" s="70">
        <v>210</v>
      </c>
      <c r="L18" s="201">
        <v>6273</v>
      </c>
      <c r="M18" s="70">
        <f t="shared" si="3"/>
        <v>6483</v>
      </c>
    </row>
    <row r="19" spans="1:14" ht="15" x14ac:dyDescent="0.25">
      <c r="A19" s="7" t="s">
        <v>337</v>
      </c>
      <c r="B19" s="161">
        <v>3</v>
      </c>
      <c r="C19" s="201">
        <v>223</v>
      </c>
      <c r="D19" s="201">
        <v>14131</v>
      </c>
      <c r="E19" s="70">
        <f t="shared" si="0"/>
        <v>4710.333333333333</v>
      </c>
      <c r="F19" s="201">
        <v>805</v>
      </c>
      <c r="G19" s="70">
        <f t="shared" si="1"/>
        <v>268.33333333333331</v>
      </c>
      <c r="H19" s="201"/>
      <c r="I19" s="70">
        <f t="shared" si="2"/>
        <v>0</v>
      </c>
      <c r="J19" s="201">
        <v>5905</v>
      </c>
      <c r="K19" s="70"/>
      <c r="L19" s="201">
        <v>14849</v>
      </c>
      <c r="M19" s="70">
        <f t="shared" si="3"/>
        <v>21559</v>
      </c>
    </row>
    <row r="20" spans="1:14" ht="15" x14ac:dyDescent="0.25">
      <c r="A20" s="7" t="s">
        <v>358</v>
      </c>
      <c r="B20" s="161">
        <v>4.8499999999999996</v>
      </c>
      <c r="C20" s="201">
        <v>15310</v>
      </c>
      <c r="D20" s="201">
        <v>16840</v>
      </c>
      <c r="E20" s="70">
        <f t="shared" si="0"/>
        <v>3472.1649484536083</v>
      </c>
      <c r="F20" s="201">
        <v>614</v>
      </c>
      <c r="G20" s="70">
        <f t="shared" si="1"/>
        <v>126.5979381443299</v>
      </c>
      <c r="H20" s="201">
        <v>14927</v>
      </c>
      <c r="I20" s="70">
        <f t="shared" si="2"/>
        <v>3077.7319587628867</v>
      </c>
      <c r="J20" s="201">
        <v>105</v>
      </c>
      <c r="K20" s="70"/>
      <c r="L20" s="201">
        <v>2081</v>
      </c>
      <c r="M20" s="70">
        <f t="shared" si="3"/>
        <v>17727</v>
      </c>
    </row>
    <row r="21" spans="1:14" ht="15" x14ac:dyDescent="0.25">
      <c r="A21" s="328" t="s">
        <v>15</v>
      </c>
      <c r="B21" s="329">
        <f>SUM(B3:B20)</f>
        <v>43.183586538461533</v>
      </c>
      <c r="C21" s="330">
        <f>SUM(C3:C20)</f>
        <v>117686</v>
      </c>
      <c r="D21" s="330">
        <f>SUM(D3:D20)</f>
        <v>209902</v>
      </c>
      <c r="E21" s="330">
        <f>D21/B21</f>
        <v>4860.6893689353574</v>
      </c>
      <c r="F21" s="330">
        <f>SUM(F3:F20)</f>
        <v>7493</v>
      </c>
      <c r="G21" s="330"/>
      <c r="H21" s="330">
        <f>SUM(H3:H20)</f>
        <v>68228.290000000008</v>
      </c>
      <c r="I21" s="330"/>
      <c r="J21" s="330">
        <f>SUM(J3:J20)</f>
        <v>7826</v>
      </c>
      <c r="K21" s="330">
        <f>SUM(K3:K20)</f>
        <v>1861</v>
      </c>
      <c r="L21" s="330">
        <f>SUM(L3:L20)</f>
        <v>47596.92</v>
      </c>
      <c r="M21" s="330">
        <f>SUM(M3:M20)</f>
        <v>133005.21000000002</v>
      </c>
    </row>
    <row r="22" spans="1:14" ht="15" x14ac:dyDescent="0.25">
      <c r="A22" s="328" t="s">
        <v>384</v>
      </c>
      <c r="B22" s="328"/>
      <c r="C22" s="330">
        <f>AVERAGE(C3:C20)</f>
        <v>13076.222222222223</v>
      </c>
      <c r="D22" s="330">
        <f>AVERAGE(D3:D20)</f>
        <v>12347.176470588236</v>
      </c>
      <c r="E22" s="330"/>
      <c r="F22" s="330">
        <f>AVERAGE(F3:F20)</f>
        <v>624.41666666666663</v>
      </c>
      <c r="G22" s="330"/>
      <c r="H22" s="330">
        <f>AVERAGE(H3:H20)</f>
        <v>4873.4492857142859</v>
      </c>
      <c r="I22" s="330"/>
      <c r="J22" s="330">
        <f>AVERAGE(J3:J20)</f>
        <v>1118</v>
      </c>
      <c r="K22" s="330">
        <f>AVERAGE(K3:K20)</f>
        <v>372.2</v>
      </c>
      <c r="L22" s="330">
        <f>AVERAGE(L3:L20)</f>
        <v>3399.7799999999997</v>
      </c>
      <c r="M22" s="331" t="s">
        <v>385</v>
      </c>
    </row>
    <row r="23" spans="1:14" ht="15" x14ac:dyDescent="0.25">
      <c r="A23" s="332" t="s">
        <v>393</v>
      </c>
      <c r="B23" s="332"/>
      <c r="C23" s="330">
        <f>C21/$B$21</f>
        <v>2725.2483972164464</v>
      </c>
      <c r="D23" s="330">
        <f t="shared" ref="D23:M23" si="4">D21/$B$21</f>
        <v>4860.6893689353574</v>
      </c>
      <c r="E23" s="330">
        <f t="shared" si="4"/>
        <v>112.55872331507658</v>
      </c>
      <c r="F23" s="330">
        <f t="shared" si="4"/>
        <v>173.51499957805373</v>
      </c>
      <c r="G23" s="330">
        <f t="shared" si="4"/>
        <v>0</v>
      </c>
      <c r="H23" s="330">
        <f t="shared" si="4"/>
        <v>1579.9588563407619</v>
      </c>
      <c r="I23" s="330">
        <f t="shared" si="4"/>
        <v>0</v>
      </c>
      <c r="J23" s="330">
        <f t="shared" si="4"/>
        <v>181.22626273826887</v>
      </c>
      <c r="K23" s="330">
        <f t="shared" si="4"/>
        <v>43.095077300781796</v>
      </c>
      <c r="L23" s="330">
        <f t="shared" si="4"/>
        <v>1102.1993265336523</v>
      </c>
      <c r="M23" s="330">
        <f t="shared" si="4"/>
        <v>3079.9945224915191</v>
      </c>
    </row>
    <row r="24" spans="1:14" ht="15" x14ac:dyDescent="0.25">
      <c r="L24" s="56"/>
    </row>
    <row r="25" spans="1:14" ht="15" x14ac:dyDescent="0.25">
      <c r="L25" s="56"/>
    </row>
    <row r="26" spans="1:14" ht="15" x14ac:dyDescent="0.25">
      <c r="L26" s="56"/>
    </row>
    <row r="27" spans="1:14" ht="15" x14ac:dyDescent="0.25">
      <c r="A27" s="295" t="s">
        <v>611</v>
      </c>
      <c r="B27" s="295"/>
      <c r="C27" s="337" t="s">
        <v>220</v>
      </c>
      <c r="D27" s="337" t="s">
        <v>228</v>
      </c>
      <c r="E27" s="337"/>
      <c r="F27" s="337" t="s">
        <v>238</v>
      </c>
      <c r="G27" s="337"/>
      <c r="H27" s="337" t="s">
        <v>240</v>
      </c>
      <c r="I27" s="337"/>
      <c r="J27" s="102" t="s">
        <v>244</v>
      </c>
      <c r="K27" s="102" t="s">
        <v>252</v>
      </c>
      <c r="L27" s="102" t="s">
        <v>260</v>
      </c>
      <c r="M27" s="102"/>
    </row>
    <row r="28" spans="1:14" ht="45" x14ac:dyDescent="0.25">
      <c r="A28" s="10" t="s">
        <v>1</v>
      </c>
      <c r="B28" s="335" t="s">
        <v>6</v>
      </c>
      <c r="C28" s="333" t="s">
        <v>221</v>
      </c>
      <c r="D28" s="333" t="s">
        <v>229</v>
      </c>
      <c r="E28" s="333" t="s">
        <v>439</v>
      </c>
      <c r="F28" s="333" t="s">
        <v>239</v>
      </c>
      <c r="G28" s="333" t="s">
        <v>440</v>
      </c>
      <c r="H28" s="333" t="s">
        <v>241</v>
      </c>
      <c r="I28" s="333" t="s">
        <v>441</v>
      </c>
      <c r="J28" s="333" t="s">
        <v>245</v>
      </c>
      <c r="K28" s="333" t="s">
        <v>253</v>
      </c>
      <c r="L28" s="333" t="s">
        <v>261</v>
      </c>
      <c r="M28" s="334" t="s">
        <v>442</v>
      </c>
      <c r="N28" s="154"/>
    </row>
    <row r="29" spans="1:14" ht="15" x14ac:dyDescent="0.25">
      <c r="A29" s="84" t="s">
        <v>600</v>
      </c>
      <c r="B29" s="336">
        <v>4.42</v>
      </c>
      <c r="C29" s="201"/>
      <c r="D29" s="201">
        <v>411</v>
      </c>
      <c r="E29" s="70">
        <f>D29/B29</f>
        <v>92.986425339366519</v>
      </c>
      <c r="F29" s="201"/>
      <c r="G29" s="70">
        <f>F29/B29</f>
        <v>0</v>
      </c>
      <c r="H29" s="201"/>
      <c r="I29" s="70">
        <f>H29/B29</f>
        <v>0</v>
      </c>
      <c r="J29" s="201"/>
      <c r="K29" s="70"/>
      <c r="L29" s="201">
        <v>532</v>
      </c>
      <c r="M29" s="70">
        <f>F29+H29+J29+K29+L29</f>
        <v>532</v>
      </c>
    </row>
    <row r="30" spans="1:14" ht="15" x14ac:dyDescent="0.25">
      <c r="A30" s="84" t="s">
        <v>601</v>
      </c>
      <c r="B30" s="336">
        <v>9.42</v>
      </c>
      <c r="C30" s="201">
        <v>9789</v>
      </c>
      <c r="D30" s="201">
        <v>15486</v>
      </c>
      <c r="E30" s="70">
        <f t="shared" ref="E30:E44" si="5">D30/B30</f>
        <v>1643.9490445859872</v>
      </c>
      <c r="F30" s="201">
        <v>161</v>
      </c>
      <c r="G30" s="70">
        <f t="shared" ref="G30:G43" si="6">F30/B30</f>
        <v>17.091295116772823</v>
      </c>
      <c r="H30" s="201">
        <v>905</v>
      </c>
      <c r="I30" s="70">
        <f t="shared" ref="I30:I43" si="7">H30/B30</f>
        <v>96.072186836518043</v>
      </c>
      <c r="J30" s="201">
        <v>883</v>
      </c>
      <c r="K30" s="70"/>
      <c r="L30" s="201">
        <v>5042</v>
      </c>
      <c r="M30" s="70">
        <f t="shared" ref="M30:M43" si="8">F30+H30+J30+K30+L30</f>
        <v>6991</v>
      </c>
    </row>
    <row r="31" spans="1:14" ht="15" x14ac:dyDescent="0.25">
      <c r="A31" s="84" t="s">
        <v>602</v>
      </c>
      <c r="B31" s="336">
        <v>5.4799999999999986</v>
      </c>
      <c r="C31" s="201">
        <v>937</v>
      </c>
      <c r="D31" s="201">
        <v>7659</v>
      </c>
      <c r="E31" s="70">
        <f t="shared" si="5"/>
        <v>1397.6277372262778</v>
      </c>
      <c r="F31" s="201">
        <v>2205</v>
      </c>
      <c r="G31" s="70">
        <f t="shared" si="6"/>
        <v>402.37226277372275</v>
      </c>
      <c r="H31" s="201">
        <v>5617</v>
      </c>
      <c r="I31" s="70">
        <f t="shared" si="7"/>
        <v>1025.0000000000002</v>
      </c>
      <c r="J31" s="201">
        <v>115</v>
      </c>
      <c r="K31" s="70"/>
      <c r="L31" s="201">
        <v>1632</v>
      </c>
      <c r="M31" s="70">
        <f t="shared" si="8"/>
        <v>9569</v>
      </c>
    </row>
    <row r="32" spans="1:14" ht="15" x14ac:dyDescent="0.25">
      <c r="A32" s="84" t="s">
        <v>358</v>
      </c>
      <c r="B32" s="336">
        <v>10.92</v>
      </c>
      <c r="C32" s="201">
        <v>10245</v>
      </c>
      <c r="D32" s="201">
        <v>12110</v>
      </c>
      <c r="E32" s="70">
        <f t="shared" si="5"/>
        <v>1108.9743589743589</v>
      </c>
      <c r="F32" s="201">
        <v>345</v>
      </c>
      <c r="G32" s="70">
        <f t="shared" si="6"/>
        <v>31.593406593406595</v>
      </c>
      <c r="H32" s="201">
        <v>13910</v>
      </c>
      <c r="I32" s="70">
        <f t="shared" si="7"/>
        <v>1273.8095238095239</v>
      </c>
      <c r="J32" s="201">
        <v>23</v>
      </c>
      <c r="K32" s="70"/>
      <c r="L32" s="201">
        <v>1799</v>
      </c>
      <c r="M32" s="70">
        <f t="shared" si="8"/>
        <v>16077</v>
      </c>
    </row>
    <row r="33" spans="1:13" ht="15" x14ac:dyDescent="0.25">
      <c r="A33" s="84" t="s">
        <v>400</v>
      </c>
      <c r="B33" s="336">
        <v>4.4800000000000004</v>
      </c>
      <c r="C33" s="201">
        <v>12471</v>
      </c>
      <c r="D33" s="201">
        <v>13427</v>
      </c>
      <c r="E33" s="70">
        <f t="shared" si="5"/>
        <v>2997.0982142857142</v>
      </c>
      <c r="F33" s="201">
        <v>422</v>
      </c>
      <c r="G33" s="70">
        <f t="shared" si="6"/>
        <v>94.196428571428569</v>
      </c>
      <c r="H33" s="201">
        <v>4127</v>
      </c>
      <c r="I33" s="70">
        <f t="shared" si="7"/>
        <v>921.20535714285711</v>
      </c>
      <c r="J33" s="201">
        <v>0</v>
      </c>
      <c r="K33" s="70">
        <v>0</v>
      </c>
      <c r="L33" s="201">
        <v>174</v>
      </c>
      <c r="M33" s="70">
        <f t="shared" si="8"/>
        <v>4723</v>
      </c>
    </row>
    <row r="34" spans="1:13" ht="15" x14ac:dyDescent="0.25">
      <c r="A34" s="84" t="s">
        <v>603</v>
      </c>
      <c r="B34" s="336">
        <v>3.2</v>
      </c>
      <c r="C34" s="201"/>
      <c r="D34" s="201">
        <v>340</v>
      </c>
      <c r="E34" s="70">
        <f t="shared" si="5"/>
        <v>106.25</v>
      </c>
      <c r="F34" s="201">
        <v>200</v>
      </c>
      <c r="G34" s="70">
        <f t="shared" si="6"/>
        <v>62.5</v>
      </c>
      <c r="H34" s="201">
        <v>5903</v>
      </c>
      <c r="I34" s="70">
        <f t="shared" si="7"/>
        <v>1844.6875</v>
      </c>
      <c r="J34" s="201"/>
      <c r="K34" s="70"/>
      <c r="L34" s="201"/>
      <c r="M34" s="70">
        <f t="shared" si="8"/>
        <v>6103</v>
      </c>
    </row>
    <row r="35" spans="1:13" ht="15" x14ac:dyDescent="0.25">
      <c r="A35" s="84" t="s">
        <v>356</v>
      </c>
      <c r="B35" s="336">
        <v>1.92</v>
      </c>
      <c r="C35" s="201">
        <v>3970</v>
      </c>
      <c r="D35" s="201">
        <v>3970</v>
      </c>
      <c r="E35" s="155">
        <f t="shared" si="5"/>
        <v>2067.7083333333335</v>
      </c>
      <c r="F35" s="201">
        <v>425</v>
      </c>
      <c r="G35" s="70">
        <f t="shared" si="6"/>
        <v>221.35416666666669</v>
      </c>
      <c r="H35" s="201">
        <v>115</v>
      </c>
      <c r="I35" s="70">
        <f t="shared" si="7"/>
        <v>59.895833333333336</v>
      </c>
      <c r="J35" s="201"/>
      <c r="K35" s="70">
        <v>3523</v>
      </c>
      <c r="L35" s="201">
        <v>5085</v>
      </c>
      <c r="M35" s="70">
        <f t="shared" si="8"/>
        <v>9148</v>
      </c>
    </row>
    <row r="36" spans="1:13" ht="15" x14ac:dyDescent="0.25">
      <c r="A36" s="84" t="s">
        <v>329</v>
      </c>
      <c r="B36" s="336">
        <v>4.2</v>
      </c>
      <c r="C36" s="201">
        <v>14956</v>
      </c>
      <c r="D36" s="201">
        <v>16128</v>
      </c>
      <c r="E36" s="70">
        <f t="shared" si="5"/>
        <v>3840</v>
      </c>
      <c r="F36" s="201">
        <v>19</v>
      </c>
      <c r="G36" s="70">
        <f t="shared" si="6"/>
        <v>4.5238095238095237</v>
      </c>
      <c r="H36" s="201">
        <v>2298</v>
      </c>
      <c r="I36" s="70">
        <f t="shared" si="7"/>
        <v>547.14285714285711</v>
      </c>
      <c r="J36" s="201">
        <v>322</v>
      </c>
      <c r="K36" s="70"/>
      <c r="L36" s="201">
        <v>532</v>
      </c>
      <c r="M36" s="70">
        <f t="shared" si="8"/>
        <v>3171</v>
      </c>
    </row>
    <row r="37" spans="1:13" ht="15" x14ac:dyDescent="0.25">
      <c r="A37" s="84" t="s">
        <v>348</v>
      </c>
      <c r="B37" s="336">
        <v>9.0399999999999991</v>
      </c>
      <c r="C37" s="201">
        <v>20200</v>
      </c>
      <c r="D37" s="201">
        <v>26747</v>
      </c>
      <c r="E37" s="70">
        <f t="shared" si="5"/>
        <v>2958.7389380530976</v>
      </c>
      <c r="F37" s="201"/>
      <c r="G37" s="70">
        <f t="shared" si="6"/>
        <v>0</v>
      </c>
      <c r="H37" s="201">
        <v>5951</v>
      </c>
      <c r="I37" s="70">
        <f t="shared" si="7"/>
        <v>658.29646017699122</v>
      </c>
      <c r="J37" s="201">
        <v>2000</v>
      </c>
      <c r="K37" s="70"/>
      <c r="L37" s="201">
        <v>8474</v>
      </c>
      <c r="M37" s="70">
        <f t="shared" si="8"/>
        <v>16425</v>
      </c>
    </row>
    <row r="38" spans="1:13" ht="15" x14ac:dyDescent="0.25">
      <c r="A38" s="84" t="s">
        <v>350</v>
      </c>
      <c r="B38" s="336">
        <v>5.48</v>
      </c>
      <c r="C38" s="201"/>
      <c r="D38" s="201">
        <v>18606</v>
      </c>
      <c r="E38" s="70">
        <f t="shared" si="5"/>
        <v>3395.2554744525546</v>
      </c>
      <c r="F38" s="201">
        <v>420</v>
      </c>
      <c r="G38" s="70">
        <f t="shared" si="6"/>
        <v>76.642335766423358</v>
      </c>
      <c r="H38" s="201">
        <v>1493</v>
      </c>
      <c r="I38" s="70">
        <f t="shared" si="7"/>
        <v>272.44525547445255</v>
      </c>
      <c r="J38" s="201"/>
      <c r="K38" s="70"/>
      <c r="L38" s="201">
        <v>856</v>
      </c>
      <c r="M38" s="70">
        <f t="shared" si="8"/>
        <v>2769</v>
      </c>
    </row>
    <row r="39" spans="1:13" ht="15" x14ac:dyDescent="0.25">
      <c r="A39" s="84" t="s">
        <v>604</v>
      </c>
      <c r="B39" s="336">
        <v>2.08</v>
      </c>
      <c r="C39" s="201"/>
      <c r="D39" s="201">
        <v>969</v>
      </c>
      <c r="E39" s="70">
        <f t="shared" si="5"/>
        <v>465.86538461538458</v>
      </c>
      <c r="F39" s="201"/>
      <c r="G39" s="70">
        <f t="shared" si="6"/>
        <v>0</v>
      </c>
      <c r="H39" s="201">
        <v>3893</v>
      </c>
      <c r="I39" s="70">
        <f t="shared" si="7"/>
        <v>1871.6346153846152</v>
      </c>
      <c r="J39" s="201"/>
      <c r="K39" s="70"/>
      <c r="L39" s="201">
        <v>48</v>
      </c>
      <c r="M39" s="70">
        <f t="shared" si="8"/>
        <v>3941</v>
      </c>
    </row>
    <row r="40" spans="1:13" x14ac:dyDescent="0.3">
      <c r="A40" s="84" t="s">
        <v>352</v>
      </c>
      <c r="B40" s="336">
        <v>96.88</v>
      </c>
      <c r="C40" s="201">
        <v>22677</v>
      </c>
      <c r="D40" s="201">
        <v>305036</v>
      </c>
      <c r="E40" s="70">
        <f t="shared" si="5"/>
        <v>3148.5962014863749</v>
      </c>
      <c r="F40" s="201">
        <v>20382</v>
      </c>
      <c r="G40" s="70">
        <f t="shared" si="6"/>
        <v>210.38398018166805</v>
      </c>
      <c r="H40" s="201">
        <v>24940</v>
      </c>
      <c r="I40" s="70">
        <f t="shared" si="7"/>
        <v>257.43187448389762</v>
      </c>
      <c r="J40" s="201"/>
      <c r="K40" s="70"/>
      <c r="L40" s="201"/>
      <c r="M40" s="70">
        <f t="shared" si="8"/>
        <v>45322</v>
      </c>
    </row>
    <row r="41" spans="1:13" x14ac:dyDescent="0.3">
      <c r="A41" s="84" t="s">
        <v>406</v>
      </c>
      <c r="B41" s="336">
        <v>2.58</v>
      </c>
      <c r="C41" s="201"/>
      <c r="D41" s="201">
        <v>0</v>
      </c>
      <c r="E41" s="70">
        <f t="shared" si="5"/>
        <v>0</v>
      </c>
      <c r="F41" s="201"/>
      <c r="G41" s="70">
        <f t="shared" si="6"/>
        <v>0</v>
      </c>
      <c r="H41" s="201"/>
      <c r="I41" s="70">
        <f t="shared" si="7"/>
        <v>0</v>
      </c>
      <c r="J41" s="201"/>
      <c r="K41" s="70"/>
      <c r="L41" s="201"/>
      <c r="M41" s="70">
        <f t="shared" si="8"/>
        <v>0</v>
      </c>
    </row>
    <row r="42" spans="1:13" x14ac:dyDescent="0.3">
      <c r="A42" s="84" t="s">
        <v>605</v>
      </c>
      <c r="B42" s="336">
        <v>7.6999999999999993</v>
      </c>
      <c r="C42" s="201">
        <v>11778</v>
      </c>
      <c r="D42" s="201">
        <v>14348</v>
      </c>
      <c r="E42" s="70">
        <f t="shared" si="5"/>
        <v>1863.3766233766235</v>
      </c>
      <c r="F42" s="201">
        <v>1093</v>
      </c>
      <c r="G42" s="70">
        <f t="shared" si="6"/>
        <v>141.94805194805195</v>
      </c>
      <c r="H42" s="201">
        <v>2127</v>
      </c>
      <c r="I42" s="70">
        <f t="shared" si="7"/>
        <v>276.23376623376623</v>
      </c>
      <c r="J42" s="201">
        <v>2115</v>
      </c>
      <c r="K42" s="70">
        <v>881</v>
      </c>
      <c r="L42" s="201">
        <v>1095</v>
      </c>
      <c r="M42" s="70">
        <f t="shared" si="8"/>
        <v>7311</v>
      </c>
    </row>
    <row r="43" spans="1:13" x14ac:dyDescent="0.3">
      <c r="A43" s="84" t="s">
        <v>606</v>
      </c>
      <c r="B43" s="336">
        <v>6.26</v>
      </c>
      <c r="C43" s="201">
        <v>2246</v>
      </c>
      <c r="D43" s="201">
        <v>17080</v>
      </c>
      <c r="E43" s="70">
        <f t="shared" si="5"/>
        <v>2728.4345047923325</v>
      </c>
      <c r="F43" s="201">
        <v>825</v>
      </c>
      <c r="G43" s="70">
        <f t="shared" si="6"/>
        <v>131.7891373801917</v>
      </c>
      <c r="H43" s="201">
        <v>8273</v>
      </c>
      <c r="I43" s="70">
        <f t="shared" si="7"/>
        <v>1321.5654952076677</v>
      </c>
      <c r="J43" s="201"/>
      <c r="K43" s="70">
        <v>80</v>
      </c>
      <c r="L43" s="201">
        <v>1547</v>
      </c>
      <c r="M43" s="70">
        <f t="shared" si="8"/>
        <v>10725</v>
      </c>
    </row>
    <row r="44" spans="1:13" x14ac:dyDescent="0.3">
      <c r="A44" s="328" t="s">
        <v>15</v>
      </c>
      <c r="B44" s="329">
        <f>SUM(B29:B43)</f>
        <v>174.05999999999997</v>
      </c>
      <c r="C44" s="330">
        <f>SUM(C29:C43)</f>
        <v>109269</v>
      </c>
      <c r="D44" s="330">
        <f>SUM(D29:D43)</f>
        <v>452317</v>
      </c>
      <c r="E44" s="330">
        <f t="shared" si="5"/>
        <v>2598.6269102608298</v>
      </c>
      <c r="F44" s="330">
        <f>SUM(F29:F43)</f>
        <v>26497</v>
      </c>
      <c r="G44" s="330"/>
      <c r="H44" s="330">
        <f>SUM(H29:H43)</f>
        <v>79552</v>
      </c>
      <c r="I44" s="330"/>
      <c r="J44" s="330">
        <f>SUM(J29:J43)</f>
        <v>5458</v>
      </c>
      <c r="K44" s="330">
        <f>SUM(K29:K43)</f>
        <v>4484</v>
      </c>
      <c r="L44" s="330">
        <f>SUM(L29:L43)</f>
        <v>26816</v>
      </c>
      <c r="M44" s="330">
        <f>SUM(M29:M43)</f>
        <v>142807</v>
      </c>
    </row>
    <row r="45" spans="1:13" x14ac:dyDescent="0.3">
      <c r="A45" s="328" t="s">
        <v>384</v>
      </c>
      <c r="B45" s="328"/>
      <c r="C45" s="330">
        <f>AVERAGE(C29:C43)</f>
        <v>10926.9</v>
      </c>
      <c r="D45" s="330">
        <f>AVERAGE(D29:D43)</f>
        <v>30154.466666666667</v>
      </c>
      <c r="E45" s="330"/>
      <c r="F45" s="330">
        <f>AVERAGE(F29:F43)</f>
        <v>2408.818181818182</v>
      </c>
      <c r="G45" s="330"/>
      <c r="H45" s="330">
        <f>AVERAGE(H29:H43)</f>
        <v>6119.3846153846152</v>
      </c>
      <c r="I45" s="330"/>
      <c r="J45" s="330">
        <f>AVERAGE(J29:J43)</f>
        <v>779.71428571428567</v>
      </c>
      <c r="K45" s="330">
        <f>AVERAGE(K29:K43)</f>
        <v>1121</v>
      </c>
      <c r="L45" s="330">
        <f>AVERAGE(L29:L43)</f>
        <v>2234.6666666666665</v>
      </c>
      <c r="M45" s="331" t="s">
        <v>385</v>
      </c>
    </row>
    <row r="46" spans="1:13" x14ac:dyDescent="0.3">
      <c r="A46" s="332" t="s">
        <v>393</v>
      </c>
      <c r="B46" s="332"/>
      <c r="C46" s="330">
        <f>C44/GETPIVOTDATA("Sum of FTE",'PIVOT TABLES FY14'!$A$4)</f>
        <v>2473.0676832873678</v>
      </c>
      <c r="D46" s="330">
        <f>D44/GETPIVOTDATA("Sum of FTE",'PIVOT TABLES FY14'!$A$4)</f>
        <v>10237.217832152692</v>
      </c>
      <c r="E46" s="330"/>
      <c r="F46" s="330">
        <f>F44/GETPIVOTDATA("Sum of FTE",'PIVOT TABLES FY14'!$A$4)</f>
        <v>599.70233464262867</v>
      </c>
      <c r="G46" s="330"/>
      <c r="H46" s="330">
        <f>H44/GETPIVOTDATA("Sum of FTE",'PIVOT TABLES FY14'!$A$4)</f>
        <v>1800.4876071061024</v>
      </c>
      <c r="I46" s="330"/>
      <c r="J46" s="330">
        <f>J44/GETPIVOTDATA("Sum of FTE",'PIVOT TABLES FY14'!$A$4)</f>
        <v>123.5300351918884</v>
      </c>
      <c r="K46" s="330">
        <f>K44/GETPIVOTDATA("Sum of FTE",'PIVOT TABLES FY14'!$A$4)</f>
        <v>101.48565001840008</v>
      </c>
      <c r="L46" s="330">
        <f>L44/GETPIVOTDATA("Sum of FTE",'PIVOT TABLES FY14'!$A$4)</f>
        <v>606.92221027953087</v>
      </c>
      <c r="M46" s="330">
        <f>M44/B44</f>
        <v>820.44697230839949</v>
      </c>
    </row>
    <row r="49" spans="1:13" ht="15.75" hidden="1" x14ac:dyDescent="0.25">
      <c r="A49" s="62" t="s">
        <v>609</v>
      </c>
      <c r="B49" s="63"/>
      <c r="C49" s="63"/>
    </row>
    <row r="50" spans="1:13" ht="15" hidden="1" x14ac:dyDescent="0.25"/>
    <row r="51" spans="1:13" ht="15" hidden="1" x14ac:dyDescent="0.25"/>
    <row r="52" spans="1:13" ht="15" hidden="1" x14ac:dyDescent="0.25">
      <c r="A52" s="37" t="s">
        <v>363</v>
      </c>
      <c r="B52" s="37" t="s">
        <v>5</v>
      </c>
    </row>
    <row r="53" spans="1:13" ht="15" hidden="1" x14ac:dyDescent="0.25">
      <c r="A53" s="37" t="s">
        <v>1</v>
      </c>
      <c r="B53" t="s">
        <v>235</v>
      </c>
      <c r="C53" t="s">
        <v>231</v>
      </c>
      <c r="D53" t="s">
        <v>257</v>
      </c>
      <c r="E53" t="s">
        <v>243</v>
      </c>
      <c r="F53" t="s">
        <v>265</v>
      </c>
      <c r="G53" t="s">
        <v>255</v>
      </c>
      <c r="H53" t="s">
        <v>237</v>
      </c>
      <c r="I53" t="s">
        <v>233</v>
      </c>
      <c r="J53" t="s">
        <v>249</v>
      </c>
      <c r="K53" t="s">
        <v>247</v>
      </c>
      <c r="L53" t="s">
        <v>267</v>
      </c>
      <c r="M53" t="s">
        <v>444</v>
      </c>
    </row>
    <row r="54" spans="1:13" ht="15" hidden="1" x14ac:dyDescent="0.25">
      <c r="A54" t="s">
        <v>339</v>
      </c>
      <c r="B54" s="58">
        <v>3</v>
      </c>
      <c r="C54" s="58"/>
      <c r="D54" s="58"/>
      <c r="E54" s="58">
        <v>1469</v>
      </c>
      <c r="F54" s="58">
        <v>87</v>
      </c>
      <c r="G54" s="58"/>
      <c r="H54" s="58"/>
      <c r="I54" s="58"/>
      <c r="J54" s="58"/>
      <c r="K54" s="58"/>
      <c r="L54" s="58">
        <v>6068</v>
      </c>
      <c r="M54" s="33">
        <f>SUM(B54:K54)</f>
        <v>1559</v>
      </c>
    </row>
    <row r="55" spans="1:13" ht="15" hidden="1" x14ac:dyDescent="0.25">
      <c r="A55" t="s">
        <v>323</v>
      </c>
      <c r="B55" s="58"/>
      <c r="C55" s="58">
        <v>5</v>
      </c>
      <c r="D55" s="58"/>
      <c r="E55" s="58">
        <v>0</v>
      </c>
      <c r="F55" s="58"/>
      <c r="G55" s="58">
        <v>0</v>
      </c>
      <c r="H55" s="58"/>
      <c r="I55" s="58"/>
      <c r="J55" s="58">
        <v>0</v>
      </c>
      <c r="K55" s="58">
        <v>0</v>
      </c>
      <c r="L55" s="58">
        <v>11774</v>
      </c>
      <c r="M55" s="33">
        <f>SUM(B55:K55)</f>
        <v>5</v>
      </c>
    </row>
    <row r="56" spans="1:13" ht="15" hidden="1" x14ac:dyDescent="0.25">
      <c r="A56" t="s">
        <v>341</v>
      </c>
      <c r="B56" s="58"/>
      <c r="C56" s="58"/>
      <c r="D56" s="58"/>
      <c r="E56" s="58"/>
      <c r="F56" s="58"/>
      <c r="G56" s="58"/>
      <c r="H56" s="58"/>
      <c r="I56" s="58"/>
      <c r="J56" s="58"/>
      <c r="K56" s="58"/>
      <c r="L56" s="58">
        <v>210</v>
      </c>
      <c r="M56" s="33">
        <f t="shared" ref="M56:M71" si="9">SUM(B56:K56)</f>
        <v>0</v>
      </c>
    </row>
    <row r="57" spans="1:13" ht="15" hidden="1" x14ac:dyDescent="0.25">
      <c r="A57" t="s">
        <v>343</v>
      </c>
      <c r="B57" s="58">
        <v>0</v>
      </c>
      <c r="C57" s="58">
        <v>0</v>
      </c>
      <c r="D57" s="58">
        <v>0</v>
      </c>
      <c r="E57" s="58">
        <v>0</v>
      </c>
      <c r="F57" s="58">
        <v>0</v>
      </c>
      <c r="G57" s="58">
        <v>0</v>
      </c>
      <c r="H57" s="58">
        <v>0</v>
      </c>
      <c r="I57" s="58">
        <v>0</v>
      </c>
      <c r="J57" s="58">
        <v>0</v>
      </c>
      <c r="K57" s="58">
        <v>0</v>
      </c>
      <c r="L57" s="58">
        <v>4505</v>
      </c>
      <c r="M57" s="33">
        <f t="shared" si="9"/>
        <v>0</v>
      </c>
    </row>
    <row r="58" spans="1:13" ht="15" hidden="1" x14ac:dyDescent="0.25">
      <c r="A58" t="s">
        <v>344</v>
      </c>
      <c r="B58" s="58"/>
      <c r="C58" s="58"/>
      <c r="D58" s="58"/>
      <c r="E58" s="58"/>
      <c r="F58" s="58"/>
      <c r="G58" s="58"/>
      <c r="H58" s="58"/>
      <c r="I58" s="58"/>
      <c r="J58" s="58"/>
      <c r="K58" s="58"/>
      <c r="L58" s="58">
        <v>7104</v>
      </c>
      <c r="M58" s="33">
        <f t="shared" si="9"/>
        <v>0</v>
      </c>
    </row>
    <row r="59" spans="1:13" ht="15" hidden="1" x14ac:dyDescent="0.25">
      <c r="A59" t="s">
        <v>345</v>
      </c>
      <c r="B59" s="58"/>
      <c r="C59" s="58"/>
      <c r="D59" s="58"/>
      <c r="E59" s="58"/>
      <c r="F59" s="58"/>
      <c r="G59" s="58"/>
      <c r="H59" s="58"/>
      <c r="I59" s="58"/>
      <c r="J59" s="58"/>
      <c r="K59" s="58"/>
      <c r="L59" s="58">
        <v>1624</v>
      </c>
      <c r="M59" s="33">
        <f t="shared" si="9"/>
        <v>0</v>
      </c>
    </row>
    <row r="60" spans="1:13" ht="15" hidden="1" x14ac:dyDescent="0.25">
      <c r="A60" t="s">
        <v>346</v>
      </c>
      <c r="B60" s="58"/>
      <c r="C60" s="58"/>
      <c r="D60" s="58"/>
      <c r="E60" s="58"/>
      <c r="F60" s="58"/>
      <c r="G60" s="58"/>
      <c r="H60" s="58"/>
      <c r="I60" s="58"/>
      <c r="J60" s="58"/>
      <c r="K60" s="58"/>
      <c r="L60" s="58">
        <v>2936</v>
      </c>
      <c r="M60" s="33">
        <f t="shared" si="9"/>
        <v>0</v>
      </c>
    </row>
    <row r="61" spans="1:13" ht="15" hidden="1" x14ac:dyDescent="0.25">
      <c r="A61" t="s">
        <v>347</v>
      </c>
      <c r="B61" s="58"/>
      <c r="C61" s="58"/>
      <c r="D61" s="58"/>
      <c r="E61" s="58"/>
      <c r="F61" s="58"/>
      <c r="G61" s="58"/>
      <c r="H61" s="58"/>
      <c r="I61" s="58"/>
      <c r="J61" s="58"/>
      <c r="K61" s="58"/>
      <c r="L61" s="58">
        <v>2055</v>
      </c>
      <c r="M61" s="33">
        <f t="shared" si="9"/>
        <v>0</v>
      </c>
    </row>
    <row r="62" spans="1:13" ht="15" hidden="1" x14ac:dyDescent="0.25">
      <c r="A62" t="s">
        <v>348</v>
      </c>
      <c r="B62" s="58">
        <v>1800</v>
      </c>
      <c r="C62" s="58">
        <v>34345</v>
      </c>
      <c r="D62" s="58"/>
      <c r="E62" s="58">
        <v>2287</v>
      </c>
      <c r="F62" s="58"/>
      <c r="G62" s="58">
        <v>9099</v>
      </c>
      <c r="H62" s="58"/>
      <c r="I62" s="58"/>
      <c r="J62" s="58"/>
      <c r="K62" s="58">
        <v>3148</v>
      </c>
      <c r="L62" s="58">
        <v>77595</v>
      </c>
      <c r="M62" s="33">
        <f t="shared" si="9"/>
        <v>50679</v>
      </c>
    </row>
    <row r="63" spans="1:13" ht="15" hidden="1" x14ac:dyDescent="0.25">
      <c r="A63" t="s">
        <v>350</v>
      </c>
      <c r="B63" s="58"/>
      <c r="C63" s="58"/>
      <c r="D63" s="58"/>
      <c r="E63" s="58"/>
      <c r="F63" s="58"/>
      <c r="G63" s="58"/>
      <c r="H63" s="58"/>
      <c r="I63" s="58"/>
      <c r="J63" s="58"/>
      <c r="K63" s="58"/>
      <c r="L63" s="58">
        <v>6321</v>
      </c>
      <c r="M63" s="33">
        <f t="shared" si="9"/>
        <v>0</v>
      </c>
    </row>
    <row r="64" spans="1:13" ht="15" hidden="1" x14ac:dyDescent="0.25">
      <c r="A64" t="s">
        <v>333</v>
      </c>
      <c r="B64" s="58"/>
      <c r="C64" s="58">
        <v>6268</v>
      </c>
      <c r="D64" s="58"/>
      <c r="E64" s="58"/>
      <c r="F64" s="58">
        <v>69</v>
      </c>
      <c r="G64" s="58"/>
      <c r="H64" s="58"/>
      <c r="I64" s="58"/>
      <c r="J64" s="58"/>
      <c r="K64" s="58"/>
      <c r="L64" s="58">
        <v>10252</v>
      </c>
      <c r="M64" s="33">
        <f t="shared" si="9"/>
        <v>6337</v>
      </c>
    </row>
    <row r="65" spans="1:15" ht="15" hidden="1" x14ac:dyDescent="0.25">
      <c r="A65" t="s">
        <v>352</v>
      </c>
      <c r="B65" s="58"/>
      <c r="C65" s="58">
        <v>1000</v>
      </c>
      <c r="D65" s="156"/>
      <c r="E65" s="58"/>
      <c r="F65" s="156"/>
      <c r="G65" s="58"/>
      <c r="H65" s="156"/>
      <c r="I65" s="58"/>
      <c r="J65" s="58"/>
      <c r="K65" s="156"/>
      <c r="L65" s="58">
        <v>12446</v>
      </c>
      <c r="M65" s="33">
        <f t="shared" si="9"/>
        <v>1000</v>
      </c>
    </row>
    <row r="66" spans="1:15" ht="15" hidden="1" x14ac:dyDescent="0.25">
      <c r="A66" t="s">
        <v>353</v>
      </c>
      <c r="B66" s="58"/>
      <c r="C66" s="58"/>
      <c r="D66" s="58"/>
      <c r="E66" s="58"/>
      <c r="F66" s="58"/>
      <c r="G66" s="58"/>
      <c r="H66" s="156">
        <v>24900</v>
      </c>
      <c r="I66" s="58"/>
      <c r="J66" s="58"/>
      <c r="K66" s="58"/>
      <c r="L66" s="58">
        <v>24900</v>
      </c>
      <c r="M66" s="33">
        <f t="shared" si="9"/>
        <v>24900</v>
      </c>
    </row>
    <row r="67" spans="1:15" ht="15" hidden="1" x14ac:dyDescent="0.25">
      <c r="A67" t="s">
        <v>336</v>
      </c>
      <c r="B67" s="58"/>
      <c r="C67" s="58">
        <v>509.24</v>
      </c>
      <c r="D67" s="58"/>
      <c r="E67" s="58">
        <v>429.31</v>
      </c>
      <c r="F67" s="58"/>
      <c r="G67" s="58"/>
      <c r="H67" s="58"/>
      <c r="I67" s="58"/>
      <c r="J67" s="58"/>
      <c r="K67" s="58"/>
      <c r="L67" s="58">
        <v>3152.7599999999998</v>
      </c>
      <c r="M67" s="33">
        <f t="shared" si="9"/>
        <v>938.55</v>
      </c>
    </row>
    <row r="68" spans="1:15" ht="15" hidden="1" x14ac:dyDescent="0.25">
      <c r="A68" t="s">
        <v>354</v>
      </c>
      <c r="B68" s="58"/>
      <c r="C68" s="58"/>
      <c r="D68" s="58"/>
      <c r="E68" s="58">
        <v>592</v>
      </c>
      <c r="F68" s="58"/>
      <c r="G68" s="58"/>
      <c r="H68" s="58"/>
      <c r="I68" s="58"/>
      <c r="J68" s="58">
        <v>165</v>
      </c>
      <c r="K68" s="58">
        <v>133</v>
      </c>
      <c r="L68" s="58">
        <v>14048</v>
      </c>
      <c r="M68" s="33">
        <f t="shared" si="9"/>
        <v>890</v>
      </c>
    </row>
    <row r="69" spans="1:15" ht="15" hidden="1" x14ac:dyDescent="0.25">
      <c r="A69" t="s">
        <v>356</v>
      </c>
      <c r="B69" s="58"/>
      <c r="C69" s="58"/>
      <c r="D69" s="58"/>
      <c r="E69" s="58">
        <v>1268</v>
      </c>
      <c r="F69" s="58"/>
      <c r="G69" s="58"/>
      <c r="H69" s="58"/>
      <c r="I69" s="58"/>
      <c r="J69" s="58"/>
      <c r="K69" s="58"/>
      <c r="L69" s="58">
        <v>7751</v>
      </c>
      <c r="M69" s="33">
        <f t="shared" si="9"/>
        <v>1268</v>
      </c>
    </row>
    <row r="70" spans="1:15" ht="15" hidden="1" x14ac:dyDescent="0.25">
      <c r="A70" t="s">
        <v>358</v>
      </c>
      <c r="B70" s="58"/>
      <c r="C70" s="58"/>
      <c r="D70" s="58"/>
      <c r="E70" s="58">
        <v>183</v>
      </c>
      <c r="F70" s="58"/>
      <c r="G70" s="58"/>
      <c r="H70" s="58"/>
      <c r="I70" s="58"/>
      <c r="J70" s="58"/>
      <c r="K70" s="58"/>
      <c r="L70" s="58">
        <v>17910</v>
      </c>
      <c r="M70" s="33">
        <f t="shared" si="9"/>
        <v>183</v>
      </c>
    </row>
    <row r="71" spans="1:15" ht="15" hidden="1" x14ac:dyDescent="0.25">
      <c r="A71" t="s">
        <v>337</v>
      </c>
      <c r="B71" s="58"/>
      <c r="C71" s="58"/>
      <c r="D71" s="58"/>
      <c r="E71" s="58">
        <v>2542</v>
      </c>
      <c r="F71" s="58"/>
      <c r="G71" s="58"/>
      <c r="H71" s="58"/>
      <c r="I71" s="58"/>
      <c r="J71" s="58"/>
      <c r="K71" s="58"/>
      <c r="L71" s="58">
        <v>24101</v>
      </c>
      <c r="M71" s="33">
        <f t="shared" si="9"/>
        <v>2542</v>
      </c>
    </row>
    <row r="72" spans="1:15" ht="15" hidden="1" x14ac:dyDescent="0.25">
      <c r="A72" t="s">
        <v>360</v>
      </c>
      <c r="B72" s="58">
        <v>1803</v>
      </c>
      <c r="C72" s="58">
        <v>42127.24</v>
      </c>
      <c r="D72" s="58">
        <v>0</v>
      </c>
      <c r="E72" s="58">
        <v>8770.3100000000013</v>
      </c>
      <c r="F72" s="58">
        <v>156</v>
      </c>
      <c r="G72" s="58">
        <v>9099</v>
      </c>
      <c r="H72" s="58">
        <v>24900</v>
      </c>
      <c r="I72" s="58">
        <v>0</v>
      </c>
      <c r="J72" s="58">
        <v>165</v>
      </c>
      <c r="K72" s="58">
        <v>3281</v>
      </c>
      <c r="L72" s="58">
        <v>234752.76</v>
      </c>
      <c r="M72" s="33">
        <f>SUM(M54:M71)</f>
        <v>90301.55</v>
      </c>
      <c r="N72" s="55">
        <f>M72/B21</f>
        <v>2091.1081556316026</v>
      </c>
      <c r="O72" t="s">
        <v>437</v>
      </c>
    </row>
    <row r="73" spans="1:15" ht="15" hidden="1" x14ac:dyDescent="0.25"/>
    <row r="74" spans="1:15" x14ac:dyDescent="0.3">
      <c r="M74" s="33">
        <f>M72+M21</f>
        <v>223306.76</v>
      </c>
    </row>
    <row r="75" spans="1:15" x14ac:dyDescent="0.3">
      <c r="M75" s="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I138"/>
  <sheetViews>
    <sheetView workbookViewId="0">
      <selection activeCell="AT14" sqref="AT14"/>
    </sheetView>
  </sheetViews>
  <sheetFormatPr defaultRowHeight="14.4" x14ac:dyDescent="0.3"/>
  <cols>
    <col min="1" max="1" width="43.6640625" customWidth="1"/>
    <col min="2" max="4" width="18.88671875" customWidth="1"/>
    <col min="5" max="5" width="2.88671875" customWidth="1"/>
    <col min="6" max="6" width="45.33203125" hidden="1" customWidth="1"/>
    <col min="7" max="9" width="17.6640625" hidden="1" customWidth="1"/>
  </cols>
  <sheetData>
    <row r="1" spans="1:9" ht="15" x14ac:dyDescent="0.25">
      <c r="A1" s="236" t="s">
        <v>607</v>
      </c>
      <c r="F1" s="295" t="s">
        <v>608</v>
      </c>
    </row>
    <row r="2" spans="1:9" ht="15" x14ac:dyDescent="0.25">
      <c r="A2" s="81" t="s">
        <v>364</v>
      </c>
      <c r="B2" s="80"/>
      <c r="C2" s="80"/>
      <c r="D2" s="80"/>
      <c r="F2" s="81" t="s">
        <v>364</v>
      </c>
      <c r="G2" s="80"/>
      <c r="H2" s="80"/>
      <c r="I2" s="80"/>
    </row>
    <row r="3" spans="1:9" ht="15" x14ac:dyDescent="0.25">
      <c r="A3" s="82" t="s">
        <v>391</v>
      </c>
      <c r="B3" s="298">
        <f>C9/B9</f>
        <v>51613.56261822502</v>
      </c>
      <c r="C3" s="79"/>
      <c r="D3" s="79"/>
      <c r="F3" s="82" t="s">
        <v>391</v>
      </c>
      <c r="G3" s="298">
        <f>H9/G9</f>
        <v>60336.663987138265</v>
      </c>
      <c r="H3" s="79"/>
      <c r="I3" s="79"/>
    </row>
    <row r="4" spans="1:9" ht="15" x14ac:dyDescent="0.25">
      <c r="B4" s="96" t="s">
        <v>361</v>
      </c>
      <c r="C4" s="96" t="s">
        <v>15</v>
      </c>
      <c r="D4" s="96" t="s">
        <v>390</v>
      </c>
      <c r="G4" s="96" t="s">
        <v>361</v>
      </c>
      <c r="H4" s="96" t="s">
        <v>15</v>
      </c>
      <c r="I4" s="96" t="s">
        <v>390</v>
      </c>
    </row>
    <row r="5" spans="1:9" ht="15" x14ac:dyDescent="0.25">
      <c r="A5" s="84" t="s">
        <v>122</v>
      </c>
      <c r="B5" s="157">
        <v>0.98</v>
      </c>
      <c r="C5" s="202">
        <v>27211</v>
      </c>
      <c r="D5" s="70">
        <f>C5/B5</f>
        <v>27766.326530612245</v>
      </c>
      <c r="F5" s="84" t="s">
        <v>122</v>
      </c>
      <c r="G5" s="157">
        <f>GETPIVOTDATA("Sum of FTE",'PIVOT TABLES FY15'!$A$13,"LineDescription","Asst. Program Director (UFR Title 103)")</f>
        <v>0.12000000000000001</v>
      </c>
      <c r="H5" s="202">
        <f>GETPIVOTDATA("Sum of Actual",'PIVOT TABLES FY15'!$A$13,"LineDescription","Asst. Program Director (UFR Title 103)")</f>
        <v>4246</v>
      </c>
      <c r="I5" s="70">
        <f>H5/G5</f>
        <v>35383.333333333328</v>
      </c>
    </row>
    <row r="6" spans="1:9" ht="15" x14ac:dyDescent="0.25">
      <c r="A6" s="84" t="s">
        <v>118</v>
      </c>
      <c r="B6" s="157">
        <v>5.0790384615384623</v>
      </c>
      <c r="C6" s="202">
        <v>290128.58</v>
      </c>
      <c r="D6" s="70">
        <f t="shared" ref="D6:D8" si="0">C6/B6</f>
        <v>57122.737344288362</v>
      </c>
      <c r="F6" s="84" t="s">
        <v>118</v>
      </c>
      <c r="G6" s="157">
        <f>GETPIVOTDATA("Sum of FTE",'PIVOT TABLES FY15'!$A$13,"LineDescription","Program Director (UFR Title 102)")</f>
        <v>4.63</v>
      </c>
      <c r="H6" s="202">
        <f>GETPIVOTDATA("Sum of Actual",'PIVOT TABLES FY15'!$A$13,"LineDescription","Program Director (UFR Title 102)")</f>
        <v>289583.40000000002</v>
      </c>
      <c r="I6" s="70">
        <f>H6/G6</f>
        <v>62545.010799136078</v>
      </c>
    </row>
    <row r="7" spans="1:9" ht="15" x14ac:dyDescent="0.25">
      <c r="A7" s="84" t="s">
        <v>120</v>
      </c>
      <c r="B7" s="157">
        <v>1.5819038461538464</v>
      </c>
      <c r="C7" s="202">
        <v>69337.09</v>
      </c>
      <c r="D7" s="70">
        <f t="shared" si="0"/>
        <v>43831.418811315474</v>
      </c>
      <c r="F7" s="84" t="s">
        <v>120</v>
      </c>
      <c r="G7" s="157">
        <f>GETPIVOTDATA("Sum of FTE",'PIVOT TABLES FY15'!$A$13,"LineDescription","Program Function Manager (UFR Title 101)")</f>
        <v>0.4</v>
      </c>
      <c r="H7" s="202">
        <f>GETPIVOTDATA("Sum of Actual",'PIVOT TABLES FY15'!$A$13,"LineDescription","Program Function Manager (UFR Title 101)")</f>
        <v>25992</v>
      </c>
      <c r="I7" s="70">
        <f>H7/G7</f>
        <v>64980</v>
      </c>
    </row>
    <row r="8" spans="1:9" ht="15" x14ac:dyDescent="0.25">
      <c r="A8" s="84" t="s">
        <v>124</v>
      </c>
      <c r="B8" s="157">
        <v>0.97000000000000008</v>
      </c>
      <c r="C8" s="202">
        <v>57764.74</v>
      </c>
      <c r="D8" s="70">
        <f t="shared" si="0"/>
        <v>59551.278350515458</v>
      </c>
      <c r="F8" s="84" t="s">
        <v>124</v>
      </c>
      <c r="G8" s="157">
        <f>GETPIVOTDATA("Sum of FTE",'PIVOT TABLES FY15'!$A$13,"LineDescription","Supervising Professional (UFR Title 104) ")</f>
        <v>1.07</v>
      </c>
      <c r="H8" s="202">
        <f>GETPIVOTDATA("Sum of Actual",'PIVOT TABLES FY15'!$A$13,"LineDescription","Supervising Professional (UFR Title 104) ")</f>
        <v>55472.65</v>
      </c>
      <c r="I8" s="70">
        <f>H8/G8</f>
        <v>51843.598130841121</v>
      </c>
    </row>
    <row r="9" spans="1:9" ht="15" x14ac:dyDescent="0.25">
      <c r="A9" s="75" t="s">
        <v>15</v>
      </c>
      <c r="B9" s="158">
        <f>SUM(B5:B8)</f>
        <v>8.6109423076923086</v>
      </c>
      <c r="C9" s="71">
        <f>SUM(C5:C8)</f>
        <v>444441.41000000003</v>
      </c>
      <c r="D9" s="369">
        <f>C9/B9</f>
        <v>51613.56261822502</v>
      </c>
      <c r="F9" s="75" t="s">
        <v>15</v>
      </c>
      <c r="G9" s="158">
        <f>SUM(G5:G8)</f>
        <v>6.2200000000000006</v>
      </c>
      <c r="H9" s="71">
        <f>SUM(H5:H8)</f>
        <v>375294.05000000005</v>
      </c>
      <c r="I9" s="369">
        <f>H9/G9</f>
        <v>60336.663987138265</v>
      </c>
    </row>
    <row r="10" spans="1:9" ht="15" x14ac:dyDescent="0.25">
      <c r="A10" s="76" t="s">
        <v>376</v>
      </c>
      <c r="B10" s="158">
        <f>AVERAGE(B5:B8)</f>
        <v>2.1527355769230772</v>
      </c>
      <c r="C10" s="71">
        <f>AVERAGE(C5:C8)</f>
        <v>111110.35250000001</v>
      </c>
      <c r="D10" s="74">
        <f>AVERAGE(D5:D8)</f>
        <v>47067.940259182884</v>
      </c>
      <c r="F10" s="76" t="s">
        <v>376</v>
      </c>
      <c r="G10" s="158">
        <f>AVERAGE(G5:G8)</f>
        <v>1.5550000000000002</v>
      </c>
      <c r="H10" s="71">
        <f>AVERAGE(H5:H8)</f>
        <v>93823.512500000012</v>
      </c>
      <c r="I10" s="74">
        <f>AVERAGE(I5:I8)</f>
        <v>53687.985565827636</v>
      </c>
    </row>
    <row r="11" spans="1:9" ht="15" x14ac:dyDescent="0.25">
      <c r="A11" s="76" t="s">
        <v>375</v>
      </c>
      <c r="B11" s="159">
        <f>MEDIAN(B5:B8)</f>
        <v>1.2809519230769233</v>
      </c>
      <c r="C11" s="77">
        <f>MEDIAN(C5:C8)</f>
        <v>63550.914999999994</v>
      </c>
      <c r="D11" s="78">
        <f>MEDIAN(D5:D8)</f>
        <v>50477.078077801918</v>
      </c>
      <c r="F11" s="76" t="s">
        <v>375</v>
      </c>
      <c r="G11" s="159">
        <f>MEDIAN(G5:G8)</f>
        <v>0.7350000000000001</v>
      </c>
      <c r="H11" s="77">
        <f>MEDIAN(H5:H8)</f>
        <v>40732.324999999997</v>
      </c>
      <c r="I11" s="78">
        <f>MEDIAN(I5:I8)</f>
        <v>57194.3044649886</v>
      </c>
    </row>
    <row r="12" spans="1:9" ht="15" x14ac:dyDescent="0.25">
      <c r="A12" s="76" t="s">
        <v>392</v>
      </c>
      <c r="B12" s="159">
        <f>B9/21</f>
        <v>0.41004487179487181</v>
      </c>
      <c r="C12" s="86">
        <f>C9/21</f>
        <v>21163.876666666667</v>
      </c>
      <c r="D12" s="73"/>
      <c r="F12" s="76" t="s">
        <v>392</v>
      </c>
      <c r="G12" s="159">
        <f>G9/21</f>
        <v>0.29619047619047623</v>
      </c>
      <c r="H12" s="86">
        <f>H9/21</f>
        <v>17871.14523809524</v>
      </c>
      <c r="I12" s="73"/>
    </row>
    <row r="13" spans="1:9" ht="15" x14ac:dyDescent="0.25">
      <c r="A13" s="57"/>
      <c r="B13" s="69"/>
      <c r="C13" s="73"/>
      <c r="D13" s="73"/>
    </row>
    <row r="14" spans="1:9" ht="15" x14ac:dyDescent="0.25">
      <c r="A14" s="57"/>
      <c r="B14" s="69"/>
      <c r="C14" s="73"/>
      <c r="D14" s="73"/>
    </row>
    <row r="15" spans="1:9" ht="15" x14ac:dyDescent="0.25">
      <c r="A15" s="81" t="s">
        <v>366</v>
      </c>
      <c r="B15" s="80"/>
      <c r="C15" s="80"/>
      <c r="D15" s="80"/>
      <c r="F15" s="81" t="s">
        <v>366</v>
      </c>
      <c r="G15" s="80"/>
      <c r="H15" s="80"/>
      <c r="I15" s="80"/>
    </row>
    <row r="16" spans="1:9" ht="15" x14ac:dyDescent="0.25">
      <c r="A16" s="82" t="s">
        <v>391</v>
      </c>
      <c r="B16" s="298">
        <f>C29/B29</f>
        <v>34126.379869044045</v>
      </c>
      <c r="C16" s="79"/>
      <c r="D16" s="79"/>
      <c r="F16" s="82" t="s">
        <v>391</v>
      </c>
      <c r="G16" s="298">
        <f>H29/G29</f>
        <v>34490.99611398964</v>
      </c>
      <c r="H16" s="79"/>
      <c r="I16" s="79"/>
    </row>
    <row r="17" spans="1:9" ht="15" x14ac:dyDescent="0.25">
      <c r="A17" s="85"/>
      <c r="B17" s="96" t="s">
        <v>361</v>
      </c>
      <c r="C17" s="96" t="s">
        <v>15</v>
      </c>
      <c r="D17" s="96" t="s">
        <v>390</v>
      </c>
      <c r="F17" s="85"/>
      <c r="G17" s="96" t="s">
        <v>361</v>
      </c>
      <c r="H17" s="96" t="s">
        <v>15</v>
      </c>
      <c r="I17" s="96" t="s">
        <v>390</v>
      </c>
    </row>
    <row r="18" spans="1:9" ht="15" x14ac:dyDescent="0.25">
      <c r="A18" s="38" t="s">
        <v>174</v>
      </c>
      <c r="B18" s="14">
        <v>0.01</v>
      </c>
      <c r="C18" s="201">
        <v>245</v>
      </c>
      <c r="D18" s="70">
        <f>C18/B18</f>
        <v>24500</v>
      </c>
      <c r="F18" s="38" t="s">
        <v>174</v>
      </c>
      <c r="G18" s="14">
        <f>GETPIVOTDATA("Sum of FTE",'PIVOT TABLES FY15'!$A$22,"LineDescription","Case Worker / Manager - Masters (UFR Title 131)")</f>
        <v>0.11</v>
      </c>
      <c r="H18" s="201">
        <f>GETPIVOTDATA("Sum of Actual",'PIVOT TABLES FY15'!$A$22,"LineDescription","Case Worker / Manager - Masters (UFR Title 131)")</f>
        <v>4061.57</v>
      </c>
      <c r="I18" s="70">
        <f>H18/G18</f>
        <v>36923.36363636364</v>
      </c>
    </row>
    <row r="19" spans="1:9" ht="15" x14ac:dyDescent="0.25">
      <c r="A19" s="38" t="s">
        <v>176</v>
      </c>
      <c r="B19" s="14">
        <v>10.83264423076923</v>
      </c>
      <c r="C19" s="201">
        <v>341783</v>
      </c>
      <c r="D19" s="70">
        <f t="shared" ref="D19:D28" si="1">C19/B19</f>
        <v>31551.206955472022</v>
      </c>
      <c r="F19" s="38" t="s">
        <v>176</v>
      </c>
      <c r="G19" s="14">
        <f>GETPIVOTDATA("Sum of FTE",'PIVOT TABLES FY15'!$A$22,"LineDescription","Case Worker / Manager (UFR Title 132)")</f>
        <v>12.84</v>
      </c>
      <c r="H19" s="201">
        <f>GETPIVOTDATA("Sum of Actual",'PIVOT TABLES FY15'!$A$22,"LineDescription","Case Worker / Manager (UFR Title 132)")</f>
        <v>431650.08999999997</v>
      </c>
      <c r="I19" s="70">
        <f t="shared" ref="I19:I25" si="2">H19/G19</f>
        <v>33617.608255451712</v>
      </c>
    </row>
    <row r="20" spans="1:9" ht="15" x14ac:dyDescent="0.25">
      <c r="A20" s="38" t="s">
        <v>172</v>
      </c>
      <c r="B20" s="14">
        <v>2.88</v>
      </c>
      <c r="C20" s="201">
        <v>98039.37</v>
      </c>
      <c r="D20" s="70">
        <f t="shared" si="1"/>
        <v>34041.447916666664</v>
      </c>
      <c r="F20" s="38" t="s">
        <v>172</v>
      </c>
      <c r="G20" s="14">
        <f>GETPIVOTDATA("Sum of FTE",'PIVOT TABLES FY15'!$A$22,"LineDescription","Counselor (UFR Title 130)")</f>
        <v>1.66</v>
      </c>
      <c r="H20" s="201">
        <f>GETPIVOTDATA("Sum of Actual",'PIVOT TABLES FY15'!$A$22,"LineDescription","Counselor (UFR Title 130)")</f>
        <v>59213</v>
      </c>
      <c r="I20" s="70">
        <f t="shared" si="2"/>
        <v>35670.481927710847</v>
      </c>
    </row>
    <row r="21" spans="1:9" ht="15" x14ac:dyDescent="0.25">
      <c r="A21" s="38" t="s">
        <v>184</v>
      </c>
      <c r="B21" s="14">
        <v>10.600000000000001</v>
      </c>
      <c r="C21" s="201">
        <v>345815</v>
      </c>
      <c r="D21" s="70">
        <f t="shared" si="1"/>
        <v>32624.056603773581</v>
      </c>
      <c r="F21" s="38" t="s">
        <v>184</v>
      </c>
      <c r="G21" s="14">
        <f>GETPIVOTDATA("Sum of FTE",'PIVOT TABLES FY15'!$A$22,"LineDescription","Direct Care / Prog. Staff I (UFR Title 136)")</f>
        <v>9.14</v>
      </c>
      <c r="H21" s="201">
        <f>GETPIVOTDATA("Sum of Actual",'PIVOT TABLES FY15'!$A$22,"LineDescription","Direct Care / Prog. Staff I (UFR Title 136)")</f>
        <v>301709.3</v>
      </c>
      <c r="I21" s="70">
        <f t="shared" si="2"/>
        <v>33009.770240700214</v>
      </c>
    </row>
    <row r="22" spans="1:9" ht="15" x14ac:dyDescent="0.25">
      <c r="A22" s="38" t="s">
        <v>182</v>
      </c>
      <c r="B22" s="14">
        <v>3.76</v>
      </c>
      <c r="C22" s="201">
        <v>126166</v>
      </c>
      <c r="D22" s="70">
        <f t="shared" si="1"/>
        <v>33554.787234042553</v>
      </c>
      <c r="F22" s="38" t="s">
        <v>182</v>
      </c>
      <c r="G22" s="14">
        <f>GETPIVOTDATA("Sum of FTE",'PIVOT TABLES FY15'!$A$22,"LineDescription","Direct Care / Prog. Staff II (UFR Title 135)")</f>
        <v>0</v>
      </c>
      <c r="H22" s="201">
        <f>GETPIVOTDATA("Sum of Actual",'PIVOT TABLES FY15'!$A$22,"LineDescription","Direct Care / Prog. Staff II (UFR Title 135)")</f>
        <v>0</v>
      </c>
      <c r="I22" s="15">
        <v>0</v>
      </c>
    </row>
    <row r="23" spans="1:9" ht="15" x14ac:dyDescent="0.25">
      <c r="A23" s="38" t="s">
        <v>180</v>
      </c>
      <c r="B23" s="14">
        <v>1.55</v>
      </c>
      <c r="C23" s="201">
        <v>63720</v>
      </c>
      <c r="D23" s="70">
        <f t="shared" si="1"/>
        <v>41109.677419354841</v>
      </c>
      <c r="F23" s="38" t="s">
        <v>180</v>
      </c>
      <c r="G23" s="14">
        <f>GETPIVOTDATA("Sum of FTE",'PIVOT TABLES FY15'!$A$22,"LineDescription","Direct Care / Prog. Staff III (UFR Title 134)")</f>
        <v>1.41</v>
      </c>
      <c r="H23" s="201">
        <f>GETPIVOTDATA("Sum of Actual",'PIVOT TABLES FY15'!$A$22,"LineDescription","Direct Care / Prog. Staff III (UFR Title 134)")</f>
        <v>57916</v>
      </c>
      <c r="I23" s="70">
        <f t="shared" si="2"/>
        <v>41075.177304964542</v>
      </c>
    </row>
    <row r="24" spans="1:9" ht="15" x14ac:dyDescent="0.25">
      <c r="A24" s="38" t="s">
        <v>178</v>
      </c>
      <c r="B24" s="14">
        <v>0.69</v>
      </c>
      <c r="C24" s="201">
        <v>28569</v>
      </c>
      <c r="D24" s="70">
        <f t="shared" si="1"/>
        <v>41404.34782608696</v>
      </c>
      <c r="F24" s="38" t="s">
        <v>178</v>
      </c>
      <c r="G24" s="14">
        <f>GETPIVOTDATA("Sum of FTE",'PIVOT TABLES FY15'!$A$22,"LineDescription","Direct Care / Prog. Staff Superv. (UFR Title 133)")</f>
        <v>3.5300000000000002</v>
      </c>
      <c r="H24" s="201">
        <f>GETPIVOTDATA("Sum of Actual",'PIVOT TABLES FY15'!$A$22,"LineDescription","Direct Care / Prog. Staff Superv. (UFR Title 133)")</f>
        <v>104156</v>
      </c>
      <c r="I24" s="70">
        <f t="shared" si="2"/>
        <v>29505.949008498581</v>
      </c>
    </row>
    <row r="25" spans="1:9" ht="15" x14ac:dyDescent="0.25">
      <c r="A25" s="38" t="s">
        <v>166</v>
      </c>
      <c r="B25" s="14">
        <v>1.1200000000000001</v>
      </c>
      <c r="C25" s="201">
        <v>64796</v>
      </c>
      <c r="D25" s="70">
        <f t="shared" si="1"/>
        <v>57853.57142857142</v>
      </c>
      <c r="F25" s="38" t="s">
        <v>166</v>
      </c>
      <c r="G25" s="14">
        <f>GETPIVOTDATA("Sum of FTE",'PIVOT TABLES FY15'!$A$22,"LineDescription","Licensed Counselor (UFR Title 127)")</f>
        <v>1.56</v>
      </c>
      <c r="H25" s="201">
        <f>GETPIVOTDATA("Sum of Actual",'PIVOT TABLES FY15'!$A$22,"LineDescription","Licensed Counselor (UFR Title 127)")</f>
        <v>76523</v>
      </c>
      <c r="I25" s="70">
        <f t="shared" si="2"/>
        <v>49053.205128205125</v>
      </c>
    </row>
    <row r="26" spans="1:9" ht="15" x14ac:dyDescent="0.25">
      <c r="A26" s="38" t="s">
        <v>132</v>
      </c>
      <c r="B26" s="14">
        <v>7.0000000000000007E-2</v>
      </c>
      <c r="C26" s="201">
        <v>4130</v>
      </c>
      <c r="D26" s="70">
        <f>C26/B26</f>
        <v>58999.999999999993</v>
      </c>
      <c r="F26" s="38" t="s">
        <v>132</v>
      </c>
      <c r="G26" s="14">
        <f>GETPIVOTDATA("Sum of FTE",'PIVOT TABLES FY15'!$A$22,"LineDescription","R.N. - Non Masters (UFR Title 108)")</f>
        <v>0.08</v>
      </c>
      <c r="H26" s="201">
        <f>GETPIVOTDATA("Sum of Actual",'PIVOT TABLES FY15'!$A$22,"LineDescription","R.N. - Non Masters (UFR Title 108)")</f>
        <v>5040</v>
      </c>
      <c r="I26" s="70">
        <f>H26/G26</f>
        <v>63000</v>
      </c>
    </row>
    <row r="27" spans="1:9" ht="15" x14ac:dyDescent="0.25">
      <c r="A27" s="38" t="s">
        <v>164</v>
      </c>
      <c r="B27" s="14">
        <v>2.1</v>
      </c>
      <c r="C27" s="201">
        <v>73727.78</v>
      </c>
      <c r="D27" s="70">
        <f>C27/B27</f>
        <v>35108.466666666667</v>
      </c>
      <c r="F27" s="38" t="s">
        <v>164</v>
      </c>
      <c r="G27" s="14">
        <f>GETPIVOTDATA("Sum of FTE",'PIVOT TABLES FY15'!$A$22,"LineDescription","Social Worker - L.C.S.W., L.S.W (UFR Title 125 &amp; 126)")</f>
        <v>0.4</v>
      </c>
      <c r="H27" s="201">
        <f>GETPIVOTDATA("Sum of Actual",'PIVOT TABLES FY15'!$A$22,"LineDescription","Social Worker - L.C.S.W., L.S.W (UFR Title 125 &amp; 126)")</f>
        <v>16042</v>
      </c>
      <c r="I27" s="70">
        <f>H27/G27</f>
        <v>40105</v>
      </c>
    </row>
    <row r="28" spans="1:9" ht="15" x14ac:dyDescent="0.25">
      <c r="A28" s="38" t="s">
        <v>162</v>
      </c>
      <c r="B28" s="14">
        <v>0.17</v>
      </c>
      <c r="C28" s="201">
        <v>5888.2</v>
      </c>
      <c r="D28" s="70">
        <f t="shared" si="1"/>
        <v>34636.470588235294</v>
      </c>
      <c r="F28" s="38" t="s">
        <v>162</v>
      </c>
      <c r="G28" s="14">
        <f>GETPIVOTDATA("Sum of FTE",'PIVOT TABLES FY15'!$A$22,"LineDescription","Social Worker - L.I.C.S.W. (UFR Title 124)")</f>
        <v>0.15000000000000002</v>
      </c>
      <c r="H28" s="201">
        <f>GETPIVOTDATA("Sum of Actual",'PIVOT TABLES FY15'!$A$22,"LineDescription","Social Worker - L.I.C.S.W. (UFR Title 124)")</f>
        <v>8771</v>
      </c>
      <c r="I28" s="70">
        <f t="shared" ref="I28" si="3">H28/G28</f>
        <v>58473.333333333321</v>
      </c>
    </row>
    <row r="29" spans="1:9" ht="15" x14ac:dyDescent="0.25">
      <c r="A29" s="75" t="s">
        <v>15</v>
      </c>
      <c r="B29" s="158">
        <f>SUM(B18:B28)</f>
        <v>33.782644230769236</v>
      </c>
      <c r="C29" s="71">
        <f>SUM(C18:C28)</f>
        <v>1152879.3500000001</v>
      </c>
      <c r="D29" s="369">
        <f>C29/B29</f>
        <v>34126.379869044045</v>
      </c>
      <c r="F29" s="75" t="s">
        <v>15</v>
      </c>
      <c r="G29" s="158">
        <f>SUM(G18:G28)</f>
        <v>30.879999999999995</v>
      </c>
      <c r="H29" s="71">
        <f>SUM(H18:H28)</f>
        <v>1065081.96</v>
      </c>
      <c r="I29" s="369">
        <f>H29/G29</f>
        <v>34490.99611398964</v>
      </c>
    </row>
    <row r="30" spans="1:9" ht="15" x14ac:dyDescent="0.25">
      <c r="A30" s="76" t="s">
        <v>376</v>
      </c>
      <c r="B30" s="158">
        <f>AVERAGE(B18:B28)</f>
        <v>3.0711494755244759</v>
      </c>
      <c r="C30" s="71">
        <f>AVERAGE(C18:C28)</f>
        <v>104807.21363636364</v>
      </c>
      <c r="D30" s="74">
        <f>AVERAGE(D18:D28)</f>
        <v>38671.275694442731</v>
      </c>
      <c r="F30" s="76" t="s">
        <v>376</v>
      </c>
      <c r="G30" s="158">
        <f>AVERAGE(G18:G28)</f>
        <v>2.8072727272727267</v>
      </c>
      <c r="H30" s="71">
        <f>AVERAGE(H18:H28)</f>
        <v>96825.632727272721</v>
      </c>
      <c r="I30" s="74">
        <f>AVERAGE(I18:I28)</f>
        <v>38221.262621384361</v>
      </c>
    </row>
    <row r="31" spans="1:9" ht="15" x14ac:dyDescent="0.25">
      <c r="A31" s="76" t="s">
        <v>375</v>
      </c>
      <c r="B31" s="158">
        <f>MEDIAN(B18:B28)</f>
        <v>1.55</v>
      </c>
      <c r="C31" s="77">
        <f>MEDIAN(C18:C28)</f>
        <v>64796</v>
      </c>
      <c r="D31" s="78">
        <f>MEDIAN(D18:D28)</f>
        <v>34636.470588235294</v>
      </c>
      <c r="F31" s="76" t="s">
        <v>375</v>
      </c>
      <c r="G31" s="158">
        <f>MEDIAN(G18:G28)</f>
        <v>1.41</v>
      </c>
      <c r="H31" s="77">
        <f>MEDIAN(H18:H28)</f>
        <v>57916</v>
      </c>
      <c r="I31" s="78">
        <f>MEDIAN(I18:I28)</f>
        <v>36923.36363636364</v>
      </c>
    </row>
    <row r="32" spans="1:9" ht="15" x14ac:dyDescent="0.25">
      <c r="A32" s="76" t="s">
        <v>392</v>
      </c>
      <c r="B32" s="158">
        <f>B29/21</f>
        <v>1.6086973443223447</v>
      </c>
      <c r="C32" s="86">
        <f>C29/21</f>
        <v>54899.01666666667</v>
      </c>
      <c r="D32" s="73"/>
      <c r="F32" s="76" t="s">
        <v>392</v>
      </c>
      <c r="G32" s="158">
        <f>G29/21</f>
        <v>1.4704761904761903</v>
      </c>
      <c r="H32" s="86">
        <f>H29/21</f>
        <v>50718.188571428567</v>
      </c>
      <c r="I32" s="73"/>
    </row>
    <row r="35" spans="1:9" ht="15" x14ac:dyDescent="0.25">
      <c r="A35" s="81" t="s">
        <v>383</v>
      </c>
      <c r="B35" s="80"/>
      <c r="C35" s="80"/>
      <c r="D35" s="80"/>
      <c r="F35" s="81" t="s">
        <v>383</v>
      </c>
      <c r="G35" s="80"/>
      <c r="H35" s="80"/>
      <c r="I35" s="80"/>
    </row>
    <row r="36" spans="1:9" ht="15" x14ac:dyDescent="0.25">
      <c r="A36" s="82" t="s">
        <v>391</v>
      </c>
      <c r="B36" s="298">
        <f>C41/B41</f>
        <v>26557.976608187135</v>
      </c>
      <c r="C36" s="79"/>
      <c r="D36" s="79"/>
      <c r="F36" s="82" t="s">
        <v>391</v>
      </c>
      <c r="G36" s="298">
        <f>H41/G41</f>
        <v>28164.1975308642</v>
      </c>
      <c r="H36" s="79"/>
      <c r="I36" s="79"/>
    </row>
    <row r="37" spans="1:9" ht="15" x14ac:dyDescent="0.25">
      <c r="A37" s="85"/>
      <c r="B37" s="162" t="s">
        <v>361</v>
      </c>
      <c r="C37" s="162" t="s">
        <v>15</v>
      </c>
      <c r="D37" s="96" t="s">
        <v>390</v>
      </c>
      <c r="F37" s="85"/>
      <c r="G37" s="162" t="s">
        <v>361</v>
      </c>
      <c r="H37" s="162" t="s">
        <v>15</v>
      </c>
      <c r="I37" s="96" t="s">
        <v>390</v>
      </c>
    </row>
    <row r="38" spans="1:9" x14ac:dyDescent="0.3">
      <c r="A38" s="245" t="s">
        <v>190</v>
      </c>
      <c r="B38" s="14">
        <v>0.08</v>
      </c>
      <c r="C38" s="201">
        <v>1830.4</v>
      </c>
      <c r="D38" s="260">
        <f>C38/B38</f>
        <v>22880</v>
      </c>
      <c r="F38" s="245" t="s">
        <v>190</v>
      </c>
      <c r="G38" s="14">
        <f>GETPIVOTDATA("Sum of FTE",'PIVOT TABLES FY15'!$A$57,"LineDescription","Direct Care / Driver Staff (UFR Title 138)")</f>
        <v>0.3</v>
      </c>
      <c r="H38" s="201">
        <f>GETPIVOTDATA("Sum of Actual",'PIVOT TABLES FY15'!$A$57,"LineDescription","Direct Care / Driver Staff (UFR Title 138)")</f>
        <v>7324</v>
      </c>
      <c r="I38" s="260">
        <f>H38/G38</f>
        <v>24413.333333333336</v>
      </c>
    </row>
    <row r="39" spans="1:9" x14ac:dyDescent="0.3">
      <c r="A39" s="245" t="s">
        <v>188</v>
      </c>
      <c r="B39" s="14">
        <v>0.66999999999999993</v>
      </c>
      <c r="C39" s="201">
        <v>16873</v>
      </c>
      <c r="D39" s="260">
        <f>C39/B39</f>
        <v>25183.582089552241</v>
      </c>
      <c r="F39" s="245" t="s">
        <v>188</v>
      </c>
      <c r="G39" s="14">
        <f>GETPIVOTDATA("Sum of FTE",'PIVOT TABLES FY15'!$A$57,"LineDescription","Maintainence, House/Groundskeeping, Cook 138")</f>
        <v>0.18</v>
      </c>
      <c r="H39" s="201">
        <f>GETPIVOTDATA("Sum of Actual",'PIVOT TABLES FY15'!$A$57,"LineDescription","Maintainence, House/Groundskeeping, Cook 138")</f>
        <v>5086</v>
      </c>
      <c r="I39" s="260">
        <f>H39/G39</f>
        <v>28255.555555555558</v>
      </c>
    </row>
    <row r="40" spans="1:9" x14ac:dyDescent="0.3">
      <c r="A40" s="245" t="s">
        <v>186</v>
      </c>
      <c r="B40" s="14">
        <v>0.96</v>
      </c>
      <c r="C40" s="201">
        <v>26710.739999999998</v>
      </c>
      <c r="D40" s="260">
        <f>C40/B40</f>
        <v>27823.6875</v>
      </c>
      <c r="F40" s="245" t="s">
        <v>186</v>
      </c>
      <c r="G40" s="14">
        <f>GETPIVOTDATA("Sum of FTE",'PIVOT TABLES FY15'!$A$57,"LineDescription","Prog. Secretarial / Clerical Staff (UFR Title 137)")</f>
        <v>2.76</v>
      </c>
      <c r="H40" s="201">
        <f>GETPIVOTDATA("Sum of Actual",'PIVOT TABLES FY15'!$A$57,"LineDescription","Prog. Secretarial / Clerical Staff (UFR Title 137)")</f>
        <v>78842</v>
      </c>
      <c r="I40" s="260">
        <f>H40/G40</f>
        <v>28565.942028985508</v>
      </c>
    </row>
    <row r="41" spans="1:9" x14ac:dyDescent="0.3">
      <c r="A41" s="75" t="s">
        <v>15</v>
      </c>
      <c r="B41" s="158">
        <f>SUM(B38:B40)</f>
        <v>1.71</v>
      </c>
      <c r="C41" s="71">
        <f>SUM(C38:C40)</f>
        <v>45414.14</v>
      </c>
      <c r="D41" s="369">
        <f>C41/B41</f>
        <v>26557.976608187135</v>
      </c>
      <c r="F41" s="75" t="s">
        <v>15</v>
      </c>
      <c r="G41" s="158">
        <f>SUM(G38:G40)</f>
        <v>3.2399999999999998</v>
      </c>
      <c r="H41" s="71">
        <f>SUM(H38:H40)</f>
        <v>91252</v>
      </c>
      <c r="I41" s="369">
        <f>H41/G41</f>
        <v>28164.1975308642</v>
      </c>
    </row>
    <row r="42" spans="1:9" x14ac:dyDescent="0.3">
      <c r="A42" s="76" t="s">
        <v>376</v>
      </c>
      <c r="B42" s="158">
        <f>AVERAGE(B38:B40)</f>
        <v>0.56999999999999995</v>
      </c>
      <c r="C42" s="71">
        <f>AVERAGE(C38:C40)</f>
        <v>15138.046666666667</v>
      </c>
      <c r="D42" s="74">
        <f>AVERAGE(D38:D40)</f>
        <v>25295.756529850751</v>
      </c>
      <c r="F42" s="76" t="s">
        <v>376</v>
      </c>
      <c r="G42" s="158">
        <f>AVERAGE(G38:G40)</f>
        <v>1.0799999999999998</v>
      </c>
      <c r="H42" s="71">
        <f>AVERAGE(H38:H40)</f>
        <v>30417.333333333332</v>
      </c>
      <c r="I42" s="74">
        <f>AVERAGE(I38:I40)</f>
        <v>27078.276972624797</v>
      </c>
    </row>
    <row r="43" spans="1:9" x14ac:dyDescent="0.3">
      <c r="A43" s="76" t="s">
        <v>375</v>
      </c>
      <c r="B43" s="158">
        <f>MEDIAN(B38:B40)</f>
        <v>0.66999999999999993</v>
      </c>
      <c r="C43" s="77">
        <f>MEDIAN(C38:C40)</f>
        <v>16873</v>
      </c>
      <c r="D43" s="78">
        <f>MEDIAN(D38:D40)</f>
        <v>25183.582089552241</v>
      </c>
      <c r="F43" s="76" t="s">
        <v>375</v>
      </c>
      <c r="G43" s="158">
        <f>MEDIAN(G38:G40)</f>
        <v>0.3</v>
      </c>
      <c r="H43" s="77">
        <f>MEDIAN(H38:H40)</f>
        <v>7324</v>
      </c>
      <c r="I43" s="78">
        <f>MEDIAN(I38:I40)</f>
        <v>28255.555555555558</v>
      </c>
    </row>
    <row r="44" spans="1:9" x14ac:dyDescent="0.3">
      <c r="A44" s="76" t="s">
        <v>392</v>
      </c>
      <c r="B44" s="158">
        <f>B41/21</f>
        <v>8.1428571428571433E-2</v>
      </c>
      <c r="C44" s="86">
        <f>C41/21</f>
        <v>2162.5780952380951</v>
      </c>
      <c r="D44" s="73"/>
      <c r="F44" s="76" t="s">
        <v>392</v>
      </c>
      <c r="G44" s="158">
        <f>G41/21</f>
        <v>0.15428571428571428</v>
      </c>
      <c r="H44" s="86">
        <f>H41/21</f>
        <v>4345.333333333333</v>
      </c>
      <c r="I44" s="73"/>
    </row>
    <row r="45" spans="1:9" x14ac:dyDescent="0.3">
      <c r="G45" s="69"/>
      <c r="H45" s="69"/>
    </row>
    <row r="46" spans="1:9" x14ac:dyDescent="0.3">
      <c r="G46" s="69"/>
      <c r="H46" s="69"/>
    </row>
    <row r="48" spans="1:9" x14ac:dyDescent="0.3">
      <c r="A48" s="236" t="s">
        <v>565</v>
      </c>
      <c r="F48" s="295" t="s">
        <v>565</v>
      </c>
    </row>
    <row r="49" spans="1:9" x14ac:dyDescent="0.3">
      <c r="A49" s="81" t="s">
        <v>364</v>
      </c>
      <c r="B49" s="80"/>
      <c r="C49" s="80"/>
      <c r="D49" s="80"/>
      <c r="F49" s="81" t="s">
        <v>364</v>
      </c>
      <c r="G49" s="80"/>
      <c r="H49" s="80"/>
      <c r="I49" s="80"/>
    </row>
    <row r="50" spans="1:9" x14ac:dyDescent="0.3">
      <c r="A50" s="82" t="s">
        <v>391</v>
      </c>
      <c r="B50" s="298">
        <f>D56/B56</f>
        <v>58514.324363059037</v>
      </c>
      <c r="C50" s="79"/>
      <c r="D50" s="79"/>
      <c r="F50" s="82" t="s">
        <v>391</v>
      </c>
      <c r="G50" s="298">
        <f>I56/G56</f>
        <v>68819.898974962387</v>
      </c>
      <c r="H50" s="79"/>
      <c r="I50" s="79"/>
    </row>
    <row r="51" spans="1:9" x14ac:dyDescent="0.3">
      <c r="B51" s="96" t="s">
        <v>361</v>
      </c>
      <c r="C51" s="96" t="s">
        <v>390</v>
      </c>
      <c r="D51" s="96" t="s">
        <v>15</v>
      </c>
      <c r="G51" s="96" t="s">
        <v>361</v>
      </c>
      <c r="H51" s="96" t="s">
        <v>390</v>
      </c>
      <c r="I51" s="96" t="s">
        <v>15</v>
      </c>
    </row>
    <row r="52" spans="1:9" x14ac:dyDescent="0.3">
      <c r="A52" s="84" t="s">
        <v>122</v>
      </c>
      <c r="B52" s="157">
        <v>0.98</v>
      </c>
      <c r="C52" s="202">
        <f>'FY14 Salary Benchmarks'!D6</f>
        <v>30621.666666666664</v>
      </c>
      <c r="D52" s="202">
        <f>C52*B52</f>
        <v>30009.23333333333</v>
      </c>
      <c r="F52" s="84" t="s">
        <v>122</v>
      </c>
      <c r="G52" s="157">
        <f>G5</f>
        <v>0.12000000000000001</v>
      </c>
      <c r="H52" s="202">
        <f>'FY15 Salary Benchmarks'!D6</f>
        <v>40458.739726027401</v>
      </c>
      <c r="I52" s="202">
        <f>H52*G52</f>
        <v>4855.0487671232886</v>
      </c>
    </row>
    <row r="53" spans="1:9" x14ac:dyDescent="0.3">
      <c r="A53" s="84" t="s">
        <v>118</v>
      </c>
      <c r="B53" s="157">
        <v>5.0790384615384623</v>
      </c>
      <c r="C53" s="202">
        <f>'FY14 Salary Benchmarks'!B6</f>
        <v>58597.331378299124</v>
      </c>
      <c r="D53" s="202">
        <f>C53*B53</f>
        <v>297618.09981389582</v>
      </c>
      <c r="F53" s="84" t="s">
        <v>118</v>
      </c>
      <c r="G53" s="157">
        <f>G6</f>
        <v>4.63</v>
      </c>
      <c r="H53" s="202">
        <f>'FY15 Salary Benchmarks'!B6</f>
        <v>72770</v>
      </c>
      <c r="I53" s="202">
        <f>H53*G53</f>
        <v>336925.1</v>
      </c>
    </row>
    <row r="54" spans="1:9" x14ac:dyDescent="0.3">
      <c r="A54" s="84" t="s">
        <v>120</v>
      </c>
      <c r="B54" s="157">
        <v>1.5819038461538464</v>
      </c>
      <c r="C54" s="202">
        <f>'FY14 Salary Benchmarks'!C6</f>
        <v>77907.266666666663</v>
      </c>
      <c r="D54" s="202">
        <f>C54*B54</f>
        <v>123241.80478333334</v>
      </c>
      <c r="F54" s="84" t="s">
        <v>120</v>
      </c>
      <c r="G54" s="157">
        <f>G7</f>
        <v>0.4</v>
      </c>
      <c r="H54" s="202">
        <f>'FY15 Salary Benchmarks'!C6</f>
        <v>81242.85714285713</v>
      </c>
      <c r="I54" s="202">
        <f>H54*G54</f>
        <v>32497.142857142855</v>
      </c>
    </row>
    <row r="55" spans="1:9" x14ac:dyDescent="0.3">
      <c r="A55" s="84" t="s">
        <v>124</v>
      </c>
      <c r="B55" s="157">
        <v>0.97000000000000008</v>
      </c>
      <c r="C55" s="202">
        <f>'FY14 Salary Benchmarks'!E6</f>
        <v>54633.333333333336</v>
      </c>
      <c r="D55" s="202">
        <f>C55*B55</f>
        <v>52994.333333333343</v>
      </c>
      <c r="F55" s="84" t="s">
        <v>124</v>
      </c>
      <c r="G55" s="157">
        <f>G8</f>
        <v>1.07</v>
      </c>
      <c r="H55" s="202">
        <f>'FY15 Salary Benchmarks'!E6</f>
        <v>50264</v>
      </c>
      <c r="I55" s="202">
        <f>H55*G55</f>
        <v>53782.48</v>
      </c>
    </row>
    <row r="56" spans="1:9" x14ac:dyDescent="0.3">
      <c r="A56" s="75" t="s">
        <v>15</v>
      </c>
      <c r="B56" s="158">
        <f>SUM(B52:B55)</f>
        <v>8.6109423076923086</v>
      </c>
      <c r="C56" s="71"/>
      <c r="D56" s="74">
        <f>SUM(D52:D55)</f>
        <v>503863.47126389586</v>
      </c>
      <c r="F56" s="75" t="s">
        <v>15</v>
      </c>
      <c r="G56" s="158">
        <f>SUM(G52:G55)</f>
        <v>6.2200000000000006</v>
      </c>
      <c r="H56" s="71"/>
      <c r="I56" s="74">
        <f>SUM(I52:I55)</f>
        <v>428059.77162426611</v>
      </c>
    </row>
    <row r="57" spans="1:9" x14ac:dyDescent="0.3">
      <c r="A57" s="76" t="s">
        <v>376</v>
      </c>
      <c r="B57" s="158">
        <f>AVERAGE(B52:B55)</f>
        <v>2.1527355769230772</v>
      </c>
      <c r="C57" s="71">
        <f>AVERAGE(C52:C55)</f>
        <v>55439.899511241449</v>
      </c>
      <c r="D57" s="74">
        <f>AVERAGE(D52:D55)</f>
        <v>125965.86781597396</v>
      </c>
      <c r="F57" s="76" t="s">
        <v>376</v>
      </c>
      <c r="G57" s="158">
        <f>AVERAGE(G52:G55)</f>
        <v>1.5550000000000002</v>
      </c>
      <c r="H57" s="71">
        <f>AVERAGE(H52:H55)</f>
        <v>61183.899217221129</v>
      </c>
      <c r="I57" s="74">
        <f>AVERAGE(I52:I55)</f>
        <v>107014.94290606653</v>
      </c>
    </row>
    <row r="58" spans="1:9" x14ac:dyDescent="0.3">
      <c r="A58" s="76" t="s">
        <v>375</v>
      </c>
      <c r="B58" s="159">
        <f>MEDIAN(B52:B55)</f>
        <v>1.2809519230769233</v>
      </c>
      <c r="C58" s="77">
        <f>MEDIAN(C52:C55)</f>
        <v>56615.33235581623</v>
      </c>
      <c r="D58" s="74">
        <f>MEDIAN(D52:D55)</f>
        <v>88118.069058333349</v>
      </c>
      <c r="F58" s="76" t="s">
        <v>375</v>
      </c>
      <c r="G58" s="159">
        <f>MEDIAN(G52:G55)</f>
        <v>0.7350000000000001</v>
      </c>
      <c r="H58" s="77">
        <f>MEDIAN(H52:H55)</f>
        <v>61517</v>
      </c>
      <c r="I58" s="74">
        <f>MEDIAN(I52:I55)</f>
        <v>43139.811428571425</v>
      </c>
    </row>
    <row r="59" spans="1:9" x14ac:dyDescent="0.3">
      <c r="A59" s="76" t="s">
        <v>392</v>
      </c>
      <c r="B59" s="159">
        <f>B56/21</f>
        <v>0.41004487179487181</v>
      </c>
      <c r="D59" s="86">
        <f>D56/21</f>
        <v>23993.498631614089</v>
      </c>
      <c r="F59" s="76" t="s">
        <v>392</v>
      </c>
      <c r="G59" s="159">
        <f>G56/21</f>
        <v>0.29619047619047623</v>
      </c>
      <c r="I59" s="86">
        <f>I56/21</f>
        <v>20383.798648774577</v>
      </c>
    </row>
    <row r="60" spans="1:9" x14ac:dyDescent="0.3">
      <c r="A60" s="57"/>
      <c r="B60" s="69"/>
      <c r="C60" s="73"/>
    </row>
    <row r="61" spans="1:9" x14ac:dyDescent="0.3">
      <c r="A61" s="57"/>
      <c r="B61" s="69"/>
      <c r="C61" s="73"/>
    </row>
    <row r="62" spans="1:9" x14ac:dyDescent="0.3">
      <c r="A62" s="81" t="s">
        <v>366</v>
      </c>
      <c r="B62" s="80"/>
      <c r="C62" s="80"/>
      <c r="D62" s="80"/>
      <c r="F62" s="81" t="s">
        <v>366</v>
      </c>
      <c r="G62" s="80"/>
      <c r="H62" s="80"/>
      <c r="I62" s="80"/>
    </row>
    <row r="63" spans="1:9" x14ac:dyDescent="0.3">
      <c r="A63" s="82" t="s">
        <v>391</v>
      </c>
      <c r="B63" s="298">
        <f>D76/B76</f>
        <v>35045.218906218412</v>
      </c>
      <c r="C63" s="79"/>
      <c r="D63" s="79"/>
      <c r="F63" s="82" t="s">
        <v>391</v>
      </c>
      <c r="G63" s="298">
        <f>I76/G76</f>
        <v>35973.729566780188</v>
      </c>
      <c r="H63" s="79"/>
      <c r="I63" s="79"/>
    </row>
    <row r="64" spans="1:9" x14ac:dyDescent="0.3">
      <c r="A64" s="85"/>
      <c r="B64" s="96" t="s">
        <v>361</v>
      </c>
      <c r="C64" s="96" t="s">
        <v>390</v>
      </c>
      <c r="D64" s="96" t="s">
        <v>15</v>
      </c>
      <c r="F64" s="85"/>
      <c r="G64" s="96" t="s">
        <v>361</v>
      </c>
      <c r="H64" s="96" t="s">
        <v>390</v>
      </c>
      <c r="I64" s="96" t="s">
        <v>15</v>
      </c>
    </row>
    <row r="65" spans="1:9" x14ac:dyDescent="0.3">
      <c r="A65" s="38" t="s">
        <v>174</v>
      </c>
      <c r="B65" s="14">
        <v>0.01</v>
      </c>
      <c r="C65" s="201">
        <f>'FY14 Salary Benchmarks'!F6</f>
        <v>24500</v>
      </c>
      <c r="D65" s="201">
        <f t="shared" ref="D65:D75" si="4">C65*B65</f>
        <v>245</v>
      </c>
      <c r="F65" s="38" t="s">
        <v>174</v>
      </c>
      <c r="G65" s="14">
        <f t="shared" ref="G65:G75" si="5">G18</f>
        <v>0.11</v>
      </c>
      <c r="H65" s="201">
        <f>'FY15 Salary Benchmarks'!F6</f>
        <v>36923.36363636364</v>
      </c>
      <c r="I65" s="201">
        <f t="shared" ref="I65:I75" si="6">H65*G65</f>
        <v>4061.57</v>
      </c>
    </row>
    <row r="66" spans="1:9" x14ac:dyDescent="0.3">
      <c r="A66" s="38" t="s">
        <v>176</v>
      </c>
      <c r="B66" s="14">
        <v>10.83264423076923</v>
      </c>
      <c r="C66" s="201">
        <f>'FY14 Salary Benchmarks'!G6</f>
        <v>32234.259259259255</v>
      </c>
      <c r="D66" s="201">
        <f t="shared" si="4"/>
        <v>349182.2625979344</v>
      </c>
      <c r="F66" s="38" t="s">
        <v>176</v>
      </c>
      <c r="G66" s="14">
        <f t="shared" si="5"/>
        <v>12.84</v>
      </c>
      <c r="H66" s="201">
        <f>'FY15 Salary Benchmarks'!G6</f>
        <v>34527.724902216425</v>
      </c>
      <c r="I66" s="201">
        <f t="shared" si="6"/>
        <v>443335.98774445889</v>
      </c>
    </row>
    <row r="67" spans="1:9" x14ac:dyDescent="0.3">
      <c r="A67" s="38" t="s">
        <v>172</v>
      </c>
      <c r="B67" s="14">
        <v>2.88</v>
      </c>
      <c r="C67" s="201">
        <f>'FY14 Salary Benchmarks'!H6</f>
        <v>34714.376908487437</v>
      </c>
      <c r="D67" s="201">
        <f t="shared" si="4"/>
        <v>99977.405496443811</v>
      </c>
      <c r="F67" s="38" t="s">
        <v>172</v>
      </c>
      <c r="G67" s="14">
        <f t="shared" si="5"/>
        <v>1.66</v>
      </c>
      <c r="H67" s="201">
        <f>'FY15 Salary Benchmarks'!H6</f>
        <v>42789.387755102041</v>
      </c>
      <c r="I67" s="201">
        <f t="shared" si="6"/>
        <v>71030.38367346939</v>
      </c>
    </row>
    <row r="68" spans="1:9" x14ac:dyDescent="0.3">
      <c r="A68" s="38" t="s">
        <v>184</v>
      </c>
      <c r="B68" s="14">
        <v>10.600000000000001</v>
      </c>
      <c r="C68" s="201">
        <f>'FY14 Salary Benchmarks'!I6</f>
        <v>31273.229185158885</v>
      </c>
      <c r="D68" s="201">
        <f t="shared" si="4"/>
        <v>331496.22936268424</v>
      </c>
      <c r="F68" s="38" t="s">
        <v>184</v>
      </c>
      <c r="G68" s="14">
        <f t="shared" si="5"/>
        <v>9.14</v>
      </c>
      <c r="H68" s="201">
        <f>'FY15 Salary Benchmarks'!I6</f>
        <v>30229.495081967212</v>
      </c>
      <c r="I68" s="201">
        <f t="shared" si="6"/>
        <v>276297.58504918031</v>
      </c>
    </row>
    <row r="69" spans="1:9" x14ac:dyDescent="0.3">
      <c r="A69" s="38" t="s">
        <v>182</v>
      </c>
      <c r="B69" s="14">
        <v>3.76</v>
      </c>
      <c r="C69" s="201">
        <f>'FY14 Salary Benchmarks'!J6</f>
        <v>33802.746913580246</v>
      </c>
      <c r="D69" s="201">
        <f t="shared" si="4"/>
        <v>127098.32839506172</v>
      </c>
      <c r="F69" s="38" t="s">
        <v>182</v>
      </c>
      <c r="G69" s="14">
        <f t="shared" si="5"/>
        <v>0</v>
      </c>
      <c r="H69" s="201">
        <f>'FY15 Salary Benchmarks'!J6</f>
        <v>40290.426540284359</v>
      </c>
      <c r="I69" s="201">
        <f t="shared" si="6"/>
        <v>0</v>
      </c>
    </row>
    <row r="70" spans="1:9" x14ac:dyDescent="0.3">
      <c r="A70" s="38" t="s">
        <v>180</v>
      </c>
      <c r="B70" s="14">
        <v>1.55</v>
      </c>
      <c r="C70" s="201">
        <f>'FY14 Salary Benchmarks'!K6</f>
        <v>43989.163636363635</v>
      </c>
      <c r="D70" s="201">
        <f t="shared" si="4"/>
        <v>68183.203636363643</v>
      </c>
      <c r="F70" s="38" t="s">
        <v>180</v>
      </c>
      <c r="G70" s="14">
        <f t="shared" si="5"/>
        <v>1.41</v>
      </c>
      <c r="H70" s="201">
        <f>'FY15 Salary Benchmarks'!K6</f>
        <v>50366.439111111111</v>
      </c>
      <c r="I70" s="201">
        <f t="shared" si="6"/>
        <v>71016.679146666662</v>
      </c>
    </row>
    <row r="71" spans="1:9" x14ac:dyDescent="0.3">
      <c r="A71" s="38" t="s">
        <v>178</v>
      </c>
      <c r="B71" s="14">
        <v>0.69</v>
      </c>
      <c r="C71" s="201">
        <f>'FY14 Salary Benchmarks'!L6</f>
        <v>42810.063157894736</v>
      </c>
      <c r="D71" s="201">
        <f t="shared" si="4"/>
        <v>29538.943578947365</v>
      </c>
      <c r="F71" s="38" t="s">
        <v>178</v>
      </c>
      <c r="G71" s="14">
        <f t="shared" si="5"/>
        <v>3.5300000000000002</v>
      </c>
      <c r="H71" s="201">
        <f>'FY15 Salary Benchmarks'!L6</f>
        <v>40072.087163772558</v>
      </c>
      <c r="I71" s="201">
        <f t="shared" si="6"/>
        <v>141454.46768811715</v>
      </c>
    </row>
    <row r="72" spans="1:9" x14ac:dyDescent="0.3">
      <c r="A72" s="38" t="s">
        <v>166</v>
      </c>
      <c r="B72" s="14">
        <v>1.1200000000000001</v>
      </c>
      <c r="C72" s="201">
        <f>'FY14 Salary Benchmarks'!M6</f>
        <v>57853.57142857142</v>
      </c>
      <c r="D72" s="201">
        <f t="shared" si="4"/>
        <v>64796</v>
      </c>
      <c r="F72" s="38" t="s">
        <v>166</v>
      </c>
      <c r="G72" s="14">
        <f t="shared" si="5"/>
        <v>1.56</v>
      </c>
      <c r="H72" s="201">
        <f>'FY15 Salary Benchmarks'!M6</f>
        <v>47773.599999999999</v>
      </c>
      <c r="I72" s="201">
        <f t="shared" si="6"/>
        <v>74526.816000000006</v>
      </c>
    </row>
    <row r="73" spans="1:9" x14ac:dyDescent="0.3">
      <c r="A73" s="38" t="s">
        <v>132</v>
      </c>
      <c r="B73" s="14">
        <v>7.0000000000000007E-2</v>
      </c>
      <c r="C73" s="201">
        <f>'FY14 Salary Benchmarks'!N6</f>
        <v>58999.999999999993</v>
      </c>
      <c r="D73" s="201">
        <f t="shared" si="4"/>
        <v>4130</v>
      </c>
      <c r="F73" s="38" t="s">
        <v>132</v>
      </c>
      <c r="G73" s="14">
        <f t="shared" si="5"/>
        <v>0.08</v>
      </c>
      <c r="H73" s="201">
        <f>'FY15 Salary Benchmarks'!N6</f>
        <v>63000</v>
      </c>
      <c r="I73" s="201">
        <f t="shared" si="6"/>
        <v>5040</v>
      </c>
    </row>
    <row r="74" spans="1:9" x14ac:dyDescent="0.3">
      <c r="A74" s="38" t="s">
        <v>164</v>
      </c>
      <c r="B74" s="14">
        <v>2.1</v>
      </c>
      <c r="C74" s="201">
        <f>'FY14 Salary Benchmarks'!O6</f>
        <v>49103.600000000006</v>
      </c>
      <c r="D74" s="201">
        <f t="shared" si="4"/>
        <v>103117.56000000001</v>
      </c>
      <c r="F74" s="38" t="s">
        <v>164</v>
      </c>
      <c r="G74" s="14">
        <f t="shared" si="5"/>
        <v>0.4</v>
      </c>
      <c r="H74" s="201">
        <f>'FY15 Salary Benchmarks'!O6</f>
        <v>41294.545454545456</v>
      </c>
      <c r="I74" s="201">
        <f t="shared" si="6"/>
        <v>16517.818181818184</v>
      </c>
    </row>
    <row r="75" spans="1:9" x14ac:dyDescent="0.3">
      <c r="A75" s="38" t="s">
        <v>162</v>
      </c>
      <c r="B75" s="14">
        <v>0.17</v>
      </c>
      <c r="C75" s="201">
        <f>'FY14 Salary Benchmarks'!P6</f>
        <v>36207.230769230766</v>
      </c>
      <c r="D75" s="201">
        <f t="shared" si="4"/>
        <v>6155.2292307692305</v>
      </c>
      <c r="F75" s="38" t="s">
        <v>162</v>
      </c>
      <c r="G75" s="14">
        <f t="shared" si="5"/>
        <v>0.15000000000000002</v>
      </c>
      <c r="H75" s="201">
        <f>'FY15 Salary Benchmarks'!P6</f>
        <v>50583.076923076922</v>
      </c>
      <c r="I75" s="201">
        <f t="shared" si="6"/>
        <v>7587.461538461539</v>
      </c>
    </row>
    <row r="76" spans="1:9" x14ac:dyDescent="0.3">
      <c r="A76" s="75" t="s">
        <v>15</v>
      </c>
      <c r="B76" s="158">
        <f>SUM(B65:B75)</f>
        <v>33.782644230769236</v>
      </c>
      <c r="C76" s="71"/>
      <c r="D76" s="74">
        <f>SUM(D65:D75)</f>
        <v>1183920.1622982044</v>
      </c>
      <c r="F76" s="75" t="s">
        <v>15</v>
      </c>
      <c r="G76" s="158">
        <f>SUM(G65:G75)</f>
        <v>30.879999999999995</v>
      </c>
      <c r="H76" s="71"/>
      <c r="I76" s="74">
        <f>SUM(I65:I75)</f>
        <v>1110868.7690221721</v>
      </c>
    </row>
    <row r="77" spans="1:9" x14ac:dyDescent="0.3">
      <c r="A77" s="76" t="s">
        <v>376</v>
      </c>
      <c r="B77" s="158">
        <f>AVERAGE(B65:B75)</f>
        <v>3.0711494755244759</v>
      </c>
      <c r="C77" s="71">
        <f>AVERAGE(C65:C75)</f>
        <v>40498.931023504214</v>
      </c>
      <c r="D77" s="239">
        <f>AVERAGE(D65:D75)</f>
        <v>107629.10566347312</v>
      </c>
      <c r="F77" s="76" t="s">
        <v>376</v>
      </c>
      <c r="G77" s="158">
        <f>AVERAGE(G65:G75)</f>
        <v>2.8072727272727267</v>
      </c>
      <c r="H77" s="71">
        <f>AVERAGE(H65:H75)</f>
        <v>43440.9224153127</v>
      </c>
      <c r="I77" s="239">
        <f>AVERAGE(I65:I75)</f>
        <v>100988.06991110655</v>
      </c>
    </row>
    <row r="78" spans="1:9" x14ac:dyDescent="0.3">
      <c r="A78" s="76" t="s">
        <v>375</v>
      </c>
      <c r="B78" s="158">
        <f>MEDIAN(B65:B75)</f>
        <v>1.55</v>
      </c>
      <c r="C78" s="77">
        <f>MEDIAN(C65:C75)</f>
        <v>36207.230769230766</v>
      </c>
      <c r="D78" s="74">
        <f>MEDIAN(D65:D75)</f>
        <v>68183.203636363643</v>
      </c>
      <c r="F78" s="76" t="s">
        <v>375</v>
      </c>
      <c r="G78" s="158">
        <f>MEDIAN(G65:G75)</f>
        <v>1.41</v>
      </c>
      <c r="H78" s="77">
        <f>MEDIAN(H65:H75)</f>
        <v>41294.545454545456</v>
      </c>
      <c r="I78" s="74">
        <f>MEDIAN(I65:I75)</f>
        <v>71016.679146666662</v>
      </c>
    </row>
    <row r="79" spans="1:9" x14ac:dyDescent="0.3">
      <c r="A79" s="76" t="s">
        <v>392</v>
      </c>
      <c r="B79" s="158">
        <f>B76/12</f>
        <v>2.8152203525641029</v>
      </c>
      <c r="C79" s="86"/>
      <c r="D79" s="240">
        <f>D76/21</f>
        <v>56377.150585628777</v>
      </c>
      <c r="F79" s="76" t="s">
        <v>392</v>
      </c>
      <c r="G79" s="158">
        <f>G76/12</f>
        <v>2.5733333333333328</v>
      </c>
      <c r="H79" s="86"/>
      <c r="I79" s="240">
        <f>I76/21</f>
        <v>52898.512810579625</v>
      </c>
    </row>
    <row r="82" spans="1:9" x14ac:dyDescent="0.3">
      <c r="A82" s="81" t="s">
        <v>383</v>
      </c>
      <c r="B82" s="80"/>
      <c r="C82" s="80"/>
      <c r="D82" s="80"/>
      <c r="F82" s="81" t="s">
        <v>383</v>
      </c>
      <c r="G82" s="80"/>
      <c r="H82" s="80"/>
      <c r="I82" s="80"/>
    </row>
    <row r="83" spans="1:9" x14ac:dyDescent="0.3">
      <c r="A83" s="82" t="s">
        <v>391</v>
      </c>
      <c r="B83" s="298">
        <f>D88/B88</f>
        <v>26850.213020473893</v>
      </c>
      <c r="C83" s="79"/>
      <c r="D83" s="79"/>
      <c r="F83" s="82" t="s">
        <v>391</v>
      </c>
      <c r="G83" s="298">
        <f>I88/G88</f>
        <v>28730.195473251028</v>
      </c>
      <c r="H83" s="79"/>
      <c r="I83" s="79"/>
    </row>
    <row r="84" spans="1:9" x14ac:dyDescent="0.3">
      <c r="A84" s="85"/>
      <c r="B84" s="96" t="s">
        <v>361</v>
      </c>
      <c r="C84" s="96" t="s">
        <v>390</v>
      </c>
      <c r="D84" s="96" t="s">
        <v>389</v>
      </c>
      <c r="F84" s="85"/>
      <c r="G84" s="96" t="s">
        <v>361</v>
      </c>
      <c r="H84" s="96" t="s">
        <v>390</v>
      </c>
      <c r="I84" s="96" t="s">
        <v>389</v>
      </c>
    </row>
    <row r="85" spans="1:9" x14ac:dyDescent="0.3">
      <c r="A85" s="7" t="s">
        <v>190</v>
      </c>
      <c r="B85" s="14">
        <v>0.08</v>
      </c>
      <c r="C85" s="201">
        <f>'FY14 Salary Benchmarks'!Q6</f>
        <v>22880</v>
      </c>
      <c r="D85" s="201">
        <f>C85*B85</f>
        <v>1830.4</v>
      </c>
      <c r="F85" s="7" t="s">
        <v>190</v>
      </c>
      <c r="G85" s="14">
        <f>G38</f>
        <v>0.3</v>
      </c>
      <c r="H85" s="201">
        <f>'FY15 Salary Benchmarks'!Q6</f>
        <v>23879.682539682541</v>
      </c>
      <c r="I85" s="201">
        <f>H85*G85</f>
        <v>7163.9047619047624</v>
      </c>
    </row>
    <row r="86" spans="1:9" x14ac:dyDescent="0.3">
      <c r="A86" s="7" t="s">
        <v>188</v>
      </c>
      <c r="B86" s="14">
        <v>0.66999999999999993</v>
      </c>
      <c r="C86" s="201">
        <f>'FY14 Salary Benchmarks'!R6</f>
        <v>25297.333333333336</v>
      </c>
      <c r="D86" s="201">
        <f>C86*B86</f>
        <v>16949.213333333333</v>
      </c>
      <c r="F86" s="7" t="s">
        <v>188</v>
      </c>
      <c r="G86" s="14">
        <f>G39</f>
        <v>0.18</v>
      </c>
      <c r="H86" s="201">
        <f>'FY15 Salary Benchmarks'!R6</f>
        <v>26505.71428571429</v>
      </c>
      <c r="I86" s="201">
        <f>H86*G86</f>
        <v>4771.0285714285719</v>
      </c>
    </row>
    <row r="87" spans="1:9" x14ac:dyDescent="0.3">
      <c r="A87" s="7" t="s">
        <v>186</v>
      </c>
      <c r="B87" s="14">
        <v>0.96</v>
      </c>
      <c r="C87" s="201">
        <f>'FY14 Salary Benchmarks'!S6</f>
        <v>28264.844720496894</v>
      </c>
      <c r="D87" s="201">
        <f>C87*B87</f>
        <v>27134.250931677019</v>
      </c>
      <c r="F87" s="7" t="s">
        <v>186</v>
      </c>
      <c r="G87" s="14">
        <f>G40</f>
        <v>2.76</v>
      </c>
      <c r="H87" s="201">
        <f>'FY15 Salary Benchmarks'!S6</f>
        <v>29402.5</v>
      </c>
      <c r="I87" s="201">
        <f>H87*G87</f>
        <v>81150.899999999994</v>
      </c>
    </row>
    <row r="88" spans="1:9" x14ac:dyDescent="0.3">
      <c r="A88" s="75" t="s">
        <v>15</v>
      </c>
      <c r="B88" s="158">
        <f>SUM(B85:B87)</f>
        <v>1.71</v>
      </c>
      <c r="C88" s="71"/>
      <c r="D88" s="74">
        <f>SUM(D85:D87)</f>
        <v>45913.864265010357</v>
      </c>
      <c r="F88" s="75" t="s">
        <v>15</v>
      </c>
      <c r="G88" s="158">
        <f>SUM(G85:G87)</f>
        <v>3.2399999999999998</v>
      </c>
      <c r="H88" s="71"/>
      <c r="I88" s="74">
        <f>SUM(I85:I87)</f>
        <v>93085.833333333328</v>
      </c>
    </row>
    <row r="89" spans="1:9" x14ac:dyDescent="0.3">
      <c r="A89" s="76" t="s">
        <v>376</v>
      </c>
      <c r="B89" s="158">
        <f>AVERAGE(B85:B87)</f>
        <v>0.56999999999999995</v>
      </c>
      <c r="C89" s="71">
        <f>AVERAGE(C85:C87)</f>
        <v>25480.726017943409</v>
      </c>
      <c r="D89" s="74">
        <f>AVERAGE(D85:D87)</f>
        <v>15304.621421670119</v>
      </c>
      <c r="F89" s="76" t="s">
        <v>376</v>
      </c>
      <c r="G89" s="158">
        <f>AVERAGE(G85:G87)</f>
        <v>1.0799999999999998</v>
      </c>
      <c r="H89" s="71">
        <f>AVERAGE(H85:H87)</f>
        <v>26595.965608465613</v>
      </c>
      <c r="I89" s="74">
        <f>AVERAGE(I85:I87)</f>
        <v>31028.611111111109</v>
      </c>
    </row>
    <row r="90" spans="1:9" x14ac:dyDescent="0.3">
      <c r="A90" s="76" t="s">
        <v>375</v>
      </c>
      <c r="B90" s="158">
        <f>MEDIAN(B85:B87)</f>
        <v>0.66999999999999993</v>
      </c>
      <c r="C90" s="77">
        <f>MEDIAN(C85:C87)</f>
        <v>25297.333333333336</v>
      </c>
      <c r="D90" s="74">
        <f>MEDIAN(D85:D87)</f>
        <v>16949.213333333333</v>
      </c>
      <c r="F90" s="76" t="s">
        <v>375</v>
      </c>
      <c r="G90" s="158">
        <f>MEDIAN(G85:G87)</f>
        <v>0.3</v>
      </c>
      <c r="H90" s="77">
        <f>MEDIAN(H85:H87)</f>
        <v>26505.71428571429</v>
      </c>
      <c r="I90" s="74">
        <f>MEDIAN(I85:I87)</f>
        <v>7163.9047619047624</v>
      </c>
    </row>
    <row r="91" spans="1:9" x14ac:dyDescent="0.3">
      <c r="A91" s="76" t="s">
        <v>392</v>
      </c>
      <c r="B91" s="158">
        <f>B88/12</f>
        <v>0.14249999999999999</v>
      </c>
      <c r="C91" s="86"/>
      <c r="D91" s="240">
        <f>D88/21</f>
        <v>2186.3744888100168</v>
      </c>
      <c r="F91" s="76" t="s">
        <v>392</v>
      </c>
      <c r="G91" s="158">
        <f>G88/12</f>
        <v>0.26999999999999996</v>
      </c>
      <c r="H91" s="86"/>
      <c r="I91" s="240">
        <f>I88/21</f>
        <v>4432.6587301587297</v>
      </c>
    </row>
    <row r="95" spans="1:9" x14ac:dyDescent="0.3">
      <c r="A95" s="236" t="s">
        <v>566</v>
      </c>
    </row>
    <row r="96" spans="1:9" x14ac:dyDescent="0.3">
      <c r="A96" s="81" t="s">
        <v>364</v>
      </c>
      <c r="B96" s="80"/>
      <c r="C96" s="80"/>
      <c r="D96" s="80"/>
    </row>
    <row r="97" spans="1:4" x14ac:dyDescent="0.3">
      <c r="A97" s="82" t="s">
        <v>391</v>
      </c>
      <c r="B97" s="83">
        <f>D103/B103</f>
        <v>60503.574718958516</v>
      </c>
      <c r="C97" s="79"/>
      <c r="D97" s="79"/>
    </row>
    <row r="98" spans="1:4" x14ac:dyDescent="0.3">
      <c r="B98" s="96" t="s">
        <v>361</v>
      </c>
      <c r="C98" s="96" t="s">
        <v>390</v>
      </c>
      <c r="D98" s="96" t="s">
        <v>15</v>
      </c>
    </row>
    <row r="99" spans="1:4" x14ac:dyDescent="0.3">
      <c r="A99" s="84" t="s">
        <v>122</v>
      </c>
      <c r="B99" s="157">
        <v>0.98</v>
      </c>
      <c r="C99" s="202">
        <f>'FY14 Salary Benchmarks'!D7</f>
        <v>30897.083333333332</v>
      </c>
      <c r="D99" s="202">
        <f>C99*B99</f>
        <v>30279.141666666666</v>
      </c>
    </row>
    <row r="100" spans="1:4" x14ac:dyDescent="0.3">
      <c r="A100" s="84" t="s">
        <v>118</v>
      </c>
      <c r="B100" s="157">
        <v>5.0790384615384623</v>
      </c>
      <c r="C100" s="202">
        <f>'FY14 Salary Benchmarks'!B7</f>
        <v>61081.818181818184</v>
      </c>
      <c r="D100" s="202">
        <f>C100*B100</f>
        <v>310236.90384615387</v>
      </c>
    </row>
    <row r="101" spans="1:4" x14ac:dyDescent="0.3">
      <c r="A101" s="84" t="s">
        <v>120</v>
      </c>
      <c r="B101" s="157">
        <v>1.5819038461538464</v>
      </c>
      <c r="C101" s="202">
        <f>'FY14 Salary Benchmarks'!C7</f>
        <v>79985</v>
      </c>
      <c r="D101" s="202">
        <f>C101*B101</f>
        <v>126528.5791346154</v>
      </c>
    </row>
    <row r="102" spans="1:4" x14ac:dyDescent="0.3">
      <c r="A102" s="84" t="s">
        <v>124</v>
      </c>
      <c r="B102" s="157">
        <v>0.97000000000000008</v>
      </c>
      <c r="C102" s="202">
        <f>'FY14 Salary Benchmarks'!E7</f>
        <v>55616.666666666672</v>
      </c>
      <c r="D102" s="202">
        <f>C102*B102</f>
        <v>53948.166666666679</v>
      </c>
    </row>
    <row r="103" spans="1:4" x14ac:dyDescent="0.3">
      <c r="A103" s="75" t="s">
        <v>15</v>
      </c>
      <c r="B103" s="158">
        <f>SUM(B99:B102)</f>
        <v>8.6109423076923086</v>
      </c>
      <c r="C103" s="71"/>
      <c r="D103" s="74">
        <f>SUM(D99:D102)</f>
        <v>520992.79131410265</v>
      </c>
    </row>
    <row r="104" spans="1:4" x14ac:dyDescent="0.3">
      <c r="A104" s="76" t="s">
        <v>376</v>
      </c>
      <c r="B104" s="158">
        <f>AVERAGE(B99:B102)</f>
        <v>2.1527355769230772</v>
      </c>
      <c r="C104" s="71">
        <f>AVERAGE(C99:C102)</f>
        <v>56895.142045454544</v>
      </c>
      <c r="D104" s="74">
        <f>AVERAGE(D99:D102)</f>
        <v>130248.19782852566</v>
      </c>
    </row>
    <row r="105" spans="1:4" x14ac:dyDescent="0.3">
      <c r="A105" s="76" t="s">
        <v>375</v>
      </c>
      <c r="B105" s="159">
        <f>MEDIAN(B99:B102)</f>
        <v>1.2809519230769233</v>
      </c>
      <c r="C105" s="77">
        <f>MEDIAN(C99:C102)</f>
        <v>58349.242424242431</v>
      </c>
      <c r="D105" s="74">
        <f>MEDIAN(D99:D102)</f>
        <v>90238.372900641029</v>
      </c>
    </row>
    <row r="106" spans="1:4" x14ac:dyDescent="0.3">
      <c r="A106" s="76" t="s">
        <v>392</v>
      </c>
      <c r="B106" s="159">
        <f>B103/12</f>
        <v>0.71757852564102576</v>
      </c>
      <c r="C106" s="77"/>
      <c r="D106" s="240">
        <f>D103/21</f>
        <v>24809.180538766792</v>
      </c>
    </row>
    <row r="107" spans="1:4" x14ac:dyDescent="0.3">
      <c r="A107" s="57"/>
      <c r="B107" s="69"/>
      <c r="C107" s="73"/>
    </row>
    <row r="108" spans="1:4" x14ac:dyDescent="0.3">
      <c r="A108" s="57"/>
      <c r="B108" s="69"/>
      <c r="C108" s="73"/>
    </row>
    <row r="109" spans="1:4" x14ac:dyDescent="0.3">
      <c r="A109" s="81" t="s">
        <v>366</v>
      </c>
      <c r="B109" s="80"/>
      <c r="C109" s="80"/>
      <c r="D109" s="80"/>
    </row>
    <row r="110" spans="1:4" x14ac:dyDescent="0.3">
      <c r="A110" s="82" t="s">
        <v>391</v>
      </c>
      <c r="B110" s="83">
        <f>D123/B123</f>
        <v>35915.709521367527</v>
      </c>
      <c r="C110" s="79"/>
      <c r="D110" s="79"/>
    </row>
    <row r="111" spans="1:4" x14ac:dyDescent="0.3">
      <c r="A111" s="85"/>
      <c r="B111" s="96" t="s">
        <v>361</v>
      </c>
      <c r="C111" s="96" t="s">
        <v>390</v>
      </c>
      <c r="D111" s="96" t="s">
        <v>15</v>
      </c>
    </row>
    <row r="112" spans="1:4" x14ac:dyDescent="0.3">
      <c r="A112" s="38" t="s">
        <v>174</v>
      </c>
      <c r="B112" s="14">
        <v>0.01</v>
      </c>
      <c r="C112" s="201">
        <f>'FY14 Salary Benchmarks'!F7</f>
        <v>24500</v>
      </c>
      <c r="D112" s="201">
        <f t="shared" ref="D112:D122" si="7">C112*B112</f>
        <v>245</v>
      </c>
    </row>
    <row r="113" spans="1:4" x14ac:dyDescent="0.3">
      <c r="A113" s="38" t="s">
        <v>176</v>
      </c>
      <c r="B113" s="14">
        <v>10.83264423076923</v>
      </c>
      <c r="C113" s="201">
        <f>'FY14 Salary Benchmarks'!G7</f>
        <v>32881.183102879048</v>
      </c>
      <c r="D113" s="201">
        <f t="shared" si="7"/>
        <v>356190.15844026941</v>
      </c>
    </row>
    <row r="114" spans="1:4" x14ac:dyDescent="0.3">
      <c r="A114" s="38" t="s">
        <v>172</v>
      </c>
      <c r="B114" s="14">
        <v>2.88</v>
      </c>
      <c r="C114" s="201">
        <f>'FY14 Salary Benchmarks'!H7</f>
        <v>35174.63553816975</v>
      </c>
      <c r="D114" s="201">
        <f t="shared" si="7"/>
        <v>101302.95034992888</v>
      </c>
    </row>
    <row r="115" spans="1:4" x14ac:dyDescent="0.3">
      <c r="A115" s="38" t="s">
        <v>184</v>
      </c>
      <c r="B115" s="14">
        <v>10.600000000000001</v>
      </c>
      <c r="C115" s="201">
        <f>'FY14 Salary Benchmarks'!I7</f>
        <v>31864.517557251907</v>
      </c>
      <c r="D115" s="201">
        <f t="shared" si="7"/>
        <v>337763.88610687025</v>
      </c>
    </row>
    <row r="116" spans="1:4" x14ac:dyDescent="0.3">
      <c r="A116" s="38" t="s">
        <v>182</v>
      </c>
      <c r="B116" s="14">
        <v>3.76</v>
      </c>
      <c r="C116" s="201">
        <f>'FY14 Salary Benchmarks'!J7</f>
        <v>35003.030478395063</v>
      </c>
      <c r="D116" s="201">
        <f t="shared" si="7"/>
        <v>131611.39459876544</v>
      </c>
    </row>
    <row r="117" spans="1:4" x14ac:dyDescent="0.3">
      <c r="A117" s="38" t="s">
        <v>180</v>
      </c>
      <c r="B117" s="14">
        <v>1.55</v>
      </c>
      <c r="C117" s="201">
        <f>'FY14 Salary Benchmarks'!K7</f>
        <v>44576.427272727269</v>
      </c>
      <c r="D117" s="201">
        <f t="shared" si="7"/>
        <v>69093.462272727265</v>
      </c>
    </row>
    <row r="118" spans="1:4" x14ac:dyDescent="0.3">
      <c r="A118" s="38" t="s">
        <v>178</v>
      </c>
      <c r="B118" s="14">
        <v>0.69</v>
      </c>
      <c r="C118" s="201">
        <f>'FY14 Salary Benchmarks'!L7</f>
        <v>43026.568421052631</v>
      </c>
      <c r="D118" s="201">
        <f t="shared" si="7"/>
        <v>29688.332210526314</v>
      </c>
    </row>
    <row r="119" spans="1:4" x14ac:dyDescent="0.3">
      <c r="A119" s="38" t="s">
        <v>166</v>
      </c>
      <c r="B119" s="14">
        <v>1.1200000000000001</v>
      </c>
      <c r="C119" s="201">
        <f>'FY14 Salary Benchmarks'!M7</f>
        <v>57853.57142857142</v>
      </c>
      <c r="D119" s="201">
        <f t="shared" si="7"/>
        <v>64796</v>
      </c>
    </row>
    <row r="120" spans="1:4" x14ac:dyDescent="0.3">
      <c r="A120" s="38" t="s">
        <v>132</v>
      </c>
      <c r="B120" s="14">
        <v>7.0000000000000007E-2</v>
      </c>
      <c r="C120" s="201">
        <f>'FY14 Salary Benchmarks'!N7</f>
        <v>58999.999999999993</v>
      </c>
      <c r="D120" s="201">
        <f t="shared" si="7"/>
        <v>4130</v>
      </c>
    </row>
    <row r="121" spans="1:4" x14ac:dyDescent="0.3">
      <c r="A121" s="38" t="s">
        <v>164</v>
      </c>
      <c r="B121" s="14">
        <v>2.1</v>
      </c>
      <c r="C121" s="201">
        <f>'FY14 Salary Benchmarks'!O7</f>
        <v>53483.149999999994</v>
      </c>
      <c r="D121" s="201">
        <f t="shared" si="7"/>
        <v>112314.61499999999</v>
      </c>
    </row>
    <row r="122" spans="1:4" x14ac:dyDescent="0.3">
      <c r="A122" s="38" t="s">
        <v>162</v>
      </c>
      <c r="B122" s="14">
        <v>0.17</v>
      </c>
      <c r="C122" s="201">
        <f>'FY14 Salary Benchmarks'!P7</f>
        <v>36422.576923076922</v>
      </c>
      <c r="D122" s="201">
        <f t="shared" si="7"/>
        <v>6191.8380769230771</v>
      </c>
    </row>
    <row r="123" spans="1:4" x14ac:dyDescent="0.3">
      <c r="A123" s="75" t="s">
        <v>15</v>
      </c>
      <c r="B123" s="158">
        <f>SUM(B112:B122)</f>
        <v>33.782644230769236</v>
      </c>
      <c r="C123" s="71"/>
      <c r="D123" s="74">
        <f>SUM(D112:D122)</f>
        <v>1213327.6370560105</v>
      </c>
    </row>
    <row r="124" spans="1:4" x14ac:dyDescent="0.3">
      <c r="A124" s="76" t="s">
        <v>376</v>
      </c>
      <c r="B124" s="158">
        <f>AVERAGE(B112:B122)</f>
        <v>3.0711494755244759</v>
      </c>
      <c r="C124" s="71">
        <f>AVERAGE(C112:C122)</f>
        <v>41253.241883829454</v>
      </c>
      <c r="D124" s="74">
        <f>AVERAGE(D112:D122)</f>
        <v>110302.51245963732</v>
      </c>
    </row>
    <row r="125" spans="1:4" x14ac:dyDescent="0.3">
      <c r="A125" s="76" t="s">
        <v>375</v>
      </c>
      <c r="B125" s="158">
        <f>MEDIAN(B112:B122)</f>
        <v>1.55</v>
      </c>
      <c r="C125" s="77">
        <f>MEDIAN(C112:C122)</f>
        <v>36422.576923076922</v>
      </c>
      <c r="D125" s="74">
        <f>MEDIAN(D112:D122)</f>
        <v>69093.462272727265</v>
      </c>
    </row>
    <row r="126" spans="1:4" x14ac:dyDescent="0.3">
      <c r="A126" s="76" t="s">
        <v>392</v>
      </c>
      <c r="B126" s="158">
        <f>B123/12</f>
        <v>2.8152203525641029</v>
      </c>
      <c r="C126" s="86"/>
      <c r="D126" s="74">
        <f>D123/21</f>
        <v>57777.506526476689</v>
      </c>
    </row>
    <row r="129" spans="1:4" x14ac:dyDescent="0.3">
      <c r="A129" s="81" t="s">
        <v>383</v>
      </c>
      <c r="B129" s="80"/>
      <c r="C129" s="80"/>
      <c r="D129" s="80"/>
    </row>
    <row r="130" spans="1:4" x14ac:dyDescent="0.3">
      <c r="A130" s="82" t="s">
        <v>391</v>
      </c>
      <c r="B130" s="83">
        <f>D135/B135</f>
        <v>27018.689307810586</v>
      </c>
      <c r="C130" s="79"/>
      <c r="D130" s="79"/>
    </row>
    <row r="131" spans="1:4" x14ac:dyDescent="0.3">
      <c r="A131" s="85"/>
      <c r="B131" s="96" t="s">
        <v>361</v>
      </c>
      <c r="C131" s="96" t="s">
        <v>390</v>
      </c>
      <c r="D131" s="96" t="s">
        <v>15</v>
      </c>
    </row>
    <row r="132" spans="1:4" x14ac:dyDescent="0.3">
      <c r="A132" s="7" t="s">
        <v>190</v>
      </c>
      <c r="B132" s="14">
        <v>0.08</v>
      </c>
      <c r="C132" s="201">
        <f>'FY14 Salary Benchmarks'!Q7</f>
        <v>22880</v>
      </c>
      <c r="D132" s="201">
        <f>C132*B132</f>
        <v>1830.4</v>
      </c>
    </row>
    <row r="133" spans="1:4" x14ac:dyDescent="0.3">
      <c r="A133" s="7" t="s">
        <v>188</v>
      </c>
      <c r="B133" s="14">
        <v>0.66999999999999993</v>
      </c>
      <c r="C133" s="201">
        <f>'FY14 Salary Benchmarks'!R7</f>
        <v>25512.666666666668</v>
      </c>
      <c r="D133" s="201">
        <f>C133*B133</f>
        <v>17093.486666666664</v>
      </c>
    </row>
    <row r="134" spans="1:4" x14ac:dyDescent="0.3">
      <c r="A134" s="7" t="s">
        <v>186</v>
      </c>
      <c r="B134" s="14">
        <v>0.96</v>
      </c>
      <c r="C134" s="201">
        <f>'FY14 Salary Benchmarks'!S7</f>
        <v>28414.658385093164</v>
      </c>
      <c r="D134" s="201">
        <f>C134*B134</f>
        <v>27278.072049689436</v>
      </c>
    </row>
    <row r="135" spans="1:4" x14ac:dyDescent="0.3">
      <c r="A135" s="75" t="s">
        <v>15</v>
      </c>
      <c r="B135" s="158">
        <f>SUM(B132:B134)</f>
        <v>1.71</v>
      </c>
      <c r="C135" s="71"/>
      <c r="D135" s="56">
        <f>SUM(D132:D134)</f>
        <v>46201.958716356101</v>
      </c>
    </row>
    <row r="136" spans="1:4" x14ac:dyDescent="0.3">
      <c r="A136" s="76" t="s">
        <v>376</v>
      </c>
      <c r="B136" s="158">
        <f>AVERAGE(B132:B134)</f>
        <v>0.56999999999999995</v>
      </c>
      <c r="C136" s="71">
        <f>AVERAGE(C132:C134)</f>
        <v>25602.441683919944</v>
      </c>
      <c r="D136" s="56">
        <f>AVERAGE(D132:D134)</f>
        <v>15400.652905452034</v>
      </c>
    </row>
    <row r="137" spans="1:4" x14ac:dyDescent="0.3">
      <c r="A137" s="76" t="s">
        <v>375</v>
      </c>
      <c r="B137" s="158">
        <f>MEDIAN(B132:B134)</f>
        <v>0.66999999999999993</v>
      </c>
      <c r="C137" s="77">
        <f>MEDIAN(C132:C134)</f>
        <v>25512.666666666668</v>
      </c>
      <c r="D137" s="56">
        <f>MEDIAN(D132:D134)</f>
        <v>17093.486666666664</v>
      </c>
    </row>
    <row r="138" spans="1:4" x14ac:dyDescent="0.3">
      <c r="A138" s="76" t="s">
        <v>392</v>
      </c>
      <c r="B138" s="158">
        <f>B135/12</f>
        <v>0.14249999999999999</v>
      </c>
      <c r="C138" s="86"/>
      <c r="D138" s="33">
        <f>D135/21</f>
        <v>2200.0932722074335</v>
      </c>
    </row>
  </sheetData>
  <pageMargins left="0.7" right="0.7" top="0.75" bottom="0.75" header="0.3" footer="0.3"/>
  <pageSetup orientation="portrait" r:id="rId1"/>
  <ignoredErrors>
    <ignoredError sqref="B10:B11 C10"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8"/>
  <sheetViews>
    <sheetView workbookViewId="0">
      <selection activeCell="C5" sqref="C5"/>
    </sheetView>
  </sheetViews>
  <sheetFormatPr defaultColWidth="9.109375" defaultRowHeight="14.4" x14ac:dyDescent="0.3"/>
  <cols>
    <col min="1" max="1" width="28.5546875" style="148" bestFit="1" customWidth="1"/>
    <col min="2" max="2" width="26.109375" style="148" customWidth="1"/>
    <col min="3" max="3" width="16.109375" style="148" customWidth="1"/>
    <col min="4" max="4" width="17.5546875" style="148" customWidth="1"/>
    <col min="5" max="16384" width="9.109375" style="148"/>
  </cols>
  <sheetData>
    <row r="1" spans="1:4" x14ac:dyDescent="0.25">
      <c r="A1" s="430" t="s">
        <v>622</v>
      </c>
      <c r="B1" s="430"/>
      <c r="C1" s="430"/>
      <c r="D1" s="430"/>
    </row>
    <row r="2" spans="1:4" x14ac:dyDescent="0.25">
      <c r="A2" s="372" t="s">
        <v>623</v>
      </c>
      <c r="B2" s="372" t="s">
        <v>624</v>
      </c>
      <c r="C2" s="370" t="s">
        <v>614</v>
      </c>
      <c r="D2" s="371" t="s">
        <v>615</v>
      </c>
    </row>
    <row r="3" spans="1:4" x14ac:dyDescent="0.25">
      <c r="A3" s="376" t="s">
        <v>364</v>
      </c>
      <c r="B3" s="377" t="s">
        <v>625</v>
      </c>
      <c r="C3" s="375">
        <f>Salaries!B50</f>
        <v>58514.324363059037</v>
      </c>
      <c r="D3" s="375">
        <f>Salaries!G50</f>
        <v>68819.898974962387</v>
      </c>
    </row>
    <row r="4" spans="1:4" x14ac:dyDescent="0.25">
      <c r="A4" s="376" t="s">
        <v>364</v>
      </c>
      <c r="B4" s="377" t="s">
        <v>630</v>
      </c>
      <c r="C4" s="375">
        <f>Salaries!D9</f>
        <v>51613.56261822502</v>
      </c>
      <c r="D4" s="375">
        <f>Salaries!I9</f>
        <v>60336.663987138265</v>
      </c>
    </row>
    <row r="5" spans="1:4" x14ac:dyDescent="0.25">
      <c r="A5" s="376" t="s">
        <v>382</v>
      </c>
      <c r="B5" s="377" t="s">
        <v>625</v>
      </c>
      <c r="C5" s="375">
        <f>Salaries!B63</f>
        <v>35045.218906218412</v>
      </c>
      <c r="D5" s="375">
        <f>Salaries!G63</f>
        <v>35973.729566780188</v>
      </c>
    </row>
    <row r="6" spans="1:4" x14ac:dyDescent="0.25">
      <c r="A6" s="376" t="s">
        <v>382</v>
      </c>
      <c r="B6" s="377" t="s">
        <v>630</v>
      </c>
      <c r="C6" s="375">
        <f>Salaries!D29</f>
        <v>34126.379869044045</v>
      </c>
      <c r="D6" s="375">
        <f>Salaries!I29</f>
        <v>34490.99611398964</v>
      </c>
    </row>
    <row r="7" spans="1:4" x14ac:dyDescent="0.25">
      <c r="A7" s="376" t="s">
        <v>383</v>
      </c>
      <c r="B7" s="377" t="s">
        <v>625</v>
      </c>
      <c r="C7" s="375">
        <f>Salaries!B83</f>
        <v>26850.213020473893</v>
      </c>
      <c r="D7" s="375">
        <f>Salaries!G83</f>
        <v>28730.195473251028</v>
      </c>
    </row>
    <row r="8" spans="1:4" x14ac:dyDescent="0.25">
      <c r="A8" s="376" t="s">
        <v>383</v>
      </c>
      <c r="B8" s="377" t="s">
        <v>630</v>
      </c>
      <c r="C8" s="375">
        <f>Salaries!D41</f>
        <v>26557.976608187135</v>
      </c>
      <c r="D8" s="375">
        <f>Salaries!I41</f>
        <v>28164.1975308642</v>
      </c>
    </row>
    <row r="9" spans="1:4" x14ac:dyDescent="0.25">
      <c r="A9" s="376"/>
      <c r="B9" s="374"/>
      <c r="C9" s="373"/>
      <c r="D9" s="373"/>
    </row>
    <row r="10" spans="1:4" x14ac:dyDescent="0.25">
      <c r="A10" s="378" t="s">
        <v>570</v>
      </c>
      <c r="B10" s="377" t="s">
        <v>627</v>
      </c>
      <c r="C10" s="344">
        <f>'PIVOT TABLES FY14'!E29</f>
        <v>0.13141172242088084</v>
      </c>
      <c r="D10" s="379">
        <f>'PIVOT TABLES FY15'!E3</f>
        <v>0.15176675667719805</v>
      </c>
    </row>
    <row r="11" spans="1:4" x14ac:dyDescent="0.25">
      <c r="A11" s="378" t="s">
        <v>571</v>
      </c>
      <c r="B11" s="377" t="s">
        <v>628</v>
      </c>
      <c r="C11" s="344">
        <f>SUM('PIVOT TABLES FY14'!F30:F31)</f>
        <v>0.21887430453823592</v>
      </c>
      <c r="D11" s="379">
        <f>SUM('PIVOT TABLES FY15'!F4:F5)</f>
        <v>0.24159216483393903</v>
      </c>
    </row>
    <row r="12" spans="1:4" x14ac:dyDescent="0.25">
      <c r="A12" s="378"/>
      <c r="B12" s="378"/>
      <c r="C12" s="93"/>
      <c r="D12" s="249"/>
    </row>
    <row r="13" spans="1:4" x14ac:dyDescent="0.25">
      <c r="A13" s="378" t="s">
        <v>434</v>
      </c>
      <c r="B13" s="377" t="s">
        <v>393</v>
      </c>
      <c r="C13" s="250">
        <f>'Other Expenses'!F23</f>
        <v>173.51499957805373</v>
      </c>
      <c r="D13" s="250">
        <f>'Other Expenses'!F46</f>
        <v>599.70233464262867</v>
      </c>
    </row>
    <row r="14" spans="1:4" x14ac:dyDescent="0.25">
      <c r="A14" s="378" t="s">
        <v>572</v>
      </c>
      <c r="B14" s="377" t="s">
        <v>393</v>
      </c>
      <c r="C14" s="250">
        <f>'Other Expenses'!K23</f>
        <v>43.095077300781796</v>
      </c>
      <c r="D14" s="250">
        <f>'Other Expenses'!K46</f>
        <v>101.48565001840008</v>
      </c>
    </row>
    <row r="15" spans="1:4" x14ac:dyDescent="0.25">
      <c r="A15" s="378" t="s">
        <v>420</v>
      </c>
      <c r="B15" s="377" t="s">
        <v>393</v>
      </c>
      <c r="C15" s="250">
        <f>'PIVOT TABLES FY14'!D33</f>
        <v>4886.4752030045975</v>
      </c>
      <c r="D15" s="250">
        <f>'PIVOT TABLES FY15'!D7</f>
        <v>11212.617749132374</v>
      </c>
    </row>
    <row r="16" spans="1:4" x14ac:dyDescent="0.25">
      <c r="A16" s="378" t="s">
        <v>435</v>
      </c>
      <c r="B16" s="377" t="s">
        <v>393</v>
      </c>
      <c r="C16" s="250">
        <f>'Other Expenses'!H23+'Other Expenses'!J23</f>
        <v>1761.1851190790308</v>
      </c>
      <c r="D16" s="250">
        <f>'Other Expenses'!H46+'Other Expenses'!J46</f>
        <v>1924.0176422979907</v>
      </c>
    </row>
    <row r="17" spans="1:4" x14ac:dyDescent="0.25">
      <c r="A17" s="378" t="s">
        <v>621</v>
      </c>
      <c r="B17" s="377" t="s">
        <v>393</v>
      </c>
      <c r="C17" s="250">
        <f>'Other Expenses'!L23</f>
        <v>1102.1993265336523</v>
      </c>
      <c r="D17" s="250">
        <f>'Other Expenses'!L46</f>
        <v>606.92221027953087</v>
      </c>
    </row>
    <row r="18" spans="1:4" x14ac:dyDescent="0.25">
      <c r="A18" s="378" t="s">
        <v>421</v>
      </c>
      <c r="B18" s="377" t="s">
        <v>393</v>
      </c>
      <c r="C18" s="250">
        <f>'Other Expenses'!M23</f>
        <v>3079.9945224915191</v>
      </c>
      <c r="D18" s="250">
        <f>'Other Expenses'!M46</f>
        <v>820.44697230839949</v>
      </c>
    </row>
  </sheetData>
  <mergeCells count="1">
    <mergeCell ref="A1:D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Provider List</vt:lpstr>
      <vt:lpstr>FY14 UFRs</vt:lpstr>
      <vt:lpstr>FY15 UFRs</vt:lpstr>
      <vt:lpstr>PIVOT TABLES FY14</vt:lpstr>
      <vt:lpstr>PIVOT TABLES FY15</vt:lpstr>
      <vt:lpstr>FY15 Salary Benchmarks</vt:lpstr>
      <vt:lpstr>Other Expenses</vt:lpstr>
      <vt:lpstr>Salaries</vt:lpstr>
      <vt:lpstr>FY14, FY15 Comparison</vt:lpstr>
      <vt:lpstr>CAF</vt:lpstr>
      <vt:lpstr>Model Budget YPS</vt:lpstr>
      <vt:lpstr>FY14 Salary Benchmarks</vt:lpstr>
      <vt:lpstr>Other Expenses PIVOT</vt:lpstr>
      <vt:lpstr>Units</vt:lpstr>
      <vt:lpstr>Rate 1 - Weighted Avg</vt:lpstr>
      <vt:lpstr>Rate 3 - 65th</vt:lpstr>
      <vt:lpstr>Add-On </vt:lpstr>
      <vt:lpstr>Fiscal Impact original</vt:lpstr>
      <vt:lpstr>CAF Spring 2018</vt:lpstr>
      <vt:lpstr>'Add-On '!Print_Area</vt:lpstr>
      <vt:lpstr>'CAF Spring 2018'!Print_Area</vt:lpstr>
      <vt:lpstr>'Model Budget YPS'!Print_Area</vt:lpstr>
      <vt:lpstr>'CAF Spring 2018'!Print_Titles</vt:lpstr>
    </vt:vector>
  </TitlesOfParts>
  <Company>Public Consulting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257 - DCF Young Parents Support Services Model</dc:title>
  <dc:creator>Carroll, Mary, Alice</dc:creator>
  <cp:lastModifiedBy>AutoBVT</cp:lastModifiedBy>
  <cp:lastPrinted>2018-07-30T14:38:23Z</cp:lastPrinted>
  <dcterms:created xsi:type="dcterms:W3CDTF">2016-02-16T19:28:25Z</dcterms:created>
  <dcterms:modified xsi:type="dcterms:W3CDTF">2018-08-03T16:54:56Z</dcterms:modified>
</cp:coreProperties>
</file>