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0" windowHeight="12660"/>
  </bookViews>
  <sheets>
    <sheet name="YouthRes  " sheetId="5" r:id="rId1"/>
    <sheet name="TAYYA." sheetId="4" r:id="rId2"/>
    <sheet name="Room &amp; Board Add on" sheetId="15" r:id="rId3"/>
    <sheet name="CAF Fall 2018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verage" localSheetId="3">#REF!</definedName>
    <definedName name="Average" localSheetId="0">#REF!</definedName>
    <definedName name="Average">#REF!</definedName>
    <definedName name="CAF_NEW" localSheetId="3">[1]RawDataCalcs!$L$70:$DB$70</definedName>
    <definedName name="CAF_NEW">[2]RawDataCalcs!$L$70:$DB$70</definedName>
    <definedName name="Cap" localSheetId="3">'[3]RawDataCalcs3386&amp;3401'!$L$66:$DB$66</definedName>
    <definedName name="Cap">[4]RawDataCalcs!$L$13:$DB$13</definedName>
    <definedName name="Data" localSheetId="3">#REF!</definedName>
    <definedName name="Data" localSheetId="0">#REF!</definedName>
    <definedName name="Data">#REF!</definedName>
    <definedName name="Floor" localSheetId="3">'[3]RawDataCalcs3386&amp;3401'!$L$65:$DB$65</definedName>
    <definedName name="Floor">[4]RawDataCalcs!$L$12:$DB$12</definedName>
    <definedName name="Funds" localSheetId="3">'[5]RawDataCalcs3386&amp;3401'!$L$68:$DB$68</definedName>
    <definedName name="Funds">'[6]RawDataCalcs3386&amp;3401'!$L$68:$DB$68</definedName>
    <definedName name="gk" localSheetId="3">#REF!</definedName>
    <definedName name="gk" localSheetId="1">#REF!</definedName>
    <definedName name="gk" localSheetId="0">#REF!</definedName>
    <definedName name="gk">#REF!</definedName>
    <definedName name="JailDAverage" localSheetId="3">#REF!</definedName>
    <definedName name="JailDAverage" localSheetId="0">#REF!</definedName>
    <definedName name="JailDAverage">#REF!</definedName>
    <definedName name="JailDCap" localSheetId="3">[7]ALLRawDataCalcs!$L$80:$DB$80</definedName>
    <definedName name="JailDCap">[8]ALLRawDataCalcs!$L$80:$DB$80</definedName>
    <definedName name="JailDFloor" localSheetId="3">[7]ALLRawDataCalcs!$L$79:$DB$79</definedName>
    <definedName name="JailDFloor">[8]ALLRawDataCalcs!$L$79:$DB$79</definedName>
    <definedName name="JailDgk" localSheetId="3">#REF!</definedName>
    <definedName name="JailDgk" localSheetId="0">#REF!</definedName>
    <definedName name="JailDgk">#REF!</definedName>
    <definedName name="JailDMax" localSheetId="3">#REF!</definedName>
    <definedName name="JailDMax" localSheetId="0">#REF!</definedName>
    <definedName name="JailDMax">#REF!</definedName>
    <definedName name="JailDMedian" localSheetId="3">#REF!</definedName>
    <definedName name="JailDMedian" localSheetId="0">#REF!</definedName>
    <definedName name="JailDMedian">#REF!</definedName>
    <definedName name="Max" localSheetId="3">#REF!</definedName>
    <definedName name="Max" localSheetId="0">#REF!</definedName>
    <definedName name="Max">#REF!</definedName>
    <definedName name="Median" localSheetId="3">#REF!</definedName>
    <definedName name="Median" localSheetId="0">#REF!</definedName>
    <definedName name="Median">#REF!</definedName>
    <definedName name="Min" localSheetId="3">#REF!</definedName>
    <definedName name="Min" localSheetId="0">#REF!</definedName>
    <definedName name="Min">#REF!</definedName>
    <definedName name="new" localSheetId="3">#REF!</definedName>
    <definedName name="new" localSheetId="0">#REF!</definedName>
    <definedName name="new">#REF!</definedName>
    <definedName name="_xlnm.Print_Area" localSheetId="3">'CAF Fall 2018'!$BE$5:$BT$25</definedName>
    <definedName name="_xlnm.Print_Area" localSheetId="1">TAYYA.!$C$3:$I$60</definedName>
    <definedName name="_xlnm.Print_Area" localSheetId="0">'YouthRes  '!$C$1:$J$81</definedName>
    <definedName name="_xlnm.Print_Titles" localSheetId="3">'CAF Fall 2018'!$A:$A</definedName>
    <definedName name="Program_File" localSheetId="3">#REF!</definedName>
    <definedName name="Program_File" localSheetId="1">#REF!</definedName>
    <definedName name="Program_File" localSheetId="0">#REF!</definedName>
    <definedName name="Program_File">#REF!</definedName>
    <definedName name="ProvFTE">'[9]FTE Data'!$A$3:$AW$56</definedName>
    <definedName name="PurchasedBy">'[9]FTE Data'!$C$263:$AZ$657</definedName>
    <definedName name="resmay2007" localSheetId="3">#REF!</definedName>
    <definedName name="resmay2007" localSheetId="0">#REF!</definedName>
    <definedName name="resmay2007">#REF!</definedName>
    <definedName name="Site_list">[9]Lists!$A$2:$A$53</definedName>
    <definedName name="Source" localSheetId="3">#REF!</definedName>
    <definedName name="Source" localSheetId="0">#REF!</definedName>
    <definedName name="Source">#REF!</definedName>
    <definedName name="Source_2" localSheetId="3">#REF!</definedName>
    <definedName name="Source_2" localSheetId="1">#REF!</definedName>
    <definedName name="Source_2" localSheetId="0">#REF!</definedName>
    <definedName name="Source_2">#REF!</definedName>
    <definedName name="SourcePathAndFileName" localSheetId="3">#REF!</definedName>
    <definedName name="SourcePathAndFileName" localSheetId="0">#REF!</definedName>
    <definedName name="SourcePathAndFileName">#REF!</definedName>
    <definedName name="Total_UFR" localSheetId="3">#REF!</definedName>
    <definedName name="Total_UFR" localSheetId="1">#REF!</definedName>
    <definedName name="Total_UFR" localSheetId="0">#REF!</definedName>
    <definedName name="Total_UFR">#REF!</definedName>
  </definedNames>
  <calcPr calcId="145621"/>
</workbook>
</file>

<file path=xl/calcChain.xml><?xml version="1.0" encoding="utf-8"?>
<calcChain xmlns="http://schemas.openxmlformats.org/spreadsheetml/2006/main">
  <c r="D57" i="4" l="1"/>
  <c r="D79" i="5"/>
  <c r="BO21" i="16"/>
  <c r="BN21" i="16"/>
  <c r="BM21" i="16"/>
  <c r="BL21" i="16"/>
  <c r="BK21" i="16"/>
  <c r="BJ21" i="16"/>
  <c r="BI21" i="16"/>
  <c r="BH21" i="16"/>
  <c r="BQ21" i="16" s="1"/>
  <c r="BQ23" i="16" s="1"/>
  <c r="BO20" i="16"/>
  <c r="BN20" i="16"/>
  <c r="BM20" i="16"/>
  <c r="BL20" i="16"/>
  <c r="BK20" i="16"/>
  <c r="BJ20" i="16"/>
  <c r="BI20" i="16"/>
  <c r="BH20" i="16"/>
  <c r="BQ17" i="16"/>
  <c r="BH17" i="16"/>
  <c r="F13" i="15" l="1"/>
  <c r="F12" i="15"/>
  <c r="F11" i="15"/>
  <c r="F10" i="15"/>
  <c r="F8" i="15"/>
  <c r="F7" i="15"/>
  <c r="F6" i="15"/>
  <c r="F5" i="15"/>
  <c r="F32" i="4" l="1"/>
  <c r="F40" i="5"/>
  <c r="E29" i="5" l="1"/>
  <c r="F25" i="5"/>
  <c r="F26" i="5"/>
  <c r="F27" i="5"/>
  <c r="F28" i="5"/>
  <c r="F24" i="5"/>
  <c r="F18" i="5"/>
  <c r="F9" i="5"/>
  <c r="F11" i="5"/>
  <c r="F12" i="5"/>
  <c r="F13" i="5"/>
  <c r="F14" i="5"/>
  <c r="F15" i="5"/>
  <c r="F17" i="5"/>
  <c r="F7" i="5"/>
  <c r="E27" i="5"/>
  <c r="D76" i="5"/>
  <c r="F35" i="5" l="1"/>
  <c r="F21" i="5"/>
  <c r="F22" i="5" s="1"/>
  <c r="F30" i="5" s="1"/>
  <c r="F32" i="5" s="1"/>
  <c r="F34" i="5" s="1"/>
  <c r="D35" i="5"/>
  <c r="C35" i="5"/>
  <c r="E9" i="5"/>
  <c r="E10" i="5"/>
  <c r="E11" i="5"/>
  <c r="E12" i="5"/>
  <c r="E13" i="5"/>
  <c r="E14" i="5"/>
  <c r="E15" i="5"/>
  <c r="E17" i="5"/>
  <c r="E7" i="5"/>
  <c r="C17" i="5"/>
  <c r="E8" i="4"/>
  <c r="E9" i="4"/>
  <c r="E10" i="4"/>
  <c r="E11" i="4"/>
  <c r="E12" i="4"/>
  <c r="E7" i="4"/>
  <c r="C12" i="4"/>
  <c r="E25" i="4"/>
  <c r="F36" i="5" l="1"/>
  <c r="F37" i="5"/>
  <c r="F38" i="5" s="1"/>
  <c r="F39" i="5" s="1"/>
  <c r="F41" i="5" l="1"/>
  <c r="E28" i="4"/>
  <c r="C15" i="4"/>
  <c r="E24" i="4" l="1"/>
  <c r="E20" i="4"/>
  <c r="F20" i="4" s="1"/>
  <c r="E19" i="4"/>
  <c r="F19" i="4" s="1"/>
  <c r="E18" i="4"/>
  <c r="D15" i="4"/>
  <c r="D9" i="4" l="1"/>
  <c r="F9" i="4" s="1"/>
  <c r="D8" i="4"/>
  <c r="F8" i="4" s="1"/>
  <c r="E13" i="4"/>
  <c r="F18" i="4"/>
  <c r="F21" i="4" s="1"/>
  <c r="E21" i="4"/>
  <c r="D7" i="4"/>
  <c r="F7" i="4" s="1"/>
  <c r="D10" i="4" l="1"/>
  <c r="F10" i="4" s="1"/>
  <c r="D11" i="4"/>
  <c r="F11" i="4" s="1"/>
  <c r="D12" i="4" l="1"/>
  <c r="F12" i="4" s="1"/>
  <c r="F13" i="4" s="1"/>
  <c r="F25" i="4" s="1"/>
  <c r="F15" i="4" l="1"/>
  <c r="F16" i="4" s="1"/>
  <c r="F22" i="4" s="1"/>
  <c r="F24" i="4" l="1"/>
  <c r="F26" i="4" s="1"/>
  <c r="F28" i="4" s="1"/>
  <c r="F30" i="4" s="1"/>
  <c r="F31" i="4" l="1"/>
  <c r="F33" i="4" s="1"/>
</calcChain>
</file>

<file path=xl/sharedStrings.xml><?xml version="1.0" encoding="utf-8"?>
<sst xmlns="http://schemas.openxmlformats.org/spreadsheetml/2006/main" count="295" uniqueCount="188">
  <si>
    <t>Capacity</t>
  </si>
  <si>
    <t>Bed Days:</t>
  </si>
  <si>
    <t>Salary</t>
  </si>
  <si>
    <t>FTE</t>
  </si>
  <si>
    <t>Expense</t>
  </si>
  <si>
    <t>Program Director</t>
  </si>
  <si>
    <t>Clinical Director</t>
  </si>
  <si>
    <t>Case Manager</t>
  </si>
  <si>
    <t>Direct Care</t>
  </si>
  <si>
    <t>Relief</t>
  </si>
  <si>
    <t>Support</t>
  </si>
  <si>
    <t>Total Compensation</t>
  </si>
  <si>
    <t>Direct Admin (per bed day)</t>
  </si>
  <si>
    <t>Rate</t>
  </si>
  <si>
    <t>CAF</t>
  </si>
  <si>
    <t>Master Data Look-Up Table</t>
  </si>
  <si>
    <t>Benchmark Salaries</t>
  </si>
  <si>
    <t>Source</t>
  </si>
  <si>
    <t>Wt. Avg. FY16 UFR 1S and 2S</t>
  </si>
  <si>
    <t>Median FY16 UFR - 27S and 28S</t>
  </si>
  <si>
    <t>70th Percentile FY16 UFR - 32S, 33S, and 34S</t>
  </si>
  <si>
    <t>Benchmarked to Direct Care</t>
  </si>
  <si>
    <t>Benchmark FTEs</t>
  </si>
  <si>
    <t>Purchaser Recommendation</t>
  </si>
  <si>
    <t>101 CMR 413.00: Rates for Youth Intermediate Term Stabilization Services</t>
  </si>
  <si>
    <t>Unit Cost</t>
  </si>
  <si>
    <t>Relief (15.8% Direct Care)</t>
  </si>
  <si>
    <t>Benchmark Expenses</t>
  </si>
  <si>
    <t>Tax &amp; Fringe</t>
  </si>
  <si>
    <t xml:space="preserve">Wt. Avg. FY16 UFR </t>
  </si>
  <si>
    <t>Occupancy (Per bed day)</t>
  </si>
  <si>
    <t xml:space="preserve">St. Avg. FY16 UFR </t>
  </si>
  <si>
    <t>Total Reimb Exp. Excl. M&amp;G</t>
  </si>
  <si>
    <t>Other Program Exp (per bed day)</t>
  </si>
  <si>
    <t>Direct Admin Exp (per bed day)</t>
  </si>
  <si>
    <t>Admin Allocation</t>
  </si>
  <si>
    <t>TOTAL</t>
  </si>
  <si>
    <t>Beds:</t>
  </si>
  <si>
    <t>Management</t>
  </si>
  <si>
    <t>Medical and Clinical</t>
  </si>
  <si>
    <t xml:space="preserve">    Nursing (RN non-masters)</t>
  </si>
  <si>
    <t xml:space="preserve">    Clinical Care Manager (MA)</t>
  </si>
  <si>
    <t xml:space="preserve">    Direct Care Staff</t>
  </si>
  <si>
    <t xml:space="preserve">    Relief</t>
  </si>
  <si>
    <t>Total Program Staff</t>
  </si>
  <si>
    <t>Expenses</t>
  </si>
  <si>
    <t>Tax and Fringe</t>
  </si>
  <si>
    <t>Occupancy</t>
  </si>
  <si>
    <t>Other Expenses</t>
  </si>
  <si>
    <t>Additional Travel</t>
  </si>
  <si>
    <t>Meals</t>
  </si>
  <si>
    <t>Direct Admin Exp</t>
  </si>
  <si>
    <t>Total Reimb excl M&amp;G</t>
  </si>
  <si>
    <t>Admin. Allocation</t>
  </si>
  <si>
    <t>CAF:</t>
  </si>
  <si>
    <t>RATE:</t>
  </si>
  <si>
    <t>Utilization Rate:</t>
  </si>
  <si>
    <t>MASTER DATA LOOK-UP TABLE</t>
  </si>
  <si>
    <t xml:space="preserve">Benchmark Salaries </t>
  </si>
  <si>
    <t>Wt. Avg. FY16 UFR - 4S, 16S,  and 25S</t>
  </si>
  <si>
    <t xml:space="preserve">    Aftercare Coordinator</t>
  </si>
  <si>
    <t xml:space="preserve">    Educational Coordinator</t>
  </si>
  <si>
    <t>Relief computed on total Aftercare Coor., Ed. Coor., DC Staff</t>
  </si>
  <si>
    <t>Wt. Avg. FY16 UFR</t>
  </si>
  <si>
    <t>101 CMR 420.00: Rates for Adult Long Term Residential Services</t>
  </si>
  <si>
    <t>Direct Admin Expense</t>
  </si>
  <si>
    <t>TAYYA</t>
  </si>
  <si>
    <t xml:space="preserve">Prospective rate period: </t>
  </si>
  <si>
    <t>Average</t>
  </si>
  <si>
    <t xml:space="preserve">Base period: </t>
  </si>
  <si>
    <t>Rate-to-rate CAF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</si>
  <si>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</si>
  <si>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</si>
  <si>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</si>
  <si>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</si>
  <si>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</si>
  <si>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</si>
  <si>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</si>
  <si>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</si>
  <si>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FY20</t>
  </si>
  <si>
    <t>CPIPESSMA</t>
  </si>
  <si>
    <t>CPI--PESSIMISTIC SCENARIO (1982-84=1)</t>
  </si>
  <si>
    <t>CPIOPTMA</t>
  </si>
  <si>
    <t>CPI--OPTIMISTIC SCENARIO (1982-84=1)</t>
  </si>
  <si>
    <t>CPIBASEMA</t>
  </si>
  <si>
    <t>CPI--BASELINE SCENARIO (1982-84=1)</t>
  </si>
  <si>
    <t>LABEL</t>
  </si>
  <si>
    <t>2021Q4</t>
  </si>
  <si>
    <t>2021Q3</t>
  </si>
  <si>
    <t>2019Q2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</si>
  <si>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</si>
  <si>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</si>
  <si>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</si>
  <si>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</si>
  <si>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</si>
  <si>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</si>
  <si>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</si>
  <si>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</si>
  <si>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</si>
  <si>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</si>
  <si>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</si>
  <si>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</si>
  <si>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</si>
  <si>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</si>
  <si>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</si>
  <si>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</si>
  <si>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</si>
  <si>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</si>
  <si>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</si>
  <si>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</si>
  <si>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</si>
  <si>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</si>
  <si>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</si>
  <si>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</si>
  <si>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</si>
  <si>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</si>
  <si>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</si>
  <si>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</si>
  <si>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</si>
  <si>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</si>
  <si>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</si>
  <si>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</si>
  <si>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</si>
  <si>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</si>
  <si>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</si>
  <si>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</si>
  <si>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</si>
  <si>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</si>
  <si>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</si>
  <si>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</si>
  <si>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</si>
  <si>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</si>
  <si>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</si>
  <si>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</si>
  <si>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</si>
  <si>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</si>
  <si>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</si>
  <si>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</si>
  <si>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</si>
  <si>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</si>
  <si>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</si>
  <si>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</si>
  <si>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</si>
  <si>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</si>
  <si>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</si>
  <si>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</si>
  <si>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</si>
  <si>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</si>
  <si>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</si>
  <si>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</si>
  <si>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</si>
  <si>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NAME</t>
  </si>
  <si>
    <t>FY21</t>
  </si>
  <si>
    <t>FY19</t>
  </si>
  <si>
    <t>Prepared by Michael Lynch, 781-301-9129</t>
  </si>
  <si>
    <t>Massachusetts Economic Indicators</t>
  </si>
  <si>
    <t>Assumption for Rate Reviews that are to be promulgated July 1, 2019</t>
  </si>
  <si>
    <t>Base FY19 - Prospective 7/1/19 - 6/30/21</t>
  </si>
  <si>
    <t>St. Avg. FY16 UFR - 36E (less food costs)</t>
  </si>
  <si>
    <t>PFLMA Trust Contribution</t>
  </si>
  <si>
    <t>Effective 7/1/19</t>
  </si>
  <si>
    <t>Support Staff</t>
  </si>
  <si>
    <t>M&amp;G (per bed day)</t>
  </si>
  <si>
    <t>Days Per Year</t>
  </si>
  <si>
    <t>Per Bed Day</t>
  </si>
  <si>
    <t>Total Reimbursable Exp. Excl. Admin.</t>
  </si>
  <si>
    <t xml:space="preserve">Admin. Alloc. </t>
  </si>
  <si>
    <t>Total</t>
  </si>
  <si>
    <t>Per Diem Rate</t>
  </si>
  <si>
    <t>Utilization Rate</t>
  </si>
  <si>
    <t>Rate Review CAF 7/1/19-6/30/21</t>
  </si>
  <si>
    <t>Residential Rehabilitation: Room &amp; board rate</t>
  </si>
  <si>
    <t>Unit Rate</t>
  </si>
  <si>
    <t>Less Room and Board Add-on</t>
  </si>
  <si>
    <t xml:space="preserve">Youth Residential Model Budget 
</t>
  </si>
  <si>
    <t>IHS Markit, Fall 2018 Forecast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</si>
  <si>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</si>
  <si>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</si>
  <si>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</si>
  <si>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</si>
  <si>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</si>
  <si>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</si>
  <si>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</si>
  <si>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</si>
  <si>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</si>
  <si>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</si>
  <si>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FY19Q4</t>
  </si>
  <si>
    <t>FY20 &amp;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</si>
</sst>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\$#,##0.00"/>
    <numFmt numFmtId="166" formatCode="_(&quot;$&quot;* #,##0_);_(&quot;$&quot;* \(#,##0\);_(&quot;$&quot;* &quot;-&quot;??_);_(@_)"/>
    <numFmt numFmtId="167" formatCode="#,##0.000"/>
    <numFmt numFmtId="168" formatCode="0.000"/>
    <numFmt numFmtId="169" formatCode="&quot;$&quot;#,##0"/>
    <numFmt numFmtId="170" formatCode="_(* #,##0_);_(* \(#,##0\);_(* &quot;-&quot;??_);_(@_)"/>
    <numFmt numFmtId="171" formatCode="&quot;$&quot;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3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7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medium">
        <color indexed="64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8"/>
      </top>
      <bottom style="double">
        <color indexed="64"/>
      </bottom>
      <diagonal/>
    </border>
    <border>
      <left/>
      <right style="medium">
        <color indexed="64"/>
      </right>
      <top style="thin">
        <color indexed="58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58"/>
      </top>
      <bottom style="double">
        <color indexed="58"/>
      </bottom>
      <diagonal/>
    </border>
    <border>
      <left/>
      <right/>
      <top style="thin">
        <color indexed="58"/>
      </top>
      <bottom style="double">
        <color indexed="58"/>
      </bottom>
      <diagonal/>
    </border>
    <border>
      <left/>
      <right style="medium">
        <color indexed="64"/>
      </right>
      <top style="thin">
        <color indexed="58"/>
      </top>
      <bottom style="double">
        <color indexed="5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14" fillId="0" borderId="0"/>
    <xf numFmtId="0" fontId="15" fillId="0" borderId="0"/>
    <xf numFmtId="0" fontId="15" fillId="0" borderId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7" borderId="0" applyNumberFormat="0" applyBorder="0" applyAlignment="0" applyProtection="0"/>
    <xf numFmtId="0" fontId="34" fillId="11" borderId="0" applyNumberFormat="0" applyBorder="0" applyAlignment="0" applyProtection="0"/>
    <xf numFmtId="0" fontId="35" fillId="28" borderId="44" applyNumberFormat="0" applyAlignment="0" applyProtection="0"/>
    <xf numFmtId="0" fontId="36" fillId="29" borderId="45" applyNumberFormat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0" fontId="41" fillId="0" borderId="48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44" applyNumberFormat="0" applyAlignment="0" applyProtection="0"/>
    <xf numFmtId="0" fontId="43" fillId="0" borderId="49" applyNumberFormat="0" applyFill="0" applyAlignment="0" applyProtection="0"/>
    <xf numFmtId="0" fontId="44" fillId="30" borderId="0" applyNumberFormat="0" applyBorder="0" applyAlignment="0" applyProtection="0"/>
    <xf numFmtId="0" fontId="45" fillId="0" borderId="0"/>
    <xf numFmtId="0" fontId="15" fillId="0" borderId="0"/>
    <xf numFmtId="0" fontId="46" fillId="28" borderId="5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51" applyNumberFormat="0" applyFill="0" applyAlignment="0" applyProtection="0"/>
    <xf numFmtId="0" fontId="4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0" fontId="35" fillId="28" borderId="67" applyNumberFormat="0" applyAlignment="0" applyProtection="0"/>
    <xf numFmtId="0" fontId="42" fillId="15" borderId="67" applyNumberFormat="0" applyAlignment="0" applyProtection="0"/>
    <xf numFmtId="0" fontId="46" fillId="28" borderId="68" applyNumberFormat="0" applyAlignment="0" applyProtection="0"/>
    <xf numFmtId="0" fontId="48" fillId="0" borderId="69" applyNumberFormat="0" applyFill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2" applyFont="1" applyAlignment="1"/>
    <xf numFmtId="14" fontId="5" fillId="0" borderId="0" xfId="2" applyNumberFormat="1" applyFont="1" applyAlignment="1">
      <alignment horizontal="left"/>
    </xf>
    <xf numFmtId="0" fontId="4" fillId="0" borderId="0" xfId="2" applyFont="1"/>
    <xf numFmtId="0" fontId="7" fillId="0" borderId="0" xfId="3" applyFont="1"/>
    <xf numFmtId="0" fontId="6" fillId="0" borderId="0" xfId="2" applyFont="1" applyAlignment="1"/>
    <xf numFmtId="164" fontId="4" fillId="0" borderId="0" xfId="2" applyNumberFormat="1" applyFont="1" applyAlignment="1"/>
    <xf numFmtId="167" fontId="4" fillId="0" borderId="0" xfId="2" applyNumberFormat="1" applyFont="1" applyAlignment="1"/>
    <xf numFmtId="0" fontId="7" fillId="0" borderId="0" xfId="3" applyFont="1" applyAlignment="1">
      <alignment horizontal="left"/>
    </xf>
    <xf numFmtId="0" fontId="7" fillId="0" borderId="0" xfId="3" applyFont="1" applyFill="1" applyBorder="1"/>
    <xf numFmtId="44" fontId="16" fillId="0" borderId="0" xfId="26" applyFont="1" applyFill="1" applyBorder="1" applyAlignment="1"/>
    <xf numFmtId="14" fontId="17" fillId="0" borderId="0" xfId="3" applyNumberFormat="1" applyFont="1" applyAlignment="1">
      <alignment horizontal="left"/>
    </xf>
    <xf numFmtId="0" fontId="18" fillId="0" borderId="21" xfId="3" applyFont="1" applyBorder="1"/>
    <xf numFmtId="0" fontId="18" fillId="0" borderId="16" xfId="3" applyFont="1" applyBorder="1" applyAlignment="1">
      <alignment horizontal="center"/>
    </xf>
    <xf numFmtId="0" fontId="18" fillId="0" borderId="17" xfId="3" applyFont="1" applyBorder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left"/>
    </xf>
    <xf numFmtId="42" fontId="20" fillId="0" borderId="0" xfId="3" applyNumberFormat="1" applyFont="1" applyFill="1" applyBorder="1"/>
    <xf numFmtId="4" fontId="21" fillId="0" borderId="0" xfId="3" applyNumberFormat="1" applyFont="1" applyFill="1" applyBorder="1"/>
    <xf numFmtId="0" fontId="19" fillId="0" borderId="5" xfId="3" applyFont="1" applyFill="1" applyBorder="1" applyAlignment="1"/>
    <xf numFmtId="0" fontId="16" fillId="0" borderId="5" xfId="3" applyFont="1" applyFill="1" applyBorder="1" applyAlignment="1"/>
    <xf numFmtId="0" fontId="22" fillId="0" borderId="5" xfId="3" applyFont="1" applyFill="1" applyBorder="1" applyAlignment="1"/>
    <xf numFmtId="0" fontId="18" fillId="0" borderId="7" xfId="3" applyFont="1" applyFill="1" applyBorder="1"/>
    <xf numFmtId="0" fontId="7" fillId="0" borderId="5" xfId="3" applyFont="1" applyFill="1" applyBorder="1"/>
    <xf numFmtId="0" fontId="18" fillId="0" borderId="5" xfId="3" applyFont="1" applyFill="1" applyBorder="1"/>
    <xf numFmtId="0" fontId="18" fillId="0" borderId="0" xfId="3" applyFont="1" applyFill="1" applyBorder="1"/>
    <xf numFmtId="10" fontId="20" fillId="0" borderId="0" xfId="3" applyNumberFormat="1" applyFont="1" applyFill="1" applyBorder="1" applyAlignment="1">
      <alignment horizontal="center"/>
    </xf>
    <xf numFmtId="44" fontId="7" fillId="0" borderId="0" xfId="3" applyNumberFormat="1" applyFont="1" applyFill="1" applyBorder="1"/>
    <xf numFmtId="44" fontId="7" fillId="0" borderId="16" xfId="3" applyNumberFormat="1" applyFont="1" applyFill="1" applyBorder="1"/>
    <xf numFmtId="44" fontId="18" fillId="0" borderId="0" xfId="3" applyNumberFormat="1" applyFont="1" applyFill="1" applyBorder="1"/>
    <xf numFmtId="0" fontId="18" fillId="0" borderId="38" xfId="3" applyFont="1" applyFill="1" applyBorder="1"/>
    <xf numFmtId="0" fontId="7" fillId="0" borderId="39" xfId="3" applyFont="1" applyFill="1" applyBorder="1"/>
    <xf numFmtId="10" fontId="21" fillId="0" borderId="0" xfId="3" applyNumberFormat="1" applyFont="1" applyFill="1" applyBorder="1" applyAlignment="1">
      <alignment horizontal="center"/>
    </xf>
    <xf numFmtId="8" fontId="18" fillId="0" borderId="0" xfId="3" applyNumberFormat="1" applyFont="1" applyFill="1" applyAlignment="1">
      <alignment horizontal="left"/>
    </xf>
    <xf numFmtId="10" fontId="18" fillId="0" borderId="0" xfId="1" applyNumberFormat="1" applyFont="1" applyAlignment="1">
      <alignment horizontal="left"/>
    </xf>
    <xf numFmtId="42" fontId="18" fillId="0" borderId="0" xfId="3" applyNumberFormat="1" applyFont="1"/>
    <xf numFmtId="0" fontId="7" fillId="0" borderId="32" xfId="3" applyFont="1" applyFill="1" applyBorder="1"/>
    <xf numFmtId="0" fontId="7" fillId="0" borderId="0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right"/>
    </xf>
    <xf numFmtId="44" fontId="18" fillId="0" borderId="0" xfId="3" applyNumberFormat="1" applyFont="1"/>
    <xf numFmtId="0" fontId="16" fillId="0" borderId="32" xfId="3" applyFont="1" applyFill="1" applyBorder="1"/>
    <xf numFmtId="0" fontId="16" fillId="0" borderId="0" xfId="3" applyFont="1" applyFill="1" applyBorder="1"/>
    <xf numFmtId="0" fontId="7" fillId="0" borderId="29" xfId="3" applyFont="1" applyFill="1" applyBorder="1"/>
    <xf numFmtId="0" fontId="7" fillId="0" borderId="16" xfId="3" applyFont="1" applyFill="1" applyBorder="1"/>
    <xf numFmtId="0" fontId="7" fillId="0" borderId="16" xfId="3" applyFont="1" applyFill="1" applyBorder="1" applyAlignment="1">
      <alignment horizontal="left"/>
    </xf>
    <xf numFmtId="0" fontId="7" fillId="0" borderId="17" xfId="3" applyFont="1" applyFill="1" applyBorder="1" applyAlignment="1">
      <alignment horizontal="right"/>
    </xf>
    <xf numFmtId="2" fontId="24" fillId="0" borderId="0" xfId="3" applyNumberFormat="1" applyFont="1" applyFill="1" applyBorder="1" applyAlignment="1">
      <alignment horizontal="center"/>
    </xf>
    <xf numFmtId="10" fontId="20" fillId="0" borderId="0" xfId="84" applyNumberFormat="1" applyFont="1" applyFill="1" applyBorder="1" applyAlignment="1">
      <alignment horizontal="center"/>
    </xf>
    <xf numFmtId="2" fontId="18" fillId="0" borderId="0" xfId="3" applyNumberFormat="1" applyFont="1" applyFill="1" applyBorder="1" applyAlignment="1">
      <alignment horizontal="left"/>
    </xf>
    <xf numFmtId="0" fontId="18" fillId="0" borderId="6" xfId="3" applyFont="1" applyFill="1" applyBorder="1" applyAlignment="1">
      <alignment horizontal="right"/>
    </xf>
    <xf numFmtId="0" fontId="7" fillId="0" borderId="22" xfId="3" applyFont="1" applyFill="1" applyBorder="1"/>
    <xf numFmtId="10" fontId="21" fillId="0" borderId="23" xfId="84" applyNumberFormat="1" applyFont="1" applyFill="1" applyBorder="1" applyAlignment="1">
      <alignment horizontal="center"/>
    </xf>
    <xf numFmtId="0" fontId="7" fillId="0" borderId="23" xfId="3" applyFont="1" applyFill="1" applyBorder="1"/>
    <xf numFmtId="0" fontId="7" fillId="0" borderId="23" xfId="3" applyFont="1" applyFill="1" applyBorder="1" applyAlignment="1">
      <alignment horizontal="left"/>
    </xf>
    <xf numFmtId="0" fontId="7" fillId="0" borderId="24" xfId="3" applyFont="1" applyFill="1" applyBorder="1" applyAlignment="1">
      <alignment horizontal="right"/>
    </xf>
    <xf numFmtId="0" fontId="7" fillId="0" borderId="0" xfId="3" applyFont="1" applyAlignment="1">
      <alignment horizontal="right"/>
    </xf>
    <xf numFmtId="10" fontId="25" fillId="4" borderId="35" xfId="82" applyNumberFormat="1" applyFont="1" applyFill="1" applyBorder="1" applyAlignment="1">
      <alignment horizontal="center"/>
    </xf>
    <xf numFmtId="10" fontId="7" fillId="0" borderId="0" xfId="1" applyNumberFormat="1" applyFont="1"/>
    <xf numFmtId="44" fontId="20" fillId="0" borderId="0" xfId="84" applyNumberFormat="1" applyFont="1" applyFill="1" applyBorder="1" applyAlignment="1">
      <alignment horizontal="center"/>
    </xf>
    <xf numFmtId="166" fontId="20" fillId="0" borderId="0" xfId="3" applyNumberFormat="1" applyFont="1" applyFill="1" applyBorder="1"/>
    <xf numFmtId="166" fontId="20" fillId="0" borderId="28" xfId="3" applyNumberFormat="1" applyFont="1" applyFill="1" applyBorder="1"/>
    <xf numFmtId="10" fontId="4" fillId="0" borderId="0" xfId="1" applyNumberFormat="1" applyFont="1" applyAlignment="1"/>
    <xf numFmtId="0" fontId="16" fillId="0" borderId="0" xfId="2" applyFont="1" applyAlignment="1"/>
    <xf numFmtId="1" fontId="19" fillId="0" borderId="5" xfId="2" applyNumberFormat="1" applyFont="1" applyFill="1" applyBorder="1" applyAlignment="1">
      <alignment horizontal="center"/>
    </xf>
    <xf numFmtId="3" fontId="19" fillId="0" borderId="0" xfId="2" applyNumberFormat="1" applyFont="1" applyFill="1" applyBorder="1" applyAlignment="1">
      <alignment horizontal="center"/>
    </xf>
    <xf numFmtId="164" fontId="19" fillId="0" borderId="0" xfId="2" applyNumberFormat="1" applyFont="1" applyFill="1" applyBorder="1" applyAlignment="1">
      <alignment horizontal="right"/>
    </xf>
    <xf numFmtId="3" fontId="19" fillId="0" borderId="6" xfId="2" applyNumberFormat="1" applyFont="1" applyFill="1" applyBorder="1" applyAlignment="1">
      <alignment horizontal="center"/>
    </xf>
    <xf numFmtId="1" fontId="19" fillId="0" borderId="7" xfId="2" applyNumberFormat="1" applyFont="1" applyFill="1" applyBorder="1" applyAlignment="1"/>
    <xf numFmtId="164" fontId="19" fillId="0" borderId="8" xfId="2" applyNumberFormat="1" applyFont="1" applyFill="1" applyBorder="1" applyAlignment="1">
      <alignment horizontal="center"/>
    </xf>
    <xf numFmtId="1" fontId="19" fillId="0" borderId="8" xfId="2" applyNumberFormat="1" applyFont="1" applyFill="1" applyBorder="1" applyAlignment="1">
      <alignment horizontal="center"/>
    </xf>
    <xf numFmtId="164" fontId="19" fillId="0" borderId="9" xfId="2" applyNumberFormat="1" applyFont="1" applyFill="1" applyBorder="1" applyAlignment="1">
      <alignment horizontal="center"/>
    </xf>
    <xf numFmtId="164" fontId="16" fillId="0" borderId="5" xfId="2" applyNumberFormat="1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center"/>
    </xf>
    <xf numFmtId="4" fontId="16" fillId="0" borderId="0" xfId="2" applyNumberFormat="1" applyFont="1" applyFill="1" applyBorder="1" applyAlignment="1">
      <alignment horizontal="center"/>
    </xf>
    <xf numFmtId="0" fontId="16" fillId="0" borderId="0" xfId="2" applyFont="1"/>
    <xf numFmtId="2" fontId="19" fillId="0" borderId="10" xfId="2" applyNumberFormat="1" applyFont="1" applyFill="1" applyBorder="1" applyAlignment="1">
      <alignment horizontal="left"/>
    </xf>
    <xf numFmtId="164" fontId="19" fillId="0" borderId="11" xfId="2" applyNumberFormat="1" applyFont="1" applyFill="1" applyBorder="1" applyAlignment="1">
      <alignment horizontal="center"/>
    </xf>
    <xf numFmtId="4" fontId="19" fillId="0" borderId="11" xfId="2" applyNumberFormat="1" applyFont="1" applyFill="1" applyBorder="1" applyAlignment="1">
      <alignment horizontal="center"/>
    </xf>
    <xf numFmtId="2" fontId="19" fillId="0" borderId="5" xfId="2" applyNumberFormat="1" applyFont="1" applyFill="1" applyBorder="1" applyAlignment="1"/>
    <xf numFmtId="164" fontId="19" fillId="0" borderId="0" xfId="2" applyNumberFormat="1" applyFont="1" applyFill="1" applyBorder="1" applyAlignment="1">
      <alignment horizontal="center"/>
    </xf>
    <xf numFmtId="4" fontId="19" fillId="0" borderId="0" xfId="2" applyNumberFormat="1" applyFont="1" applyFill="1" applyBorder="1" applyAlignment="1">
      <alignment horizontal="center"/>
    </xf>
    <xf numFmtId="1" fontId="16" fillId="0" borderId="5" xfId="2" applyNumberFormat="1" applyFont="1" applyFill="1" applyBorder="1" applyAlignment="1"/>
    <xf numFmtId="10" fontId="16" fillId="0" borderId="0" xfId="2" applyNumberFormat="1" applyFont="1" applyBorder="1" applyAlignment="1">
      <alignment horizontal="center"/>
    </xf>
    <xf numFmtId="10" fontId="16" fillId="0" borderId="0" xfId="2" applyNumberFormat="1" applyFont="1" applyFill="1" applyBorder="1" applyAlignment="1"/>
    <xf numFmtId="2" fontId="19" fillId="0" borderId="13" xfId="2" applyNumberFormat="1" applyFont="1" applyFill="1" applyBorder="1" applyAlignment="1">
      <alignment horizontal="left"/>
    </xf>
    <xf numFmtId="164" fontId="19" fillId="0" borderId="14" xfId="2" applyNumberFormat="1" applyFont="1" applyFill="1" applyBorder="1" applyAlignment="1">
      <alignment horizontal="center"/>
    </xf>
    <xf numFmtId="164" fontId="19" fillId="0" borderId="14" xfId="2" applyNumberFormat="1" applyFont="1" applyFill="1" applyBorder="1" applyAlignment="1"/>
    <xf numFmtId="164" fontId="16" fillId="0" borderId="0" xfId="2" applyNumberFormat="1" applyFont="1" applyFill="1" applyBorder="1" applyAlignment="1"/>
    <xf numFmtId="0" fontId="16" fillId="0" borderId="6" xfId="2" applyFont="1" applyBorder="1" applyAlignment="1"/>
    <xf numFmtId="0" fontId="16" fillId="0" borderId="5" xfId="2" applyFont="1" applyFill="1" applyBorder="1" applyAlignment="1"/>
    <xf numFmtId="165" fontId="16" fillId="0" borderId="0" xfId="2" applyNumberFormat="1" applyFont="1" applyFill="1" applyBorder="1" applyAlignment="1">
      <alignment horizontal="center"/>
    </xf>
    <xf numFmtId="0" fontId="19" fillId="0" borderId="0" xfId="2" applyFont="1" applyAlignment="1"/>
    <xf numFmtId="44" fontId="19" fillId="0" borderId="10" xfId="4" applyFont="1" applyFill="1" applyBorder="1" applyAlignment="1"/>
    <xf numFmtId="164" fontId="19" fillId="0" borderId="11" xfId="2" applyNumberFormat="1" applyFont="1" applyFill="1" applyBorder="1" applyAlignment="1"/>
    <xf numFmtId="164" fontId="19" fillId="0" borderId="0" xfId="2" applyNumberFormat="1" applyFont="1" applyFill="1" applyBorder="1" applyAlignment="1"/>
    <xf numFmtId="44" fontId="16" fillId="0" borderId="5" xfId="4" applyFont="1" applyFill="1" applyBorder="1" applyAlignment="1"/>
    <xf numFmtId="0" fontId="16" fillId="0" borderId="0" xfId="2" applyFont="1" applyBorder="1" applyAlignment="1">
      <alignment horizontal="center"/>
    </xf>
    <xf numFmtId="10" fontId="16" fillId="0" borderId="0" xfId="5" applyNumberFormat="1" applyFont="1" applyFill="1" applyBorder="1" applyAlignment="1">
      <alignment horizontal="center"/>
    </xf>
    <xf numFmtId="44" fontId="19" fillId="0" borderId="18" xfId="4" applyFont="1" applyFill="1" applyBorder="1" applyAlignment="1"/>
    <xf numFmtId="164" fontId="19" fillId="0" borderId="19" xfId="2" applyNumberFormat="1" applyFont="1" applyFill="1" applyBorder="1" applyAlignment="1">
      <alignment horizontal="center"/>
    </xf>
    <xf numFmtId="164" fontId="19" fillId="0" borderId="19" xfId="2" applyNumberFormat="1" applyFont="1" applyFill="1" applyBorder="1" applyAlignment="1"/>
    <xf numFmtId="44" fontId="19" fillId="0" borderId="5" xfId="4" applyFont="1" applyFill="1" applyBorder="1" applyAlignment="1"/>
    <xf numFmtId="10" fontId="16" fillId="0" borderId="5" xfId="5" applyNumberFormat="1" applyFont="1" applyFill="1" applyBorder="1" applyAlignment="1">
      <alignment horizontal="left"/>
    </xf>
    <xf numFmtId="10" fontId="16" fillId="0" borderId="5" xfId="5" applyNumberFormat="1" applyFont="1" applyFill="1" applyBorder="1" applyAlignment="1">
      <alignment horizontal="center"/>
    </xf>
    <xf numFmtId="9" fontId="16" fillId="0" borderId="5" xfId="5" applyFont="1" applyFill="1" applyBorder="1" applyAlignment="1">
      <alignment horizontal="left"/>
    </xf>
    <xf numFmtId="0" fontId="16" fillId="0" borderId="30" xfId="2" applyFont="1" applyBorder="1" applyAlignment="1"/>
    <xf numFmtId="164" fontId="16" fillId="0" borderId="31" xfId="2" applyNumberFormat="1" applyFont="1" applyFill="1" applyBorder="1" applyAlignment="1">
      <alignment horizontal="center"/>
    </xf>
    <xf numFmtId="0" fontId="16" fillId="0" borderId="33" xfId="2" applyFont="1" applyBorder="1" applyAlignment="1"/>
    <xf numFmtId="0" fontId="16" fillId="0" borderId="34" xfId="2" applyFont="1" applyBorder="1" applyAlignment="1"/>
    <xf numFmtId="0" fontId="16" fillId="0" borderId="5" xfId="2" applyFont="1" applyBorder="1" applyAlignment="1"/>
    <xf numFmtId="0" fontId="16" fillId="0" borderId="32" xfId="2" applyFont="1" applyBorder="1" applyAlignment="1"/>
    <xf numFmtId="0" fontId="16" fillId="0" borderId="0" xfId="2" applyFont="1" applyBorder="1" applyAlignment="1"/>
    <xf numFmtId="0" fontId="16" fillId="0" borderId="22" xfId="2" applyFont="1" applyBorder="1" applyAlignment="1"/>
    <xf numFmtId="10" fontId="16" fillId="0" borderId="23" xfId="2" applyNumberFormat="1" applyFont="1" applyBorder="1" applyAlignment="1">
      <alignment horizontal="center"/>
    </xf>
    <xf numFmtId="0" fontId="16" fillId="0" borderId="37" xfId="2" applyFont="1" applyBorder="1" applyAlignment="1"/>
    <xf numFmtId="0" fontId="16" fillId="0" borderId="23" xfId="2" applyFont="1" applyBorder="1" applyAlignment="1"/>
    <xf numFmtId="0" fontId="16" fillId="0" borderId="24" xfId="2" applyFont="1" applyBorder="1" applyAlignment="1"/>
    <xf numFmtId="0" fontId="16" fillId="0" borderId="0" xfId="2" applyFont="1" applyFill="1" applyBorder="1" applyAlignment="1">
      <alignment horizontal="center"/>
    </xf>
    <xf numFmtId="9" fontId="16" fillId="0" borderId="0" xfId="5" applyFont="1" applyFill="1" applyBorder="1" applyAlignment="1">
      <alignment horizontal="center"/>
    </xf>
    <xf numFmtId="164" fontId="16" fillId="0" borderId="35" xfId="2" applyNumberFormat="1" applyFont="1" applyFill="1" applyBorder="1" applyAlignment="1">
      <alignment horizontal="center"/>
    </xf>
    <xf numFmtId="10" fontId="16" fillId="0" borderId="0" xfId="1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44" fontId="7" fillId="0" borderId="0" xfId="26" applyFont="1" applyFill="1" applyBorder="1"/>
    <xf numFmtId="165" fontId="16" fillId="0" borderId="5" xfId="3" applyNumberFormat="1" applyFont="1" applyFill="1" applyBorder="1" applyAlignment="1"/>
    <xf numFmtId="9" fontId="16" fillId="0" borderId="0" xfId="1" applyFont="1" applyFill="1" applyBorder="1" applyAlignment="1">
      <alignment horizontal="center"/>
    </xf>
    <xf numFmtId="10" fontId="16" fillId="0" borderId="0" xfId="1" applyNumberFormat="1" applyFont="1" applyAlignment="1"/>
    <xf numFmtId="8" fontId="16" fillId="0" borderId="0" xfId="2" applyNumberFormat="1" applyFont="1" applyAlignment="1">
      <alignment horizontal="left"/>
    </xf>
    <xf numFmtId="10" fontId="51" fillId="0" borderId="0" xfId="3" applyNumberFormat="1" applyFont="1" applyFill="1" applyBorder="1" applyAlignment="1">
      <alignment horizontal="center"/>
    </xf>
    <xf numFmtId="49" fontId="23" fillId="3" borderId="2" xfId="2" applyNumberFormat="1" applyFont="1" applyFill="1" applyBorder="1" applyAlignment="1">
      <alignment horizontal="center" vertical="center"/>
    </xf>
    <xf numFmtId="49" fontId="23" fillId="3" borderId="3" xfId="2" applyNumberFormat="1" applyFont="1" applyFill="1" applyBorder="1" applyAlignment="1">
      <alignment horizontal="center" vertical="center"/>
    </xf>
    <xf numFmtId="49" fontId="23" fillId="3" borderId="4" xfId="2" applyNumberFormat="1" applyFont="1" applyFill="1" applyBorder="1" applyAlignment="1">
      <alignment horizontal="center" vertical="center"/>
    </xf>
    <xf numFmtId="0" fontId="19" fillId="0" borderId="41" xfId="2" applyFont="1" applyBorder="1" applyAlignment="1">
      <alignment horizontal="center"/>
    </xf>
    <xf numFmtId="0" fontId="19" fillId="0" borderId="42" xfId="2" applyFont="1" applyBorder="1" applyAlignment="1">
      <alignment horizontal="center"/>
    </xf>
    <xf numFmtId="0" fontId="19" fillId="0" borderId="43" xfId="2" applyFont="1" applyBorder="1" applyAlignment="1">
      <alignment horizontal="center"/>
    </xf>
    <xf numFmtId="44" fontId="7" fillId="0" borderId="0" xfId="3" applyNumberFormat="1" applyFont="1"/>
    <xf numFmtId="171" fontId="16" fillId="0" borderId="6" xfId="2" applyNumberFormat="1" applyFont="1" applyFill="1" applyBorder="1" applyAlignment="1">
      <alignment horizontal="right"/>
    </xf>
    <xf numFmtId="44" fontId="16" fillId="0" borderId="3" xfId="26" applyFont="1" applyFill="1" applyBorder="1" applyAlignment="1"/>
    <xf numFmtId="0" fontId="18" fillId="0" borderId="26" xfId="3" applyFont="1" applyBorder="1" applyAlignment="1">
      <alignment horizontal="right"/>
    </xf>
    <xf numFmtId="171" fontId="16" fillId="0" borderId="6" xfId="26" applyNumberFormat="1" applyFont="1" applyFill="1" applyBorder="1" applyAlignment="1"/>
    <xf numFmtId="0" fontId="18" fillId="0" borderId="25" xfId="3" applyFont="1" applyBorder="1" applyAlignment="1">
      <alignment horizontal="right"/>
    </xf>
    <xf numFmtId="4" fontId="18" fillId="0" borderId="66" xfId="3" applyNumberFormat="1" applyFont="1" applyFill="1" applyBorder="1"/>
    <xf numFmtId="169" fontId="7" fillId="0" borderId="6" xfId="3" applyNumberFormat="1" applyFont="1" applyFill="1" applyBorder="1"/>
    <xf numFmtId="0" fontId="18" fillId="0" borderId="66" xfId="3" applyFont="1" applyFill="1" applyBorder="1"/>
    <xf numFmtId="3" fontId="18" fillId="0" borderId="27" xfId="3" applyNumberFormat="1" applyFont="1" applyBorder="1" applyAlignment="1">
      <alignment horizontal="center"/>
    </xf>
    <xf numFmtId="0" fontId="19" fillId="0" borderId="65" xfId="3" applyFont="1" applyFill="1" applyBorder="1" applyAlignment="1"/>
    <xf numFmtId="169" fontId="19" fillId="0" borderId="6" xfId="2" applyNumberFormat="1" applyFont="1" applyBorder="1" applyAlignment="1">
      <alignment horizontal="right"/>
    </xf>
    <xf numFmtId="6" fontId="25" fillId="5" borderId="60" xfId="31" applyNumberFormat="1" applyFont="1" applyFill="1" applyBorder="1" applyAlignment="1">
      <alignment horizontal="right" wrapText="1"/>
    </xf>
    <xf numFmtId="0" fontId="54" fillId="0" borderId="58" xfId="57" applyFont="1" applyFill="1" applyBorder="1" applyAlignment="1">
      <alignment wrapText="1"/>
    </xf>
    <xf numFmtId="9" fontId="16" fillId="0" borderId="3" xfId="1" applyFont="1" applyFill="1" applyBorder="1" applyAlignment="1">
      <alignment horizontal="center"/>
    </xf>
    <xf numFmtId="171" fontId="7" fillId="0" borderId="6" xfId="26" applyNumberFormat="1" applyFont="1" applyFill="1" applyBorder="1"/>
    <xf numFmtId="171" fontId="19" fillId="4" borderId="4" xfId="26" applyNumberFormat="1" applyFont="1" applyFill="1" applyBorder="1" applyAlignment="1"/>
    <xf numFmtId="169" fontId="19" fillId="0" borderId="12" xfId="2" applyNumberFormat="1" applyFont="1" applyFill="1" applyBorder="1" applyAlignment="1">
      <alignment horizontal="right"/>
    </xf>
    <xf numFmtId="0" fontId="19" fillId="0" borderId="26" xfId="3" applyFont="1" applyBorder="1" applyAlignment="1">
      <alignment horizontal="center"/>
    </xf>
    <xf numFmtId="169" fontId="19" fillId="0" borderId="15" xfId="2" applyNumberFormat="1" applyFont="1" applyFill="1" applyBorder="1" applyAlignment="1">
      <alignment horizontal="right"/>
    </xf>
    <xf numFmtId="169" fontId="7" fillId="0" borderId="6" xfId="26" applyNumberFormat="1" applyFont="1" applyFill="1" applyBorder="1"/>
    <xf numFmtId="169" fontId="18" fillId="0" borderId="64" xfId="3" applyNumberFormat="1" applyFont="1" applyFill="1" applyBorder="1"/>
    <xf numFmtId="165" fontId="16" fillId="0" borderId="0" xfId="3" applyNumberFormat="1" applyFont="1" applyFill="1" applyBorder="1" applyAlignment="1"/>
    <xf numFmtId="0" fontId="50" fillId="0" borderId="0" xfId="2" applyFont="1" applyFill="1" applyBorder="1" applyAlignment="1">
      <alignment horizontal="center"/>
    </xf>
    <xf numFmtId="9" fontId="22" fillId="0" borderId="0" xfId="5" applyNumberFormat="1" applyFont="1" applyFill="1" applyBorder="1" applyAlignment="1">
      <alignment horizontal="center"/>
    </xf>
    <xf numFmtId="169" fontId="19" fillId="0" borderId="6" xfId="2" applyNumberFormat="1" applyFont="1" applyFill="1" applyBorder="1" applyAlignment="1">
      <alignment horizontal="right"/>
    </xf>
    <xf numFmtId="169" fontId="16" fillId="0" borderId="6" xfId="2" applyNumberFormat="1" applyFont="1" applyFill="1" applyBorder="1" applyAlignment="1">
      <alignment horizontal="right"/>
    </xf>
    <xf numFmtId="171" fontId="16" fillId="0" borderId="6" xfId="147" applyNumberFormat="1" applyFont="1" applyFill="1" applyBorder="1" applyAlignment="1">
      <alignment horizontal="right"/>
    </xf>
    <xf numFmtId="6" fontId="25" fillId="0" borderId="58" xfId="31" applyNumberFormat="1" applyFont="1" applyFill="1" applyBorder="1" applyAlignment="1">
      <alignment horizontal="right" wrapText="1"/>
    </xf>
    <xf numFmtId="0" fontId="0" fillId="0" borderId="0" xfId="0" applyFill="1"/>
    <xf numFmtId="169" fontId="18" fillId="0" borderId="40" xfId="3" applyNumberFormat="1" applyFont="1" applyFill="1" applyBorder="1"/>
    <xf numFmtId="9" fontId="7" fillId="0" borderId="0" xfId="1" applyFont="1" applyFill="1" applyBorder="1" applyAlignment="1">
      <alignment horizontal="center"/>
    </xf>
    <xf numFmtId="171" fontId="16" fillId="0" borderId="6" xfId="26" applyNumberFormat="1" applyFont="1" applyFill="1" applyBorder="1" applyAlignment="1">
      <alignment horizontal="right"/>
    </xf>
    <xf numFmtId="44" fontId="18" fillId="0" borderId="66" xfId="3" applyNumberFormat="1" applyFont="1" applyFill="1" applyBorder="1"/>
    <xf numFmtId="169" fontId="19" fillId="0" borderId="20" xfId="2" applyNumberFormat="1" applyFont="1" applyFill="1" applyBorder="1" applyAlignment="1">
      <alignment horizontal="right"/>
    </xf>
    <xf numFmtId="171" fontId="19" fillId="4" borderId="4" xfId="26" applyNumberFormat="1" applyFont="1" applyFill="1" applyBorder="1" applyAlignment="1">
      <alignment horizontal="right"/>
    </xf>
    <xf numFmtId="164" fontId="8" fillId="0" borderId="56" xfId="57" applyNumberFormat="1" applyFont="1" applyBorder="1" applyAlignment="1">
      <alignment wrapText="1"/>
    </xf>
    <xf numFmtId="170" fontId="8" fillId="5" borderId="57" xfId="7" applyNumberFormat="1" applyFont="1" applyFill="1" applyBorder="1" applyAlignment="1">
      <alignment wrapText="1"/>
    </xf>
    <xf numFmtId="0" fontId="52" fillId="0" borderId="54" xfId="57" applyFont="1" applyBorder="1" applyAlignment="1">
      <alignment wrapText="1"/>
    </xf>
    <xf numFmtId="10" fontId="8" fillId="5" borderId="53" xfId="57" applyNumberFormat="1" applyFont="1" applyFill="1" applyBorder="1" applyAlignment="1">
      <alignment horizontal="right" wrapText="1"/>
    </xf>
    <xf numFmtId="6" fontId="25" fillId="5" borderId="55" xfId="57" applyNumberFormat="1" applyFont="1" applyFill="1" applyBorder="1" applyAlignment="1">
      <alignment horizontal="right" wrapText="1"/>
    </xf>
    <xf numFmtId="0" fontId="54" fillId="0" borderId="56" xfId="57" applyFont="1" applyBorder="1" applyAlignment="1">
      <alignment wrapText="1"/>
    </xf>
    <xf numFmtId="0" fontId="54" fillId="0" borderId="56" xfId="57" applyFont="1" applyBorder="1" applyAlignment="1">
      <alignment wrapText="1"/>
    </xf>
    <xf numFmtId="8" fontId="8" fillId="5" borderId="53" xfId="57" applyNumberFormat="1" applyFont="1" applyFill="1" applyBorder="1" applyAlignment="1">
      <alignment horizontal="right" wrapText="1"/>
    </xf>
    <xf numFmtId="39" fontId="56" fillId="5" borderId="53" xfId="57" applyNumberFormat="1" applyFont="1" applyFill="1" applyBorder="1" applyAlignment="1">
      <alignment horizontal="right" wrapText="1"/>
    </xf>
    <xf numFmtId="0" fontId="27" fillId="5" borderId="60" xfId="57" applyFont="1" applyFill="1" applyBorder="1" applyAlignment="1">
      <alignment horizontal="right" wrapText="1"/>
    </xf>
    <xf numFmtId="42" fontId="25" fillId="5" borderId="57" xfId="57" applyNumberFormat="1" applyFont="1" applyFill="1" applyBorder="1" applyAlignment="1">
      <alignment horizontal="center" wrapText="1"/>
    </xf>
    <xf numFmtId="10" fontId="25" fillId="5" borderId="53" xfId="57" applyNumberFormat="1" applyFont="1" applyFill="1" applyBorder="1" applyAlignment="1">
      <alignment horizontal="right" wrapText="1"/>
    </xf>
    <xf numFmtId="0" fontId="55" fillId="5" borderId="53" xfId="57" applyFont="1" applyFill="1" applyBorder="1" applyAlignment="1">
      <alignment horizontal="right" wrapText="1"/>
    </xf>
    <xf numFmtId="6" fontId="8" fillId="5" borderId="57" xfId="31" applyNumberFormat="1" applyFont="1" applyFill="1" applyBorder="1" applyAlignment="1">
      <alignment horizontal="right" wrapText="1"/>
    </xf>
    <xf numFmtId="6" fontId="8" fillId="5" borderId="59" xfId="31" applyNumberFormat="1" applyFont="1" applyFill="1" applyBorder="1" applyAlignment="1">
      <alignment horizontal="right" wrapText="1"/>
    </xf>
    <xf numFmtId="10" fontId="27" fillId="5" borderId="62" xfId="82" applyNumberFormat="1" applyFont="1" applyFill="1" applyBorder="1" applyAlignment="1">
      <alignment horizontal="right" wrapText="1"/>
    </xf>
    <xf numFmtId="10" fontId="28" fillId="5" borderId="62" xfId="82" applyNumberFormat="1" applyFont="1" applyFill="1" applyBorder="1" applyAlignment="1">
      <alignment horizontal="right" wrapText="1"/>
    </xf>
    <xf numFmtId="0" fontId="52" fillId="5" borderId="61" xfId="57" applyFont="1" applyFill="1" applyBorder="1" applyAlignment="1">
      <alignment wrapText="1"/>
    </xf>
    <xf numFmtId="8" fontId="25" fillId="5" borderId="57" xfId="31" applyNumberFormat="1" applyFont="1" applyFill="1" applyBorder="1" applyAlignment="1">
      <alignment horizontal="right" wrapText="1"/>
    </xf>
    <xf numFmtId="0" fontId="52" fillId="31" borderId="2" xfId="57" applyFont="1" applyFill="1" applyBorder="1" applyAlignment="1">
      <alignment wrapText="1"/>
    </xf>
    <xf numFmtId="10" fontId="25" fillId="31" borderId="3" xfId="57" applyNumberFormat="1" applyFont="1" applyFill="1" applyBorder="1" applyAlignment="1">
      <alignment horizontal="right" wrapText="1"/>
    </xf>
    <xf numFmtId="0" fontId="27" fillId="31" borderId="3" xfId="57" applyFont="1" applyFill="1" applyBorder="1" applyAlignment="1">
      <alignment horizontal="right" wrapText="1"/>
    </xf>
    <xf numFmtId="8" fontId="25" fillId="4" borderId="4" xfId="31" applyNumberFormat="1" applyFont="1" applyFill="1" applyBorder="1" applyAlignment="1">
      <alignment horizontal="right" wrapText="1"/>
    </xf>
    <xf numFmtId="171" fontId="53" fillId="0" borderId="53" xfId="57" applyNumberFormat="1" applyFont="1" applyFill="1" applyBorder="1"/>
    <xf numFmtId="0" fontId="27" fillId="5" borderId="62" xfId="57" applyFont="1" applyFill="1" applyBorder="1" applyAlignment="1">
      <alignment horizontal="right" wrapText="1"/>
    </xf>
    <xf numFmtId="8" fontId="25" fillId="5" borderId="63" xfId="31" applyNumberFormat="1" applyFont="1" applyFill="1" applyBorder="1" applyAlignment="1">
      <alignment horizontal="right" wrapText="1"/>
    </xf>
    <xf numFmtId="10" fontId="8" fillId="0" borderId="58" xfId="57" applyNumberFormat="1" applyFont="1" applyFill="1" applyBorder="1" applyAlignment="1">
      <alignment horizontal="right" wrapText="1"/>
    </xf>
    <xf numFmtId="0" fontId="27" fillId="0" borderId="58" xfId="57" applyFont="1" applyFill="1" applyBorder="1" applyAlignment="1">
      <alignment horizontal="right" wrapText="1"/>
    </xf>
    <xf numFmtId="0" fontId="27" fillId="5" borderId="53" xfId="57" applyFont="1" applyFill="1" applyBorder="1" applyAlignment="1">
      <alignment horizontal="right" wrapText="1"/>
    </xf>
    <xf numFmtId="0" fontId="52" fillId="0" borderId="53" xfId="57" applyFont="1" applyBorder="1" applyAlignment="1">
      <alignment wrapText="1"/>
    </xf>
    <xf numFmtId="10" fontId="27" fillId="5" borderId="53" xfId="57" applyNumberFormat="1" applyFont="1" applyFill="1" applyBorder="1" applyAlignment="1">
      <alignment horizontal="right" wrapText="1"/>
    </xf>
    <xf numFmtId="6" fontId="25" fillId="5" borderId="53" xfId="31" applyNumberFormat="1" applyFont="1" applyFill="1" applyBorder="1" applyAlignment="1">
      <alignment horizontal="right" wrapText="1"/>
    </xf>
    <xf numFmtId="0" fontId="54" fillId="0" borderId="53" xfId="57" applyFont="1" applyBorder="1" applyAlignment="1">
      <alignment wrapText="1"/>
    </xf>
    <xf numFmtId="0" fontId="54" fillId="0" borderId="5" xfId="57" applyFont="1" applyFill="1" applyBorder="1" applyAlignment="1">
      <alignment wrapText="1"/>
    </xf>
    <xf numFmtId="169" fontId="16" fillId="0" borderId="6" xfId="2" applyNumberFormat="1" applyFont="1" applyBorder="1" applyAlignment="1">
      <alignment horizontal="right"/>
    </xf>
    <xf numFmtId="169" fontId="16" fillId="0" borderId="17" xfId="2" applyNumberFormat="1" applyFont="1" applyFill="1" applyBorder="1" applyAlignment="1">
      <alignment horizontal="right"/>
    </xf>
    <xf numFmtId="0" fontId="54" fillId="0" borderId="2" xfId="57" applyFont="1" applyFill="1" applyBorder="1" applyAlignment="1">
      <alignment wrapText="1"/>
    </xf>
    <xf numFmtId="0" fontId="32" fillId="9" borderId="26" xfId="48" applyFont="1" applyFill="1" applyBorder="1"/>
    <xf numFmtId="0" fontId="31" fillId="9" borderId="27" xfId="48" applyFont="1" applyFill="1" applyBorder="1"/>
    <xf numFmtId="0" fontId="8" fillId="0" borderId="0" xfId="48"/>
    <xf numFmtId="0" fontId="31" fillId="9" borderId="0" xfId="48" applyFont="1" applyFill="1" applyBorder="1"/>
    <xf numFmtId="0" fontId="25" fillId="9" borderId="6" xfId="48" applyFont="1" applyFill="1" applyBorder="1"/>
    <xf numFmtId="0" fontId="30" fillId="9" borderId="23" xfId="48" applyFont="1" applyFill="1" applyBorder="1"/>
    <xf numFmtId="0" fontId="25" fillId="9" borderId="24" xfId="48" applyFont="1" applyFill="1" applyBorder="1"/>
    <xf numFmtId="0" fontId="25" fillId="0" borderId="0" xfId="48" applyFont="1"/>
    <xf numFmtId="0" fontId="29" fillId="8" borderId="0" xfId="72" applyFont="1" applyFill="1"/>
    <xf numFmtId="0" fontId="29" fillId="7" borderId="0" xfId="72" applyFont="1" applyFill="1"/>
    <xf numFmtId="0" fontId="29" fillId="6" borderId="0" xfId="72" applyFont="1" applyFill="1"/>
    <xf numFmtId="0" fontId="29" fillId="33" borderId="0" xfId="72" applyFont="1" applyFill="1"/>
    <xf numFmtId="0" fontId="29" fillId="34" borderId="0" xfId="72" applyFont="1" applyFill="1"/>
    <xf numFmtId="14" fontId="25" fillId="0" borderId="0" xfId="48" applyNumberFormat="1" applyFont="1"/>
    <xf numFmtId="168" fontId="8" fillId="0" borderId="0" xfId="48" applyNumberFormat="1"/>
    <xf numFmtId="0" fontId="25" fillId="0" borderId="0" xfId="64" applyFont="1"/>
    <xf numFmtId="0" fontId="8" fillId="0" borderId="0" xfId="64"/>
    <xf numFmtId="0" fontId="28" fillId="0" borderId="0" xfId="64" applyFont="1"/>
    <xf numFmtId="0" fontId="27" fillId="0" borderId="0" xfId="64" applyFont="1"/>
    <xf numFmtId="0" fontId="8" fillId="0" borderId="71" xfId="64" applyBorder="1"/>
    <xf numFmtId="0" fontId="8" fillId="0" borderId="72" xfId="64" applyBorder="1"/>
    <xf numFmtId="0" fontId="8" fillId="0" borderId="73" xfId="64" applyBorder="1"/>
    <xf numFmtId="0" fontId="8" fillId="0" borderId="32" xfId="64" applyBorder="1"/>
    <xf numFmtId="0" fontId="8" fillId="0" borderId="0" xfId="64" applyBorder="1" applyAlignment="1">
      <alignment horizontal="right"/>
    </xf>
    <xf numFmtId="0" fontId="8" fillId="0" borderId="0" xfId="64" applyBorder="1"/>
    <xf numFmtId="0" fontId="8" fillId="0" borderId="35" xfId="64" applyBorder="1"/>
    <xf numFmtId="0" fontId="26" fillId="0" borderId="35" xfId="64" applyFont="1" applyBorder="1" applyAlignment="1">
      <alignment horizontal="center"/>
    </xf>
    <xf numFmtId="168" fontId="8" fillId="0" borderId="0" xfId="48" applyNumberFormat="1" applyAlignment="1">
      <alignment horizontal="left"/>
    </xf>
    <xf numFmtId="168" fontId="8" fillId="0" borderId="35" xfId="64" applyNumberFormat="1" applyBorder="1" applyAlignment="1">
      <alignment horizontal="center"/>
    </xf>
    <xf numFmtId="0" fontId="8" fillId="0" borderId="35" xfId="64" applyBorder="1" applyAlignment="1">
      <alignment horizontal="center"/>
    </xf>
    <xf numFmtId="14" fontId="25" fillId="0" borderId="0" xfId="48" applyNumberFormat="1" applyFont="1" applyAlignment="1">
      <alignment horizontal="right"/>
    </xf>
    <xf numFmtId="0" fontId="25" fillId="4" borderId="0" xfId="64" applyFont="1" applyFill="1" applyBorder="1" applyAlignment="1">
      <alignment horizontal="right"/>
    </xf>
    <xf numFmtId="0" fontId="8" fillId="0" borderId="29" xfId="64" applyBorder="1"/>
    <xf numFmtId="0" fontId="8" fillId="0" borderId="16" xfId="64" applyBorder="1"/>
    <xf numFmtId="0" fontId="8" fillId="0" borderId="28" xfId="64" applyBorder="1"/>
    <xf numFmtId="9" fontId="25" fillId="0" borderId="62" xfId="57" applyNumberFormat="1" applyFont="1" applyFill="1" applyBorder="1" applyAlignment="1">
      <alignment horizontal="right" wrapText="1"/>
    </xf>
    <xf numFmtId="0" fontId="16" fillId="0" borderId="0" xfId="2" applyFont="1" applyFill="1" applyBorder="1" applyAlignment="1"/>
    <xf numFmtId="0" fontId="16" fillId="0" borderId="6" xfId="2" applyFont="1" applyFill="1" applyBorder="1" applyAlignment="1"/>
    <xf numFmtId="0" fontId="16" fillId="0" borderId="21" xfId="2" applyFont="1" applyFill="1" applyBorder="1" applyAlignment="1"/>
    <xf numFmtId="164" fontId="16" fillId="0" borderId="28" xfId="2" applyNumberFormat="1" applyFont="1" applyFill="1" applyBorder="1" applyAlignment="1">
      <alignment horizontal="center"/>
    </xf>
    <xf numFmtId="0" fontId="16" fillId="0" borderId="16" xfId="2" applyFont="1" applyFill="1" applyBorder="1" applyAlignment="1"/>
    <xf numFmtId="0" fontId="16" fillId="0" borderId="17" xfId="2" applyFont="1" applyFill="1" applyBorder="1" applyAlignment="1"/>
    <xf numFmtId="0" fontId="16" fillId="0" borderId="36" xfId="2" applyFont="1" applyFill="1" applyBorder="1" applyAlignment="1"/>
    <xf numFmtId="0" fontId="16" fillId="0" borderId="33" xfId="2" applyFont="1" applyFill="1" applyBorder="1" applyAlignment="1"/>
    <xf numFmtId="0" fontId="16" fillId="0" borderId="34" xfId="2" applyFont="1" applyFill="1" applyBorder="1" applyAlignment="1"/>
    <xf numFmtId="0" fontId="16" fillId="0" borderId="32" xfId="2" applyFont="1" applyFill="1" applyBorder="1" applyAlignment="1"/>
    <xf numFmtId="0" fontId="16" fillId="0" borderId="29" xfId="2" applyFont="1" applyFill="1" applyBorder="1" applyAlignment="1"/>
    <xf numFmtId="10" fontId="16" fillId="0" borderId="0" xfId="2" applyNumberFormat="1" applyFont="1" applyFill="1" applyBorder="1" applyAlignment="1">
      <alignment horizontal="center"/>
    </xf>
    <xf numFmtId="0" fontId="16" fillId="0" borderId="21" xfId="3" applyFont="1" applyFill="1" applyBorder="1" applyAlignment="1"/>
    <xf numFmtId="2" fontId="24" fillId="0" borderId="28" xfId="3" applyNumberFormat="1" applyFont="1" applyFill="1" applyBorder="1" applyAlignment="1">
      <alignment horizontal="center"/>
    </xf>
    <xf numFmtId="0" fontId="18" fillId="0" borderId="41" xfId="3" applyFont="1" applyFill="1" applyBorder="1" applyAlignment="1">
      <alignment horizontal="center" vertical="center"/>
    </xf>
    <xf numFmtId="0" fontId="18" fillId="0" borderId="42" xfId="3" applyFont="1" applyFill="1" applyBorder="1" applyAlignment="1">
      <alignment horizontal="center" vertical="center"/>
    </xf>
    <xf numFmtId="0" fontId="18" fillId="0" borderId="43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/>
    </xf>
    <xf numFmtId="0" fontId="18" fillId="0" borderId="35" xfId="3" applyFont="1" applyFill="1" applyBorder="1" applyAlignment="1">
      <alignment horizontal="center"/>
    </xf>
    <xf numFmtId="0" fontId="2" fillId="3" borderId="25" xfId="3" applyFont="1" applyFill="1" applyBorder="1" applyAlignment="1">
      <alignment horizontal="center" wrapText="1"/>
    </xf>
    <xf numFmtId="0" fontId="2" fillId="3" borderId="26" xfId="3" applyFont="1" applyFill="1" applyBorder="1" applyAlignment="1">
      <alignment horizontal="center" wrapText="1"/>
    </xf>
    <xf numFmtId="0" fontId="2" fillId="3" borderId="27" xfId="3" applyFont="1" applyFill="1" applyBorder="1" applyAlignment="1">
      <alignment horizontal="center" wrapText="1"/>
    </xf>
    <xf numFmtId="0" fontId="2" fillId="3" borderId="22" xfId="3" applyFont="1" applyFill="1" applyBorder="1" applyAlignment="1">
      <alignment horizontal="center" wrapText="1"/>
    </xf>
    <xf numFmtId="0" fontId="2" fillId="3" borderId="23" xfId="3" applyFont="1" applyFill="1" applyBorder="1" applyAlignment="1">
      <alignment horizontal="center" wrapText="1"/>
    </xf>
    <xf numFmtId="0" fontId="2" fillId="3" borderId="24" xfId="3" applyFont="1" applyFill="1" applyBorder="1" applyAlignment="1">
      <alignment horizontal="center" wrapText="1"/>
    </xf>
    <xf numFmtId="0" fontId="23" fillId="3" borderId="2" xfId="3" quotePrefix="1" applyFont="1" applyFill="1" applyBorder="1" applyAlignment="1">
      <alignment horizontal="center" vertical="center"/>
    </xf>
    <xf numFmtId="0" fontId="23" fillId="3" borderId="3" xfId="3" quotePrefix="1" applyFont="1" applyFill="1" applyBorder="1" applyAlignment="1">
      <alignment horizontal="center" vertical="center"/>
    </xf>
    <xf numFmtId="0" fontId="23" fillId="3" borderId="4" xfId="3" quotePrefix="1" applyFont="1" applyFill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/>
    </xf>
    <xf numFmtId="0" fontId="18" fillId="0" borderId="16" xfId="3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horizontal="center"/>
    </xf>
    <xf numFmtId="0" fontId="19" fillId="0" borderId="33" xfId="2" applyFont="1" applyFill="1" applyBorder="1" applyAlignment="1">
      <alignment horizontal="center"/>
    </xf>
    <xf numFmtId="49" fontId="23" fillId="3" borderId="2" xfId="2" applyNumberFormat="1" applyFont="1" applyFill="1" applyBorder="1" applyAlignment="1">
      <alignment horizontal="center" vertical="center"/>
    </xf>
    <xf numFmtId="49" fontId="23" fillId="3" borderId="3" xfId="2" applyNumberFormat="1" applyFont="1" applyFill="1" applyBorder="1" applyAlignment="1">
      <alignment horizontal="center" vertical="center"/>
    </xf>
    <xf numFmtId="49" fontId="23" fillId="3" borderId="4" xfId="2" applyNumberFormat="1" applyFont="1" applyFill="1" applyBorder="1" applyAlignment="1">
      <alignment horizontal="center" vertical="center"/>
    </xf>
    <xf numFmtId="0" fontId="19" fillId="0" borderId="25" xfId="2" applyFont="1" applyBorder="1" applyAlignment="1">
      <alignment horizontal="center"/>
    </xf>
    <xf numFmtId="0" fontId="19" fillId="0" borderId="52" xfId="2" applyFont="1" applyBorder="1" applyAlignment="1">
      <alignment horizontal="center"/>
    </xf>
    <xf numFmtId="0" fontId="19" fillId="0" borderId="5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32" fillId="32" borderId="2" xfId="57" applyFont="1" applyFill="1" applyBorder="1" applyAlignment="1">
      <alignment horizontal="center" vertical="center"/>
    </xf>
    <xf numFmtId="0" fontId="32" fillId="32" borderId="3" xfId="57" applyFont="1" applyFill="1" applyBorder="1" applyAlignment="1">
      <alignment horizontal="center" vertical="center"/>
    </xf>
    <xf numFmtId="0" fontId="32" fillId="32" borderId="4" xfId="57" applyFont="1" applyFill="1" applyBorder="1" applyAlignment="1">
      <alignment horizontal="center" vertical="center"/>
    </xf>
    <xf numFmtId="164" fontId="25" fillId="5" borderId="41" xfId="57" applyNumberFormat="1" applyFont="1" applyFill="1" applyBorder="1" applyAlignment="1">
      <alignment horizontal="right" wrapText="1"/>
    </xf>
    <xf numFmtId="0" fontId="11" fillId="0" borderId="70" xfId="57" applyBorder="1" applyAlignment="1">
      <alignment horizontal="right"/>
    </xf>
  </cellXfs>
  <cellStyles count="181">
    <cellStyle name="20% - Accent1 2" xfId="97"/>
    <cellStyle name="20% - Accent2 2" xfId="98"/>
    <cellStyle name="20% - Accent3 2" xfId="99"/>
    <cellStyle name="20% - Accent4 2" xfId="100"/>
    <cellStyle name="20% - Accent5 2" xfId="101"/>
    <cellStyle name="20% - Accent6 2" xfId="102"/>
    <cellStyle name="40% - Accent1 2" xfId="103"/>
    <cellStyle name="40% - Accent2 2" xfId="104"/>
    <cellStyle name="40% - Accent3 2" xfId="105"/>
    <cellStyle name="40% - Accent4 2" xfId="106"/>
    <cellStyle name="40% - Accent5 2" xfId="107"/>
    <cellStyle name="40% - Accent6 2" xfId="108"/>
    <cellStyle name="60% - Accent1 2" xfId="109"/>
    <cellStyle name="60% - Accent2 2" xfId="110"/>
    <cellStyle name="60% - Accent3 2" xfId="111"/>
    <cellStyle name="60% - Accent4 2" xfId="112"/>
    <cellStyle name="60% - Accent5 2" xfId="113"/>
    <cellStyle name="60% - Accent6 2" xfId="114"/>
    <cellStyle name="Accent1 2" xfId="115"/>
    <cellStyle name="Accent2 2" xfId="116"/>
    <cellStyle name="Accent3 2" xfId="117"/>
    <cellStyle name="Accent4 2" xfId="118"/>
    <cellStyle name="Accent5 2" xfId="119"/>
    <cellStyle name="Accent6 2" xfId="120"/>
    <cellStyle name="Bad 2" xfId="121"/>
    <cellStyle name="Calculation 2" xfId="122"/>
    <cellStyle name="Calculation 2 2" xfId="167"/>
    <cellStyle name="Check Cell 2" xfId="123"/>
    <cellStyle name="Comma 10" xfId="6"/>
    <cellStyle name="Comma 11" xfId="175"/>
    <cellStyle name="Comma 12" xfId="154"/>
    <cellStyle name="Comma 2" xfId="7"/>
    <cellStyle name="Comma 2 2" xfId="8"/>
    <cellStyle name="Comma 3" xfId="9"/>
    <cellStyle name="Comma 3 2" xfId="10"/>
    <cellStyle name="Comma 3 3" xfId="11"/>
    <cellStyle name="Comma 4" xfId="12"/>
    <cellStyle name="Comma 4 2" xfId="13"/>
    <cellStyle name="Comma 5" xfId="14"/>
    <cellStyle name="Comma 5 2" xfId="15"/>
    <cellStyle name="Comma 6" xfId="16"/>
    <cellStyle name="Comma 6 2" xfId="17"/>
    <cellStyle name="Comma 7" xfId="18"/>
    <cellStyle name="Comma 7 2" xfId="19"/>
    <cellStyle name="Comma 7 3" xfId="148"/>
    <cellStyle name="Comma 8" xfId="20"/>
    <cellStyle name="Comma 9" xfId="21"/>
    <cellStyle name="Currency" xfId="147" builtinId="4"/>
    <cellStyle name="Currency [0] 2" xfId="22"/>
    <cellStyle name="Currency 10" xfId="155"/>
    <cellStyle name="Currency 11" xfId="157"/>
    <cellStyle name="Currency 12" xfId="179"/>
    <cellStyle name="Currency 13" xfId="166"/>
    <cellStyle name="Currency 14" xfId="180"/>
    <cellStyle name="Currency 2" xfId="4"/>
    <cellStyle name="Currency 2 2" xfId="23"/>
    <cellStyle name="Currency 2 3" xfId="124"/>
    <cellStyle name="Currency 2 4" xfId="125"/>
    <cellStyle name="Currency 3" xfId="24"/>
    <cellStyle name="Currency 3 2" xfId="25"/>
    <cellStyle name="Currency 3 3" xfId="126"/>
    <cellStyle name="Currency 4" xfId="26"/>
    <cellStyle name="Currency 4 2" xfId="27"/>
    <cellStyle name="Currency 4 2 2" xfId="28"/>
    <cellStyle name="Currency 4 3" xfId="29"/>
    <cellStyle name="Currency 4 4" xfId="127"/>
    <cellStyle name="Currency 5" xfId="30"/>
    <cellStyle name="Currency 5 2" xfId="31"/>
    <cellStyle name="Currency 5 2 2" xfId="32"/>
    <cellStyle name="Currency 5 3" xfId="33"/>
    <cellStyle name="Currency 5 3 2" xfId="34"/>
    <cellStyle name="Currency 5 3 3" xfId="159"/>
    <cellStyle name="Currency 5 4" xfId="35"/>
    <cellStyle name="Currency 5 5" xfId="36"/>
    <cellStyle name="Currency 5 6" xfId="37"/>
    <cellStyle name="Currency 6" xfId="38"/>
    <cellStyle name="Currency 6 2" xfId="39"/>
    <cellStyle name="Currency 7" xfId="40"/>
    <cellStyle name="Currency 8" xfId="128"/>
    <cellStyle name="Currency 8 2" xfId="158"/>
    <cellStyle name="Currency 9" xfId="176"/>
    <cellStyle name="Explanatory Text 2" xfId="129"/>
    <cellStyle name="Good 2" xfId="130"/>
    <cellStyle name="Heading 1 2" xfId="131"/>
    <cellStyle name="Heading 2 2" xfId="132"/>
    <cellStyle name="Heading 3 2" xfId="133"/>
    <cellStyle name="Heading 4 2" xfId="134"/>
    <cellStyle name="Hyperlink 2" xfId="41"/>
    <cellStyle name="Input 2" xfId="135"/>
    <cellStyle name="Input 2 2" xfId="168"/>
    <cellStyle name="Linked Cell 2" xfId="136"/>
    <cellStyle name="Neutral 2" xfId="137"/>
    <cellStyle name="Normal" xfId="0" builtinId="0"/>
    <cellStyle name="Normal 10" xfId="42"/>
    <cellStyle name="Normal 10 2" xfId="43"/>
    <cellStyle name="Normal 10 3" xfId="44"/>
    <cellStyle name="Normal 10 3 2" xfId="178"/>
    <cellStyle name="Normal 11" xfId="45"/>
    <cellStyle name="Normal 11 2" xfId="46"/>
    <cellStyle name="Normal 11 2 2" xfId="177"/>
    <cellStyle name="Normal 12" xfId="47"/>
    <cellStyle name="Normal 13" xfId="48"/>
    <cellStyle name="Normal 13 2" xfId="49"/>
    <cellStyle name="Normal 14" xfId="50"/>
    <cellStyle name="Normal 14 2" xfId="94"/>
    <cellStyle name="Normal 15" xfId="51"/>
    <cellStyle name="Normal 16" xfId="52"/>
    <cellStyle name="Normal 17" xfId="2"/>
    <cellStyle name="Normal 17 2" xfId="172"/>
    <cellStyle name="Normal 17 3" xfId="153"/>
    <cellStyle name="Normal 18" xfId="165"/>
    <cellStyle name="Normal 19" xfId="173"/>
    <cellStyle name="Normal 2" xfId="53"/>
    <cellStyle name="Normal 2 2" xfId="54"/>
    <cellStyle name="Normal 2 2 2" xfId="55"/>
    <cellStyle name="Normal 2 3" xfId="56"/>
    <cellStyle name="Normal 2 4" xfId="57"/>
    <cellStyle name="Normal 2 5" xfId="58"/>
    <cellStyle name="Normal 2 5 2" xfId="59"/>
    <cellStyle name="Normal 3" xfId="60"/>
    <cellStyle name="Normal 3 2" xfId="61"/>
    <cellStyle name="Normal 3 2 2" xfId="149"/>
    <cellStyle name="Normal 3 3" xfId="62"/>
    <cellStyle name="Normal 3 4" xfId="63"/>
    <cellStyle name="Normal 3 5" xfId="138"/>
    <cellStyle name="Normal 4" xfId="64"/>
    <cellStyle name="Normal 4 2" xfId="65"/>
    <cellStyle name="Normal 4 2 2" xfId="66"/>
    <cellStyle name="Normal 4 2 2 2" xfId="95"/>
    <cellStyle name="Normal 4 2 2 2 2" xfId="160"/>
    <cellStyle name="Normal 4 2 3" xfId="67"/>
    <cellStyle name="Normal 4 3" xfId="68"/>
    <cellStyle name="Normal 5" xfId="69"/>
    <cellStyle name="Normal 5 2" xfId="70"/>
    <cellStyle name="Normal 5 3" xfId="150"/>
    <cellStyle name="Normal 6" xfId="71"/>
    <cellStyle name="Normal 6 2" xfId="72"/>
    <cellStyle name="Normal 6 2 2" xfId="96"/>
    <cellStyle name="Normal 6 3" xfId="139"/>
    <cellStyle name="Normal 6 3 2" xfId="161"/>
    <cellStyle name="Normal 7" xfId="73"/>
    <cellStyle name="Normal 7 2" xfId="74"/>
    <cellStyle name="Normal 8" xfId="75"/>
    <cellStyle name="Normal 8 2" xfId="76"/>
    <cellStyle name="Normal 8 3" xfId="77"/>
    <cellStyle name="Normal 8 4" xfId="78"/>
    <cellStyle name="Normal 8 5" xfId="79"/>
    <cellStyle name="Normal 9" xfId="80"/>
    <cellStyle name="Normal 9 2" xfId="3"/>
    <cellStyle name="Normal 9 2 2" xfId="162"/>
    <cellStyle name="Normal 9 2 3" xfId="171"/>
    <cellStyle name="Normal 9 3" xfId="163"/>
    <cellStyle name="Note 2" xfId="81"/>
    <cellStyle name="Output 2" xfId="140"/>
    <cellStyle name="Output 2 2" xfId="169"/>
    <cellStyle name="Percent" xfId="1" builtinId="5"/>
    <cellStyle name="Percent 10" xfId="174"/>
    <cellStyle name="Percent 11" xfId="156"/>
    <cellStyle name="Percent 2" xfId="82"/>
    <cellStyle name="Percent 2 2" xfId="83"/>
    <cellStyle name="Percent 3" xfId="5"/>
    <cellStyle name="Percent 3 2" xfId="141"/>
    <cellStyle name="Percent 4" xfId="84"/>
    <cellStyle name="Percent 4 2" xfId="85"/>
    <cellStyle name="Percent 4 2 2" xfId="151"/>
    <cellStyle name="Percent 5" xfId="86"/>
    <cellStyle name="Percent 5 2" xfId="87"/>
    <cellStyle name="Percent 5 2 2" xfId="164"/>
    <cellStyle name="Percent 5 3" xfId="88"/>
    <cellStyle name="Percent 5 4" xfId="152"/>
    <cellStyle name="Percent 6" xfId="89"/>
    <cellStyle name="Percent 6 2" xfId="90"/>
    <cellStyle name="Percent 6 3" xfId="91"/>
    <cellStyle name="Percent 7" xfId="92"/>
    <cellStyle name="Percent 7 2" xfId="93"/>
    <cellStyle name="Percent 8" xfId="142"/>
    <cellStyle name="Percent 9" xfId="143"/>
    <cellStyle name="Title 2" xfId="144"/>
    <cellStyle name="Total 2" xfId="145"/>
    <cellStyle name="Total 2 2" xfId="170"/>
    <cellStyle name="Warning Text 2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llacorta/Downloads/FINAL%20ANALYSIS%20Counseling%20Rate%20Options%20071913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Rate%20Setting\Rate%20Projects\DPH%20-%20BSAS%20Residential\5.%20Final%20Rate%20Documents\POST-HEARING%20PROPOSAL%20Adult%20Resi_PP_Jail%20Div_2nd%20Off%20Mode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eeker/Local%20Settings/Temporary%20Internet%20Files/Content.Outlook/76FJ858H/YITS_DPH_Yr%203%20review_FY2010-2011_General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aciri/Downloads/Resi%20Rehab%203386&amp;3401%20122613%20330p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SubAbuse/2013/Resi%20Rehab/Data/Resi%20Rehab%20_All%20Codes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Table"/>
      <sheetName val="ADULT RESI MODELS"/>
      <sheetName val="JAIL DIVERSION MODELS"/>
      <sheetName val="2nd OFFENDER MODELS"/>
      <sheetName val="updated CAF"/>
      <sheetName val="FTE Chart"/>
      <sheetName val="Salaries Resi"/>
      <sheetName val="Travel noPP"/>
      <sheetName val="Occupancy "/>
      <sheetName val="OthProgExp&amp;Meals "/>
      <sheetName val="RecSp"/>
      <sheetName val="Counselor"/>
      <sheetName val="CleanData3386&amp;3401"/>
      <sheetName val="RawDataCalcs3386&amp;3401"/>
      <sheetName val="Source3386&amp;3401"/>
      <sheetName val="Preg&amp;PostP Source"/>
      <sheetName val="All Others (WomenNoPP+Men)"/>
      <sheetName val="JailD Travel"/>
      <sheetName val="Source4958"/>
      <sheetName val="2ndOffSource"/>
      <sheetName val="AdminAnlys"/>
      <sheetName val="CAF"/>
      <sheetName val="ALLClean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5">
          <cell r="L65">
            <v>0</v>
          </cell>
          <cell r="M65">
            <v>0.60401394157367827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27001.321817500786</v>
          </cell>
          <cell r="AA65">
            <v>17680</v>
          </cell>
          <cell r="AB65">
            <v>17680</v>
          </cell>
          <cell r="AC65">
            <v>18070.851702516127</v>
          </cell>
          <cell r="AD65">
            <v>0</v>
          </cell>
          <cell r="AE65">
            <v>0</v>
          </cell>
          <cell r="AF65">
            <v>17680</v>
          </cell>
          <cell r="AG65">
            <v>17680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17680</v>
          </cell>
          <cell r="AX65">
            <v>17680</v>
          </cell>
          <cell r="AY65">
            <v>0</v>
          </cell>
          <cell r="AZ65">
            <v>17680</v>
          </cell>
          <cell r="BA65">
            <v>17680</v>
          </cell>
          <cell r="BB65">
            <v>38683.69077867044</v>
          </cell>
          <cell r="BC65">
            <v>17680</v>
          </cell>
          <cell r="BD65">
            <v>17680</v>
          </cell>
          <cell r="BE65">
            <v>17680</v>
          </cell>
          <cell r="BF65">
            <v>17680</v>
          </cell>
          <cell r="BG65">
            <v>17680</v>
          </cell>
          <cell r="BH65">
            <v>20933.577544700503</v>
          </cell>
          <cell r="BI65">
            <v>18113.272969175363</v>
          </cell>
          <cell r="BJ65">
            <v>17680</v>
          </cell>
          <cell r="BK65">
            <v>0</v>
          </cell>
          <cell r="BL65">
            <v>20636.434820465383</v>
          </cell>
          <cell r="BM65">
            <v>17680</v>
          </cell>
          <cell r="BN65">
            <v>25004.04305351575</v>
          </cell>
          <cell r="BO65">
            <v>17680</v>
          </cell>
          <cell r="BP65">
            <v>17680</v>
          </cell>
          <cell r="BQ65">
            <v>0</v>
          </cell>
          <cell r="BR65">
            <v>17680</v>
          </cell>
          <cell r="BS65">
            <v>18141.222518283183</v>
          </cell>
          <cell r="BT65">
            <v>-41676.244265701374</v>
          </cell>
          <cell r="BU65">
            <v>8.7288553321896611E-2</v>
          </cell>
          <cell r="BV65">
            <v>-7668.9054664861869</v>
          </cell>
          <cell r="BW65">
            <v>-42994.589046928275</v>
          </cell>
          <cell r="BX65">
            <v>-31114.543559342434</v>
          </cell>
          <cell r="BY65">
            <v>-56549.921023847928</v>
          </cell>
          <cell r="BZ65">
            <v>-97003.786231626596</v>
          </cell>
          <cell r="CA65">
            <v>-313429.46542299842</v>
          </cell>
          <cell r="CB65">
            <v>-8.2635046624321695E-2</v>
          </cell>
          <cell r="CC65">
            <v>-43306.662961698195</v>
          </cell>
          <cell r="CD65">
            <v>-12782.185157235559</v>
          </cell>
          <cell r="CE65">
            <v>-49503.565553759647</v>
          </cell>
          <cell r="CF65">
            <v>0</v>
          </cell>
          <cell r="CG65">
            <v>-163357.23525071022</v>
          </cell>
          <cell r="CH65">
            <v>-92717.288808833691</v>
          </cell>
          <cell r="CI65">
            <v>-174238.57910238783</v>
          </cell>
          <cell r="CJ65">
            <v>-42994.589046928275</v>
          </cell>
          <cell r="CK65">
            <v>-63601.184466556078</v>
          </cell>
          <cell r="CL65">
            <v>-56549.921023847928</v>
          </cell>
          <cell r="CM65">
            <v>-24625.24467496722</v>
          </cell>
          <cell r="CN65">
            <v>-97003.786231626596</v>
          </cell>
          <cell r="CO65">
            <v>-351019.03335486259</v>
          </cell>
          <cell r="CP65">
            <v>0.29484957486879515</v>
          </cell>
          <cell r="CQ65">
            <v>5.4246351913831613E-2</v>
          </cell>
          <cell r="CR65">
            <v>4.5873466392117951E-2</v>
          </cell>
          <cell r="CS65">
            <v>3.5437273933393951E-2</v>
          </cell>
          <cell r="CT65">
            <v>-1.2333323520703935E-2</v>
          </cell>
          <cell r="CU65">
            <v>2.2913027561376476E-3</v>
          </cell>
          <cell r="CV65">
            <v>-2001.7395150477046</v>
          </cell>
          <cell r="CW65">
            <v>-449.92512739559015</v>
          </cell>
          <cell r="CX65">
            <v>-669.49380618456928</v>
          </cell>
          <cell r="CY65">
            <v>-742.75307693203445</v>
          </cell>
          <cell r="CZ65">
            <v>-28.06467652645356</v>
          </cell>
          <cell r="DA65">
            <v>-1831.0673764395974</v>
          </cell>
          <cell r="DB65">
            <v>-5722.7534056118502</v>
          </cell>
        </row>
        <row r="66">
          <cell r="L66">
            <v>68.638763831408127</v>
          </cell>
          <cell r="M66">
            <v>1.1713867216116371</v>
          </cell>
          <cell r="N66">
            <v>3.5436133878559533</v>
          </cell>
          <cell r="O66">
            <v>0.95881574526748314</v>
          </cell>
          <cell r="P66">
            <v>2.9922523651988402</v>
          </cell>
          <cell r="Q66">
            <v>0</v>
          </cell>
          <cell r="R66">
            <v>22.160404778842953</v>
          </cell>
          <cell r="S66">
            <v>7.4242654635805723</v>
          </cell>
          <cell r="T66">
            <v>2.8643600293925418</v>
          </cell>
          <cell r="U66">
            <v>5.1022146796734415E-3</v>
          </cell>
          <cell r="V66">
            <v>12.069142094975193</v>
          </cell>
          <cell r="W66">
            <v>0</v>
          </cell>
          <cell r="X66">
            <v>9.5889565937970307</v>
          </cell>
          <cell r="Y66">
            <v>7.3186088533890681</v>
          </cell>
          <cell r="Z66">
            <v>89011.525515165966</v>
          </cell>
          <cell r="AA66">
            <v>124711.18739604187</v>
          </cell>
          <cell r="AB66">
            <v>61892.043668045008</v>
          </cell>
          <cell r="AC66">
            <v>87195.593448715823</v>
          </cell>
          <cell r="AD66">
            <v>0</v>
          </cell>
          <cell r="AE66">
            <v>0</v>
          </cell>
          <cell r="AF66">
            <v>167549.29408607361</v>
          </cell>
          <cell r="AG66">
            <v>79437.240789242293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115332.99841003475</v>
          </cell>
          <cell r="AX66">
            <v>90839.543238665152</v>
          </cell>
          <cell r="AY66">
            <v>0</v>
          </cell>
          <cell r="AZ66">
            <v>59076.726041829606</v>
          </cell>
          <cell r="BA66">
            <v>55600.502579381842</v>
          </cell>
          <cell r="BB66">
            <v>46993.941797087129</v>
          </cell>
          <cell r="BC66">
            <v>47942.60200592941</v>
          </cell>
          <cell r="BD66">
            <v>85121.186442077829</v>
          </cell>
          <cell r="BE66">
            <v>60150.264866991725</v>
          </cell>
          <cell r="BF66">
            <v>37107.840583638354</v>
          </cell>
          <cell r="BG66">
            <v>34103.875436210852</v>
          </cell>
          <cell r="BH66">
            <v>43390.477411873391</v>
          </cell>
          <cell r="BI66">
            <v>42074.135709455113</v>
          </cell>
          <cell r="BJ66">
            <v>36682.268470282579</v>
          </cell>
          <cell r="BK66">
            <v>0</v>
          </cell>
          <cell r="BL66">
            <v>44994.274591165755</v>
          </cell>
          <cell r="BM66">
            <v>97222.235686431435</v>
          </cell>
          <cell r="BN66">
            <v>90762.603215714815</v>
          </cell>
          <cell r="BO66">
            <v>119552.2873416293</v>
          </cell>
          <cell r="BP66">
            <v>75684.090495463184</v>
          </cell>
          <cell r="BQ66">
            <v>0</v>
          </cell>
          <cell r="BR66">
            <v>46682.215048048798</v>
          </cell>
          <cell r="BS66">
            <v>41691.468549205456</v>
          </cell>
          <cell r="BT66">
            <v>215813.24914156343</v>
          </cell>
          <cell r="BU66">
            <v>0.38712105109997308</v>
          </cell>
          <cell r="BV66">
            <v>12566.14239091755</v>
          </cell>
          <cell r="BW66">
            <v>212234.356998359</v>
          </cell>
          <cell r="BX66">
            <v>46071.344248997601</v>
          </cell>
          <cell r="BY66">
            <v>226902.57309281343</v>
          </cell>
          <cell r="BZ66">
            <v>349599.7084215752</v>
          </cell>
          <cell r="CA66">
            <v>1685831.3957882223</v>
          </cell>
          <cell r="CB66">
            <v>0.48343558589893837</v>
          </cell>
          <cell r="CC66">
            <v>173231.84261687062</v>
          </cell>
          <cell r="CD66">
            <v>15056.319295166595</v>
          </cell>
          <cell r="CE66">
            <v>70578.736588242406</v>
          </cell>
          <cell r="CF66">
            <v>0</v>
          </cell>
          <cell r="CG66">
            <v>643703.17145760683</v>
          </cell>
          <cell r="CH66">
            <v>168723.38432607506</v>
          </cell>
          <cell r="CI66">
            <v>883865.09565411182</v>
          </cell>
          <cell r="CJ66">
            <v>212234.356998359</v>
          </cell>
          <cell r="CK66">
            <v>311211.60929414228</v>
          </cell>
          <cell r="CL66">
            <v>226902.57309281343</v>
          </cell>
          <cell r="CM66">
            <v>64778.990192208599</v>
          </cell>
          <cell r="CN66">
            <v>349599.7084215752</v>
          </cell>
          <cell r="CO66">
            <v>1940598.0624617594</v>
          </cell>
          <cell r="CP66">
            <v>0.59656020338447291</v>
          </cell>
          <cell r="CQ66">
            <v>0.1566637906768488</v>
          </cell>
          <cell r="CR66">
            <v>0.27180008495921093</v>
          </cell>
          <cell r="CS66">
            <v>0.17157983368640611</v>
          </cell>
          <cell r="CT66">
            <v>6.7111788746459594E-2</v>
          </cell>
          <cell r="CU66">
            <v>0.32064193368800842</v>
          </cell>
          <cell r="CV66">
            <v>2362.7914588359358</v>
          </cell>
          <cell r="CW66">
            <v>531.92173452915699</v>
          </cell>
          <cell r="CX66">
            <v>790.78617106937202</v>
          </cell>
          <cell r="CY66">
            <v>866.65490806017237</v>
          </cell>
          <cell r="CZ66">
            <v>36.082840081274462</v>
          </cell>
          <cell r="DA66">
            <v>2121.643831764482</v>
          </cell>
          <cell r="DB66">
            <v>6709.5907714262949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Normal="100" zoomScalePageLayoutView="85" workbookViewId="0">
      <selection activeCell="M70" sqref="M70"/>
    </sheetView>
  </sheetViews>
  <sheetFormatPr defaultColWidth="9.140625" defaultRowHeight="12.75" x14ac:dyDescent="0.2"/>
  <cols>
    <col min="1" max="1" width="9.140625" style="8" bestFit="1" customWidth="1"/>
    <col min="2" max="2" width="9.140625" style="4"/>
    <col min="3" max="3" width="25.42578125" style="4" bestFit="1" customWidth="1"/>
    <col min="4" max="4" width="11.7109375" style="4" bestFit="1" customWidth="1"/>
    <col min="5" max="5" width="9.140625" style="4"/>
    <col min="6" max="6" width="26.7109375" style="4" customWidth="1"/>
    <col min="7" max="7" width="9.140625" style="4"/>
    <col min="8" max="8" width="11.28515625" style="4" customWidth="1"/>
    <col min="9" max="16384" width="9.140625" style="4"/>
  </cols>
  <sheetData>
    <row r="1" spans="3:6" ht="21.75" customHeight="1" x14ac:dyDescent="0.3"/>
    <row r="2" spans="3:6" ht="15.75" customHeight="1" thickBot="1" x14ac:dyDescent="0.35">
      <c r="C2" s="11">
        <v>43495</v>
      </c>
    </row>
    <row r="3" spans="3:6" ht="20.25" customHeight="1" x14ac:dyDescent="0.2">
      <c r="C3" s="262" t="s">
        <v>174</v>
      </c>
      <c r="D3" s="263"/>
      <c r="E3" s="263"/>
      <c r="F3" s="264"/>
    </row>
    <row r="4" spans="3:6" ht="12.75" customHeight="1" thickBot="1" x14ac:dyDescent="0.25">
      <c r="C4" s="265"/>
      <c r="D4" s="266"/>
      <c r="E4" s="266"/>
      <c r="F4" s="267"/>
    </row>
    <row r="5" spans="3:6" ht="12.75" customHeight="1" x14ac:dyDescent="0.3">
      <c r="C5" s="139" t="s">
        <v>37</v>
      </c>
      <c r="D5" s="152">
        <v>12</v>
      </c>
      <c r="E5" s="137" t="s">
        <v>1</v>
      </c>
      <c r="F5" s="143">
        <v>4380</v>
      </c>
    </row>
    <row r="6" spans="3:6" ht="13.9" x14ac:dyDescent="0.3">
      <c r="C6" s="12"/>
      <c r="D6" s="13" t="s">
        <v>2</v>
      </c>
      <c r="E6" s="13" t="s">
        <v>3</v>
      </c>
      <c r="F6" s="14" t="s">
        <v>4</v>
      </c>
    </row>
    <row r="7" spans="3:6" ht="15.75" customHeight="1" x14ac:dyDescent="0.3">
      <c r="C7" s="144" t="s">
        <v>38</v>
      </c>
      <c r="D7" s="17">
        <v>61237.757064712561</v>
      </c>
      <c r="E7" s="18">
        <f>D59</f>
        <v>2</v>
      </c>
      <c r="F7" s="141">
        <f>E7*D7</f>
        <v>122475.51412942512</v>
      </c>
    </row>
    <row r="8" spans="3:6" ht="13.5" customHeight="1" x14ac:dyDescent="0.3">
      <c r="C8" s="19" t="s">
        <v>39</v>
      </c>
      <c r="D8" s="17"/>
      <c r="E8" s="18"/>
      <c r="F8" s="141"/>
    </row>
    <row r="9" spans="3:6" ht="13.9" x14ac:dyDescent="0.3">
      <c r="C9" s="20" t="s">
        <v>40</v>
      </c>
      <c r="D9" s="17">
        <v>68185.720201080621</v>
      </c>
      <c r="E9" s="18">
        <f t="shared" ref="E9:E17" si="0">D61</f>
        <v>0.5</v>
      </c>
      <c r="F9" s="141">
        <f t="shared" ref="F9:F17" si="1">E9*D9</f>
        <v>34092.860100540311</v>
      </c>
    </row>
    <row r="10" spans="3:6" ht="13.9" x14ac:dyDescent="0.3">
      <c r="C10" s="19" t="s">
        <v>8</v>
      </c>
      <c r="D10" s="17"/>
      <c r="E10" s="18">
        <f t="shared" si="0"/>
        <v>0</v>
      </c>
      <c r="F10" s="141"/>
    </row>
    <row r="11" spans="3:6" ht="13.9" customHeight="1" x14ac:dyDescent="0.3">
      <c r="C11" s="20" t="s">
        <v>41</v>
      </c>
      <c r="D11" s="17">
        <v>56452.593773097818</v>
      </c>
      <c r="E11" s="18">
        <f t="shared" si="0"/>
        <v>3</v>
      </c>
      <c r="F11" s="141">
        <f t="shared" si="1"/>
        <v>169357.78131929346</v>
      </c>
    </row>
    <row r="12" spans="3:6" ht="13.9" x14ac:dyDescent="0.3">
      <c r="C12" s="20" t="s">
        <v>60</v>
      </c>
      <c r="D12" s="17">
        <v>39720.654906294578</v>
      </c>
      <c r="E12" s="18">
        <f t="shared" si="0"/>
        <v>1</v>
      </c>
      <c r="F12" s="141">
        <f t="shared" si="1"/>
        <v>39720.654906294578</v>
      </c>
    </row>
    <row r="13" spans="3:6" ht="15" customHeight="1" x14ac:dyDescent="0.3">
      <c r="C13" s="20" t="s">
        <v>61</v>
      </c>
      <c r="D13" s="17">
        <v>39720.654906294578</v>
      </c>
      <c r="E13" s="18">
        <f t="shared" si="0"/>
        <v>1</v>
      </c>
      <c r="F13" s="141">
        <f t="shared" si="1"/>
        <v>39720.654906294578</v>
      </c>
    </row>
    <row r="14" spans="3:6" ht="13.9" x14ac:dyDescent="0.3">
      <c r="C14" s="20" t="s">
        <v>42</v>
      </c>
      <c r="D14" s="17">
        <v>31209.469032661054</v>
      </c>
      <c r="E14" s="18">
        <f t="shared" si="0"/>
        <v>11.6</v>
      </c>
      <c r="F14" s="141">
        <f t="shared" si="1"/>
        <v>362029.84077886824</v>
      </c>
    </row>
    <row r="15" spans="3:6" ht="13.9" x14ac:dyDescent="0.3">
      <c r="C15" s="21" t="s">
        <v>43</v>
      </c>
      <c r="D15" s="17">
        <v>31209.469032661054</v>
      </c>
      <c r="E15" s="18">
        <f t="shared" si="0"/>
        <v>2.1446153846153844</v>
      </c>
      <c r="F15" s="141">
        <f t="shared" si="1"/>
        <v>66932.307433122318</v>
      </c>
    </row>
    <row r="16" spans="3:6" ht="13.9" x14ac:dyDescent="0.3">
      <c r="C16" s="19" t="s">
        <v>10</v>
      </c>
      <c r="D16" s="17"/>
      <c r="E16" s="18"/>
      <c r="F16" s="141"/>
    </row>
    <row r="17" spans="3:6" ht="13.9" x14ac:dyDescent="0.3">
      <c r="C17" s="20" t="str">
        <f>C57</f>
        <v>Support Staff</v>
      </c>
      <c r="D17" s="17">
        <v>31209.469032661054</v>
      </c>
      <c r="E17" s="18">
        <f t="shared" si="0"/>
        <v>2</v>
      </c>
      <c r="F17" s="141">
        <f t="shared" si="1"/>
        <v>62418.938065322109</v>
      </c>
    </row>
    <row r="18" spans="3:6" ht="13.9" x14ac:dyDescent="0.3">
      <c r="C18" s="22" t="s">
        <v>44</v>
      </c>
      <c r="D18" s="142"/>
      <c r="E18" s="140">
        <v>21.744615384615386</v>
      </c>
      <c r="F18" s="155">
        <f>SUM(F7:F17)</f>
        <v>896748.55163916084</v>
      </c>
    </row>
    <row r="19" spans="3:6" ht="13.9" x14ac:dyDescent="0.3">
      <c r="C19" s="23"/>
      <c r="D19" s="9"/>
      <c r="E19" s="9"/>
      <c r="F19" s="141"/>
    </row>
    <row r="20" spans="3:6" ht="13.9" x14ac:dyDescent="0.3">
      <c r="C20" s="24" t="s">
        <v>45</v>
      </c>
      <c r="D20" s="9"/>
      <c r="E20" s="25" t="s">
        <v>25</v>
      </c>
      <c r="F20" s="141"/>
    </row>
    <row r="21" spans="3:6" ht="13.9" x14ac:dyDescent="0.3">
      <c r="C21" s="23" t="s">
        <v>46</v>
      </c>
      <c r="D21" s="26">
        <v>0.25233199773084686</v>
      </c>
      <c r="E21" s="9"/>
      <c r="F21" s="141">
        <f>F18*D21</f>
        <v>226278.35349735295</v>
      </c>
    </row>
    <row r="22" spans="3:6" ht="13.9" x14ac:dyDescent="0.3">
      <c r="C22" s="22" t="s">
        <v>11</v>
      </c>
      <c r="D22" s="142"/>
      <c r="E22" s="167">
        <v>239.50471104518633</v>
      </c>
      <c r="F22" s="155">
        <f>F18+F21</f>
        <v>1123026.9051365138</v>
      </c>
    </row>
    <row r="23" spans="3:6" ht="13.9" x14ac:dyDescent="0.3">
      <c r="C23" s="23"/>
      <c r="D23" s="9"/>
      <c r="E23" s="9"/>
      <c r="F23" s="141"/>
    </row>
    <row r="24" spans="3:6" ht="13.9" x14ac:dyDescent="0.3">
      <c r="C24" s="23" t="s">
        <v>47</v>
      </c>
      <c r="D24" s="9"/>
      <c r="E24" s="27">
        <v>18.580983199999999</v>
      </c>
      <c r="F24" s="141">
        <f>E24*$F$5</f>
        <v>81384.706416000001</v>
      </c>
    </row>
    <row r="25" spans="3:6" ht="13.9" x14ac:dyDescent="0.3">
      <c r="C25" s="23" t="s">
        <v>48</v>
      </c>
      <c r="D25" s="9"/>
      <c r="E25" s="27">
        <v>7.863627976438357</v>
      </c>
      <c r="F25" s="141">
        <f t="shared" ref="F25:F28" si="2">E25*$F$5</f>
        <v>34442.690536800001</v>
      </c>
    </row>
    <row r="26" spans="3:6" ht="13.9" x14ac:dyDescent="0.3">
      <c r="C26" s="23" t="s">
        <v>49</v>
      </c>
      <c r="D26" s="9"/>
      <c r="E26" s="27">
        <v>2.8450131447031963</v>
      </c>
      <c r="F26" s="141">
        <f t="shared" si="2"/>
        <v>12461.157573799999</v>
      </c>
    </row>
    <row r="27" spans="3:6" ht="13.9" x14ac:dyDescent="0.3">
      <c r="C27" s="23" t="s">
        <v>50</v>
      </c>
      <c r="D27" s="9"/>
      <c r="E27" s="27">
        <f>D76</f>
        <v>8.3550240000000002</v>
      </c>
      <c r="F27" s="141">
        <f t="shared" si="2"/>
        <v>36595.005120000002</v>
      </c>
    </row>
    <row r="28" spans="3:6" ht="13.9" x14ac:dyDescent="0.3">
      <c r="C28" s="23" t="s">
        <v>51</v>
      </c>
      <c r="D28" s="9"/>
      <c r="E28" s="28">
        <v>4.8988641641095896</v>
      </c>
      <c r="F28" s="141">
        <f t="shared" si="2"/>
        <v>21457.025038800002</v>
      </c>
    </row>
    <row r="29" spans="3:6" ht="13.9" x14ac:dyDescent="0.3">
      <c r="C29" s="23"/>
      <c r="D29" s="9"/>
      <c r="E29" s="29">
        <f>SUM(E24:E28)</f>
        <v>42.543512485251142</v>
      </c>
      <c r="F29" s="141"/>
    </row>
    <row r="30" spans="3:6" ht="13.9" x14ac:dyDescent="0.3">
      <c r="C30" s="22" t="s">
        <v>52</v>
      </c>
      <c r="D30" s="142"/>
      <c r="E30" s="142"/>
      <c r="F30" s="155">
        <f>SUM(F22)+SUM(F24:F28)</f>
        <v>1309367.4898219137</v>
      </c>
    </row>
    <row r="31" spans="3:6" ht="13.9" x14ac:dyDescent="0.3">
      <c r="C31" s="23"/>
      <c r="D31" s="9"/>
      <c r="E31" s="9"/>
      <c r="F31" s="141"/>
    </row>
    <row r="32" spans="3:6" ht="13.9" x14ac:dyDescent="0.3">
      <c r="C32" s="23" t="s">
        <v>53</v>
      </c>
      <c r="D32" s="26">
        <v>0.1211</v>
      </c>
      <c r="E32" s="9"/>
      <c r="F32" s="141">
        <f>F30*D32</f>
        <v>158564.40301743374</v>
      </c>
    </row>
    <row r="33" spans="1:9" ht="13.9" x14ac:dyDescent="0.3">
      <c r="C33" s="23"/>
      <c r="D33" s="9"/>
      <c r="E33" s="9"/>
      <c r="F33" s="141"/>
    </row>
    <row r="34" spans="1:9" ht="14.45" thickBot="1" x14ac:dyDescent="0.35">
      <c r="C34" s="30" t="s">
        <v>36</v>
      </c>
      <c r="D34" s="31"/>
      <c r="E34" s="31"/>
      <c r="F34" s="164">
        <f>F30+F32</f>
        <v>1467931.8928393475</v>
      </c>
    </row>
    <row r="35" spans="1:9" ht="14.45" thickTop="1" x14ac:dyDescent="0.3">
      <c r="C35" s="23" t="str">
        <f>C73</f>
        <v>PFLMA Trust Contribution</v>
      </c>
      <c r="D35" s="127">
        <f>D73</f>
        <v>6.3E-3</v>
      </c>
      <c r="E35" s="9"/>
      <c r="F35" s="141">
        <f>F18*D35</f>
        <v>5649.5158753267133</v>
      </c>
    </row>
    <row r="36" spans="1:9" ht="13.9" x14ac:dyDescent="0.3">
      <c r="C36" s="23" t="s">
        <v>54</v>
      </c>
      <c r="D36" s="32">
        <v>2.3531493276716206E-2</v>
      </c>
      <c r="E36" s="9"/>
      <c r="F36" s="154">
        <f>(F34+F35)*D36</f>
        <v>34675.571011863351</v>
      </c>
    </row>
    <row r="37" spans="1:9" ht="13.5" thickBot="1" x14ac:dyDescent="0.25">
      <c r="A37" s="16"/>
      <c r="C37" s="30" t="s">
        <v>36</v>
      </c>
      <c r="D37" s="31"/>
      <c r="E37" s="31"/>
      <c r="F37" s="164">
        <f>F36+F35+F34</f>
        <v>1508256.9797265376</v>
      </c>
    </row>
    <row r="38" spans="1:9" ht="13.5" thickTop="1" x14ac:dyDescent="0.2">
      <c r="A38" s="16"/>
      <c r="C38" s="23" t="s">
        <v>55</v>
      </c>
      <c r="D38" s="121"/>
      <c r="E38" s="122"/>
      <c r="F38" s="149">
        <f>F37/F5</f>
        <v>344.35090861336477</v>
      </c>
    </row>
    <row r="39" spans="1:9" x14ac:dyDescent="0.2">
      <c r="A39" s="33"/>
      <c r="C39" s="123" t="s">
        <v>56</v>
      </c>
      <c r="D39" s="165">
        <v>0.9</v>
      </c>
      <c r="E39" s="122"/>
      <c r="F39" s="138">
        <f>$F$38/D39</f>
        <v>382.61212068151639</v>
      </c>
      <c r="H39" s="57"/>
    </row>
    <row r="40" spans="1:9" ht="13.5" thickBot="1" x14ac:dyDescent="0.25">
      <c r="A40" s="34"/>
      <c r="C40" s="203" t="s">
        <v>173</v>
      </c>
      <c r="D40" s="124"/>
      <c r="E40" s="10"/>
      <c r="F40" s="138">
        <f>'Room &amp; Board Add on'!F13</f>
        <v>15.445177431813748</v>
      </c>
    </row>
    <row r="41" spans="1:9" ht="13.5" thickBot="1" x14ac:dyDescent="0.25">
      <c r="C41" s="206" t="s">
        <v>172</v>
      </c>
      <c r="D41" s="148"/>
      <c r="E41" s="136"/>
      <c r="F41" s="150">
        <f>F39-F40</f>
        <v>367.16694324970263</v>
      </c>
      <c r="H41" s="134"/>
    </row>
    <row r="42" spans="1:9" x14ac:dyDescent="0.2">
      <c r="C42" s="156"/>
      <c r="D42" s="124"/>
      <c r="E42" s="10"/>
      <c r="F42" s="10"/>
    </row>
    <row r="43" spans="1:9" ht="15.75" customHeight="1" x14ac:dyDescent="0.2"/>
    <row r="44" spans="1:9" ht="15.75" customHeight="1" thickBot="1" x14ac:dyDescent="0.25"/>
    <row r="45" spans="1:9" ht="17.25" customHeight="1" thickBot="1" x14ac:dyDescent="0.25">
      <c r="A45" s="35"/>
      <c r="C45" s="268" t="s">
        <v>57</v>
      </c>
      <c r="D45" s="269"/>
      <c r="E45" s="269"/>
      <c r="F45" s="269"/>
      <c r="G45" s="269"/>
      <c r="H45" s="269"/>
      <c r="I45" s="270"/>
    </row>
    <row r="46" spans="1:9" ht="13.9" x14ac:dyDescent="0.3">
      <c r="A46" s="15"/>
      <c r="C46" s="271" t="s">
        <v>58</v>
      </c>
      <c r="D46" s="272"/>
      <c r="E46" s="257" t="s">
        <v>17</v>
      </c>
      <c r="F46" s="258"/>
      <c r="G46" s="258"/>
      <c r="H46" s="258"/>
      <c r="I46" s="259"/>
    </row>
    <row r="47" spans="1:9" ht="13.9" x14ac:dyDescent="0.3">
      <c r="A47" s="39"/>
      <c r="B47" s="57"/>
      <c r="C47" s="19" t="s">
        <v>38</v>
      </c>
      <c r="D47" s="59">
        <v>61237.757064712561</v>
      </c>
      <c r="E47" s="36" t="s">
        <v>18</v>
      </c>
      <c r="F47" s="9"/>
      <c r="G47" s="9"/>
      <c r="H47" s="37"/>
      <c r="I47" s="38"/>
    </row>
    <row r="48" spans="1:9" ht="13.9" x14ac:dyDescent="0.3">
      <c r="A48" s="15"/>
      <c r="C48" s="19" t="s">
        <v>39</v>
      </c>
      <c r="D48" s="59"/>
      <c r="E48" s="36"/>
      <c r="F48" s="9"/>
      <c r="G48" s="9"/>
      <c r="H48" s="37"/>
      <c r="I48" s="38"/>
    </row>
    <row r="49" spans="1:9" ht="13.9" x14ac:dyDescent="0.3">
      <c r="A49" s="4"/>
      <c r="C49" s="20" t="s">
        <v>40</v>
      </c>
      <c r="D49" s="59">
        <v>68185.720201080621</v>
      </c>
      <c r="E49" s="36" t="s">
        <v>24</v>
      </c>
      <c r="F49" s="9"/>
      <c r="G49" s="9"/>
      <c r="H49" s="37"/>
      <c r="I49" s="38"/>
    </row>
    <row r="50" spans="1:9" ht="13.9" x14ac:dyDescent="0.3">
      <c r="A50" s="4"/>
      <c r="C50" s="19" t="s">
        <v>8</v>
      </c>
      <c r="D50" s="59"/>
      <c r="E50" s="36"/>
      <c r="F50" s="9"/>
      <c r="G50" s="9"/>
      <c r="H50" s="37"/>
      <c r="I50" s="38"/>
    </row>
    <row r="51" spans="1:9" ht="13.9" x14ac:dyDescent="0.3">
      <c r="A51" s="4"/>
      <c r="C51" s="20" t="s">
        <v>41</v>
      </c>
      <c r="D51" s="59">
        <v>56452.593773097818</v>
      </c>
      <c r="E51" s="36" t="s">
        <v>59</v>
      </c>
      <c r="F51" s="9"/>
      <c r="G51" s="9"/>
      <c r="H51" s="37"/>
      <c r="I51" s="38"/>
    </row>
    <row r="52" spans="1:9" ht="13.9" x14ac:dyDescent="0.3">
      <c r="A52" s="4"/>
      <c r="C52" s="20" t="s">
        <v>60</v>
      </c>
      <c r="D52" s="59">
        <v>39720.654906294578</v>
      </c>
      <c r="E52" s="40" t="s">
        <v>19</v>
      </c>
      <c r="F52" s="41"/>
      <c r="G52" s="9"/>
      <c r="H52" s="37"/>
      <c r="I52" s="38"/>
    </row>
    <row r="53" spans="1:9" ht="13.9" x14ac:dyDescent="0.3">
      <c r="A53" s="4"/>
      <c r="C53" s="20" t="s">
        <v>61</v>
      </c>
      <c r="D53" s="59">
        <v>39720.654906294578</v>
      </c>
      <c r="E53" s="40" t="s">
        <v>19</v>
      </c>
      <c r="F53" s="41"/>
      <c r="G53" s="9"/>
      <c r="H53" s="37"/>
      <c r="I53" s="38"/>
    </row>
    <row r="54" spans="1:9" ht="13.9" x14ac:dyDescent="0.3">
      <c r="A54" s="4"/>
      <c r="C54" s="20" t="s">
        <v>42</v>
      </c>
      <c r="D54" s="59">
        <v>31209.469032661054</v>
      </c>
      <c r="E54" s="36" t="s">
        <v>20</v>
      </c>
      <c r="F54" s="9"/>
      <c r="G54" s="9"/>
      <c r="H54" s="37"/>
      <c r="I54" s="38"/>
    </row>
    <row r="55" spans="1:9" ht="13.9" x14ac:dyDescent="0.3">
      <c r="A55" s="4"/>
      <c r="C55" s="21" t="s">
        <v>43</v>
      </c>
      <c r="D55" s="59">
        <v>31209.469032661054</v>
      </c>
      <c r="E55" s="36" t="s">
        <v>21</v>
      </c>
      <c r="F55" s="9"/>
      <c r="G55" s="9"/>
      <c r="H55" s="37"/>
      <c r="I55" s="38"/>
    </row>
    <row r="56" spans="1:9" ht="13.9" x14ac:dyDescent="0.3">
      <c r="A56" s="4"/>
      <c r="C56" s="19" t="s">
        <v>10</v>
      </c>
      <c r="D56" s="59"/>
      <c r="E56" s="36"/>
      <c r="F56" s="9"/>
      <c r="G56" s="9"/>
      <c r="H56" s="37"/>
      <c r="I56" s="38"/>
    </row>
    <row r="57" spans="1:9" ht="13.9" x14ac:dyDescent="0.3">
      <c r="A57" s="4"/>
      <c r="C57" s="255" t="s">
        <v>161</v>
      </c>
      <c r="D57" s="60">
        <v>31209.469032661054</v>
      </c>
      <c r="E57" s="42" t="s">
        <v>21</v>
      </c>
      <c r="F57" s="43"/>
      <c r="G57" s="43"/>
      <c r="H57" s="44"/>
      <c r="I57" s="45"/>
    </row>
    <row r="58" spans="1:9" ht="12.75" customHeight="1" x14ac:dyDescent="0.3">
      <c r="A58" s="4"/>
      <c r="C58" s="260" t="s">
        <v>22</v>
      </c>
      <c r="D58" s="261"/>
      <c r="E58" s="36"/>
      <c r="F58" s="9"/>
      <c r="G58" s="9"/>
      <c r="H58" s="37"/>
      <c r="I58" s="38"/>
    </row>
    <row r="59" spans="1:9" ht="13.9" x14ac:dyDescent="0.3">
      <c r="A59" s="4"/>
      <c r="C59" s="19" t="s">
        <v>38</v>
      </c>
      <c r="D59" s="46">
        <v>2</v>
      </c>
      <c r="E59" s="36" t="s">
        <v>24</v>
      </c>
      <c r="F59" s="9"/>
      <c r="G59" s="9"/>
      <c r="H59" s="37"/>
      <c r="I59" s="38"/>
    </row>
    <row r="60" spans="1:9" ht="13.9" x14ac:dyDescent="0.3">
      <c r="A60" s="4"/>
      <c r="C60" s="19" t="s">
        <v>39</v>
      </c>
      <c r="D60" s="46"/>
      <c r="E60" s="36"/>
      <c r="F60" s="9"/>
      <c r="G60" s="9"/>
      <c r="H60" s="37"/>
      <c r="I60" s="38"/>
    </row>
    <row r="61" spans="1:9" ht="13.9" x14ac:dyDescent="0.3">
      <c r="A61" s="4"/>
      <c r="C61" s="20" t="s">
        <v>40</v>
      </c>
      <c r="D61" s="46">
        <v>0.5</v>
      </c>
      <c r="E61" s="36" t="s">
        <v>23</v>
      </c>
      <c r="F61" s="9"/>
      <c r="G61" s="9"/>
      <c r="H61" s="37"/>
      <c r="I61" s="38"/>
    </row>
    <row r="62" spans="1:9" ht="13.9" x14ac:dyDescent="0.3">
      <c r="A62" s="4"/>
      <c r="C62" s="19" t="s">
        <v>8</v>
      </c>
      <c r="D62" s="46">
        <v>0</v>
      </c>
      <c r="E62" s="36"/>
      <c r="F62" s="9"/>
      <c r="G62" s="9"/>
      <c r="H62" s="37"/>
      <c r="I62" s="38"/>
    </row>
    <row r="63" spans="1:9" ht="13.9" x14ac:dyDescent="0.3">
      <c r="A63" s="4"/>
      <c r="C63" s="20" t="s">
        <v>41</v>
      </c>
      <c r="D63" s="46">
        <v>3</v>
      </c>
      <c r="E63" s="36" t="s">
        <v>23</v>
      </c>
      <c r="F63" s="9"/>
      <c r="G63" s="9"/>
      <c r="H63" s="37"/>
      <c r="I63" s="38"/>
    </row>
    <row r="64" spans="1:9" ht="13.9" x14ac:dyDescent="0.3">
      <c r="A64" s="4"/>
      <c r="C64" s="20" t="s">
        <v>60</v>
      </c>
      <c r="D64" s="46">
        <v>1</v>
      </c>
      <c r="E64" s="36" t="s">
        <v>23</v>
      </c>
      <c r="F64" s="9"/>
      <c r="G64" s="9"/>
      <c r="H64" s="37"/>
      <c r="I64" s="38"/>
    </row>
    <row r="65" spans="1:9" ht="13.9" x14ac:dyDescent="0.3">
      <c r="A65" s="4"/>
      <c r="C65" s="20" t="s">
        <v>61</v>
      </c>
      <c r="D65" s="46">
        <v>1</v>
      </c>
      <c r="E65" s="36" t="s">
        <v>23</v>
      </c>
      <c r="F65" s="9"/>
      <c r="G65" s="9"/>
      <c r="H65" s="37"/>
      <c r="I65" s="38"/>
    </row>
    <row r="66" spans="1:9" ht="13.9" x14ac:dyDescent="0.3">
      <c r="A66" s="4"/>
      <c r="C66" s="20" t="s">
        <v>42</v>
      </c>
      <c r="D66" s="46">
        <v>11.6</v>
      </c>
      <c r="E66" s="36" t="s">
        <v>23</v>
      </c>
      <c r="F66" s="9"/>
      <c r="G66" s="9"/>
      <c r="H66" s="37"/>
      <c r="I66" s="38"/>
    </row>
    <row r="67" spans="1:9" ht="13.9" x14ac:dyDescent="0.3">
      <c r="A67" s="4"/>
      <c r="C67" s="21" t="s">
        <v>43</v>
      </c>
      <c r="D67" s="46">
        <v>2.1446153846153844</v>
      </c>
      <c r="E67" s="36" t="s">
        <v>62</v>
      </c>
      <c r="F67" s="9"/>
      <c r="G67" s="9"/>
      <c r="H67" s="37"/>
      <c r="I67" s="38"/>
    </row>
    <row r="68" spans="1:9" ht="13.9" x14ac:dyDescent="0.3">
      <c r="A68" s="4"/>
      <c r="C68" s="19" t="s">
        <v>10</v>
      </c>
      <c r="D68" s="46"/>
      <c r="E68" s="36"/>
      <c r="F68" s="9"/>
      <c r="G68" s="9"/>
      <c r="H68" s="37"/>
      <c r="I68" s="38"/>
    </row>
    <row r="69" spans="1:9" ht="13.9" x14ac:dyDescent="0.3">
      <c r="A69" s="4"/>
      <c r="C69" s="255" t="s">
        <v>161</v>
      </c>
      <c r="D69" s="256">
        <v>2</v>
      </c>
      <c r="E69" s="42" t="s">
        <v>24</v>
      </c>
      <c r="F69" s="43"/>
      <c r="G69" s="43"/>
      <c r="H69" s="44"/>
      <c r="I69" s="45"/>
    </row>
    <row r="70" spans="1:9" ht="12.75" customHeight="1" x14ac:dyDescent="0.3">
      <c r="A70" s="4"/>
      <c r="C70" s="260" t="s">
        <v>27</v>
      </c>
      <c r="D70" s="261"/>
      <c r="E70" s="36"/>
      <c r="F70" s="9"/>
      <c r="G70" s="9"/>
      <c r="H70" s="37"/>
      <c r="I70" s="38"/>
    </row>
    <row r="71" spans="1:9" ht="13.9" x14ac:dyDescent="0.3">
      <c r="A71" s="4"/>
      <c r="C71" s="23" t="s">
        <v>46</v>
      </c>
      <c r="D71" s="47">
        <v>0.25233199773084686</v>
      </c>
      <c r="E71" s="36" t="s">
        <v>63</v>
      </c>
      <c r="F71" s="9"/>
      <c r="G71" s="9"/>
      <c r="H71" s="37"/>
      <c r="I71" s="38"/>
    </row>
    <row r="72" spans="1:9" ht="13.9" x14ac:dyDescent="0.3">
      <c r="A72" s="4"/>
      <c r="C72" s="23" t="s">
        <v>47</v>
      </c>
      <c r="D72" s="58">
        <v>18.580983199999999</v>
      </c>
      <c r="E72" s="36" t="s">
        <v>31</v>
      </c>
      <c r="F72" s="9"/>
      <c r="G72" s="9"/>
      <c r="H72" s="37"/>
      <c r="I72" s="38"/>
    </row>
    <row r="73" spans="1:9" ht="13.9" x14ac:dyDescent="0.3">
      <c r="A73" s="4"/>
      <c r="C73" s="23" t="s">
        <v>159</v>
      </c>
      <c r="D73" s="47">
        <v>6.3E-3</v>
      </c>
      <c r="E73" s="36" t="s">
        <v>160</v>
      </c>
      <c r="F73" s="9"/>
      <c r="G73" s="9"/>
      <c r="H73" s="37"/>
      <c r="I73" s="38"/>
    </row>
    <row r="74" spans="1:9" ht="13.9" x14ac:dyDescent="0.3">
      <c r="A74" s="4"/>
      <c r="C74" s="23" t="s">
        <v>48</v>
      </c>
      <c r="D74" s="58">
        <v>7.863627976438357</v>
      </c>
      <c r="E74" s="36" t="s">
        <v>158</v>
      </c>
      <c r="F74" s="9"/>
      <c r="G74" s="9"/>
      <c r="H74" s="37"/>
      <c r="I74" s="38"/>
    </row>
    <row r="75" spans="1:9" ht="13.9" x14ac:dyDescent="0.3">
      <c r="A75" s="4"/>
      <c r="C75" s="23" t="s">
        <v>49</v>
      </c>
      <c r="D75" s="58">
        <v>2.8450131447031963</v>
      </c>
      <c r="E75" s="36" t="s">
        <v>31</v>
      </c>
      <c r="F75" s="9"/>
      <c r="G75" s="9"/>
      <c r="H75" s="37"/>
      <c r="I75" s="38"/>
    </row>
    <row r="76" spans="1:9" ht="13.9" x14ac:dyDescent="0.3">
      <c r="A76" s="4"/>
      <c r="C76" s="23" t="s">
        <v>50</v>
      </c>
      <c r="D76" s="58">
        <f>8.16*(2.39%+1)</f>
        <v>8.3550240000000002</v>
      </c>
      <c r="E76" s="36" t="s">
        <v>64</v>
      </c>
      <c r="F76" s="9"/>
      <c r="G76" s="9"/>
      <c r="H76" s="37"/>
      <c r="I76" s="38"/>
    </row>
    <row r="77" spans="1:9" ht="13.9" x14ac:dyDescent="0.3">
      <c r="A77" s="4"/>
      <c r="C77" s="23" t="s">
        <v>65</v>
      </c>
      <c r="D77" s="58">
        <v>4.8988641641095896</v>
      </c>
      <c r="E77" s="36" t="s">
        <v>31</v>
      </c>
      <c r="F77" s="9"/>
      <c r="G77" s="9"/>
      <c r="H77" s="48"/>
      <c r="I77" s="49"/>
    </row>
    <row r="78" spans="1:9" ht="13.9" x14ac:dyDescent="0.3">
      <c r="A78" s="4"/>
      <c r="C78" s="23" t="s">
        <v>53</v>
      </c>
      <c r="D78" s="47">
        <v>0.1211</v>
      </c>
      <c r="E78" s="36" t="s">
        <v>24</v>
      </c>
      <c r="F78" s="9"/>
      <c r="G78" s="9"/>
      <c r="H78" s="37"/>
      <c r="I78" s="38"/>
    </row>
    <row r="79" spans="1:9" ht="14.45" thickBot="1" x14ac:dyDescent="0.35">
      <c r="A79" s="4"/>
      <c r="C79" s="50" t="s">
        <v>14</v>
      </c>
      <c r="D79" s="51">
        <f>'CAF Fall 2018'!BQ23</f>
        <v>2.3531493276716206E-2</v>
      </c>
      <c r="E79" s="114" t="s">
        <v>157</v>
      </c>
      <c r="F79" s="52"/>
      <c r="G79" s="52"/>
      <c r="H79" s="53"/>
      <c r="I79" s="54"/>
    </row>
    <row r="80" spans="1:9" ht="13.5" customHeight="1" x14ac:dyDescent="0.3">
      <c r="A80" s="4"/>
    </row>
    <row r="81" spans="1:3" ht="14.45" x14ac:dyDescent="0.3">
      <c r="A81" s="55"/>
      <c r="C81" s="1"/>
    </row>
  </sheetData>
  <mergeCells count="6">
    <mergeCell ref="E46:I46"/>
    <mergeCell ref="C58:D58"/>
    <mergeCell ref="C70:D70"/>
    <mergeCell ref="C3:F4"/>
    <mergeCell ref="C45:I45"/>
    <mergeCell ref="C46:D46"/>
  </mergeCells>
  <pageMargins left="0.25" right="0.25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34" zoomScaleNormal="100" workbookViewId="0">
      <selection activeCell="M43" sqref="M43"/>
    </sheetView>
  </sheetViews>
  <sheetFormatPr defaultColWidth="10" defaultRowHeight="15" x14ac:dyDescent="0.25"/>
  <cols>
    <col min="1" max="1" width="11.7109375" style="1" customWidth="1"/>
    <col min="2" max="2" width="10" style="1"/>
    <col min="3" max="3" width="33" style="1" bestFit="1" customWidth="1"/>
    <col min="4" max="5" width="10" style="1"/>
    <col min="6" max="6" width="10.85546875" style="1" customWidth="1"/>
    <col min="7" max="7" width="10" style="1"/>
    <col min="8" max="8" width="12.7109375" style="1" customWidth="1"/>
    <col min="9" max="9" width="31.85546875" style="1" customWidth="1"/>
    <col min="10" max="16384" width="10" style="1"/>
  </cols>
  <sheetData>
    <row r="1" spans="3:9" ht="19.5" customHeight="1" x14ac:dyDescent="0.3"/>
    <row r="2" spans="3:9" ht="19.5" customHeight="1" x14ac:dyDescent="0.3"/>
    <row r="3" spans="3:9" ht="17.25" customHeight="1" thickBot="1" x14ac:dyDescent="0.35">
      <c r="C3" s="2">
        <v>43495</v>
      </c>
    </row>
    <row r="4" spans="3:9" ht="21" customHeight="1" thickBot="1" x14ac:dyDescent="0.35">
      <c r="C4" s="275" t="s">
        <v>66</v>
      </c>
      <c r="D4" s="276"/>
      <c r="E4" s="276"/>
      <c r="F4" s="277"/>
      <c r="G4" s="62"/>
      <c r="H4" s="62"/>
      <c r="I4" s="62"/>
    </row>
    <row r="5" spans="3:9" ht="14.45" x14ac:dyDescent="0.3">
      <c r="C5" s="63" t="s">
        <v>0</v>
      </c>
      <c r="D5" s="64">
        <v>15</v>
      </c>
      <c r="E5" s="65" t="s">
        <v>1</v>
      </c>
      <c r="F5" s="66">
        <v>5475</v>
      </c>
      <c r="G5" s="62"/>
      <c r="H5" s="62"/>
      <c r="I5" s="62"/>
    </row>
    <row r="6" spans="3:9" ht="14.45" x14ac:dyDescent="0.3">
      <c r="C6" s="67"/>
      <c r="D6" s="68" t="s">
        <v>2</v>
      </c>
      <c r="E6" s="69" t="s">
        <v>3</v>
      </c>
      <c r="F6" s="70" t="s">
        <v>4</v>
      </c>
      <c r="G6" s="62"/>
      <c r="H6" s="62"/>
      <c r="I6" s="62"/>
    </row>
    <row r="7" spans="3:9" ht="15" customHeight="1" x14ac:dyDescent="0.3">
      <c r="C7" s="71" t="s">
        <v>5</v>
      </c>
      <c r="D7" s="72">
        <f>D37</f>
        <v>61237.757064712561</v>
      </c>
      <c r="E7" s="73">
        <f>D44</f>
        <v>1</v>
      </c>
      <c r="F7" s="160">
        <f>D7*E7</f>
        <v>61237.757064712561</v>
      </c>
      <c r="G7" s="62"/>
      <c r="H7" s="62"/>
      <c r="I7" s="62"/>
    </row>
    <row r="8" spans="3:9" ht="14.45" x14ac:dyDescent="0.3">
      <c r="C8" s="71" t="s">
        <v>6</v>
      </c>
      <c r="D8" s="72">
        <f t="shared" ref="D8" si="0">D38</f>
        <v>61237.757064712561</v>
      </c>
      <c r="E8" s="73">
        <f t="shared" ref="E8:E12" si="1">D45</f>
        <v>1</v>
      </c>
      <c r="F8" s="160">
        <f t="shared" ref="F8:F9" si="2">D8*E8</f>
        <v>61237.757064712561</v>
      </c>
      <c r="G8" s="62"/>
      <c r="H8" s="62"/>
      <c r="I8" s="62"/>
    </row>
    <row r="9" spans="3:9" ht="14.45" x14ac:dyDescent="0.3">
      <c r="C9" s="71" t="s">
        <v>7</v>
      </c>
      <c r="D9" s="72">
        <f t="shared" ref="D9" si="3">D39</f>
        <v>39720.654906294578</v>
      </c>
      <c r="E9" s="73">
        <f t="shared" si="1"/>
        <v>1</v>
      </c>
      <c r="F9" s="160">
        <f t="shared" si="2"/>
        <v>39720.654906294578</v>
      </c>
      <c r="G9" s="62"/>
      <c r="H9" s="62"/>
      <c r="I9" s="62"/>
    </row>
    <row r="10" spans="3:9" s="3" customFormat="1" ht="14.45" x14ac:dyDescent="0.3">
      <c r="C10" s="71" t="s">
        <v>8</v>
      </c>
      <c r="D10" s="72">
        <f t="shared" ref="D10" si="4">D40</f>
        <v>31209.469032661054</v>
      </c>
      <c r="E10" s="73">
        <f t="shared" si="1"/>
        <v>11.2</v>
      </c>
      <c r="F10" s="160">
        <f>D10*E10</f>
        <v>349546.05316580378</v>
      </c>
      <c r="G10" s="74"/>
      <c r="H10" s="74"/>
      <c r="I10" s="74"/>
    </row>
    <row r="11" spans="3:9" s="3" customFormat="1" ht="14.45" x14ac:dyDescent="0.3">
      <c r="C11" s="71" t="s">
        <v>9</v>
      </c>
      <c r="D11" s="72">
        <f t="shared" ref="D11" si="5">D41</f>
        <v>31209.469032661054</v>
      </c>
      <c r="E11" s="73">
        <f t="shared" si="1"/>
        <v>1.7695999999999998</v>
      </c>
      <c r="F11" s="160">
        <f>D11*E11</f>
        <v>55228.276400196999</v>
      </c>
      <c r="G11" s="74"/>
      <c r="H11" s="74"/>
      <c r="I11" s="74"/>
    </row>
    <row r="12" spans="3:9" s="3" customFormat="1" ht="14.45" x14ac:dyDescent="0.3">
      <c r="C12" s="71" t="str">
        <f>C42</f>
        <v>Support Staff</v>
      </c>
      <c r="D12" s="72">
        <f t="shared" ref="D12" si="6">D42</f>
        <v>31209.469032661054</v>
      </c>
      <c r="E12" s="73">
        <f t="shared" si="1"/>
        <v>2</v>
      </c>
      <c r="F12" s="160">
        <f>D12*E12</f>
        <v>62418.938065322109</v>
      </c>
      <c r="G12" s="74"/>
      <c r="H12" s="74"/>
      <c r="I12" s="74"/>
    </row>
    <row r="13" spans="3:9" s="3" customFormat="1" ht="14.45" x14ac:dyDescent="0.3">
      <c r="C13" s="75"/>
      <c r="D13" s="76"/>
      <c r="E13" s="77">
        <f>SUM(E7:E12)</f>
        <v>17.9696</v>
      </c>
      <c r="F13" s="151">
        <f>SUM(F7:F12)</f>
        <v>629389.43666704255</v>
      </c>
      <c r="G13" s="74"/>
      <c r="H13" s="74"/>
      <c r="I13" s="74"/>
    </row>
    <row r="14" spans="3:9" s="3" customFormat="1" ht="14.45" x14ac:dyDescent="0.3">
      <c r="C14" s="78"/>
      <c r="D14" s="79"/>
      <c r="E14" s="80"/>
      <c r="F14" s="159"/>
      <c r="G14" s="74"/>
      <c r="H14" s="74"/>
      <c r="I14" s="74"/>
    </row>
    <row r="15" spans="3:9" s="3" customFormat="1" ht="14.45" x14ac:dyDescent="0.3">
      <c r="C15" s="81" t="str">
        <f>C51</f>
        <v>Tax &amp; Fringe</v>
      </c>
      <c r="D15" s="82">
        <f>D51</f>
        <v>0.25233199773084686</v>
      </c>
      <c r="E15" s="83"/>
      <c r="F15" s="160">
        <f>F13*D15</f>
        <v>158815.09390488715</v>
      </c>
      <c r="G15" s="74"/>
      <c r="H15" s="74"/>
      <c r="I15" s="74"/>
    </row>
    <row r="16" spans="3:9" s="3" customFormat="1" ht="15" customHeight="1" thickBot="1" x14ac:dyDescent="0.35">
      <c r="C16" s="84" t="s">
        <v>11</v>
      </c>
      <c r="D16" s="85"/>
      <c r="E16" s="86"/>
      <c r="F16" s="153">
        <f>F13+F15</f>
        <v>788204.53057192964</v>
      </c>
      <c r="G16" s="74"/>
      <c r="H16" s="74"/>
      <c r="I16" s="74"/>
    </row>
    <row r="17" spans="1:9" thickTop="1" x14ac:dyDescent="0.3">
      <c r="C17" s="81"/>
      <c r="D17" s="72"/>
      <c r="E17" s="87"/>
      <c r="F17" s="204"/>
      <c r="G17" s="62"/>
      <c r="H17" s="62"/>
      <c r="I17" s="62"/>
    </row>
    <row r="18" spans="1:9" s="5" customFormat="1" ht="14.45" x14ac:dyDescent="0.3">
      <c r="C18" s="89" t="s">
        <v>30</v>
      </c>
      <c r="D18" s="72"/>
      <c r="E18" s="90">
        <f>D53</f>
        <v>18.580983199999999</v>
      </c>
      <c r="F18" s="160">
        <f>E18*F5</f>
        <v>101730.88301999999</v>
      </c>
      <c r="G18" s="91"/>
      <c r="H18" s="91"/>
      <c r="I18" s="91"/>
    </row>
    <row r="19" spans="1:9" ht="14.45" x14ac:dyDescent="0.3">
      <c r="C19" s="89" t="s">
        <v>33</v>
      </c>
      <c r="D19" s="72"/>
      <c r="E19" s="90">
        <f>D54</f>
        <v>7.863627976438357</v>
      </c>
      <c r="F19" s="160">
        <f>E19*F5</f>
        <v>43053.363171000005</v>
      </c>
      <c r="G19" s="62"/>
      <c r="H19" s="62"/>
      <c r="I19" s="62"/>
    </row>
    <row r="20" spans="1:9" ht="14.45" x14ac:dyDescent="0.3">
      <c r="C20" s="89" t="s">
        <v>12</v>
      </c>
      <c r="D20" s="72"/>
      <c r="E20" s="90">
        <f>D55</f>
        <v>4.8988641641095896</v>
      </c>
      <c r="F20" s="205">
        <f>E20*F5</f>
        <v>26821.281298500002</v>
      </c>
      <c r="G20" s="62"/>
      <c r="H20" s="62"/>
      <c r="I20" s="62"/>
    </row>
    <row r="21" spans="1:9" ht="14.45" x14ac:dyDescent="0.3">
      <c r="A21" s="6"/>
      <c r="C21" s="89"/>
      <c r="D21" s="72"/>
      <c r="E21" s="90">
        <f>SUM(E18:E20)</f>
        <v>31.343475340547947</v>
      </c>
      <c r="F21" s="145">
        <f>SUM(F18:F20)</f>
        <v>171605.52748949997</v>
      </c>
      <c r="G21" s="62"/>
      <c r="H21" s="62"/>
      <c r="I21" s="62"/>
    </row>
    <row r="22" spans="1:9" ht="15" customHeight="1" x14ac:dyDescent="0.3">
      <c r="C22" s="92" t="s">
        <v>32</v>
      </c>
      <c r="D22" s="76"/>
      <c r="E22" s="93"/>
      <c r="F22" s="151">
        <f>F16+F21</f>
        <v>959810.05806142965</v>
      </c>
      <c r="G22" s="62"/>
      <c r="H22" s="62"/>
      <c r="I22" s="62"/>
    </row>
    <row r="23" spans="1:9" ht="14.45" x14ac:dyDescent="0.3">
      <c r="C23" s="78"/>
      <c r="D23" s="79"/>
      <c r="E23" s="94"/>
      <c r="F23" s="159"/>
      <c r="G23" s="62"/>
      <c r="H23" s="62"/>
      <c r="I23" s="62"/>
    </row>
    <row r="24" spans="1:9" ht="14.45" x14ac:dyDescent="0.3">
      <c r="C24" s="95" t="s">
        <v>162</v>
      </c>
      <c r="D24" s="96"/>
      <c r="E24" s="97">
        <f>D56</f>
        <v>0.12106056965451253</v>
      </c>
      <c r="F24" s="160">
        <f>E24*F22</f>
        <v>116195.15238904742</v>
      </c>
      <c r="G24" s="62"/>
      <c r="H24" s="62"/>
      <c r="I24" s="62"/>
    </row>
    <row r="25" spans="1:9" ht="14.45" x14ac:dyDescent="0.3">
      <c r="A25" s="6"/>
      <c r="C25" s="95" t="s">
        <v>159</v>
      </c>
      <c r="D25" s="96"/>
      <c r="E25" s="97">
        <f>D52</f>
        <v>6.3E-3</v>
      </c>
      <c r="F25" s="160">
        <f>F13*E25</f>
        <v>3965.153451002368</v>
      </c>
      <c r="G25" s="62"/>
      <c r="H25" s="62"/>
      <c r="I25" s="62"/>
    </row>
    <row r="26" spans="1:9" thickBot="1" x14ac:dyDescent="0.35">
      <c r="C26" s="98" t="s">
        <v>36</v>
      </c>
      <c r="D26" s="99"/>
      <c r="E26" s="100"/>
      <c r="F26" s="168">
        <f>F22+F24+F25</f>
        <v>1079970.3639014794</v>
      </c>
      <c r="G26" s="62"/>
      <c r="H26" s="62"/>
      <c r="I26" s="62"/>
    </row>
    <row r="27" spans="1:9" thickTop="1" x14ac:dyDescent="0.3">
      <c r="C27" s="101"/>
      <c r="D27" s="79"/>
      <c r="E27" s="94"/>
      <c r="F27" s="159"/>
      <c r="G27" s="62"/>
      <c r="H27" s="62"/>
      <c r="I27" s="62"/>
    </row>
    <row r="28" spans="1:9" ht="14.45" x14ac:dyDescent="0.3">
      <c r="C28" s="102" t="s">
        <v>14</v>
      </c>
      <c r="D28" s="82"/>
      <c r="E28" s="82">
        <f>D57</f>
        <v>2.3531493276716206E-2</v>
      </c>
      <c r="F28" s="160">
        <f>F26*(1+E28)</f>
        <v>1105383.6792586797</v>
      </c>
      <c r="G28" s="62"/>
      <c r="H28" s="62"/>
      <c r="I28" s="62"/>
    </row>
    <row r="29" spans="1:9" ht="14.45" x14ac:dyDescent="0.3">
      <c r="A29" s="7"/>
      <c r="C29" s="103"/>
      <c r="D29" s="82"/>
      <c r="E29" s="82"/>
      <c r="F29" s="160"/>
      <c r="G29" s="62"/>
      <c r="H29" s="62"/>
      <c r="I29" s="126"/>
    </row>
    <row r="30" spans="1:9" ht="15.75" customHeight="1" x14ac:dyDescent="0.3">
      <c r="C30" s="104" t="s">
        <v>13</v>
      </c>
      <c r="D30" s="117"/>
      <c r="E30" s="118"/>
      <c r="F30" s="135">
        <f>F28/F5</f>
        <v>201.89656242167666</v>
      </c>
      <c r="G30" s="62"/>
      <c r="H30" s="62"/>
      <c r="I30" s="62"/>
    </row>
    <row r="31" spans="1:9" ht="15" customHeight="1" x14ac:dyDescent="0.3">
      <c r="C31" s="123" t="s">
        <v>56</v>
      </c>
      <c r="D31" s="157"/>
      <c r="E31" s="158">
        <v>0.9</v>
      </c>
      <c r="F31" s="161">
        <f>$F$30/E31</f>
        <v>224.32951380186296</v>
      </c>
      <c r="G31" s="62"/>
      <c r="H31" s="125"/>
      <c r="I31" s="62"/>
    </row>
    <row r="32" spans="1:9" ht="15" customHeight="1" thickBot="1" x14ac:dyDescent="0.35">
      <c r="C32" s="203" t="s">
        <v>173</v>
      </c>
      <c r="D32" s="124"/>
      <c r="E32" s="10"/>
      <c r="F32" s="166">
        <f>'Room &amp; Board Add on'!F13</f>
        <v>15.445177431813748</v>
      </c>
      <c r="G32" s="62"/>
      <c r="H32" s="125"/>
      <c r="I32" s="62"/>
    </row>
    <row r="33" spans="2:9" thickBot="1" x14ac:dyDescent="0.35">
      <c r="C33" s="206" t="s">
        <v>172</v>
      </c>
      <c r="D33" s="148"/>
      <c r="E33" s="136"/>
      <c r="F33" s="169">
        <f>F31-F32</f>
        <v>208.8843363700492</v>
      </c>
      <c r="G33" s="62"/>
      <c r="H33" s="125"/>
      <c r="I33" s="62"/>
    </row>
    <row r="34" spans="2:9" thickBot="1" x14ac:dyDescent="0.35">
      <c r="C34" s="62"/>
      <c r="D34" s="62"/>
      <c r="E34" s="62"/>
      <c r="F34" s="62"/>
      <c r="G34" s="62"/>
      <c r="H34" s="62"/>
      <c r="I34" s="62"/>
    </row>
    <row r="35" spans="2:9" thickBot="1" x14ac:dyDescent="0.35">
      <c r="B35" s="61"/>
      <c r="C35" s="128" t="s">
        <v>15</v>
      </c>
      <c r="D35" s="129"/>
      <c r="E35" s="129"/>
      <c r="F35" s="129"/>
      <c r="G35" s="129"/>
      <c r="H35" s="129"/>
      <c r="I35" s="130"/>
    </row>
    <row r="36" spans="2:9" ht="20.25" customHeight="1" x14ac:dyDescent="0.3">
      <c r="C36" s="278" t="s">
        <v>16</v>
      </c>
      <c r="D36" s="279"/>
      <c r="E36" s="131" t="s">
        <v>17</v>
      </c>
      <c r="F36" s="132"/>
      <c r="G36" s="132"/>
      <c r="H36" s="132"/>
      <c r="I36" s="133"/>
    </row>
    <row r="37" spans="2:9" ht="14.45" x14ac:dyDescent="0.3">
      <c r="C37" s="105" t="s">
        <v>5</v>
      </c>
      <c r="D37" s="106">
        <v>61237.757064712561</v>
      </c>
      <c r="E37" s="9" t="s">
        <v>18</v>
      </c>
      <c r="F37" s="107"/>
      <c r="G37" s="107"/>
      <c r="H37" s="107"/>
      <c r="I37" s="108"/>
    </row>
    <row r="38" spans="2:9" ht="14.45" x14ac:dyDescent="0.3">
      <c r="C38" s="109" t="s">
        <v>6</v>
      </c>
      <c r="D38" s="119">
        <v>61237.757064712561</v>
      </c>
      <c r="E38" s="111" t="s">
        <v>18</v>
      </c>
      <c r="F38" s="111"/>
      <c r="G38" s="111"/>
      <c r="H38" s="111"/>
      <c r="I38" s="88"/>
    </row>
    <row r="39" spans="2:9" ht="14.45" x14ac:dyDescent="0.3">
      <c r="C39" s="109" t="s">
        <v>7</v>
      </c>
      <c r="D39" s="119">
        <v>39720.654906294578</v>
      </c>
      <c r="E39" s="111" t="s">
        <v>19</v>
      </c>
      <c r="F39" s="111"/>
      <c r="G39" s="111"/>
      <c r="H39" s="111"/>
      <c r="I39" s="88"/>
    </row>
    <row r="40" spans="2:9" ht="14.45" x14ac:dyDescent="0.3">
      <c r="C40" s="109" t="s">
        <v>8</v>
      </c>
      <c r="D40" s="119">
        <v>31209.469032661054</v>
      </c>
      <c r="E40" s="111" t="s">
        <v>20</v>
      </c>
      <c r="F40" s="111"/>
      <c r="G40" s="111"/>
      <c r="H40" s="111"/>
      <c r="I40" s="88"/>
    </row>
    <row r="41" spans="2:9" ht="14.45" x14ac:dyDescent="0.3">
      <c r="C41" s="89" t="s">
        <v>9</v>
      </c>
      <c r="D41" s="119">
        <v>31209.469032661054</v>
      </c>
      <c r="E41" s="243" t="s">
        <v>21</v>
      </c>
      <c r="F41" s="243"/>
      <c r="G41" s="243"/>
      <c r="H41" s="243"/>
      <c r="I41" s="244"/>
    </row>
    <row r="42" spans="2:9" ht="14.45" x14ac:dyDescent="0.3">
      <c r="C42" s="245" t="s">
        <v>161</v>
      </c>
      <c r="D42" s="246">
        <v>31209.469032661054</v>
      </c>
      <c r="E42" s="247" t="s">
        <v>21</v>
      </c>
      <c r="F42" s="247"/>
      <c r="G42" s="247"/>
      <c r="H42" s="247"/>
      <c r="I42" s="248"/>
    </row>
    <row r="43" spans="2:9" ht="18" customHeight="1" x14ac:dyDescent="0.3">
      <c r="C43" s="280" t="s">
        <v>22</v>
      </c>
      <c r="D43" s="281"/>
      <c r="E43" s="249"/>
      <c r="F43" s="250"/>
      <c r="G43" s="250"/>
      <c r="H43" s="250"/>
      <c r="I43" s="251"/>
    </row>
    <row r="44" spans="2:9" ht="15" customHeight="1" x14ac:dyDescent="0.3">
      <c r="C44" s="89" t="s">
        <v>5</v>
      </c>
      <c r="D44" s="73">
        <v>1</v>
      </c>
      <c r="E44" s="252" t="s">
        <v>23</v>
      </c>
      <c r="F44" s="243"/>
      <c r="G44" s="243"/>
      <c r="H44" s="243"/>
      <c r="I44" s="244"/>
    </row>
    <row r="45" spans="2:9" ht="14.45" x14ac:dyDescent="0.3">
      <c r="C45" s="89" t="s">
        <v>6</v>
      </c>
      <c r="D45" s="73">
        <v>1</v>
      </c>
      <c r="E45" s="252" t="s">
        <v>24</v>
      </c>
      <c r="F45" s="243"/>
      <c r="G45" s="243"/>
      <c r="H45" s="243"/>
      <c r="I45" s="244"/>
    </row>
    <row r="46" spans="2:9" ht="14.45" x14ac:dyDescent="0.3">
      <c r="C46" s="89" t="s">
        <v>7</v>
      </c>
      <c r="D46" s="73">
        <v>1</v>
      </c>
      <c r="E46" s="252" t="s">
        <v>23</v>
      </c>
      <c r="F46" s="243"/>
      <c r="G46" s="243"/>
      <c r="H46" s="243"/>
      <c r="I46" s="244"/>
    </row>
    <row r="47" spans="2:9" ht="14.45" x14ac:dyDescent="0.3">
      <c r="C47" s="89" t="s">
        <v>8</v>
      </c>
      <c r="D47" s="73">
        <v>11.2</v>
      </c>
      <c r="E47" s="252" t="s">
        <v>24</v>
      </c>
      <c r="F47" s="243"/>
      <c r="G47" s="243"/>
      <c r="H47" s="243"/>
      <c r="I47" s="244"/>
    </row>
    <row r="48" spans="2:9" ht="14.45" x14ac:dyDescent="0.3">
      <c r="C48" s="89" t="s">
        <v>26</v>
      </c>
      <c r="D48" s="73">
        <v>1.7695999999999998</v>
      </c>
      <c r="E48" s="252" t="s">
        <v>24</v>
      </c>
      <c r="F48" s="243"/>
      <c r="G48" s="243"/>
      <c r="H48" s="243"/>
      <c r="I48" s="244"/>
    </row>
    <row r="49" spans="3:9" ht="14.45" x14ac:dyDescent="0.3">
      <c r="C49" s="245" t="s">
        <v>161</v>
      </c>
      <c r="D49" s="73">
        <v>2</v>
      </c>
      <c r="E49" s="253" t="s">
        <v>24</v>
      </c>
      <c r="F49" s="247"/>
      <c r="G49" s="247"/>
      <c r="H49" s="247"/>
      <c r="I49" s="248"/>
    </row>
    <row r="50" spans="3:9" ht="14.45" x14ac:dyDescent="0.3">
      <c r="C50" s="273" t="s">
        <v>27</v>
      </c>
      <c r="D50" s="274"/>
      <c r="E50" s="249"/>
      <c r="F50" s="250"/>
      <c r="G50" s="250"/>
      <c r="H50" s="250"/>
      <c r="I50" s="251"/>
    </row>
    <row r="51" spans="3:9" ht="14.45" x14ac:dyDescent="0.3">
      <c r="C51" s="89" t="s">
        <v>28</v>
      </c>
      <c r="D51" s="254">
        <v>0.25233199773084686</v>
      </c>
      <c r="E51" s="252" t="s">
        <v>29</v>
      </c>
      <c r="F51" s="243"/>
      <c r="G51" s="243"/>
      <c r="H51" s="243"/>
      <c r="I51" s="244"/>
    </row>
    <row r="52" spans="3:9" ht="14.45" x14ac:dyDescent="0.3">
      <c r="C52" s="89" t="s">
        <v>159</v>
      </c>
      <c r="D52" s="254">
        <v>6.3E-3</v>
      </c>
      <c r="E52" s="252" t="s">
        <v>160</v>
      </c>
      <c r="F52" s="243"/>
      <c r="G52" s="243"/>
      <c r="H52" s="243"/>
      <c r="I52" s="244"/>
    </row>
    <row r="53" spans="3:9" ht="14.45" x14ac:dyDescent="0.3">
      <c r="C53" s="89" t="s">
        <v>30</v>
      </c>
      <c r="D53" s="90">
        <v>18.580983199999999</v>
      </c>
      <c r="E53" s="252" t="s">
        <v>31</v>
      </c>
      <c r="F53" s="243"/>
      <c r="G53" s="243"/>
      <c r="H53" s="243"/>
      <c r="I53" s="244"/>
    </row>
    <row r="54" spans="3:9" ht="14.45" x14ac:dyDescent="0.3">
      <c r="C54" s="89" t="s">
        <v>33</v>
      </c>
      <c r="D54" s="90">
        <v>7.863627976438357</v>
      </c>
      <c r="E54" s="252" t="s">
        <v>158</v>
      </c>
      <c r="F54" s="243"/>
      <c r="G54" s="243"/>
      <c r="H54" s="243"/>
      <c r="I54" s="244"/>
    </row>
    <row r="55" spans="3:9" ht="14.45" x14ac:dyDescent="0.3">
      <c r="C55" s="109" t="s">
        <v>34</v>
      </c>
      <c r="D55" s="90">
        <v>4.8988641641095896</v>
      </c>
      <c r="E55" s="110" t="s">
        <v>31</v>
      </c>
      <c r="F55" s="111"/>
      <c r="G55" s="111"/>
      <c r="H55" s="111"/>
      <c r="I55" s="88"/>
    </row>
    <row r="56" spans="3:9" ht="14.45" x14ac:dyDescent="0.3">
      <c r="C56" s="109" t="s">
        <v>35</v>
      </c>
      <c r="D56" s="120">
        <v>0.12106056965451253</v>
      </c>
      <c r="E56" s="110" t="s">
        <v>24</v>
      </c>
      <c r="F56" s="111"/>
      <c r="G56" s="111"/>
      <c r="H56" s="111"/>
      <c r="I56" s="88"/>
    </row>
    <row r="57" spans="3:9" thickBot="1" x14ac:dyDescent="0.35">
      <c r="C57" s="112" t="s">
        <v>14</v>
      </c>
      <c r="D57" s="113">
        <f>'CAF Fall 2018'!BQ23</f>
        <v>2.3531493276716206E-2</v>
      </c>
      <c r="E57" s="114" t="s">
        <v>157</v>
      </c>
      <c r="F57" s="115"/>
      <c r="G57" s="115"/>
      <c r="H57" s="115"/>
      <c r="I57" s="116"/>
    </row>
  </sheetData>
  <mergeCells count="4">
    <mergeCell ref="C50:D50"/>
    <mergeCell ref="C4:F4"/>
    <mergeCell ref="C36:D36"/>
    <mergeCell ref="C43:D43"/>
  </mergeCells>
  <pageMargins left="0.45" right="0.2" top="0.25" bottom="0.25" header="0.3" footer="0.3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3"/>
  <sheetViews>
    <sheetView workbookViewId="0">
      <selection activeCell="M15" sqref="M15"/>
    </sheetView>
  </sheetViews>
  <sheetFormatPr defaultRowHeight="15" x14ac:dyDescent="0.25"/>
  <cols>
    <col min="3" max="3" width="21.140625" customWidth="1"/>
    <col min="4" max="4" width="14.28515625" customWidth="1"/>
    <col min="5" max="5" width="7.42578125" customWidth="1"/>
    <col min="6" max="6" width="21.140625" customWidth="1"/>
    <col min="8" max="8" width="16.7109375" customWidth="1"/>
  </cols>
  <sheetData>
    <row r="1" spans="3:6" thickBot="1" x14ac:dyDescent="0.35"/>
    <row r="2" spans="3:6" ht="18" thickBot="1" x14ac:dyDescent="0.35">
      <c r="C2" s="282" t="s">
        <v>171</v>
      </c>
      <c r="D2" s="283"/>
      <c r="E2" s="283"/>
      <c r="F2" s="284"/>
    </row>
    <row r="3" spans="3:6" ht="14.45" x14ac:dyDescent="0.3">
      <c r="C3" s="170"/>
      <c r="D3" s="285" t="s">
        <v>163</v>
      </c>
      <c r="E3" s="286"/>
      <c r="F3" s="171">
        <v>365</v>
      </c>
    </row>
    <row r="4" spans="3:6" ht="14.45" x14ac:dyDescent="0.3">
      <c r="C4" s="175"/>
      <c r="D4" s="181" t="s">
        <v>164</v>
      </c>
      <c r="E4" s="182"/>
      <c r="F4" s="180" t="s">
        <v>4</v>
      </c>
    </row>
    <row r="5" spans="3:6" ht="14.45" x14ac:dyDescent="0.3">
      <c r="C5" s="176" t="s">
        <v>47</v>
      </c>
      <c r="D5" s="177">
        <v>3.8203378243796111</v>
      </c>
      <c r="E5" s="178"/>
      <c r="F5" s="183">
        <f>30*(F3*D5)</f>
        <v>41832.699176956739</v>
      </c>
    </row>
    <row r="6" spans="3:6" thickBot="1" x14ac:dyDescent="0.35">
      <c r="C6" s="176" t="s">
        <v>50</v>
      </c>
      <c r="D6" s="193">
        <v>8.36</v>
      </c>
      <c r="E6" s="178"/>
      <c r="F6" s="184">
        <f>30*(F3*D6)</f>
        <v>91541.999999999985</v>
      </c>
    </row>
    <row r="7" spans="3:6" ht="25.15" thickTop="1" x14ac:dyDescent="0.3">
      <c r="C7" s="199" t="s">
        <v>165</v>
      </c>
      <c r="D7" s="200"/>
      <c r="E7" s="198"/>
      <c r="F7" s="146">
        <f>SUM(F5:F6)</f>
        <v>133374.69917695672</v>
      </c>
    </row>
    <row r="8" spans="3:6" ht="24" x14ac:dyDescent="0.3">
      <c r="C8" s="202" t="s">
        <v>166</v>
      </c>
      <c r="D8" s="173">
        <v>0.115</v>
      </c>
      <c r="E8" s="198"/>
      <c r="F8" s="201">
        <f>F7*D8</f>
        <v>15338.090405350024</v>
      </c>
    </row>
    <row r="9" spans="3:6" s="163" customFormat="1" thickBot="1" x14ac:dyDescent="0.35">
      <c r="C9" s="147"/>
      <c r="D9" s="196"/>
      <c r="E9" s="197"/>
      <c r="F9" s="162"/>
    </row>
    <row r="10" spans="3:6" thickTop="1" x14ac:dyDescent="0.3">
      <c r="C10" s="172" t="s">
        <v>167</v>
      </c>
      <c r="D10" s="179"/>
      <c r="E10" s="179"/>
      <c r="F10" s="174">
        <f>F8+F7</f>
        <v>148712.78958230675</v>
      </c>
    </row>
    <row r="11" spans="3:6" ht="24.6" x14ac:dyDescent="0.3">
      <c r="C11" s="187" t="s">
        <v>168</v>
      </c>
      <c r="D11" s="185"/>
      <c r="E11" s="186"/>
      <c r="F11" s="188">
        <f>F10/F3/30</f>
        <v>13.581076674183265</v>
      </c>
    </row>
    <row r="12" spans="3:6" thickBot="1" x14ac:dyDescent="0.35">
      <c r="C12" s="187" t="s">
        <v>169</v>
      </c>
      <c r="D12" s="242">
        <v>0.9</v>
      </c>
      <c r="E12" s="194"/>
      <c r="F12" s="195">
        <f>F11/D12</f>
        <v>15.090085193536961</v>
      </c>
    </row>
    <row r="13" spans="3:6" ht="25.15" thickBot="1" x14ac:dyDescent="0.35">
      <c r="C13" s="189" t="s">
        <v>170</v>
      </c>
      <c r="D13" s="190">
        <v>2.3531493276716206E-2</v>
      </c>
      <c r="E13" s="191"/>
      <c r="F13" s="192">
        <f>F12*(D13+1)</f>
        <v>15.445177431813748</v>
      </c>
    </row>
  </sheetData>
  <mergeCells count="2">
    <mergeCell ref="C2:F2"/>
    <mergeCell ref="D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8"/>
  <sheetViews>
    <sheetView topLeftCell="AZ1" workbookViewId="0">
      <selection activeCell="BC16" sqref="BC16"/>
    </sheetView>
  </sheetViews>
  <sheetFormatPr defaultRowHeight="12.75" x14ac:dyDescent="0.2"/>
  <cols>
    <col min="1" max="1" width="38.42578125" style="209" customWidth="1"/>
    <col min="2" max="2" width="12.85546875" style="214" customWidth="1"/>
    <col min="3" max="58" width="7.7109375" style="209" customWidth="1"/>
    <col min="59" max="59" width="13" style="209" customWidth="1"/>
    <col min="60" max="60" width="8.42578125" style="209" customWidth="1"/>
    <col min="61" max="61" width="8.140625" style="209" customWidth="1"/>
    <col min="62" max="67" width="8.140625" style="209" bestFit="1" customWidth="1"/>
    <col min="68" max="68" width="7.42578125" style="209" bestFit="1" customWidth="1"/>
    <col min="69" max="69" width="9" style="209" bestFit="1" customWidth="1"/>
    <col min="70" max="82" width="7.7109375" style="209" customWidth="1"/>
    <col min="83" max="256" width="8.85546875" style="209"/>
    <col min="257" max="257" width="38.42578125" style="209" customWidth="1"/>
    <col min="258" max="258" width="12.85546875" style="209" customWidth="1"/>
    <col min="259" max="314" width="7.7109375" style="209" customWidth="1"/>
    <col min="315" max="315" width="13" style="209" customWidth="1"/>
    <col min="316" max="316" width="8.42578125" style="209" customWidth="1"/>
    <col min="317" max="317" width="8.140625" style="209" customWidth="1"/>
    <col min="318" max="323" width="8.140625" style="209" bestFit="1" customWidth="1"/>
    <col min="324" max="324" width="7.42578125" style="209" bestFit="1" customWidth="1"/>
    <col min="325" max="325" width="9" style="209" bestFit="1" customWidth="1"/>
    <col min="326" max="338" width="7.7109375" style="209" customWidth="1"/>
    <col min="339" max="512" width="8.85546875" style="209"/>
    <col min="513" max="513" width="38.42578125" style="209" customWidth="1"/>
    <col min="514" max="514" width="12.85546875" style="209" customWidth="1"/>
    <col min="515" max="570" width="7.7109375" style="209" customWidth="1"/>
    <col min="571" max="571" width="13" style="209" customWidth="1"/>
    <col min="572" max="572" width="8.42578125" style="209" customWidth="1"/>
    <col min="573" max="573" width="8.140625" style="209" customWidth="1"/>
    <col min="574" max="579" width="8.140625" style="209" bestFit="1" customWidth="1"/>
    <col min="580" max="580" width="7.42578125" style="209" bestFit="1" customWidth="1"/>
    <col min="581" max="581" width="9" style="209" bestFit="1" customWidth="1"/>
    <col min="582" max="594" width="7.7109375" style="209" customWidth="1"/>
    <col min="595" max="768" width="8.85546875" style="209"/>
    <col min="769" max="769" width="38.42578125" style="209" customWidth="1"/>
    <col min="770" max="770" width="12.85546875" style="209" customWidth="1"/>
    <col min="771" max="826" width="7.7109375" style="209" customWidth="1"/>
    <col min="827" max="827" width="13" style="209" customWidth="1"/>
    <col min="828" max="828" width="8.42578125" style="209" customWidth="1"/>
    <col min="829" max="829" width="8.140625" style="209" customWidth="1"/>
    <col min="830" max="835" width="8.140625" style="209" bestFit="1" customWidth="1"/>
    <col min="836" max="836" width="7.42578125" style="209" bestFit="1" customWidth="1"/>
    <col min="837" max="837" width="9" style="209" bestFit="1" customWidth="1"/>
    <col min="838" max="850" width="7.7109375" style="209" customWidth="1"/>
    <col min="851" max="1024" width="8.85546875" style="209"/>
    <col min="1025" max="1025" width="38.42578125" style="209" customWidth="1"/>
    <col min="1026" max="1026" width="12.85546875" style="209" customWidth="1"/>
    <col min="1027" max="1082" width="7.7109375" style="209" customWidth="1"/>
    <col min="1083" max="1083" width="13" style="209" customWidth="1"/>
    <col min="1084" max="1084" width="8.42578125" style="209" customWidth="1"/>
    <col min="1085" max="1085" width="8.140625" style="209" customWidth="1"/>
    <col min="1086" max="1091" width="8.140625" style="209" bestFit="1" customWidth="1"/>
    <col min="1092" max="1092" width="7.42578125" style="209" bestFit="1" customWidth="1"/>
    <col min="1093" max="1093" width="9" style="209" bestFit="1" customWidth="1"/>
    <col min="1094" max="1106" width="7.7109375" style="209" customWidth="1"/>
    <col min="1107" max="1280" width="8.85546875" style="209"/>
    <col min="1281" max="1281" width="38.42578125" style="209" customWidth="1"/>
    <col min="1282" max="1282" width="12.85546875" style="209" customWidth="1"/>
    <col min="1283" max="1338" width="7.7109375" style="209" customWidth="1"/>
    <col min="1339" max="1339" width="13" style="209" customWidth="1"/>
    <col min="1340" max="1340" width="8.42578125" style="209" customWidth="1"/>
    <col min="1341" max="1341" width="8.140625" style="209" customWidth="1"/>
    <col min="1342" max="1347" width="8.140625" style="209" bestFit="1" customWidth="1"/>
    <col min="1348" max="1348" width="7.42578125" style="209" bestFit="1" customWidth="1"/>
    <col min="1349" max="1349" width="9" style="209" bestFit="1" customWidth="1"/>
    <col min="1350" max="1362" width="7.7109375" style="209" customWidth="1"/>
    <col min="1363" max="1536" width="8.85546875" style="209"/>
    <col min="1537" max="1537" width="38.42578125" style="209" customWidth="1"/>
    <col min="1538" max="1538" width="12.85546875" style="209" customWidth="1"/>
    <col min="1539" max="1594" width="7.7109375" style="209" customWidth="1"/>
    <col min="1595" max="1595" width="13" style="209" customWidth="1"/>
    <col min="1596" max="1596" width="8.42578125" style="209" customWidth="1"/>
    <col min="1597" max="1597" width="8.140625" style="209" customWidth="1"/>
    <col min="1598" max="1603" width="8.140625" style="209" bestFit="1" customWidth="1"/>
    <col min="1604" max="1604" width="7.42578125" style="209" bestFit="1" customWidth="1"/>
    <col min="1605" max="1605" width="9" style="209" bestFit="1" customWidth="1"/>
    <col min="1606" max="1618" width="7.7109375" style="209" customWidth="1"/>
    <col min="1619" max="1792" width="8.85546875" style="209"/>
    <col min="1793" max="1793" width="38.42578125" style="209" customWidth="1"/>
    <col min="1794" max="1794" width="12.85546875" style="209" customWidth="1"/>
    <col min="1795" max="1850" width="7.7109375" style="209" customWidth="1"/>
    <col min="1851" max="1851" width="13" style="209" customWidth="1"/>
    <col min="1852" max="1852" width="8.42578125" style="209" customWidth="1"/>
    <col min="1853" max="1853" width="8.140625" style="209" customWidth="1"/>
    <col min="1854" max="1859" width="8.140625" style="209" bestFit="1" customWidth="1"/>
    <col min="1860" max="1860" width="7.42578125" style="209" bestFit="1" customWidth="1"/>
    <col min="1861" max="1861" width="9" style="209" bestFit="1" customWidth="1"/>
    <col min="1862" max="1874" width="7.7109375" style="209" customWidth="1"/>
    <col min="1875" max="2048" width="8.85546875" style="209"/>
    <col min="2049" max="2049" width="38.42578125" style="209" customWidth="1"/>
    <col min="2050" max="2050" width="12.85546875" style="209" customWidth="1"/>
    <col min="2051" max="2106" width="7.7109375" style="209" customWidth="1"/>
    <col min="2107" max="2107" width="13" style="209" customWidth="1"/>
    <col min="2108" max="2108" width="8.42578125" style="209" customWidth="1"/>
    <col min="2109" max="2109" width="8.140625" style="209" customWidth="1"/>
    <col min="2110" max="2115" width="8.140625" style="209" bestFit="1" customWidth="1"/>
    <col min="2116" max="2116" width="7.42578125" style="209" bestFit="1" customWidth="1"/>
    <col min="2117" max="2117" width="9" style="209" bestFit="1" customWidth="1"/>
    <col min="2118" max="2130" width="7.7109375" style="209" customWidth="1"/>
    <col min="2131" max="2304" width="8.85546875" style="209"/>
    <col min="2305" max="2305" width="38.42578125" style="209" customWidth="1"/>
    <col min="2306" max="2306" width="12.85546875" style="209" customWidth="1"/>
    <col min="2307" max="2362" width="7.7109375" style="209" customWidth="1"/>
    <col min="2363" max="2363" width="13" style="209" customWidth="1"/>
    <col min="2364" max="2364" width="8.42578125" style="209" customWidth="1"/>
    <col min="2365" max="2365" width="8.140625" style="209" customWidth="1"/>
    <col min="2366" max="2371" width="8.140625" style="209" bestFit="1" customWidth="1"/>
    <col min="2372" max="2372" width="7.42578125" style="209" bestFit="1" customWidth="1"/>
    <col min="2373" max="2373" width="9" style="209" bestFit="1" customWidth="1"/>
    <col min="2374" max="2386" width="7.7109375" style="209" customWidth="1"/>
    <col min="2387" max="2560" width="8.85546875" style="209"/>
    <col min="2561" max="2561" width="38.42578125" style="209" customWidth="1"/>
    <col min="2562" max="2562" width="12.85546875" style="209" customWidth="1"/>
    <col min="2563" max="2618" width="7.7109375" style="209" customWidth="1"/>
    <col min="2619" max="2619" width="13" style="209" customWidth="1"/>
    <col min="2620" max="2620" width="8.42578125" style="209" customWidth="1"/>
    <col min="2621" max="2621" width="8.140625" style="209" customWidth="1"/>
    <col min="2622" max="2627" width="8.140625" style="209" bestFit="1" customWidth="1"/>
    <col min="2628" max="2628" width="7.42578125" style="209" bestFit="1" customWidth="1"/>
    <col min="2629" max="2629" width="9" style="209" bestFit="1" customWidth="1"/>
    <col min="2630" max="2642" width="7.7109375" style="209" customWidth="1"/>
    <col min="2643" max="2816" width="8.85546875" style="209"/>
    <col min="2817" max="2817" width="38.42578125" style="209" customWidth="1"/>
    <col min="2818" max="2818" width="12.85546875" style="209" customWidth="1"/>
    <col min="2819" max="2874" width="7.7109375" style="209" customWidth="1"/>
    <col min="2875" max="2875" width="13" style="209" customWidth="1"/>
    <col min="2876" max="2876" width="8.42578125" style="209" customWidth="1"/>
    <col min="2877" max="2877" width="8.140625" style="209" customWidth="1"/>
    <col min="2878" max="2883" width="8.140625" style="209" bestFit="1" customWidth="1"/>
    <col min="2884" max="2884" width="7.42578125" style="209" bestFit="1" customWidth="1"/>
    <col min="2885" max="2885" width="9" style="209" bestFit="1" customWidth="1"/>
    <col min="2886" max="2898" width="7.7109375" style="209" customWidth="1"/>
    <col min="2899" max="3072" width="8.85546875" style="209"/>
    <col min="3073" max="3073" width="38.42578125" style="209" customWidth="1"/>
    <col min="3074" max="3074" width="12.85546875" style="209" customWidth="1"/>
    <col min="3075" max="3130" width="7.7109375" style="209" customWidth="1"/>
    <col min="3131" max="3131" width="13" style="209" customWidth="1"/>
    <col min="3132" max="3132" width="8.42578125" style="209" customWidth="1"/>
    <col min="3133" max="3133" width="8.140625" style="209" customWidth="1"/>
    <col min="3134" max="3139" width="8.140625" style="209" bestFit="1" customWidth="1"/>
    <col min="3140" max="3140" width="7.42578125" style="209" bestFit="1" customWidth="1"/>
    <col min="3141" max="3141" width="9" style="209" bestFit="1" customWidth="1"/>
    <col min="3142" max="3154" width="7.7109375" style="209" customWidth="1"/>
    <col min="3155" max="3328" width="8.85546875" style="209"/>
    <col min="3329" max="3329" width="38.42578125" style="209" customWidth="1"/>
    <col min="3330" max="3330" width="12.85546875" style="209" customWidth="1"/>
    <col min="3331" max="3386" width="7.7109375" style="209" customWidth="1"/>
    <col min="3387" max="3387" width="13" style="209" customWidth="1"/>
    <col min="3388" max="3388" width="8.42578125" style="209" customWidth="1"/>
    <col min="3389" max="3389" width="8.140625" style="209" customWidth="1"/>
    <col min="3390" max="3395" width="8.140625" style="209" bestFit="1" customWidth="1"/>
    <col min="3396" max="3396" width="7.42578125" style="209" bestFit="1" customWidth="1"/>
    <col min="3397" max="3397" width="9" style="209" bestFit="1" customWidth="1"/>
    <col min="3398" max="3410" width="7.7109375" style="209" customWidth="1"/>
    <col min="3411" max="3584" width="8.85546875" style="209"/>
    <col min="3585" max="3585" width="38.42578125" style="209" customWidth="1"/>
    <col min="3586" max="3586" width="12.85546875" style="209" customWidth="1"/>
    <col min="3587" max="3642" width="7.7109375" style="209" customWidth="1"/>
    <col min="3643" max="3643" width="13" style="209" customWidth="1"/>
    <col min="3644" max="3644" width="8.42578125" style="209" customWidth="1"/>
    <col min="3645" max="3645" width="8.140625" style="209" customWidth="1"/>
    <col min="3646" max="3651" width="8.140625" style="209" bestFit="1" customWidth="1"/>
    <col min="3652" max="3652" width="7.42578125" style="209" bestFit="1" customWidth="1"/>
    <col min="3653" max="3653" width="9" style="209" bestFit="1" customWidth="1"/>
    <col min="3654" max="3666" width="7.7109375" style="209" customWidth="1"/>
    <col min="3667" max="3840" width="8.85546875" style="209"/>
    <col min="3841" max="3841" width="38.42578125" style="209" customWidth="1"/>
    <col min="3842" max="3842" width="12.85546875" style="209" customWidth="1"/>
    <col min="3843" max="3898" width="7.7109375" style="209" customWidth="1"/>
    <col min="3899" max="3899" width="13" style="209" customWidth="1"/>
    <col min="3900" max="3900" width="8.42578125" style="209" customWidth="1"/>
    <col min="3901" max="3901" width="8.140625" style="209" customWidth="1"/>
    <col min="3902" max="3907" width="8.140625" style="209" bestFit="1" customWidth="1"/>
    <col min="3908" max="3908" width="7.42578125" style="209" bestFit="1" customWidth="1"/>
    <col min="3909" max="3909" width="9" style="209" bestFit="1" customWidth="1"/>
    <col min="3910" max="3922" width="7.7109375" style="209" customWidth="1"/>
    <col min="3923" max="4096" width="8.85546875" style="209"/>
    <col min="4097" max="4097" width="38.42578125" style="209" customWidth="1"/>
    <col min="4098" max="4098" width="12.85546875" style="209" customWidth="1"/>
    <col min="4099" max="4154" width="7.7109375" style="209" customWidth="1"/>
    <col min="4155" max="4155" width="13" style="209" customWidth="1"/>
    <col min="4156" max="4156" width="8.42578125" style="209" customWidth="1"/>
    <col min="4157" max="4157" width="8.140625" style="209" customWidth="1"/>
    <col min="4158" max="4163" width="8.140625" style="209" bestFit="1" customWidth="1"/>
    <col min="4164" max="4164" width="7.42578125" style="209" bestFit="1" customWidth="1"/>
    <col min="4165" max="4165" width="9" style="209" bestFit="1" customWidth="1"/>
    <col min="4166" max="4178" width="7.7109375" style="209" customWidth="1"/>
    <col min="4179" max="4352" width="8.85546875" style="209"/>
    <col min="4353" max="4353" width="38.42578125" style="209" customWidth="1"/>
    <col min="4354" max="4354" width="12.85546875" style="209" customWidth="1"/>
    <col min="4355" max="4410" width="7.7109375" style="209" customWidth="1"/>
    <col min="4411" max="4411" width="13" style="209" customWidth="1"/>
    <col min="4412" max="4412" width="8.42578125" style="209" customWidth="1"/>
    <col min="4413" max="4413" width="8.140625" style="209" customWidth="1"/>
    <col min="4414" max="4419" width="8.140625" style="209" bestFit="1" customWidth="1"/>
    <col min="4420" max="4420" width="7.42578125" style="209" bestFit="1" customWidth="1"/>
    <col min="4421" max="4421" width="9" style="209" bestFit="1" customWidth="1"/>
    <col min="4422" max="4434" width="7.7109375" style="209" customWidth="1"/>
    <col min="4435" max="4608" width="8.85546875" style="209"/>
    <col min="4609" max="4609" width="38.42578125" style="209" customWidth="1"/>
    <col min="4610" max="4610" width="12.85546875" style="209" customWidth="1"/>
    <col min="4611" max="4666" width="7.7109375" style="209" customWidth="1"/>
    <col min="4667" max="4667" width="13" style="209" customWidth="1"/>
    <col min="4668" max="4668" width="8.42578125" style="209" customWidth="1"/>
    <col min="4669" max="4669" width="8.140625" style="209" customWidth="1"/>
    <col min="4670" max="4675" width="8.140625" style="209" bestFit="1" customWidth="1"/>
    <col min="4676" max="4676" width="7.42578125" style="209" bestFit="1" customWidth="1"/>
    <col min="4677" max="4677" width="9" style="209" bestFit="1" customWidth="1"/>
    <col min="4678" max="4690" width="7.7109375" style="209" customWidth="1"/>
    <col min="4691" max="4864" width="8.85546875" style="209"/>
    <col min="4865" max="4865" width="38.42578125" style="209" customWidth="1"/>
    <col min="4866" max="4866" width="12.85546875" style="209" customWidth="1"/>
    <col min="4867" max="4922" width="7.7109375" style="209" customWidth="1"/>
    <col min="4923" max="4923" width="13" style="209" customWidth="1"/>
    <col min="4924" max="4924" width="8.42578125" style="209" customWidth="1"/>
    <col min="4925" max="4925" width="8.140625" style="209" customWidth="1"/>
    <col min="4926" max="4931" width="8.140625" style="209" bestFit="1" customWidth="1"/>
    <col min="4932" max="4932" width="7.42578125" style="209" bestFit="1" customWidth="1"/>
    <col min="4933" max="4933" width="9" style="209" bestFit="1" customWidth="1"/>
    <col min="4934" max="4946" width="7.7109375" style="209" customWidth="1"/>
    <col min="4947" max="5120" width="8.85546875" style="209"/>
    <col min="5121" max="5121" width="38.42578125" style="209" customWidth="1"/>
    <col min="5122" max="5122" width="12.85546875" style="209" customWidth="1"/>
    <col min="5123" max="5178" width="7.7109375" style="209" customWidth="1"/>
    <col min="5179" max="5179" width="13" style="209" customWidth="1"/>
    <col min="5180" max="5180" width="8.42578125" style="209" customWidth="1"/>
    <col min="5181" max="5181" width="8.140625" style="209" customWidth="1"/>
    <col min="5182" max="5187" width="8.140625" style="209" bestFit="1" customWidth="1"/>
    <col min="5188" max="5188" width="7.42578125" style="209" bestFit="1" customWidth="1"/>
    <col min="5189" max="5189" width="9" style="209" bestFit="1" customWidth="1"/>
    <col min="5190" max="5202" width="7.7109375" style="209" customWidth="1"/>
    <col min="5203" max="5376" width="8.85546875" style="209"/>
    <col min="5377" max="5377" width="38.42578125" style="209" customWidth="1"/>
    <col min="5378" max="5378" width="12.85546875" style="209" customWidth="1"/>
    <col min="5379" max="5434" width="7.7109375" style="209" customWidth="1"/>
    <col min="5435" max="5435" width="13" style="209" customWidth="1"/>
    <col min="5436" max="5436" width="8.42578125" style="209" customWidth="1"/>
    <col min="5437" max="5437" width="8.140625" style="209" customWidth="1"/>
    <col min="5438" max="5443" width="8.140625" style="209" bestFit="1" customWidth="1"/>
    <col min="5444" max="5444" width="7.42578125" style="209" bestFit="1" customWidth="1"/>
    <col min="5445" max="5445" width="9" style="209" bestFit="1" customWidth="1"/>
    <col min="5446" max="5458" width="7.7109375" style="209" customWidth="1"/>
    <col min="5459" max="5632" width="8.85546875" style="209"/>
    <col min="5633" max="5633" width="38.42578125" style="209" customWidth="1"/>
    <col min="5634" max="5634" width="12.85546875" style="209" customWidth="1"/>
    <col min="5635" max="5690" width="7.7109375" style="209" customWidth="1"/>
    <col min="5691" max="5691" width="13" style="209" customWidth="1"/>
    <col min="5692" max="5692" width="8.42578125" style="209" customWidth="1"/>
    <col min="5693" max="5693" width="8.140625" style="209" customWidth="1"/>
    <col min="5694" max="5699" width="8.140625" style="209" bestFit="1" customWidth="1"/>
    <col min="5700" max="5700" width="7.42578125" style="209" bestFit="1" customWidth="1"/>
    <col min="5701" max="5701" width="9" style="209" bestFit="1" customWidth="1"/>
    <col min="5702" max="5714" width="7.7109375" style="209" customWidth="1"/>
    <col min="5715" max="5888" width="8.85546875" style="209"/>
    <col min="5889" max="5889" width="38.42578125" style="209" customWidth="1"/>
    <col min="5890" max="5890" width="12.85546875" style="209" customWidth="1"/>
    <col min="5891" max="5946" width="7.7109375" style="209" customWidth="1"/>
    <col min="5947" max="5947" width="13" style="209" customWidth="1"/>
    <col min="5948" max="5948" width="8.42578125" style="209" customWidth="1"/>
    <col min="5949" max="5949" width="8.140625" style="209" customWidth="1"/>
    <col min="5950" max="5955" width="8.140625" style="209" bestFit="1" customWidth="1"/>
    <col min="5956" max="5956" width="7.42578125" style="209" bestFit="1" customWidth="1"/>
    <col min="5957" max="5957" width="9" style="209" bestFit="1" customWidth="1"/>
    <col min="5958" max="5970" width="7.7109375" style="209" customWidth="1"/>
    <col min="5971" max="6144" width="8.85546875" style="209"/>
    <col min="6145" max="6145" width="38.42578125" style="209" customWidth="1"/>
    <col min="6146" max="6146" width="12.85546875" style="209" customWidth="1"/>
    <col min="6147" max="6202" width="7.7109375" style="209" customWidth="1"/>
    <col min="6203" max="6203" width="13" style="209" customWidth="1"/>
    <col min="6204" max="6204" width="8.42578125" style="209" customWidth="1"/>
    <col min="6205" max="6205" width="8.140625" style="209" customWidth="1"/>
    <col min="6206" max="6211" width="8.140625" style="209" bestFit="1" customWidth="1"/>
    <col min="6212" max="6212" width="7.42578125" style="209" bestFit="1" customWidth="1"/>
    <col min="6213" max="6213" width="9" style="209" bestFit="1" customWidth="1"/>
    <col min="6214" max="6226" width="7.7109375" style="209" customWidth="1"/>
    <col min="6227" max="6400" width="8.85546875" style="209"/>
    <col min="6401" max="6401" width="38.42578125" style="209" customWidth="1"/>
    <col min="6402" max="6402" width="12.85546875" style="209" customWidth="1"/>
    <col min="6403" max="6458" width="7.7109375" style="209" customWidth="1"/>
    <col min="6459" max="6459" width="13" style="209" customWidth="1"/>
    <col min="6460" max="6460" width="8.42578125" style="209" customWidth="1"/>
    <col min="6461" max="6461" width="8.140625" style="209" customWidth="1"/>
    <col min="6462" max="6467" width="8.140625" style="209" bestFit="1" customWidth="1"/>
    <col min="6468" max="6468" width="7.42578125" style="209" bestFit="1" customWidth="1"/>
    <col min="6469" max="6469" width="9" style="209" bestFit="1" customWidth="1"/>
    <col min="6470" max="6482" width="7.7109375" style="209" customWidth="1"/>
    <col min="6483" max="6656" width="8.85546875" style="209"/>
    <col min="6657" max="6657" width="38.42578125" style="209" customWidth="1"/>
    <col min="6658" max="6658" width="12.85546875" style="209" customWidth="1"/>
    <col min="6659" max="6714" width="7.7109375" style="209" customWidth="1"/>
    <col min="6715" max="6715" width="13" style="209" customWidth="1"/>
    <col min="6716" max="6716" width="8.42578125" style="209" customWidth="1"/>
    <col min="6717" max="6717" width="8.140625" style="209" customWidth="1"/>
    <col min="6718" max="6723" width="8.140625" style="209" bestFit="1" customWidth="1"/>
    <col min="6724" max="6724" width="7.42578125" style="209" bestFit="1" customWidth="1"/>
    <col min="6725" max="6725" width="9" style="209" bestFit="1" customWidth="1"/>
    <col min="6726" max="6738" width="7.7109375" style="209" customWidth="1"/>
    <col min="6739" max="6912" width="8.85546875" style="209"/>
    <col min="6913" max="6913" width="38.42578125" style="209" customWidth="1"/>
    <col min="6914" max="6914" width="12.85546875" style="209" customWidth="1"/>
    <col min="6915" max="6970" width="7.7109375" style="209" customWidth="1"/>
    <col min="6971" max="6971" width="13" style="209" customWidth="1"/>
    <col min="6972" max="6972" width="8.42578125" style="209" customWidth="1"/>
    <col min="6973" max="6973" width="8.140625" style="209" customWidth="1"/>
    <col min="6974" max="6979" width="8.140625" style="209" bestFit="1" customWidth="1"/>
    <col min="6980" max="6980" width="7.42578125" style="209" bestFit="1" customWidth="1"/>
    <col min="6981" max="6981" width="9" style="209" bestFit="1" customWidth="1"/>
    <col min="6982" max="6994" width="7.7109375" style="209" customWidth="1"/>
    <col min="6995" max="7168" width="8.85546875" style="209"/>
    <col min="7169" max="7169" width="38.42578125" style="209" customWidth="1"/>
    <col min="7170" max="7170" width="12.85546875" style="209" customWidth="1"/>
    <col min="7171" max="7226" width="7.7109375" style="209" customWidth="1"/>
    <col min="7227" max="7227" width="13" style="209" customWidth="1"/>
    <col min="7228" max="7228" width="8.42578125" style="209" customWidth="1"/>
    <col min="7229" max="7229" width="8.140625" style="209" customWidth="1"/>
    <col min="7230" max="7235" width="8.140625" style="209" bestFit="1" customWidth="1"/>
    <col min="7236" max="7236" width="7.42578125" style="209" bestFit="1" customWidth="1"/>
    <col min="7237" max="7237" width="9" style="209" bestFit="1" customWidth="1"/>
    <col min="7238" max="7250" width="7.7109375" style="209" customWidth="1"/>
    <col min="7251" max="7424" width="8.85546875" style="209"/>
    <col min="7425" max="7425" width="38.42578125" style="209" customWidth="1"/>
    <col min="7426" max="7426" width="12.85546875" style="209" customWidth="1"/>
    <col min="7427" max="7482" width="7.7109375" style="209" customWidth="1"/>
    <col min="7483" max="7483" width="13" style="209" customWidth="1"/>
    <col min="7484" max="7484" width="8.42578125" style="209" customWidth="1"/>
    <col min="7485" max="7485" width="8.140625" style="209" customWidth="1"/>
    <col min="7486" max="7491" width="8.140625" style="209" bestFit="1" customWidth="1"/>
    <col min="7492" max="7492" width="7.42578125" style="209" bestFit="1" customWidth="1"/>
    <col min="7493" max="7493" width="9" style="209" bestFit="1" customWidth="1"/>
    <col min="7494" max="7506" width="7.7109375" style="209" customWidth="1"/>
    <col min="7507" max="7680" width="8.85546875" style="209"/>
    <col min="7681" max="7681" width="38.42578125" style="209" customWidth="1"/>
    <col min="7682" max="7682" width="12.85546875" style="209" customWidth="1"/>
    <col min="7683" max="7738" width="7.7109375" style="209" customWidth="1"/>
    <col min="7739" max="7739" width="13" style="209" customWidth="1"/>
    <col min="7740" max="7740" width="8.42578125" style="209" customWidth="1"/>
    <col min="7741" max="7741" width="8.140625" style="209" customWidth="1"/>
    <col min="7742" max="7747" width="8.140625" style="209" bestFit="1" customWidth="1"/>
    <col min="7748" max="7748" width="7.42578125" style="209" bestFit="1" customWidth="1"/>
    <col min="7749" max="7749" width="9" style="209" bestFit="1" customWidth="1"/>
    <col min="7750" max="7762" width="7.7109375" style="209" customWidth="1"/>
    <col min="7763" max="7936" width="8.85546875" style="209"/>
    <col min="7937" max="7937" width="38.42578125" style="209" customWidth="1"/>
    <col min="7938" max="7938" width="12.85546875" style="209" customWidth="1"/>
    <col min="7939" max="7994" width="7.7109375" style="209" customWidth="1"/>
    <col min="7995" max="7995" width="13" style="209" customWidth="1"/>
    <col min="7996" max="7996" width="8.42578125" style="209" customWidth="1"/>
    <col min="7997" max="7997" width="8.140625" style="209" customWidth="1"/>
    <col min="7998" max="8003" width="8.140625" style="209" bestFit="1" customWidth="1"/>
    <col min="8004" max="8004" width="7.42578125" style="209" bestFit="1" customWidth="1"/>
    <col min="8005" max="8005" width="9" style="209" bestFit="1" customWidth="1"/>
    <col min="8006" max="8018" width="7.7109375" style="209" customWidth="1"/>
    <col min="8019" max="8192" width="8.85546875" style="209"/>
    <col min="8193" max="8193" width="38.42578125" style="209" customWidth="1"/>
    <col min="8194" max="8194" width="12.85546875" style="209" customWidth="1"/>
    <col min="8195" max="8250" width="7.7109375" style="209" customWidth="1"/>
    <col min="8251" max="8251" width="13" style="209" customWidth="1"/>
    <col min="8252" max="8252" width="8.42578125" style="209" customWidth="1"/>
    <col min="8253" max="8253" width="8.140625" style="209" customWidth="1"/>
    <col min="8254" max="8259" width="8.140625" style="209" bestFit="1" customWidth="1"/>
    <col min="8260" max="8260" width="7.42578125" style="209" bestFit="1" customWidth="1"/>
    <col min="8261" max="8261" width="9" style="209" bestFit="1" customWidth="1"/>
    <col min="8262" max="8274" width="7.7109375" style="209" customWidth="1"/>
    <col min="8275" max="8448" width="8.85546875" style="209"/>
    <col min="8449" max="8449" width="38.42578125" style="209" customWidth="1"/>
    <col min="8450" max="8450" width="12.85546875" style="209" customWidth="1"/>
    <col min="8451" max="8506" width="7.7109375" style="209" customWidth="1"/>
    <col min="8507" max="8507" width="13" style="209" customWidth="1"/>
    <col min="8508" max="8508" width="8.42578125" style="209" customWidth="1"/>
    <col min="8509" max="8509" width="8.140625" style="209" customWidth="1"/>
    <col min="8510" max="8515" width="8.140625" style="209" bestFit="1" customWidth="1"/>
    <col min="8516" max="8516" width="7.42578125" style="209" bestFit="1" customWidth="1"/>
    <col min="8517" max="8517" width="9" style="209" bestFit="1" customWidth="1"/>
    <col min="8518" max="8530" width="7.7109375" style="209" customWidth="1"/>
    <col min="8531" max="8704" width="8.85546875" style="209"/>
    <col min="8705" max="8705" width="38.42578125" style="209" customWidth="1"/>
    <col min="8706" max="8706" width="12.85546875" style="209" customWidth="1"/>
    <col min="8707" max="8762" width="7.7109375" style="209" customWidth="1"/>
    <col min="8763" max="8763" width="13" style="209" customWidth="1"/>
    <col min="8764" max="8764" width="8.42578125" style="209" customWidth="1"/>
    <col min="8765" max="8765" width="8.140625" style="209" customWidth="1"/>
    <col min="8766" max="8771" width="8.140625" style="209" bestFit="1" customWidth="1"/>
    <col min="8772" max="8772" width="7.42578125" style="209" bestFit="1" customWidth="1"/>
    <col min="8773" max="8773" width="9" style="209" bestFit="1" customWidth="1"/>
    <col min="8774" max="8786" width="7.7109375" style="209" customWidth="1"/>
    <col min="8787" max="8960" width="8.85546875" style="209"/>
    <col min="8961" max="8961" width="38.42578125" style="209" customWidth="1"/>
    <col min="8962" max="8962" width="12.85546875" style="209" customWidth="1"/>
    <col min="8963" max="9018" width="7.7109375" style="209" customWidth="1"/>
    <col min="9019" max="9019" width="13" style="209" customWidth="1"/>
    <col min="9020" max="9020" width="8.42578125" style="209" customWidth="1"/>
    <col min="9021" max="9021" width="8.140625" style="209" customWidth="1"/>
    <col min="9022" max="9027" width="8.140625" style="209" bestFit="1" customWidth="1"/>
    <col min="9028" max="9028" width="7.42578125" style="209" bestFit="1" customWidth="1"/>
    <col min="9029" max="9029" width="9" style="209" bestFit="1" customWidth="1"/>
    <col min="9030" max="9042" width="7.7109375" style="209" customWidth="1"/>
    <col min="9043" max="9216" width="8.85546875" style="209"/>
    <col min="9217" max="9217" width="38.42578125" style="209" customWidth="1"/>
    <col min="9218" max="9218" width="12.85546875" style="209" customWidth="1"/>
    <col min="9219" max="9274" width="7.7109375" style="209" customWidth="1"/>
    <col min="9275" max="9275" width="13" style="209" customWidth="1"/>
    <col min="9276" max="9276" width="8.42578125" style="209" customWidth="1"/>
    <col min="9277" max="9277" width="8.140625" style="209" customWidth="1"/>
    <col min="9278" max="9283" width="8.140625" style="209" bestFit="1" customWidth="1"/>
    <col min="9284" max="9284" width="7.42578125" style="209" bestFit="1" customWidth="1"/>
    <col min="9285" max="9285" width="9" style="209" bestFit="1" customWidth="1"/>
    <col min="9286" max="9298" width="7.7109375" style="209" customWidth="1"/>
    <col min="9299" max="9472" width="8.85546875" style="209"/>
    <col min="9473" max="9473" width="38.42578125" style="209" customWidth="1"/>
    <col min="9474" max="9474" width="12.85546875" style="209" customWidth="1"/>
    <col min="9475" max="9530" width="7.7109375" style="209" customWidth="1"/>
    <col min="9531" max="9531" width="13" style="209" customWidth="1"/>
    <col min="9532" max="9532" width="8.42578125" style="209" customWidth="1"/>
    <col min="9533" max="9533" width="8.140625" style="209" customWidth="1"/>
    <col min="9534" max="9539" width="8.140625" style="209" bestFit="1" customWidth="1"/>
    <col min="9540" max="9540" width="7.42578125" style="209" bestFit="1" customWidth="1"/>
    <col min="9541" max="9541" width="9" style="209" bestFit="1" customWidth="1"/>
    <col min="9542" max="9554" width="7.7109375" style="209" customWidth="1"/>
    <col min="9555" max="9728" width="8.85546875" style="209"/>
    <col min="9729" max="9729" width="38.42578125" style="209" customWidth="1"/>
    <col min="9730" max="9730" width="12.85546875" style="209" customWidth="1"/>
    <col min="9731" max="9786" width="7.7109375" style="209" customWidth="1"/>
    <col min="9787" max="9787" width="13" style="209" customWidth="1"/>
    <col min="9788" max="9788" width="8.42578125" style="209" customWidth="1"/>
    <col min="9789" max="9789" width="8.140625" style="209" customWidth="1"/>
    <col min="9790" max="9795" width="8.140625" style="209" bestFit="1" customWidth="1"/>
    <col min="9796" max="9796" width="7.42578125" style="209" bestFit="1" customWidth="1"/>
    <col min="9797" max="9797" width="9" style="209" bestFit="1" customWidth="1"/>
    <col min="9798" max="9810" width="7.7109375" style="209" customWidth="1"/>
    <col min="9811" max="9984" width="8.85546875" style="209"/>
    <col min="9985" max="9985" width="38.42578125" style="209" customWidth="1"/>
    <col min="9986" max="9986" width="12.85546875" style="209" customWidth="1"/>
    <col min="9987" max="10042" width="7.7109375" style="209" customWidth="1"/>
    <col min="10043" max="10043" width="13" style="209" customWidth="1"/>
    <col min="10044" max="10044" width="8.42578125" style="209" customWidth="1"/>
    <col min="10045" max="10045" width="8.140625" style="209" customWidth="1"/>
    <col min="10046" max="10051" width="8.140625" style="209" bestFit="1" customWidth="1"/>
    <col min="10052" max="10052" width="7.42578125" style="209" bestFit="1" customWidth="1"/>
    <col min="10053" max="10053" width="9" style="209" bestFit="1" customWidth="1"/>
    <col min="10054" max="10066" width="7.7109375" style="209" customWidth="1"/>
    <col min="10067" max="10240" width="8.85546875" style="209"/>
    <col min="10241" max="10241" width="38.42578125" style="209" customWidth="1"/>
    <col min="10242" max="10242" width="12.85546875" style="209" customWidth="1"/>
    <col min="10243" max="10298" width="7.7109375" style="209" customWidth="1"/>
    <col min="10299" max="10299" width="13" style="209" customWidth="1"/>
    <col min="10300" max="10300" width="8.42578125" style="209" customWidth="1"/>
    <col min="10301" max="10301" width="8.140625" style="209" customWidth="1"/>
    <col min="10302" max="10307" width="8.140625" style="209" bestFit="1" customWidth="1"/>
    <col min="10308" max="10308" width="7.42578125" style="209" bestFit="1" customWidth="1"/>
    <col min="10309" max="10309" width="9" style="209" bestFit="1" customWidth="1"/>
    <col min="10310" max="10322" width="7.7109375" style="209" customWidth="1"/>
    <col min="10323" max="10496" width="8.85546875" style="209"/>
    <col min="10497" max="10497" width="38.42578125" style="209" customWidth="1"/>
    <col min="10498" max="10498" width="12.85546875" style="209" customWidth="1"/>
    <col min="10499" max="10554" width="7.7109375" style="209" customWidth="1"/>
    <col min="10555" max="10555" width="13" style="209" customWidth="1"/>
    <col min="10556" max="10556" width="8.42578125" style="209" customWidth="1"/>
    <col min="10557" max="10557" width="8.140625" style="209" customWidth="1"/>
    <col min="10558" max="10563" width="8.140625" style="209" bestFit="1" customWidth="1"/>
    <col min="10564" max="10564" width="7.42578125" style="209" bestFit="1" customWidth="1"/>
    <col min="10565" max="10565" width="9" style="209" bestFit="1" customWidth="1"/>
    <col min="10566" max="10578" width="7.7109375" style="209" customWidth="1"/>
    <col min="10579" max="10752" width="8.85546875" style="209"/>
    <col min="10753" max="10753" width="38.42578125" style="209" customWidth="1"/>
    <col min="10754" max="10754" width="12.85546875" style="209" customWidth="1"/>
    <col min="10755" max="10810" width="7.7109375" style="209" customWidth="1"/>
    <col min="10811" max="10811" width="13" style="209" customWidth="1"/>
    <col min="10812" max="10812" width="8.42578125" style="209" customWidth="1"/>
    <col min="10813" max="10813" width="8.140625" style="209" customWidth="1"/>
    <col min="10814" max="10819" width="8.140625" style="209" bestFit="1" customWidth="1"/>
    <col min="10820" max="10820" width="7.42578125" style="209" bestFit="1" customWidth="1"/>
    <col min="10821" max="10821" width="9" style="209" bestFit="1" customWidth="1"/>
    <col min="10822" max="10834" width="7.7109375" style="209" customWidth="1"/>
    <col min="10835" max="11008" width="8.85546875" style="209"/>
    <col min="11009" max="11009" width="38.42578125" style="209" customWidth="1"/>
    <col min="11010" max="11010" width="12.85546875" style="209" customWidth="1"/>
    <col min="11011" max="11066" width="7.7109375" style="209" customWidth="1"/>
    <col min="11067" max="11067" width="13" style="209" customWidth="1"/>
    <col min="11068" max="11068" width="8.42578125" style="209" customWidth="1"/>
    <col min="11069" max="11069" width="8.140625" style="209" customWidth="1"/>
    <col min="11070" max="11075" width="8.140625" style="209" bestFit="1" customWidth="1"/>
    <col min="11076" max="11076" width="7.42578125" style="209" bestFit="1" customWidth="1"/>
    <col min="11077" max="11077" width="9" style="209" bestFit="1" customWidth="1"/>
    <col min="11078" max="11090" width="7.7109375" style="209" customWidth="1"/>
    <col min="11091" max="11264" width="8.85546875" style="209"/>
    <col min="11265" max="11265" width="38.42578125" style="209" customWidth="1"/>
    <col min="11266" max="11266" width="12.85546875" style="209" customWidth="1"/>
    <col min="11267" max="11322" width="7.7109375" style="209" customWidth="1"/>
    <col min="11323" max="11323" width="13" style="209" customWidth="1"/>
    <col min="11324" max="11324" width="8.42578125" style="209" customWidth="1"/>
    <col min="11325" max="11325" width="8.140625" style="209" customWidth="1"/>
    <col min="11326" max="11331" width="8.140625" style="209" bestFit="1" customWidth="1"/>
    <col min="11332" max="11332" width="7.42578125" style="209" bestFit="1" customWidth="1"/>
    <col min="11333" max="11333" width="9" style="209" bestFit="1" customWidth="1"/>
    <col min="11334" max="11346" width="7.7109375" style="209" customWidth="1"/>
    <col min="11347" max="11520" width="8.85546875" style="209"/>
    <col min="11521" max="11521" width="38.42578125" style="209" customWidth="1"/>
    <col min="11522" max="11522" width="12.85546875" style="209" customWidth="1"/>
    <col min="11523" max="11578" width="7.7109375" style="209" customWidth="1"/>
    <col min="11579" max="11579" width="13" style="209" customWidth="1"/>
    <col min="11580" max="11580" width="8.42578125" style="209" customWidth="1"/>
    <col min="11581" max="11581" width="8.140625" style="209" customWidth="1"/>
    <col min="11582" max="11587" width="8.140625" style="209" bestFit="1" customWidth="1"/>
    <col min="11588" max="11588" width="7.42578125" style="209" bestFit="1" customWidth="1"/>
    <col min="11589" max="11589" width="9" style="209" bestFit="1" customWidth="1"/>
    <col min="11590" max="11602" width="7.7109375" style="209" customWidth="1"/>
    <col min="11603" max="11776" width="8.85546875" style="209"/>
    <col min="11777" max="11777" width="38.42578125" style="209" customWidth="1"/>
    <col min="11778" max="11778" width="12.85546875" style="209" customWidth="1"/>
    <col min="11779" max="11834" width="7.7109375" style="209" customWidth="1"/>
    <col min="11835" max="11835" width="13" style="209" customWidth="1"/>
    <col min="11836" max="11836" width="8.42578125" style="209" customWidth="1"/>
    <col min="11837" max="11837" width="8.140625" style="209" customWidth="1"/>
    <col min="11838" max="11843" width="8.140625" style="209" bestFit="1" customWidth="1"/>
    <col min="11844" max="11844" width="7.42578125" style="209" bestFit="1" customWidth="1"/>
    <col min="11845" max="11845" width="9" style="209" bestFit="1" customWidth="1"/>
    <col min="11846" max="11858" width="7.7109375" style="209" customWidth="1"/>
    <col min="11859" max="12032" width="8.85546875" style="209"/>
    <col min="12033" max="12033" width="38.42578125" style="209" customWidth="1"/>
    <col min="12034" max="12034" width="12.85546875" style="209" customWidth="1"/>
    <col min="12035" max="12090" width="7.7109375" style="209" customWidth="1"/>
    <col min="12091" max="12091" width="13" style="209" customWidth="1"/>
    <col min="12092" max="12092" width="8.42578125" style="209" customWidth="1"/>
    <col min="12093" max="12093" width="8.140625" style="209" customWidth="1"/>
    <col min="12094" max="12099" width="8.140625" style="209" bestFit="1" customWidth="1"/>
    <col min="12100" max="12100" width="7.42578125" style="209" bestFit="1" customWidth="1"/>
    <col min="12101" max="12101" width="9" style="209" bestFit="1" customWidth="1"/>
    <col min="12102" max="12114" width="7.7109375" style="209" customWidth="1"/>
    <col min="12115" max="12288" width="8.85546875" style="209"/>
    <col min="12289" max="12289" width="38.42578125" style="209" customWidth="1"/>
    <col min="12290" max="12290" width="12.85546875" style="209" customWidth="1"/>
    <col min="12291" max="12346" width="7.7109375" style="209" customWidth="1"/>
    <col min="12347" max="12347" width="13" style="209" customWidth="1"/>
    <col min="12348" max="12348" width="8.42578125" style="209" customWidth="1"/>
    <col min="12349" max="12349" width="8.140625" style="209" customWidth="1"/>
    <col min="12350" max="12355" width="8.140625" style="209" bestFit="1" customWidth="1"/>
    <col min="12356" max="12356" width="7.42578125" style="209" bestFit="1" customWidth="1"/>
    <col min="12357" max="12357" width="9" style="209" bestFit="1" customWidth="1"/>
    <col min="12358" max="12370" width="7.7109375" style="209" customWidth="1"/>
    <col min="12371" max="12544" width="8.85546875" style="209"/>
    <col min="12545" max="12545" width="38.42578125" style="209" customWidth="1"/>
    <col min="12546" max="12546" width="12.85546875" style="209" customWidth="1"/>
    <col min="12547" max="12602" width="7.7109375" style="209" customWidth="1"/>
    <col min="12603" max="12603" width="13" style="209" customWidth="1"/>
    <col min="12604" max="12604" width="8.42578125" style="209" customWidth="1"/>
    <col min="12605" max="12605" width="8.140625" style="209" customWidth="1"/>
    <col min="12606" max="12611" width="8.140625" style="209" bestFit="1" customWidth="1"/>
    <col min="12612" max="12612" width="7.42578125" style="209" bestFit="1" customWidth="1"/>
    <col min="12613" max="12613" width="9" style="209" bestFit="1" customWidth="1"/>
    <col min="12614" max="12626" width="7.7109375" style="209" customWidth="1"/>
    <col min="12627" max="12800" width="8.85546875" style="209"/>
    <col min="12801" max="12801" width="38.42578125" style="209" customWidth="1"/>
    <col min="12802" max="12802" width="12.85546875" style="209" customWidth="1"/>
    <col min="12803" max="12858" width="7.7109375" style="209" customWidth="1"/>
    <col min="12859" max="12859" width="13" style="209" customWidth="1"/>
    <col min="12860" max="12860" width="8.42578125" style="209" customWidth="1"/>
    <col min="12861" max="12861" width="8.140625" style="209" customWidth="1"/>
    <col min="12862" max="12867" width="8.140625" style="209" bestFit="1" customWidth="1"/>
    <col min="12868" max="12868" width="7.42578125" style="209" bestFit="1" customWidth="1"/>
    <col min="12869" max="12869" width="9" style="209" bestFit="1" customWidth="1"/>
    <col min="12870" max="12882" width="7.7109375" style="209" customWidth="1"/>
    <col min="12883" max="13056" width="8.85546875" style="209"/>
    <col min="13057" max="13057" width="38.42578125" style="209" customWidth="1"/>
    <col min="13058" max="13058" width="12.85546875" style="209" customWidth="1"/>
    <col min="13059" max="13114" width="7.7109375" style="209" customWidth="1"/>
    <col min="13115" max="13115" width="13" style="209" customWidth="1"/>
    <col min="13116" max="13116" width="8.42578125" style="209" customWidth="1"/>
    <col min="13117" max="13117" width="8.140625" style="209" customWidth="1"/>
    <col min="13118" max="13123" width="8.140625" style="209" bestFit="1" customWidth="1"/>
    <col min="13124" max="13124" width="7.42578125" style="209" bestFit="1" customWidth="1"/>
    <col min="13125" max="13125" width="9" style="209" bestFit="1" customWidth="1"/>
    <col min="13126" max="13138" width="7.7109375" style="209" customWidth="1"/>
    <col min="13139" max="13312" width="8.85546875" style="209"/>
    <col min="13313" max="13313" width="38.42578125" style="209" customWidth="1"/>
    <col min="13314" max="13314" width="12.85546875" style="209" customWidth="1"/>
    <col min="13315" max="13370" width="7.7109375" style="209" customWidth="1"/>
    <col min="13371" max="13371" width="13" style="209" customWidth="1"/>
    <col min="13372" max="13372" width="8.42578125" style="209" customWidth="1"/>
    <col min="13373" max="13373" width="8.140625" style="209" customWidth="1"/>
    <col min="13374" max="13379" width="8.140625" style="209" bestFit="1" customWidth="1"/>
    <col min="13380" max="13380" width="7.42578125" style="209" bestFit="1" customWidth="1"/>
    <col min="13381" max="13381" width="9" style="209" bestFit="1" customWidth="1"/>
    <col min="13382" max="13394" width="7.7109375" style="209" customWidth="1"/>
    <col min="13395" max="13568" width="8.85546875" style="209"/>
    <col min="13569" max="13569" width="38.42578125" style="209" customWidth="1"/>
    <col min="13570" max="13570" width="12.85546875" style="209" customWidth="1"/>
    <col min="13571" max="13626" width="7.7109375" style="209" customWidth="1"/>
    <col min="13627" max="13627" width="13" style="209" customWidth="1"/>
    <col min="13628" max="13628" width="8.42578125" style="209" customWidth="1"/>
    <col min="13629" max="13629" width="8.140625" style="209" customWidth="1"/>
    <col min="13630" max="13635" width="8.140625" style="209" bestFit="1" customWidth="1"/>
    <col min="13636" max="13636" width="7.42578125" style="209" bestFit="1" customWidth="1"/>
    <col min="13637" max="13637" width="9" style="209" bestFit="1" customWidth="1"/>
    <col min="13638" max="13650" width="7.7109375" style="209" customWidth="1"/>
    <col min="13651" max="13824" width="8.85546875" style="209"/>
    <col min="13825" max="13825" width="38.42578125" style="209" customWidth="1"/>
    <col min="13826" max="13826" width="12.85546875" style="209" customWidth="1"/>
    <col min="13827" max="13882" width="7.7109375" style="209" customWidth="1"/>
    <col min="13883" max="13883" width="13" style="209" customWidth="1"/>
    <col min="13884" max="13884" width="8.42578125" style="209" customWidth="1"/>
    <col min="13885" max="13885" width="8.140625" style="209" customWidth="1"/>
    <col min="13886" max="13891" width="8.140625" style="209" bestFit="1" customWidth="1"/>
    <col min="13892" max="13892" width="7.42578125" style="209" bestFit="1" customWidth="1"/>
    <col min="13893" max="13893" width="9" style="209" bestFit="1" customWidth="1"/>
    <col min="13894" max="13906" width="7.7109375" style="209" customWidth="1"/>
    <col min="13907" max="14080" width="8.85546875" style="209"/>
    <col min="14081" max="14081" width="38.42578125" style="209" customWidth="1"/>
    <col min="14082" max="14082" width="12.85546875" style="209" customWidth="1"/>
    <col min="14083" max="14138" width="7.7109375" style="209" customWidth="1"/>
    <col min="14139" max="14139" width="13" style="209" customWidth="1"/>
    <col min="14140" max="14140" width="8.42578125" style="209" customWidth="1"/>
    <col min="14141" max="14141" width="8.140625" style="209" customWidth="1"/>
    <col min="14142" max="14147" width="8.140625" style="209" bestFit="1" customWidth="1"/>
    <col min="14148" max="14148" width="7.42578125" style="209" bestFit="1" customWidth="1"/>
    <col min="14149" max="14149" width="9" style="209" bestFit="1" customWidth="1"/>
    <col min="14150" max="14162" width="7.7109375" style="209" customWidth="1"/>
    <col min="14163" max="14336" width="8.85546875" style="209"/>
    <col min="14337" max="14337" width="38.42578125" style="209" customWidth="1"/>
    <col min="14338" max="14338" width="12.85546875" style="209" customWidth="1"/>
    <col min="14339" max="14394" width="7.7109375" style="209" customWidth="1"/>
    <col min="14395" max="14395" width="13" style="209" customWidth="1"/>
    <col min="14396" max="14396" width="8.42578125" style="209" customWidth="1"/>
    <col min="14397" max="14397" width="8.140625" style="209" customWidth="1"/>
    <col min="14398" max="14403" width="8.140625" style="209" bestFit="1" customWidth="1"/>
    <col min="14404" max="14404" width="7.42578125" style="209" bestFit="1" customWidth="1"/>
    <col min="14405" max="14405" width="9" style="209" bestFit="1" customWidth="1"/>
    <col min="14406" max="14418" width="7.7109375" style="209" customWidth="1"/>
    <col min="14419" max="14592" width="8.85546875" style="209"/>
    <col min="14593" max="14593" width="38.42578125" style="209" customWidth="1"/>
    <col min="14594" max="14594" width="12.85546875" style="209" customWidth="1"/>
    <col min="14595" max="14650" width="7.7109375" style="209" customWidth="1"/>
    <col min="14651" max="14651" width="13" style="209" customWidth="1"/>
    <col min="14652" max="14652" width="8.42578125" style="209" customWidth="1"/>
    <col min="14653" max="14653" width="8.140625" style="209" customWidth="1"/>
    <col min="14654" max="14659" width="8.140625" style="209" bestFit="1" customWidth="1"/>
    <col min="14660" max="14660" width="7.42578125" style="209" bestFit="1" customWidth="1"/>
    <col min="14661" max="14661" width="9" style="209" bestFit="1" customWidth="1"/>
    <col min="14662" max="14674" width="7.7109375" style="209" customWidth="1"/>
    <col min="14675" max="14848" width="8.85546875" style="209"/>
    <col min="14849" max="14849" width="38.42578125" style="209" customWidth="1"/>
    <col min="14850" max="14850" width="12.85546875" style="209" customWidth="1"/>
    <col min="14851" max="14906" width="7.7109375" style="209" customWidth="1"/>
    <col min="14907" max="14907" width="13" style="209" customWidth="1"/>
    <col min="14908" max="14908" width="8.42578125" style="209" customWidth="1"/>
    <col min="14909" max="14909" width="8.140625" style="209" customWidth="1"/>
    <col min="14910" max="14915" width="8.140625" style="209" bestFit="1" customWidth="1"/>
    <col min="14916" max="14916" width="7.42578125" style="209" bestFit="1" customWidth="1"/>
    <col min="14917" max="14917" width="9" style="209" bestFit="1" customWidth="1"/>
    <col min="14918" max="14930" width="7.7109375" style="209" customWidth="1"/>
    <col min="14931" max="15104" width="8.85546875" style="209"/>
    <col min="15105" max="15105" width="38.42578125" style="209" customWidth="1"/>
    <col min="15106" max="15106" width="12.85546875" style="209" customWidth="1"/>
    <col min="15107" max="15162" width="7.7109375" style="209" customWidth="1"/>
    <col min="15163" max="15163" width="13" style="209" customWidth="1"/>
    <col min="15164" max="15164" width="8.42578125" style="209" customWidth="1"/>
    <col min="15165" max="15165" width="8.140625" style="209" customWidth="1"/>
    <col min="15166" max="15171" width="8.140625" style="209" bestFit="1" customWidth="1"/>
    <col min="15172" max="15172" width="7.42578125" style="209" bestFit="1" customWidth="1"/>
    <col min="15173" max="15173" width="9" style="209" bestFit="1" customWidth="1"/>
    <col min="15174" max="15186" width="7.7109375" style="209" customWidth="1"/>
    <col min="15187" max="15360" width="8.85546875" style="209"/>
    <col min="15361" max="15361" width="38.42578125" style="209" customWidth="1"/>
    <col min="15362" max="15362" width="12.85546875" style="209" customWidth="1"/>
    <col min="15363" max="15418" width="7.7109375" style="209" customWidth="1"/>
    <col min="15419" max="15419" width="13" style="209" customWidth="1"/>
    <col min="15420" max="15420" width="8.42578125" style="209" customWidth="1"/>
    <col min="15421" max="15421" width="8.140625" style="209" customWidth="1"/>
    <col min="15422" max="15427" width="8.140625" style="209" bestFit="1" customWidth="1"/>
    <col min="15428" max="15428" width="7.42578125" style="209" bestFit="1" customWidth="1"/>
    <col min="15429" max="15429" width="9" style="209" bestFit="1" customWidth="1"/>
    <col min="15430" max="15442" width="7.7109375" style="209" customWidth="1"/>
    <col min="15443" max="15616" width="8.85546875" style="209"/>
    <col min="15617" max="15617" width="38.42578125" style="209" customWidth="1"/>
    <col min="15618" max="15618" width="12.85546875" style="209" customWidth="1"/>
    <col min="15619" max="15674" width="7.7109375" style="209" customWidth="1"/>
    <col min="15675" max="15675" width="13" style="209" customWidth="1"/>
    <col min="15676" max="15676" width="8.42578125" style="209" customWidth="1"/>
    <col min="15677" max="15677" width="8.140625" style="209" customWidth="1"/>
    <col min="15678" max="15683" width="8.140625" style="209" bestFit="1" customWidth="1"/>
    <col min="15684" max="15684" width="7.42578125" style="209" bestFit="1" customWidth="1"/>
    <col min="15685" max="15685" width="9" style="209" bestFit="1" customWidth="1"/>
    <col min="15686" max="15698" width="7.7109375" style="209" customWidth="1"/>
    <col min="15699" max="15872" width="8.85546875" style="209"/>
    <col min="15873" max="15873" width="38.42578125" style="209" customWidth="1"/>
    <col min="15874" max="15874" width="12.85546875" style="209" customWidth="1"/>
    <col min="15875" max="15930" width="7.7109375" style="209" customWidth="1"/>
    <col min="15931" max="15931" width="13" style="209" customWidth="1"/>
    <col min="15932" max="15932" width="8.42578125" style="209" customWidth="1"/>
    <col min="15933" max="15933" width="8.140625" style="209" customWidth="1"/>
    <col min="15934" max="15939" width="8.140625" style="209" bestFit="1" customWidth="1"/>
    <col min="15940" max="15940" width="7.42578125" style="209" bestFit="1" customWidth="1"/>
    <col min="15941" max="15941" width="9" style="209" bestFit="1" customWidth="1"/>
    <col min="15942" max="15954" width="7.7109375" style="209" customWidth="1"/>
    <col min="15955" max="16128" width="8.85546875" style="209"/>
    <col min="16129" max="16129" width="38.42578125" style="209" customWidth="1"/>
    <col min="16130" max="16130" width="12.85546875" style="209" customWidth="1"/>
    <col min="16131" max="16186" width="7.7109375" style="209" customWidth="1"/>
    <col min="16187" max="16187" width="13" style="209" customWidth="1"/>
    <col min="16188" max="16188" width="8.42578125" style="209" customWidth="1"/>
    <col min="16189" max="16189" width="8.140625" style="209" customWidth="1"/>
    <col min="16190" max="16195" width="8.140625" style="209" bestFit="1" customWidth="1"/>
    <col min="16196" max="16196" width="7.42578125" style="209" bestFit="1" customWidth="1"/>
    <col min="16197" max="16197" width="9" style="209" bestFit="1" customWidth="1"/>
    <col min="16198" max="16210" width="7.7109375" style="209" customWidth="1"/>
    <col min="16211" max="16384" width="8.85546875" style="209"/>
  </cols>
  <sheetData>
    <row r="1" spans="1:83" ht="17.45" x14ac:dyDescent="0.3">
      <c r="A1" s="207" t="s">
        <v>155</v>
      </c>
      <c r="B1" s="208"/>
    </row>
    <row r="2" spans="1:83" ht="15.6" x14ac:dyDescent="0.3">
      <c r="A2" s="210" t="s">
        <v>175</v>
      </c>
      <c r="B2" s="211"/>
    </row>
    <row r="3" spans="1:83" ht="14.45" thickBot="1" x14ac:dyDescent="0.3">
      <c r="A3" s="212" t="s">
        <v>154</v>
      </c>
      <c r="B3" s="213"/>
    </row>
    <row r="6" spans="1:83" ht="13.15" x14ac:dyDescent="0.25">
      <c r="BI6" s="215" t="s">
        <v>153</v>
      </c>
      <c r="BJ6" s="215" t="s">
        <v>153</v>
      </c>
      <c r="BK6" s="215" t="s">
        <v>153</v>
      </c>
      <c r="BL6" s="215" t="s">
        <v>153</v>
      </c>
      <c r="BM6" s="216" t="s">
        <v>79</v>
      </c>
      <c r="BN6" s="216" t="s">
        <v>79</v>
      </c>
      <c r="BO6" s="216" t="s">
        <v>79</v>
      </c>
      <c r="BP6" s="216" t="s">
        <v>79</v>
      </c>
      <c r="BQ6" s="217" t="s">
        <v>152</v>
      </c>
      <c r="BR6" s="217" t="s">
        <v>152</v>
      </c>
      <c r="BS6" s="217" t="s">
        <v>152</v>
      </c>
      <c r="BT6" s="217" t="s">
        <v>152</v>
      </c>
      <c r="BU6" s="218" t="s">
        <v>176</v>
      </c>
      <c r="BV6" s="218" t="s">
        <v>176</v>
      </c>
      <c r="BW6" s="218" t="s">
        <v>176</v>
      </c>
      <c r="BX6" s="218" t="s">
        <v>176</v>
      </c>
      <c r="BY6" s="219" t="s">
        <v>177</v>
      </c>
      <c r="BZ6" s="219" t="s">
        <v>177</v>
      </c>
      <c r="CA6" s="219" t="s">
        <v>177</v>
      </c>
      <c r="CB6" s="219" t="s">
        <v>177</v>
      </c>
    </row>
    <row r="7" spans="1:83" s="214" customFormat="1" ht="13.15" x14ac:dyDescent="0.25">
      <c r="B7" s="214" t="s">
        <v>151</v>
      </c>
      <c r="C7" s="220" t="s">
        <v>150</v>
      </c>
      <c r="D7" s="220" t="s">
        <v>149</v>
      </c>
      <c r="E7" s="220" t="s">
        <v>148</v>
      </c>
      <c r="F7" s="220" t="s">
        <v>147</v>
      </c>
      <c r="G7" s="220" t="s">
        <v>146</v>
      </c>
      <c r="H7" s="220" t="s">
        <v>145</v>
      </c>
      <c r="I7" s="220" t="s">
        <v>144</v>
      </c>
      <c r="J7" s="220" t="s">
        <v>143</v>
      </c>
      <c r="K7" s="220" t="s">
        <v>142</v>
      </c>
      <c r="L7" s="220" t="s">
        <v>141</v>
      </c>
      <c r="M7" s="220" t="s">
        <v>140</v>
      </c>
      <c r="N7" s="220" t="s">
        <v>139</v>
      </c>
      <c r="O7" s="220" t="s">
        <v>138</v>
      </c>
      <c r="P7" s="220" t="s">
        <v>137</v>
      </c>
      <c r="Q7" s="220" t="s">
        <v>136</v>
      </c>
      <c r="R7" s="220" t="s">
        <v>135</v>
      </c>
      <c r="S7" s="220" t="s">
        <v>134</v>
      </c>
      <c r="T7" s="220" t="s">
        <v>133</v>
      </c>
      <c r="U7" s="220" t="s">
        <v>132</v>
      </c>
      <c r="V7" s="220" t="s">
        <v>131</v>
      </c>
      <c r="W7" s="220" t="s">
        <v>130</v>
      </c>
      <c r="X7" s="220" t="s">
        <v>129</v>
      </c>
      <c r="Y7" s="220" t="s">
        <v>128</v>
      </c>
      <c r="Z7" s="220" t="s">
        <v>127</v>
      </c>
      <c r="AA7" s="220" t="s">
        <v>126</v>
      </c>
      <c r="AB7" s="220" t="s">
        <v>125</v>
      </c>
      <c r="AC7" s="220" t="s">
        <v>124</v>
      </c>
      <c r="AD7" s="220" t="s">
        <v>123</v>
      </c>
      <c r="AE7" s="220" t="s">
        <v>122</v>
      </c>
      <c r="AF7" s="220" t="s">
        <v>121</v>
      </c>
      <c r="AG7" s="220" t="s">
        <v>120</v>
      </c>
      <c r="AH7" s="220" t="s">
        <v>119</v>
      </c>
      <c r="AI7" s="220" t="s">
        <v>118</v>
      </c>
      <c r="AJ7" s="220" t="s">
        <v>117</v>
      </c>
      <c r="AK7" s="220" t="s">
        <v>116</v>
      </c>
      <c r="AL7" s="220" t="s">
        <v>115</v>
      </c>
      <c r="AM7" s="220" t="s">
        <v>114</v>
      </c>
      <c r="AN7" s="220" t="s">
        <v>113</v>
      </c>
      <c r="AO7" s="220" t="s">
        <v>112</v>
      </c>
      <c r="AP7" s="220" t="s">
        <v>111</v>
      </c>
      <c r="AQ7" s="220" t="s">
        <v>110</v>
      </c>
      <c r="AR7" s="220" t="s">
        <v>109</v>
      </c>
      <c r="AS7" s="220" t="s">
        <v>108</v>
      </c>
      <c r="AT7" s="220" t="s">
        <v>107</v>
      </c>
      <c r="AU7" s="214" t="s">
        <v>106</v>
      </c>
      <c r="AV7" s="214" t="s">
        <v>105</v>
      </c>
      <c r="AW7" s="214" t="s">
        <v>104</v>
      </c>
      <c r="AX7" s="214" t="s">
        <v>103</v>
      </c>
      <c r="AY7" s="214" t="s">
        <v>102</v>
      </c>
      <c r="AZ7" s="214" t="s">
        <v>101</v>
      </c>
      <c r="BA7" s="214" t="s">
        <v>100</v>
      </c>
      <c r="BB7" s="214" t="s">
        <v>99</v>
      </c>
      <c r="BC7" s="214" t="s">
        <v>98</v>
      </c>
      <c r="BD7" s="214" t="s">
        <v>97</v>
      </c>
      <c r="BE7" s="214" t="s">
        <v>96</v>
      </c>
      <c r="BF7" s="214" t="s">
        <v>95</v>
      </c>
      <c r="BG7" s="214" t="s">
        <v>94</v>
      </c>
      <c r="BH7" s="214" t="s">
        <v>93</v>
      </c>
      <c r="BI7" s="214" t="s">
        <v>92</v>
      </c>
      <c r="BJ7" s="214" t="s">
        <v>91</v>
      </c>
      <c r="BK7" s="214" t="s">
        <v>90</v>
      </c>
      <c r="BL7" s="214" t="s">
        <v>89</v>
      </c>
      <c r="BM7" s="214" t="s">
        <v>78</v>
      </c>
      <c r="BN7" s="214" t="s">
        <v>77</v>
      </c>
      <c r="BO7" s="214" t="s">
        <v>76</v>
      </c>
      <c r="BP7" s="214" t="s">
        <v>75</v>
      </c>
      <c r="BQ7" s="214" t="s">
        <v>74</v>
      </c>
      <c r="BR7" s="214" t="s">
        <v>73</v>
      </c>
      <c r="BS7" s="214" t="s">
        <v>72</v>
      </c>
      <c r="BT7" s="214" t="s">
        <v>71</v>
      </c>
      <c r="BU7" s="214" t="s">
        <v>88</v>
      </c>
      <c r="BV7" s="214" t="s">
        <v>87</v>
      </c>
      <c r="BW7" s="214" t="s">
        <v>178</v>
      </c>
      <c r="BX7" s="214" t="s">
        <v>179</v>
      </c>
      <c r="BY7" s="214" t="s">
        <v>180</v>
      </c>
      <c r="BZ7" s="214" t="s">
        <v>181</v>
      </c>
      <c r="CA7" s="214" t="s">
        <v>182</v>
      </c>
      <c r="CB7" s="214" t="s">
        <v>183</v>
      </c>
      <c r="CC7" s="214" t="s">
        <v>184</v>
      </c>
      <c r="CD7" s="214" t="s">
        <v>185</v>
      </c>
      <c r="CE7" s="214" t="s">
        <v>86</v>
      </c>
    </row>
    <row r="8" spans="1:83" ht="13.15" x14ac:dyDescent="0.25">
      <c r="A8" s="214" t="s">
        <v>85</v>
      </c>
      <c r="B8" s="214" t="s">
        <v>84</v>
      </c>
      <c r="C8" s="221">
        <v>2.0339999999999998</v>
      </c>
      <c r="D8" s="221">
        <v>2.0590000000000002</v>
      </c>
      <c r="E8" s="221">
        <v>2.0640000000000001</v>
      </c>
      <c r="F8" s="221">
        <v>2.0870000000000002</v>
      </c>
      <c r="G8" s="221">
        <v>2.1040000000000001</v>
      </c>
      <c r="H8" s="221">
        <v>2.1150000000000002</v>
      </c>
      <c r="I8" s="221">
        <v>2.15</v>
      </c>
      <c r="J8" s="221">
        <v>2.169</v>
      </c>
      <c r="K8" s="221">
        <v>2.1880000000000002</v>
      </c>
      <c r="L8" s="221">
        <v>2.2130000000000001</v>
      </c>
      <c r="M8" s="221">
        <v>2.234</v>
      </c>
      <c r="N8" s="221">
        <v>2.2200000000000002</v>
      </c>
      <c r="O8" s="221">
        <v>2.234</v>
      </c>
      <c r="P8" s="221">
        <v>2.2589999999999999</v>
      </c>
      <c r="Q8" s="221">
        <v>2.2749999999999999</v>
      </c>
      <c r="R8" s="221">
        <v>2.3010000000000002</v>
      </c>
      <c r="S8" s="221">
        <v>2.3220000000000001</v>
      </c>
      <c r="T8" s="221">
        <v>2.363</v>
      </c>
      <c r="U8" s="221">
        <v>2.4039999999999999</v>
      </c>
      <c r="V8" s="221">
        <v>2.35</v>
      </c>
      <c r="W8" s="221">
        <v>2.3420000000000001</v>
      </c>
      <c r="X8" s="221">
        <v>2.347</v>
      </c>
      <c r="Y8" s="221">
        <v>2.367</v>
      </c>
      <c r="Z8" s="221">
        <v>2.38</v>
      </c>
      <c r="AA8" s="221">
        <v>2.3809999999999998</v>
      </c>
      <c r="AB8" s="221">
        <v>2.3839999999999999</v>
      </c>
      <c r="AC8" s="221">
        <v>2.3980000000000001</v>
      </c>
      <c r="AD8" s="221">
        <v>2.42</v>
      </c>
      <c r="AE8" s="221">
        <v>2.4340000000000002</v>
      </c>
      <c r="AF8" s="221">
        <v>2.4769999999999999</v>
      </c>
      <c r="AG8" s="221">
        <v>2.488</v>
      </c>
      <c r="AH8" s="221">
        <v>2.4950000000000001</v>
      </c>
      <c r="AI8" s="221">
        <v>2.5150000000000001</v>
      </c>
      <c r="AJ8" s="221">
        <v>2.5190000000000001</v>
      </c>
      <c r="AK8" s="221">
        <v>2.5289999999999999</v>
      </c>
      <c r="AL8" s="221">
        <v>2.5470000000000002</v>
      </c>
      <c r="AM8" s="221">
        <v>2.5569999999999999</v>
      </c>
      <c r="AN8" s="221">
        <v>2.5539999999999998</v>
      </c>
      <c r="AO8" s="221">
        <v>2.573</v>
      </c>
      <c r="AP8" s="221">
        <v>2.5870000000000002</v>
      </c>
      <c r="AQ8" s="221">
        <v>2.5979999999999999</v>
      </c>
      <c r="AR8" s="221">
        <v>2.6080000000000001</v>
      </c>
      <c r="AS8" s="221">
        <v>2.6139999999999999</v>
      </c>
      <c r="AT8" s="221">
        <v>2.6139999999999999</v>
      </c>
      <c r="AU8" s="209">
        <v>2.613</v>
      </c>
      <c r="AV8" s="209">
        <v>2.6230000000000002</v>
      </c>
      <c r="AW8" s="209">
        <v>2.6190000000000002</v>
      </c>
      <c r="AX8" s="209">
        <v>2.6240000000000001</v>
      </c>
      <c r="AY8" s="209">
        <v>2.6240000000000001</v>
      </c>
      <c r="AZ8" s="209">
        <v>2.6429999999999998</v>
      </c>
      <c r="BA8" s="209">
        <v>2.6640000000000001</v>
      </c>
      <c r="BB8" s="209">
        <v>2.6739999999999999</v>
      </c>
      <c r="BC8" s="209">
        <v>2.6949999999999998</v>
      </c>
      <c r="BD8" s="209">
        <v>2.694</v>
      </c>
      <c r="BE8" s="209">
        <v>2.706</v>
      </c>
      <c r="BF8" s="209">
        <v>2.714</v>
      </c>
      <c r="BG8" s="209">
        <v>2.746</v>
      </c>
      <c r="BH8" s="209">
        <v>2.7650000000000001</v>
      </c>
      <c r="BI8" s="209">
        <v>2.78</v>
      </c>
      <c r="BJ8" s="209">
        <v>2.8050000000000002</v>
      </c>
      <c r="BK8" s="209">
        <v>2.8250000000000002</v>
      </c>
      <c r="BL8" s="209">
        <v>2.8380000000000001</v>
      </c>
      <c r="BM8" s="209">
        <v>2.8479999999999999</v>
      </c>
      <c r="BN8" s="209">
        <v>2.8690000000000002</v>
      </c>
      <c r="BO8" s="209">
        <v>2.895</v>
      </c>
      <c r="BP8" s="209">
        <v>2.91</v>
      </c>
      <c r="BQ8" s="209">
        <v>2.9239999999999999</v>
      </c>
      <c r="BR8" s="209">
        <v>2.94</v>
      </c>
      <c r="BS8" s="209">
        <v>2.96</v>
      </c>
      <c r="BT8" s="209">
        <v>2.9790000000000001</v>
      </c>
      <c r="BU8" s="209">
        <v>2.9990000000000001</v>
      </c>
      <c r="BV8" s="209">
        <v>3.0169999999999999</v>
      </c>
      <c r="BW8" s="209">
        <v>3.0339999999999998</v>
      </c>
      <c r="BX8" s="209">
        <v>3.0510000000000002</v>
      </c>
      <c r="BY8" s="209">
        <v>3.07</v>
      </c>
      <c r="BZ8" s="209">
        <v>3.0880000000000001</v>
      </c>
      <c r="CA8" s="209">
        <v>3.1059999999999999</v>
      </c>
      <c r="CB8" s="209">
        <v>3.1219999999999999</v>
      </c>
      <c r="CC8" s="209">
        <v>3.14</v>
      </c>
      <c r="CD8" s="209">
        <v>3.1579999999999999</v>
      </c>
    </row>
    <row r="9" spans="1:83" ht="13.15" x14ac:dyDescent="0.25">
      <c r="A9" s="214" t="s">
        <v>83</v>
      </c>
      <c r="B9" s="214" t="s">
        <v>82</v>
      </c>
      <c r="C9" s="221">
        <v>2.0339999999999998</v>
      </c>
      <c r="D9" s="221">
        <v>2.0590000000000002</v>
      </c>
      <c r="E9" s="221">
        <v>2.0640000000000001</v>
      </c>
      <c r="F9" s="221">
        <v>2.0870000000000002</v>
      </c>
      <c r="G9" s="221">
        <v>2.1040000000000001</v>
      </c>
      <c r="H9" s="221">
        <v>2.1150000000000002</v>
      </c>
      <c r="I9" s="221">
        <v>2.15</v>
      </c>
      <c r="J9" s="221">
        <v>2.169</v>
      </c>
      <c r="K9" s="221">
        <v>2.1880000000000002</v>
      </c>
      <c r="L9" s="221">
        <v>2.2130000000000001</v>
      </c>
      <c r="M9" s="221">
        <v>2.234</v>
      </c>
      <c r="N9" s="221">
        <v>2.2200000000000002</v>
      </c>
      <c r="O9" s="221">
        <v>2.234</v>
      </c>
      <c r="P9" s="221">
        <v>2.2589999999999999</v>
      </c>
      <c r="Q9" s="221">
        <v>2.2749999999999999</v>
      </c>
      <c r="R9" s="221">
        <v>2.3010000000000002</v>
      </c>
      <c r="S9" s="221">
        <v>2.3220000000000001</v>
      </c>
      <c r="T9" s="221">
        <v>2.363</v>
      </c>
      <c r="U9" s="221">
        <v>2.4039999999999999</v>
      </c>
      <c r="V9" s="221">
        <v>2.35</v>
      </c>
      <c r="W9" s="221">
        <v>2.3420000000000001</v>
      </c>
      <c r="X9" s="221">
        <v>2.347</v>
      </c>
      <c r="Y9" s="221">
        <v>2.367</v>
      </c>
      <c r="Z9" s="221">
        <v>2.38</v>
      </c>
      <c r="AA9" s="221">
        <v>2.3809999999999998</v>
      </c>
      <c r="AB9" s="221">
        <v>2.3839999999999999</v>
      </c>
      <c r="AC9" s="221">
        <v>2.3980000000000001</v>
      </c>
      <c r="AD9" s="221">
        <v>2.42</v>
      </c>
      <c r="AE9" s="221">
        <v>2.4340000000000002</v>
      </c>
      <c r="AF9" s="221">
        <v>2.4769999999999999</v>
      </c>
      <c r="AG9" s="221">
        <v>2.488</v>
      </c>
      <c r="AH9" s="221">
        <v>2.4950000000000001</v>
      </c>
      <c r="AI9" s="221">
        <v>2.5150000000000001</v>
      </c>
      <c r="AJ9" s="221">
        <v>2.5190000000000001</v>
      </c>
      <c r="AK9" s="221">
        <v>2.5289999999999999</v>
      </c>
      <c r="AL9" s="221">
        <v>2.5470000000000002</v>
      </c>
      <c r="AM9" s="221">
        <v>2.5569999999999999</v>
      </c>
      <c r="AN9" s="221">
        <v>2.5539999999999998</v>
      </c>
      <c r="AO9" s="221">
        <v>2.573</v>
      </c>
      <c r="AP9" s="221">
        <v>2.5870000000000002</v>
      </c>
      <c r="AQ9" s="221">
        <v>2.5979999999999999</v>
      </c>
      <c r="AR9" s="221">
        <v>2.6080000000000001</v>
      </c>
      <c r="AS9" s="221">
        <v>2.6139999999999999</v>
      </c>
      <c r="AT9" s="221">
        <v>2.6139999999999999</v>
      </c>
      <c r="AU9" s="209">
        <v>2.613</v>
      </c>
      <c r="AV9" s="209">
        <v>2.6230000000000002</v>
      </c>
      <c r="AW9" s="209">
        <v>2.6190000000000002</v>
      </c>
      <c r="AX9" s="209">
        <v>2.6240000000000001</v>
      </c>
      <c r="AY9" s="209">
        <v>2.6240000000000001</v>
      </c>
      <c r="AZ9" s="209">
        <v>2.6429999999999998</v>
      </c>
      <c r="BA9" s="209">
        <v>2.6640000000000001</v>
      </c>
      <c r="BB9" s="209">
        <v>2.6739999999999999</v>
      </c>
      <c r="BC9" s="209">
        <v>2.6949999999999998</v>
      </c>
      <c r="BD9" s="209">
        <v>2.694</v>
      </c>
      <c r="BE9" s="209">
        <v>2.706</v>
      </c>
      <c r="BF9" s="209">
        <v>2.714</v>
      </c>
      <c r="BG9" s="209">
        <v>2.746</v>
      </c>
      <c r="BH9" s="209">
        <v>2.7650000000000001</v>
      </c>
      <c r="BI9" s="209">
        <v>2.78</v>
      </c>
      <c r="BJ9" s="209">
        <v>2.8010000000000002</v>
      </c>
      <c r="BK9" s="209">
        <v>2.8170000000000002</v>
      </c>
      <c r="BL9" s="209">
        <v>2.8260000000000001</v>
      </c>
      <c r="BM9" s="209">
        <v>2.8330000000000002</v>
      </c>
      <c r="BN9" s="209">
        <v>2.8519999999999999</v>
      </c>
      <c r="BO9" s="209">
        <v>2.8759999999999999</v>
      </c>
      <c r="BP9" s="209">
        <v>2.8879999999999999</v>
      </c>
      <c r="BQ9" s="209">
        <v>2.9</v>
      </c>
      <c r="BR9" s="209">
        <v>2.9129999999999998</v>
      </c>
      <c r="BS9" s="209">
        <v>2.931</v>
      </c>
      <c r="BT9" s="209">
        <v>2.9470000000000001</v>
      </c>
      <c r="BU9" s="209">
        <v>2.9630000000000001</v>
      </c>
      <c r="BV9" s="209">
        <v>2.9769999999999999</v>
      </c>
      <c r="BW9" s="209">
        <v>2.99</v>
      </c>
      <c r="BX9" s="209">
        <v>3.004</v>
      </c>
      <c r="BY9" s="209">
        <v>3.0190000000000001</v>
      </c>
      <c r="BZ9" s="209">
        <v>3.0339999999999998</v>
      </c>
      <c r="CA9" s="209">
        <v>3.0489999999999999</v>
      </c>
      <c r="CB9" s="209">
        <v>3.0619999999999998</v>
      </c>
      <c r="CC9" s="209">
        <v>3.0790000000000002</v>
      </c>
      <c r="CD9" s="209">
        <v>3.0950000000000002</v>
      </c>
    </row>
    <row r="10" spans="1:83" ht="13.15" x14ac:dyDescent="0.25">
      <c r="A10" s="214" t="s">
        <v>81</v>
      </c>
      <c r="B10" s="214" t="s">
        <v>80</v>
      </c>
      <c r="C10" s="221">
        <v>2.0339999999999998</v>
      </c>
      <c r="D10" s="221">
        <v>2.0590000000000002</v>
      </c>
      <c r="E10" s="221">
        <v>2.0640000000000001</v>
      </c>
      <c r="F10" s="221">
        <v>2.0870000000000002</v>
      </c>
      <c r="G10" s="221">
        <v>2.1040000000000001</v>
      </c>
      <c r="H10" s="221">
        <v>2.1150000000000002</v>
      </c>
      <c r="I10" s="221">
        <v>2.15</v>
      </c>
      <c r="J10" s="221">
        <v>2.169</v>
      </c>
      <c r="K10" s="221">
        <v>2.1880000000000002</v>
      </c>
      <c r="L10" s="221">
        <v>2.2130000000000001</v>
      </c>
      <c r="M10" s="221">
        <v>2.234</v>
      </c>
      <c r="N10" s="221">
        <v>2.2200000000000002</v>
      </c>
      <c r="O10" s="221">
        <v>2.234</v>
      </c>
      <c r="P10" s="221">
        <v>2.2589999999999999</v>
      </c>
      <c r="Q10" s="221">
        <v>2.2749999999999999</v>
      </c>
      <c r="R10" s="221">
        <v>2.3010000000000002</v>
      </c>
      <c r="S10" s="221">
        <v>2.3220000000000001</v>
      </c>
      <c r="T10" s="221">
        <v>2.363</v>
      </c>
      <c r="U10" s="221">
        <v>2.4039999999999999</v>
      </c>
      <c r="V10" s="221">
        <v>2.35</v>
      </c>
      <c r="W10" s="221">
        <v>2.3420000000000001</v>
      </c>
      <c r="X10" s="221">
        <v>2.347</v>
      </c>
      <c r="Y10" s="221">
        <v>2.367</v>
      </c>
      <c r="Z10" s="221">
        <v>2.38</v>
      </c>
      <c r="AA10" s="221">
        <v>2.3809999999999998</v>
      </c>
      <c r="AB10" s="221">
        <v>2.3839999999999999</v>
      </c>
      <c r="AC10" s="221">
        <v>2.3980000000000001</v>
      </c>
      <c r="AD10" s="221">
        <v>2.42</v>
      </c>
      <c r="AE10" s="221">
        <v>2.4340000000000002</v>
      </c>
      <c r="AF10" s="221">
        <v>2.4769999999999999</v>
      </c>
      <c r="AG10" s="221">
        <v>2.488</v>
      </c>
      <c r="AH10" s="221">
        <v>2.4950000000000001</v>
      </c>
      <c r="AI10" s="221">
        <v>2.5150000000000001</v>
      </c>
      <c r="AJ10" s="221">
        <v>2.5190000000000001</v>
      </c>
      <c r="AK10" s="221">
        <v>2.5289999999999999</v>
      </c>
      <c r="AL10" s="221">
        <v>2.5470000000000002</v>
      </c>
      <c r="AM10" s="221">
        <v>2.5569999999999999</v>
      </c>
      <c r="AN10" s="221">
        <v>2.5539999999999998</v>
      </c>
      <c r="AO10" s="221">
        <v>2.573</v>
      </c>
      <c r="AP10" s="221">
        <v>2.5870000000000002</v>
      </c>
      <c r="AQ10" s="221">
        <v>2.5979999999999999</v>
      </c>
      <c r="AR10" s="221">
        <v>2.6080000000000001</v>
      </c>
      <c r="AS10" s="221">
        <v>2.6139999999999999</v>
      </c>
      <c r="AT10" s="221">
        <v>2.6139999999999999</v>
      </c>
      <c r="AU10" s="209">
        <v>2.613</v>
      </c>
      <c r="AV10" s="209">
        <v>2.6230000000000002</v>
      </c>
      <c r="AW10" s="209">
        <v>2.6190000000000002</v>
      </c>
      <c r="AX10" s="209">
        <v>2.6240000000000001</v>
      </c>
      <c r="AY10" s="209">
        <v>2.6240000000000001</v>
      </c>
      <c r="AZ10" s="209">
        <v>2.6429999999999998</v>
      </c>
      <c r="BA10" s="209">
        <v>2.6640000000000001</v>
      </c>
      <c r="BB10" s="209">
        <v>2.6739999999999999</v>
      </c>
      <c r="BC10" s="209">
        <v>2.6949999999999998</v>
      </c>
      <c r="BD10" s="209">
        <v>2.694</v>
      </c>
      <c r="BE10" s="209">
        <v>2.706</v>
      </c>
      <c r="BF10" s="209">
        <v>2.714</v>
      </c>
      <c r="BG10" s="209">
        <v>2.746</v>
      </c>
      <c r="BH10" s="209">
        <v>2.7650000000000001</v>
      </c>
      <c r="BI10" s="209">
        <v>2.78</v>
      </c>
      <c r="BJ10" s="209">
        <v>2.806</v>
      </c>
      <c r="BK10" s="209">
        <v>2.827</v>
      </c>
      <c r="BL10" s="209">
        <v>2.8420000000000001</v>
      </c>
      <c r="BM10" s="209">
        <v>2.855</v>
      </c>
      <c r="BN10" s="209">
        <v>2.88</v>
      </c>
      <c r="BO10" s="209">
        <v>2.911</v>
      </c>
      <c r="BP10" s="209">
        <v>2.931</v>
      </c>
      <c r="BQ10" s="209">
        <v>2.95</v>
      </c>
      <c r="BR10" s="209">
        <v>2.972</v>
      </c>
      <c r="BS10" s="209">
        <v>2.9980000000000002</v>
      </c>
      <c r="BT10" s="209">
        <v>3.0230000000000001</v>
      </c>
      <c r="BU10" s="209">
        <v>3.0489999999999999</v>
      </c>
      <c r="BV10" s="209">
        <v>3.073</v>
      </c>
      <c r="BW10" s="209">
        <v>3.0979999999999999</v>
      </c>
      <c r="BX10" s="209">
        <v>3.1219999999999999</v>
      </c>
      <c r="BY10" s="209">
        <v>3.149</v>
      </c>
      <c r="BZ10" s="209">
        <v>3.1749999999999998</v>
      </c>
      <c r="CA10" s="209">
        <v>3.2010000000000001</v>
      </c>
      <c r="CB10" s="209">
        <v>3.2250000000000001</v>
      </c>
      <c r="CC10" s="209">
        <v>3.2519999999999998</v>
      </c>
      <c r="CD10" s="209">
        <v>3.278</v>
      </c>
    </row>
    <row r="13" spans="1:83" ht="13.15" x14ac:dyDescent="0.25">
      <c r="BF13" s="222" t="s">
        <v>70</v>
      </c>
      <c r="BG13" s="223"/>
      <c r="BH13" s="223"/>
      <c r="BI13" s="224" t="s">
        <v>156</v>
      </c>
      <c r="BJ13" s="225"/>
      <c r="BK13" s="225"/>
      <c r="BL13" s="225"/>
      <c r="BM13" s="225"/>
      <c r="BN13" s="225"/>
      <c r="BO13" s="223"/>
      <c r="BP13" s="223"/>
      <c r="BQ13" s="223"/>
    </row>
    <row r="14" spans="1:83" ht="13.15" x14ac:dyDescent="0.25">
      <c r="BF14" s="226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8"/>
    </row>
    <row r="15" spans="1:83" ht="13.15" x14ac:dyDescent="0.25">
      <c r="BF15" s="229"/>
      <c r="BG15" s="230" t="s">
        <v>69</v>
      </c>
      <c r="BH15" s="231" t="s">
        <v>186</v>
      </c>
      <c r="BI15" s="231"/>
      <c r="BJ15" s="231"/>
      <c r="BK15" s="231"/>
      <c r="BL15" s="231"/>
      <c r="BM15" s="231"/>
      <c r="BN15" s="231"/>
      <c r="BO15" s="231"/>
      <c r="BP15" s="231"/>
      <c r="BQ15" s="232"/>
    </row>
    <row r="16" spans="1:83" ht="13.15" x14ac:dyDescent="0.25">
      <c r="BF16" s="229"/>
      <c r="BG16" s="231"/>
      <c r="BH16" s="214" t="s">
        <v>89</v>
      </c>
      <c r="BI16" s="231"/>
      <c r="BJ16" s="231"/>
      <c r="BK16" s="231"/>
      <c r="BL16" s="231"/>
      <c r="BM16" s="231"/>
      <c r="BN16" s="231"/>
      <c r="BO16" s="231"/>
      <c r="BP16" s="231"/>
      <c r="BQ16" s="233" t="s">
        <v>68</v>
      </c>
    </row>
    <row r="17" spans="58:69" ht="13.15" x14ac:dyDescent="0.25">
      <c r="BF17" s="229"/>
      <c r="BG17" s="231"/>
      <c r="BH17" s="234">
        <f>BL9</f>
        <v>2.8260000000000001</v>
      </c>
      <c r="BI17" s="231"/>
      <c r="BJ17" s="231"/>
      <c r="BK17" s="231"/>
      <c r="BL17" s="231"/>
      <c r="BM17" s="231"/>
      <c r="BN17" s="231"/>
      <c r="BO17" s="231"/>
      <c r="BP17" s="231"/>
      <c r="BQ17" s="235">
        <f>BH17</f>
        <v>2.8260000000000001</v>
      </c>
    </row>
    <row r="18" spans="58:69" ht="13.15" x14ac:dyDescent="0.25">
      <c r="BF18" s="229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6"/>
    </row>
    <row r="19" spans="58:69" ht="13.15" x14ac:dyDescent="0.25">
      <c r="BF19" s="229"/>
      <c r="BG19" s="230" t="s">
        <v>67</v>
      </c>
      <c r="BH19" s="231" t="s">
        <v>187</v>
      </c>
      <c r="BI19" s="231"/>
      <c r="BJ19" s="231"/>
      <c r="BK19" s="231"/>
      <c r="BL19" s="231"/>
      <c r="BM19" s="231"/>
      <c r="BN19" s="231"/>
      <c r="BO19" s="231"/>
      <c r="BP19" s="231"/>
      <c r="BQ19" s="236"/>
    </row>
    <row r="20" spans="58:69" ht="13.15" x14ac:dyDescent="0.25">
      <c r="BF20" s="229"/>
      <c r="BG20" s="231"/>
      <c r="BH20" s="237" t="str">
        <f>BM7</f>
        <v>2019Q3</v>
      </c>
      <c r="BI20" s="220" t="str">
        <f t="shared" ref="BI20:BO20" si="0">BN7</f>
        <v>2019Q4</v>
      </c>
      <c r="BJ20" s="220" t="str">
        <f t="shared" si="0"/>
        <v>2020Q1</v>
      </c>
      <c r="BK20" s="220" t="str">
        <f t="shared" si="0"/>
        <v>2020Q2</v>
      </c>
      <c r="BL20" s="220" t="str">
        <f t="shared" si="0"/>
        <v>2020Q3</v>
      </c>
      <c r="BM20" s="220" t="str">
        <f t="shared" si="0"/>
        <v>2020Q4</v>
      </c>
      <c r="BN20" s="220" t="str">
        <f t="shared" si="0"/>
        <v>2021Q1</v>
      </c>
      <c r="BO20" s="220" t="str">
        <f t="shared" si="0"/>
        <v>2021Q2</v>
      </c>
      <c r="BP20" s="231"/>
      <c r="BQ20" s="236"/>
    </row>
    <row r="21" spans="58:69" ht="13.15" x14ac:dyDescent="0.25">
      <c r="BF21" s="229"/>
      <c r="BG21" s="231"/>
      <c r="BH21" s="221">
        <f>BM9</f>
        <v>2.8330000000000002</v>
      </c>
      <c r="BI21" s="221">
        <f t="shared" ref="BI21:BO21" si="1">BN9</f>
        <v>2.8519999999999999</v>
      </c>
      <c r="BJ21" s="221">
        <f t="shared" si="1"/>
        <v>2.8759999999999999</v>
      </c>
      <c r="BK21" s="221">
        <f t="shared" si="1"/>
        <v>2.8879999999999999</v>
      </c>
      <c r="BL21" s="221">
        <f t="shared" si="1"/>
        <v>2.9</v>
      </c>
      <c r="BM21" s="221">
        <f t="shared" si="1"/>
        <v>2.9129999999999998</v>
      </c>
      <c r="BN21" s="221">
        <f t="shared" si="1"/>
        <v>2.931</v>
      </c>
      <c r="BO21" s="221">
        <f t="shared" si="1"/>
        <v>2.9470000000000001</v>
      </c>
      <c r="BP21" s="231"/>
      <c r="BQ21" s="235">
        <f>AVERAGE(BH21:BO21)</f>
        <v>2.8925000000000001</v>
      </c>
    </row>
    <row r="22" spans="58:69" ht="13.15" x14ac:dyDescent="0.25">
      <c r="BF22" s="229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6"/>
    </row>
    <row r="23" spans="58:69" ht="13.15" x14ac:dyDescent="0.25">
      <c r="BF23" s="229"/>
      <c r="BG23" s="231"/>
      <c r="BH23" s="231"/>
      <c r="BI23" s="231"/>
      <c r="BJ23" s="231"/>
      <c r="BK23" s="231"/>
      <c r="BL23" s="231"/>
      <c r="BM23" s="231"/>
      <c r="BN23" s="231"/>
      <c r="BO23" s="231"/>
      <c r="BP23" s="238" t="s">
        <v>54</v>
      </c>
      <c r="BQ23" s="56">
        <f>(BQ21-BQ17)/BQ17</f>
        <v>2.3531493276716206E-2</v>
      </c>
    </row>
    <row r="24" spans="58:69" ht="13.15" x14ac:dyDescent="0.25">
      <c r="BF24" s="239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1"/>
    </row>
    <row r="28" spans="58:69" ht="13.15" x14ac:dyDescent="0.25">
      <c r="BF28" s="214"/>
    </row>
  </sheetData>
  <pageMargins left="0.25" right="0.25" top="1" bottom="1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YouthRes  </vt:lpstr>
      <vt:lpstr>TAYYA.</vt:lpstr>
      <vt:lpstr>Room &amp; Board Add on</vt:lpstr>
      <vt:lpstr>CAF Fall 2018</vt:lpstr>
      <vt:lpstr>'CAF Fall 2018'!Print_Area</vt:lpstr>
      <vt:lpstr>TAYYA.!Print_Area</vt:lpstr>
      <vt:lpstr>'YouthRes  '!Print_Area</vt:lpstr>
      <vt:lpstr>'CAF Fall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</dc:creator>
  <cp:lastModifiedBy> </cp:lastModifiedBy>
  <cp:lastPrinted>2019-04-18T13:26:41Z</cp:lastPrinted>
  <dcterms:created xsi:type="dcterms:W3CDTF">2018-05-30T13:57:17Z</dcterms:created>
  <dcterms:modified xsi:type="dcterms:W3CDTF">2019-04-18T14:38:46Z</dcterms:modified>
</cp:coreProperties>
</file>